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A43BC529-8820-4BD0-930D-935DA3C285E2}" xr6:coauthVersionLast="47" xr6:coauthVersionMax="47" xr10:uidLastSave="{00000000-0000-0000-0000-000000000000}"/>
  <bookViews>
    <workbookView xWindow="-120" yWindow="-120" windowWidth="29040" windowHeight="15840" tabRatio="857" firstSheet="1" activeTab="13" xr2:uid="{EAE16046-CBDD-FF47-BD5A-93D2786FDCCF}"/>
  </bookViews>
  <sheets>
    <sheet name="Inicio" sheetId="24" state="hidden" r:id="rId1"/>
    <sheet name="Capa" sheetId="123" r:id="rId2"/>
    <sheet name="Criação de Portfólio" sheetId="57" r:id="rId3"/>
    <sheet name="Portfólio Final" sheetId="69" r:id="rId4"/>
    <sheet name="Sim_1" sheetId="108" r:id="rId5"/>
    <sheet name="Sim_2" sheetId="111" r:id="rId6"/>
    <sheet name="Sim_3" sheetId="112" r:id="rId7"/>
    <sheet name="Sim_4" sheetId="114" r:id="rId8"/>
    <sheet name="Asset Allocation Estrutural" sheetId="60" r:id="rId9"/>
    <sheet name="Asset Allocation Tatico" sheetId="44" r:id="rId10"/>
    <sheet name="Produtos Selecionados" sheetId="55" r:id="rId11"/>
    <sheet name="Portfólios Modelo" sheetId="62" r:id="rId12"/>
    <sheet name="Fund Guide" sheetId="72" r:id="rId13"/>
    <sheet name="Fund Guide DB" sheetId="52" r:id="rId14"/>
    <sheet name="RF &amp; RV Guide" sheetId="59" r:id="rId15"/>
    <sheet name="Taxas Diárias" sheetId="70" r:id="rId16"/>
    <sheet name="Classificação" sheetId="54" state="hidden" r:id="rId17"/>
    <sheet name="Disclaimer" sheetId="119" r:id="rId18"/>
    <sheet name="Fechamento" sheetId="124" r:id="rId19"/>
    <sheet name="Logos_Images" sheetId="117" state="hidden" r:id="rId20"/>
    <sheet name="Alocation" sheetId="116" r:id="rId21"/>
    <sheet name="Strategy Returns" sheetId="127" r:id="rId22"/>
    <sheet name="Assets Returns" sheetId="126" r:id="rId23"/>
    <sheet name="Sheet3" sheetId="128" r:id="rId24"/>
    <sheet name="Performance Measurement" sheetId="102" r:id="rId25"/>
    <sheet name="AccReturns" sheetId="103" state="hidden" r:id="rId26"/>
    <sheet name="Correl" sheetId="105" state="hidden" r:id="rId27"/>
    <sheet name="MovingVol" sheetId="104" state="hidden" r:id="rId28"/>
    <sheet name="Drawdown" sheetId="106" state="hidden" r:id="rId29"/>
    <sheet name="Strategy AccReturns" sheetId="109" r:id="rId30"/>
  </sheets>
  <functionGroups builtInGroupCount="19"/>
  <externalReferences>
    <externalReference r:id="rId31"/>
    <externalReference r:id="rId32"/>
  </externalReferences>
  <definedNames>
    <definedName name="_xlnm._FilterDatabase" localSheetId="12" hidden="1">'Fund Guide'!$B$5:$AT$1171</definedName>
    <definedName name="_xlnm._FilterDatabase" localSheetId="13" hidden="1">'Fund Guide DB'!$C$5:$AN$1171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3" hidden="1">'Fund Guide DB'!$B$5:$AT$1403</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Z90" i="57" l="1"/>
  <c r="Y90" i="57"/>
  <c r="X90" i="57"/>
  <c r="W90" i="57"/>
  <c r="V90" i="57"/>
  <c r="U90" i="57"/>
  <c r="T90" i="57"/>
  <c r="S90" i="57"/>
  <c r="R90" i="57"/>
  <c r="Q90" i="57"/>
  <c r="O90" i="57"/>
  <c r="M90" i="57"/>
  <c r="K90" i="57"/>
  <c r="J90" i="57"/>
  <c r="I90" i="57"/>
  <c r="H90" i="57"/>
  <c r="G90" i="57"/>
  <c r="F90" i="57"/>
  <c r="Z89" i="57"/>
  <c r="Y89" i="57"/>
  <c r="X89" i="57"/>
  <c r="W89" i="57"/>
  <c r="V89" i="57"/>
  <c r="U89" i="57"/>
  <c r="T89" i="57"/>
  <c r="S89" i="57"/>
  <c r="R89" i="57"/>
  <c r="Q89" i="57"/>
  <c r="O89" i="57"/>
  <c r="M89" i="57"/>
  <c r="K89" i="57"/>
  <c r="J89" i="57"/>
  <c r="I89" i="57"/>
  <c r="H89" i="57"/>
  <c r="G89" i="57"/>
  <c r="F89" i="57"/>
  <c r="Z88" i="57"/>
  <c r="Y88" i="57"/>
  <c r="X88" i="57"/>
  <c r="W88" i="57"/>
  <c r="V88" i="57"/>
  <c r="U88" i="57"/>
  <c r="T88" i="57"/>
  <c r="S88" i="57"/>
  <c r="R88" i="57"/>
  <c r="Q88" i="57"/>
  <c r="O88" i="57"/>
  <c r="M88" i="57"/>
  <c r="K88" i="57"/>
  <c r="J88" i="57"/>
  <c r="I88" i="57"/>
  <c r="H88" i="57"/>
  <c r="G88" i="57"/>
  <c r="F88" i="57"/>
  <c r="Z84" i="57"/>
  <c r="Y84" i="57"/>
  <c r="X84" i="57"/>
  <c r="W84" i="57"/>
  <c r="V84" i="57"/>
  <c r="U84" i="57"/>
  <c r="T84" i="57"/>
  <c r="S84" i="57"/>
  <c r="R84" i="57"/>
  <c r="Q84" i="57"/>
  <c r="O84" i="57"/>
  <c r="M84" i="57"/>
  <c r="K84" i="57"/>
  <c r="J84" i="57"/>
  <c r="I84" i="57"/>
  <c r="H84" i="57"/>
  <c r="G84" i="57"/>
  <c r="F84" i="57"/>
  <c r="Z83" i="57"/>
  <c r="Y83" i="57"/>
  <c r="X83" i="57"/>
  <c r="W83" i="57"/>
  <c r="V83" i="57"/>
  <c r="U83" i="57"/>
  <c r="T83" i="57"/>
  <c r="S83" i="57"/>
  <c r="R83" i="57"/>
  <c r="Q83" i="57"/>
  <c r="O83" i="57"/>
  <c r="M83" i="57"/>
  <c r="K83" i="57"/>
  <c r="J83" i="57"/>
  <c r="I83" i="57"/>
  <c r="H83" i="57"/>
  <c r="G83" i="57"/>
  <c r="F83" i="57"/>
  <c r="Z69" i="57"/>
  <c r="Y69" i="57"/>
  <c r="X69" i="57"/>
  <c r="W69" i="57"/>
  <c r="V69" i="57"/>
  <c r="U69" i="57"/>
  <c r="T69" i="57"/>
  <c r="S69" i="57"/>
  <c r="R69" i="57"/>
  <c r="Q69" i="57"/>
  <c r="O69" i="57"/>
  <c r="M69" i="57"/>
  <c r="K69" i="57"/>
  <c r="J69" i="57"/>
  <c r="I69" i="57"/>
  <c r="H69" i="57"/>
  <c r="G69" i="57"/>
  <c r="F69" i="57"/>
  <c r="Z65" i="57"/>
  <c r="Y65" i="57"/>
  <c r="X65" i="57"/>
  <c r="W65" i="57"/>
  <c r="V65" i="57"/>
  <c r="U65" i="57"/>
  <c r="T65" i="57"/>
  <c r="S65" i="57"/>
  <c r="R65" i="57"/>
  <c r="Q65" i="57"/>
  <c r="O65" i="57"/>
  <c r="M65" i="57"/>
  <c r="K65" i="57"/>
  <c r="J65" i="57"/>
  <c r="I65" i="57"/>
  <c r="H65" i="57"/>
  <c r="G65" i="57"/>
  <c r="F65" i="57"/>
  <c r="Z64" i="57"/>
  <c r="Y64" i="57"/>
  <c r="X64" i="57"/>
  <c r="W64" i="57"/>
  <c r="V64" i="57"/>
  <c r="U64" i="57"/>
  <c r="T64" i="57"/>
  <c r="S64" i="57"/>
  <c r="R64" i="57"/>
  <c r="Q64" i="57"/>
  <c r="O64" i="57"/>
  <c r="M64" i="57"/>
  <c r="K64" i="57"/>
  <c r="J64" i="57"/>
  <c r="I64" i="57"/>
  <c r="H64" i="57"/>
  <c r="G64" i="57"/>
  <c r="F64" i="57"/>
  <c r="Z56" i="57"/>
  <c r="Y56" i="57"/>
  <c r="X56" i="57"/>
  <c r="W56" i="57"/>
  <c r="V56" i="57"/>
  <c r="U56" i="57"/>
  <c r="T56" i="57"/>
  <c r="S56" i="57"/>
  <c r="R56" i="57"/>
  <c r="Q56" i="57"/>
  <c r="O56" i="57"/>
  <c r="M56" i="57"/>
  <c r="K56" i="57"/>
  <c r="J56" i="57"/>
  <c r="I56" i="57"/>
  <c r="H56" i="57"/>
  <c r="G56" i="57"/>
  <c r="F56" i="57"/>
  <c r="Z55" i="57"/>
  <c r="Y55" i="57"/>
  <c r="X55" i="57"/>
  <c r="W55" i="57"/>
  <c r="V55" i="57"/>
  <c r="U55" i="57"/>
  <c r="T55" i="57"/>
  <c r="S55" i="57"/>
  <c r="R55" i="57"/>
  <c r="Q55" i="57"/>
  <c r="O55" i="57"/>
  <c r="M55" i="57"/>
  <c r="K55" i="57"/>
  <c r="J55" i="57"/>
  <c r="I55" i="57"/>
  <c r="H55" i="57"/>
  <c r="G55" i="57"/>
  <c r="F55" i="57"/>
  <c r="Z54" i="57"/>
  <c r="Y54" i="57"/>
  <c r="X54" i="57"/>
  <c r="W54" i="57"/>
  <c r="V54" i="57"/>
  <c r="U54" i="57"/>
  <c r="T54" i="57"/>
  <c r="S54" i="57"/>
  <c r="R54" i="57"/>
  <c r="Q54" i="57"/>
  <c r="O54" i="57"/>
  <c r="M54" i="57"/>
  <c r="K54" i="57"/>
  <c r="J54" i="57"/>
  <c r="I54" i="57"/>
  <c r="H54" i="57"/>
  <c r="G54" i="57"/>
  <c r="F54" i="57"/>
  <c r="Z53" i="57"/>
  <c r="Y53" i="57"/>
  <c r="X53" i="57"/>
  <c r="W53" i="57"/>
  <c r="V53" i="57"/>
  <c r="U53" i="57"/>
  <c r="T53" i="57"/>
  <c r="S53" i="57"/>
  <c r="R53" i="57"/>
  <c r="Q53" i="57"/>
  <c r="O53" i="57"/>
  <c r="M53" i="57"/>
  <c r="K53" i="57"/>
  <c r="J53" i="57"/>
  <c r="I53" i="57"/>
  <c r="H53" i="57"/>
  <c r="G53" i="57"/>
  <c r="F53" i="57"/>
  <c r="Z52" i="57"/>
  <c r="Y52" i="57"/>
  <c r="X52" i="57"/>
  <c r="W52" i="57"/>
  <c r="V52" i="57"/>
  <c r="U52" i="57"/>
  <c r="T52" i="57"/>
  <c r="S52" i="57"/>
  <c r="R52" i="57"/>
  <c r="Q52" i="57"/>
  <c r="O52" i="57"/>
  <c r="M52" i="57"/>
  <c r="K52" i="57"/>
  <c r="J52" i="57"/>
  <c r="I52" i="57"/>
  <c r="H52" i="57"/>
  <c r="G52" i="57"/>
  <c r="F52" i="57"/>
  <c r="Z43" i="57"/>
  <c r="Y43" i="57"/>
  <c r="X43" i="57"/>
  <c r="W43" i="57"/>
  <c r="V43" i="57"/>
  <c r="U43" i="57"/>
  <c r="T43" i="57"/>
  <c r="S43" i="57"/>
  <c r="R43" i="57"/>
  <c r="Q43" i="57"/>
  <c r="O43" i="57"/>
  <c r="M43" i="57"/>
  <c r="H43" i="57"/>
  <c r="G43" i="57"/>
  <c r="F43" i="57"/>
  <c r="Z39" i="57"/>
  <c r="Y39" i="57"/>
  <c r="X39" i="57"/>
  <c r="W39" i="57"/>
  <c r="V39" i="57"/>
  <c r="U39" i="57"/>
  <c r="T39" i="57"/>
  <c r="S39" i="57"/>
  <c r="R39" i="57"/>
  <c r="Q39" i="57"/>
  <c r="O39" i="57"/>
  <c r="M39" i="57"/>
  <c r="H39" i="57"/>
  <c r="G39" i="57"/>
  <c r="F39" i="57"/>
  <c r="Z33" i="57"/>
  <c r="Y33" i="57"/>
  <c r="X33" i="57"/>
  <c r="W33" i="57"/>
  <c r="V33" i="57"/>
  <c r="U33" i="57"/>
  <c r="T33" i="57"/>
  <c r="S33" i="57"/>
  <c r="R33" i="57"/>
  <c r="Q33" i="57"/>
  <c r="O33" i="57"/>
  <c r="M33" i="57"/>
  <c r="H33" i="57"/>
  <c r="G33" i="57"/>
  <c r="F33" i="57"/>
  <c r="Z29" i="57"/>
  <c r="Y29" i="57"/>
  <c r="X29" i="57"/>
  <c r="W29" i="57"/>
  <c r="V29" i="57"/>
  <c r="U29" i="57"/>
  <c r="T29" i="57"/>
  <c r="S29" i="57"/>
  <c r="R29" i="57"/>
  <c r="Q29" i="57"/>
  <c r="O29" i="57"/>
  <c r="M29" i="57"/>
  <c r="H29" i="57"/>
  <c r="F29" i="57"/>
  <c r="Z28" i="57"/>
  <c r="Y28" i="57"/>
  <c r="X28" i="57"/>
  <c r="W28" i="57"/>
  <c r="V28" i="57"/>
  <c r="U28" i="57"/>
  <c r="T28" i="57"/>
  <c r="S28" i="57"/>
  <c r="R28" i="57"/>
  <c r="Q28" i="57"/>
  <c r="O28" i="57"/>
  <c r="M28" i="57"/>
  <c r="H28" i="57"/>
  <c r="G28" i="57"/>
  <c r="F28" i="57"/>
  <c r="Z27" i="57"/>
  <c r="Y27" i="57"/>
  <c r="X27" i="57"/>
  <c r="W27" i="57"/>
  <c r="V27" i="57"/>
  <c r="U27" i="57"/>
  <c r="T27" i="57"/>
  <c r="S27" i="57"/>
  <c r="R27" i="57"/>
  <c r="Q27" i="57"/>
  <c r="O27" i="57"/>
  <c r="M27" i="57"/>
  <c r="H27" i="57"/>
  <c r="G27" i="57"/>
  <c r="F27" i="57"/>
  <c r="Z26" i="57"/>
  <c r="Y26" i="57"/>
  <c r="X26" i="57"/>
  <c r="W26" i="57"/>
  <c r="V26" i="57"/>
  <c r="U26" i="57"/>
  <c r="T26" i="57"/>
  <c r="S26" i="57"/>
  <c r="R26" i="57"/>
  <c r="Q26" i="57"/>
  <c r="O26" i="57"/>
  <c r="M26" i="57"/>
  <c r="H26" i="57"/>
  <c r="G26" i="57"/>
  <c r="F26" i="57"/>
  <c r="Z17" i="57"/>
  <c r="Y17" i="57"/>
  <c r="X17" i="57"/>
  <c r="W17" i="57"/>
  <c r="V17" i="57"/>
  <c r="U17" i="57"/>
  <c r="T17" i="57"/>
  <c r="S17" i="57"/>
  <c r="R17" i="57"/>
  <c r="Q17" i="57"/>
  <c r="O17" i="57"/>
  <c r="M17" i="57"/>
  <c r="K17" i="57"/>
  <c r="J17" i="57"/>
  <c r="I17" i="57"/>
  <c r="H17" i="57"/>
  <c r="G17" i="57"/>
  <c r="F17" i="57"/>
  <c r="Z16" i="57"/>
  <c r="Y16" i="57"/>
  <c r="X16" i="57"/>
  <c r="W16" i="57"/>
  <c r="V16" i="57"/>
  <c r="U16" i="57"/>
  <c r="T16" i="57"/>
  <c r="S16" i="57"/>
  <c r="R16" i="57"/>
  <c r="Q16" i="57"/>
  <c r="O16" i="57"/>
  <c r="M16" i="57"/>
  <c r="K16" i="57"/>
  <c r="J16" i="57"/>
  <c r="I16" i="57"/>
  <c r="H16" i="57"/>
  <c r="G16" i="57"/>
  <c r="F16" i="57"/>
  <c r="Z15" i="57"/>
  <c r="Y15" i="57"/>
  <c r="X15" i="57"/>
  <c r="W15" i="57"/>
  <c r="V15" i="57"/>
  <c r="U15" i="57"/>
  <c r="T15" i="57"/>
  <c r="S15" i="57"/>
  <c r="R15" i="57"/>
  <c r="Q15" i="57"/>
  <c r="O15" i="57"/>
  <c r="M15" i="57"/>
  <c r="K15" i="57"/>
  <c r="J15" i="57"/>
  <c r="I15" i="57"/>
  <c r="H15" i="57"/>
  <c r="G15" i="57"/>
  <c r="F15" i="57"/>
  <c r="Z14" i="57"/>
  <c r="Y14" i="57"/>
  <c r="X14" i="57"/>
  <c r="W14" i="57"/>
  <c r="V14" i="57"/>
  <c r="U14" i="57"/>
  <c r="T14" i="57"/>
  <c r="S14" i="57"/>
  <c r="R14" i="57"/>
  <c r="Q14" i="57"/>
  <c r="O14" i="57"/>
  <c r="M14" i="57"/>
  <c r="K14" i="57"/>
  <c r="J14" i="57"/>
  <c r="I14" i="57"/>
  <c r="H14" i="57"/>
  <c r="G14" i="57"/>
  <c r="F14" i="57"/>
  <c r="F51" i="57"/>
  <c r="Z58" i="57"/>
  <c r="Y58" i="57"/>
  <c r="X58" i="57"/>
  <c r="W58" i="57"/>
  <c r="V58" i="57"/>
  <c r="U58" i="57"/>
  <c r="T58" i="57"/>
  <c r="S58" i="57"/>
  <c r="R58" i="57"/>
  <c r="Q58" i="57"/>
  <c r="O58" i="57"/>
  <c r="M58" i="57"/>
  <c r="K58" i="57"/>
  <c r="J58" i="57"/>
  <c r="I58" i="57"/>
  <c r="H58" i="57"/>
  <c r="G58" i="57"/>
  <c r="F58" i="57"/>
  <c r="Z57" i="57"/>
  <c r="Y57" i="57"/>
  <c r="X57" i="57"/>
  <c r="W57" i="57"/>
  <c r="V57" i="57"/>
  <c r="U57" i="57"/>
  <c r="T57" i="57"/>
  <c r="S57" i="57"/>
  <c r="R57" i="57"/>
  <c r="Q57" i="57"/>
  <c r="O57" i="57"/>
  <c r="M57" i="57"/>
  <c r="K57" i="57"/>
  <c r="J57" i="57"/>
  <c r="I57" i="57"/>
  <c r="H57" i="57"/>
  <c r="G57" i="57"/>
  <c r="F57" i="57"/>
  <c r="N7" i="128"/>
  <c r="N11" i="128"/>
  <c r="N10" i="128"/>
  <c r="N9" i="128"/>
  <c r="N8" i="128"/>
  <c r="D19" i="128"/>
  <c r="E19" i="128"/>
  <c r="F19" i="128"/>
  <c r="D20" i="128"/>
  <c r="E20" i="128"/>
  <c r="F20" i="128"/>
  <c r="D21" i="128"/>
  <c r="E21" i="128"/>
  <c r="F21" i="128"/>
  <c r="D22" i="128"/>
  <c r="E22" i="128"/>
  <c r="F22" i="128"/>
  <c r="D23" i="128"/>
  <c r="E23" i="128"/>
  <c r="F23" i="128"/>
  <c r="C20" i="128"/>
  <c r="C21" i="128"/>
  <c r="C22" i="128"/>
  <c r="C23" i="128"/>
  <c r="C19" i="128"/>
  <c r="J6" i="128"/>
  <c r="I6" i="128"/>
  <c r="N26" i="123"/>
  <c r="Y46" i="114"/>
  <c r="Y3" i="114"/>
  <c r="E33" i="114"/>
  <c r="E35" i="114"/>
  <c r="Y3" i="112"/>
  <c r="Q3" i="111"/>
  <c r="Y86" i="108"/>
  <c r="Y45" i="108"/>
  <c r="Y5" i="108"/>
  <c r="I110" i="57"/>
  <c r="I107" i="57"/>
  <c r="I104" i="57"/>
  <c r="I101" i="57"/>
  <c r="I98" i="57"/>
  <c r="I93" i="57"/>
  <c r="I87" i="57"/>
  <c r="I75" i="57"/>
  <c r="I72" i="57"/>
  <c r="I68" i="57"/>
  <c r="I63" i="57"/>
  <c r="I51" i="57"/>
  <c r="I46" i="57"/>
  <c r="I22" i="57"/>
  <c r="H7" i="128" l="1"/>
  <c r="L7" i="128" s="1"/>
  <c r="AX3" i="72"/>
  <c r="AX3" i="52"/>
  <c r="H20" i="59" a="1"/>
  <c r="J7" i="128" l="1"/>
  <c r="I7" i="128"/>
  <c r="H8" i="128"/>
  <c r="L8" i="128" s="1"/>
  <c r="H20" i="59"/>
  <c r="B3" i="108"/>
  <c r="C26" i="108" a="1"/>
  <c r="C26" i="108" s="1"/>
  <c r="C75" i="108"/>
  <c r="C77" i="108"/>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S35" i="114"/>
  <c r="P35" i="114"/>
  <c r="M35" i="114"/>
  <c r="J35" i="114"/>
  <c r="G35" i="114"/>
  <c r="S33" i="114"/>
  <c r="P33" i="114"/>
  <c r="M33" i="114"/>
  <c r="J33" i="114"/>
  <c r="G33" i="114"/>
  <c r="S32" i="114"/>
  <c r="P32" i="114"/>
  <c r="M32" i="114"/>
  <c r="J32" i="114"/>
  <c r="G32" i="114"/>
  <c r="BK3" i="72"/>
  <c r="BG3" i="72"/>
  <c r="BW3" i="52"/>
  <c r="BV3" i="52"/>
  <c r="BU3" i="52"/>
  <c r="BT3" i="52"/>
  <c r="BS3" i="52"/>
  <c r="BR3" i="52"/>
  <c r="BQ3" i="52"/>
  <c r="BP3" i="52"/>
  <c r="BO3" i="52"/>
  <c r="BN3" i="52"/>
  <c r="BM3" i="52"/>
  <c r="BL3" i="52"/>
  <c r="BK3" i="52"/>
  <c r="BJ3" i="52"/>
  <c r="BI3" i="52"/>
  <c r="BH3" i="52"/>
  <c r="BG3" i="52"/>
  <c r="BF3" i="52"/>
  <c r="BE3" i="52"/>
  <c r="BD3" i="52"/>
  <c r="BC3" i="52"/>
  <c r="BA3" i="52"/>
  <c r="AZ3" i="52"/>
  <c r="AY3" i="52"/>
  <c r="AW3" i="5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J8" i="128" l="1"/>
  <c r="I8" i="128"/>
  <c r="H9" i="128"/>
  <c r="L9" i="128" s="1"/>
  <c r="H10" i="111" a="1"/>
  <c r="H10" i="111" s="1"/>
  <c r="H11" i="111" a="1"/>
  <c r="H11" i="111" s="1"/>
  <c r="I10" i="111" a="1"/>
  <c r="I10" i="111" s="1"/>
  <c r="H9" i="111" a="1"/>
  <c r="H9" i="111" s="1"/>
  <c r="J10" i="111" a="1"/>
  <c r="J10" i="111" s="1"/>
  <c r="L11" i="111" a="1"/>
  <c r="L11" i="111" s="1"/>
  <c r="I11" i="111" a="1"/>
  <c r="I11" i="111" s="1"/>
  <c r="M10" i="111" a="1"/>
  <c r="M10" i="111" s="1"/>
  <c r="M11" i="111" a="1"/>
  <c r="M11" i="111" s="1"/>
  <c r="L9" i="111" a="1"/>
  <c r="L9" i="111" s="1"/>
  <c r="N10" i="111" a="1"/>
  <c r="N10" i="111" s="1"/>
  <c r="C15" i="111"/>
  <c r="D19" i="111" s="1" a="1"/>
  <c r="D19" i="111" s="1"/>
  <c r="D10" i="111" a="1"/>
  <c r="D10" i="111" s="1"/>
  <c r="D9" i="111" a="1"/>
  <c r="D9" i="111" s="1"/>
  <c r="E10" i="111" a="1"/>
  <c r="E10" i="111" s="1"/>
  <c r="D11" i="111" a="1"/>
  <c r="D11" i="111" s="1"/>
  <c r="F10" i="111" a="1"/>
  <c r="F10" i="111" s="1"/>
  <c r="E11" i="111" a="1"/>
  <c r="E11" i="111" s="1"/>
  <c r="G9" i="111" a="1"/>
  <c r="G9" i="111" s="1"/>
  <c r="K9" i="111" a="1"/>
  <c r="K9" i="111" s="1"/>
  <c r="O9" i="111" a="1"/>
  <c r="O9" i="111" s="1"/>
  <c r="G10" i="111" a="1"/>
  <c r="G10" i="111" s="1"/>
  <c r="K10" i="111" a="1"/>
  <c r="K10" i="111" s="1"/>
  <c r="O10" i="111" a="1"/>
  <c r="O10" i="111" s="1"/>
  <c r="F11" i="111" a="1"/>
  <c r="F11" i="111" s="1"/>
  <c r="J11" i="111" a="1"/>
  <c r="J11" i="111" s="1"/>
  <c r="N11" i="111" a="1"/>
  <c r="N11" i="111" s="1"/>
  <c r="D17" i="111" a="1"/>
  <c r="D17" i="111" s="1"/>
  <c r="E9" i="111" a="1"/>
  <c r="E9" i="111" s="1"/>
  <c r="I9" i="111" a="1"/>
  <c r="I9" i="111" s="1"/>
  <c r="M9" i="111" a="1"/>
  <c r="M9" i="111" s="1"/>
  <c r="L10" i="111" a="1"/>
  <c r="L10" i="111" s="1"/>
  <c r="G11" i="111" a="1"/>
  <c r="G11" i="111" s="1"/>
  <c r="K11" i="111" a="1"/>
  <c r="K11" i="111" s="1"/>
  <c r="O11" i="111" a="1"/>
  <c r="O11" i="111" s="1"/>
  <c r="F9" i="111" a="1"/>
  <c r="F9" i="111" s="1"/>
  <c r="J9" i="111" a="1"/>
  <c r="J9" i="111" s="1"/>
  <c r="S77" i="108"/>
  <c r="O77" i="108"/>
  <c r="M77" i="108"/>
  <c r="K77" i="108"/>
  <c r="I77" i="108"/>
  <c r="G77" i="108"/>
  <c r="E77" i="108"/>
  <c r="S75" i="108"/>
  <c r="O75" i="108"/>
  <c r="M75" i="108"/>
  <c r="K75" i="108"/>
  <c r="I75" i="108"/>
  <c r="G75" i="108"/>
  <c r="E75" i="108"/>
  <c r="O74" i="108"/>
  <c r="I9" i="128" l="1"/>
  <c r="J9" i="128"/>
  <c r="H10" i="128"/>
  <c r="L10" i="128" s="1"/>
  <c r="G19" i="111" a="1"/>
  <c r="G19" i="111" s="1"/>
  <c r="L18" i="111" a="1"/>
  <c r="L18" i="111" s="1"/>
  <c r="H18" i="111" a="1"/>
  <c r="H18" i="111" s="1"/>
  <c r="G18" i="111" a="1"/>
  <c r="G18" i="111" s="1"/>
  <c r="K19" i="111" a="1"/>
  <c r="K19" i="111" s="1"/>
  <c r="E17" i="111" a="1"/>
  <c r="E17" i="111" s="1"/>
  <c r="F19" i="111" a="1"/>
  <c r="F19" i="111" s="1"/>
  <c r="O18" i="111" a="1"/>
  <c r="O18" i="111" s="1"/>
  <c r="I17" i="111" a="1"/>
  <c r="I17" i="111" s="1"/>
  <c r="K18" i="111" a="1"/>
  <c r="K18" i="111" s="1"/>
  <c r="D18" i="111" a="1"/>
  <c r="D18" i="111" s="1"/>
  <c r="H17" i="111" a="1"/>
  <c r="H17" i="111" s="1"/>
  <c r="M19" i="111" a="1"/>
  <c r="M19" i="111" s="1"/>
  <c r="E19" i="111" a="1"/>
  <c r="E19" i="111" s="1"/>
  <c r="J18" i="111" a="1"/>
  <c r="J18" i="111" s="1"/>
  <c r="N18" i="111" a="1"/>
  <c r="N18" i="111" s="1"/>
  <c r="G17" i="111" a="1"/>
  <c r="G17" i="111" s="1"/>
  <c r="H19" i="111" a="1"/>
  <c r="H19" i="111" s="1"/>
  <c r="M18" i="111" a="1"/>
  <c r="M18" i="111" s="1"/>
  <c r="N19" i="111" a="1"/>
  <c r="N19" i="111" s="1"/>
  <c r="F18" i="111" a="1"/>
  <c r="F18" i="111" s="1"/>
  <c r="I18" i="111" a="1"/>
  <c r="I18" i="111" s="1"/>
  <c r="M17" i="111" a="1"/>
  <c r="M17" i="111" s="1"/>
  <c r="J19" i="111" a="1"/>
  <c r="J19" i="111" s="1"/>
  <c r="L17" i="111" a="1"/>
  <c r="L17" i="111" s="1"/>
  <c r="O17" i="111" a="1"/>
  <c r="O17" i="111" s="1"/>
  <c r="E18" i="111" a="1"/>
  <c r="E18" i="111" s="1"/>
  <c r="C23" i="111"/>
  <c r="K26" i="111" s="1" a="1"/>
  <c r="K26" i="111" s="1"/>
  <c r="K17" i="111" a="1"/>
  <c r="K17" i="111" s="1"/>
  <c r="I19" i="111" a="1"/>
  <c r="I19" i="111" s="1"/>
  <c r="L19" i="111" a="1"/>
  <c r="L19" i="111" s="1"/>
  <c r="P11" i="111" a="1"/>
  <c r="P11" i="111" s="1"/>
  <c r="P9" i="111" a="1"/>
  <c r="P9" i="111" s="1"/>
  <c r="O19" i="111" a="1"/>
  <c r="O19" i="111" s="1"/>
  <c r="J17" i="111" a="1"/>
  <c r="J17" i="111" s="1"/>
  <c r="F17" i="111" a="1"/>
  <c r="F17" i="111" s="1"/>
  <c r="N17" i="111" a="1"/>
  <c r="N17" i="111" s="1"/>
  <c r="H11" i="128" l="1"/>
  <c r="L11" i="128" s="1"/>
  <c r="I10" i="128"/>
  <c r="J10" i="128"/>
  <c r="L26" i="111" a="1"/>
  <c r="L26" i="111" s="1"/>
  <c r="F25" i="111" a="1"/>
  <c r="F25" i="111" s="1"/>
  <c r="I26" i="111" a="1"/>
  <c r="I26" i="111" s="1"/>
  <c r="O26" i="111" a="1"/>
  <c r="O26" i="111" s="1"/>
  <c r="L27" i="111" a="1"/>
  <c r="L27" i="111" s="1"/>
  <c r="F26" i="111" a="1"/>
  <c r="F26" i="111" s="1"/>
  <c r="E27" i="111" a="1"/>
  <c r="E27" i="111" s="1"/>
  <c r="L25" i="111" a="1"/>
  <c r="L25" i="111" s="1"/>
  <c r="K27" i="111" a="1"/>
  <c r="K27" i="111" s="1"/>
  <c r="O27" i="111" a="1"/>
  <c r="O27" i="111" s="1"/>
  <c r="I27" i="111" a="1"/>
  <c r="I27" i="111" s="1"/>
  <c r="D27" i="111" a="1"/>
  <c r="D27" i="111" s="1"/>
  <c r="F27" i="111" a="1"/>
  <c r="F27" i="111" s="1"/>
  <c r="H27" i="111" a="1"/>
  <c r="H27" i="111" s="1"/>
  <c r="I25" i="111" a="1"/>
  <c r="I25" i="111" s="1"/>
  <c r="J25" i="111" a="1"/>
  <c r="J25" i="111" s="1"/>
  <c r="G25" i="111" a="1"/>
  <c r="G25" i="111" s="1"/>
  <c r="M27" i="111" a="1"/>
  <c r="M27" i="111" s="1"/>
  <c r="J27" i="111" a="1"/>
  <c r="J27" i="111" s="1"/>
  <c r="D26" i="111" a="1"/>
  <c r="D26" i="111" s="1"/>
  <c r="N25" i="111" a="1"/>
  <c r="N25" i="111" s="1"/>
  <c r="K25" i="111" a="1"/>
  <c r="K25" i="111" s="1"/>
  <c r="D25" i="111" a="1"/>
  <c r="D25" i="111" s="1"/>
  <c r="N27" i="111" a="1"/>
  <c r="N27" i="111" s="1"/>
  <c r="H26" i="111" a="1"/>
  <c r="H26" i="111" s="1"/>
  <c r="E26" i="111" a="1"/>
  <c r="E26" i="111" s="1"/>
  <c r="O25" i="111" a="1"/>
  <c r="O25" i="111" s="1"/>
  <c r="H25" i="111" a="1"/>
  <c r="H25" i="111" s="1"/>
  <c r="E25" i="111" a="1"/>
  <c r="E25" i="111" s="1"/>
  <c r="G27" i="111" a="1"/>
  <c r="G27" i="111" s="1"/>
  <c r="M26" i="111" a="1"/>
  <c r="M26" i="111" s="1"/>
  <c r="J26" i="111" a="1"/>
  <c r="J26" i="111" s="1"/>
  <c r="G26" i="111" a="1"/>
  <c r="G26" i="111" s="1"/>
  <c r="M25" i="111" a="1"/>
  <c r="M25" i="111" s="1"/>
  <c r="N26" i="111" a="1"/>
  <c r="N26" i="111" s="1"/>
  <c r="P19" i="111" a="1"/>
  <c r="P19" i="111" s="1"/>
  <c r="P17" i="111" a="1"/>
  <c r="P17" i="111" s="1"/>
  <c r="P10" i="111"/>
  <c r="Z110" i="57"/>
  <c r="Y110" i="57"/>
  <c r="X110" i="57"/>
  <c r="W110" i="57"/>
  <c r="V110" i="57"/>
  <c r="U110" i="57"/>
  <c r="T110" i="57"/>
  <c r="S110" i="57"/>
  <c r="R110" i="57"/>
  <c r="Q110" i="57"/>
  <c r="K110" i="57"/>
  <c r="J110" i="57"/>
  <c r="H110" i="57"/>
  <c r="G110" i="57"/>
  <c r="F110" i="57"/>
  <c r="Z107" i="57"/>
  <c r="Y107" i="57"/>
  <c r="X107" i="57"/>
  <c r="W107" i="57"/>
  <c r="V107" i="57"/>
  <c r="U107" i="57"/>
  <c r="T107" i="57"/>
  <c r="S107" i="57"/>
  <c r="R107" i="57"/>
  <c r="Q107" i="57"/>
  <c r="K107" i="57"/>
  <c r="J107" i="57"/>
  <c r="H107" i="57"/>
  <c r="G107" i="57"/>
  <c r="F107" i="57"/>
  <c r="Z104" i="57"/>
  <c r="Y104" i="57"/>
  <c r="X104" i="57"/>
  <c r="W104" i="57"/>
  <c r="V104" i="57"/>
  <c r="U104" i="57"/>
  <c r="T104" i="57"/>
  <c r="S104" i="57"/>
  <c r="R104" i="57"/>
  <c r="Q104" i="57"/>
  <c r="K104" i="57"/>
  <c r="J104" i="57"/>
  <c r="H104" i="57"/>
  <c r="G104" i="57"/>
  <c r="F104" i="57"/>
  <c r="Z101" i="57"/>
  <c r="Y101" i="57"/>
  <c r="X101" i="57"/>
  <c r="W101" i="57"/>
  <c r="V101" i="57"/>
  <c r="U101" i="57"/>
  <c r="T101" i="57"/>
  <c r="S101" i="57"/>
  <c r="R101" i="57"/>
  <c r="Q101" i="57"/>
  <c r="K101" i="57"/>
  <c r="J101" i="57"/>
  <c r="H101" i="57"/>
  <c r="G101" i="57"/>
  <c r="F101" i="57"/>
  <c r="Z98" i="57"/>
  <c r="Y98" i="57"/>
  <c r="X98" i="57"/>
  <c r="W98" i="57"/>
  <c r="V98" i="57"/>
  <c r="U98" i="57"/>
  <c r="T98" i="57"/>
  <c r="S98" i="57"/>
  <c r="R98" i="57"/>
  <c r="Q98" i="57"/>
  <c r="K98" i="57"/>
  <c r="J98" i="57"/>
  <c r="H98" i="57"/>
  <c r="G98" i="57"/>
  <c r="F98" i="57"/>
  <c r="Z93" i="57"/>
  <c r="Y93" i="57"/>
  <c r="X93" i="57"/>
  <c r="W93" i="57"/>
  <c r="V93" i="57"/>
  <c r="U93" i="57"/>
  <c r="T93" i="57"/>
  <c r="S93" i="57"/>
  <c r="R93" i="57"/>
  <c r="Q93" i="57"/>
  <c r="K93" i="57"/>
  <c r="J93" i="57"/>
  <c r="H93" i="57"/>
  <c r="G93" i="57"/>
  <c r="F93" i="57"/>
  <c r="Z87" i="57"/>
  <c r="Y87" i="57"/>
  <c r="X87" i="57"/>
  <c r="W87" i="57"/>
  <c r="V87" i="57"/>
  <c r="U87" i="57"/>
  <c r="T87" i="57"/>
  <c r="S87" i="57"/>
  <c r="R87" i="57"/>
  <c r="Q87" i="57"/>
  <c r="K87" i="57"/>
  <c r="J87" i="57"/>
  <c r="H87" i="57"/>
  <c r="G87" i="57"/>
  <c r="F87" i="57"/>
  <c r="Z82" i="57"/>
  <c r="Y82" i="57"/>
  <c r="X82" i="57"/>
  <c r="W82" i="57"/>
  <c r="V82" i="57"/>
  <c r="U82" i="57"/>
  <c r="T82" i="57"/>
  <c r="S82" i="57"/>
  <c r="R82" i="57"/>
  <c r="Q82" i="57"/>
  <c r="H82" i="57"/>
  <c r="F82" i="57"/>
  <c r="Z75" i="57"/>
  <c r="Y75" i="57"/>
  <c r="X75" i="57"/>
  <c r="W75" i="57"/>
  <c r="V75" i="57"/>
  <c r="U75" i="57"/>
  <c r="T75" i="57"/>
  <c r="S75" i="57"/>
  <c r="R75" i="57"/>
  <c r="Q75" i="57"/>
  <c r="K75" i="57"/>
  <c r="J75" i="57"/>
  <c r="H75" i="57"/>
  <c r="G75" i="57"/>
  <c r="F75" i="57"/>
  <c r="Z72" i="57"/>
  <c r="Y72" i="57"/>
  <c r="X72" i="57"/>
  <c r="W72" i="57"/>
  <c r="V72" i="57"/>
  <c r="U72" i="57"/>
  <c r="T72" i="57"/>
  <c r="S72" i="57"/>
  <c r="R72" i="57"/>
  <c r="Q72" i="57"/>
  <c r="K72" i="57"/>
  <c r="J72" i="57"/>
  <c r="H72" i="57"/>
  <c r="G72" i="57"/>
  <c r="F72" i="57"/>
  <c r="Z68" i="57"/>
  <c r="Y68" i="57"/>
  <c r="X68" i="57"/>
  <c r="W68" i="57"/>
  <c r="V68" i="57"/>
  <c r="U68" i="57"/>
  <c r="T68" i="57"/>
  <c r="S68" i="57"/>
  <c r="R68" i="57"/>
  <c r="Q68" i="57"/>
  <c r="K68" i="57"/>
  <c r="J68" i="57"/>
  <c r="H68" i="57"/>
  <c r="G68" i="57"/>
  <c r="F68" i="57"/>
  <c r="Z63" i="57"/>
  <c r="Y63" i="57"/>
  <c r="X63" i="57"/>
  <c r="W63" i="57"/>
  <c r="V63" i="57"/>
  <c r="U63" i="57"/>
  <c r="T63" i="57"/>
  <c r="S63" i="57"/>
  <c r="R63" i="57"/>
  <c r="Q63" i="57"/>
  <c r="K63" i="57"/>
  <c r="J63" i="57"/>
  <c r="H63" i="57"/>
  <c r="G63" i="57"/>
  <c r="F63" i="57"/>
  <c r="Z51" i="57"/>
  <c r="Y51" i="57"/>
  <c r="X51" i="57"/>
  <c r="W51" i="57"/>
  <c r="V51" i="57"/>
  <c r="U51" i="57"/>
  <c r="T51" i="57"/>
  <c r="S51" i="57"/>
  <c r="R51" i="57"/>
  <c r="Q51" i="57"/>
  <c r="K51" i="57"/>
  <c r="J51" i="57"/>
  <c r="H51" i="57"/>
  <c r="G51" i="57"/>
  <c r="Z46" i="57"/>
  <c r="Y46" i="57"/>
  <c r="X46" i="57"/>
  <c r="W46" i="57"/>
  <c r="V46" i="57"/>
  <c r="U46" i="57"/>
  <c r="T46" i="57"/>
  <c r="S46" i="57"/>
  <c r="R46" i="57"/>
  <c r="Q46" i="57"/>
  <c r="K46" i="57"/>
  <c r="J46" i="57"/>
  <c r="H46" i="57"/>
  <c r="G46" i="57"/>
  <c r="F46" i="57"/>
  <c r="Z42" i="57"/>
  <c r="Y42" i="57"/>
  <c r="X42" i="57"/>
  <c r="W42" i="57"/>
  <c r="V42" i="57"/>
  <c r="U42" i="57"/>
  <c r="T42" i="57"/>
  <c r="S42" i="57"/>
  <c r="R42" i="57"/>
  <c r="Q42" i="57"/>
  <c r="H42" i="57"/>
  <c r="G42" i="57"/>
  <c r="F42" i="57"/>
  <c r="Z38" i="57"/>
  <c r="Y38" i="57"/>
  <c r="X38" i="57"/>
  <c r="W38" i="57"/>
  <c r="V38" i="57"/>
  <c r="U38" i="57"/>
  <c r="T38" i="57"/>
  <c r="S38" i="57"/>
  <c r="R38" i="57"/>
  <c r="Q38" i="57"/>
  <c r="H38" i="57"/>
  <c r="G38" i="57"/>
  <c r="F38" i="57"/>
  <c r="Z32" i="57"/>
  <c r="Y32" i="57"/>
  <c r="X32" i="57"/>
  <c r="W32" i="57"/>
  <c r="V32" i="57"/>
  <c r="U32" i="57"/>
  <c r="T32" i="57"/>
  <c r="S32" i="57"/>
  <c r="R32" i="57"/>
  <c r="Q32" i="57"/>
  <c r="H32" i="57"/>
  <c r="G32" i="57"/>
  <c r="F32" i="57"/>
  <c r="Z25" i="57"/>
  <c r="Y25" i="57"/>
  <c r="X25" i="57"/>
  <c r="W25" i="57"/>
  <c r="V25" i="57"/>
  <c r="U25" i="57"/>
  <c r="T25" i="57"/>
  <c r="S25" i="57"/>
  <c r="R25" i="57"/>
  <c r="Q25" i="57"/>
  <c r="H25" i="57"/>
  <c r="G25" i="57"/>
  <c r="F25" i="57"/>
  <c r="Z22" i="57"/>
  <c r="Y22" i="57"/>
  <c r="X22" i="57"/>
  <c r="W22" i="57"/>
  <c r="V22" i="57"/>
  <c r="U22" i="57"/>
  <c r="T22" i="57"/>
  <c r="S22" i="57"/>
  <c r="R22" i="57"/>
  <c r="Q22" i="57"/>
  <c r="K22" i="57"/>
  <c r="J22" i="57"/>
  <c r="H22" i="57"/>
  <c r="G22" i="57"/>
  <c r="F22" i="57"/>
  <c r="Z13" i="57"/>
  <c r="Y13" i="57"/>
  <c r="X13" i="57"/>
  <c r="W13" i="57"/>
  <c r="V13" i="57"/>
  <c r="U13" i="57"/>
  <c r="T13" i="57"/>
  <c r="S13" i="57"/>
  <c r="R13" i="57"/>
  <c r="Q13" i="57"/>
  <c r="H13" i="57"/>
  <c r="G13" i="57"/>
  <c r="F13" i="57"/>
  <c r="I11" i="128" l="1"/>
  <c r="J11" i="128"/>
  <c r="P18" i="111"/>
  <c r="P25" i="111" a="1"/>
  <c r="P25" i="111" s="1"/>
  <c r="P27" i="111" a="1"/>
  <c r="P27" i="111" s="1"/>
  <c r="P26" i="111" l="1"/>
  <c r="BW3" i="72"/>
  <c r="BV3" i="72"/>
  <c r="BU3" i="72"/>
  <c r="BT3" i="72"/>
  <c r="BS3" i="72"/>
  <c r="BR3" i="72"/>
  <c r="BQ3" i="72"/>
  <c r="BP3" i="72"/>
  <c r="BO3" i="72"/>
  <c r="BN3" i="72"/>
  <c r="BM3" i="72"/>
  <c r="BL3" i="72"/>
  <c r="BJ3" i="72"/>
  <c r="BI3" i="72"/>
  <c r="BH3" i="72"/>
  <c r="BF3" i="72"/>
  <c r="BE3" i="72"/>
  <c r="BD3" i="72"/>
  <c r="BC3" i="72"/>
  <c r="BA3" i="72"/>
  <c r="AZ3" i="72"/>
  <c r="AY3" i="72"/>
  <c r="AW3" i="72"/>
  <c r="Y3" i="72"/>
  <c r="I49" i="70" l="1"/>
  <c r="I48" i="70"/>
  <c r="I47" i="70"/>
  <c r="I42" i="70"/>
  <c r="I41" i="70"/>
  <c r="I40" i="70"/>
  <c r="I24" i="70"/>
  <c r="I23" i="70"/>
  <c r="I22" i="70"/>
  <c r="I14" i="70"/>
  <c r="I13" i="70"/>
  <c r="I12" i="70"/>
  <c r="I11" i="70"/>
  <c r="I29" i="70"/>
  <c r="I30" i="70"/>
  <c r="I28" i="70"/>
  <c r="CD3" i="52"/>
  <c r="O72" i="57" l="1"/>
  <c r="O111" i="57"/>
  <c r="O110" i="57"/>
  <c r="M42" i="57"/>
  <c r="O23" i="57"/>
  <c r="O22" i="57"/>
  <c r="E11" i="59" l="1"/>
  <c r="H49" i="59" a="1"/>
  <c r="H40" i="59" a="1"/>
  <c r="H48" i="59" a="1"/>
  <c r="H19" i="59" a="1"/>
  <c r="H18" i="59" a="1"/>
  <c r="H13" i="59" a="1"/>
  <c r="H47" i="59" a="1"/>
  <c r="H41" i="59" a="1"/>
  <c r="J27" i="59" a="1"/>
  <c r="J28" i="59" a="1"/>
  <c r="H35" i="59" a="1"/>
  <c r="J25" i="59" a="1"/>
  <c r="J45" i="59" a="1"/>
  <c r="H63" i="59" a="1"/>
  <c r="H34" i="59" a="1"/>
  <c r="H61" i="59" a="1"/>
  <c r="H12" i="59" a="1"/>
  <c r="J46" i="59" a="1"/>
  <c r="J54" i="59" a="1"/>
  <c r="H36" i="59" a="1"/>
  <c r="H54" i="59" a="1"/>
  <c r="H45" i="59" a="1"/>
  <c r="J63" i="59" a="1"/>
  <c r="H27" i="59" a="1"/>
  <c r="J36" i="59" a="1"/>
  <c r="J35" i="59" a="1"/>
  <c r="H26" i="59" a="1"/>
  <c r="J55" i="59" a="1"/>
  <c r="J34" i="59" a="1"/>
  <c r="H62" i="59" a="1"/>
  <c r="J62" i="59" a="1"/>
  <c r="H28" i="59" a="1"/>
  <c r="J61" i="59" a="1"/>
  <c r="H46" i="59" a="1"/>
  <c r="H55" i="59" a="1"/>
  <c r="H25" i="59" a="1"/>
  <c r="J26" i="59" a="1"/>
  <c r="H46" i="59" l="1"/>
  <c r="E46" i="59" s="1"/>
  <c r="H28" i="59"/>
  <c r="E28" i="59" s="1"/>
  <c r="H34" i="59"/>
  <c r="E34" i="59" s="1"/>
  <c r="H45" i="59"/>
  <c r="E45" i="59" s="1"/>
  <c r="H49" i="59"/>
  <c r="E49" i="59" s="1"/>
  <c r="H63" i="59"/>
  <c r="E63" i="59" s="1"/>
  <c r="H36" i="59"/>
  <c r="E36" i="59" s="1"/>
  <c r="H40" i="59"/>
  <c r="E40" i="59" s="1"/>
  <c r="H47" i="59"/>
  <c r="E47" i="59" s="1"/>
  <c r="H55" i="59"/>
  <c r="E55" i="59" s="1"/>
  <c r="H61" i="59"/>
  <c r="E61" i="59" s="1"/>
  <c r="H54" i="59"/>
  <c r="E54" i="59" s="1"/>
  <c r="H27" i="59"/>
  <c r="E27" i="59" s="1"/>
  <c r="H41" i="59"/>
  <c r="E41" i="59" s="1"/>
  <c r="H48" i="59"/>
  <c r="E48" i="59" s="1"/>
  <c r="H62" i="59"/>
  <c r="E62" i="59" s="1"/>
  <c r="H35" i="59"/>
  <c r="E35" i="59" s="1"/>
  <c r="H18" i="59"/>
  <c r="E18" i="59" s="1"/>
  <c r="H19" i="59"/>
  <c r="E19" i="59" s="1"/>
  <c r="H13" i="59"/>
  <c r="E13" i="59" s="1"/>
  <c r="E20" i="59"/>
  <c r="H12" i="59"/>
  <c r="E12" i="59" s="1"/>
  <c r="H25" i="59"/>
  <c r="E25" i="59" s="1"/>
  <c r="H26" i="59"/>
  <c r="E26" i="59" s="1"/>
  <c r="J63" i="59"/>
  <c r="J61" i="59"/>
  <c r="J62" i="59"/>
  <c r="J54" i="59"/>
  <c r="J55" i="59"/>
  <c r="J34" i="59"/>
  <c r="J35" i="59"/>
  <c r="J36" i="59"/>
  <c r="J45" i="59"/>
  <c r="J46" i="59"/>
  <c r="J26" i="59"/>
  <c r="J28" i="59"/>
  <c r="J27" i="59"/>
  <c r="J25" i="59"/>
  <c r="M13" i="57" l="1"/>
  <c r="M110" i="57"/>
  <c r="M109" i="57"/>
  <c r="M107" i="57"/>
  <c r="M106" i="57"/>
  <c r="M104" i="57"/>
  <c r="M103" i="57"/>
  <c r="M101" i="57"/>
  <c r="M100" i="57"/>
  <c r="M98" i="57"/>
  <c r="M97" i="57"/>
  <c r="M95" i="57"/>
  <c r="M93" i="57"/>
  <c r="M92" i="57"/>
  <c r="M87" i="57"/>
  <c r="M86" i="57"/>
  <c r="M82" i="57"/>
  <c r="M81" i="57"/>
  <c r="M79" i="57"/>
  <c r="M75" i="57"/>
  <c r="M74" i="57"/>
  <c r="M72" i="57"/>
  <c r="M71" i="57"/>
  <c r="M68" i="57"/>
  <c r="M67" i="57"/>
  <c r="M63" i="57"/>
  <c r="M62" i="57"/>
  <c r="M60" i="57"/>
  <c r="M51" i="57"/>
  <c r="M50" i="57"/>
  <c r="M46" i="57"/>
  <c r="M45" i="57"/>
  <c r="M41" i="57"/>
  <c r="M38" i="57"/>
  <c r="M37" i="57"/>
  <c r="M35" i="57"/>
  <c r="M32" i="57"/>
  <c r="M31" i="57"/>
  <c r="M25" i="57"/>
  <c r="M24" i="57"/>
  <c r="M22" i="57"/>
  <c r="M21" i="57"/>
  <c r="M19" i="57"/>
  <c r="M12" i="57"/>
  <c r="V128" i="62" l="1"/>
  <c r="V127" i="62"/>
  <c r="V126" i="62"/>
  <c r="V125" i="62"/>
  <c r="V124" i="62"/>
  <c r="V123" i="62"/>
  <c r="V122" i="62"/>
  <c r="V121" i="62"/>
  <c r="V117" i="62"/>
  <c r="T117" i="62"/>
  <c r="R117" i="62"/>
  <c r="P117" i="62"/>
  <c r="N117" i="62"/>
  <c r="L117" i="62"/>
  <c r="J117" i="62"/>
  <c r="I117" i="62"/>
  <c r="H117" i="62"/>
  <c r="G117" i="62"/>
  <c r="F117" i="62"/>
  <c r="V114" i="62"/>
  <c r="T114" i="62"/>
  <c r="R114" i="62"/>
  <c r="P114" i="62"/>
  <c r="N114" i="62"/>
  <c r="L114" i="62"/>
  <c r="J114" i="62"/>
  <c r="I114" i="62"/>
  <c r="H114" i="62"/>
  <c r="G114" i="62"/>
  <c r="F114" i="62"/>
  <c r="V113" i="62"/>
  <c r="T113" i="62"/>
  <c r="R113" i="62"/>
  <c r="P113" i="62"/>
  <c r="N113" i="62"/>
  <c r="L113" i="62"/>
  <c r="J113" i="62"/>
  <c r="I113" i="62"/>
  <c r="H113" i="62"/>
  <c r="G113" i="62"/>
  <c r="F113" i="62"/>
  <c r="V116" i="62"/>
  <c r="T116" i="62"/>
  <c r="R116" i="62"/>
  <c r="P116" i="62"/>
  <c r="N116" i="62"/>
  <c r="L116" i="62"/>
  <c r="J116" i="62"/>
  <c r="I116" i="62"/>
  <c r="H116" i="62"/>
  <c r="G116" i="62"/>
  <c r="F116" i="62"/>
  <c r="V111" i="62"/>
  <c r="T111" i="62"/>
  <c r="R111" i="62"/>
  <c r="P111" i="62"/>
  <c r="N111" i="62"/>
  <c r="L111" i="62"/>
  <c r="J111" i="62"/>
  <c r="I111" i="62"/>
  <c r="H111" i="62"/>
  <c r="G111" i="62"/>
  <c r="F111" i="62"/>
  <c r="V112" i="62"/>
  <c r="T112" i="62"/>
  <c r="R112" i="62"/>
  <c r="P112" i="62"/>
  <c r="N112" i="62"/>
  <c r="L112" i="62"/>
  <c r="J112" i="62"/>
  <c r="I112" i="62"/>
  <c r="H112" i="62"/>
  <c r="G112" i="62"/>
  <c r="F112" i="62"/>
  <c r="V115" i="62"/>
  <c r="T115" i="62"/>
  <c r="R115" i="62"/>
  <c r="P115" i="62"/>
  <c r="N115" i="62"/>
  <c r="L115" i="62"/>
  <c r="J115" i="62"/>
  <c r="I115" i="62"/>
  <c r="H115" i="62"/>
  <c r="G115" i="62"/>
  <c r="F115" i="62"/>
  <c r="V118" i="62"/>
  <c r="T118" i="62"/>
  <c r="R118" i="62"/>
  <c r="P118" i="62"/>
  <c r="N118" i="62"/>
  <c r="L118" i="62"/>
  <c r="J118" i="62"/>
  <c r="I118" i="62"/>
  <c r="H118" i="62"/>
  <c r="G118" i="62"/>
  <c r="F118" i="62"/>
  <c r="V22" i="62" l="1"/>
  <c r="T22" i="62"/>
  <c r="R22" i="62"/>
  <c r="P22" i="62"/>
  <c r="N22" i="62"/>
  <c r="L22" i="62"/>
  <c r="J22" i="62"/>
  <c r="I22" i="62"/>
  <c r="H22" i="62"/>
  <c r="G22" i="62"/>
  <c r="F22" i="62"/>
  <c r="DB3" i="52"/>
  <c r="DA3" i="52"/>
  <c r="CZ3" i="52"/>
  <c r="CX3" i="52"/>
  <c r="CW3" i="52"/>
  <c r="CV3" i="52"/>
  <c r="CU3" i="52"/>
  <c r="CT3" i="52"/>
  <c r="CS3" i="52"/>
  <c r="CY3" i="52"/>
  <c r="G154" i="62"/>
  <c r="G153" i="62"/>
  <c r="G150" i="62"/>
  <c r="G149" i="62"/>
  <c r="G146" i="62"/>
  <c r="G145" i="62"/>
  <c r="G142" i="62"/>
  <c r="G141" i="62"/>
  <c r="G138" i="62"/>
  <c r="G137" i="62"/>
  <c r="G132" i="62"/>
  <c r="G131" i="62"/>
  <c r="G128" i="62"/>
  <c r="G127" i="62"/>
  <c r="G126" i="62"/>
  <c r="G125" i="62"/>
  <c r="G124" i="62"/>
  <c r="G123" i="62"/>
  <c r="G122" i="62"/>
  <c r="G121" i="62"/>
  <c r="G110" i="62"/>
  <c r="G109" i="62"/>
  <c r="G108" i="62"/>
  <c r="G101" i="62"/>
  <c r="G100" i="62"/>
  <c r="G97" i="62"/>
  <c r="G96" i="62"/>
  <c r="G93" i="62"/>
  <c r="G92" i="62"/>
  <c r="G91" i="62"/>
  <c r="G90" i="62"/>
  <c r="G87" i="62"/>
  <c r="G86" i="62"/>
  <c r="G85" i="62"/>
  <c r="G80" i="62"/>
  <c r="G79" i="62"/>
  <c r="G78" i="62"/>
  <c r="G77" i="62"/>
  <c r="G76" i="62"/>
  <c r="G75" i="62"/>
  <c r="G74" i="62"/>
  <c r="G73" i="62"/>
  <c r="G72" i="62"/>
  <c r="G67" i="62"/>
  <c r="G66" i="62"/>
  <c r="G48" i="62"/>
  <c r="G47" i="62"/>
  <c r="G46" i="62"/>
  <c r="G43" i="62"/>
  <c r="G40" i="62"/>
  <c r="G39" i="62"/>
  <c r="G38" i="62"/>
  <c r="G37" i="62"/>
  <c r="G32" i="62"/>
  <c r="G31" i="62"/>
  <c r="G30" i="62"/>
  <c r="G29" i="62"/>
  <c r="G28" i="62"/>
  <c r="G27" i="62"/>
  <c r="G26" i="62"/>
  <c r="G25" i="62"/>
  <c r="G24" i="62"/>
  <c r="G23" i="62"/>
  <c r="G20" i="62"/>
  <c r="G21" i="62"/>
  <c r="G19" i="62"/>
  <c r="G18" i="62"/>
  <c r="G17" i="62"/>
  <c r="G12" i="62"/>
  <c r="F154" i="62"/>
  <c r="F153" i="62"/>
  <c r="F150" i="62"/>
  <c r="F149" i="62"/>
  <c r="F146" i="62"/>
  <c r="F145" i="62"/>
  <c r="F142" i="62"/>
  <c r="F141" i="62"/>
  <c r="F138" i="62"/>
  <c r="F137" i="62"/>
  <c r="F132" i="62"/>
  <c r="F131" i="62"/>
  <c r="F128" i="62"/>
  <c r="F127" i="62"/>
  <c r="F126" i="62"/>
  <c r="F125" i="62"/>
  <c r="F124" i="62"/>
  <c r="F123" i="62"/>
  <c r="F122" i="62"/>
  <c r="F121" i="62"/>
  <c r="F110" i="62"/>
  <c r="F109" i="62"/>
  <c r="F108" i="62"/>
  <c r="F101" i="62"/>
  <c r="F100" i="62"/>
  <c r="F97" i="62"/>
  <c r="F96" i="62"/>
  <c r="F93" i="62"/>
  <c r="F92" i="62"/>
  <c r="F91" i="62"/>
  <c r="F90" i="62"/>
  <c r="F87" i="62"/>
  <c r="F86" i="62"/>
  <c r="F85" i="62"/>
  <c r="F80" i="62"/>
  <c r="F79" i="62"/>
  <c r="F78" i="62"/>
  <c r="F77" i="62"/>
  <c r="F76" i="62"/>
  <c r="F75" i="62"/>
  <c r="F74" i="62"/>
  <c r="F73" i="62"/>
  <c r="F72" i="62"/>
  <c r="F67" i="62"/>
  <c r="F66" i="62"/>
  <c r="F48" i="62"/>
  <c r="F47" i="62"/>
  <c r="F46" i="62"/>
  <c r="F43" i="62"/>
  <c r="F40" i="62"/>
  <c r="F39" i="62"/>
  <c r="F38" i="62"/>
  <c r="F37" i="62"/>
  <c r="F32" i="62"/>
  <c r="F31" i="62"/>
  <c r="F30" i="62"/>
  <c r="F29" i="62"/>
  <c r="F28" i="62"/>
  <c r="F27" i="62"/>
  <c r="F26" i="62"/>
  <c r="F25" i="62"/>
  <c r="F24" i="62"/>
  <c r="F23" i="62"/>
  <c r="F20" i="62"/>
  <c r="F21" i="62"/>
  <c r="F19" i="62"/>
  <c r="F18" i="62"/>
  <c r="F17" i="62"/>
  <c r="F12" i="62"/>
  <c r="F147" i="62"/>
  <c r="F143" i="62"/>
  <c r="F139" i="62"/>
  <c r="F129" i="62"/>
  <c r="F119" i="62"/>
  <c r="F98" i="62"/>
  <c r="F94" i="62"/>
  <c r="F88" i="62"/>
  <c r="F64" i="62"/>
  <c r="F60" i="62"/>
  <c r="G147" i="62"/>
  <c r="G143" i="62"/>
  <c r="G139" i="62"/>
  <c r="G129" i="62"/>
  <c r="G119" i="62"/>
  <c r="G98" i="62"/>
  <c r="G94" i="62"/>
  <c r="G88" i="62"/>
  <c r="G64" i="62"/>
  <c r="G60" i="62"/>
  <c r="N91" i="62" l="1"/>
  <c r="P91" i="62"/>
  <c r="R91" i="62"/>
  <c r="T91" i="62"/>
  <c r="V91" i="62"/>
  <c r="L91" i="62"/>
  <c r="J91" i="62"/>
  <c r="I91" i="62"/>
  <c r="H91" i="62"/>
  <c r="V92" i="62"/>
  <c r="T92" i="62"/>
  <c r="R92" i="62"/>
  <c r="P92" i="62"/>
  <c r="N92" i="62"/>
  <c r="L92" i="62"/>
  <c r="J92" i="62"/>
  <c r="I92" i="62"/>
  <c r="H92" i="62"/>
  <c r="V80" i="62" l="1"/>
  <c r="T80" i="62"/>
  <c r="R80" i="62"/>
  <c r="P80" i="62"/>
  <c r="N80" i="62"/>
  <c r="L80" i="62"/>
  <c r="J80" i="62"/>
  <c r="I80" i="62"/>
  <c r="H80" i="62"/>
  <c r="V27" i="62" l="1"/>
  <c r="T27" i="62"/>
  <c r="R27" i="62"/>
  <c r="J27" i="62"/>
  <c r="I27" i="62"/>
  <c r="H27" i="62"/>
  <c r="L109" i="62" l="1"/>
  <c r="N109" i="62"/>
  <c r="P109" i="62"/>
  <c r="R109" i="62"/>
  <c r="T109" i="62"/>
  <c r="V86" i="62"/>
  <c r="T86" i="62"/>
  <c r="R86" i="62"/>
  <c r="P86" i="62"/>
  <c r="N86" i="62"/>
  <c r="L86" i="62"/>
  <c r="J86" i="62"/>
  <c r="I86" i="62"/>
  <c r="H86" i="62"/>
  <c r="T123" i="62"/>
  <c r="R123" i="62"/>
  <c r="P123" i="62"/>
  <c r="N123" i="62"/>
  <c r="L123" i="62"/>
  <c r="J123" i="62"/>
  <c r="I123" i="62"/>
  <c r="H123" i="62"/>
  <c r="T127" i="62"/>
  <c r="R127" i="62"/>
  <c r="P127" i="62"/>
  <c r="N127" i="62"/>
  <c r="L127" i="62"/>
  <c r="J127" i="62"/>
  <c r="I127" i="62"/>
  <c r="H127" i="62"/>
  <c r="T128" i="62"/>
  <c r="R128" i="62"/>
  <c r="P128" i="62"/>
  <c r="N128" i="62"/>
  <c r="L128" i="62"/>
  <c r="J128" i="62"/>
  <c r="I128" i="62"/>
  <c r="H128" i="62"/>
  <c r="T124" i="62"/>
  <c r="R124" i="62"/>
  <c r="P124" i="62"/>
  <c r="N124" i="62"/>
  <c r="L124" i="62"/>
  <c r="J124" i="62"/>
  <c r="I124" i="62"/>
  <c r="H124" i="62"/>
  <c r="V48" i="62" l="1"/>
  <c r="J48" i="62"/>
  <c r="I48" i="62"/>
  <c r="H48" i="62"/>
  <c r="V47" i="62"/>
  <c r="J47" i="62"/>
  <c r="I47" i="62"/>
  <c r="H47" i="62"/>
  <c r="V46" i="62"/>
  <c r="V39" i="62"/>
  <c r="T39" i="62"/>
  <c r="R39" i="62"/>
  <c r="P39" i="62"/>
  <c r="N39" i="62"/>
  <c r="L39" i="62"/>
  <c r="J39" i="62"/>
  <c r="I39" i="62"/>
  <c r="H39" i="62"/>
  <c r="V40" i="62"/>
  <c r="T40" i="62"/>
  <c r="R40" i="62"/>
  <c r="P40" i="62"/>
  <c r="N40" i="62"/>
  <c r="L40" i="62"/>
  <c r="J40" i="62"/>
  <c r="I40" i="62"/>
  <c r="H40" i="62"/>
  <c r="V43" i="62"/>
  <c r="V20" i="62"/>
  <c r="T20" i="62"/>
  <c r="J20" i="62"/>
  <c r="I20" i="62"/>
  <c r="H20" i="62"/>
  <c r="V21" i="62"/>
  <c r="T21" i="62"/>
  <c r="J21" i="62"/>
  <c r="I21" i="62"/>
  <c r="H21" i="62"/>
  <c r="V24" i="62"/>
  <c r="J24" i="62"/>
  <c r="I24" i="62"/>
  <c r="H24" i="62"/>
  <c r="H28" i="62"/>
  <c r="I28" i="62"/>
  <c r="J28" i="62"/>
  <c r="V28" i="62"/>
  <c r="V25" i="62"/>
  <c r="J25" i="62"/>
  <c r="I25" i="62"/>
  <c r="H25" i="62"/>
  <c r="V19" i="62"/>
  <c r="J19" i="62"/>
  <c r="I19" i="62"/>
  <c r="H19" i="62"/>
  <c r="V18" i="62"/>
  <c r="J18" i="62"/>
  <c r="I18" i="62"/>
  <c r="H18" i="62"/>
  <c r="I46" i="62" l="1"/>
  <c r="J46" i="62"/>
  <c r="H46" i="62"/>
  <c r="I43" i="62"/>
  <c r="J43" i="62"/>
  <c r="H43" i="62"/>
  <c r="D77" i="59" l="1"/>
  <c r="CC3" i="52"/>
  <c r="N10" i="57" l="1"/>
  <c r="V154" i="62" l="1"/>
  <c r="V153" i="62"/>
  <c r="V150" i="62"/>
  <c r="V149" i="62"/>
  <c r="V146" i="62"/>
  <c r="V145" i="62"/>
  <c r="V142" i="62"/>
  <c r="V141" i="62"/>
  <c r="V138" i="62"/>
  <c r="V137" i="62"/>
  <c r="V132" i="62"/>
  <c r="V131" i="62"/>
  <c r="V110" i="62"/>
  <c r="V109" i="62"/>
  <c r="V108" i="62"/>
  <c r="V101" i="62"/>
  <c r="V100" i="62"/>
  <c r="V97" i="62"/>
  <c r="V96" i="62"/>
  <c r="V93" i="62"/>
  <c r="V90" i="62"/>
  <c r="V85" i="62"/>
  <c r="V87" i="62"/>
  <c r="V79" i="62"/>
  <c r="V78" i="62"/>
  <c r="V77" i="62"/>
  <c r="V76" i="62"/>
  <c r="V75" i="62"/>
  <c r="V74" i="62"/>
  <c r="V73" i="62"/>
  <c r="V72" i="62"/>
  <c r="V67" i="62"/>
  <c r="V66" i="62"/>
  <c r="V38" i="62"/>
  <c r="V37" i="62"/>
  <c r="V32" i="62"/>
  <c r="V31" i="62"/>
  <c r="V30" i="62"/>
  <c r="V29" i="62"/>
  <c r="V26" i="62"/>
  <c r="V23" i="62"/>
  <c r="V17" i="62"/>
  <c r="V12" i="62"/>
  <c r="CP3" i="52"/>
  <c r="CH3" i="52"/>
  <c r="CO3" i="52"/>
  <c r="CM3" i="52"/>
  <c r="S207" i="62" l="1"/>
  <c r="Q207" i="62"/>
  <c r="O207" i="62"/>
  <c r="M207" i="62"/>
  <c r="K207" i="62"/>
  <c r="S205" i="62"/>
  <c r="Q205" i="62"/>
  <c r="O205" i="62"/>
  <c r="M205" i="62"/>
  <c r="K205" i="62"/>
  <c r="S203" i="62"/>
  <c r="Q203" i="62"/>
  <c r="O203" i="62"/>
  <c r="M203" i="62"/>
  <c r="K203" i="62"/>
  <c r="S201" i="62"/>
  <c r="Q201" i="62"/>
  <c r="O201" i="62"/>
  <c r="M201" i="62"/>
  <c r="K201" i="62"/>
  <c r="S199" i="62"/>
  <c r="Q199" i="62"/>
  <c r="O199" i="62"/>
  <c r="M199" i="62"/>
  <c r="K199" i="62"/>
  <c r="S197" i="62"/>
  <c r="Q197" i="62"/>
  <c r="O197" i="62"/>
  <c r="M197" i="62"/>
  <c r="K197" i="62"/>
  <c r="S195" i="62"/>
  <c r="Q195" i="62"/>
  <c r="O195" i="62"/>
  <c r="M195" i="62"/>
  <c r="K195" i="62"/>
  <c r="S193" i="62"/>
  <c r="Q193" i="62"/>
  <c r="O193" i="62"/>
  <c r="M193" i="62"/>
  <c r="K193" i="62"/>
  <c r="S191" i="62"/>
  <c r="Q191" i="62"/>
  <c r="O191" i="62"/>
  <c r="M191" i="62"/>
  <c r="K191" i="62"/>
  <c r="S189" i="62"/>
  <c r="Q189" i="62"/>
  <c r="O189" i="62"/>
  <c r="M189" i="62"/>
  <c r="K189" i="62"/>
  <c r="S187" i="62"/>
  <c r="Q187" i="62"/>
  <c r="O187" i="62"/>
  <c r="M187" i="62"/>
  <c r="K187" i="62"/>
  <c r="S185" i="62"/>
  <c r="Q185" i="62"/>
  <c r="O185" i="62"/>
  <c r="M185" i="62"/>
  <c r="K185" i="62"/>
  <c r="S183" i="62"/>
  <c r="Q183" i="62"/>
  <c r="O183" i="62"/>
  <c r="M183" i="62"/>
  <c r="K183" i="62"/>
  <c r="S181" i="62"/>
  <c r="Q181" i="62"/>
  <c r="O181" i="62"/>
  <c r="M181" i="62"/>
  <c r="K181" i="62"/>
  <c r="S179" i="62"/>
  <c r="Q179" i="62"/>
  <c r="O179" i="62"/>
  <c r="M179" i="62"/>
  <c r="K179" i="62"/>
  <c r="S177" i="62"/>
  <c r="Q177" i="62"/>
  <c r="O177" i="62"/>
  <c r="M177" i="62"/>
  <c r="K177" i="62"/>
  <c r="S175" i="62"/>
  <c r="Q175" i="62"/>
  <c r="O175" i="62"/>
  <c r="M175" i="62"/>
  <c r="K175" i="62"/>
  <c r="S173" i="62"/>
  <c r="Q173" i="62"/>
  <c r="O173" i="62"/>
  <c r="M173" i="62"/>
  <c r="K173" i="62"/>
  <c r="S171" i="62"/>
  <c r="Q171" i="62"/>
  <c r="O171" i="62"/>
  <c r="M171" i="62"/>
  <c r="K171" i="62"/>
  <c r="S169" i="62"/>
  <c r="Q169" i="62"/>
  <c r="O169" i="62"/>
  <c r="M169" i="62"/>
  <c r="K169" i="62"/>
  <c r="S167" i="62"/>
  <c r="Q167" i="62"/>
  <c r="O167" i="62"/>
  <c r="M167" i="62"/>
  <c r="K167" i="62"/>
  <c r="S165" i="62"/>
  <c r="Q165" i="62"/>
  <c r="O165" i="62"/>
  <c r="M165" i="62"/>
  <c r="K165" i="62"/>
  <c r="T155" i="62"/>
  <c r="R155" i="62"/>
  <c r="P155" i="62"/>
  <c r="N155" i="62"/>
  <c r="L155" i="62"/>
  <c r="T154" i="62"/>
  <c r="R154" i="62"/>
  <c r="P154" i="62"/>
  <c r="N154" i="62"/>
  <c r="L154" i="62"/>
  <c r="J154" i="62"/>
  <c r="I154" i="62"/>
  <c r="H154" i="62"/>
  <c r="T153" i="62"/>
  <c r="R153" i="62"/>
  <c r="P153" i="62"/>
  <c r="N153" i="62"/>
  <c r="L153" i="62"/>
  <c r="J153" i="62"/>
  <c r="I153" i="62"/>
  <c r="H153" i="62"/>
  <c r="T151" i="62"/>
  <c r="R151" i="62"/>
  <c r="P151" i="62"/>
  <c r="N151" i="62"/>
  <c r="L151" i="62"/>
  <c r="T150" i="62"/>
  <c r="R150" i="62"/>
  <c r="P150" i="62"/>
  <c r="N150" i="62"/>
  <c r="L150" i="62"/>
  <c r="J150" i="62"/>
  <c r="I150" i="62"/>
  <c r="H150" i="62"/>
  <c r="T149" i="62"/>
  <c r="R149" i="62"/>
  <c r="P149" i="62"/>
  <c r="N149" i="62"/>
  <c r="L149" i="62"/>
  <c r="J149" i="62"/>
  <c r="I149" i="62"/>
  <c r="H149" i="62"/>
  <c r="T147" i="62"/>
  <c r="R147" i="62"/>
  <c r="P147" i="62"/>
  <c r="N147" i="62"/>
  <c r="L147" i="62"/>
  <c r="J147" i="62"/>
  <c r="I147" i="62"/>
  <c r="H147" i="62"/>
  <c r="T146" i="62"/>
  <c r="R146" i="62"/>
  <c r="P146" i="62"/>
  <c r="N146" i="62"/>
  <c r="L146" i="62"/>
  <c r="J146" i="62"/>
  <c r="I146" i="62"/>
  <c r="H146" i="62"/>
  <c r="T145" i="62"/>
  <c r="R145" i="62"/>
  <c r="R144" i="62" s="1"/>
  <c r="P145" i="62"/>
  <c r="P144" i="62" s="1"/>
  <c r="N145" i="62"/>
  <c r="L145" i="62"/>
  <c r="L144" i="62" s="1"/>
  <c r="J145" i="62"/>
  <c r="I145" i="62"/>
  <c r="H145" i="62"/>
  <c r="T143" i="62"/>
  <c r="R143" i="62"/>
  <c r="P143" i="62"/>
  <c r="N143" i="62"/>
  <c r="L143" i="62"/>
  <c r="J143" i="62"/>
  <c r="I143" i="62"/>
  <c r="H143" i="62"/>
  <c r="T142" i="62"/>
  <c r="R142" i="62"/>
  <c r="P142" i="62"/>
  <c r="N142" i="62"/>
  <c r="L142" i="62"/>
  <c r="J142" i="62"/>
  <c r="I142" i="62"/>
  <c r="H142" i="62"/>
  <c r="T141" i="62"/>
  <c r="R141" i="62"/>
  <c r="R140" i="62" s="1"/>
  <c r="P141" i="62"/>
  <c r="P140" i="62" s="1"/>
  <c r="N141" i="62"/>
  <c r="N140" i="62" s="1"/>
  <c r="L141" i="62"/>
  <c r="J141" i="62"/>
  <c r="I141" i="62"/>
  <c r="H141" i="62"/>
  <c r="T139" i="62"/>
  <c r="R139" i="62"/>
  <c r="P139" i="62"/>
  <c r="N139" i="62"/>
  <c r="L139" i="62"/>
  <c r="J139" i="62"/>
  <c r="I139" i="62"/>
  <c r="H139" i="62"/>
  <c r="T138" i="62"/>
  <c r="R138" i="62"/>
  <c r="P138" i="62"/>
  <c r="N138" i="62"/>
  <c r="L138" i="62"/>
  <c r="J138" i="62"/>
  <c r="I138" i="62"/>
  <c r="H138" i="62"/>
  <c r="L137" i="62"/>
  <c r="J137" i="62"/>
  <c r="I137" i="62"/>
  <c r="H137" i="62"/>
  <c r="T133" i="62"/>
  <c r="R133" i="62"/>
  <c r="P133" i="62"/>
  <c r="N133" i="62"/>
  <c r="L133" i="62"/>
  <c r="T132" i="62"/>
  <c r="R132" i="62"/>
  <c r="P132" i="62"/>
  <c r="N132" i="62"/>
  <c r="L132" i="62"/>
  <c r="J132" i="62"/>
  <c r="I132" i="62"/>
  <c r="H132" i="62"/>
  <c r="T131" i="62"/>
  <c r="R131" i="62"/>
  <c r="P131" i="62"/>
  <c r="N131" i="62"/>
  <c r="L131" i="62"/>
  <c r="J131" i="62"/>
  <c r="I131" i="62"/>
  <c r="H131" i="62"/>
  <c r="T129" i="62"/>
  <c r="R129" i="62"/>
  <c r="P129" i="62"/>
  <c r="N129" i="62"/>
  <c r="L129" i="62"/>
  <c r="J129" i="62"/>
  <c r="I129" i="62"/>
  <c r="H129" i="62"/>
  <c r="T126" i="62"/>
  <c r="R126" i="62"/>
  <c r="P126" i="62"/>
  <c r="N126" i="62"/>
  <c r="L126" i="62"/>
  <c r="J126" i="62"/>
  <c r="I126" i="62"/>
  <c r="H126" i="62"/>
  <c r="T125" i="62"/>
  <c r="R125" i="62"/>
  <c r="P125" i="62"/>
  <c r="N125" i="62"/>
  <c r="L125" i="62"/>
  <c r="J125" i="62"/>
  <c r="I125" i="62"/>
  <c r="H125" i="62"/>
  <c r="T122" i="62"/>
  <c r="R122" i="62"/>
  <c r="P122" i="62"/>
  <c r="N122" i="62"/>
  <c r="L122" i="62"/>
  <c r="J122" i="62"/>
  <c r="I122" i="62"/>
  <c r="H122" i="62"/>
  <c r="T121" i="62"/>
  <c r="T120" i="62" s="1"/>
  <c r="R121" i="62"/>
  <c r="P121" i="62"/>
  <c r="N121" i="62"/>
  <c r="N120" i="62" s="1"/>
  <c r="L121" i="62"/>
  <c r="J121" i="62"/>
  <c r="I121" i="62"/>
  <c r="H121" i="62"/>
  <c r="T119" i="62"/>
  <c r="R119" i="62"/>
  <c r="P119" i="62"/>
  <c r="N119" i="62"/>
  <c r="L119" i="62"/>
  <c r="J119" i="62"/>
  <c r="I119" i="62"/>
  <c r="H119" i="62"/>
  <c r="T110" i="62"/>
  <c r="R110" i="62"/>
  <c r="P110" i="62"/>
  <c r="N110" i="62"/>
  <c r="L110" i="62"/>
  <c r="J110" i="62"/>
  <c r="I110" i="62"/>
  <c r="H110" i="62"/>
  <c r="J109" i="62"/>
  <c r="I109" i="62"/>
  <c r="H109" i="62"/>
  <c r="T108" i="62"/>
  <c r="R108" i="62"/>
  <c r="P108" i="62"/>
  <c r="N108" i="62"/>
  <c r="L108" i="62"/>
  <c r="J108" i="62"/>
  <c r="I108" i="62"/>
  <c r="H108" i="62"/>
  <c r="T102" i="62"/>
  <c r="R102" i="62"/>
  <c r="P102" i="62"/>
  <c r="N102" i="62"/>
  <c r="L102" i="62"/>
  <c r="T101" i="62"/>
  <c r="R101" i="62"/>
  <c r="P101" i="62"/>
  <c r="N101" i="62"/>
  <c r="L101" i="62"/>
  <c r="J101" i="62"/>
  <c r="I101" i="62"/>
  <c r="H101" i="62"/>
  <c r="T100" i="62"/>
  <c r="R100" i="62"/>
  <c r="P100" i="62"/>
  <c r="N100" i="62"/>
  <c r="L100" i="62"/>
  <c r="J100" i="62"/>
  <c r="I100" i="62"/>
  <c r="H100" i="62"/>
  <c r="T98" i="62"/>
  <c r="R98" i="62"/>
  <c r="P98" i="62"/>
  <c r="N98" i="62"/>
  <c r="L98" i="62"/>
  <c r="J98" i="62"/>
  <c r="I98" i="62"/>
  <c r="H98" i="62"/>
  <c r="T97" i="62"/>
  <c r="R97" i="62"/>
  <c r="P97" i="62"/>
  <c r="N97" i="62"/>
  <c r="L97" i="62"/>
  <c r="J97" i="62"/>
  <c r="I97" i="62"/>
  <c r="H97" i="62"/>
  <c r="T96" i="62"/>
  <c r="R96" i="62"/>
  <c r="R95" i="62" s="1"/>
  <c r="P96" i="62"/>
  <c r="N96" i="62"/>
  <c r="L96" i="62"/>
  <c r="J96" i="62"/>
  <c r="I96" i="62"/>
  <c r="H96" i="62"/>
  <c r="T94" i="62"/>
  <c r="R94" i="62"/>
  <c r="P94" i="62"/>
  <c r="N94" i="62"/>
  <c r="L94" i="62"/>
  <c r="J94" i="62"/>
  <c r="I94" i="62"/>
  <c r="H94" i="62"/>
  <c r="T93" i="62"/>
  <c r="R93" i="62"/>
  <c r="P93" i="62"/>
  <c r="N93" i="62"/>
  <c r="L93" i="62"/>
  <c r="J93" i="62"/>
  <c r="I93" i="62"/>
  <c r="H93" i="62"/>
  <c r="T90" i="62"/>
  <c r="R90" i="62"/>
  <c r="P90" i="62"/>
  <c r="N90" i="62"/>
  <c r="L90" i="62"/>
  <c r="J90" i="62"/>
  <c r="I90" i="62"/>
  <c r="H90" i="62"/>
  <c r="T88" i="62"/>
  <c r="R88" i="62"/>
  <c r="P88" i="62"/>
  <c r="N88" i="62"/>
  <c r="L88" i="62"/>
  <c r="J88" i="62"/>
  <c r="I88" i="62"/>
  <c r="H88" i="62"/>
  <c r="T85" i="62"/>
  <c r="R85" i="62"/>
  <c r="P85" i="62"/>
  <c r="N85" i="62"/>
  <c r="L85" i="62"/>
  <c r="J85" i="62"/>
  <c r="I85" i="62"/>
  <c r="H85" i="62"/>
  <c r="T87" i="62"/>
  <c r="T84" i="62" s="1"/>
  <c r="R87" i="62"/>
  <c r="R84" i="62" s="1"/>
  <c r="P87" i="62"/>
  <c r="N87" i="62"/>
  <c r="L87" i="62"/>
  <c r="J87" i="62"/>
  <c r="I87" i="62"/>
  <c r="H87" i="62"/>
  <c r="S82" i="62"/>
  <c r="Q82" i="62"/>
  <c r="O82" i="62"/>
  <c r="M82" i="62"/>
  <c r="K82" i="62"/>
  <c r="T81" i="62"/>
  <c r="R81" i="62"/>
  <c r="P81" i="62"/>
  <c r="N81" i="62"/>
  <c r="L81" i="62"/>
  <c r="T79" i="62"/>
  <c r="R79" i="62"/>
  <c r="P79" i="62"/>
  <c r="N79" i="62"/>
  <c r="L79" i="62"/>
  <c r="J79" i="62"/>
  <c r="I79" i="62"/>
  <c r="H79" i="62"/>
  <c r="T78" i="62"/>
  <c r="R78" i="62"/>
  <c r="P78" i="62"/>
  <c r="N78" i="62"/>
  <c r="L78" i="62"/>
  <c r="J78" i="62"/>
  <c r="I78" i="62"/>
  <c r="H78" i="62"/>
  <c r="T77" i="62"/>
  <c r="R77" i="62"/>
  <c r="P77" i="62"/>
  <c r="N77" i="62"/>
  <c r="L77" i="62"/>
  <c r="J77" i="62"/>
  <c r="I77" i="62"/>
  <c r="H77" i="62"/>
  <c r="T76" i="62"/>
  <c r="R76" i="62"/>
  <c r="P76" i="62"/>
  <c r="N76" i="62"/>
  <c r="L76" i="62"/>
  <c r="J76" i="62"/>
  <c r="I76" i="62"/>
  <c r="H76" i="62"/>
  <c r="T75" i="62"/>
  <c r="R75" i="62"/>
  <c r="P75" i="62"/>
  <c r="N75" i="62"/>
  <c r="L75" i="62"/>
  <c r="J75" i="62"/>
  <c r="I75" i="62"/>
  <c r="H75" i="62"/>
  <c r="T74" i="62"/>
  <c r="R74" i="62"/>
  <c r="P74" i="62"/>
  <c r="N74" i="62"/>
  <c r="L74" i="62"/>
  <c r="J74" i="62"/>
  <c r="I74" i="62"/>
  <c r="H74" i="62"/>
  <c r="T73" i="62"/>
  <c r="R73" i="62"/>
  <c r="P73" i="62"/>
  <c r="N73" i="62"/>
  <c r="L73" i="62"/>
  <c r="J73" i="62"/>
  <c r="I73" i="62"/>
  <c r="H73" i="62"/>
  <c r="T72" i="62"/>
  <c r="R72" i="62"/>
  <c r="P72" i="62"/>
  <c r="N72" i="62"/>
  <c r="L72" i="62"/>
  <c r="J72" i="62"/>
  <c r="I72" i="62"/>
  <c r="H72" i="62"/>
  <c r="T68" i="62"/>
  <c r="R68" i="62"/>
  <c r="P68" i="62"/>
  <c r="N68" i="62"/>
  <c r="L68" i="62"/>
  <c r="T67" i="62"/>
  <c r="R67" i="62"/>
  <c r="P67" i="62"/>
  <c r="N67" i="62"/>
  <c r="L67" i="62"/>
  <c r="J67" i="62"/>
  <c r="I67" i="62"/>
  <c r="H67" i="62"/>
  <c r="T66" i="62"/>
  <c r="R66" i="62"/>
  <c r="P66" i="62"/>
  <c r="N66" i="62"/>
  <c r="L66" i="62"/>
  <c r="J66" i="62"/>
  <c r="I66" i="62"/>
  <c r="H66" i="62"/>
  <c r="T64" i="62"/>
  <c r="R64" i="62"/>
  <c r="P64" i="62"/>
  <c r="N64" i="62"/>
  <c r="L64" i="62"/>
  <c r="J64" i="62"/>
  <c r="I64" i="62"/>
  <c r="H64" i="62"/>
  <c r="T60" i="62"/>
  <c r="R60" i="62"/>
  <c r="P60" i="62"/>
  <c r="N60" i="62"/>
  <c r="L60" i="62"/>
  <c r="J60" i="62"/>
  <c r="I60" i="62"/>
  <c r="H60" i="62"/>
  <c r="T54" i="62"/>
  <c r="R54" i="62"/>
  <c r="P54" i="62"/>
  <c r="N54" i="62"/>
  <c r="L54" i="62"/>
  <c r="T50" i="62"/>
  <c r="R50" i="62"/>
  <c r="P50" i="62"/>
  <c r="N50" i="62"/>
  <c r="L50" i="62"/>
  <c r="T41" i="62"/>
  <c r="R41" i="62"/>
  <c r="P41" i="62"/>
  <c r="N41" i="62"/>
  <c r="L41" i="62"/>
  <c r="T38" i="62"/>
  <c r="R38" i="62"/>
  <c r="P38" i="62"/>
  <c r="N38" i="62"/>
  <c r="L38" i="62"/>
  <c r="J38" i="62"/>
  <c r="I38" i="62"/>
  <c r="H38" i="62"/>
  <c r="T37" i="62"/>
  <c r="R37" i="62"/>
  <c r="P37" i="62"/>
  <c r="N37" i="62"/>
  <c r="L37" i="62"/>
  <c r="J37" i="62"/>
  <c r="I37" i="62"/>
  <c r="H37" i="62"/>
  <c r="T33" i="62"/>
  <c r="R33" i="62"/>
  <c r="P33" i="62"/>
  <c r="N33" i="62"/>
  <c r="L33" i="62"/>
  <c r="T32" i="62"/>
  <c r="R32" i="62"/>
  <c r="P32" i="62"/>
  <c r="N32" i="62"/>
  <c r="J32" i="62"/>
  <c r="I32" i="62"/>
  <c r="H32" i="62"/>
  <c r="J31" i="62"/>
  <c r="I31" i="62"/>
  <c r="H31" i="62"/>
  <c r="T30" i="62"/>
  <c r="J30" i="62"/>
  <c r="I30" i="62"/>
  <c r="H30" i="62"/>
  <c r="J29" i="62"/>
  <c r="I29" i="62"/>
  <c r="H29" i="62"/>
  <c r="J26" i="62"/>
  <c r="I26" i="62"/>
  <c r="H26" i="62"/>
  <c r="T23" i="62"/>
  <c r="R23" i="62"/>
  <c r="J23" i="62"/>
  <c r="I23" i="62"/>
  <c r="H23" i="62"/>
  <c r="J17" i="62"/>
  <c r="I17" i="62"/>
  <c r="H17" i="62"/>
  <c r="T14" i="62"/>
  <c r="R14" i="62"/>
  <c r="T13" i="62"/>
  <c r="R13" i="62"/>
  <c r="L140" i="62" l="1"/>
  <c r="N95" i="62"/>
  <c r="P95" i="62"/>
  <c r="L84" i="62"/>
  <c r="N107" i="62"/>
  <c r="P120" i="62"/>
  <c r="R120" i="62"/>
  <c r="R107" i="62"/>
  <c r="T95" i="62"/>
  <c r="P89" i="62"/>
  <c r="L95" i="62"/>
  <c r="L107" i="62"/>
  <c r="T89" i="62"/>
  <c r="L120" i="62"/>
  <c r="T140" i="62"/>
  <c r="T107" i="62"/>
  <c r="L152" i="62"/>
  <c r="T144" i="62"/>
  <c r="R89" i="62"/>
  <c r="L89" i="62"/>
  <c r="T130" i="62"/>
  <c r="N152" i="62"/>
  <c r="N84" i="62"/>
  <c r="N148" i="62"/>
  <c r="R130" i="62"/>
  <c r="T152" i="62"/>
  <c r="T71" i="62"/>
  <c r="N89" i="62"/>
  <c r="P99" i="62"/>
  <c r="P84" i="62"/>
  <c r="R99" i="62"/>
  <c r="P107" i="62"/>
  <c r="T99" i="62"/>
  <c r="L71" i="62"/>
  <c r="L65" i="62"/>
  <c r="R71" i="62"/>
  <c r="N36" i="62"/>
  <c r="T36" i="62"/>
  <c r="P71" i="62"/>
  <c r="N99" i="62"/>
  <c r="L36" i="62"/>
  <c r="R36" i="62"/>
  <c r="T65" i="62"/>
  <c r="P148" i="62"/>
  <c r="L130" i="62"/>
  <c r="L136" i="62"/>
  <c r="N130" i="62"/>
  <c r="T148" i="62"/>
  <c r="P130" i="62"/>
  <c r="N71" i="62"/>
  <c r="L99" i="62"/>
  <c r="R65" i="62"/>
  <c r="P36" i="62"/>
  <c r="P152" i="62"/>
  <c r="N65" i="62"/>
  <c r="R152" i="62"/>
  <c r="N144" i="62"/>
  <c r="P65" i="62"/>
  <c r="R148" i="62"/>
  <c r="L148" i="62"/>
  <c r="CR3" i="52"/>
  <c r="CQ3" i="52"/>
  <c r="CN3" i="52"/>
  <c r="CL3" i="52"/>
  <c r="CK3" i="52"/>
  <c r="CJ3" i="52"/>
  <c r="CI3" i="52"/>
  <c r="CG3" i="52"/>
  <c r="CF3" i="52"/>
  <c r="CE3" i="52"/>
  <c r="DC3" i="52"/>
  <c r="N105" i="62" l="1"/>
  <c r="R105" i="62"/>
  <c r="T82" i="62"/>
  <c r="T69" i="62" s="1"/>
  <c r="L105" i="62"/>
  <c r="T105" i="62"/>
  <c r="R82" i="62"/>
  <c r="R69" i="62" s="1"/>
  <c r="L82" i="62"/>
  <c r="L69" i="62" s="1"/>
  <c r="N82" i="62"/>
  <c r="N69" i="62" s="1"/>
  <c r="P105" i="62"/>
  <c r="P82" i="62"/>
  <c r="P69" i="62" s="1"/>
  <c r="L134" i="62"/>
  <c r="AB3" i="57"/>
  <c r="S74" i="108" l="1"/>
  <c r="L103" i="62"/>
  <c r="D255" i="55"/>
  <c r="D247" i="55"/>
  <c r="D244" i="55"/>
  <c r="D239" i="55"/>
  <c r="D235" i="55"/>
  <c r="D230" i="55"/>
  <c r="D211" i="55"/>
  <c r="D187" i="55"/>
  <c r="D178" i="55"/>
  <c r="D174" i="55"/>
  <c r="D165" i="55"/>
  <c r="D159" i="55"/>
  <c r="D120" i="55"/>
  <c r="D115" i="55"/>
  <c r="D107" i="55"/>
  <c r="D97" i="55"/>
  <c r="D86" i="55"/>
  <c r="D74" i="55"/>
  <c r="D60" i="55"/>
  <c r="D10" i="55"/>
  <c r="H112" i="57" l="1"/>
  <c r="I37" i="59" l="1"/>
  <c r="H37" i="59" a="1"/>
  <c r="H37" i="59" l="1"/>
  <c r="E37" i="59" s="1"/>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3" i="57" l="1"/>
  <c r="O12" i="57" s="1"/>
  <c r="L47" i="54" l="1"/>
  <c r="O109" i="57" l="1"/>
  <c r="O106" i="57"/>
  <c r="E26" i="44"/>
  <c r="K148" i="62" s="1"/>
  <c r="G26" i="44"/>
  <c r="M148" i="62" s="1"/>
  <c r="I26" i="44"/>
  <c r="O148" i="62" s="1"/>
  <c r="K26" i="44"/>
  <c r="Q148" i="62" s="1"/>
  <c r="M26" i="44"/>
  <c r="S148" i="62" s="1"/>
  <c r="E27" i="44"/>
  <c r="K152" i="62" s="1"/>
  <c r="G27" i="44"/>
  <c r="M152" i="62" s="1"/>
  <c r="I27" i="44"/>
  <c r="O152" i="62" s="1"/>
  <c r="K27" i="44"/>
  <c r="Q152" i="62" s="1"/>
  <c r="M27" i="44"/>
  <c r="S152" i="62" s="1"/>
  <c r="D92" i="59" l="1"/>
  <c r="D89" i="59" l="1"/>
  <c r="D86" i="59"/>
  <c r="D83" i="59"/>
  <c r="D80" i="59"/>
  <c r="D73" i="59"/>
  <c r="O107" i="57" l="1"/>
  <c r="O104" i="57"/>
  <c r="O101" i="57"/>
  <c r="O100" i="57" s="1"/>
  <c r="O98" i="57"/>
  <c r="O97" i="57" s="1"/>
  <c r="O93" i="57"/>
  <c r="O87" i="57"/>
  <c r="O86" i="57" s="1"/>
  <c r="O82" i="57"/>
  <c r="O81" i="57" s="1"/>
  <c r="O75" i="57"/>
  <c r="O68" i="57"/>
  <c r="O67" i="57" s="1"/>
  <c r="O63" i="57"/>
  <c r="O62" i="57" s="1"/>
  <c r="O51" i="57"/>
  <c r="O50" i="57" s="1"/>
  <c r="O46" i="57"/>
  <c r="O42" i="57"/>
  <c r="O38" i="57"/>
  <c r="O32" i="57"/>
  <c r="O25" i="57"/>
  <c r="O103" i="57"/>
  <c r="O92" i="57"/>
  <c r="O74" i="57"/>
  <c r="O71" i="57"/>
  <c r="O45" i="57"/>
  <c r="O21" i="57"/>
  <c r="N48" i="57"/>
  <c r="O95" i="57" l="1"/>
  <c r="O79" i="57"/>
  <c r="O60" i="57"/>
  <c r="O31" i="57"/>
  <c r="O41" i="57"/>
  <c r="O37" i="57"/>
  <c r="O24" i="57"/>
  <c r="L44" i="54"/>
  <c r="L40" i="54"/>
  <c r="L36" i="54"/>
  <c r="L32" i="54"/>
  <c r="L29" i="54"/>
  <c r="O19" i="57" l="1"/>
  <c r="O35"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48" i="57"/>
  <c r="M77" i="57"/>
  <c r="M10" i="57"/>
  <c r="M112" i="57" l="1"/>
  <c r="J12" i="62" l="1"/>
  <c r="H12" i="62"/>
  <c r="I12" i="62"/>
  <c r="T13" i="59"/>
  <c r="T12" i="59"/>
  <c r="O77" i="57"/>
  <c r="O10" i="57"/>
  <c r="D10" i="59" l="1"/>
  <c r="D24" i="59"/>
  <c r="D33" i="59"/>
  <c r="D44" i="59"/>
  <c r="D53" i="59"/>
  <c r="D60" i="59"/>
  <c r="D68" i="59"/>
  <c r="I66" i="59" l="1"/>
  <c r="I65" i="59"/>
  <c r="I64" i="59"/>
  <c r="I56" i="59"/>
  <c r="I57" i="59"/>
  <c r="I58" i="59"/>
  <c r="I38" i="59"/>
  <c r="I39" i="59"/>
  <c r="I31" i="59"/>
  <c r="I30" i="59"/>
  <c r="I29" i="59"/>
  <c r="I17" i="59"/>
  <c r="I16" i="59"/>
  <c r="I15" i="59"/>
  <c r="I14" i="59"/>
  <c r="H64" i="59" a="1"/>
  <c r="H30" i="59" a="1"/>
  <c r="H17" i="59" a="1"/>
  <c r="H65" i="59" a="1"/>
  <c r="H16" i="59" a="1"/>
  <c r="H31" i="59" a="1"/>
  <c r="H56" i="59" a="1"/>
  <c r="H29" i="59" a="1"/>
  <c r="H57" i="59" a="1"/>
  <c r="H58" i="59" a="1"/>
  <c r="H15" i="59" a="1"/>
  <c r="H38" i="59" a="1"/>
  <c r="H66" i="59" a="1"/>
  <c r="H39" i="59" a="1"/>
  <c r="H14" i="59" a="1"/>
  <c r="H15" i="59" l="1"/>
  <c r="E15" i="59" s="1"/>
  <c r="H29" i="59"/>
  <c r="E29" i="59" s="1"/>
  <c r="H38" i="59"/>
  <c r="E38" i="59" s="1"/>
  <c r="H58" i="59"/>
  <c r="E58" i="59" s="1"/>
  <c r="H57" i="59"/>
  <c r="E57" i="59" s="1"/>
  <c r="H64" i="59"/>
  <c r="E64" i="59" s="1"/>
  <c r="H56" i="59"/>
  <c r="E56" i="59" s="1"/>
  <c r="H30" i="59"/>
  <c r="E30" i="59" s="1"/>
  <c r="H65" i="59"/>
  <c r="E65" i="59" s="1"/>
  <c r="H39" i="59"/>
  <c r="E39" i="59" s="1"/>
  <c r="H31" i="59"/>
  <c r="E31" i="59" s="1"/>
  <c r="H66" i="59"/>
  <c r="E66" i="59" s="1"/>
  <c r="H14" i="59"/>
  <c r="E14" i="59" s="1"/>
  <c r="H16" i="59"/>
  <c r="E16" i="59" s="1"/>
  <c r="H17" i="59"/>
  <c r="E17" i="59" s="1"/>
  <c r="I43" i="57" l="1"/>
  <c r="K26" i="57"/>
  <c r="I26" i="57"/>
  <c r="K39" i="57"/>
  <c r="K33" i="57"/>
  <c r="K43" i="57"/>
  <c r="G29" i="57"/>
  <c r="I27" i="57"/>
  <c r="I29" i="57"/>
  <c r="I28" i="57"/>
  <c r="J33" i="57"/>
  <c r="K28" i="57"/>
  <c r="K27" i="57"/>
  <c r="J26" i="57"/>
  <c r="J43" i="57"/>
  <c r="J39" i="57"/>
  <c r="J29" i="57"/>
  <c r="J28" i="57"/>
  <c r="J27" i="57"/>
  <c r="I39" i="57"/>
  <c r="K29" i="57"/>
  <c r="I82" i="57"/>
  <c r="I42" i="57"/>
  <c r="I25" i="57"/>
  <c r="I13" i="57"/>
  <c r="K82" i="57"/>
  <c r="J82" i="57"/>
  <c r="G82" i="57"/>
  <c r="K42" i="57"/>
  <c r="K38" i="57"/>
  <c r="K32" i="57"/>
  <c r="K25" i="57"/>
  <c r="K13" i="57"/>
  <c r="J42" i="57"/>
  <c r="J38" i="57"/>
  <c r="J32" i="57"/>
  <c r="J25" i="57"/>
  <c r="J13" i="57"/>
  <c r="O48" i="57"/>
  <c r="AE3" i="57" l="1" a="1"/>
  <c r="AE3" i="57" s="1"/>
  <c r="N77" i="57"/>
  <c r="N112" i="57" s="1"/>
  <c r="AE2" i="57" s="1"/>
  <c r="E17" i="44"/>
  <c r="K61" i="62" s="1"/>
  <c r="L62" i="62" l="1"/>
  <c r="L63" i="62"/>
  <c r="L61" i="62" l="1"/>
  <c r="M25" i="44" l="1"/>
  <c r="K25" i="44"/>
  <c r="I25" i="44"/>
  <c r="G25" i="44"/>
  <c r="E25" i="44"/>
  <c r="M24" i="44"/>
  <c r="K24" i="44"/>
  <c r="I24" i="44"/>
  <c r="G24" i="44"/>
  <c r="E24" i="44"/>
  <c r="M23" i="44"/>
  <c r="K23" i="44"/>
  <c r="I23" i="44"/>
  <c r="G23" i="44"/>
  <c r="E23" i="44"/>
  <c r="K144" i="62" l="1"/>
  <c r="M140" i="62"/>
  <c r="S144" i="62"/>
  <c r="Q140" i="62"/>
  <c r="O136" i="62"/>
  <c r="P137" i="62" s="1"/>
  <c r="P136" i="62" s="1"/>
  <c r="P134" i="62" s="1"/>
  <c r="P103" i="62" s="1"/>
  <c r="Q136" i="62"/>
  <c r="R137" i="62" s="1"/>
  <c r="R136" i="62" s="1"/>
  <c r="R134" i="62" s="1"/>
  <c r="R103" i="62" s="1"/>
  <c r="M144" i="62"/>
  <c r="O140" i="62"/>
  <c r="K136" i="62"/>
  <c r="M136" i="62"/>
  <c r="N137" i="62" s="1"/>
  <c r="N136" i="62" s="1"/>
  <c r="N134" i="62" s="1"/>
  <c r="N103" i="62" s="1"/>
  <c r="S136" i="62"/>
  <c r="T137" i="62" s="1"/>
  <c r="T136" i="62" s="1"/>
  <c r="T134" i="62" s="1"/>
  <c r="T103" i="62" s="1"/>
  <c r="O144" i="62"/>
  <c r="S140" i="62"/>
  <c r="K140" i="62"/>
  <c r="Q144" i="62"/>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L22" i="44"/>
  <c r="K22" i="44"/>
  <c r="J22" i="44"/>
  <c r="I22" i="44"/>
  <c r="H22" i="44"/>
  <c r="G22" i="44"/>
  <c r="F22" i="44"/>
  <c r="E22" i="44"/>
  <c r="K134" i="62" s="1"/>
  <c r="D22" i="44"/>
  <c r="M21" i="44"/>
  <c r="L21" i="44"/>
  <c r="K21" i="44"/>
  <c r="J21" i="44"/>
  <c r="I21" i="44"/>
  <c r="H21" i="44"/>
  <c r="G21" i="44"/>
  <c r="F21" i="44"/>
  <c r="E21" i="44"/>
  <c r="K105" i="62" s="1"/>
  <c r="D21" i="44"/>
  <c r="M20" i="44"/>
  <c r="L20" i="44"/>
  <c r="K20" i="44"/>
  <c r="J20" i="44"/>
  <c r="I20" i="44"/>
  <c r="H20" i="44"/>
  <c r="G20" i="44"/>
  <c r="F20" i="44"/>
  <c r="E20" i="44"/>
  <c r="K103" i="62" s="1"/>
  <c r="D20" i="44"/>
  <c r="M19" i="44"/>
  <c r="L19" i="44"/>
  <c r="K19" i="44"/>
  <c r="J19" i="44"/>
  <c r="I19" i="44"/>
  <c r="H19" i="44"/>
  <c r="G19" i="44"/>
  <c r="F19" i="44"/>
  <c r="E19" i="44"/>
  <c r="K69" i="62" s="1"/>
  <c r="D19" i="44"/>
  <c r="M18" i="44"/>
  <c r="L18" i="44"/>
  <c r="K18" i="44"/>
  <c r="J18" i="44"/>
  <c r="I18" i="44"/>
  <c r="H18" i="44"/>
  <c r="G18" i="44"/>
  <c r="F18" i="44"/>
  <c r="E18" i="44"/>
  <c r="D18" i="44"/>
  <c r="M17" i="44"/>
  <c r="L17" i="44"/>
  <c r="K17" i="44"/>
  <c r="J17" i="44"/>
  <c r="I17" i="44"/>
  <c r="H17" i="44"/>
  <c r="G17" i="44"/>
  <c r="F17" i="44"/>
  <c r="D17" i="44"/>
  <c r="M16" i="44"/>
  <c r="L16" i="44"/>
  <c r="K16" i="44"/>
  <c r="J16" i="44"/>
  <c r="I16" i="44"/>
  <c r="H16" i="44"/>
  <c r="G16" i="44"/>
  <c r="F16" i="44"/>
  <c r="E16" i="44"/>
  <c r="D16" i="44"/>
  <c r="M15" i="44"/>
  <c r="L15" i="44"/>
  <c r="K15" i="44"/>
  <c r="J15" i="44"/>
  <c r="I15" i="44"/>
  <c r="H15" i="44"/>
  <c r="G15" i="44"/>
  <c r="F15" i="44"/>
  <c r="E15" i="44"/>
  <c r="D15" i="44"/>
  <c r="M14" i="44"/>
  <c r="L14" i="44"/>
  <c r="K14" i="44"/>
  <c r="J14" i="44"/>
  <c r="I14" i="44"/>
  <c r="H14" i="44"/>
  <c r="G14" i="44"/>
  <c r="F14" i="44"/>
  <c r="E14" i="44"/>
  <c r="D14" i="44"/>
  <c r="M13" i="44"/>
  <c r="L13" i="44"/>
  <c r="K13" i="44"/>
  <c r="J13" i="44"/>
  <c r="I13" i="44"/>
  <c r="H13" i="44"/>
  <c r="G13" i="44"/>
  <c r="F13" i="44"/>
  <c r="E13" i="44"/>
  <c r="D13" i="44"/>
  <c r="M12" i="44"/>
  <c r="L12" i="44"/>
  <c r="K12" i="44"/>
  <c r="J12" i="44"/>
  <c r="I12" i="44"/>
  <c r="H12" i="44"/>
  <c r="G12" i="44"/>
  <c r="F12" i="44"/>
  <c r="E12" i="44"/>
  <c r="D12" i="44"/>
  <c r="M11" i="44"/>
  <c r="L11" i="44"/>
  <c r="K11" i="44"/>
  <c r="J11" i="44"/>
  <c r="I11" i="44"/>
  <c r="H11" i="44"/>
  <c r="G11" i="44"/>
  <c r="F11" i="44"/>
  <c r="E11" i="44"/>
  <c r="K34" i="62" s="1"/>
  <c r="D11" i="44"/>
  <c r="M10" i="44"/>
  <c r="L10" i="44"/>
  <c r="K10" i="44"/>
  <c r="J10" i="44"/>
  <c r="I10" i="44"/>
  <c r="H10" i="44"/>
  <c r="G10" i="44"/>
  <c r="F10" i="44"/>
  <c r="E10" i="44"/>
  <c r="D10" i="44"/>
  <c r="M9" i="44"/>
  <c r="L9" i="44"/>
  <c r="K9" i="44"/>
  <c r="J9" i="44"/>
  <c r="I9" i="44"/>
  <c r="H9" i="44"/>
  <c r="G9" i="44"/>
  <c r="F9" i="44"/>
  <c r="E9" i="44"/>
  <c r="K9" i="62" s="1"/>
  <c r="D9" i="44"/>
  <c r="K157" i="62" l="1"/>
  <c r="K36" i="62"/>
  <c r="Q9" i="62"/>
  <c r="O51" i="62"/>
  <c r="Q11" i="62"/>
  <c r="R20" i="62" s="1"/>
  <c r="M36" i="62"/>
  <c r="S42" i="62"/>
  <c r="Q51" i="62"/>
  <c r="M57" i="62"/>
  <c r="Q65" i="62"/>
  <c r="M103" i="62"/>
  <c r="Q134" i="62"/>
  <c r="Q34" i="62"/>
  <c r="K51" i="62"/>
  <c r="O57" i="62"/>
  <c r="K65" i="62"/>
  <c r="S65" i="62"/>
  <c r="O103" i="62"/>
  <c r="M105" i="62"/>
  <c r="S134" i="62"/>
  <c r="S36" i="62"/>
  <c r="K57" i="62"/>
  <c r="Q61" i="62"/>
  <c r="S103" i="62"/>
  <c r="M9" i="62"/>
  <c r="S11" i="62"/>
  <c r="M42" i="62"/>
  <c r="S51" i="62"/>
  <c r="M61" i="62"/>
  <c r="Q69" i="62"/>
  <c r="O11" i="62"/>
  <c r="P27" i="62" s="1"/>
  <c r="M55" i="62"/>
  <c r="M69" i="62"/>
  <c r="S61" i="62"/>
  <c r="O69" i="62"/>
  <c r="S105" i="62"/>
  <c r="S34" i="62"/>
  <c r="O42" i="62"/>
  <c r="M51" i="62"/>
  <c r="K55" i="62"/>
  <c r="S55" i="62"/>
  <c r="Q57" i="62"/>
  <c r="O61" i="62"/>
  <c r="M65" i="62"/>
  <c r="S69" i="62"/>
  <c r="Q103" i="62"/>
  <c r="O105" i="62"/>
  <c r="M134" i="62"/>
  <c r="M34" i="62"/>
  <c r="Q42" i="62"/>
  <c r="S57" i="62"/>
  <c r="O65" i="62"/>
  <c r="Q105" i="62"/>
  <c r="O134" i="62"/>
  <c r="S9" i="62"/>
  <c r="O34" i="62"/>
  <c r="K42" i="62"/>
  <c r="O55" i="62"/>
  <c r="K11" i="62"/>
  <c r="L27" i="62" s="1"/>
  <c r="O36" i="62"/>
  <c r="Q55" i="62"/>
  <c r="O9" i="62"/>
  <c r="M11" i="62"/>
  <c r="N27" i="62" s="1"/>
  <c r="Q36" i="62"/>
  <c r="N47" i="62" l="1"/>
  <c r="N48" i="62"/>
  <c r="T47" i="62"/>
  <c r="T48" i="62"/>
  <c r="R47" i="62"/>
  <c r="R48" i="62"/>
  <c r="P47" i="62"/>
  <c r="P48" i="62"/>
  <c r="L47" i="62"/>
  <c r="L48" i="62"/>
  <c r="N43" i="62"/>
  <c r="N46" i="62"/>
  <c r="T43" i="62"/>
  <c r="T46" i="62"/>
  <c r="R43" i="62"/>
  <c r="R46" i="62"/>
  <c r="P43" i="62"/>
  <c r="P46" i="62"/>
  <c r="L43" i="62"/>
  <c r="L46" i="62"/>
  <c r="N21" i="62"/>
  <c r="N20" i="62"/>
  <c r="L21" i="62"/>
  <c r="L20" i="62"/>
  <c r="P21" i="62"/>
  <c r="P20" i="62"/>
  <c r="R24" i="62"/>
  <c r="R21" i="62"/>
  <c r="L28" i="62"/>
  <c r="L24" i="62"/>
  <c r="N28" i="62"/>
  <c r="N24" i="62"/>
  <c r="P28" i="62"/>
  <c r="P24" i="62"/>
  <c r="T28" i="62"/>
  <c r="T24" i="62"/>
  <c r="R30" i="62"/>
  <c r="R28" i="62"/>
  <c r="T31" i="62"/>
  <c r="T16" i="62"/>
  <c r="T15" i="62"/>
  <c r="R15" i="62"/>
  <c r="R16" i="62"/>
  <c r="N25" i="62"/>
  <c r="L25" i="62"/>
  <c r="P25" i="62"/>
  <c r="T25" i="62"/>
  <c r="R25" i="62"/>
  <c r="N18" i="62"/>
  <c r="N19" i="62"/>
  <c r="L18" i="62"/>
  <c r="L19" i="62"/>
  <c r="P18" i="62"/>
  <c r="P19" i="62"/>
  <c r="T18" i="62"/>
  <c r="T19" i="62"/>
  <c r="R18" i="62"/>
  <c r="R19" i="62"/>
  <c r="Q157" i="62"/>
  <c r="N59" i="62"/>
  <c r="N58" i="62"/>
  <c r="R26" i="62"/>
  <c r="R29" i="62"/>
  <c r="R31" i="62"/>
  <c r="R12" i="62"/>
  <c r="R17" i="62"/>
  <c r="S157" i="62"/>
  <c r="P52" i="62"/>
  <c r="P53" i="62"/>
  <c r="R53" i="62"/>
  <c r="R52" i="62"/>
  <c r="N14" i="62"/>
  <c r="N12" i="62"/>
  <c r="N23" i="62"/>
  <c r="N29" i="62"/>
  <c r="N26" i="62"/>
  <c r="N13" i="62"/>
  <c r="N31" i="62"/>
  <c r="N15" i="62"/>
  <c r="N16" i="62"/>
  <c r="N30" i="62"/>
  <c r="N17" i="62"/>
  <c r="L26" i="62"/>
  <c r="L31" i="62"/>
  <c r="L16" i="62"/>
  <c r="L23" i="62"/>
  <c r="L15" i="62"/>
  <c r="L17" i="62"/>
  <c r="L32" i="62"/>
  <c r="L30" i="62"/>
  <c r="L14" i="62"/>
  <c r="L12" i="62"/>
  <c r="L13" i="62"/>
  <c r="L29" i="62"/>
  <c r="T58" i="62"/>
  <c r="T59" i="62"/>
  <c r="P62" i="62"/>
  <c r="P63" i="62"/>
  <c r="N52" i="62"/>
  <c r="N53" i="62"/>
  <c r="P31" i="62"/>
  <c r="P23" i="62"/>
  <c r="P29" i="62"/>
  <c r="P17" i="62"/>
  <c r="P26" i="62"/>
  <c r="P13" i="62"/>
  <c r="P14" i="62"/>
  <c r="P12" i="62"/>
  <c r="P15" i="62"/>
  <c r="P16" i="62"/>
  <c r="P30" i="62"/>
  <c r="N44" i="62"/>
  <c r="N49" i="62"/>
  <c r="N45" i="62"/>
  <c r="R62" i="62"/>
  <c r="R63" i="62"/>
  <c r="P59" i="62"/>
  <c r="P58" i="62"/>
  <c r="M157" i="62"/>
  <c r="T44" i="62"/>
  <c r="T49" i="62"/>
  <c r="T45" i="62"/>
  <c r="L45" i="62"/>
  <c r="L44" i="62"/>
  <c r="L49" i="62"/>
  <c r="N62" i="62"/>
  <c r="N63" i="62"/>
  <c r="R49" i="62"/>
  <c r="R45" i="62"/>
  <c r="R44" i="62"/>
  <c r="R59" i="62"/>
  <c r="R58" i="62"/>
  <c r="P49" i="62"/>
  <c r="P44" i="62"/>
  <c r="P45" i="62"/>
  <c r="T62" i="62"/>
  <c r="T63" i="62"/>
  <c r="T26" i="62"/>
  <c r="T29" i="62"/>
  <c r="T12" i="62"/>
  <c r="T17" i="62"/>
  <c r="L58" i="62"/>
  <c r="L59" i="62"/>
  <c r="O157" i="62"/>
  <c r="L52" i="62"/>
  <c r="L53" i="62"/>
  <c r="T53" i="62"/>
  <c r="T52" i="62"/>
  <c r="L51" i="62" l="1"/>
  <c r="N57" i="62"/>
  <c r="R57" i="62"/>
  <c r="P61" i="62"/>
  <c r="P51" i="62"/>
  <c r="T51" i="62"/>
  <c r="R61" i="62"/>
  <c r="N42" i="62"/>
  <c r="T61" i="62"/>
  <c r="R42" i="62"/>
  <c r="L42" i="62"/>
  <c r="P57" i="62"/>
  <c r="L57" i="62"/>
  <c r="L55" i="62" s="1"/>
  <c r="T11" i="62"/>
  <c r="N51" i="62"/>
  <c r="R51" i="62"/>
  <c r="R11" i="62"/>
  <c r="P11" i="62"/>
  <c r="N11" i="62"/>
  <c r="T57" i="62"/>
  <c r="T42" i="62"/>
  <c r="L11" i="62"/>
  <c r="P42" i="62"/>
  <c r="N61" i="62"/>
  <c r="P55" i="62" l="1"/>
  <c r="R55" i="62"/>
  <c r="N55" i="62"/>
  <c r="P34" i="62"/>
  <c r="L34" i="62"/>
  <c r="L9" i="62" s="1"/>
  <c r="L157" i="62" s="1"/>
  <c r="T34" i="62"/>
  <c r="N34" i="62"/>
  <c r="R34" i="62"/>
  <c r="T55" i="62"/>
  <c r="R9" i="62" l="1"/>
  <c r="R157" i="62" s="1"/>
  <c r="P9" i="62"/>
  <c r="P157" i="62" s="1"/>
  <c r="N9" i="62"/>
  <c r="N157" i="62" s="1"/>
  <c r="T9" i="62"/>
  <c r="T157" i="62" s="1"/>
  <c r="D31" i="44" l="1"/>
  <c r="L31" i="44"/>
  <c r="I31" i="44"/>
  <c r="H31" i="44" l="1"/>
  <c r="K31" i="44"/>
  <c r="F31" i="44"/>
  <c r="J31" i="44"/>
  <c r="M31" i="44" l="1"/>
  <c r="E31" i="44" l="1"/>
  <c r="G31" i="44" l="1"/>
  <c r="M8" i="44" l="1"/>
  <c r="K8" i="44"/>
  <c r="I8" i="44"/>
  <c r="G8" i="44"/>
  <c r="E8" i="44"/>
  <c r="AE4" i="57" l="1" a="1"/>
  <c r="AE4" i="57" s="1"/>
  <c r="R34" i="59"/>
  <c r="T34" i="59"/>
  <c r="R62" i="59"/>
  <c r="T62" i="59"/>
  <c r="R55" i="59"/>
  <c r="T55" i="59"/>
  <c r="T36" i="59"/>
  <c r="E44" i="62"/>
  <c r="R36" i="59"/>
  <c r="T26" i="59"/>
  <c r="R26" i="59"/>
  <c r="T28" i="59"/>
  <c r="R28" i="59"/>
  <c r="T46" i="59"/>
  <c r="R46" i="59"/>
  <c r="T61" i="59"/>
  <c r="R61" i="59"/>
  <c r="R63" i="59"/>
  <c r="T63" i="59"/>
  <c r="H42" i="59"/>
  <c r="E49" i="62" s="1"/>
  <c r="R27" i="59"/>
  <c r="T27" i="59"/>
  <c r="R54" i="59"/>
  <c r="T54" i="59"/>
  <c r="T25" i="59"/>
  <c r="R25" i="59"/>
  <c r="R45" i="59"/>
  <c r="T45" i="59"/>
  <c r="F49" i="62" l="1"/>
  <c r="I49" i="62"/>
  <c r="G49" i="62"/>
  <c r="V49" i="62"/>
  <c r="J49" i="62"/>
  <c r="H49" i="62"/>
  <c r="J44" i="62"/>
  <c r="G44" i="62"/>
  <c r="F44" i="62"/>
  <c r="H44" i="62"/>
  <c r="V44" i="62"/>
  <c r="I44" i="62"/>
  <c r="R35" i="59"/>
  <c r="T35" i="59"/>
  <c r="R57" i="59" l="1"/>
  <c r="T30" i="59" l="1"/>
  <c r="R56" i="59"/>
  <c r="T57" i="59"/>
  <c r="I38" i="57" s="1"/>
  <c r="R17" i="59"/>
  <c r="R14" i="59"/>
  <c r="E15" i="62"/>
  <c r="R18" i="59"/>
  <c r="T18" i="59"/>
  <c r="R58" i="59" l="1"/>
  <c r="T58" i="59"/>
  <c r="R30" i="59"/>
  <c r="F59" i="62"/>
  <c r="I59" i="62"/>
  <c r="H59" i="62"/>
  <c r="J59" i="62"/>
  <c r="G59" i="62"/>
  <c r="V59" i="62"/>
  <c r="T17" i="59"/>
  <c r="T14" i="59"/>
  <c r="J58" i="62"/>
  <c r="V58" i="62"/>
  <c r="H58" i="62"/>
  <c r="G58" i="62"/>
  <c r="R31" i="59"/>
  <c r="T56" i="59"/>
  <c r="R29" i="59"/>
  <c r="T16" i="59"/>
  <c r="F58" i="62"/>
  <c r="T15" i="59"/>
  <c r="I58" i="62"/>
  <c r="R16" i="59"/>
  <c r="F14" i="62"/>
  <c r="T29" i="59"/>
  <c r="E16" i="62"/>
  <c r="R19" i="59"/>
  <c r="T19" i="59"/>
  <c r="V15" i="62"/>
  <c r="I15" i="62"/>
  <c r="F15" i="62"/>
  <c r="G15" i="62"/>
  <c r="H15" i="62"/>
  <c r="J15" i="62"/>
  <c r="H13" i="62" l="1"/>
  <c r="T31" i="59"/>
  <c r="R64" i="59"/>
  <c r="R15" i="59"/>
  <c r="J14" i="62"/>
  <c r="G14" i="62"/>
  <c r="V14" i="62"/>
  <c r="H14" i="62"/>
  <c r="I14" i="62"/>
  <c r="H16" i="62"/>
  <c r="J16" i="62"/>
  <c r="F16" i="62"/>
  <c r="G16" i="62"/>
  <c r="V16" i="62"/>
  <c r="I16" i="62"/>
  <c r="F13" i="62" l="1"/>
  <c r="G13" i="62"/>
  <c r="V13" i="62"/>
  <c r="J13" i="62"/>
  <c r="I13" i="62"/>
  <c r="R37" i="59"/>
  <c r="T64" i="59"/>
  <c r="H62" i="62"/>
  <c r="T37" i="59"/>
  <c r="T39" i="59"/>
  <c r="R39" i="59"/>
  <c r="T20" i="59"/>
  <c r="R20" i="59"/>
  <c r="I62" i="62" l="1"/>
  <c r="J62" i="62"/>
  <c r="F62" i="62"/>
  <c r="G62" i="62"/>
  <c r="R65" i="59"/>
  <c r="V62" i="62"/>
  <c r="T65" i="59" l="1"/>
  <c r="R40" i="59"/>
  <c r="R38" i="59"/>
  <c r="V63" i="62"/>
  <c r="F63" i="62" l="1"/>
  <c r="G63" i="62"/>
  <c r="H63" i="62"/>
  <c r="I63" i="62"/>
  <c r="J63" i="62"/>
  <c r="T40" i="59"/>
  <c r="F45" i="62"/>
  <c r="T66" i="59"/>
  <c r="T38" i="59"/>
  <c r="H45" i="62" l="1"/>
  <c r="G45" i="62"/>
  <c r="I45" i="62"/>
  <c r="V45" i="62"/>
  <c r="R66" i="59"/>
  <c r="J45" i="62"/>
  <c r="R41" i="59"/>
  <c r="T41" i="59"/>
  <c r="T47" i="59" l="1"/>
  <c r="I32" i="57" s="1"/>
  <c r="E52" i="62"/>
  <c r="R47" i="59"/>
  <c r="J52" i="62" l="1"/>
  <c r="H52" i="62"/>
  <c r="I52" i="62"/>
  <c r="G52" i="62"/>
  <c r="F52" i="62"/>
  <c r="V52" i="62"/>
  <c r="E53" i="62" l="1"/>
  <c r="T48" i="59"/>
  <c r="I33" i="57" s="1"/>
  <c r="R48" i="59"/>
  <c r="I112" i="57" l="1"/>
  <c r="H53" i="62"/>
  <c r="I53" i="62"/>
  <c r="F53" i="62"/>
  <c r="V53" i="62"/>
  <c r="G53" i="62"/>
  <c r="J53" i="62"/>
  <c r="P161" i="62" l="1" a="1"/>
  <c r="P161" i="62" s="1"/>
  <c r="L161" i="62" a="1"/>
  <c r="L161" i="62" s="1"/>
  <c r="R161" i="62" a="1"/>
  <c r="R161" i="62" s="1"/>
  <c r="N161" i="62" a="1"/>
  <c r="N161" i="62" s="1"/>
  <c r="T161" i="62" a="1"/>
  <c r="T161" i="62" s="1"/>
  <c r="T159" i="62"/>
  <c r="N159" i="62"/>
  <c r="R159" i="62"/>
  <c r="L159" i="62"/>
  <c r="P159" i="62"/>
  <c r="T49" i="59"/>
  <c r="R49" i="5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3"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<sst xmlns="http://schemas.openxmlformats.org/spreadsheetml/2006/main" count="62391" uniqueCount="2862">
  <si>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</si>
  <si>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</si>
  <si>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</si>
  <si>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</si>
  <si>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</si>
  <si>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</si>
  <si>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</si>
  <si>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</si>
  <si>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</si>
  <si>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</si>
  <si>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</si>
  <si>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</si>
  <si>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</si>
  <si>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</si>
  <si>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</si>
  <si>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</si>
  <si>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</si>
  <si>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</si>
  <si>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</si>
  <si>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</si>
  <si>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</si>
  <si>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</si>
  <si>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</si>
  <si>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</si>
  <si>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</si>
  <si>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</si>
  <si>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</si>
  <si>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</si>
  <si>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</si>
  <si>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</si>
  <si>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</si>
  <si>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</si>
  <si>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</si>
  <si>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</si>
  <si>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</si>
  <si>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</si>
  <si>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</si>
  <si>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</si>
  <si>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</si>
  <si>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</si>
  <si>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</si>
  <si>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</si>
  <si>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</si>
  <si>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</si>
  <si>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</si>
  <si>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</si>
  <si>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</si>
  <si>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</si>
  <si>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</si>
  <si>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</si>
  <si>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</si>
  <si>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</si>
  <si>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</si>
  <si>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</si>
  <si>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</si>
  <si>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</si>
  <si>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</si>
  <si>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</si>
  <si>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</si>
  <si>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</si>
  <si>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</si>
  <si>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</si>
  <si>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</si>
  <si>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</si>
  <si>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</si>
  <si>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</si>
  <si>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</si>
  <si>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</si>
  <si>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</si>
  <si>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</si>
  <si>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</si>
  <si>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</si>
  <si>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</si>
  <si>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</si>
  <si>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</si>
  <si>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</si>
  <si>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</si>
  <si>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</si>
  <si>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</si>
  <si>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</si>
  <si>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</si>
  <si>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</si>
  <si>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</si>
  <si>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</si>
  <si>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</si>
  <si>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</si>
  <si>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</si>
  <si>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</si>
  <si>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</si>
  <si>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</si>
  <si>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</si>
  <si>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</si>
  <si>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</si>
  <si>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</si>
  <si>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</si>
  <si>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</si>
  <si>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</si>
  <si>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</si>
  <si>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</si>
  <si>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</si>
  <si>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</si>
  <si>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</si>
  <si>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</si>
  <si>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</si>
  <si>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</si>
  <si>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</si>
  <si>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</si>
  <si>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</si>
  <si>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</si>
  <si>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</si>
  <si>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</si>
  <si>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</si>
  <si>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</si>
  <si>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</si>
  <si>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</si>
  <si>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</si>
  <si>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</si>
  <si>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</si>
  <si>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</si>
  <si>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</si>
  <si>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</si>
  <si>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</si>
  <si>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</si>
  <si>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</si>
  <si>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</si>
  <si>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</si>
  <si>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</si>
  <si>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</si>
  <si>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</si>
  <si>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</si>
  <si>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</si>
  <si>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</si>
  <si>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</si>
  <si>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</si>
  <si>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</si>
  <si>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</si>
  <si>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</si>
  <si>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</si>
  <si>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</si>
  <si>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</si>
  <si>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</si>
  <si>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</si>
  <si>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</si>
  <si>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</si>
  <si>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</si>
  <si>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</si>
  <si>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</si>
  <si>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</si>
  <si>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</si>
  <si>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</si>
  <si>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</si>
  <si>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</si>
  <si>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</si>
  <si>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</si>
  <si>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</si>
  <si>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</si>
  <si>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</si>
  <si>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</si>
  <si>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</si>
  <si>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</si>
  <si>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</si>
  <si>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</si>
  <si>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</si>
  <si>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</si>
  <si>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</si>
  <si>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</si>
  <si>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</si>
  <si>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</si>
  <si>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</si>
  <si>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</si>
  <si>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</si>
  <si>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</si>
  <si>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</si>
  <si>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</si>
  <si>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</si>
  <si>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</si>
  <si>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</si>
  <si>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</si>
  <si>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</si>
  <si>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</si>
  <si>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</si>
  <si>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</si>
  <si>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</si>
  <si>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</si>
  <si>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</si>
  <si>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</si>
  <si>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</si>
  <si>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</si>
  <si>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</si>
  <si>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</si>
  <si>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</si>
  <si>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</si>
  <si>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</si>
  <si>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</si>
  <si>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</si>
  <si>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</si>
  <si>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</si>
  <si>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</si>
  <si>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</si>
  <si>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</si>
  <si>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</si>
  <si>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</si>
  <si>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</si>
  <si>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</si>
  <si>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</si>
  <si>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</si>
  <si>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</si>
  <si>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</si>
  <si>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</si>
  <si>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</si>
  <si>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</si>
  <si>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</si>
  <si>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</si>
  <si>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</si>
  <si>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</si>
  <si>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</si>
  <si>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</si>
  <si>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</si>
  <si>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</si>
  <si>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</si>
  <si>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</si>
  <si>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</si>
  <si>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</si>
  <si>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</si>
  <si>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</si>
  <si>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</si>
  <si>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</si>
  <si>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</si>
  <si>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</si>
  <si>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</si>
  <si>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</si>
  <si>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</si>
  <si>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</si>
  <si>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</si>
  <si>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</si>
  <si>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</si>
  <si>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</si>
  <si>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</si>
  <si>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</si>
  <si>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</si>
  <si>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</si>
  <si>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</si>
  <si>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</si>
  <si>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</si>
  <si>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</si>
  <si>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</si>
  <si>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</si>
  <si>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</si>
  <si>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</si>
  <si>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</si>
  <si>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</si>
  <si>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</si>
  <si>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</si>
  <si>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</si>
  <si>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</si>
  <si>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</si>
  <si>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</si>
  <si>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</si>
  <si>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</si>
  <si>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</si>
  <si>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</si>
  <si>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</si>
  <si>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</si>
  <si>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</si>
  <si>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</si>
  <si>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</si>
  <si>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</si>
  <si>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</si>
  <si>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</si>
  <si>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</si>
  <si>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</si>
  <si>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</si>
  <si>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</si>
  <si>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</si>
  <si>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</si>
  <si>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</si>
  <si>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</si>
  <si>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</si>
  <si>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</si>
  <si>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</si>
  <si>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</si>
  <si>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</si>
  <si>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</si>
  <si>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</si>
  <si>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</si>
  <si>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</si>
  <si>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</si>
  <si>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</si>
  <si>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</si>
  <si>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</si>
  <si>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</si>
  <si>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</si>
  <si>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</si>
  <si>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</si>
  <si>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</si>
  <si>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</si>
  <si>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</si>
  <si>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</si>
  <si>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</si>
  <si>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</si>
  <si>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</si>
  <si>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</si>
  <si>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</si>
  <si>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</si>
  <si>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</si>
  <si>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</si>
  <si>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</si>
  <si>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</si>
  <si>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</si>
  <si>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</si>
  <si>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</si>
  <si>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</si>
  <si>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</si>
  <si>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</si>
  <si>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</si>
  <si>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</si>
  <si>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</si>
  <si>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</si>
  <si>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</si>
  <si>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</si>
  <si>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</si>
  <si>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</si>
  <si>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</si>
  <si>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</si>
  <si>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</si>
  <si>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</si>
  <si>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</si>
  <si>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</si>
  <si>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</si>
  <si>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</si>
  <si>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</si>
  <si>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</si>
  <si>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</si>
  <si>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</si>
  <si>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</si>
  <si>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</si>
  <si>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</si>
  <si>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</si>
  <si>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</si>
  <si>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</si>
  <si>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</si>
  <si>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</si>
  <si>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</si>
  <si>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</si>
  <si>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</si>
  <si>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</si>
  <si>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</si>
  <si>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</si>
  <si>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</si>
  <si>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</si>
  <si>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</si>
  <si>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</si>
  <si>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</si>
  <si>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</si>
  <si>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</si>
  <si>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</si>
  <si>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</si>
  <si>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</si>
  <si>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</si>
  <si>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</si>
  <si>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</si>
  <si>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</si>
  <si>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</si>
  <si>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</si>
  <si>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</si>
  <si>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</si>
  <si>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</si>
  <si>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</si>
  <si>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</si>
  <si>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</si>
  <si>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</si>
  <si>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</si>
  <si>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</si>
  <si>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</si>
  <si>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</si>
  <si>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</si>
  <si>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</si>
  <si>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</si>
  <si>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</si>
  <si>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</si>
  <si>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</si>
  <si>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</si>
  <si>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</si>
  <si>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</si>
  <si>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</si>
  <si>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</si>
  <si>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</si>
  <si>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</si>
  <si>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</si>
  <si>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</si>
  <si>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</si>
  <si>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</si>
  <si>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</si>
  <si>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</si>
  <si>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</si>
  <si>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</si>
  <si>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</si>
  <si>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</si>
  <si>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</si>
  <si>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</si>
  <si>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</si>
  <si>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</si>
  <si>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</si>
  <si>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</si>
  <si>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</si>
  <si>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</si>
  <si>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</si>
  <si>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</si>
  <si>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</si>
  <si>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</si>
  <si>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</si>
  <si>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</si>
  <si>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</si>
  <si>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</si>
  <si>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</si>
  <si>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</si>
  <si>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</si>
  <si>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</si>
  <si>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</si>
  <si>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</si>
  <si>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</si>
  <si>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</si>
  <si>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</si>
  <si>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</si>
  <si>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</si>
  <si>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</si>
  <si>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</si>
  <si>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</si>
  <si>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</si>
  <si>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</si>
  <si>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</si>
  <si>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</si>
  <si>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</si>
  <si>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</si>
  <si>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</si>
  <si>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</si>
  <si>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</si>
  <si>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</si>
  <si>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</si>
  <si>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</si>
  <si>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</si>
  <si>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</si>
  <si>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</si>
  <si>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</si>
  <si>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</si>
  <si>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</si>
  <si>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</si>
  <si>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</si>
  <si>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</si>
  <si>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</si>
  <si>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</si>
  <si>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</si>
  <si>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</si>
  <si>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</si>
  <si>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</si>
  <si>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</si>
  <si>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</si>
  <si>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</si>
  <si>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</si>
  <si>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</si>
  <si>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</si>
  <si>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</si>
  <si>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</si>
  <si>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</si>
  <si>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</si>
  <si>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</si>
  <si>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</si>
  <si>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</si>
  <si>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</si>
  <si>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</si>
  <si>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</si>
  <si>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</si>
  <si>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</si>
  <si>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</si>
  <si>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</si>
  <si>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</si>
  <si>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</si>
  <si>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</si>
  <si>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</si>
  <si>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</si>
  <si>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</si>
  <si>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</si>
  <si>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</si>
  <si>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</si>
  <si>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</si>
  <si>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</si>
  <si>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</si>
  <si>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</si>
  <si>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</si>
  <si>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</si>
  <si>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</si>
  <si>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</si>
  <si>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</si>
  <si>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</si>
  <si>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</si>
  <si>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</si>
  <si>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</si>
  <si>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</si>
  <si>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</si>
  <si>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</si>
  <si>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</si>
  <si>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</si>
  <si>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</si>
  <si>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</si>
  <si>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</si>
  <si>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</si>
  <si>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</si>
  <si>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</si>
  <si>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</si>
  <si>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</si>
  <si>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</si>
  <si>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</si>
  <si>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</si>
  <si>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</si>
  <si>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</si>
  <si>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</si>
  <si>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</si>
  <si>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</si>
  <si>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</si>
  <si>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</si>
  <si>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</si>
  <si>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</si>
  <si>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</si>
  <si>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</si>
  <si>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</si>
  <si>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</si>
  <si>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</si>
  <si>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</si>
  <si>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</si>
  <si>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</si>
  <si>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</si>
  <si>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</si>
  <si>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</si>
  <si>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</si>
  <si>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</si>
  <si>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</si>
  <si>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</si>
  <si>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</si>
  <si>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</si>
  <si>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</si>
  <si>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</si>
  <si>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</si>
  <si>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</si>
  <si>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</si>
  <si>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</si>
  <si>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</si>
  <si>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</si>
  <si>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</si>
  <si>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</si>
  <si>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</si>
  <si>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</si>
  <si>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</si>
  <si>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</si>
  <si>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</si>
  <si>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</si>
  <si>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</si>
  <si>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</si>
  <si>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</si>
  <si>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</si>
  <si>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</si>
  <si>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</si>
  <si>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</si>
  <si>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</si>
  <si>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</si>
  <si>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</si>
  <si>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</si>
  <si>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</si>
  <si>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</si>
  <si>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</si>
  <si>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</si>
  <si>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</si>
  <si>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</si>
  <si>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</si>
  <si>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</si>
  <si>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</si>
  <si>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</si>
  <si>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</si>
  <si>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</si>
  <si>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</si>
  <si>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</si>
  <si>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</si>
  <si>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</si>
  <si>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</si>
  <si>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</si>
  <si>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</si>
  <si>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</si>
  <si>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</si>
  <si>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</si>
  <si>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</si>
  <si>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</si>
  <si>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</si>
  <si>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</si>
  <si>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</si>
  <si>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</si>
  <si>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</si>
  <si>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</si>
  <si>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</si>
  <si>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</si>
  <si>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</si>
  <si>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</si>
  <si>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</si>
  <si>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</si>
  <si>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</si>
  <si>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</si>
  <si>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</si>
  <si>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</si>
  <si>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</si>
  <si>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</si>
  <si>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</si>
  <si>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</si>
  <si>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</si>
  <si>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</si>
  <si>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</si>
  <si>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</si>
  <si>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</si>
  <si>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</si>
  <si>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</si>
  <si>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</si>
  <si>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</si>
  <si>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</si>
  <si>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</si>
  <si>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</si>
  <si>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</si>
  <si>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</si>
  <si>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</si>
  <si>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</si>
  <si>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</si>
  <si>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</si>
  <si>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</si>
  <si>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</si>
  <si>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</si>
  <si>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</si>
  <si>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</si>
  <si>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</si>
  <si>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</si>
  <si>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</si>
  <si>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</si>
  <si>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</si>
  <si>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</si>
  <si>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</si>
  <si>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</si>
  <si>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</si>
  <si>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</si>
  <si>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</si>
  <si>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</si>
  <si>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</si>
  <si>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</si>
  <si>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</si>
  <si>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</si>
  <si>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</si>
  <si>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</si>
  <si>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</si>
  <si>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</si>
  <si>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</si>
  <si>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</si>
  <si>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</si>
  <si>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</si>
  <si>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</si>
  <si>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</si>
  <si>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</si>
  <si>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</si>
  <si>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</si>
  <si>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</si>
  <si>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</si>
  <si>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</si>
  <si>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</si>
  <si>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</si>
  <si>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</si>
  <si>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</si>
  <si>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</si>
  <si>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</si>
  <si>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</si>
  <si>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</si>
  <si>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</si>
  <si>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</si>
  <si>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</si>
  <si>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</si>
  <si>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</si>
  <si>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</si>
  <si>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</si>
  <si>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</si>
  <si>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</si>
  <si>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</si>
  <si>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</si>
  <si>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</si>
  <si>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</si>
  <si>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</si>
  <si>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</si>
  <si>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</si>
  <si>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</si>
  <si>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</si>
  <si>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</si>
  <si>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</si>
  <si>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</si>
  <si>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</si>
  <si>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</si>
  <si>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</si>
  <si>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</si>
  <si>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</si>
  <si>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</si>
  <si>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</si>
  <si>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</si>
  <si>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</si>
  <si>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</si>
  <si>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</si>
  <si>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</si>
  <si>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</si>
  <si>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</si>
  <si>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</si>
  <si>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</si>
  <si>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</si>
  <si>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</si>
  <si>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</si>
  <si>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</si>
  <si>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</si>
  <si>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</si>
  <si>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</si>
  <si>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</si>
  <si>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</si>
  <si>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</si>
  <si>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</si>
  <si>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</si>
  <si>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</si>
  <si>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</si>
  <si>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</si>
  <si>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</si>
  <si>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</si>
  <si>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</si>
  <si>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</si>
  <si>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</si>
  <si>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</si>
  <si>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</si>
  <si>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</si>
  <si>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</si>
  <si>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</si>
  <si>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</si>
  <si>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</si>
  <si>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</si>
  <si>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</si>
  <si>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</si>
  <si>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</si>
  <si>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</si>
  <si>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</si>
  <si>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</si>
  <si>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</si>
  <si>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</si>
  <si>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</si>
  <si>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</si>
  <si>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</si>
  <si>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</si>
  <si>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</si>
  <si>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</si>
  <si>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</si>
  <si>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</si>
  <si>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</si>
  <si>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</si>
  <si>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</si>
  <si>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</si>
  <si>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</si>
  <si>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</si>
  <si>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</si>
  <si>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</si>
  <si>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</si>
  <si>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</si>
  <si>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</si>
  <si>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</si>
  <si>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</si>
  <si>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</si>
  <si>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</si>
  <si>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</si>
  <si>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</si>
  <si>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</si>
  <si>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</si>
  <si>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</si>
  <si>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</si>
  <si>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</si>
  <si>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</si>
  <si>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</si>
  <si>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</si>
  <si>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</si>
  <si>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</si>
  <si>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</si>
  <si>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</si>
  <si>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</si>
  <si>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</si>
  <si>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</si>
  <si>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</si>
  <si>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</si>
  <si>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</si>
  <si>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</si>
  <si>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</si>
  <si>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</si>
  <si>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</si>
  <si>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</si>
  <si>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</si>
  <si>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</si>
  <si>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</si>
  <si>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</si>
  <si>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</si>
  <si>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</si>
  <si>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</si>
  <si>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</si>
  <si>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</si>
  <si>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</si>
  <si>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</si>
  <si>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</si>
  <si>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</si>
  <si>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</si>
  <si>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</si>
  <si>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</si>
  <si>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</si>
  <si>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</si>
  <si>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</si>
  <si>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</si>
  <si>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</si>
  <si>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</si>
  <si>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</si>
  <si>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</si>
  <si>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</si>
  <si>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</si>
  <si>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</si>
  <si>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</si>
  <si>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</si>
  <si>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</si>
  <si>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</si>
  <si>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</si>
  <si>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</si>
  <si>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</si>
  <si>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</si>
  <si>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</si>
  <si>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</si>
  <si>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</si>
  <si>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</si>
  <si>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</si>
  <si>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</si>
  <si>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</si>
  <si>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</si>
  <si>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</si>
  <si>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</si>
  <si>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</si>
  <si>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</si>
  <si>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</si>
  <si>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</si>
  <si>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</si>
  <si>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</si>
  <si>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</si>
  <si>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</si>
  <si>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</si>
  <si>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</si>
  <si>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</si>
  <si>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</si>
  <si>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</si>
  <si>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</si>
  <si>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</si>
  <si>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</si>
  <si>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</si>
  <si>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</si>
  <si>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</si>
  <si>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</si>
  <si>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</si>
  <si>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</si>
  <si>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</si>
  <si>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</si>
  <si>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</si>
  <si>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</si>
  <si>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</si>
  <si>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</si>
  <si>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</si>
  <si>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</si>
  <si>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</si>
  <si>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</si>
  <si>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</si>
  <si>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</si>
  <si>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</si>
  <si>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</si>
  <si>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</si>
  <si>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</si>
  <si>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</si>
  <si>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</si>
  <si>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</si>
  <si>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</si>
  <si>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</si>
  <si>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</si>
  <si>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</si>
  <si>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</si>
  <si>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</si>
  <si>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</si>
  <si>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</si>
  <si>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</si>
  <si>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</si>
  <si>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</si>
  <si>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</si>
  <si>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</si>
  <si>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</si>
  <si>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</si>
  <si>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</si>
  <si>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</si>
  <si>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</si>
  <si>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</si>
  <si>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</si>
  <si>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</si>
  <si>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</si>
  <si>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</si>
  <si>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</si>
  <si>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</si>
  <si>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</si>
  <si>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</si>
  <si>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</si>
  <si>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</si>
  <si>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</si>
  <si>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</si>
  <si>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</si>
  <si>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</si>
  <si>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</si>
  <si>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</si>
  <si>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</si>
  <si>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</si>
  <si>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</si>
  <si>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</si>
  <si>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</si>
  <si>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</si>
  <si>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</si>
  <si>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</si>
  <si>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</si>
  <si>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</si>
  <si>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</si>
  <si>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</si>
  <si>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</si>
  <si>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</si>
  <si>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</si>
  <si>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</si>
  <si>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</si>
  <si>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</si>
  <si>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</si>
  <si>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</si>
  <si>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</si>
  <si>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</si>
  <si>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</si>
  <si>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</si>
  <si>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</si>
  <si>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</si>
  <si>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</si>
  <si>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</si>
  <si>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</si>
  <si>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</si>
  <si>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</si>
  <si>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</si>
  <si>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</si>
  <si>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</si>
  <si>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</si>
  <si>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</si>
  <si>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</si>
  <si>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</si>
  <si>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</si>
  <si>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</si>
  <si>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</si>
  <si>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</si>
  <si>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</si>
  <si>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</si>
  <si>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</si>
  <si>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</si>
  <si>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</si>
  <si>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</si>
  <si>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</si>
  <si>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</si>
  <si>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</si>
  <si>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</si>
  <si>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</si>
  <si>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</si>
  <si>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</si>
  <si>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</si>
  <si>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</si>
  <si>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</si>
  <si>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</si>
  <si>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</si>
  <si>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</si>
  <si>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</si>
  <si>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</si>
  <si>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</si>
  <si>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</si>
  <si>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</si>
  <si>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</si>
  <si>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</si>
  <si>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</si>
  <si>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</si>
  <si>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</si>
  <si>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</si>
  <si>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</si>
  <si>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</si>
  <si>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</si>
  <si>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</si>
  <si>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</si>
  <si>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</si>
  <si>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</si>
  <si>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</si>
  <si>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</si>
  <si>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</si>
  <si>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</si>
  <si>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</si>
  <si>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</si>
  <si>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</si>
  <si>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</si>
  <si>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</si>
  <si>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</si>
  <si>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</si>
  <si>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</si>
  <si>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</si>
  <si>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</si>
  <si>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</si>
  <si>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</si>
  <si>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</si>
  <si>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</si>
  <si>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</si>
  <si>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</si>
  <si>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</si>
  <si>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</si>
  <si>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</si>
  <si>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</si>
  <si>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</si>
  <si>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</si>
  <si>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</si>
  <si>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</si>
  <si>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</si>
  <si>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</si>
  <si>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</si>
  <si>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</si>
  <si>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</si>
  <si>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</si>
  <si>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</si>
  <si>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</si>
  <si>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</si>
  <si>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</si>
  <si>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</si>
  <si>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</si>
  <si>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</si>
  <si>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</si>
  <si>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</si>
  <si>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</si>
  <si>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</si>
  <si>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</si>
  <si>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</si>
  <si>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</si>
  <si>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</si>
  <si>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</si>
  <si>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</si>
  <si>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</si>
  <si>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</si>
  <si>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</si>
  <si>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</si>
  <si>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</si>
  <si>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</si>
  <si>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</si>
  <si>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</si>
  <si>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</si>
  <si>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</si>
  <si>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</si>
  <si>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</si>
  <si>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</si>
  <si>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</si>
  <si>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</si>
  <si>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</si>
  <si>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</si>
  <si>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</si>
  <si>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</si>
  <si>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</si>
  <si>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</si>
  <si>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</si>
  <si>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</si>
  <si>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</si>
  <si>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</si>
  <si>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</si>
  <si>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</si>
  <si>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</si>
  <si>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</si>
  <si>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</si>
  <si>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</si>
  <si>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</si>
  <si>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</si>
  <si>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</si>
  <si>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</si>
  <si>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</si>
  <si>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</si>
  <si>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</si>
  <si>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</si>
  <si>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</si>
  <si>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</si>
  <si>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</si>
  <si>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</si>
  <si>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</si>
  <si>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</si>
  <si>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</si>
  <si>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</si>
  <si>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</si>
  <si>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</si>
  <si>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</si>
  <si>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</si>
  <si>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</si>
  <si>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</si>
  <si>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</si>
  <si>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</si>
  <si>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</si>
  <si>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</si>
  <si>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</si>
  <si>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</si>
  <si>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</si>
  <si>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</si>
  <si>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</si>
  <si>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</si>
  <si>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</si>
  <si>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</si>
  <si>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</si>
  <si>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</si>
  <si>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</si>
  <si>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</si>
  <si>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</si>
  <si>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</si>
  <si>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</si>
  <si>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</si>
  <si>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</si>
  <si>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</si>
  <si>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</si>
  <si>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</si>
  <si>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</si>
  <si>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</si>
  <si>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</si>
  <si>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</si>
  <si>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</si>
  <si>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</si>
  <si>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</si>
  <si>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</si>
  <si>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</si>
  <si>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</si>
  <si>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</si>
  <si>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</si>
  <si>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</si>
  <si>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</si>
  <si>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</si>
  <si>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</si>
  <si>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</si>
  <si>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</si>
  <si>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</si>
  <si>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</si>
  <si>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</si>
  <si>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</si>
  <si>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</si>
  <si>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</si>
  <si>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</si>
  <si>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</si>
  <si>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</si>
  <si>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</si>
  <si>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</si>
  <si>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</si>
  <si>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</si>
  <si>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</si>
  <si>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</si>
  <si>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</si>
  <si>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</si>
  <si>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</si>
  <si>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</si>
  <si>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</si>
  <si>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</si>
  <si>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</si>
  <si>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</si>
  <si>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</si>
  <si>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</si>
  <si>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</si>
  <si>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</si>
  <si>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</si>
  <si>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</si>
  <si>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</si>
  <si>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</si>
  <si>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</si>
  <si>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</si>
  <si>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</si>
  <si>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</si>
  <si>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</si>
  <si>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</si>
  <si>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</si>
  <si>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</si>
  <si>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</si>
  <si>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</si>
  <si>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</si>
  <si>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</si>
  <si>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</si>
  <si>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</si>
  <si>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</si>
  <si>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</si>
  <si>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</si>
  <si>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</si>
  <si>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</si>
  <si>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</si>
  <si>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</si>
  <si>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</si>
  <si>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</si>
  <si>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</si>
  <si>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</si>
  <si>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</si>
  <si>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</si>
  <si>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</si>
  <si>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</si>
  <si>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</si>
  <si>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</si>
  <si>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</si>
  <si>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</si>
  <si>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</si>
  <si>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</si>
  <si>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</si>
  <si>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</si>
  <si>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</si>
  <si>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</si>
  <si>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</si>
  <si>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</si>
  <si>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</si>
  <si>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</si>
  <si>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</si>
  <si>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</si>
  <si>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</si>
  <si>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</si>
  <si>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</si>
  <si>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</si>
  <si>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</si>
  <si>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</si>
  <si>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</si>
  <si>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</si>
  <si>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</si>
  <si>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</si>
  <si>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</si>
  <si>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</si>
  <si>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</si>
  <si>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</si>
  <si>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</si>
  <si>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</si>
  <si>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</si>
  <si>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</si>
  <si>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</si>
  <si>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</si>
  <si>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</si>
  <si>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</si>
  <si>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</si>
  <si>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</si>
  <si>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</si>
  <si>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</si>
  <si>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</si>
  <si>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</si>
  <si>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</si>
  <si>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</si>
  <si>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</si>
  <si>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</si>
  <si>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</si>
  <si>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</si>
  <si>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</si>
  <si>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</si>
  <si>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</si>
  <si>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</si>
  <si>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</si>
  <si>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</si>
  <si>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</si>
  <si>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</si>
  <si>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</si>
  <si>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</si>
  <si>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</si>
  <si>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</si>
  <si>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</si>
  <si>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</si>
  <si>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</si>
  <si>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</si>
  <si>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</si>
  <si>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</si>
  <si>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</si>
  <si>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</si>
  <si>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</si>
  <si>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</si>
  <si>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</si>
  <si>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</si>
  <si>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</si>
  <si>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</si>
  <si>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</si>
  <si>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</si>
  <si>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</si>
  <si>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</si>
  <si>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</si>
  <si>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</si>
  <si>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</si>
  <si>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</si>
  <si>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</si>
  <si>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</si>
  <si>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</si>
  <si>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</si>
  <si>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</si>
  <si>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</si>
  <si>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</si>
  <si>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</si>
  <si>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</si>
  <si>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</si>
  <si>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</si>
  <si>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</si>
  <si>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</si>
  <si>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</si>
  <si>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</si>
  <si>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</si>
  <si>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</si>
  <si>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</si>
  <si>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</si>
  <si>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</si>
  <si>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</si>
  <si>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</si>
  <si>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</si>
  <si>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</si>
  <si>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</si>
  <si>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</si>
  <si>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</si>
  <si>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</si>
  <si>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</si>
  <si>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</si>
  <si>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</si>
  <si>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</si>
  <si>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</si>
  <si>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</si>
  <si>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</si>
  <si>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</si>
  <si>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</si>
  <si>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</si>
  <si>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</si>
  <si>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</si>
  <si>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</si>
  <si>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</si>
  <si>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</si>
  <si>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</si>
  <si>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</si>
  <si>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</si>
  <si>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</si>
  <si>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</si>
  <si>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</si>
  <si>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</si>
  <si>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</si>
  <si>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</si>
  <si>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</si>
  <si>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</si>
  <si>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</si>
  <si>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</si>
  <si>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</si>
  <si>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</si>
  <si>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</si>
  <si>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</si>
  <si>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</si>
  <si>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</si>
  <si>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</si>
  <si>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</si>
  <si>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</si>
  <si>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</si>
  <si>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</si>
  <si>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</si>
  <si>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</si>
  <si>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</si>
  <si>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</si>
  <si>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</si>
  <si>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</si>
  <si>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</si>
  <si>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</si>
  <si>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</si>
  <si>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</si>
  <si>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</si>
  <si>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</si>
  <si>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</si>
  <si>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</si>
  <si>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</si>
  <si>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</si>
  <si>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</si>
  <si>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</si>
  <si>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</si>
  <si>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</si>
  <si>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</si>
  <si>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</si>
  <si>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</si>
  <si>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</si>
  <si>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</si>
  <si>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</si>
  <si>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</si>
  <si>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</si>
  <si>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</si>
  <si>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</si>
  <si>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</si>
  <si>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</si>
  <si>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</si>
  <si>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</si>
  <si>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</si>
  <si>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</si>
  <si>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</si>
  <si>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</si>
  <si>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</si>
  <si>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</si>
  <si>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</si>
  <si>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</si>
  <si>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</si>
  <si>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</si>
  <si>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</si>
  <si>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</si>
  <si>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</si>
  <si>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</si>
  <si>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</si>
  <si>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</si>
  <si>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</si>
  <si>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</si>
  <si>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</si>
  <si>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</si>
  <si>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</si>
  <si>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</si>
  <si>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</si>
  <si>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ACS TB FIC FIA BDR NIVEL I</t>
  </si>
  <si>
    <t>ITAU PRECISION CP DISTRIBUIDORES FIC FIM</t>
  </si>
  <si>
    <t>TOTAL</t>
  </si>
  <si>
    <t>Repasse Adm.</t>
  </si>
  <si>
    <t>Liquidez</t>
  </si>
  <si>
    <t>Repasse Adm</t>
  </si>
  <si>
    <t>Exposição USD</t>
  </si>
  <si>
    <t>Início:</t>
  </si>
  <si>
    <t>Fim:</t>
  </si>
  <si>
    <t>Foco</t>
  </si>
  <si>
    <t>MFO</t>
  </si>
  <si>
    <t>Captação</t>
  </si>
  <si>
    <t>AAI</t>
  </si>
  <si>
    <t/>
  </si>
  <si>
    <t>Aplicação Mín.</t>
  </si>
  <si>
    <t>Data Ref.:</t>
  </si>
  <si>
    <t>Tipo de Investidor</t>
  </si>
  <si>
    <t>IG</t>
  </si>
  <si>
    <t>IQ</t>
  </si>
  <si>
    <t>Perfil:</t>
  </si>
  <si>
    <t xml:space="preserve">em:  </t>
  </si>
  <si>
    <t>Portfólio Sugerido</t>
  </si>
  <si>
    <t>Nome Sobrenome Cliente</t>
  </si>
  <si>
    <t>Total</t>
  </si>
  <si>
    <t>Não informado</t>
  </si>
  <si>
    <t>Índice de preços</t>
  </si>
  <si>
    <t>Modal DTVM</t>
  </si>
  <si>
    <t>SPX RAPTOR FEEDER IE FIC FIM CP</t>
  </si>
  <si>
    <t>Títulos Bancários - 1 ano (118.0% CDI)</t>
  </si>
  <si>
    <t>Títulos Bancários - 2 anos (119.0% CDI)</t>
  </si>
  <si>
    <t>NTN-B 2026 (IPCA+5.65%)</t>
  </si>
  <si>
    <t>NTN-B 2028 (IPCA+5.60%)</t>
  </si>
  <si>
    <t>Carteira de Ações B.Side</t>
  </si>
  <si>
    <t>Carteira de FII B.Side</t>
  </si>
  <si>
    <t>Ativo e Neutro</t>
  </si>
  <si>
    <t>BDIF11 (IMA-B+2.20%)</t>
  </si>
  <si>
    <t>Banco BTG Pactual</t>
  </si>
  <si>
    <t>BNY Mellon Banco</t>
  </si>
  <si>
    <t>Banco B3</t>
  </si>
  <si>
    <t>Banco do Brasil</t>
  </si>
  <si>
    <t>Banco Safra</t>
  </si>
  <si>
    <t>NTN-B 2024 (IPCA+6.50%)</t>
  </si>
  <si>
    <t>Títulos Corporativos - 4 anos (IPCA+8.25%)</t>
  </si>
  <si>
    <t>Títulos Corporativos - 5 anos (IPCA+8.35%)</t>
  </si>
  <si>
    <t>Títulos Corporativos - 6 anos (IPCA+8.45%)</t>
  </si>
  <si>
    <t>Aberto?</t>
  </si>
  <si>
    <t>Aberto p/ Captação?</t>
  </si>
  <si>
    <t>Títulos Bancários - 2 anos (12.95%)</t>
  </si>
  <si>
    <t>Títulos Bancários - 3 anos (12.95%)</t>
  </si>
  <si>
    <t>Títulos Bancários - 4 anos (13.25%)</t>
  </si>
  <si>
    <t>Títulos Bancários - 5 anos (13.60%)</t>
  </si>
  <si>
    <t>Títulos Corporativos - 4 anos (IPCA+7.75%)</t>
  </si>
  <si>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</si>
  <si>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</si>
  <si>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</si>
  <si>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</si>
  <si>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</si>
  <si>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</si>
  <si>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</si>
  <si>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</si>
  <si>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</si>
  <si>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</si>
  <si>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</si>
  <si>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</si>
  <si>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</si>
  <si>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</si>
  <si>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</si>
  <si>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</si>
  <si>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</si>
  <si>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</si>
  <si>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</si>
  <si>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</si>
  <si>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</si>
  <si>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</si>
  <si>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</si>
  <si>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</si>
  <si>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</si>
  <si>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</si>
  <si>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</si>
  <si>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</si>
  <si>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</si>
  <si>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</si>
  <si>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</si>
  <si>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</si>
  <si>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</si>
  <si>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</si>
  <si>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</si>
  <si>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</si>
  <si>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</si>
  <si>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</si>
  <si>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</si>
  <si>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</si>
  <si>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</si>
  <si>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</si>
  <si>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</si>
  <si>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</si>
  <si>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</si>
  <si>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</si>
  <si>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</si>
  <si>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</si>
  <si>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Títulos Corporativos - 2 anos (CDI+1.60%)</t>
  </si>
  <si>
    <t>Títulos Corporativos - 3 anos (CDI+1.65%)</t>
  </si>
  <si>
    <t>Títulos Corporativos - 8 anos (IPCA+8.35%)</t>
  </si>
  <si>
    <t>Títulos Corporativos - 9 anos (IPCA+8.40%)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</si>
  <si>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</si>
  <si>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</si>
  <si>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</si>
  <si>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</si>
  <si>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</si>
  <si>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</si>
  <si>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</si>
  <si>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</si>
  <si>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</si>
  <si>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</si>
  <si>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</si>
  <si>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</si>
  <si>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</si>
  <si>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</si>
  <si>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</si>
  <si>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</si>
  <si>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</si>
  <si>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</si>
  <si>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</si>
  <si>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</si>
  <si>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</si>
  <si>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</si>
  <si>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</si>
  <si>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</si>
  <si>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</si>
  <si>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</si>
  <si>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</si>
  <si>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</si>
  <si>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</si>
  <si>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</si>
  <si>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</si>
  <si>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</si>
  <si>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</si>
  <si>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</si>
  <si>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</si>
  <si>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</si>
  <si>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</si>
  <si>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</si>
  <si>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</si>
  <si>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</si>
  <si>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</si>
  <si>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</si>
  <si>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</si>
  <si>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</si>
  <si>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</si>
  <si>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</si>
  <si>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</si>
  <si>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</si>
  <si>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</si>
  <si>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</si>
  <si>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</si>
  <si>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</si>
  <si>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</si>
  <si>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</si>
  <si>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</si>
  <si>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</si>
  <si>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</si>
  <si>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</si>
  <si>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</si>
  <si>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</si>
  <si>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</si>
  <si>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</si>
  <si>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</si>
  <si>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</si>
  <si>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</si>
  <si>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</si>
  <si>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</si>
  <si>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</si>
  <si>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</si>
  <si>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</si>
  <si>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</si>
  <si>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</si>
  <si>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</si>
  <si>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</si>
  <si>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</si>
  <si>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</si>
  <si>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</si>
  <si>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</si>
  <si>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</si>
  <si>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</si>
  <si>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</si>
  <si>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</si>
  <si>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</si>
  <si>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</si>
  <si>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</si>
  <si>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</si>
  <si>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</si>
  <si>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</si>
  <si>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</si>
  <si>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</si>
  <si>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</si>
  <si>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</si>
  <si>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</si>
  <si>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</si>
  <si>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</si>
  <si>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</si>
  <si>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</si>
  <si>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</si>
  <si>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</si>
  <si>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</si>
  <si>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</si>
  <si>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</si>
  <si>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</si>
  <si>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</si>
  <si>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</si>
  <si>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</si>
  <si>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</si>
  <si>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</si>
  <si>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</si>
  <si>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</si>
  <si>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</si>
  <si>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</si>
  <si>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</si>
  <si>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</si>
  <si>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</si>
  <si>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</si>
  <si>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</si>
  <si>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</si>
  <si>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</si>
  <si>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</si>
  <si>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</si>
  <si>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</si>
  <si>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</si>
  <si>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</si>
  <si>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</si>
  <si>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</si>
  <si>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</si>
  <si>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</si>
  <si>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</si>
  <si>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</si>
  <si>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</si>
  <si>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</si>
  <si>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</si>
  <si>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</si>
  <si>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</si>
  <si>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</si>
  <si>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</si>
  <si>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</si>
  <si>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</si>
  <si>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</si>
  <si>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</si>
  <si>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</si>
  <si>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</si>
  <si>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</si>
  <si>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</si>
  <si>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</si>
  <si>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</si>
  <si>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</si>
  <si>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</si>
  <si>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</si>
  <si>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</si>
  <si>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</si>
  <si>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</si>
  <si>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</si>
  <si>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</si>
  <si>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</si>
  <si>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</si>
  <si>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</si>
  <si>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</si>
  <si>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</si>
  <si>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</si>
  <si>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</si>
  <si>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</si>
  <si>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</si>
  <si>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</si>
  <si>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</si>
  <si>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</si>
  <si>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</si>
  <si>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</si>
  <si>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</si>
  <si>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</si>
  <si>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</si>
  <si>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</si>
  <si>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</si>
  <si>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</si>
  <si>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</si>
  <si>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</si>
  <si>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</si>
  <si>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</si>
  <si>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</si>
  <si>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</si>
  <si>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</si>
  <si>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</si>
  <si>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</si>
  <si>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</si>
  <si>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</si>
  <si>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</si>
  <si>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</si>
  <si>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</si>
  <si>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</si>
  <si>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</si>
  <si>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</si>
  <si>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</si>
  <si>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</si>
  <si>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</si>
  <si>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</si>
  <si>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</si>
  <si>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</si>
  <si>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</si>
  <si>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</si>
  <si>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</si>
  <si>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</si>
  <si>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</si>
  <si>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</si>
  <si>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</si>
  <si>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</si>
  <si>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</si>
  <si>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</si>
  <si>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</si>
  <si>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</si>
  <si>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</si>
  <si>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</si>
  <si>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</si>
  <si>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</si>
  <si>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</si>
  <si>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</si>
  <si>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</si>
  <si>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</si>
  <si>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</si>
  <si>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</si>
  <si>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</si>
  <si>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</si>
  <si>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</si>
  <si>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</si>
  <si>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</si>
  <si>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</si>
  <si>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</si>
  <si>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</si>
  <si>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</si>
  <si>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</si>
  <si>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</si>
  <si>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</si>
  <si>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</si>
  <si>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</si>
  <si>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</si>
  <si>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</si>
  <si>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</si>
  <si>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</si>
  <si>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</si>
  <si>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</si>
  <si>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</si>
  <si>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</si>
  <si>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</si>
  <si>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</si>
  <si>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Manager Genoa Capital Radar FIC Multimercado</t>
  </si>
  <si>
    <t>Clave Total Return FIC FIM Access</t>
  </si>
  <si>
    <t>Norte Long Bias FIC FIM</t>
  </si>
  <si>
    <t>Genoa Capital Arpa FIC FIM</t>
  </si>
  <si>
    <t>Giant Zarathustra FIC FIM</t>
  </si>
  <si>
    <t>Vinland Long Bias FIC FIM</t>
  </si>
  <si>
    <t>Vinland Macro Plus FIC FIM</t>
  </si>
  <si>
    <t>Capstone Macro FIC FIM</t>
  </si>
  <si>
    <t>Sf2 Tropico Cash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</si>
  <si>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</si>
  <si>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</si>
  <si>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</si>
  <si>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</si>
  <si>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</si>
  <si>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</si>
  <si>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</si>
  <si>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</si>
  <si>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</si>
  <si>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</si>
  <si>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</si>
  <si>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</si>
  <si>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</si>
  <si>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</si>
  <si>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</si>
  <si>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</si>
  <si>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</si>
  <si>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</si>
  <si>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</si>
  <si>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</si>
  <si>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</si>
  <si>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</si>
  <si>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</si>
  <si>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</si>
  <si>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</si>
  <si>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</si>
  <si>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</si>
  <si>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</si>
  <si>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</si>
  <si>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</si>
  <si>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</si>
  <si>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</si>
  <si>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Índice de Preços ao Consumidor Amplo (IPCA/IBGE)</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</si>
  <si>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</si>
  <si>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</si>
  <si>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</si>
  <si>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</si>
  <si>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</si>
  <si>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</si>
  <si>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</si>
  <si>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</si>
  <si>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</si>
  <si>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</si>
  <si>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</si>
  <si>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</si>
  <si>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Dólar comercial</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</si>
  <si>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</si>
  <si>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</si>
  <si>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</si>
  <si>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</si>
  <si>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</si>
  <si>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</si>
  <si>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</si>
  <si>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</si>
  <si>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</si>
  <si>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</si>
  <si>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</si>
  <si>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</si>
  <si>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</si>
  <si>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</si>
  <si>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</si>
  <si>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</si>
  <si>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</si>
  <si>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</si>
  <si>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</si>
  <si>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</si>
  <si>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</si>
  <si>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</si>
  <si>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</si>
  <si>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</si>
  <si>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</si>
  <si>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</si>
  <si>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</si>
  <si>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</si>
  <si>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</si>
  <si>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</si>
  <si>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</si>
  <si>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</si>
  <si>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</si>
  <si>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</si>
  <si>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</si>
  <si>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Índice Geral de Preços-Mercado (IGP-M)</t>
  </si>
  <si>
    <t>SHARP CAPITAL GESTORA DE RECURSOS LTDA</t>
  </si>
  <si>
    <t>ICATU VANGUARDA GESTÃO DE RECURSOS LTDA</t>
  </si>
  <si>
    <t>Índice de Mercado Andima NTN-B mais de 5 anos</t>
  </si>
  <si>
    <t>MAPFRE INVESTIMENTOS LTDA.</t>
  </si>
  <si>
    <t>META ASSET MANAGEMENT LTDA.</t>
  </si>
  <si>
    <t>IBrX</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</si>
  <si>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</si>
  <si>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</si>
  <si>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</si>
  <si>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</si>
  <si>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</si>
  <si>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</si>
  <si>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</si>
  <si>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</si>
  <si>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</si>
  <si>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</si>
  <si>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</si>
  <si>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</si>
  <si>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</si>
  <si>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</si>
  <si>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</si>
  <si>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</si>
  <si>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</si>
  <si>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</si>
  <si>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</si>
  <si>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</si>
  <si>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</si>
  <si>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Índice de Mercado Andima todas NTN-B</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</si>
  <si>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</si>
  <si>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</si>
  <si>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</si>
  <si>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</si>
  <si>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</si>
  <si>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</si>
  <si>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</si>
  <si>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</si>
  <si>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</si>
  <si>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</si>
  <si>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</si>
  <si>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</si>
  <si>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</si>
  <si>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</si>
  <si>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</si>
  <si>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</si>
  <si>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</si>
  <si>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</si>
  <si>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</si>
  <si>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</si>
  <si>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</si>
  <si>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</si>
  <si>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</si>
  <si>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</si>
  <si>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</si>
  <si>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</si>
  <si>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</si>
  <si>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</si>
  <si>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</si>
  <si>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</si>
  <si>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</si>
  <si>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</si>
  <si>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</si>
  <si>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</si>
  <si>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</si>
  <si>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</si>
  <si>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Índice de Mercado Andima NTN-B até 5 anos</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</si>
  <si>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</si>
  <si>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</si>
  <si>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</si>
  <si>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</si>
  <si>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</si>
  <si>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</si>
  <si>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</si>
  <si>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</si>
  <si>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</si>
  <si>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</si>
  <si>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</si>
  <si>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</si>
  <si>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</si>
  <si>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</si>
  <si>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</si>
  <si>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</si>
  <si>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</si>
  <si>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</si>
  <si>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</si>
  <si>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</si>
  <si>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</si>
  <si>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</si>
  <si>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</si>
  <si>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</si>
  <si>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</si>
  <si>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</si>
  <si>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</si>
  <si>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</si>
  <si>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</si>
  <si>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</si>
  <si>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</si>
  <si>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</si>
  <si>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Ouro 250 gramas</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</si>
  <si>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</si>
  <si>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</si>
  <si>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</si>
  <si>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</si>
  <si>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</si>
  <si>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</si>
  <si>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</si>
  <si>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</si>
  <si>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</si>
  <si>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</si>
  <si>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</si>
  <si>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</si>
  <si>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</si>
  <si>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</si>
  <si>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</si>
  <si>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</si>
  <si>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</si>
  <si>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</si>
  <si>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</si>
  <si>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</si>
  <si>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</si>
  <si>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</si>
  <si>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</si>
  <si>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</si>
  <si>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</si>
  <si>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</si>
  <si>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</si>
  <si>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</si>
  <si>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</si>
  <si>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</si>
  <si>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</si>
  <si>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</si>
  <si>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</si>
  <si>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</si>
  <si>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</si>
  <si>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</si>
  <si>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</si>
  <si>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</si>
  <si>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</si>
  <si>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</si>
  <si>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</si>
  <si>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</si>
  <si>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</si>
  <si>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</si>
  <si>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</si>
  <si>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Índice de Mercado Andima Geral</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</si>
  <si>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</si>
  <si>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</si>
  <si>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</si>
  <si>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</si>
  <si>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</si>
  <si>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</si>
  <si>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</si>
  <si>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</si>
  <si>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</si>
  <si>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</si>
  <si>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</si>
  <si>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</si>
  <si>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</si>
  <si>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</si>
  <si>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</si>
  <si>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</si>
  <si>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</si>
  <si>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</si>
  <si>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</si>
  <si>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</si>
  <si>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</si>
  <si>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</si>
  <si>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</si>
  <si>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</si>
  <si>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</si>
  <si>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</si>
  <si>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</si>
  <si>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</si>
  <si>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</si>
  <si>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</si>
  <si>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</si>
  <si>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</si>
  <si>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</si>
  <si>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</si>
  <si>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</si>
  <si>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</si>
  <si>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</si>
  <si>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</si>
  <si>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</si>
  <si>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</si>
  <si>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</si>
  <si>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</si>
  <si>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</si>
  <si>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</si>
  <si>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</si>
  <si>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</si>
  <si>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</si>
  <si>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</si>
  <si>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</si>
  <si>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</si>
  <si>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</si>
  <si>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</si>
  <si>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</si>
  <si>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</si>
  <si>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</si>
  <si>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</si>
  <si>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</si>
  <si>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</si>
  <si>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</si>
  <si>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</si>
  <si>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</si>
  <si>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</si>
  <si>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</si>
  <si>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</si>
  <si>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</si>
  <si>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</si>
  <si>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</si>
  <si>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</si>
  <si>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</si>
  <si>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</si>
  <si>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</si>
  <si>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</si>
  <si>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</si>
  <si>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</si>
  <si>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</si>
  <si>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</si>
  <si>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</si>
  <si>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</si>
  <si>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</si>
  <si>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</si>
  <si>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</si>
  <si>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</si>
  <si>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</si>
  <si>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</si>
  <si>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</si>
  <si>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</si>
  <si>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</si>
  <si>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</si>
  <si>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</si>
  <si>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</si>
  <si>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</si>
  <si>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</si>
  <si>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</si>
  <si>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</si>
  <si>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</si>
  <si>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</si>
  <si>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</si>
  <si>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</si>
  <si>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</si>
  <si>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</si>
  <si>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</si>
  <si>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</si>
  <si>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</si>
  <si>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</si>
  <si>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</si>
  <si>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</si>
  <si>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</si>
  <si>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</si>
  <si>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</si>
  <si>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</si>
  <si>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</si>
  <si>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</si>
  <si>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</si>
  <si>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</si>
  <si>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</si>
  <si>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</si>
  <si>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</si>
  <si>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</si>
  <si>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</si>
  <si>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</si>
  <si>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</si>
  <si>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</si>
  <si>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</si>
  <si>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</si>
  <si>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</si>
  <si>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</si>
  <si>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</si>
  <si>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</si>
  <si>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</si>
  <si>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</si>
  <si>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</si>
  <si>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RMB</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</si>
  <si>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</si>
  <si>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</si>
  <si>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</si>
  <si>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</si>
  <si>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</si>
  <si>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</si>
  <si>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</si>
  <si>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</si>
  <si>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</si>
  <si>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</si>
  <si>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</si>
  <si>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</si>
  <si>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</si>
  <si>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</si>
  <si>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</si>
  <si>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</si>
  <si>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</si>
  <si>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</si>
  <si>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</si>
  <si>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</si>
  <si>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</si>
  <si>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</si>
  <si>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</si>
  <si>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</si>
  <si>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</si>
  <si>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</si>
  <si>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</si>
  <si>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</si>
  <si>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</si>
  <si>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</si>
  <si>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</si>
  <si>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</si>
  <si>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</si>
  <si>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</si>
  <si>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</si>
  <si>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</si>
  <si>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</si>
  <si>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</si>
  <si>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</si>
  <si>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</si>
  <si>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</si>
  <si>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</si>
  <si>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</si>
  <si>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</si>
  <si>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</si>
  <si>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</si>
  <si>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</si>
  <si>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</si>
  <si>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</si>
  <si>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</si>
  <si>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</si>
  <si>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Absolute Hedge FIC de FIM</t>
  </si>
  <si>
    <t>Arcah FIC FIM CP</t>
  </si>
  <si>
    <t>Kapitalo Kappa Access FIC MM</t>
  </si>
  <si>
    <t>Tesouro Ipca Curto RF</t>
  </si>
  <si>
    <t>Bogari Value FIC FIA</t>
  </si>
  <si>
    <t>Fama FIC FIA</t>
  </si>
  <si>
    <t>Ip Participacoes FIC FIA BDR Nivel I</t>
  </si>
  <si>
    <t>Spx Falcon Access FIC FIA</t>
  </si>
  <si>
    <t>Tarpon Gt FIC FIA</t>
  </si>
  <si>
    <t>Trigono Verbier FIC de FIA</t>
  </si>
  <si>
    <t>Vrb FIC FIA</t>
  </si>
  <si>
    <t>Truxt Long Short Access FIC MM</t>
  </si>
  <si>
    <t>Forpus Ações FIC FIA</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</si>
  <si>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</si>
  <si>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</si>
  <si>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</si>
  <si>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</si>
  <si>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</si>
  <si>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</si>
  <si>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</si>
  <si>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</si>
  <si>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</si>
  <si>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</si>
  <si>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</si>
  <si>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</si>
  <si>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</si>
  <si>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Gávea Macro II FIC FIM</t>
  </si>
  <si>
    <t>Gavea Macro Plus II FIC FIM</t>
  </si>
  <si>
    <t>Itaú Distribuidores  Hedge Plus II FICfim</t>
  </si>
  <si>
    <t>Vinland RF Ativo LP FIC FI</t>
  </si>
  <si>
    <t>Access China Advantage Ag21 FIA IE</t>
  </si>
  <si>
    <t>ARX Income FIC FIA</t>
  </si>
  <si>
    <t>Newton Global Tech Fund FIA IE</t>
  </si>
  <si>
    <t>Access Atmos II FIC FI Acoes</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</si>
  <si>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</si>
  <si>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</si>
  <si>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</si>
  <si>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</si>
  <si>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</si>
  <si>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</si>
  <si>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</si>
  <si>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</si>
  <si>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</si>
  <si>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</si>
  <si>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</si>
  <si>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</si>
  <si>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</si>
  <si>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</si>
  <si>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</si>
  <si>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</si>
  <si>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</si>
  <si>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Invesco Greater China Equity Dolar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</si>
  <si>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</si>
  <si>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</si>
  <si>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</si>
  <si>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</si>
  <si>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</si>
  <si>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</si>
  <si>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</si>
  <si>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</si>
  <si>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</si>
  <si>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</si>
  <si>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</si>
  <si>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</si>
  <si>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</si>
  <si>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</si>
  <si>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</si>
  <si>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</si>
  <si>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</si>
  <si>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</si>
  <si>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Títulos Bancários - 6 meses (112.5% CDI)</t>
  </si>
  <si>
    <t>Títulos Bancários - 1 ano (115.0% CDI)</t>
  </si>
  <si>
    <t>Títulos Bancários - 2 anos (117.0% CDI)</t>
  </si>
  <si>
    <t>Títulos Bancários - 3 anos (116.0% CDI)</t>
  </si>
  <si>
    <t>Títulos Bancários - 1 ano (IPCA+8.50%)</t>
  </si>
  <si>
    <t>Títulos Bancários - 2 anos (IPCA+7.55%)</t>
  </si>
  <si>
    <t>Títulos Bancários - 3 anos (IPCA+6.95%)</t>
  </si>
  <si>
    <t>Títulos Bancários - 4 anos (IPCA+6.75%)</t>
  </si>
  <si>
    <t>Títulos Bancários - 5 anos (IPCA+6.80%)</t>
  </si>
  <si>
    <t>Títulos Corporativos - 4 anos (IPCA+7.70%)</t>
  </si>
  <si>
    <t>Títulos Bancários - 1 ano (14.35%)</t>
  </si>
  <si>
    <t>Títulos Bancários - 3 anos (12.85%)</t>
  </si>
  <si>
    <t>Títulos Bancários - 4 anos (12.95%)</t>
  </si>
  <si>
    <t>Títulos Bancários - 5 anos (13.05%)</t>
  </si>
  <si>
    <t>Títulos Bancários - 6 anos (12.85%)</t>
  </si>
  <si>
    <t>Real Investor FIC FIA BDR Nível I</t>
  </si>
  <si>
    <t>Rps Long Bias Access FIC FIA</t>
  </si>
  <si>
    <t>Icatu Vanguarda CP FI RF LP</t>
  </si>
  <si>
    <t>BTG Pactual Debêntures Incentivadas FIC Infra Renda Fixa</t>
  </si>
  <si>
    <t>JGP Long Only FIC FIA</t>
  </si>
  <si>
    <t>Kinea Gama FIC FIA</t>
  </si>
  <si>
    <t>Sharp Long Biased Feeder FIC FIA</t>
  </si>
  <si>
    <t>Spx Patriot FIC FIA</t>
  </si>
  <si>
    <t>Truxt I Long Bias FIC FIM</t>
  </si>
  <si>
    <t>Truxt Long Bias FIC FIA Access</t>
  </si>
  <si>
    <t>Velt FIC FIA</t>
  </si>
  <si>
    <t>Constellation FIC FIA Access</t>
  </si>
  <si>
    <t>Títulos Corporativos - 4 anos (CDI+1.90%)</t>
  </si>
  <si>
    <t>Títulos Corporativos - 5 anos (IPCA+8.05%)</t>
  </si>
  <si>
    <t>Títulos Corporativos - 6 anos (IPCA+8.10%)</t>
  </si>
  <si>
    <t>Títulos Corporativos - 10 anos (IPCA+8.45%)</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</si>
  <si>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</si>
  <si>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</si>
  <si>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</si>
  <si>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</si>
  <si>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</si>
  <si>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</si>
  <si>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</si>
  <si>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</si>
  <si>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</si>
  <si>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</si>
  <si>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</si>
  <si>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</si>
  <si>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</si>
  <si>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</si>
  <si>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</si>
  <si>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</si>
  <si>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</si>
  <si>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</si>
  <si>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</si>
  <si>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</si>
  <si>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</si>
  <si>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</si>
  <si>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</si>
  <si>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</si>
  <si>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</si>
  <si>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</si>
  <si>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</si>
  <si>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</si>
  <si>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</si>
  <si>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</si>
  <si>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</si>
  <si>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</si>
  <si>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</si>
  <si>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</si>
  <si>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</si>
  <si>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</si>
  <si>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</si>
  <si>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</si>
  <si>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</si>
  <si>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</si>
  <si>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</si>
  <si>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</si>
  <si>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</si>
  <si>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</si>
  <si>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</si>
  <si>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</si>
  <si>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</si>
  <si>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</si>
  <si>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</si>
  <si>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</si>
  <si>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</si>
  <si>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</si>
  <si>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</si>
  <si>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</si>
  <si>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</si>
  <si>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</si>
  <si>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</si>
  <si>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</si>
  <si>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</si>
  <si>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</si>
  <si>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</si>
  <si>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</si>
  <si>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</si>
  <si>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</si>
  <si>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</si>
  <si>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</si>
  <si>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</si>
  <si>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</si>
  <si>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</si>
  <si>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</si>
  <si>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</si>
  <si>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</si>
  <si>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</si>
  <si>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</si>
  <si>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</si>
  <si>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</si>
  <si>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</si>
  <si>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</si>
  <si>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</si>
  <si>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</si>
  <si>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</si>
  <si>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</si>
  <si>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</si>
  <si>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</si>
  <si>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</si>
  <si>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</si>
  <si>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</si>
  <si>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</si>
  <si>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</si>
  <si>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</si>
  <si>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</si>
  <si>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</si>
  <si>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</si>
  <si>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</si>
  <si>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</si>
  <si>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</si>
  <si>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</si>
  <si>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</si>
  <si>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</si>
  <si>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</si>
  <si>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</si>
  <si>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</si>
  <si>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</si>
  <si>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</si>
  <si>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</si>
  <si>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</si>
  <si>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</si>
  <si>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</si>
  <si>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</si>
  <si>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</si>
  <si>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</si>
  <si>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</si>
  <si>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</si>
  <si>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</si>
  <si>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</si>
  <si>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</si>
  <si>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</si>
  <si>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</si>
  <si>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</si>
  <si>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</si>
  <si>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</si>
  <si>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</si>
  <si>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</si>
  <si>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</si>
  <si>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</si>
  <si>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</si>
  <si>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</si>
  <si>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</si>
  <si>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</si>
  <si>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</si>
  <si>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</si>
  <si>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</si>
  <si>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</si>
  <si>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</si>
  <si>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</si>
  <si>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</si>
  <si>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</si>
  <si>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</si>
  <si>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</si>
  <si>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</si>
  <si>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</si>
  <si>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</si>
  <si>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</si>
  <si>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</si>
  <si>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</si>
  <si>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</si>
  <si>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</si>
  <si>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</si>
  <si>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</si>
  <si>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</si>
  <si>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</si>
  <si>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</si>
  <si>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</si>
  <si>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</si>
  <si>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</si>
  <si>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</si>
  <si>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</si>
  <si>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</si>
  <si>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</si>
  <si>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</si>
  <si>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</si>
  <si>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</si>
  <si>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</si>
  <si>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</si>
  <si>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</si>
  <si>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</si>
  <si>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</si>
  <si>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</si>
  <si>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</si>
  <si>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</si>
  <si>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</si>
  <si>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</si>
  <si>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</si>
  <si>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</si>
  <si>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</si>
  <si>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</si>
  <si>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</si>
  <si>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</si>
  <si>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</si>
  <si>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</si>
  <si>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</si>
  <si>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</si>
  <si>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</si>
  <si>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</si>
  <si>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</si>
  <si>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</si>
  <si>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</si>
  <si>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</si>
  <si>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</si>
  <si>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</si>
  <si>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</si>
  <si>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</si>
  <si>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</si>
  <si>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</si>
  <si>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</si>
  <si>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</si>
  <si>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</si>
  <si>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</si>
  <si>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</si>
  <si>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</si>
  <si>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</si>
  <si>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</si>
  <si>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</si>
  <si>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</si>
  <si>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</si>
  <si>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</si>
  <si>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</si>
  <si>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</si>
  <si>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</si>
  <si>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</si>
  <si>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</si>
  <si>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</si>
  <si>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</si>
  <si>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</si>
  <si>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</si>
  <si>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</si>
  <si>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</si>
  <si>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</si>
  <si>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</si>
  <si>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</si>
  <si>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</si>
  <si>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</si>
  <si>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</si>
  <si>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</si>
  <si>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</si>
  <si>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</si>
  <si>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</si>
  <si>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</si>
  <si>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</si>
  <si>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</si>
  <si>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</si>
  <si>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</si>
  <si>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</si>
  <si>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</si>
  <si>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</si>
  <si>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</si>
  <si>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</si>
  <si>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</si>
  <si>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</si>
  <si>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</si>
  <si>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</si>
  <si>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</si>
  <si>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</si>
  <si>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</si>
  <si>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</si>
  <si>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</si>
  <si>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</si>
  <si>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</si>
  <si>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</si>
  <si>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</si>
  <si>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</si>
  <si>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</si>
  <si>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</si>
  <si>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</si>
  <si>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</si>
  <si>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</si>
  <si>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</si>
  <si>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</si>
  <si>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</si>
  <si>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</si>
  <si>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</si>
  <si>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</si>
  <si>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</si>
  <si>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</si>
  <si>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</si>
  <si>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</si>
  <si>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</si>
  <si>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</si>
  <si>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</si>
  <si>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</si>
  <si>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</si>
  <si>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</si>
  <si>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</si>
  <si>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</si>
  <si>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</si>
  <si>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</si>
  <si>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</si>
  <si>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</si>
  <si>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</si>
  <si>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</si>
  <si>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</si>
  <si>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</si>
  <si>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</si>
  <si>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</si>
  <si>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</si>
  <si>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</si>
  <si>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</si>
  <si>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</si>
  <si>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</si>
  <si>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</si>
  <si>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</si>
  <si>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</si>
  <si>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</si>
  <si>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</si>
  <si>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</si>
  <si>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</si>
  <si>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</si>
  <si>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</si>
  <si>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</si>
  <si>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</si>
  <si>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</si>
  <si>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</si>
  <si>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</si>
  <si>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</si>
  <si>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</si>
  <si>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</si>
  <si>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</si>
  <si>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</si>
  <si>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</si>
  <si>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</si>
  <si>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</si>
  <si>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</si>
  <si>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</si>
  <si>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</si>
  <si>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</si>
  <si>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</si>
  <si>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</si>
  <si>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</si>
  <si>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</si>
  <si>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</si>
  <si>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</si>
  <si>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</si>
  <si>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</si>
  <si>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</si>
  <si>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</si>
  <si>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</si>
  <si>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</si>
  <si>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</si>
  <si>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</si>
  <si>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</si>
  <si>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</si>
  <si>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</si>
  <si>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</si>
  <si>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</si>
  <si>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</si>
  <si>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</si>
  <si>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</si>
  <si>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</si>
  <si>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</si>
  <si>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</si>
  <si>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</si>
  <si>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</si>
  <si>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</si>
  <si>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</si>
  <si>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</si>
  <si>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</si>
  <si>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</si>
  <si>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</si>
  <si>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</si>
  <si>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</si>
  <si>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</si>
  <si>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</si>
  <si>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</si>
  <si>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</si>
  <si>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</si>
  <si>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</si>
  <si>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</si>
  <si>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</si>
  <si>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</si>
  <si>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</si>
  <si>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</si>
  <si>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</si>
  <si>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</si>
  <si>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</si>
  <si>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</si>
  <si>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</si>
  <si>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</si>
  <si>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</si>
  <si>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</si>
  <si>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</si>
  <si>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</si>
  <si>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</si>
  <si>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</si>
  <si>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</si>
  <si>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</si>
  <si>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</si>
  <si>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</si>
  <si>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</si>
  <si>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</si>
  <si>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</si>
  <si>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</si>
  <si>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</si>
  <si>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</si>
  <si>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</si>
  <si>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</si>
  <si>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</si>
  <si>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</si>
  <si>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(J) BDIF11 (IMA-B+2.20%)</t>
  </si>
  <si>
    <t>(K) Kapitalo K10</t>
  </si>
  <si>
    <t>(L) Spx Nimitz</t>
  </si>
  <si>
    <t>(M) Vinland Macro</t>
  </si>
  <si>
    <t>(N) Absolute Vertex II</t>
  </si>
  <si>
    <t>(O) Solana LS</t>
  </si>
  <si>
    <t>(P) Neo Argo LS</t>
  </si>
  <si>
    <t>(Q) Quasar Tropos</t>
  </si>
  <si>
    <t>(R) Rps Long Bias</t>
  </si>
  <si>
    <t>(S) Western Asset Us Index 500</t>
  </si>
  <si>
    <t>(B) Somma Torino</t>
  </si>
  <si>
    <t>(C) Sul America Excellence</t>
  </si>
  <si>
    <t>(D) Ibiuna Credit</t>
  </si>
  <si>
    <t>(E) Sparta Top</t>
  </si>
  <si>
    <t>(F) BTG Pactual Deb. Inc. Infra</t>
  </si>
  <si>
    <t>(G) Capitania Premium</t>
  </si>
  <si>
    <t>(H) Spx Seahawk</t>
  </si>
  <si>
    <t>(I) Leste Credit</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</si>
  <si>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</si>
  <si>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</si>
  <si>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</si>
  <si>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</si>
  <si>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</si>
  <si>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</si>
  <si>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</si>
  <si>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</si>
  <si>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</si>
  <si>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</si>
  <si>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</si>
  <si>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</si>
  <si>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</si>
  <si>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</si>
  <si>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</si>
  <si>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</si>
  <si>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</si>
  <si>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</si>
  <si>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</si>
  <si>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</si>
  <si>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</si>
  <si>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</si>
  <si>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</si>
  <si>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</si>
  <si>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</si>
  <si>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</si>
  <si>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</si>
  <si>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</si>
  <si>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</si>
  <si>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</si>
  <si>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</si>
  <si>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</si>
  <si>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</si>
  <si>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</si>
  <si>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</si>
  <si>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</si>
  <si>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</si>
  <si>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</si>
  <si>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</si>
  <si>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</si>
  <si>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</si>
  <si>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</si>
  <si>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</si>
  <si>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</si>
  <si>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</si>
  <si>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</si>
  <si>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</si>
  <si>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</si>
  <si>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</si>
  <si>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</si>
  <si>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</si>
  <si>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</si>
  <si>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</si>
  <si>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</si>
  <si>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Western Asset US Index 500 FIM</t>
  </si>
  <si>
    <t>ARX Elbrus Pro FI Infraestrutura RF</t>
  </si>
  <si>
    <t>IP</t>
  </si>
  <si>
    <t>Ip Atlas USD FIC FIA IE</t>
  </si>
  <si>
    <t>SPX Seahawk Access FIC RF CP LP</t>
  </si>
  <si>
    <t>SPX Seahawk Global FIC FIM CP</t>
  </si>
  <si>
    <t>SPX Nimitz Feeder FIC de FIM</t>
  </si>
  <si>
    <t>SPX Patriot FIC FIA</t>
  </si>
  <si>
    <t>SPX Falcon Access FIC FIA</t>
  </si>
  <si>
    <t>BTGP Access Gavea Macro FIQ FI MM</t>
  </si>
  <si>
    <t>BTGP Mobius Emerging Markets FIM IE</t>
  </si>
  <si>
    <t xml:space="preserve">(T) </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</si>
  <si>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</si>
  <si>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</si>
  <si>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</si>
  <si>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</si>
  <si>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</si>
  <si>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</si>
  <si>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</si>
  <si>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</si>
  <si>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</si>
  <si>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</si>
  <si>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</si>
  <si>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</si>
  <si>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</si>
  <si>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</si>
  <si>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 xml:space="preserve">(U) </t>
  </si>
  <si>
    <t xml:space="preserve">(V) </t>
  </si>
  <si>
    <t xml:space="preserve">Índice Sharpe     </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</si>
  <si>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</si>
  <si>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</si>
  <si>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</si>
  <si>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</si>
  <si>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</si>
  <si>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</si>
  <si>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</si>
  <si>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</si>
  <si>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</si>
  <si>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</si>
  <si>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</si>
  <si>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</si>
  <si>
    <t>Saldo Final (19/10/2022)</t>
  </si>
  <si>
    <t>Somma Torino</t>
  </si>
  <si>
    <t>Sul America Excellence</t>
  </si>
  <si>
    <t>Sparta Top</t>
  </si>
  <si>
    <t>BTG Pactual Deb. Inc. Infra RF</t>
  </si>
  <si>
    <t>Everest High Yield - E1</t>
  </si>
  <si>
    <t>Leste Credit</t>
  </si>
  <si>
    <t>Kapitalo K10</t>
  </si>
  <si>
    <t>Spx Nimitz</t>
  </si>
  <si>
    <t>Absolute Vertex II</t>
  </si>
  <si>
    <t>Vinland Macro</t>
  </si>
  <si>
    <t>Claritas Quant</t>
  </si>
  <si>
    <t>Giant Zarathustra</t>
  </si>
  <si>
    <t>Solana LS</t>
  </si>
  <si>
    <t>Neo Argo LS</t>
  </si>
  <si>
    <t>Carteira Ações B.Side</t>
  </si>
  <si>
    <t>Quasar Tropos</t>
  </si>
  <si>
    <t>Absolute Pace LB</t>
  </si>
  <si>
    <t>Rps Long Bias</t>
  </si>
  <si>
    <t>Western Asset Us Index 500</t>
  </si>
  <si>
    <t>Capitania Premium</t>
  </si>
  <si>
    <t>Spx Seahawk</t>
  </si>
  <si>
    <t>A</t>
  </si>
  <si>
    <t>B</t>
  </si>
  <si>
    <t>Portfolio</t>
  </si>
  <si>
    <t>Saldo Inicial (01/01/2020)</t>
  </si>
  <si>
    <t>2020Jan.</t>
  </si>
  <si>
    <t>2020Fev.</t>
  </si>
  <si>
    <t>2020Mar.</t>
  </si>
  <si>
    <t>2020Abr.</t>
  </si>
  <si>
    <t>2020Mai.</t>
  </si>
  <si>
    <t>2020Jun.</t>
  </si>
  <si>
    <t>2020Jul.</t>
  </si>
  <si>
    <t>2020Ago.</t>
  </si>
  <si>
    <t>2020Set.</t>
  </si>
  <si>
    <t>23/03/2020</t>
  </si>
  <si>
    <t>(D) Sparta Top</t>
  </si>
  <si>
    <t>(E) BTG Pactual Deb. Inc. Infra RF</t>
  </si>
  <si>
    <t>(F) Capitania Premium</t>
  </si>
  <si>
    <t>(G) Spx Seahawk</t>
  </si>
  <si>
    <t>(H) Leste Credit</t>
  </si>
  <si>
    <t>(I) BDIF11 (IMA-B+2.20%)</t>
  </si>
  <si>
    <t>(J) Kapitalo K10</t>
  </si>
  <si>
    <t>(K) Spx Nimitz</t>
  </si>
  <si>
    <t>(L) Legacy Capital</t>
  </si>
  <si>
    <t>(M) Absolute Vertex II</t>
  </si>
  <si>
    <t>(N) Vinland Macro</t>
  </si>
  <si>
    <t>(O) Claritas Quant</t>
  </si>
  <si>
    <t>(P) Giant Zarathustra</t>
  </si>
  <si>
    <t>(Q) Solana LS</t>
  </si>
  <si>
    <t>(R) Neo Argo LS</t>
  </si>
  <si>
    <t>(S) Quasar Tropos</t>
  </si>
  <si>
    <t>(T) Absolute Pace LB</t>
  </si>
  <si>
    <t>(U) Rps Long Bias</t>
  </si>
  <si>
    <t>(V) Western Asset Us Index 500</t>
  </si>
  <si>
    <t>Riza Lotus FI DI</t>
  </si>
  <si>
    <t>Correlação (Fundos de Investimentos)</t>
  </si>
  <si>
    <t>Taxa Gestão:</t>
  </si>
  <si>
    <t>Avisos / Disclaimers</t>
  </si>
  <si>
    <t>D0</t>
  </si>
  <si>
    <t>D1</t>
  </si>
  <si>
    <t>D2</t>
  </si>
  <si>
    <t>D3</t>
  </si>
  <si>
    <t>D4</t>
  </si>
  <si>
    <t>D5</t>
  </si>
  <si>
    <t>Peso</t>
  </si>
  <si>
    <t>Retorno Ativos</t>
  </si>
  <si>
    <t>Retorno Ativos x Pesos</t>
  </si>
  <si>
    <t>Retorno</t>
  </si>
  <si>
    <t>Financeiro</t>
  </si>
  <si>
    <t>Retorno Estratégia</t>
  </si>
  <si>
    <t>Ibiuna Hedge STH FIC FIM</t>
  </si>
  <si>
    <t>LFT 2025 - Liquidez Diária (Selic+-)</t>
  </si>
  <si>
    <t>NTN-B 2023 (IPCA+-)</t>
  </si>
  <si>
    <t>NTN-B 2024 (IPCA+-)</t>
  </si>
  <si>
    <t>NTN-B 2025 (IPCA+-)</t>
  </si>
  <si>
    <t>NTN-B 2026 (IPCA+-)</t>
  </si>
  <si>
    <t>NTN-B 2027 (IPCA+-)</t>
  </si>
  <si>
    <t>NTN-B 2028 (IPCA+-)</t>
  </si>
  <si>
    <t>NTN-B 2030 (IPCA+-)</t>
  </si>
  <si>
    <t>NTN-B 2032 (IPCA+-)</t>
  </si>
  <si>
    <t>NTN-B 2035 (IPCA+-)</t>
  </si>
  <si>
    <t>NTN-F 2023 (-)</t>
  </si>
  <si>
    <t>NTN-F 2025 (-)</t>
  </si>
  <si>
    <t>NTN-F 2027 (-)</t>
  </si>
  <si>
    <t>NTN-F 2029 (-)</t>
  </si>
  <si>
    <t>NTN-F 2031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</si>
</sst>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s>
  <fonts count="167">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b/>
      <sz val="9"/>
      <color rgb="FF343A50"/>
      <name val="Calibri"/>
      <family val="2"/>
      <scheme val="minor"/>
    </font>
    <font>
      <sz val="8"/>
      <color theme="0"/>
      <name val="Calibri"/>
      <family val="2"/>
      <scheme val="minor"/>
    </font>
    <font>
      <b/>
      <sz val="9"/>
      <color rgb="FFFFFFFF"/>
      <name val="Calibri"/>
      <family val="2"/>
      <scheme val="minor"/>
    </font>
    <font>
      <sz val="14"/>
      <color rgb="FF000000"/>
      <name val="Calibri"/>
      <family val="2"/>
    </font>
    <font>
      <b/>
      <sz val="14"/>
      <color rgb="FF000000"/>
      <name val="Calibri"/>
      <family val="2"/>
    </font>
    <font>
      <sz val="11"/>
      <color theme="1" tint="0.499984740745262"/>
      <name val="Calibri"/>
      <family val="2"/>
      <scheme val="minor"/>
    </font>
    <font>
      <sz val="10"/>
      <color rgb="FF000000"/>
      <name val="Calibri"/>
      <family val="2"/>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sz val="14"/>
      <color theme="3"/>
      <name val="Calibri"/>
      <family val="2"/>
      <scheme val="minor"/>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3">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style="thick">
        <color theme="0"/>
      </right>
      <top style="thin">
        <color theme="0" tint="-0.24994659260841701"/>
      </top>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s>
  <cellStyleXfs count="57">
    <xf numFmtId="0" fontId="0" fillId="0" borderId="0"/>
    <xf numFmtId="43" fontId="23" fillId="0" borderId="0" applyFont="0" applyFill="0" applyBorder="0" applyAlignment="0" applyProtection="0"/>
    <xf numFmtId="9" fontId="23" fillId="0" borderId="0" applyFont="0" applyFill="0" applyBorder="0" applyAlignment="0" applyProtection="0"/>
    <xf numFmtId="0" fontId="100" fillId="5" borderId="0">
      <alignment vertical="center"/>
      <protection locked="0"/>
    </xf>
    <xf numFmtId="9" fontId="101" fillId="0" borderId="11">
      <alignment horizontal="center" vertical="center"/>
      <protection locked="0"/>
    </xf>
    <xf numFmtId="164" fontId="101" fillId="0" borderId="11">
      <alignment horizontal="center" vertical="center"/>
      <protection locked="0"/>
    </xf>
    <xf numFmtId="39" fontId="101" fillId="0" borderId="11">
      <alignment horizontal="center" vertical="center"/>
      <protection locked="0"/>
    </xf>
    <xf numFmtId="176" fontId="101" fillId="0" borderId="11">
      <alignment horizontal="center" vertical="center"/>
      <protection locked="0"/>
    </xf>
    <xf numFmtId="0" fontId="101" fillId="0" borderId="11">
      <alignment horizontal="left" vertical="center"/>
      <protection locked="0"/>
    </xf>
    <xf numFmtId="0" fontId="100" fillId="3" borderId="0">
      <alignment horizontal="left" vertical="center"/>
      <protection locked="0"/>
    </xf>
    <xf numFmtId="0" fontId="99" fillId="17" borderId="0">
      <alignment vertical="center"/>
      <protection locked="0"/>
    </xf>
    <xf numFmtId="0" fontId="122" fillId="0" borderId="0" applyNumberFormat="0" applyFill="0" applyBorder="0" applyAlignment="0" applyProtection="0"/>
    <xf numFmtId="0" fontId="123" fillId="0" borderId="78" applyNumberFormat="0" applyFill="0" applyAlignment="0" applyProtection="0"/>
    <xf numFmtId="0" fontId="124" fillId="0" borderId="79" applyNumberFormat="0" applyFill="0" applyAlignment="0" applyProtection="0"/>
    <xf numFmtId="0" fontId="78" fillId="0" borderId="80" applyNumberFormat="0" applyFill="0" applyAlignment="0" applyProtection="0"/>
    <xf numFmtId="0" fontId="78" fillId="0" borderId="0" applyNumberFormat="0" applyFill="0" applyBorder="0" applyAlignment="0" applyProtection="0"/>
    <xf numFmtId="0" fontId="125" fillId="21" borderId="0" applyNumberFormat="0" applyBorder="0" applyAlignment="0" applyProtection="0"/>
    <xf numFmtId="0" fontId="126" fillId="22" borderId="0" applyNumberFormat="0" applyBorder="0" applyAlignment="0" applyProtection="0"/>
    <xf numFmtId="0" fontId="127" fillId="23" borderId="0" applyNumberFormat="0" applyBorder="0" applyAlignment="0" applyProtection="0"/>
    <xf numFmtId="0" fontId="128" fillId="24" borderId="81" applyNumberFormat="0" applyAlignment="0" applyProtection="0"/>
    <xf numFmtId="0" fontId="129" fillId="25" borderId="82" applyNumberFormat="0" applyAlignment="0" applyProtection="0"/>
    <xf numFmtId="0" fontId="130" fillId="25" borderId="81" applyNumberFormat="0" applyAlignment="0" applyProtection="0"/>
    <xf numFmtId="0" fontId="131" fillId="0" borderId="83" applyNumberFormat="0" applyFill="0" applyAlignment="0" applyProtection="0"/>
    <xf numFmtId="0" fontId="79" fillId="26" borderId="84" applyNumberFormat="0" applyAlignment="0" applyProtection="0"/>
    <xf numFmtId="0" fontId="132" fillId="0" borderId="0" applyNumberFormat="0" applyFill="0" applyBorder="0" applyAlignment="0" applyProtection="0"/>
    <xf numFmtId="0" fontId="133" fillId="0" borderId="0" applyNumberFormat="0" applyFill="0" applyBorder="0" applyAlignment="0" applyProtection="0"/>
    <xf numFmtId="0" fontId="35" fillId="0" borderId="86" applyNumberFormat="0" applyFill="0" applyAlignment="0" applyProtection="0"/>
    <xf numFmtId="0" fontId="34" fillId="28"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34" fillId="32"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34" fillId="36" borderId="0" applyNumberFormat="0" applyBorder="0" applyAlignment="0" applyProtection="0"/>
    <xf numFmtId="0" fontId="5"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34" fillId="40" borderId="0" applyNumberFormat="0" applyBorder="0" applyAlignment="0" applyProtection="0"/>
    <xf numFmtId="0" fontId="5" fillId="41"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34" fillId="44" borderId="0" applyNumberFormat="0" applyBorder="0" applyAlignment="0" applyProtection="0"/>
    <xf numFmtId="0" fontId="5" fillId="45"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34" fillId="48" borderId="0" applyNumberFormat="0" applyBorder="0" applyAlignment="0" applyProtection="0"/>
    <xf numFmtId="0" fontId="5" fillId="49"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134" fillId="0" borderId="0"/>
    <xf numFmtId="0" fontId="5" fillId="0" borderId="0"/>
    <xf numFmtId="0" fontId="5" fillId="27" borderId="85" applyNumberFormat="0" applyFont="0" applyAlignment="0" applyProtection="0"/>
    <xf numFmtId="0" fontId="5" fillId="0" borderId="0"/>
    <xf numFmtId="0" fontId="154" fillId="0" borderId="0" applyNumberFormat="0" applyFill="0" applyBorder="0" applyAlignment="0" applyProtection="0"/>
    <xf numFmtId="44" fontId="23" fillId="0" borderId="0" applyFont="0" applyFill="0" applyBorder="0" applyAlignment="0" applyProtection="0"/>
  </cellStyleXfs>
  <cellXfs count="923">
    <xf numFmtId="0" fontId="0" fillId="0" borderId="0" xfId="0"/>
    <xf numFmtId="0" fontId="0" fillId="0" borderId="0" xfId="0" applyAlignment="1">
      <alignment horizontal="center"/>
    </xf>
    <xf numFmtId="0" fontId="25" fillId="0" borderId="0" xfId="0" applyFont="1"/>
    <xf numFmtId="0" fontId="28"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29" fillId="0" borderId="0" xfId="0" applyFont="1" applyAlignment="1">
      <alignment horizontal="center" vertical="center"/>
    </xf>
    <xf numFmtId="0" fontId="32" fillId="0" borderId="0" xfId="0" applyFont="1"/>
    <xf numFmtId="0" fontId="47" fillId="3" borderId="3" xfId="0" applyFont="1" applyFill="1" applyBorder="1" applyAlignment="1">
      <alignment horizontal="center"/>
    </xf>
    <xf numFmtId="0" fontId="50" fillId="0" borderId="0" xfId="0" applyFont="1" applyAlignment="1">
      <alignment horizontal="center"/>
    </xf>
    <xf numFmtId="0" fontId="25" fillId="0" borderId="0" xfId="0" applyFont="1" applyProtection="1">
      <protection locked="0"/>
    </xf>
    <xf numFmtId="0" fontId="26" fillId="0" borderId="0" xfId="0" applyFont="1" applyProtection="1">
      <protection locked="0"/>
    </xf>
    <xf numFmtId="1" fontId="32" fillId="0" borderId="0" xfId="1" applyNumberFormat="1" applyFont="1" applyProtection="1">
      <protection locked="0"/>
    </xf>
    <xf numFmtId="0" fontId="31" fillId="0" borderId="0" xfId="0" applyFont="1" applyProtection="1">
      <protection locked="0"/>
    </xf>
    <xf numFmtId="0" fontId="32" fillId="0" borderId="0" xfId="0" applyFont="1" applyProtection="1">
      <protection locked="0"/>
    </xf>
    <xf numFmtId="0" fontId="38" fillId="0" borderId="0" xfId="0" applyFont="1" applyAlignment="1" applyProtection="1">
      <alignment horizontal="center"/>
      <protection locked="0"/>
    </xf>
    <xf numFmtId="0" fontId="39" fillId="0" borderId="0" xfId="0" applyFont="1" applyAlignment="1" applyProtection="1">
      <alignment horizontal="center"/>
      <protection locked="0"/>
    </xf>
    <xf numFmtId="164" fontId="24" fillId="4" borderId="29" xfId="2" applyNumberFormat="1" applyFont="1" applyFill="1" applyBorder="1" applyAlignment="1" applyProtection="1">
      <alignment horizontal="center" vertical="center"/>
    </xf>
    <xf numFmtId="164" fontId="36" fillId="5" borderId="29" xfId="2" applyNumberFormat="1" applyFont="1" applyFill="1" applyBorder="1" applyAlignment="1" applyProtection="1">
      <alignment horizontal="center" vertical="center"/>
    </xf>
    <xf numFmtId="164" fontId="23" fillId="3" borderId="21" xfId="2" applyNumberFormat="1" applyFont="1" applyFill="1" applyBorder="1" applyAlignment="1" applyProtection="1">
      <alignment horizontal="center" vertical="center"/>
    </xf>
    <xf numFmtId="164" fontId="23" fillId="3" borderId="23" xfId="2" applyNumberFormat="1" applyFont="1" applyFill="1" applyBorder="1" applyAlignment="1" applyProtection="1">
      <alignment horizontal="center" vertical="center"/>
    </xf>
    <xf numFmtId="164" fontId="23" fillId="3" borderId="25" xfId="2" applyNumberFormat="1" applyFont="1" applyFill="1" applyBorder="1" applyAlignment="1" applyProtection="1">
      <alignment horizontal="center" vertical="center"/>
    </xf>
    <xf numFmtId="164" fontId="23" fillId="3" borderId="36" xfId="2" applyNumberFormat="1" applyFont="1" applyFill="1" applyBorder="1" applyAlignment="1" applyProtection="1">
      <alignment horizontal="center" vertical="center"/>
    </xf>
    <xf numFmtId="164" fontId="36" fillId="3" borderId="28" xfId="2" applyNumberFormat="1" applyFont="1" applyFill="1" applyBorder="1" applyAlignment="1" applyProtection="1">
      <alignment horizontal="center" vertical="center"/>
    </xf>
    <xf numFmtId="164" fontId="36" fillId="3" borderId="29" xfId="2" applyNumberFormat="1" applyFont="1" applyFill="1" applyBorder="1" applyAlignment="1" applyProtection="1">
      <alignment horizontal="center" vertical="center"/>
    </xf>
    <xf numFmtId="0" fontId="36" fillId="0" borderId="15" xfId="0" applyFont="1" applyBorder="1" applyAlignment="1">
      <alignment horizontal="center" vertical="center"/>
    </xf>
    <xf numFmtId="0" fontId="36" fillId="0" borderId="0" xfId="0" applyFont="1" applyAlignment="1">
      <alignment horizontal="center" vertical="center"/>
    </xf>
    <xf numFmtId="0" fontId="24" fillId="0" borderId="15" xfId="0" applyFont="1" applyBorder="1" applyAlignment="1">
      <alignment horizontal="center" vertical="center"/>
    </xf>
    <xf numFmtId="0" fontId="25" fillId="0" borderId="0" xfId="0" applyFont="1" applyAlignment="1" applyProtection="1">
      <alignment horizontal="center"/>
      <protection locked="0"/>
    </xf>
    <xf numFmtId="0" fontId="37" fillId="0" borderId="0" xfId="0" applyFont="1" applyAlignment="1" applyProtection="1">
      <alignment vertical="center"/>
      <protection locked="0"/>
    </xf>
    <xf numFmtId="0" fontId="36" fillId="0" borderId="0" xfId="0" applyFont="1" applyAlignment="1" applyProtection="1">
      <alignment horizontal="center" vertical="center"/>
      <protection locked="0"/>
    </xf>
    <xf numFmtId="164" fontId="24" fillId="4" borderId="28" xfId="2" applyNumberFormat="1" applyFont="1" applyFill="1" applyBorder="1" applyAlignment="1" applyProtection="1">
      <alignment horizontal="center" vertical="center"/>
    </xf>
    <xf numFmtId="164" fontId="36" fillId="5" borderId="28" xfId="2" applyNumberFormat="1" applyFont="1" applyFill="1" applyBorder="1" applyAlignment="1" applyProtection="1">
      <alignment horizontal="center" vertical="center"/>
    </xf>
    <xf numFmtId="164" fontId="23" fillId="3" borderId="1" xfId="2" applyNumberFormat="1" applyFont="1" applyFill="1" applyBorder="1" applyAlignment="1" applyProtection="1">
      <alignment horizontal="center" vertical="center"/>
    </xf>
    <xf numFmtId="1" fontId="25" fillId="0" borderId="0" xfId="1" applyNumberFormat="1" applyFont="1" applyProtection="1"/>
    <xf numFmtId="0" fontId="26" fillId="0" borderId="0" xfId="0" applyFont="1"/>
    <xf numFmtId="0" fontId="23" fillId="0" borderId="0" xfId="0" applyFont="1"/>
    <xf numFmtId="1" fontId="32" fillId="0" borderId="0" xfId="1" applyNumberFormat="1" applyFont="1" applyProtection="1"/>
    <xf numFmtId="0" fontId="55" fillId="0" borderId="0" xfId="0" applyFont="1"/>
    <xf numFmtId="0" fontId="48" fillId="0" borderId="0" xfId="0" applyFont="1"/>
    <xf numFmtId="0" fontId="31" fillId="0" borderId="0" xfId="0" applyFont="1"/>
    <xf numFmtId="0" fontId="38" fillId="0" borderId="0" xfId="0" applyFont="1" applyAlignment="1">
      <alignment horizontal="center"/>
    </xf>
    <xf numFmtId="0" fontId="39" fillId="0" borderId="0" xfId="0" applyFont="1" applyAlignment="1">
      <alignment horizontal="center"/>
    </xf>
    <xf numFmtId="1" fontId="32" fillId="0" borderId="0" xfId="1" applyNumberFormat="1" applyFont="1" applyAlignment="1" applyProtection="1">
      <alignment vertical="center"/>
    </xf>
    <xf numFmtId="0" fontId="32" fillId="0" borderId="0" xfId="0" applyFont="1" applyAlignment="1">
      <alignment vertical="center"/>
    </xf>
    <xf numFmtId="0" fontId="23" fillId="0" borderId="0" xfId="0" applyFont="1" applyAlignment="1">
      <alignment vertical="center"/>
    </xf>
    <xf numFmtId="1" fontId="0" fillId="0" borderId="0" xfId="1" applyNumberFormat="1" applyFont="1" applyAlignment="1" applyProtection="1">
      <alignment vertical="center"/>
    </xf>
    <xf numFmtId="0" fontId="40" fillId="0" borderId="15" xfId="0" applyFont="1" applyBorder="1" applyAlignment="1">
      <alignment horizontal="center" vertical="center"/>
    </xf>
    <xf numFmtId="0" fontId="37" fillId="0" borderId="16" xfId="0" applyFont="1" applyBorder="1" applyAlignment="1">
      <alignment horizontal="center" vertical="center"/>
    </xf>
    <xf numFmtId="0" fontId="40" fillId="0" borderId="0" xfId="0" applyFont="1" applyAlignment="1">
      <alignment horizontal="center" vertical="center"/>
    </xf>
    <xf numFmtId="0" fontId="37" fillId="0" borderId="0" xfId="0" applyFont="1" applyAlignment="1">
      <alignment horizontal="center" vertical="center"/>
    </xf>
    <xf numFmtId="1" fontId="41" fillId="0" borderId="0" xfId="1" applyNumberFormat="1" applyFont="1" applyFill="1" applyAlignment="1" applyProtection="1">
      <alignment horizontal="center" vertical="center"/>
    </xf>
    <xf numFmtId="164" fontId="24" fillId="2" borderId="14" xfId="2" applyNumberFormat="1" applyFont="1" applyFill="1" applyBorder="1" applyAlignment="1" applyProtection="1">
      <alignment horizontal="center" vertical="center" wrapText="1"/>
    </xf>
    <xf numFmtId="164" fontId="24" fillId="2" borderId="17" xfId="2" applyNumberFormat="1" applyFont="1" applyFill="1" applyBorder="1" applyAlignment="1" applyProtection="1">
      <alignment horizontal="center" vertical="center" wrapText="1"/>
    </xf>
    <xf numFmtId="164" fontId="24" fillId="2" borderId="18" xfId="2" applyNumberFormat="1" applyFont="1" applyFill="1" applyBorder="1" applyAlignment="1" applyProtection="1">
      <alignment horizontal="center" vertical="center" wrapText="1"/>
    </xf>
    <xf numFmtId="0" fontId="23" fillId="0" borderId="0" xfId="0" applyFont="1" applyAlignment="1">
      <alignment horizontal="center" vertical="center"/>
    </xf>
    <xf numFmtId="43" fontId="40" fillId="0" borderId="20" xfId="1" applyFont="1" applyFill="1" applyBorder="1" applyAlignment="1" applyProtection="1">
      <alignment horizontal="center" vertical="center" wrapText="1"/>
    </xf>
    <xf numFmtId="43" fontId="40" fillId="0" borderId="19" xfId="1" applyFont="1" applyFill="1" applyBorder="1" applyAlignment="1" applyProtection="1">
      <alignment horizontal="center" vertical="center" wrapText="1"/>
    </xf>
    <xf numFmtId="43" fontId="40" fillId="0" borderId="33" xfId="1" applyFont="1" applyFill="1" applyBorder="1" applyAlignment="1" applyProtection="1">
      <alignment horizontal="center" vertical="center" wrapText="1"/>
    </xf>
    <xf numFmtId="1" fontId="36" fillId="0" borderId="0" xfId="1" applyNumberFormat="1" applyFont="1" applyAlignment="1" applyProtection="1">
      <alignment vertical="center"/>
    </xf>
    <xf numFmtId="0" fontId="41" fillId="2" borderId="28" xfId="0" applyFont="1" applyFill="1" applyBorder="1" applyAlignment="1">
      <alignment vertical="center"/>
    </xf>
    <xf numFmtId="0" fontId="36" fillId="0" borderId="0" xfId="0" applyFont="1" applyAlignment="1">
      <alignment vertical="center"/>
    </xf>
    <xf numFmtId="1" fontId="42" fillId="0" borderId="0" xfId="1" applyNumberFormat="1" applyFont="1" applyAlignment="1" applyProtection="1">
      <alignment horizontal="center" vertical="center"/>
    </xf>
    <xf numFmtId="0" fontId="36" fillId="5" borderId="28" xfId="0" applyFont="1" applyFill="1" applyBorder="1" applyAlignment="1">
      <alignment vertical="center"/>
    </xf>
    <xf numFmtId="0" fontId="45" fillId="5" borderId="28" xfId="0" applyFont="1" applyFill="1" applyBorder="1" applyAlignment="1">
      <alignment horizontal="center" vertical="center"/>
    </xf>
    <xf numFmtId="1" fontId="52" fillId="0" borderId="0" xfId="1" applyNumberFormat="1" applyFont="1" applyAlignment="1" applyProtection="1">
      <alignment horizontal="center" vertical="center"/>
    </xf>
    <xf numFmtId="0" fontId="36" fillId="3" borderId="1" xfId="0" applyFont="1" applyFill="1" applyBorder="1" applyAlignment="1">
      <alignment horizontal="left" vertical="center" indent="1"/>
    </xf>
    <xf numFmtId="0" fontId="45" fillId="3" borderId="1" xfId="0" applyFont="1" applyFill="1" applyBorder="1" applyAlignment="1">
      <alignment horizontal="center" vertical="center"/>
    </xf>
    <xf numFmtId="0" fontId="36" fillId="3" borderId="22" xfId="0" applyFont="1" applyFill="1" applyBorder="1" applyAlignment="1">
      <alignment horizontal="left" vertical="center" indent="1"/>
    </xf>
    <xf numFmtId="0" fontId="45" fillId="3" borderId="22" xfId="0" applyFont="1" applyFill="1" applyBorder="1" applyAlignment="1">
      <alignment horizontal="center" vertical="center"/>
    </xf>
    <xf numFmtId="0" fontId="36" fillId="3" borderId="24" xfId="0" applyFont="1" applyFill="1" applyBorder="1" applyAlignment="1">
      <alignment horizontal="left" vertical="center" indent="1"/>
    </xf>
    <xf numFmtId="0" fontId="45" fillId="3" borderId="24" xfId="0" applyFont="1" applyFill="1" applyBorder="1" applyAlignment="1">
      <alignment horizontal="center" vertical="center"/>
    </xf>
    <xf numFmtId="0" fontId="53" fillId="2" borderId="28" xfId="0" applyFont="1" applyFill="1" applyBorder="1" applyAlignment="1">
      <alignment horizontal="center" vertical="center"/>
    </xf>
    <xf numFmtId="0" fontId="36" fillId="3" borderId="28" xfId="0" applyFont="1" applyFill="1" applyBorder="1" applyAlignment="1">
      <alignment vertical="center"/>
    </xf>
    <xf numFmtId="0" fontId="0" fillId="0" borderId="0" xfId="0" applyAlignment="1">
      <alignment vertical="center"/>
    </xf>
    <xf numFmtId="164" fontId="36"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36" fillId="0" borderId="0" xfId="2" applyNumberFormat="1" applyFont="1" applyAlignment="1" applyProtection="1">
      <alignment vertical="center"/>
    </xf>
    <xf numFmtId="164" fontId="0" fillId="0" borderId="0" xfId="2" applyNumberFormat="1" applyFont="1" applyAlignment="1" applyProtection="1">
      <alignment vertical="center"/>
    </xf>
    <xf numFmtId="0" fontId="36" fillId="0" borderId="15" xfId="0" applyFont="1" applyBorder="1" applyAlignment="1">
      <alignment vertical="center"/>
    </xf>
    <xf numFmtId="0" fontId="36"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4" fillId="9" borderId="26" xfId="0" applyFont="1" applyFill="1" applyBorder="1" applyAlignment="1">
      <alignment vertical="center"/>
    </xf>
    <xf numFmtId="0" fontId="24" fillId="9" borderId="34" xfId="0" applyFont="1" applyFill="1" applyBorder="1" applyAlignment="1">
      <alignment vertical="center"/>
    </xf>
    <xf numFmtId="0" fontId="24" fillId="9" borderId="28" xfId="0" applyFont="1" applyFill="1" applyBorder="1" applyAlignment="1">
      <alignment vertical="center"/>
    </xf>
    <xf numFmtId="0" fontId="24" fillId="9" borderId="32" xfId="0" applyFont="1" applyFill="1" applyBorder="1" applyAlignment="1">
      <alignment vertical="center"/>
    </xf>
    <xf numFmtId="0" fontId="24" fillId="9" borderId="30" xfId="0" applyFont="1" applyFill="1" applyBorder="1" applyAlignment="1">
      <alignment vertical="center"/>
    </xf>
    <xf numFmtId="0" fontId="24" fillId="9" borderId="35" xfId="0" applyFont="1" applyFill="1" applyBorder="1" applyAlignment="1">
      <alignment vertical="center"/>
    </xf>
    <xf numFmtId="1" fontId="23" fillId="0" borderId="0" xfId="1" applyNumberFormat="1" applyFont="1" applyProtection="1"/>
    <xf numFmtId="0" fontId="36" fillId="0" borderId="0" xfId="0" applyFont="1" applyAlignment="1">
      <alignment horizontal="center"/>
    </xf>
    <xf numFmtId="0" fontId="43" fillId="0" borderId="0" xfId="0" applyFont="1" applyAlignment="1">
      <alignment horizontal="center"/>
    </xf>
    <xf numFmtId="0" fontId="23" fillId="0" borderId="0" xfId="0" applyFont="1" applyAlignment="1">
      <alignment horizontal="center"/>
    </xf>
    <xf numFmtId="0" fontId="36" fillId="0" borderId="0" xfId="0" applyFont="1"/>
    <xf numFmtId="2" fontId="43" fillId="0" borderId="0" xfId="0" applyNumberFormat="1" applyFont="1" applyAlignment="1">
      <alignment horizontal="center"/>
    </xf>
    <xf numFmtId="0" fontId="44" fillId="10" borderId="0" xfId="0" applyFont="1" applyFill="1" applyAlignment="1">
      <alignment horizontal="center" vertical="center" wrapText="1"/>
    </xf>
    <xf numFmtId="0" fontId="33" fillId="0" borderId="0" xfId="0" applyFont="1" applyAlignment="1">
      <alignment horizontal="center" vertical="center" wrapText="1"/>
    </xf>
    <xf numFmtId="166" fontId="50"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0" fillId="0" borderId="0" xfId="0" applyFont="1" applyAlignment="1">
      <alignment horizontal="left"/>
    </xf>
    <xf numFmtId="165" fontId="50" fillId="0" borderId="0" xfId="0" applyNumberFormat="1" applyFont="1" applyAlignment="1">
      <alignment horizontal="left"/>
    </xf>
    <xf numFmtId="10" fontId="50" fillId="0" borderId="0" xfId="2" applyNumberFormat="1" applyFont="1" applyBorder="1" applyAlignment="1">
      <alignment horizontal="center"/>
    </xf>
    <xf numFmtId="171" fontId="57" fillId="0" borderId="0" xfId="0" applyNumberFormat="1" applyFont="1" applyAlignment="1">
      <alignment horizontal="center"/>
    </xf>
    <xf numFmtId="170" fontId="46" fillId="0" borderId="0" xfId="0" applyNumberFormat="1" applyFont="1" applyAlignment="1">
      <alignment horizontal="center"/>
    </xf>
    <xf numFmtId="0" fontId="58" fillId="0" borderId="37" xfId="0" applyFont="1" applyBorder="1"/>
    <xf numFmtId="0" fontId="58" fillId="0" borderId="38" xfId="0" applyFont="1" applyBorder="1"/>
    <xf numFmtId="0" fontId="58" fillId="0" borderId="38" xfId="0" applyFont="1" applyBorder="1" applyAlignment="1">
      <alignment horizontal="center"/>
    </xf>
    <xf numFmtId="0" fontId="58" fillId="0" borderId="39" xfId="0" applyFont="1" applyBorder="1"/>
    <xf numFmtId="0" fontId="58" fillId="0" borderId="7" xfId="0" applyFont="1" applyBorder="1"/>
    <xf numFmtId="0" fontId="58" fillId="0" borderId="7" xfId="0" applyFont="1" applyBorder="1" applyAlignment="1">
      <alignment horizontal="center"/>
    </xf>
    <xf numFmtId="0" fontId="33" fillId="0" borderId="40" xfId="0" applyFont="1" applyBorder="1"/>
    <xf numFmtId="0" fontId="33" fillId="0" borderId="0" xfId="0" applyFont="1"/>
    <xf numFmtId="0" fontId="58" fillId="0" borderId="0" xfId="0" applyFont="1" applyAlignment="1" applyProtection="1">
      <alignment vertical="center"/>
      <protection locked="0"/>
    </xf>
    <xf numFmtId="0" fontId="33" fillId="0" borderId="0" xfId="0" applyFont="1" applyProtection="1">
      <protection locked="0"/>
    </xf>
    <xf numFmtId="0" fontId="36" fillId="3" borderId="1" xfId="0" applyFont="1" applyFill="1" applyBorder="1" applyAlignment="1" applyProtection="1">
      <alignment horizontal="left" vertical="center" indent="1"/>
      <protection locked="0"/>
    </xf>
    <xf numFmtId="0" fontId="36" fillId="3" borderId="22" xfId="0" applyFont="1" applyFill="1" applyBorder="1" applyAlignment="1" applyProtection="1">
      <alignment horizontal="left" vertical="center" indent="1"/>
      <protection locked="0"/>
    </xf>
    <xf numFmtId="0" fontId="36" fillId="3" borderId="24" xfId="0" applyFont="1" applyFill="1" applyBorder="1" applyAlignment="1" applyProtection="1">
      <alignment horizontal="left" vertical="center" indent="1"/>
      <protection locked="0"/>
    </xf>
    <xf numFmtId="0" fontId="36" fillId="5" borderId="28" xfId="0" applyFont="1" applyFill="1" applyBorder="1" applyAlignment="1" applyProtection="1">
      <alignment vertical="center"/>
      <protection locked="0"/>
    </xf>
    <xf numFmtId="0" fontId="44"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4" fillId="11" borderId="0" xfId="0" applyFont="1" applyFill="1" applyAlignment="1">
      <alignment horizontal="center" vertical="center" wrapText="1"/>
    </xf>
    <xf numFmtId="0" fontId="33" fillId="0" borderId="41" xfId="0" applyFont="1" applyBorder="1"/>
    <xf numFmtId="0" fontId="60" fillId="0" borderId="42" xfId="0" applyFont="1" applyBorder="1"/>
    <xf numFmtId="0" fontId="58" fillId="0" borderId="43" xfId="0" applyFont="1" applyBorder="1"/>
    <xf numFmtId="0" fontId="33" fillId="0" borderId="43" xfId="0" applyFont="1" applyBorder="1"/>
    <xf numFmtId="0" fontId="60" fillId="0" borderId="43" xfId="0" applyFont="1" applyBorder="1"/>
    <xf numFmtId="0" fontId="33" fillId="0" borderId="44" xfId="0" applyFont="1" applyBorder="1"/>
    <xf numFmtId="0" fontId="60" fillId="0" borderId="5" xfId="0" applyFont="1" applyBorder="1"/>
    <xf numFmtId="0" fontId="58" fillId="0" borderId="0" xfId="0" applyFont="1"/>
    <xf numFmtId="0" fontId="60" fillId="0" borderId="0" xfId="0" applyFont="1"/>
    <xf numFmtId="0" fontId="33" fillId="0" borderId="45" xfId="0" applyFont="1" applyBorder="1"/>
    <xf numFmtId="0" fontId="61" fillId="0" borderId="5" xfId="0" applyFont="1" applyBorder="1"/>
    <xf numFmtId="0" fontId="62" fillId="0" borderId="0" xfId="0" applyFont="1"/>
    <xf numFmtId="0" fontId="61" fillId="0" borderId="0" xfId="0" applyFont="1"/>
    <xf numFmtId="0" fontId="61" fillId="0" borderId="6" xfId="0" applyFont="1" applyBorder="1"/>
    <xf numFmtId="0" fontId="33" fillId="0" borderId="7" xfId="0" applyFont="1" applyBorder="1"/>
    <xf numFmtId="0" fontId="62" fillId="0" borderId="7" xfId="0" applyFont="1" applyBorder="1"/>
    <xf numFmtId="0" fontId="61" fillId="0" borderId="7" xfId="0" applyFont="1" applyBorder="1"/>
    <xf numFmtId="0" fontId="33" fillId="0" borderId="46" xfId="0" applyFont="1" applyBorder="1"/>
    <xf numFmtId="0" fontId="63" fillId="0" borderId="43" xfId="0" applyFont="1" applyBorder="1"/>
    <xf numFmtId="0" fontId="63" fillId="0" borderId="0" xfId="0" applyFont="1"/>
    <xf numFmtId="0" fontId="60" fillId="0" borderId="6" xfId="0" applyFont="1" applyBorder="1"/>
    <xf numFmtId="0" fontId="60" fillId="0" borderId="7" xfId="0" applyFont="1" applyBorder="1"/>
    <xf numFmtId="0" fontId="63" fillId="0" borderId="7" xfId="0" applyFont="1" applyBorder="1"/>
    <xf numFmtId="0" fontId="62" fillId="0" borderId="43" xfId="0" applyFont="1" applyBorder="1"/>
    <xf numFmtId="0" fontId="33" fillId="0" borderId="47" xfId="0" applyFont="1" applyBorder="1"/>
    <xf numFmtId="0" fontId="33" fillId="0" borderId="3" xfId="0" applyFont="1" applyBorder="1"/>
    <xf numFmtId="0" fontId="33" fillId="0" borderId="48" xfId="0" applyFont="1" applyBorder="1"/>
    <xf numFmtId="0" fontId="33" fillId="0" borderId="6" xfId="0" applyFont="1" applyBorder="1"/>
    <xf numFmtId="0" fontId="0" fillId="0" borderId="0" xfId="0" applyAlignment="1" applyProtection="1">
      <alignment vertical="center"/>
      <protection locked="0"/>
    </xf>
    <xf numFmtId="0" fontId="35" fillId="0" borderId="0" xfId="0" applyFont="1" applyAlignment="1" applyProtection="1">
      <alignment horizontal="left" vertical="center" indent="1"/>
      <protection locked="0"/>
    </xf>
    <xf numFmtId="0" fontId="35" fillId="0" borderId="0" xfId="0" applyFont="1" applyAlignment="1" applyProtection="1">
      <alignment vertical="center"/>
      <protection locked="0"/>
    </xf>
    <xf numFmtId="1" fontId="35" fillId="0" borderId="0" xfId="1" applyNumberFormat="1" applyFont="1" applyAlignment="1" applyProtection="1">
      <alignment horizontal="center" vertical="center"/>
      <protection locked="0"/>
    </xf>
    <xf numFmtId="0" fontId="35" fillId="5" borderId="0" xfId="0" applyFont="1" applyFill="1" applyAlignment="1" applyProtection="1">
      <alignment vertical="center"/>
      <protection locked="0"/>
    </xf>
    <xf numFmtId="0" fontId="35" fillId="5" borderId="0" xfId="0" applyFont="1" applyFill="1" applyAlignment="1" applyProtection="1">
      <alignment horizontal="center" vertical="center"/>
      <protection locked="0"/>
    </xf>
    <xf numFmtId="1" fontId="64" fillId="0" borderId="0" xfId="1" applyNumberFormat="1" applyFont="1" applyAlignment="1" applyProtection="1">
      <alignment horizontal="center" vertical="center"/>
      <protection locked="0"/>
    </xf>
    <xf numFmtId="0" fontId="35" fillId="3" borderId="0" xfId="0" applyFont="1" applyFill="1" applyAlignment="1" applyProtection="1">
      <alignment horizontal="left" vertical="center" indent="1"/>
      <protection locked="0"/>
    </xf>
    <xf numFmtId="0" fontId="35" fillId="3" borderId="0" xfId="0" applyFont="1" applyFill="1" applyAlignment="1" applyProtection="1">
      <alignment horizontal="center" vertical="center"/>
      <protection locked="0"/>
    </xf>
    <xf numFmtId="0" fontId="22" fillId="0" borderId="12" xfId="0" applyFont="1" applyBorder="1" applyAlignment="1" applyProtection="1">
      <alignment horizontal="left" indent="2"/>
      <protection locked="0"/>
    </xf>
    <xf numFmtId="0" fontId="22" fillId="0" borderId="12" xfId="0" applyFont="1" applyBorder="1" applyAlignment="1">
      <alignment horizontal="center"/>
    </xf>
    <xf numFmtId="167" fontId="22" fillId="0" borderId="12" xfId="0" applyNumberFormat="1" applyFont="1" applyBorder="1" applyAlignment="1">
      <alignment horizontal="center"/>
    </xf>
    <xf numFmtId="10" fontId="22" fillId="0" borderId="12" xfId="2" applyNumberFormat="1" applyFont="1" applyBorder="1" applyAlignment="1">
      <alignment horizontal="center"/>
    </xf>
    <xf numFmtId="0" fontId="22" fillId="0" borderId="0" xfId="0" applyFont="1" applyProtection="1">
      <protection locked="0"/>
    </xf>
    <xf numFmtId="0" fontId="65" fillId="0" borderId="13" xfId="0" applyFont="1" applyBorder="1" applyProtection="1">
      <protection locked="0"/>
    </xf>
    <xf numFmtId="0" fontId="22" fillId="0" borderId="0" xfId="0" applyFont="1" applyAlignment="1" applyProtection="1">
      <alignment horizontal="center"/>
      <protection locked="0"/>
    </xf>
    <xf numFmtId="0" fontId="22" fillId="0" borderId="0" xfId="0" applyFont="1" applyAlignment="1" applyProtection="1">
      <alignment vertical="center"/>
      <protection locked="0"/>
    </xf>
    <xf numFmtId="0" fontId="35" fillId="0" borderId="10" xfId="0" applyFont="1" applyBorder="1" applyProtection="1">
      <protection locked="0"/>
    </xf>
    <xf numFmtId="0" fontId="34" fillId="8" borderId="5" xfId="0" applyFont="1" applyFill="1" applyBorder="1" applyProtection="1">
      <protection locked="0"/>
    </xf>
    <xf numFmtId="0" fontId="34" fillId="6" borderId="5" xfId="0" applyFont="1" applyFill="1" applyBorder="1" applyProtection="1">
      <protection locked="0"/>
    </xf>
    <xf numFmtId="0" fontId="34" fillId="6" borderId="9" xfId="0" applyFont="1" applyFill="1" applyBorder="1" applyProtection="1">
      <protection locked="0"/>
    </xf>
    <xf numFmtId="0" fontId="34" fillId="7" borderId="5" xfId="0" applyFont="1" applyFill="1" applyBorder="1" applyProtection="1">
      <protection locked="0"/>
    </xf>
    <xf numFmtId="0" fontId="34" fillId="7" borderId="6" xfId="0" applyFont="1" applyFill="1" applyBorder="1" applyProtection="1">
      <protection locked="0"/>
    </xf>
    <xf numFmtId="0" fontId="35" fillId="0" borderId="0" xfId="0" applyFont="1" applyProtection="1">
      <protection locked="0"/>
    </xf>
    <xf numFmtId="0" fontId="34" fillId="8" borderId="9" xfId="0" applyFont="1" applyFill="1" applyBorder="1" applyProtection="1">
      <protection locked="0"/>
    </xf>
    <xf numFmtId="0" fontId="66" fillId="0" borderId="0" xfId="0" applyFont="1" applyAlignment="1" applyProtection="1">
      <alignment horizontal="left" vertical="center" indent="1"/>
      <protection locked="0"/>
    </xf>
    <xf numFmtId="173" fontId="35" fillId="5" borderId="0" xfId="0" applyNumberFormat="1" applyFont="1" applyFill="1" applyAlignment="1" applyProtection="1">
      <alignment vertical="center"/>
      <protection locked="0"/>
    </xf>
    <xf numFmtId="173" fontId="35"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67" fillId="0" borderId="0" xfId="0" applyFont="1" applyAlignment="1" applyProtection="1">
      <alignment vertical="center"/>
      <protection locked="0"/>
    </xf>
    <xf numFmtId="0" fontId="68" fillId="6" borderId="0" xfId="0" applyFont="1" applyFill="1" applyAlignment="1" applyProtection="1">
      <alignment vertical="center"/>
      <protection locked="0"/>
    </xf>
    <xf numFmtId="0" fontId="68" fillId="6" borderId="0" xfId="0" applyFont="1" applyFill="1" applyAlignment="1" applyProtection="1">
      <alignment horizontal="center" vertical="center"/>
      <protection locked="0"/>
    </xf>
    <xf numFmtId="0" fontId="22" fillId="0" borderId="0" xfId="0" applyFont="1" applyAlignment="1">
      <alignment horizontal="center"/>
    </xf>
    <xf numFmtId="167" fontId="22" fillId="0" borderId="0" xfId="0" applyNumberFormat="1" applyFont="1" applyAlignment="1">
      <alignment horizontal="center"/>
    </xf>
    <xf numFmtId="10" fontId="22" fillId="0" borderId="0" xfId="2" applyNumberFormat="1" applyFont="1" applyBorder="1" applyAlignment="1">
      <alignment horizontal="center"/>
    </xf>
    <xf numFmtId="166" fontId="22" fillId="0" borderId="0" xfId="2" applyNumberFormat="1" applyFont="1" applyBorder="1" applyAlignment="1">
      <alignment horizontal="center"/>
    </xf>
    <xf numFmtId="4" fontId="22" fillId="0" borderId="0" xfId="2" applyNumberFormat="1" applyFont="1" applyBorder="1" applyAlignment="1">
      <alignment horizontal="center"/>
    </xf>
    <xf numFmtId="39" fontId="22" fillId="0" borderId="0" xfId="2" applyNumberFormat="1" applyFont="1" applyBorder="1" applyAlignment="1">
      <alignment horizontal="center"/>
    </xf>
    <xf numFmtId="0" fontId="35" fillId="0" borderId="0" xfId="0" applyFont="1" applyAlignment="1" applyProtection="1">
      <alignment horizontal="center" vertical="center"/>
      <protection locked="0"/>
    </xf>
    <xf numFmtId="0" fontId="44" fillId="12" borderId="0" xfId="0" applyFont="1" applyFill="1" applyAlignment="1" applyProtection="1">
      <alignment horizontal="center" vertical="center"/>
      <protection locked="0"/>
    </xf>
    <xf numFmtId="0" fontId="35" fillId="0" borderId="0" xfId="0" applyFont="1" applyAlignment="1" applyProtection="1">
      <alignment horizontal="center"/>
      <protection locked="0"/>
    </xf>
    <xf numFmtId="0" fontId="36" fillId="0" borderId="0" xfId="0" applyFont="1" applyAlignment="1" applyProtection="1">
      <alignment horizontal="center"/>
      <protection locked="0"/>
    </xf>
    <xf numFmtId="0" fontId="58" fillId="0" borderId="0" xfId="0" applyFont="1" applyAlignment="1" applyProtection="1">
      <alignment horizontal="center"/>
      <protection locked="0"/>
    </xf>
    <xf numFmtId="0" fontId="69" fillId="0" borderId="0" xfId="0" applyFont="1" applyAlignment="1" applyProtection="1">
      <alignment horizontal="center" vertical="center"/>
      <protection locked="0"/>
    </xf>
    <xf numFmtId="0" fontId="44" fillId="13" borderId="0" xfId="0" applyFont="1" applyFill="1" applyAlignment="1" applyProtection="1">
      <alignment horizontal="center" vertical="center"/>
      <protection locked="0"/>
    </xf>
    <xf numFmtId="0" fontId="44" fillId="13" borderId="0" xfId="0" applyFont="1" applyFill="1" applyAlignment="1">
      <alignment horizontal="center" vertical="center" wrapText="1"/>
    </xf>
    <xf numFmtId="0" fontId="22" fillId="0" borderId="0" xfId="0" applyFont="1" applyAlignment="1" applyProtection="1">
      <alignment horizontal="left"/>
      <protection locked="0"/>
    </xf>
    <xf numFmtId="173" fontId="22" fillId="0" borderId="0" xfId="2" applyNumberFormat="1" applyFont="1" applyBorder="1" applyAlignment="1">
      <alignment horizontal="center"/>
    </xf>
    <xf numFmtId="0" fontId="70" fillId="0" borderId="0" xfId="0" applyFont="1" applyAlignment="1" applyProtection="1">
      <alignment horizontal="center" vertical="center"/>
      <protection locked="0"/>
    </xf>
    <xf numFmtId="172" fontId="35" fillId="5" borderId="0" xfId="0" applyNumberFormat="1" applyFont="1" applyFill="1" applyAlignment="1" applyProtection="1">
      <alignment vertical="center"/>
      <protection locked="0"/>
    </xf>
    <xf numFmtId="172" fontId="35" fillId="3" borderId="0" xfId="0" applyNumberFormat="1" applyFont="1" applyFill="1" applyAlignment="1" applyProtection="1">
      <alignment horizontal="left" vertical="center" indent="1"/>
      <protection locked="0"/>
    </xf>
    <xf numFmtId="0" fontId="21" fillId="0" borderId="12" xfId="0" applyFont="1" applyBorder="1" applyAlignment="1">
      <alignment horizontal="center"/>
    </xf>
    <xf numFmtId="0" fontId="21" fillId="0" borderId="12" xfId="0" applyFont="1" applyBorder="1" applyAlignment="1" applyProtection="1">
      <alignment horizontal="left" indent="2"/>
      <protection locked="0"/>
    </xf>
    <xf numFmtId="10" fontId="21" fillId="0" borderId="12" xfId="2" applyNumberFormat="1" applyFont="1" applyBorder="1" applyAlignment="1">
      <alignment horizontal="center"/>
    </xf>
    <xf numFmtId="10" fontId="22" fillId="0" borderId="0" xfId="2" applyNumberFormat="1" applyFont="1" applyAlignment="1" applyProtection="1">
      <alignment horizontal="center"/>
      <protection locked="0"/>
    </xf>
    <xf numFmtId="10" fontId="35" fillId="3" borderId="0" xfId="2" applyNumberFormat="1" applyFont="1" applyFill="1" applyBorder="1" applyAlignment="1" applyProtection="1">
      <alignment horizontal="center" vertical="center"/>
      <protection locked="0"/>
    </xf>
    <xf numFmtId="10" fontId="35" fillId="0" borderId="0" xfId="2" applyNumberFormat="1" applyFont="1" applyAlignment="1" applyProtection="1">
      <alignment horizontal="center" vertical="center"/>
      <protection locked="0"/>
    </xf>
    <xf numFmtId="10" fontId="35" fillId="5" borderId="0" xfId="2" applyNumberFormat="1" applyFont="1" applyFill="1" applyAlignment="1" applyProtection="1">
      <alignment horizontal="center" vertical="center"/>
      <protection locked="0"/>
    </xf>
    <xf numFmtId="10" fontId="64" fillId="0" borderId="0" xfId="2" applyNumberFormat="1" applyFont="1" applyAlignment="1" applyProtection="1">
      <alignment horizontal="center" vertical="center"/>
      <protection locked="0"/>
    </xf>
    <xf numFmtId="1" fontId="22" fillId="0" borderId="0" xfId="0" applyNumberFormat="1" applyFont="1" applyAlignment="1" applyProtection="1">
      <alignment horizontal="center"/>
      <protection locked="0"/>
    </xf>
    <xf numFmtId="1" fontId="35" fillId="3" borderId="0" xfId="0" applyNumberFormat="1" applyFont="1" applyFill="1" applyAlignment="1" applyProtection="1">
      <alignment horizontal="center" vertical="center"/>
      <protection locked="0"/>
    </xf>
    <xf numFmtId="1" fontId="35" fillId="5" borderId="0" xfId="0" applyNumberFormat="1" applyFont="1" applyFill="1" applyAlignment="1" applyProtection="1">
      <alignment horizontal="center" vertical="center"/>
      <protection locked="0"/>
    </xf>
    <xf numFmtId="0" fontId="20" fillId="0" borderId="12" xfId="0" applyFont="1" applyBorder="1" applyAlignment="1">
      <alignment horizontal="center"/>
    </xf>
    <xf numFmtId="175" fontId="22" fillId="0" borderId="12" xfId="0" applyNumberFormat="1" applyFont="1" applyBorder="1" applyAlignment="1">
      <alignment horizontal="center"/>
    </xf>
    <xf numFmtId="175" fontId="20" fillId="0" borderId="12" xfId="0" applyNumberFormat="1" applyFont="1" applyBorder="1" applyAlignment="1">
      <alignment horizontal="center"/>
    </xf>
    <xf numFmtId="10" fontId="20" fillId="0" borderId="12" xfId="2" applyNumberFormat="1" applyFont="1" applyBorder="1" applyAlignment="1">
      <alignment horizontal="center"/>
    </xf>
    <xf numFmtId="172" fontId="50" fillId="0" borderId="0" xfId="0" applyNumberFormat="1" applyFont="1" applyAlignment="1">
      <alignment horizontal="center"/>
    </xf>
    <xf numFmtId="0" fontId="19" fillId="0" borderId="12" xfId="0" applyFont="1" applyBorder="1" applyAlignment="1">
      <alignment horizontal="center"/>
    </xf>
    <xf numFmtId="0" fontId="33" fillId="0" borderId="0" xfId="0" applyFont="1" applyAlignment="1" applyProtection="1">
      <alignment vertical="center"/>
      <protection locked="0"/>
    </xf>
    <xf numFmtId="0" fontId="72" fillId="0" borderId="0" xfId="0" applyFont="1" applyAlignment="1" applyProtection="1">
      <alignment horizontal="center" vertical="center"/>
      <protection locked="0"/>
    </xf>
    <xf numFmtId="1" fontId="33" fillId="0" borderId="0" xfId="1" applyNumberFormat="1" applyFont="1" applyAlignment="1" applyProtection="1">
      <alignment vertical="center"/>
      <protection locked="0"/>
    </xf>
    <xf numFmtId="0" fontId="75" fillId="0" borderId="0" xfId="0" applyFont="1" applyAlignment="1" applyProtection="1">
      <alignment horizontal="center" vertical="center"/>
      <protection locked="0"/>
    </xf>
    <xf numFmtId="0" fontId="33" fillId="0" borderId="15" xfId="0" applyFont="1" applyBorder="1" applyAlignment="1" applyProtection="1">
      <alignment vertical="center"/>
      <protection locked="0"/>
    </xf>
    <xf numFmtId="0" fontId="33" fillId="0" borderId="16" xfId="0" applyFont="1" applyBorder="1" applyAlignment="1" applyProtection="1">
      <alignment vertical="center"/>
      <protection locked="0"/>
    </xf>
    <xf numFmtId="0" fontId="72" fillId="0" borderId="0" xfId="0" applyFont="1" applyAlignment="1" applyProtection="1">
      <alignment vertical="center"/>
      <protection locked="0"/>
    </xf>
    <xf numFmtId="0" fontId="81" fillId="0" borderId="0" xfId="0" applyFont="1" applyProtection="1">
      <protection locked="0"/>
    </xf>
    <xf numFmtId="0" fontId="82" fillId="0" borderId="0" xfId="0" applyFont="1" applyProtection="1">
      <protection locked="0"/>
    </xf>
    <xf numFmtId="0" fontId="86" fillId="0" borderId="0" xfId="0" applyFont="1" applyAlignment="1" applyProtection="1">
      <alignment vertical="center"/>
      <protection locked="0"/>
    </xf>
    <xf numFmtId="0" fontId="89" fillId="0" borderId="0" xfId="0" applyFont="1" applyProtection="1">
      <protection locked="0"/>
    </xf>
    <xf numFmtId="10" fontId="65" fillId="0" borderId="11" xfId="2" applyNumberFormat="1" applyFont="1" applyBorder="1" applyAlignment="1" applyProtection="1">
      <alignment horizontal="center"/>
      <protection locked="0"/>
    </xf>
    <xf numFmtId="9" fontId="65" fillId="0" borderId="11" xfId="2" applyFont="1" applyBorder="1" applyAlignment="1" applyProtection="1">
      <alignment horizontal="center"/>
      <protection locked="0"/>
    </xf>
    <xf numFmtId="0" fontId="91" fillId="0" borderId="0" xfId="0" applyFont="1" applyAlignment="1" applyProtection="1">
      <alignment vertical="center"/>
      <protection locked="0"/>
    </xf>
    <xf numFmtId="164" fontId="35" fillId="3" borderId="15" xfId="2" applyNumberFormat="1" applyFont="1" applyFill="1" applyBorder="1" applyAlignment="1" applyProtection="1">
      <alignment horizontal="center" vertical="center"/>
      <protection locked="0"/>
    </xf>
    <xf numFmtId="164" fontId="35" fillId="5" borderId="15" xfId="2" applyNumberFormat="1" applyFont="1" applyFill="1" applyBorder="1" applyAlignment="1" applyProtection="1">
      <alignment horizontal="center" vertical="center"/>
      <protection locked="0"/>
    </xf>
    <xf numFmtId="0" fontId="65" fillId="0" borderId="11" xfId="0" applyFont="1" applyBorder="1" applyAlignment="1" applyProtection="1">
      <alignment horizontal="left" indent="2"/>
      <protection locked="0"/>
    </xf>
    <xf numFmtId="164" fontId="66" fillId="3" borderId="15" xfId="2" applyNumberFormat="1" applyFont="1" applyFill="1" applyBorder="1" applyAlignment="1" applyProtection="1">
      <alignment horizontal="center" vertical="center"/>
      <protection locked="0"/>
    </xf>
    <xf numFmtId="0" fontId="89" fillId="0" borderId="0" xfId="0" applyFont="1" applyAlignment="1" applyProtection="1">
      <alignment vertical="center"/>
      <protection locked="0"/>
    </xf>
    <xf numFmtId="0" fontId="88" fillId="0" borderId="0" xfId="0" applyFont="1" applyAlignment="1">
      <alignment horizontal="center" vertical="center" wrapText="1"/>
    </xf>
    <xf numFmtId="0" fontId="58" fillId="0" borderId="0" xfId="0" applyFont="1" applyAlignment="1">
      <alignment horizontal="center" vertical="center" wrapText="1"/>
    </xf>
    <xf numFmtId="164" fontId="79" fillId="0" borderId="15" xfId="2" applyNumberFormat="1" applyFont="1" applyBorder="1" applyAlignment="1" applyProtection="1">
      <alignment horizontal="center" vertical="center"/>
      <protection locked="0"/>
    </xf>
    <xf numFmtId="10" fontId="79" fillId="0" borderId="0" xfId="2" applyNumberFormat="1" applyFont="1" applyBorder="1" applyAlignment="1" applyProtection="1">
      <alignment horizontal="center" vertical="center"/>
      <protection locked="0"/>
    </xf>
    <xf numFmtId="1" fontId="35" fillId="0" borderId="0" xfId="1" applyNumberFormat="1" applyFont="1" applyAlignment="1" applyProtection="1">
      <alignment vertical="center"/>
      <protection locked="0"/>
    </xf>
    <xf numFmtId="10" fontId="35" fillId="5" borderId="16" xfId="2" applyNumberFormat="1" applyFont="1" applyFill="1" applyBorder="1" applyAlignment="1" applyProtection="1">
      <alignment horizontal="center" vertical="center"/>
      <protection locked="0"/>
    </xf>
    <xf numFmtId="10" fontId="35" fillId="5" borderId="0" xfId="2" applyNumberFormat="1" applyFont="1" applyFill="1" applyBorder="1" applyAlignment="1" applyProtection="1">
      <alignment horizontal="center" vertical="center"/>
      <protection locked="0"/>
    </xf>
    <xf numFmtId="10" fontId="17" fillId="0" borderId="11" xfId="2" applyNumberFormat="1" applyFont="1" applyBorder="1" applyAlignment="1" applyProtection="1">
      <alignment horizontal="center"/>
      <protection locked="0"/>
    </xf>
    <xf numFmtId="0" fontId="17" fillId="0" borderId="0" xfId="0" applyFont="1" applyProtection="1">
      <protection locked="0"/>
    </xf>
    <xf numFmtId="9" fontId="17" fillId="0" borderId="13" xfId="2" applyFont="1" applyBorder="1" applyAlignment="1" applyProtection="1">
      <alignment horizontal="center"/>
      <protection locked="0"/>
    </xf>
    <xf numFmtId="10" fontId="17" fillId="0" borderId="13" xfId="2" applyNumberFormat="1" applyFont="1" applyBorder="1" applyAlignment="1" applyProtection="1">
      <alignment horizontal="center"/>
      <protection locked="0"/>
    </xf>
    <xf numFmtId="0" fontId="17" fillId="0" borderId="0" xfId="0" applyFont="1" applyAlignment="1" applyProtection="1">
      <alignment vertical="center"/>
      <protection locked="0"/>
    </xf>
    <xf numFmtId="164" fontId="35" fillId="0" borderId="15" xfId="2" applyNumberFormat="1" applyFont="1" applyBorder="1" applyAlignment="1" applyProtection="1">
      <alignment vertical="center"/>
      <protection locked="0"/>
    </xf>
    <xf numFmtId="164" fontId="17" fillId="0" borderId="16" xfId="2" applyNumberFormat="1" applyFont="1" applyBorder="1" applyAlignment="1" applyProtection="1">
      <alignment vertical="center"/>
      <protection locked="0"/>
    </xf>
    <xf numFmtId="164" fontId="35" fillId="0" borderId="0" xfId="2" applyNumberFormat="1" applyFont="1" applyAlignment="1" applyProtection="1">
      <alignment vertical="center"/>
      <protection locked="0"/>
    </xf>
    <xf numFmtId="164" fontId="17" fillId="0" borderId="0" xfId="2" applyNumberFormat="1" applyFont="1" applyAlignment="1" applyProtection="1">
      <alignment vertical="center"/>
      <protection locked="0"/>
    </xf>
    <xf numFmtId="0" fontId="35" fillId="0" borderId="15" xfId="0" applyFont="1" applyBorder="1" applyAlignment="1" applyProtection="1">
      <alignment vertical="center"/>
      <protection locked="0"/>
    </xf>
    <xf numFmtId="1" fontId="17" fillId="0" borderId="0" xfId="1" applyNumberFormat="1" applyFont="1" applyAlignment="1" applyProtection="1">
      <alignment vertical="center"/>
      <protection locked="0"/>
    </xf>
    <xf numFmtId="0" fontId="17" fillId="0" borderId="16" xfId="0" applyFont="1" applyBorder="1" applyAlignment="1" applyProtection="1">
      <alignment vertical="center"/>
      <protection locked="0"/>
    </xf>
    <xf numFmtId="0" fontId="79" fillId="0" borderId="15" xfId="0" applyFont="1" applyBorder="1" applyAlignment="1" applyProtection="1">
      <alignment horizontal="center" vertical="center"/>
      <protection locked="0"/>
    </xf>
    <xf numFmtId="0" fontId="79" fillId="0" borderId="16" xfId="0" applyFont="1" applyBorder="1" applyAlignment="1" applyProtection="1">
      <alignment horizontal="center" vertical="center"/>
      <protection locked="0"/>
    </xf>
    <xf numFmtId="0" fontId="79" fillId="0" borderId="0" xfId="0" applyFont="1" applyAlignment="1" applyProtection="1">
      <alignment horizontal="center" vertical="center"/>
      <protection locked="0"/>
    </xf>
    <xf numFmtId="1" fontId="17" fillId="0" borderId="0" xfId="1" applyNumberFormat="1" applyFont="1" applyProtection="1">
      <protection locked="0"/>
    </xf>
    <xf numFmtId="10" fontId="92" fillId="6" borderId="15" xfId="2" applyNumberFormat="1" applyFont="1" applyFill="1" applyBorder="1" applyAlignment="1" applyProtection="1">
      <alignment horizontal="center" vertical="center"/>
      <protection locked="0"/>
    </xf>
    <xf numFmtId="10" fontId="92" fillId="6" borderId="16" xfId="2" applyNumberFormat="1" applyFont="1" applyFill="1" applyBorder="1" applyAlignment="1" applyProtection="1">
      <alignment horizontal="center" vertical="center"/>
      <protection locked="0"/>
    </xf>
    <xf numFmtId="10" fontId="92" fillId="6" borderId="0" xfId="2" applyNumberFormat="1" applyFont="1" applyFill="1" applyBorder="1" applyAlignment="1" applyProtection="1">
      <alignment horizontal="center" vertical="center"/>
      <protection locked="0"/>
    </xf>
    <xf numFmtId="0" fontId="17" fillId="0" borderId="8" xfId="0" applyFont="1" applyBorder="1" applyProtection="1">
      <protection locked="0"/>
    </xf>
    <xf numFmtId="0" fontId="17" fillId="0" borderId="5" xfId="0" applyFont="1" applyBorder="1" applyProtection="1">
      <protection locked="0"/>
    </xf>
    <xf numFmtId="0" fontId="17" fillId="0" borderId="9" xfId="0" applyFont="1" applyBorder="1" applyProtection="1">
      <protection locked="0"/>
    </xf>
    <xf numFmtId="0" fontId="93" fillId="0" borderId="0" xfId="0" applyFont="1" applyProtection="1">
      <protection locked="0"/>
    </xf>
    <xf numFmtId="0" fontId="94" fillId="0" borderId="0" xfId="0" applyFont="1" applyProtection="1">
      <protection locked="0"/>
    </xf>
    <xf numFmtId="0" fontId="95" fillId="0" borderId="0" xfId="0" applyFont="1" applyProtection="1">
      <protection locked="0"/>
    </xf>
    <xf numFmtId="0" fontId="94" fillId="0" borderId="0" xfId="0" applyFont="1" applyAlignment="1" applyProtection="1">
      <alignment horizontal="center"/>
      <protection locked="0"/>
    </xf>
    <xf numFmtId="164" fontId="79" fillId="0" borderId="15" xfId="2" applyNumberFormat="1" applyFont="1" applyFill="1" applyBorder="1" applyAlignment="1" applyProtection="1">
      <alignment horizontal="center" vertical="center"/>
      <protection locked="0"/>
    </xf>
    <xf numFmtId="10" fontId="79" fillId="0" borderId="0" xfId="2" applyNumberFormat="1" applyFont="1" applyFill="1" applyBorder="1" applyAlignment="1" applyProtection="1">
      <alignment horizontal="center" vertical="center"/>
      <protection locked="0"/>
    </xf>
    <xf numFmtId="1" fontId="64" fillId="0" borderId="0" xfId="1" applyNumberFormat="1" applyFont="1" applyFill="1" applyAlignment="1" applyProtection="1">
      <alignment horizontal="center" vertical="center"/>
      <protection locked="0"/>
    </xf>
    <xf numFmtId="164" fontId="66" fillId="5" borderId="15" xfId="2" applyNumberFormat="1" applyFont="1" applyFill="1" applyBorder="1" applyAlignment="1" applyProtection="1">
      <alignment horizontal="center" vertical="center"/>
      <protection locked="0"/>
    </xf>
    <xf numFmtId="9" fontId="79" fillId="0" borderId="15" xfId="2" applyFont="1" applyBorder="1" applyAlignment="1" applyProtection="1">
      <alignment horizontal="center" vertical="center"/>
      <protection locked="0"/>
    </xf>
    <xf numFmtId="10" fontId="17" fillId="0" borderId="11" xfId="2" applyNumberFormat="1" applyFont="1" applyBorder="1" applyAlignment="1" applyProtection="1">
      <alignment horizontal="center"/>
    </xf>
    <xf numFmtId="0" fontId="75" fillId="0" borderId="15" xfId="0" applyFont="1" applyBorder="1" applyAlignment="1" applyProtection="1">
      <alignment horizontal="center" vertical="center"/>
      <protection locked="0"/>
    </xf>
    <xf numFmtId="0" fontId="72" fillId="0" borderId="16" xfId="0" applyFont="1" applyBorder="1" applyAlignment="1" applyProtection="1">
      <alignment horizontal="center" vertical="center"/>
      <protection locked="0"/>
    </xf>
    <xf numFmtId="0" fontId="86" fillId="0" borderId="0" xfId="0" applyFont="1" applyAlignment="1" applyProtection="1">
      <alignment horizontal="center" vertical="center"/>
      <protection locked="0"/>
    </xf>
    <xf numFmtId="164" fontId="74" fillId="2" borderId="15" xfId="2" applyNumberFormat="1" applyFont="1" applyFill="1" applyBorder="1" applyAlignment="1" applyProtection="1">
      <alignment horizontal="center" vertical="center"/>
      <protection locked="0"/>
    </xf>
    <xf numFmtId="164" fontId="74" fillId="2" borderId="16" xfId="2" applyNumberFormat="1" applyFont="1" applyFill="1" applyBorder="1" applyAlignment="1" applyProtection="1">
      <alignment horizontal="center" vertical="center" wrapText="1"/>
      <protection locked="0"/>
    </xf>
    <xf numFmtId="164" fontId="74" fillId="2" borderId="0" xfId="2" applyNumberFormat="1" applyFont="1" applyFill="1" applyBorder="1" applyAlignment="1" applyProtection="1">
      <alignment horizontal="center" vertical="center" wrapText="1"/>
      <protection locked="0"/>
    </xf>
    <xf numFmtId="0" fontId="44" fillId="0" borderId="0" xfId="0" applyFont="1" applyAlignment="1" applyProtection="1">
      <alignment horizontal="center" vertical="center"/>
      <protection locked="0"/>
    </xf>
    <xf numFmtId="1" fontId="44" fillId="0" borderId="0" xfId="1" applyNumberFormat="1" applyFont="1" applyFill="1" applyAlignment="1" applyProtection="1">
      <alignment horizontal="center" vertical="center"/>
      <protection locked="0"/>
    </xf>
    <xf numFmtId="0" fontId="96" fillId="0" borderId="0" xfId="0" applyFont="1" applyAlignment="1" applyProtection="1">
      <alignment vertical="center"/>
      <protection locked="0"/>
    </xf>
    <xf numFmtId="10" fontId="74" fillId="2" borderId="0" xfId="2" applyNumberFormat="1" applyFont="1" applyFill="1" applyBorder="1" applyAlignment="1" applyProtection="1">
      <alignment horizontal="center" vertical="center"/>
      <protection locked="0"/>
    </xf>
    <xf numFmtId="1" fontId="58" fillId="0" borderId="0" xfId="1" applyNumberFormat="1" applyFont="1" applyAlignment="1" applyProtection="1">
      <alignment vertical="center"/>
      <protection locked="0"/>
    </xf>
    <xf numFmtId="0" fontId="66" fillId="0" borderId="13" xfId="0" applyFont="1" applyBorder="1" applyAlignment="1" applyProtection="1">
      <alignment horizontal="left" vertical="center" indent="1"/>
      <protection locked="0"/>
    </xf>
    <xf numFmtId="9" fontId="65" fillId="0" borderId="13" xfId="2" applyFont="1" applyBorder="1" applyAlignment="1" applyProtection="1">
      <alignment horizontal="center"/>
      <protection locked="0"/>
    </xf>
    <xf numFmtId="9" fontId="65" fillId="0" borderId="0" xfId="2" applyFont="1" applyBorder="1" applyAlignment="1" applyProtection="1">
      <alignment horizontal="center"/>
      <protection locked="0"/>
    </xf>
    <xf numFmtId="0" fontId="16" fillId="0" borderId="12" xfId="0" applyFont="1" applyBorder="1" applyAlignment="1" applyProtection="1">
      <alignment horizontal="left" indent="2"/>
      <protection locked="0"/>
    </xf>
    <xf numFmtId="0" fontId="16" fillId="0" borderId="12" xfId="0" applyFont="1" applyBorder="1" applyAlignment="1">
      <alignment horizontal="center"/>
    </xf>
    <xf numFmtId="10" fontId="16" fillId="0" borderId="12" xfId="2" applyNumberFormat="1" applyFont="1" applyBorder="1" applyAlignment="1">
      <alignment horizontal="center"/>
    </xf>
    <xf numFmtId="173" fontId="16" fillId="0" borderId="12" xfId="2" applyNumberFormat="1" applyFont="1" applyBorder="1" applyAlignment="1">
      <alignment horizontal="center"/>
    </xf>
    <xf numFmtId="172" fontId="16" fillId="0" borderId="12" xfId="0" applyNumberFormat="1" applyFont="1" applyBorder="1" applyAlignment="1">
      <alignment horizontal="center"/>
    </xf>
    <xf numFmtId="0" fontId="16" fillId="0" borderId="0" xfId="0" applyFont="1" applyProtection="1">
      <protection locked="0"/>
    </xf>
    <xf numFmtId="1" fontId="25" fillId="0" borderId="0" xfId="1" applyNumberFormat="1" applyFont="1"/>
    <xf numFmtId="1" fontId="32" fillId="0" borderId="0" xfId="1" applyNumberFormat="1" applyFont="1"/>
    <xf numFmtId="1" fontId="32" fillId="0" borderId="0" xfId="1" applyNumberFormat="1" applyFont="1" applyAlignment="1">
      <alignment vertical="center"/>
    </xf>
    <xf numFmtId="1" fontId="0" fillId="0" borderId="0" xfId="1" applyNumberFormat="1" applyFont="1" applyAlignment="1">
      <alignment vertical="center"/>
    </xf>
    <xf numFmtId="1" fontId="41" fillId="0" borderId="0" xfId="1" applyNumberFormat="1" applyFont="1" applyFill="1" applyAlignment="1">
      <alignment horizontal="center" vertical="center"/>
    </xf>
    <xf numFmtId="164" fontId="24" fillId="2" borderId="15" xfId="2" quotePrefix="1" applyNumberFormat="1" applyFont="1" applyFill="1" applyBorder="1" applyAlignment="1">
      <alignment horizontal="center" vertical="center"/>
    </xf>
    <xf numFmtId="164" fontId="24" fillId="2" borderId="0" xfId="2" applyNumberFormat="1" applyFont="1" applyFill="1" applyBorder="1" applyAlignment="1">
      <alignment horizontal="center" vertical="center"/>
    </xf>
    <xf numFmtId="164" fontId="24" fillId="2" borderId="57" xfId="2" applyNumberFormat="1" applyFont="1" applyFill="1" applyBorder="1" applyAlignment="1">
      <alignment horizontal="center" vertical="center" wrapText="1"/>
    </xf>
    <xf numFmtId="164" fontId="24" fillId="2" borderId="58" xfId="2" quotePrefix="1" applyNumberFormat="1" applyFont="1" applyFill="1" applyBorder="1" applyAlignment="1">
      <alignment horizontal="center" vertical="center" wrapText="1"/>
    </xf>
    <xf numFmtId="164" fontId="24" fillId="2" borderId="57" xfId="2" quotePrefix="1" applyNumberFormat="1" applyFont="1" applyFill="1" applyBorder="1" applyAlignment="1">
      <alignment horizontal="center" vertical="center" wrapText="1"/>
    </xf>
    <xf numFmtId="0" fontId="41" fillId="0" borderId="0" xfId="0" applyFont="1" applyAlignment="1">
      <alignment horizontal="center" vertical="center"/>
    </xf>
    <xf numFmtId="1" fontId="36" fillId="0" borderId="0" xfId="1" applyNumberFormat="1" applyFont="1" applyAlignment="1">
      <alignment vertical="center"/>
    </xf>
    <xf numFmtId="164" fontId="24" fillId="4" borderId="29" xfId="2" applyNumberFormat="1" applyFont="1" applyFill="1" applyBorder="1" applyAlignment="1">
      <alignment horizontal="center" vertical="center"/>
    </xf>
    <xf numFmtId="164" fontId="24" fillId="4" borderId="28" xfId="2" applyNumberFormat="1" applyFont="1" applyFill="1" applyBorder="1" applyAlignment="1">
      <alignment horizontal="center" vertical="center"/>
    </xf>
    <xf numFmtId="164" fontId="24" fillId="2" borderId="28" xfId="2" applyNumberFormat="1" applyFont="1" applyFill="1" applyBorder="1" applyAlignment="1">
      <alignment horizontal="center" vertical="center"/>
    </xf>
    <xf numFmtId="1" fontId="42" fillId="0" borderId="0" xfId="1" applyNumberFormat="1" applyFont="1" applyAlignment="1">
      <alignment horizontal="center" vertical="center"/>
    </xf>
    <xf numFmtId="164" fontId="36" fillId="5" borderId="29" xfId="2" applyNumberFormat="1" applyFont="1" applyFill="1" applyBorder="1" applyAlignment="1">
      <alignment horizontal="center" vertical="center"/>
    </xf>
    <xf numFmtId="164" fontId="36" fillId="5" borderId="28" xfId="2" applyNumberFormat="1" applyFont="1" applyFill="1" applyBorder="1" applyAlignment="1">
      <alignment horizontal="center" vertical="center"/>
    </xf>
    <xf numFmtId="164" fontId="36" fillId="13" borderId="28" xfId="2" applyNumberFormat="1" applyFont="1" applyFill="1" applyBorder="1" applyAlignment="1">
      <alignment horizontal="center" vertical="center"/>
    </xf>
    <xf numFmtId="164" fontId="36" fillId="5" borderId="32" xfId="2" applyNumberFormat="1" applyFont="1" applyFill="1" applyBorder="1" applyAlignment="1">
      <alignment horizontal="center" vertical="center"/>
    </xf>
    <xf numFmtId="0" fontId="24" fillId="0" borderId="0" xfId="0" applyFont="1" applyAlignment="1">
      <alignment horizontal="center" vertical="center"/>
    </xf>
    <xf numFmtId="164" fontId="36" fillId="3" borderId="29" xfId="2" applyNumberFormat="1" applyFont="1" applyFill="1" applyBorder="1" applyAlignment="1">
      <alignment horizontal="center" vertical="center"/>
    </xf>
    <xf numFmtId="164" fontId="36" fillId="3" borderId="28" xfId="2" applyNumberFormat="1" applyFont="1" applyFill="1" applyBorder="1" applyAlignment="1">
      <alignment horizontal="center" vertical="center"/>
    </xf>
    <xf numFmtId="164" fontId="36" fillId="0" borderId="15" xfId="2" applyNumberFormat="1" applyFont="1" applyBorder="1" applyAlignment="1">
      <alignment vertical="center"/>
    </xf>
    <xf numFmtId="164" fontId="36"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36"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97" fillId="0" borderId="59" xfId="0" applyFont="1" applyBorder="1"/>
    <xf numFmtId="0" fontId="24" fillId="0" borderId="16" xfId="0" applyFont="1" applyBorder="1" applyAlignment="1">
      <alignment horizontal="center" vertical="center"/>
    </xf>
    <xf numFmtId="0" fontId="41" fillId="8" borderId="5" xfId="0" applyFont="1" applyFill="1" applyBorder="1"/>
    <xf numFmtId="10" fontId="40" fillId="6" borderId="15" xfId="2" applyNumberFormat="1" applyFont="1" applyFill="1" applyBorder="1" applyAlignment="1">
      <alignment horizontal="center" vertical="center"/>
    </xf>
    <xf numFmtId="10" fontId="40" fillId="6" borderId="0" xfId="2" applyNumberFormat="1" applyFont="1" applyFill="1" applyBorder="1" applyAlignment="1">
      <alignment horizontal="center" vertical="center"/>
    </xf>
    <xf numFmtId="10" fontId="40"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41" fillId="6" borderId="5" xfId="0" applyFont="1" applyFill="1" applyBorder="1"/>
    <xf numFmtId="0" fontId="41" fillId="6" borderId="9" xfId="0" applyFont="1" applyFill="1" applyBorder="1"/>
    <xf numFmtId="0" fontId="41" fillId="7" borderId="5" xfId="0" applyFont="1" applyFill="1" applyBorder="1"/>
    <xf numFmtId="0" fontId="41" fillId="7" borderId="6" xfId="0" applyFont="1" applyFill="1" applyBorder="1"/>
    <xf numFmtId="0" fontId="97" fillId="0" borderId="10" xfId="0" applyFont="1" applyBorder="1"/>
    <xf numFmtId="0" fontId="41" fillId="8" borderId="9" xfId="0" applyFont="1" applyFill="1" applyBorder="1"/>
    <xf numFmtId="1" fontId="23" fillId="0" borderId="0" xfId="1" applyNumberFormat="1" applyFont="1"/>
    <xf numFmtId="2" fontId="36" fillId="0" borderId="0" xfId="0" applyNumberFormat="1" applyFont="1" applyAlignment="1">
      <alignment horizontal="center"/>
    </xf>
    <xf numFmtId="0" fontId="15" fillId="0" borderId="12" xfId="0" applyFont="1" applyBorder="1" applyAlignment="1">
      <alignment horizontal="center"/>
    </xf>
    <xf numFmtId="10" fontId="15" fillId="0" borderId="12" xfId="2" applyNumberFormat="1" applyFont="1" applyBorder="1" applyAlignment="1">
      <alignment horizontal="center"/>
    </xf>
    <xf numFmtId="1" fontId="15" fillId="0" borderId="12" xfId="0" applyNumberFormat="1" applyFont="1" applyBorder="1" applyAlignment="1">
      <alignment horizontal="center"/>
    </xf>
    <xf numFmtId="174" fontId="15" fillId="0" borderId="12" xfId="0" applyNumberFormat="1" applyFont="1" applyBorder="1" applyAlignment="1">
      <alignment horizontal="center"/>
    </xf>
    <xf numFmtId="164" fontId="74" fillId="2" borderId="16" xfId="2" applyNumberFormat="1" applyFont="1" applyFill="1" applyBorder="1" applyAlignment="1" applyProtection="1">
      <alignment horizontal="center" vertical="center"/>
      <protection locked="0"/>
    </xf>
    <xf numFmtId="0" fontId="48" fillId="0" borderId="0" xfId="0" applyFont="1" applyProtection="1">
      <protection locked="0"/>
    </xf>
    <xf numFmtId="0" fontId="75" fillId="6" borderId="0" xfId="0" applyFont="1" applyFill="1" applyAlignment="1" applyProtection="1">
      <alignment vertical="center"/>
      <protection locked="0"/>
    </xf>
    <xf numFmtId="0" fontId="44" fillId="2" borderId="0" xfId="0" applyFont="1" applyFill="1" applyAlignment="1" applyProtection="1">
      <alignment vertical="center"/>
      <protection locked="0"/>
    </xf>
    <xf numFmtId="0" fontId="32" fillId="0" borderId="0" xfId="0" applyFont="1" applyAlignment="1" applyProtection="1">
      <alignment horizontal="center"/>
      <protection locked="0"/>
    </xf>
    <xf numFmtId="0" fontId="33" fillId="0" borderId="0" xfId="0" applyFont="1" applyAlignment="1" applyProtection="1">
      <alignment horizontal="center" vertical="center"/>
      <protection locked="0"/>
    </xf>
    <xf numFmtId="164" fontId="74" fillId="12" borderId="15" xfId="2" applyNumberFormat="1" applyFont="1" applyFill="1" applyBorder="1" applyAlignment="1" applyProtection="1">
      <alignment horizontal="center" vertical="center"/>
      <protection locked="0"/>
    </xf>
    <xf numFmtId="10" fontId="74" fillId="12" borderId="0" xfId="2" applyNumberFormat="1" applyFont="1" applyFill="1" applyBorder="1" applyAlignment="1" applyProtection="1">
      <alignment horizontal="center" vertical="center"/>
      <protection locked="0"/>
    </xf>
    <xf numFmtId="0" fontId="74" fillId="12" borderId="0" xfId="0" applyFont="1" applyFill="1" applyAlignment="1" applyProtection="1">
      <alignment vertical="center"/>
      <protection locked="0"/>
    </xf>
    <xf numFmtId="164" fontId="74" fillId="2" borderId="0" xfId="2" applyNumberFormat="1" applyFont="1" applyFill="1" applyBorder="1" applyAlignment="1" applyProtection="1">
      <alignment horizontal="center" vertical="center"/>
      <protection locked="0"/>
    </xf>
    <xf numFmtId="0" fontId="13" fillId="0" borderId="12" xfId="0" applyFont="1" applyBorder="1" applyAlignment="1">
      <alignment horizontal="center"/>
    </xf>
    <xf numFmtId="0" fontId="44" fillId="14" borderId="0" xfId="0" applyFont="1" applyFill="1" applyAlignment="1">
      <alignment horizontal="center" vertical="center" wrapText="1"/>
    </xf>
    <xf numFmtId="0" fontId="44" fillId="14" borderId="60" xfId="0" applyFont="1" applyFill="1" applyBorder="1" applyAlignment="1">
      <alignment horizontal="center" vertical="center" wrapText="1"/>
    </xf>
    <xf numFmtId="0" fontId="44" fillId="15" borderId="0" xfId="0" applyFont="1" applyFill="1" applyAlignment="1">
      <alignment horizontal="center" vertical="center" wrapText="1"/>
    </xf>
    <xf numFmtId="0" fontId="50" fillId="0" borderId="61" xfId="0" applyFont="1" applyBorder="1"/>
    <xf numFmtId="167" fontId="50" fillId="0" borderId="62" xfId="0" applyNumberFormat="1" applyFont="1" applyBorder="1" applyAlignment="1">
      <alignment horizontal="center"/>
    </xf>
    <xf numFmtId="0" fontId="50" fillId="0" borderId="62" xfId="0" applyFont="1" applyBorder="1"/>
    <xf numFmtId="0" fontId="50" fillId="0" borderId="62" xfId="0" applyFont="1" applyBorder="1" applyAlignment="1">
      <alignment horizontal="center"/>
    </xf>
    <xf numFmtId="0" fontId="50" fillId="0" borderId="61" xfId="0" applyFont="1" applyBorder="1" applyAlignment="1">
      <alignment horizontal="center"/>
    </xf>
    <xf numFmtId="168" fontId="50" fillId="16" borderId="61" xfId="0" applyNumberFormat="1" applyFont="1" applyFill="1" applyBorder="1" applyAlignment="1">
      <alignment horizontal="center"/>
    </xf>
    <xf numFmtId="10" fontId="50" fillId="0" borderId="61" xfId="2" applyNumberFormat="1" applyFont="1" applyBorder="1" applyAlignment="1">
      <alignment horizontal="center"/>
    </xf>
    <xf numFmtId="0" fontId="50" fillId="0" borderId="61" xfId="0" applyFont="1" applyBorder="1" applyAlignment="1">
      <alignment horizontal="left"/>
    </xf>
    <xf numFmtId="168" fontId="50" fillId="0" borderId="61" xfId="0" applyNumberFormat="1" applyFont="1" applyBorder="1" applyAlignment="1">
      <alignment horizontal="center"/>
    </xf>
    <xf numFmtId="166" fontId="50" fillId="0" borderId="61" xfId="2" applyNumberFormat="1" applyFont="1" applyBorder="1" applyAlignment="1">
      <alignment horizontal="center"/>
    </xf>
    <xf numFmtId="4" fontId="50" fillId="0" borderId="61" xfId="2" applyNumberFormat="1" applyFont="1" applyBorder="1" applyAlignment="1">
      <alignment horizontal="center"/>
    </xf>
    <xf numFmtId="165" fontId="50" fillId="0" borderId="61" xfId="0" applyNumberFormat="1" applyFont="1" applyBorder="1" applyAlignment="1">
      <alignment horizontal="left"/>
    </xf>
    <xf numFmtId="0" fontId="44" fillId="15" borderId="63" xfId="0" applyFont="1" applyFill="1" applyBorder="1" applyAlignment="1">
      <alignment horizontal="center" vertical="center" wrapText="1"/>
    </xf>
    <xf numFmtId="10" fontId="50" fillId="0" borderId="61" xfId="2" applyNumberFormat="1" applyFont="1" applyBorder="1" applyAlignment="1">
      <alignment horizontal="left"/>
    </xf>
    <xf numFmtId="173" fontId="12" fillId="0" borderId="12" xfId="2" applyNumberFormat="1" applyFont="1" applyBorder="1" applyAlignment="1">
      <alignment horizontal="center"/>
    </xf>
    <xf numFmtId="0" fontId="27" fillId="0" borderId="0" xfId="0" applyFont="1" applyProtection="1">
      <protection locked="0"/>
    </xf>
    <xf numFmtId="0" fontId="39" fillId="0" borderId="0" xfId="0" applyFont="1" applyProtection="1">
      <protection locked="0"/>
    </xf>
    <xf numFmtId="0" fontId="44" fillId="0" borderId="0" xfId="0" applyFont="1" applyAlignment="1" applyProtection="1">
      <alignment vertical="center"/>
      <protection locked="0"/>
    </xf>
    <xf numFmtId="0" fontId="74" fillId="0" borderId="0" xfId="0" applyFont="1" applyAlignment="1" applyProtection="1">
      <alignment vertical="center"/>
      <protection locked="0"/>
    </xf>
    <xf numFmtId="0" fontId="79" fillId="0" borderId="0" xfId="0" applyFont="1" applyAlignment="1" applyProtection="1">
      <alignment vertical="center"/>
      <protection locked="0"/>
    </xf>
    <xf numFmtId="0" fontId="34" fillId="0" borderId="0" xfId="0" applyFont="1" applyAlignment="1" applyProtection="1">
      <alignment horizontal="center"/>
      <protection locked="0"/>
    </xf>
    <xf numFmtId="0" fontId="34" fillId="0" borderId="0" xfId="0" applyFont="1" applyProtection="1">
      <protection locked="0"/>
    </xf>
    <xf numFmtId="0" fontId="34" fillId="0" borderId="0" xfId="0" applyFont="1" applyAlignment="1" applyProtection="1">
      <alignment vertical="center"/>
      <protection locked="0"/>
    </xf>
    <xf numFmtId="0" fontId="98" fillId="0" borderId="0" xfId="0" applyFont="1" applyProtection="1">
      <protection locked="0"/>
    </xf>
    <xf numFmtId="0" fontId="51" fillId="0" borderId="0" xfId="0" applyFont="1" applyAlignment="1" applyProtection="1">
      <alignment horizontal="center" vertical="center" wrapText="1"/>
      <protection locked="0"/>
    </xf>
    <xf numFmtId="0" fontId="101" fillId="0" borderId="0" xfId="0" applyFont="1" applyAlignment="1" applyProtection="1">
      <alignment vertical="center"/>
      <protection locked="0"/>
    </xf>
    <xf numFmtId="0" fontId="103" fillId="0" borderId="0" xfId="0" applyFont="1" applyAlignment="1" applyProtection="1">
      <alignment horizontal="center" vertical="center"/>
      <protection locked="0"/>
    </xf>
    <xf numFmtId="0" fontId="65" fillId="0" borderId="11" xfId="0" applyFont="1" applyBorder="1" applyAlignment="1" applyProtection="1">
      <alignment horizontal="left" indent="1"/>
      <protection locked="0"/>
    </xf>
    <xf numFmtId="0" fontId="101" fillId="0" borderId="0" xfId="0" applyFont="1" applyAlignment="1" applyProtection="1">
      <alignment horizontal="center" vertical="center"/>
      <protection locked="0"/>
    </xf>
    <xf numFmtId="0" fontId="102" fillId="0" borderId="0" xfId="0" applyFont="1" applyAlignment="1" applyProtection="1">
      <alignment horizontal="center" vertical="center"/>
      <protection locked="0"/>
    </xf>
    <xf numFmtId="0" fontId="66" fillId="3" borderId="65" xfId="0" applyFont="1" applyFill="1" applyBorder="1" applyAlignment="1" applyProtection="1">
      <alignment horizontal="center" vertical="center"/>
      <protection locked="0"/>
    </xf>
    <xf numFmtId="166" fontId="66" fillId="3" borderId="66" xfId="0" applyNumberFormat="1" applyFont="1" applyFill="1" applyBorder="1" applyAlignment="1" applyProtection="1">
      <alignment horizontal="center" vertical="center"/>
      <protection locked="0"/>
    </xf>
    <xf numFmtId="172" fontId="106" fillId="3" borderId="69" xfId="1" applyNumberFormat="1" applyFont="1" applyFill="1" applyBorder="1" applyAlignment="1" applyProtection="1">
      <alignment horizontal="center" vertical="center"/>
      <protection locked="0"/>
    </xf>
    <xf numFmtId="172" fontId="106" fillId="3" borderId="71" xfId="1" applyNumberFormat="1" applyFont="1" applyFill="1" applyBorder="1" applyAlignment="1" applyProtection="1">
      <alignment horizontal="center" vertical="center"/>
      <protection locked="0"/>
    </xf>
    <xf numFmtId="0" fontId="107" fillId="0" borderId="0" xfId="0" applyFont="1" applyAlignment="1" applyProtection="1">
      <alignment horizontal="left" indent="1"/>
      <protection locked="0"/>
    </xf>
    <xf numFmtId="0" fontId="109" fillId="6" borderId="0" xfId="0" applyFont="1" applyFill="1" applyAlignment="1" applyProtection="1">
      <alignment vertical="center"/>
      <protection locked="0"/>
    </xf>
    <xf numFmtId="10" fontId="109" fillId="6" borderId="0" xfId="0" applyNumberFormat="1" applyFont="1" applyFill="1" applyAlignment="1" applyProtection="1">
      <alignment horizontal="center" vertical="center"/>
      <protection locked="0"/>
    </xf>
    <xf numFmtId="0" fontId="109" fillId="6" borderId="0" xfId="0" applyFont="1" applyFill="1" applyAlignment="1" applyProtection="1">
      <alignment horizontal="center" vertical="center"/>
      <protection locked="0"/>
    </xf>
    <xf numFmtId="0" fontId="109" fillId="6" borderId="74" xfId="0" applyFont="1" applyFill="1" applyBorder="1" applyAlignment="1" applyProtection="1">
      <alignment horizontal="center" vertical="center"/>
      <protection locked="0"/>
    </xf>
    <xf numFmtId="0" fontId="100" fillId="19" borderId="0" xfId="0" applyFont="1" applyFill="1" applyAlignment="1" applyProtection="1">
      <alignment vertical="center"/>
      <protection locked="0"/>
    </xf>
    <xf numFmtId="10" fontId="100" fillId="19" borderId="0" xfId="0" applyNumberFormat="1" applyFont="1" applyFill="1" applyAlignment="1" applyProtection="1">
      <alignment horizontal="center" vertical="center"/>
      <protection locked="0"/>
    </xf>
    <xf numFmtId="0" fontId="100" fillId="19" borderId="0" xfId="0" applyFont="1" applyFill="1" applyAlignment="1" applyProtection="1">
      <alignment horizontal="center" vertical="center"/>
      <protection locked="0"/>
    </xf>
    <xf numFmtId="0" fontId="100" fillId="19" borderId="74" xfId="0" applyFont="1" applyFill="1" applyBorder="1" applyAlignment="1" applyProtection="1">
      <alignment horizontal="center" vertical="center"/>
      <protection locked="0"/>
    </xf>
    <xf numFmtId="0" fontId="101" fillId="0" borderId="76" xfId="0" applyFont="1" applyBorder="1" applyAlignment="1" applyProtection="1">
      <alignment vertical="center"/>
      <protection locked="0"/>
    </xf>
    <xf numFmtId="173" fontId="101" fillId="0" borderId="76" xfId="0" applyNumberFormat="1" applyFont="1" applyBorder="1" applyAlignment="1" applyProtection="1">
      <alignment vertical="center"/>
      <protection locked="0"/>
    </xf>
    <xf numFmtId="10" fontId="101" fillId="0" borderId="76" xfId="0" applyNumberFormat="1" applyFont="1" applyBorder="1" applyAlignment="1" applyProtection="1">
      <alignment horizontal="center" vertical="center"/>
      <protection locked="0"/>
    </xf>
    <xf numFmtId="9" fontId="101" fillId="0" borderId="76" xfId="0" applyNumberFormat="1" applyFont="1" applyBorder="1" applyAlignment="1" applyProtection="1">
      <alignment horizontal="center" vertical="center"/>
      <protection locked="0"/>
    </xf>
    <xf numFmtId="164" fontId="101" fillId="0" borderId="76" xfId="0" applyNumberFormat="1" applyFont="1" applyBorder="1" applyAlignment="1" applyProtection="1">
      <alignment horizontal="center" vertical="center"/>
      <protection locked="0"/>
    </xf>
    <xf numFmtId="2" fontId="101" fillId="0" borderId="76" xfId="0" applyNumberFormat="1" applyFont="1" applyBorder="1" applyAlignment="1" applyProtection="1">
      <alignment horizontal="center" vertical="center"/>
      <protection locked="0"/>
    </xf>
    <xf numFmtId="176" fontId="101" fillId="0" borderId="76" xfId="0" applyNumberFormat="1" applyFont="1" applyBorder="1" applyAlignment="1" applyProtection="1">
      <alignment horizontal="center" vertical="center"/>
      <protection locked="0"/>
    </xf>
    <xf numFmtId="0" fontId="101" fillId="0" borderId="75" xfId="0" applyFont="1" applyBorder="1" applyAlignment="1" applyProtection="1">
      <alignment vertical="center"/>
      <protection locked="0"/>
    </xf>
    <xf numFmtId="173" fontId="101" fillId="0" borderId="75" xfId="0" applyNumberFormat="1" applyFont="1" applyBorder="1" applyAlignment="1" applyProtection="1">
      <alignment vertical="center"/>
      <protection locked="0"/>
    </xf>
    <xf numFmtId="10" fontId="101" fillId="0" borderId="75" xfId="0" applyNumberFormat="1" applyFont="1" applyBorder="1" applyAlignment="1" applyProtection="1">
      <alignment horizontal="center" vertical="center"/>
      <protection locked="0"/>
    </xf>
    <xf numFmtId="9" fontId="101" fillId="0" borderId="75" xfId="0" applyNumberFormat="1" applyFont="1" applyBorder="1" applyAlignment="1" applyProtection="1">
      <alignment horizontal="center" vertical="center"/>
      <protection locked="0"/>
    </xf>
    <xf numFmtId="164" fontId="101" fillId="0" borderId="75" xfId="0" applyNumberFormat="1" applyFont="1" applyBorder="1" applyAlignment="1" applyProtection="1">
      <alignment horizontal="center" vertical="center"/>
      <protection locked="0"/>
    </xf>
    <xf numFmtId="2" fontId="101" fillId="0" borderId="75" xfId="0" applyNumberFormat="1" applyFont="1" applyBorder="1" applyAlignment="1" applyProtection="1">
      <alignment horizontal="center" vertical="center"/>
      <protection locked="0"/>
    </xf>
    <xf numFmtId="176" fontId="101" fillId="0" borderId="75" xfId="0" applyNumberFormat="1" applyFont="1" applyBorder="1" applyAlignment="1" applyProtection="1">
      <alignment horizontal="center" vertical="center"/>
      <protection locked="0"/>
    </xf>
    <xf numFmtId="173" fontId="109" fillId="6" borderId="0" xfId="0" applyNumberFormat="1" applyFont="1" applyFill="1" applyAlignment="1" applyProtection="1">
      <alignment vertical="center"/>
      <protection locked="0"/>
    </xf>
    <xf numFmtId="173" fontId="100" fillId="19" borderId="0" xfId="0" applyNumberFormat="1" applyFont="1" applyFill="1" applyAlignment="1" applyProtection="1">
      <alignment vertical="center"/>
      <protection locked="0"/>
    </xf>
    <xf numFmtId="0" fontId="101" fillId="0" borderId="77" xfId="0" applyFont="1" applyBorder="1" applyAlignment="1" applyProtection="1">
      <alignment vertical="center"/>
      <protection locked="0"/>
    </xf>
    <xf numFmtId="173" fontId="101" fillId="0" borderId="77" xfId="0" applyNumberFormat="1" applyFont="1" applyBorder="1" applyAlignment="1" applyProtection="1">
      <alignment vertical="center"/>
      <protection locked="0"/>
    </xf>
    <xf numFmtId="10" fontId="101" fillId="0" borderId="77" xfId="0" applyNumberFormat="1" applyFont="1" applyBorder="1" applyAlignment="1" applyProtection="1">
      <alignment horizontal="center" vertical="center"/>
      <protection locked="0"/>
    </xf>
    <xf numFmtId="9" fontId="101" fillId="0" borderId="77" xfId="0" applyNumberFormat="1" applyFont="1" applyBorder="1" applyAlignment="1" applyProtection="1">
      <alignment horizontal="center" vertical="center"/>
      <protection locked="0"/>
    </xf>
    <xf numFmtId="164" fontId="101" fillId="0" borderId="77" xfId="0" applyNumberFormat="1" applyFont="1" applyBorder="1" applyAlignment="1" applyProtection="1">
      <alignment horizontal="center" vertical="center"/>
      <protection locked="0"/>
    </xf>
    <xf numFmtId="2" fontId="101" fillId="0" borderId="77" xfId="0" applyNumberFormat="1" applyFont="1" applyBorder="1" applyAlignment="1" applyProtection="1">
      <alignment horizontal="center" vertical="center"/>
      <protection locked="0"/>
    </xf>
    <xf numFmtId="176" fontId="101" fillId="0" borderId="77" xfId="0" applyNumberFormat="1" applyFont="1" applyBorder="1" applyAlignment="1" applyProtection="1">
      <alignment horizontal="center" vertical="center"/>
      <protection locked="0"/>
    </xf>
    <xf numFmtId="0" fontId="100" fillId="20" borderId="0" xfId="0" applyFont="1" applyFill="1" applyAlignment="1" applyProtection="1">
      <alignment vertical="center"/>
      <protection locked="0"/>
    </xf>
    <xf numFmtId="0" fontId="100" fillId="20" borderId="0" xfId="0" applyFont="1" applyFill="1" applyAlignment="1" applyProtection="1">
      <alignment horizontal="center" vertical="center"/>
      <protection locked="0"/>
    </xf>
    <xf numFmtId="0" fontId="100" fillId="20" borderId="74" xfId="0" applyFont="1" applyFill="1" applyBorder="1" applyAlignment="1" applyProtection="1">
      <alignment horizontal="center" vertical="center"/>
      <protection locked="0"/>
    </xf>
    <xf numFmtId="173" fontId="100" fillId="20" borderId="0" xfId="0" applyNumberFormat="1" applyFont="1" applyFill="1" applyAlignment="1" applyProtection="1">
      <alignment vertical="center"/>
      <protection locked="0"/>
    </xf>
    <xf numFmtId="10" fontId="100" fillId="20" borderId="0" xfId="0" applyNumberFormat="1" applyFont="1" applyFill="1" applyAlignment="1" applyProtection="1">
      <alignment horizontal="center" vertical="center"/>
      <protection locked="0"/>
    </xf>
    <xf numFmtId="0" fontId="111" fillId="2" borderId="0" xfId="0" applyFont="1" applyFill="1" applyAlignment="1" applyProtection="1">
      <alignment vertical="center"/>
      <protection locked="0"/>
    </xf>
    <xf numFmtId="173" fontId="111" fillId="2" borderId="0" xfId="0" applyNumberFormat="1" applyFont="1" applyFill="1" applyAlignment="1" applyProtection="1">
      <alignment vertical="center"/>
      <protection locked="0"/>
    </xf>
    <xf numFmtId="10" fontId="111" fillId="2" borderId="0" xfId="0" applyNumberFormat="1" applyFont="1" applyFill="1" applyAlignment="1" applyProtection="1">
      <alignment horizontal="center" vertical="center"/>
      <protection locked="0"/>
    </xf>
    <xf numFmtId="0" fontId="111" fillId="2" borderId="0" xfId="0" applyFont="1" applyFill="1" applyAlignment="1" applyProtection="1">
      <alignment horizontal="center" vertical="center"/>
      <protection locked="0"/>
    </xf>
    <xf numFmtId="0" fontId="111" fillId="2" borderId="74" xfId="0" applyFont="1" applyFill="1" applyBorder="1" applyAlignment="1" applyProtection="1">
      <alignment horizontal="center" vertical="center"/>
      <protection locked="0"/>
    </xf>
    <xf numFmtId="0" fontId="105" fillId="0" borderId="0" xfId="0" applyFont="1" applyProtection="1">
      <protection locked="0"/>
    </xf>
    <xf numFmtId="0" fontId="102" fillId="0" borderId="0" xfId="0" applyFont="1" applyAlignment="1" applyProtection="1">
      <alignment vertical="center"/>
      <protection locked="0"/>
    </xf>
    <xf numFmtId="0" fontId="114" fillId="0" borderId="0" xfId="0" applyFont="1" applyAlignment="1">
      <alignment vertical="top" wrapText="1"/>
    </xf>
    <xf numFmtId="0" fontId="10" fillId="0" borderId="12" xfId="0" applyFont="1" applyBorder="1" applyAlignment="1" applyProtection="1">
      <alignment horizontal="left" indent="2"/>
      <protection locked="0"/>
    </xf>
    <xf numFmtId="0" fontId="10" fillId="0" borderId="12" xfId="0" applyFont="1" applyBorder="1" applyAlignment="1">
      <alignment horizontal="center"/>
    </xf>
    <xf numFmtId="172" fontId="10" fillId="0" borderId="12" xfId="0" applyNumberFormat="1" applyFont="1" applyBorder="1" applyAlignment="1">
      <alignment horizontal="center"/>
    </xf>
    <xf numFmtId="173" fontId="10" fillId="0" borderId="12" xfId="2" applyNumberFormat="1" applyFont="1" applyBorder="1" applyAlignment="1">
      <alignment horizontal="center"/>
    </xf>
    <xf numFmtId="10" fontId="10" fillId="0" borderId="12" xfId="2" applyNumberFormat="1" applyFont="1" applyBorder="1" applyAlignment="1">
      <alignment horizontal="center"/>
    </xf>
    <xf numFmtId="10" fontId="90" fillId="0" borderId="12" xfId="2" applyNumberFormat="1" applyFont="1" applyBorder="1" applyAlignment="1">
      <alignment horizontal="center"/>
    </xf>
    <xf numFmtId="10" fontId="9" fillId="0" borderId="12" xfId="2" applyNumberFormat="1" applyFont="1" applyBorder="1" applyAlignment="1">
      <alignment horizontal="center"/>
    </xf>
    <xf numFmtId="164" fontId="23" fillId="0" borderId="0" xfId="2" applyNumberFormat="1" applyFont="1" applyAlignment="1">
      <alignment vertical="center"/>
    </xf>
    <xf numFmtId="164" fontId="36" fillId="0" borderId="0" xfId="0" applyNumberFormat="1" applyFont="1" applyAlignment="1">
      <alignment vertical="center"/>
    </xf>
    <xf numFmtId="10" fontId="23" fillId="0" borderId="0" xfId="2" applyNumberFormat="1" applyFont="1" applyAlignment="1">
      <alignment vertical="center"/>
    </xf>
    <xf numFmtId="10" fontId="36" fillId="0" borderId="0" xfId="0" applyNumberFormat="1" applyFont="1" applyAlignment="1">
      <alignment vertical="center"/>
    </xf>
    <xf numFmtId="0" fontId="87" fillId="0" borderId="0" xfId="0" applyFont="1"/>
    <xf numFmtId="0" fontId="71" fillId="0" borderId="16" xfId="0" applyFont="1" applyBorder="1"/>
    <xf numFmtId="0" fontId="71" fillId="0" borderId="54" xfId="0" applyFont="1" applyBorder="1"/>
    <xf numFmtId="0" fontId="71" fillId="0" borderId="0" xfId="0" applyFont="1"/>
    <xf numFmtId="0" fontId="80" fillId="0" borderId="0" xfId="0" applyFont="1"/>
    <xf numFmtId="0" fontId="86" fillId="0" borderId="0" xfId="0" applyFont="1"/>
    <xf numFmtId="0" fontId="73" fillId="0" borderId="54" xfId="0" applyFont="1" applyBorder="1" applyAlignment="1">
      <alignment horizontal="left" vertical="center"/>
    </xf>
    <xf numFmtId="0" fontId="78" fillId="18" borderId="0" xfId="0" applyFont="1" applyFill="1" applyAlignment="1">
      <alignment horizontal="center" vertical="top"/>
    </xf>
    <xf numFmtId="0" fontId="78" fillId="0" borderId="0" xfId="0" applyFont="1" applyAlignment="1">
      <alignment horizontal="center" vertical="top"/>
    </xf>
    <xf numFmtId="0" fontId="33" fillId="0" borderId="68" xfId="0" applyFont="1" applyBorder="1" applyAlignment="1">
      <alignment horizontal="center" vertical="center"/>
    </xf>
    <xf numFmtId="0" fontId="33" fillId="0" borderId="72" xfId="0" applyFont="1" applyBorder="1"/>
    <xf numFmtId="0" fontId="33" fillId="0" borderId="15" xfId="0" applyFont="1" applyBorder="1"/>
    <xf numFmtId="166" fontId="66" fillId="3" borderId="65" xfId="0" applyNumberFormat="1" applyFont="1" applyFill="1" applyBorder="1" applyAlignment="1">
      <alignment horizontal="center" vertical="center"/>
    </xf>
    <xf numFmtId="166" fontId="66" fillId="0" borderId="0" xfId="0" applyNumberFormat="1" applyFont="1" applyAlignment="1">
      <alignment vertical="center"/>
    </xf>
    <xf numFmtId="0" fontId="33" fillId="0" borderId="0" xfId="0" applyFont="1" applyAlignment="1">
      <alignment horizontal="right" vertical="center"/>
    </xf>
    <xf numFmtId="0" fontId="33" fillId="0" borderId="73" xfId="0" applyFont="1" applyBorder="1"/>
    <xf numFmtId="0" fontId="74" fillId="0" borderId="0" xfId="0" applyFont="1" applyAlignment="1">
      <alignment horizontal="center" vertical="center"/>
    </xf>
    <xf numFmtId="1" fontId="33" fillId="0" borderId="0" xfId="1" applyNumberFormat="1" applyFont="1" applyFill="1" applyBorder="1" applyProtection="1"/>
    <xf numFmtId="1" fontId="33" fillId="0" borderId="0" xfId="1" applyNumberFormat="1" applyFont="1" applyProtection="1"/>
    <xf numFmtId="0" fontId="83" fillId="0" borderId="0" xfId="0" applyFont="1" applyAlignment="1">
      <alignment horizontal="center" vertical="center" wrapText="1"/>
    </xf>
    <xf numFmtId="0" fontId="40" fillId="6" borderId="0" xfId="0" applyFont="1" applyFill="1" applyAlignment="1">
      <alignment horizontal="center" vertical="center" wrapText="1"/>
    </xf>
    <xf numFmtId="0" fontId="0" fillId="0" borderId="0" xfId="0" applyAlignment="1">
      <alignment horizontal="center" vertical="center" wrapText="1"/>
    </xf>
    <xf numFmtId="0" fontId="86" fillId="0" borderId="0" xfId="0" applyFont="1" applyAlignment="1">
      <alignment vertical="center"/>
    </xf>
    <xf numFmtId="0" fontId="72" fillId="0" borderId="0" xfId="0" applyFont="1" applyAlignment="1">
      <alignment vertical="center"/>
    </xf>
    <xf numFmtId="0" fontId="33" fillId="0" borderId="0" xfId="0" applyFont="1" applyAlignment="1">
      <alignment vertical="center"/>
    </xf>
    <xf numFmtId="0" fontId="75" fillId="0" borderId="0" xfId="0" applyFont="1" applyAlignment="1">
      <alignment horizontal="center" vertical="center"/>
    </xf>
    <xf numFmtId="0" fontId="72" fillId="0" borderId="0" xfId="0" applyFont="1" applyAlignment="1">
      <alignment horizontal="center" vertical="center"/>
    </xf>
    <xf numFmtId="1" fontId="33" fillId="0" borderId="0" xfId="1" applyNumberFormat="1" applyFont="1" applyAlignment="1" applyProtection="1">
      <alignment vertical="center"/>
    </xf>
    <xf numFmtId="0" fontId="86" fillId="0" borderId="0" xfId="0" applyFont="1" applyAlignment="1">
      <alignment horizontal="center" vertical="center" wrapText="1"/>
    </xf>
    <xf numFmtId="164" fontId="44" fillId="2" borderId="16" xfId="2" applyNumberFormat="1" applyFont="1" applyFill="1" applyBorder="1" applyAlignment="1" applyProtection="1">
      <alignment horizontal="center" vertical="center" wrapText="1"/>
    </xf>
    <xf numFmtId="164" fontId="44" fillId="2" borderId="15" xfId="2" applyNumberFormat="1" applyFont="1" applyFill="1" applyBorder="1" applyAlignment="1" applyProtection="1">
      <alignment horizontal="center" vertical="center" wrapText="1"/>
    </xf>
    <xf numFmtId="0" fontId="44" fillId="0" borderId="0" xfId="0" applyFont="1" applyAlignment="1">
      <alignment horizontal="center" vertical="center" wrapText="1"/>
    </xf>
    <xf numFmtId="164" fontId="44" fillId="2" borderId="0" xfId="2" applyNumberFormat="1" applyFont="1" applyFill="1" applyBorder="1" applyAlignment="1" applyProtection="1">
      <alignment horizontal="center" vertical="center" wrapText="1"/>
    </xf>
    <xf numFmtId="0" fontId="33" fillId="0" borderId="16" xfId="0" applyFont="1" applyBorder="1" applyAlignment="1">
      <alignment vertical="center"/>
    </xf>
    <xf numFmtId="0" fontId="33" fillId="0" borderId="54" xfId="0" applyFont="1" applyBorder="1" applyAlignment="1">
      <alignment vertical="center"/>
    </xf>
    <xf numFmtId="0" fontId="33" fillId="0" borderId="15" xfId="0" applyFont="1" applyBorder="1" applyAlignment="1">
      <alignment vertical="center"/>
    </xf>
    <xf numFmtId="0" fontId="91" fillId="0" borderId="0" xfId="0" applyFont="1" applyAlignment="1">
      <alignment vertical="center"/>
    </xf>
    <xf numFmtId="0" fontId="34" fillId="2" borderId="16" xfId="0" applyFont="1" applyFill="1" applyBorder="1" applyAlignment="1">
      <alignment vertical="center"/>
    </xf>
    <xf numFmtId="164" fontId="79" fillId="2" borderId="54" xfId="2" applyNumberFormat="1" applyFont="1" applyFill="1" applyBorder="1" applyAlignment="1" applyProtection="1">
      <alignment horizontal="center" vertical="center"/>
    </xf>
    <xf numFmtId="164" fontId="79" fillId="2" borderId="15" xfId="2" applyNumberFormat="1" applyFont="1" applyFill="1" applyBorder="1" applyAlignment="1" applyProtection="1">
      <alignment horizontal="center" vertical="center"/>
    </xf>
    <xf numFmtId="0" fontId="35" fillId="0" borderId="0" xfId="0" applyFont="1" applyAlignment="1">
      <alignment vertical="center"/>
    </xf>
    <xf numFmtId="173" fontId="79" fillId="2" borderId="15" xfId="2" applyNumberFormat="1" applyFont="1" applyFill="1" applyBorder="1" applyAlignment="1" applyProtection="1">
      <alignment horizontal="center" vertical="center"/>
    </xf>
    <xf numFmtId="10" fontId="79" fillId="2" borderId="0" xfId="2" applyNumberFormat="1" applyFont="1" applyFill="1" applyBorder="1" applyAlignment="1" applyProtection="1">
      <alignment horizontal="center" vertical="center"/>
    </xf>
    <xf numFmtId="164" fontId="79" fillId="2" borderId="0" xfId="2" applyNumberFormat="1" applyFont="1" applyFill="1" applyBorder="1" applyAlignment="1" applyProtection="1">
      <alignment horizontal="center" vertical="center"/>
    </xf>
    <xf numFmtId="173" fontId="33" fillId="0" borderId="15" xfId="0" applyNumberFormat="1" applyFont="1" applyBorder="1" applyAlignment="1">
      <alignment vertical="center"/>
    </xf>
    <xf numFmtId="0" fontId="35" fillId="5" borderId="16" xfId="0" applyFont="1" applyFill="1" applyBorder="1" applyAlignment="1">
      <alignment vertical="center"/>
    </xf>
    <xf numFmtId="164" fontId="35" fillId="5" borderId="54" xfId="2" applyNumberFormat="1" applyFont="1" applyFill="1" applyBorder="1" applyAlignment="1" applyProtection="1">
      <alignment horizontal="center" vertical="center"/>
    </xf>
    <xf numFmtId="164" fontId="35" fillId="5" borderId="15" xfId="2" applyNumberFormat="1" applyFont="1" applyFill="1" applyBorder="1" applyAlignment="1" applyProtection="1">
      <alignment horizontal="center" vertical="center"/>
    </xf>
    <xf numFmtId="173" fontId="35" fillId="5" borderId="15" xfId="2" applyNumberFormat="1" applyFont="1" applyFill="1" applyBorder="1" applyAlignment="1" applyProtection="1">
      <alignment horizontal="center" vertical="center"/>
    </xf>
    <xf numFmtId="164" fontId="35" fillId="5" borderId="0" xfId="2" applyNumberFormat="1" applyFont="1" applyFill="1" applyBorder="1" applyAlignment="1" applyProtection="1">
      <alignment horizontal="center" vertical="center"/>
    </xf>
    <xf numFmtId="0" fontId="89" fillId="0" borderId="0" xfId="0" applyFont="1"/>
    <xf numFmtId="167" fontId="18" fillId="0" borderId="55" xfId="2" applyNumberFormat="1" applyFont="1" applyBorder="1" applyAlignment="1" applyProtection="1">
      <alignment horizontal="center"/>
    </xf>
    <xf numFmtId="176" fontId="18" fillId="0" borderId="55" xfId="2" applyNumberFormat="1" applyFont="1" applyBorder="1" applyAlignment="1" applyProtection="1">
      <alignment horizontal="center"/>
    </xf>
    <xf numFmtId="10" fontId="18" fillId="0" borderId="55" xfId="2" applyNumberFormat="1" applyFont="1" applyBorder="1" applyAlignment="1" applyProtection="1">
      <alignment horizontal="center"/>
    </xf>
    <xf numFmtId="10" fontId="18" fillId="0" borderId="56" xfId="2" applyNumberFormat="1" applyFont="1" applyBorder="1" applyAlignment="1" applyProtection="1">
      <alignment horizontal="center"/>
    </xf>
    <xf numFmtId="172" fontId="11" fillId="0" borderId="11" xfId="2" applyNumberFormat="1" applyFont="1" applyBorder="1" applyAlignment="1" applyProtection="1">
      <alignment horizontal="center"/>
    </xf>
    <xf numFmtId="0" fontId="18" fillId="0" borderId="0" xfId="0" applyFont="1"/>
    <xf numFmtId="173" fontId="18" fillId="0" borderId="11" xfId="2" applyNumberFormat="1" applyFont="1" applyBorder="1" applyAlignment="1" applyProtection="1">
      <alignment horizontal="center"/>
    </xf>
    <xf numFmtId="164" fontId="90" fillId="0" borderId="11" xfId="2" applyNumberFormat="1" applyFont="1" applyBorder="1" applyAlignment="1" applyProtection="1">
      <alignment horizontal="center"/>
    </xf>
    <xf numFmtId="10" fontId="18" fillId="0" borderId="11" xfId="2" applyNumberFormat="1" applyFont="1" applyBorder="1" applyAlignment="1" applyProtection="1">
      <alignment horizontal="center"/>
    </xf>
    <xf numFmtId="9" fontId="18" fillId="0" borderId="11" xfId="2" applyFont="1" applyBorder="1" applyAlignment="1" applyProtection="1">
      <alignment horizontal="center"/>
    </xf>
    <xf numFmtId="164" fontId="18" fillId="0" borderId="11" xfId="2" applyNumberFormat="1" applyFont="1" applyBorder="1" applyAlignment="1" applyProtection="1">
      <alignment horizontal="center"/>
    </xf>
    <xf numFmtId="39" fontId="18" fillId="0" borderId="11" xfId="2" applyNumberFormat="1" applyFont="1" applyBorder="1" applyAlignment="1" applyProtection="1">
      <alignment horizontal="center"/>
    </xf>
    <xf numFmtId="0" fontId="33" fillId="0" borderId="16" xfId="0" applyFont="1" applyBorder="1" applyAlignment="1">
      <alignment horizontal="left" vertical="center"/>
    </xf>
    <xf numFmtId="167" fontId="33" fillId="0" borderId="54" xfId="0" applyNumberFormat="1" applyFont="1" applyBorder="1" applyAlignment="1">
      <alignment vertical="center"/>
    </xf>
    <xf numFmtId="0" fontId="89" fillId="0" borderId="0" xfId="0" applyFont="1" applyAlignment="1">
      <alignment vertical="center"/>
    </xf>
    <xf numFmtId="0" fontId="18" fillId="0" borderId="16" xfId="0" applyFont="1" applyBorder="1" applyAlignment="1">
      <alignment vertical="center"/>
    </xf>
    <xf numFmtId="0" fontId="18" fillId="0" borderId="54" xfId="0" applyFont="1" applyBorder="1" applyAlignment="1">
      <alignment vertical="center"/>
    </xf>
    <xf numFmtId="0" fontId="18" fillId="0" borderId="15" xfId="0" applyFont="1" applyBorder="1" applyAlignment="1">
      <alignment vertical="center"/>
    </xf>
    <xf numFmtId="0" fontId="18" fillId="0" borderId="0" xfId="0" applyFont="1" applyAlignment="1">
      <alignment vertical="center"/>
    </xf>
    <xf numFmtId="173" fontId="18" fillId="0" borderId="15" xfId="0" applyNumberFormat="1" applyFont="1" applyBorder="1" applyAlignment="1">
      <alignment vertical="center"/>
    </xf>
    <xf numFmtId="0" fontId="65" fillId="0" borderId="0" xfId="0" applyFont="1" applyAlignment="1">
      <alignment vertical="center"/>
    </xf>
    <xf numFmtId="0" fontId="35" fillId="3" borderId="16" xfId="0" applyFont="1" applyFill="1" applyBorder="1" applyAlignment="1">
      <alignment horizontal="left" vertical="center" indent="1"/>
    </xf>
    <xf numFmtId="164" fontId="35" fillId="3" borderId="54" xfId="2" applyNumberFormat="1" applyFont="1" applyFill="1" applyBorder="1" applyAlignment="1" applyProtection="1">
      <alignment horizontal="center" vertical="center"/>
    </xf>
    <xf numFmtId="164" fontId="35" fillId="3" borderId="15" xfId="2" applyNumberFormat="1" applyFont="1" applyFill="1" applyBorder="1" applyAlignment="1" applyProtection="1">
      <alignment horizontal="center" vertical="center"/>
    </xf>
    <xf numFmtId="173" fontId="35" fillId="3" borderId="15" xfId="2" applyNumberFormat="1" applyFont="1" applyFill="1" applyBorder="1" applyAlignment="1" applyProtection="1">
      <alignment horizontal="center" vertical="center"/>
    </xf>
    <xf numFmtId="164" fontId="35" fillId="3" borderId="0" xfId="2" applyNumberFormat="1" applyFont="1" applyFill="1" applyBorder="1" applyAlignment="1" applyProtection="1">
      <alignment horizontal="center" vertical="center"/>
    </xf>
    <xf numFmtId="9" fontId="90" fillId="0" borderId="11" xfId="2" applyFont="1" applyBorder="1" applyAlignment="1" applyProtection="1">
      <alignment horizontal="center"/>
    </xf>
    <xf numFmtId="167" fontId="18" fillId="0" borderId="54" xfId="0" applyNumberFormat="1" applyFont="1" applyBorder="1" applyAlignment="1">
      <alignment vertical="center"/>
    </xf>
    <xf numFmtId="0" fontId="14" fillId="0" borderId="0" xfId="0" applyFont="1"/>
    <xf numFmtId="0" fontId="59" fillId="0" borderId="0" xfId="0" applyFont="1" applyAlignment="1">
      <alignment vertical="center"/>
    </xf>
    <xf numFmtId="164" fontId="66" fillId="3" borderId="54" xfId="2" applyNumberFormat="1" applyFont="1" applyFill="1" applyBorder="1" applyAlignment="1" applyProtection="1">
      <alignment horizontal="center" vertical="center"/>
    </xf>
    <xf numFmtId="164" fontId="66" fillId="3" borderId="15" xfId="2" applyNumberFormat="1" applyFont="1" applyFill="1" applyBorder="1" applyAlignment="1" applyProtection="1">
      <alignment horizontal="center" vertical="center"/>
    </xf>
    <xf numFmtId="164" fontId="66" fillId="3" borderId="0" xfId="2" applyNumberFormat="1" applyFont="1" applyFill="1" applyBorder="1" applyAlignment="1" applyProtection="1">
      <alignment horizontal="center" vertical="center"/>
    </xf>
    <xf numFmtId="167" fontId="33" fillId="0" borderId="0" xfId="0" applyNumberFormat="1" applyFont="1" applyAlignment="1">
      <alignment vertical="center"/>
    </xf>
    <xf numFmtId="0" fontId="79" fillId="2" borderId="0" xfId="0" applyFont="1" applyFill="1" applyAlignment="1">
      <alignment horizontal="left" vertical="center"/>
    </xf>
    <xf numFmtId="173" fontId="79" fillId="2" borderId="0" xfId="2" applyNumberFormat="1" applyFont="1" applyFill="1" applyBorder="1" applyAlignment="1" applyProtection="1">
      <alignment horizontal="center" vertical="center"/>
    </xf>
    <xf numFmtId="0" fontId="83" fillId="0" borderId="0" xfId="0" applyFont="1" applyAlignment="1">
      <alignment vertical="center"/>
    </xf>
    <xf numFmtId="0" fontId="84" fillId="0" borderId="0" xfId="0" applyFont="1" applyAlignment="1">
      <alignment vertical="center"/>
    </xf>
    <xf numFmtId="164" fontId="36"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58" fillId="0" borderId="15" xfId="0" applyFont="1" applyBorder="1" applyAlignment="1">
      <alignment vertical="center"/>
    </xf>
    <xf numFmtId="10" fontId="58" fillId="0" borderId="0" xfId="0" applyNumberFormat="1" applyFont="1" applyAlignment="1">
      <alignment horizontal="center" vertical="center"/>
    </xf>
    <xf numFmtId="0" fontId="85" fillId="0" borderId="0" xfId="0" applyFont="1"/>
    <xf numFmtId="0" fontId="76" fillId="0" borderId="16" xfId="0" applyFont="1" applyBorder="1"/>
    <xf numFmtId="0" fontId="76" fillId="0" borderId="54" xfId="0" applyFont="1" applyBorder="1"/>
    <xf numFmtId="0" fontId="76" fillId="0" borderId="15" xfId="0" applyFont="1" applyBorder="1"/>
    <xf numFmtId="0" fontId="76" fillId="0" borderId="0" xfId="0" applyFont="1"/>
    <xf numFmtId="0" fontId="77" fillId="0" borderId="0" xfId="0" applyFont="1"/>
    <xf numFmtId="0" fontId="76" fillId="0" borderId="0" xfId="0" applyFont="1" applyAlignment="1">
      <alignment horizontal="center"/>
    </xf>
    <xf numFmtId="0" fontId="8" fillId="0" borderId="0" xfId="0" applyFont="1"/>
    <xf numFmtId="169" fontId="56" fillId="0" borderId="49" xfId="2" applyNumberFormat="1" applyFont="1" applyBorder="1" applyAlignment="1"/>
    <xf numFmtId="167" fontId="50" fillId="0" borderId="61" xfId="0" applyNumberFormat="1" applyFont="1" applyBorder="1" applyAlignment="1">
      <alignment horizontal="left"/>
    </xf>
    <xf numFmtId="10" fontId="50" fillId="0" borderId="0" xfId="2" applyNumberFormat="1" applyFont="1" applyFill="1" applyBorder="1" applyAlignment="1">
      <alignment horizontal="center"/>
    </xf>
    <xf numFmtId="0" fontId="51" fillId="0" borderId="0" xfId="0" applyFont="1" applyAlignment="1">
      <alignment horizontal="center" vertical="center" wrapText="1"/>
    </xf>
    <xf numFmtId="0" fontId="105" fillId="0" borderId="0" xfId="0" applyFont="1"/>
    <xf numFmtId="0" fontId="101" fillId="0" borderId="0" xfId="0" applyFont="1" applyAlignment="1">
      <alignment vertical="center"/>
    </xf>
    <xf numFmtId="0" fontId="102" fillId="0" borderId="0" xfId="0" applyFont="1" applyAlignment="1">
      <alignment horizontal="center" vertical="center"/>
    </xf>
    <xf numFmtId="0" fontId="101" fillId="0" borderId="0" xfId="0" applyFont="1" applyAlignment="1">
      <alignment horizontal="center" vertical="center"/>
    </xf>
    <xf numFmtId="0" fontId="103" fillId="0" borderId="0" xfId="0" applyFont="1" applyAlignment="1">
      <alignment horizontal="center" vertical="center"/>
    </xf>
    <xf numFmtId="0" fontId="107" fillId="0" borderId="0" xfId="0" applyFont="1" applyAlignment="1">
      <alignment horizontal="left" indent="1"/>
    </xf>
    <xf numFmtId="0" fontId="104" fillId="0" borderId="0" xfId="0" applyFont="1" applyAlignment="1">
      <alignment vertical="center"/>
    </xf>
    <xf numFmtId="0" fontId="104" fillId="0" borderId="0" xfId="0" applyFont="1" applyAlignment="1">
      <alignment horizontal="center" vertical="center"/>
    </xf>
    <xf numFmtId="0" fontId="110" fillId="0" borderId="0" xfId="0" applyFont="1" applyAlignment="1">
      <alignment horizontal="center" vertical="center" wrapText="1"/>
    </xf>
    <xf numFmtId="0" fontId="108" fillId="0" borderId="0" xfId="0" applyFont="1" applyAlignment="1">
      <alignment horizontal="center" vertical="center"/>
    </xf>
    <xf numFmtId="164" fontId="51" fillId="2" borderId="0" xfId="2" applyNumberFormat="1" applyFont="1" applyFill="1" applyBorder="1" applyAlignment="1" applyProtection="1">
      <alignment horizontal="center" vertical="center" wrapText="1"/>
    </xf>
    <xf numFmtId="164" fontId="51" fillId="2" borderId="15" xfId="2" applyNumberFormat="1" applyFont="1" applyFill="1" applyBorder="1" applyAlignment="1" applyProtection="1">
      <alignment horizontal="center" vertical="center" wrapText="1"/>
    </xf>
    <xf numFmtId="0" fontId="22" fillId="0" borderId="0" xfId="0" applyFont="1"/>
    <xf numFmtId="0" fontId="35" fillId="0" borderId="0" xfId="0" applyFont="1" applyAlignment="1">
      <alignment horizontal="center"/>
    </xf>
    <xf numFmtId="0" fontId="58" fillId="0" borderId="0" xfId="0" applyFont="1" applyAlignment="1">
      <alignment horizontal="center"/>
    </xf>
    <xf numFmtId="0" fontId="33" fillId="0" borderId="50" xfId="0" applyFont="1" applyBorder="1" applyAlignment="1">
      <alignment horizontal="center" vertical="center"/>
    </xf>
    <xf numFmtId="14" fontId="33" fillId="0" borderId="0" xfId="0" applyNumberFormat="1" applyFont="1"/>
    <xf numFmtId="14" fontId="57" fillId="0" borderId="0" xfId="0" quotePrefix="1" applyNumberFormat="1" applyFont="1" applyAlignment="1">
      <alignment horizontal="right"/>
    </xf>
    <xf numFmtId="172" fontId="57" fillId="0" borderId="0" xfId="0" applyNumberFormat="1" applyFont="1" applyAlignment="1">
      <alignment horizontal="center"/>
    </xf>
    <xf numFmtId="1" fontId="0" fillId="0" borderId="0" xfId="1" applyNumberFormat="1" applyFont="1" applyAlignment="1" applyProtection="1">
      <alignment horizontal="center"/>
    </xf>
    <xf numFmtId="0" fontId="67" fillId="0" borderId="0" xfId="0" applyFont="1" applyAlignment="1">
      <alignment vertical="center"/>
    </xf>
    <xf numFmtId="0" fontId="69" fillId="0" borderId="0" xfId="0" applyFont="1" applyAlignment="1">
      <alignment horizontal="center" vertical="center"/>
    </xf>
    <xf numFmtId="0" fontId="68" fillId="6" borderId="0" xfId="0" applyFont="1" applyFill="1" applyAlignment="1">
      <alignment vertical="center"/>
    </xf>
    <xf numFmtId="0" fontId="68" fillId="6" borderId="0" xfId="0" applyFont="1" applyFill="1" applyAlignment="1">
      <alignment horizontal="center" vertical="center"/>
    </xf>
    <xf numFmtId="0" fontId="37" fillId="0" borderId="0" xfId="0" applyFont="1" applyAlignment="1">
      <alignment vertical="center"/>
    </xf>
    <xf numFmtId="0" fontId="58" fillId="0" borderId="0" xfId="0" applyFont="1" applyAlignment="1">
      <alignment vertical="center"/>
    </xf>
    <xf numFmtId="0" fontId="44" fillId="12" borderId="0" xfId="0" applyFont="1" applyFill="1" applyAlignment="1">
      <alignment horizontal="center" vertical="center"/>
    </xf>
    <xf numFmtId="0" fontId="44" fillId="2" borderId="0" xfId="0" applyFont="1" applyFill="1" applyAlignment="1">
      <alignment horizontal="center" vertical="center"/>
    </xf>
    <xf numFmtId="0" fontId="35" fillId="0" borderId="0" xfId="0" applyFont="1" applyAlignment="1">
      <alignment horizontal="center" vertical="center"/>
    </xf>
    <xf numFmtId="0" fontId="35" fillId="0" borderId="0" xfId="0" applyFont="1" applyAlignment="1">
      <alignment horizontal="left" vertical="center" indent="1"/>
    </xf>
    <xf numFmtId="1" fontId="35" fillId="0" borderId="0" xfId="1" applyNumberFormat="1" applyFont="1" applyAlignment="1" applyProtection="1">
      <alignment horizontal="center" vertical="center"/>
    </xf>
    <xf numFmtId="173" fontId="35" fillId="0" borderId="0" xfId="0" applyNumberFormat="1" applyFont="1" applyAlignment="1">
      <alignment vertical="center"/>
    </xf>
    <xf numFmtId="0" fontId="22" fillId="0" borderId="0" xfId="0" applyFont="1" applyAlignment="1">
      <alignment vertical="center"/>
    </xf>
    <xf numFmtId="0" fontId="35" fillId="5" borderId="0" xfId="0" applyFont="1" applyFill="1" applyAlignment="1">
      <alignment vertical="center"/>
    </xf>
    <xf numFmtId="0" fontId="35" fillId="5" borderId="0" xfId="0" applyFont="1" applyFill="1" applyAlignment="1">
      <alignment horizontal="center" vertical="center"/>
    </xf>
    <xf numFmtId="173" fontId="35" fillId="5" borderId="0" xfId="0" applyNumberFormat="1" applyFont="1" applyFill="1" applyAlignment="1">
      <alignment vertical="center"/>
    </xf>
    <xf numFmtId="172" fontId="35" fillId="5" borderId="0" xfId="0" applyNumberFormat="1" applyFont="1" applyFill="1" applyAlignment="1">
      <alignment vertical="center"/>
    </xf>
    <xf numFmtId="39" fontId="35" fillId="5" borderId="0" xfId="0" applyNumberFormat="1" applyFont="1" applyFill="1" applyAlignment="1">
      <alignment vertical="center"/>
    </xf>
    <xf numFmtId="0" fontId="22" fillId="0" borderId="12" xfId="0" applyFont="1" applyBorder="1" applyAlignment="1">
      <alignment horizontal="left" indent="2"/>
    </xf>
    <xf numFmtId="10" fontId="22" fillId="0" borderId="12" xfId="2" applyNumberFormat="1" applyFont="1" applyBorder="1" applyAlignment="1" applyProtection="1">
      <alignment horizontal="center"/>
    </xf>
    <xf numFmtId="173" fontId="22" fillId="0" borderId="12" xfId="2" applyNumberFormat="1" applyFont="1" applyBorder="1" applyAlignment="1" applyProtection="1">
      <alignment horizontal="center"/>
    </xf>
    <xf numFmtId="172" fontId="22" fillId="0" borderId="12" xfId="0" applyNumberFormat="1" applyFont="1" applyBorder="1" applyAlignment="1">
      <alignment horizontal="center"/>
    </xf>
    <xf numFmtId="10" fontId="50" fillId="0" borderId="12" xfId="2" applyNumberFormat="1" applyFont="1" applyBorder="1" applyAlignment="1" applyProtection="1">
      <alignment horizontal="center"/>
    </xf>
    <xf numFmtId="9" fontId="50" fillId="0" borderId="12" xfId="2" applyFont="1" applyBorder="1" applyAlignment="1" applyProtection="1">
      <alignment horizontal="center"/>
    </xf>
    <xf numFmtId="4" fontId="50" fillId="0" borderId="12" xfId="2" applyNumberFormat="1" applyFont="1" applyBorder="1" applyAlignment="1" applyProtection="1">
      <alignment horizontal="center"/>
    </xf>
    <xf numFmtId="0" fontId="65" fillId="0" borderId="13" xfId="0" applyFont="1" applyBorder="1"/>
    <xf numFmtId="172" fontId="35" fillId="0" borderId="0" xfId="0" applyNumberFormat="1" applyFont="1" applyAlignment="1">
      <alignment vertical="center"/>
    </xf>
    <xf numFmtId="0" fontId="70" fillId="0" borderId="0" xfId="0" applyFont="1" applyAlignment="1">
      <alignment horizontal="center" vertical="center"/>
    </xf>
    <xf numFmtId="1" fontId="64" fillId="0" borderId="0" xfId="1" applyNumberFormat="1" applyFont="1" applyAlignment="1" applyProtection="1">
      <alignment horizontal="center" vertical="center"/>
    </xf>
    <xf numFmtId="39" fontId="35" fillId="0" borderId="0" xfId="0" applyNumberFormat="1" applyFont="1" applyAlignment="1">
      <alignment vertical="center"/>
    </xf>
    <xf numFmtId="0" fontId="35" fillId="3" borderId="0" xfId="0" applyFont="1" applyFill="1" applyAlignment="1">
      <alignment horizontal="left" vertical="center" indent="1"/>
    </xf>
    <xf numFmtId="0" fontId="35" fillId="3" borderId="0" xfId="0" applyFont="1" applyFill="1" applyAlignment="1">
      <alignment horizontal="center" vertical="center"/>
    </xf>
    <xf numFmtId="173" fontId="35" fillId="3" borderId="0" xfId="0" applyNumberFormat="1" applyFont="1" applyFill="1" applyAlignment="1">
      <alignment horizontal="left" vertical="center" indent="1"/>
    </xf>
    <xf numFmtId="172" fontId="35" fillId="3" borderId="0" xfId="0" applyNumberFormat="1" applyFont="1" applyFill="1" applyAlignment="1">
      <alignment horizontal="left" vertical="center" indent="1"/>
    </xf>
    <xf numFmtId="39" fontId="35" fillId="3" borderId="0" xfId="0" applyNumberFormat="1" applyFont="1" applyFill="1" applyAlignment="1">
      <alignment horizontal="left" vertical="center" indent="1"/>
    </xf>
    <xf numFmtId="173" fontId="22" fillId="0" borderId="0" xfId="0" applyNumberFormat="1" applyFont="1"/>
    <xf numFmtId="172" fontId="22" fillId="0" borderId="0" xfId="0" applyNumberFormat="1" applyFont="1"/>
    <xf numFmtId="39" fontId="22" fillId="0" borderId="0" xfId="0" applyNumberFormat="1" applyFont="1"/>
    <xf numFmtId="173" fontId="68" fillId="6" borderId="0" xfId="0" applyNumberFormat="1" applyFont="1" applyFill="1" applyAlignment="1">
      <alignment vertical="center"/>
    </xf>
    <xf numFmtId="172" fontId="68" fillId="6" borderId="0" xfId="0" applyNumberFormat="1" applyFont="1" applyFill="1" applyAlignment="1">
      <alignment vertical="center"/>
    </xf>
    <xf numFmtId="1" fontId="42" fillId="0" borderId="0" xfId="1" applyNumberFormat="1" applyFont="1" applyFill="1" applyAlignment="1" applyProtection="1">
      <alignment horizontal="center" vertical="center"/>
    </xf>
    <xf numFmtId="173" fontId="36" fillId="0" borderId="0" xfId="0" applyNumberFormat="1" applyFont="1" applyAlignment="1">
      <alignment vertical="center"/>
    </xf>
    <xf numFmtId="0" fontId="21" fillId="0" borderId="0" xfId="0" applyFont="1" applyAlignment="1">
      <alignment vertical="center"/>
    </xf>
    <xf numFmtId="1" fontId="36" fillId="0" borderId="0" xfId="1" applyNumberFormat="1" applyFont="1" applyAlignment="1" applyProtection="1">
      <alignment horizontal="center" vertical="center"/>
    </xf>
    <xf numFmtId="1" fontId="22" fillId="0" borderId="0" xfId="1" applyNumberFormat="1" applyFont="1" applyAlignment="1" applyProtection="1">
      <alignment horizontal="center" vertical="center"/>
    </xf>
    <xf numFmtId="173" fontId="22" fillId="0" borderId="0" xfId="0" applyNumberFormat="1" applyFont="1" applyAlignment="1">
      <alignment vertical="center"/>
    </xf>
    <xf numFmtId="172" fontId="22" fillId="0" borderId="0" xfId="0" applyNumberFormat="1" applyFont="1" applyAlignment="1">
      <alignment vertical="center"/>
    </xf>
    <xf numFmtId="39" fontId="22" fillId="0" borderId="0" xfId="0" applyNumberFormat="1" applyFont="1" applyAlignment="1">
      <alignment vertical="center"/>
    </xf>
    <xf numFmtId="0" fontId="35" fillId="0" borderId="10" xfId="0" applyFont="1" applyBorder="1"/>
    <xf numFmtId="1" fontId="22" fillId="0" borderId="0" xfId="1" applyNumberFormat="1" applyFont="1" applyAlignment="1" applyProtection="1">
      <alignment horizontal="center"/>
    </xf>
    <xf numFmtId="0" fontId="34" fillId="8" borderId="5" xfId="0" applyFont="1" applyFill="1" applyBorder="1"/>
    <xf numFmtId="0" fontId="22" fillId="0" borderId="8" xfId="0" applyFont="1" applyBorder="1"/>
    <xf numFmtId="0" fontId="22" fillId="0" borderId="5" xfId="0" applyFont="1" applyBorder="1"/>
    <xf numFmtId="0" fontId="22" fillId="0" borderId="9" xfId="0" applyFont="1" applyBorder="1"/>
    <xf numFmtId="0" fontId="34" fillId="6" borderId="5" xfId="0" applyFont="1" applyFill="1" applyBorder="1"/>
    <xf numFmtId="0" fontId="34" fillId="6" borderId="9" xfId="0" applyFont="1" applyFill="1" applyBorder="1"/>
    <xf numFmtId="0" fontId="34" fillId="7" borderId="5" xfId="0" applyFont="1" applyFill="1" applyBorder="1"/>
    <xf numFmtId="0" fontId="34" fillId="7" borderId="6" xfId="0" applyFont="1" applyFill="1" applyBorder="1"/>
    <xf numFmtId="0" fontId="34" fillId="8" borderId="9" xfId="0" applyFont="1" applyFill="1" applyBorder="1"/>
    <xf numFmtId="0" fontId="33" fillId="2" borderId="0" xfId="0" applyFont="1" applyFill="1" applyAlignment="1" applyProtection="1">
      <alignment horizontal="center" vertical="center"/>
      <protection locked="0"/>
    </xf>
    <xf numFmtId="10" fontId="8" fillId="0" borderId="11" xfId="2" applyNumberFormat="1" applyFont="1" applyBorder="1" applyAlignment="1" applyProtection="1">
      <alignment horizontal="center"/>
      <protection locked="0"/>
    </xf>
    <xf numFmtId="0" fontId="8" fillId="0" borderId="11" xfId="0" applyFont="1" applyBorder="1" applyAlignment="1" applyProtection="1">
      <alignment horizontal="center"/>
      <protection locked="0"/>
    </xf>
    <xf numFmtId="0" fontId="8" fillId="0" borderId="13" xfId="0" applyFont="1" applyBorder="1" applyAlignment="1" applyProtection="1">
      <alignment horizontal="center"/>
      <protection locked="0"/>
    </xf>
    <xf numFmtId="0" fontId="35" fillId="0" borderId="13" xfId="0" applyFont="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33" fillId="12" borderId="0" xfId="0" applyFont="1" applyFill="1" applyAlignment="1" applyProtection="1">
      <alignment horizontal="center" vertical="center"/>
      <protection locked="0"/>
    </xf>
    <xf numFmtId="0" fontId="8" fillId="8" borderId="0" xfId="0" applyFont="1" applyFill="1" applyAlignment="1" applyProtection="1">
      <alignment horizontal="center"/>
      <protection locked="0"/>
    </xf>
    <xf numFmtId="0" fontId="8" fillId="0" borderId="0" xfId="0" applyFont="1" applyAlignment="1" applyProtection="1">
      <alignment horizontal="center"/>
      <protection locked="0"/>
    </xf>
    <xf numFmtId="0" fontId="8" fillId="6" borderId="0" xfId="0" applyFont="1" applyFill="1" applyAlignment="1" applyProtection="1">
      <alignment horizontal="center"/>
      <protection locked="0"/>
    </xf>
    <xf numFmtId="0" fontId="8" fillId="7" borderId="0" xfId="0" applyFont="1" applyFill="1" applyAlignment="1" applyProtection="1">
      <alignment horizontal="center"/>
      <protection locked="0"/>
    </xf>
    <xf numFmtId="0" fontId="116" fillId="0" borderId="0" xfId="0" applyFont="1" applyAlignment="1" applyProtection="1">
      <alignment horizontal="center"/>
      <protection locked="0"/>
    </xf>
    <xf numFmtId="0" fontId="58" fillId="6" borderId="0" xfId="0" applyFont="1" applyFill="1" applyAlignment="1" applyProtection="1">
      <alignment horizontal="center" vertical="center"/>
      <protection locked="0"/>
    </xf>
    <xf numFmtId="164" fontId="44" fillId="2" borderId="15" xfId="2" applyNumberFormat="1" applyFont="1" applyFill="1" applyBorder="1" applyAlignment="1" applyProtection="1">
      <alignment horizontal="center" wrapText="1"/>
    </xf>
    <xf numFmtId="0" fontId="7" fillId="0" borderId="12" xfId="0" applyFont="1" applyBorder="1" applyAlignment="1">
      <alignment horizontal="center"/>
    </xf>
    <xf numFmtId="10" fontId="66" fillId="5" borderId="0" xfId="2" applyNumberFormat="1" applyFont="1" applyFill="1" applyBorder="1" applyAlignment="1" applyProtection="1">
      <alignment horizontal="center" vertical="center"/>
      <protection locked="0"/>
    </xf>
    <xf numFmtId="10" fontId="66" fillId="3" borderId="0" xfId="2" applyNumberFormat="1" applyFont="1" applyFill="1" applyBorder="1" applyAlignment="1" applyProtection="1">
      <alignment horizontal="center" vertical="center"/>
      <protection locked="0"/>
    </xf>
    <xf numFmtId="0" fontId="6" fillId="0" borderId="0" xfId="0" applyFont="1" applyProtection="1">
      <protection locked="0"/>
    </xf>
    <xf numFmtId="0" fontId="90" fillId="0" borderId="0" xfId="0" applyFont="1" applyProtection="1">
      <protection locked="0"/>
    </xf>
    <xf numFmtId="0" fontId="90" fillId="0" borderId="0" xfId="0" applyFont="1" applyAlignment="1" applyProtection="1">
      <alignment horizontal="center"/>
      <protection locked="0"/>
    </xf>
    <xf numFmtId="0" fontId="117" fillId="0" borderId="0" xfId="0" applyFont="1" applyAlignment="1" applyProtection="1">
      <alignment horizontal="center"/>
      <protection locked="0"/>
    </xf>
    <xf numFmtId="0" fontId="117" fillId="0" borderId="0" xfId="0" applyFont="1" applyProtection="1">
      <protection locked="0"/>
    </xf>
    <xf numFmtId="0" fontId="117" fillId="0" borderId="0" xfId="0" applyFont="1" applyAlignment="1" applyProtection="1">
      <alignment vertical="center"/>
      <protection locked="0"/>
    </xf>
    <xf numFmtId="1" fontId="117" fillId="0" borderId="0" xfId="1" applyNumberFormat="1" applyFont="1" applyAlignment="1" applyProtection="1">
      <alignment horizontal="center" vertical="center"/>
      <protection locked="0"/>
    </xf>
    <xf numFmtId="0" fontId="118" fillId="6" borderId="0" xfId="0" applyFont="1" applyFill="1" applyAlignment="1" applyProtection="1">
      <alignment vertical="center"/>
      <protection locked="0"/>
    </xf>
    <xf numFmtId="0" fontId="118" fillId="6" borderId="0" xfId="0" applyFont="1" applyFill="1" applyAlignment="1" applyProtection="1">
      <alignment horizontal="center" vertical="center"/>
      <protection locked="0"/>
    </xf>
    <xf numFmtId="0" fontId="119" fillId="0" borderId="0" xfId="0" applyFont="1" applyAlignment="1" applyProtection="1">
      <alignment vertical="center"/>
      <protection locked="0"/>
    </xf>
    <xf numFmtId="0" fontId="6" fillId="0" borderId="12" xfId="0" applyFont="1" applyBorder="1" applyAlignment="1" applyProtection="1">
      <alignment horizontal="left" indent="2"/>
      <protection locked="0"/>
    </xf>
    <xf numFmtId="1" fontId="119" fillId="0" borderId="0" xfId="1" applyNumberFormat="1" applyFont="1" applyAlignment="1" applyProtection="1">
      <alignment horizontal="center" vertical="center"/>
      <protection locked="0"/>
    </xf>
    <xf numFmtId="174" fontId="90" fillId="0" borderId="12" xfId="0" applyNumberFormat="1" applyFont="1" applyBorder="1" applyAlignment="1">
      <alignment horizontal="center"/>
    </xf>
    <xf numFmtId="0" fontId="6" fillId="0" borderId="12" xfId="0" applyFont="1" applyBorder="1" applyAlignment="1">
      <alignment horizontal="center"/>
    </xf>
    <xf numFmtId="10" fontId="90" fillId="0" borderId="12" xfId="2" quotePrefix="1" applyNumberFormat="1" applyFont="1" applyBorder="1" applyAlignment="1">
      <alignment horizontal="center"/>
    </xf>
    <xf numFmtId="172" fontId="90" fillId="0" borderId="12" xfId="2" applyNumberFormat="1" applyFont="1" applyBorder="1" applyAlignment="1">
      <alignment horizontal="center"/>
    </xf>
    <xf numFmtId="1" fontId="121" fillId="0" borderId="12" xfId="0" applyNumberFormat="1" applyFont="1" applyBorder="1" applyAlignment="1">
      <alignment horizontal="center"/>
    </xf>
    <xf numFmtId="0" fontId="121" fillId="0" borderId="12" xfId="0" applyFont="1" applyBorder="1" applyAlignment="1">
      <alignment horizontal="center"/>
    </xf>
    <xf numFmtId="10" fontId="121" fillId="0" borderId="12" xfId="2" applyNumberFormat="1" applyFont="1" applyBorder="1" applyAlignment="1">
      <alignment horizontal="center"/>
    </xf>
    <xf numFmtId="174" fontId="5" fillId="0" borderId="12" xfId="0" applyNumberFormat="1" applyFont="1" applyBorder="1" applyAlignment="1">
      <alignment horizontal="center"/>
    </xf>
    <xf numFmtId="175" fontId="5" fillId="0" borderId="12" xfId="0" applyNumberFormat="1" applyFont="1" applyBorder="1" applyAlignment="1">
      <alignment horizontal="center"/>
    </xf>
    <xf numFmtId="164" fontId="5" fillId="0" borderId="12" xfId="2" applyNumberFormat="1" applyFont="1" applyBorder="1" applyAlignment="1">
      <alignment horizontal="center"/>
    </xf>
    <xf numFmtId="1" fontId="5" fillId="0" borderId="12" xfId="0" applyNumberFormat="1" applyFont="1" applyBorder="1" applyAlignment="1">
      <alignment horizontal="center"/>
    </xf>
    <xf numFmtId="0" fontId="5" fillId="0" borderId="12" xfId="0" applyFont="1" applyBorder="1" applyAlignment="1">
      <alignment horizontal="center"/>
    </xf>
    <xf numFmtId="10" fontId="5" fillId="0" borderId="12" xfId="2" applyNumberFormat="1" applyFont="1" applyBorder="1" applyAlignment="1">
      <alignment horizontal="center"/>
    </xf>
    <xf numFmtId="0" fontId="5" fillId="0" borderId="12" xfId="0" applyFont="1" applyBorder="1" applyAlignment="1" applyProtection="1">
      <alignment horizontal="left" indent="2"/>
      <protection locked="0"/>
    </xf>
    <xf numFmtId="0" fontId="4" fillId="0" borderId="0" xfId="0" applyFont="1" applyAlignment="1" applyProtection="1">
      <alignment horizontal="left"/>
      <protection locked="0"/>
    </xf>
    <xf numFmtId="0" fontId="4" fillId="0" borderId="0" xfId="0" applyFont="1" applyAlignment="1">
      <alignment horizontal="center"/>
    </xf>
    <xf numFmtId="10" fontId="4" fillId="0" borderId="0" xfId="2" applyNumberFormat="1" applyFont="1" applyBorder="1" applyAlignment="1">
      <alignment horizontal="center"/>
    </xf>
    <xf numFmtId="173" fontId="4" fillId="0" borderId="0" xfId="2" applyNumberFormat="1" applyFont="1" applyBorder="1" applyAlignment="1">
      <alignment horizontal="center"/>
    </xf>
    <xf numFmtId="39" fontId="4" fillId="0" borderId="0" xfId="2" applyNumberFormat="1" applyFont="1" applyBorder="1" applyAlignment="1">
      <alignment horizontal="center"/>
    </xf>
    <xf numFmtId="166" fontId="4" fillId="0" borderId="0" xfId="2" applyNumberFormat="1" applyFont="1" applyBorder="1" applyAlignment="1">
      <alignment horizontal="center"/>
    </xf>
    <xf numFmtId="4" fontId="4" fillId="0" borderId="0" xfId="2" applyNumberFormat="1" applyFont="1" applyBorder="1" applyAlignment="1">
      <alignment horizontal="center"/>
    </xf>
    <xf numFmtId="167" fontId="4" fillId="0" borderId="0" xfId="0" applyNumberFormat="1" applyFont="1" applyAlignment="1">
      <alignment horizontal="center"/>
    </xf>
    <xf numFmtId="0" fontId="135" fillId="0" borderId="0" xfId="0" applyFont="1" applyAlignment="1">
      <alignment horizontal="center"/>
    </xf>
    <xf numFmtId="10" fontId="135" fillId="0" borderId="0" xfId="2" applyNumberFormat="1" applyFont="1" applyAlignment="1">
      <alignment horizontal="center"/>
    </xf>
    <xf numFmtId="2" fontId="135" fillId="0" borderId="0" xfId="0" applyNumberFormat="1" applyFont="1" applyAlignment="1">
      <alignment horizontal="center"/>
    </xf>
    <xf numFmtId="2" fontId="50" fillId="0" borderId="61" xfId="2" applyNumberFormat="1" applyFont="1" applyBorder="1" applyAlignment="1">
      <alignment horizontal="center"/>
    </xf>
    <xf numFmtId="0" fontId="3" fillId="52" borderId="0" xfId="0" applyFont="1" applyFill="1" applyAlignment="1">
      <alignment horizontal="center"/>
    </xf>
    <xf numFmtId="10" fontId="4" fillId="52" borderId="0" xfId="2" applyNumberFormat="1" applyFont="1" applyFill="1" applyBorder="1" applyAlignment="1">
      <alignment horizontal="center"/>
    </xf>
    <xf numFmtId="0" fontId="50" fillId="0" borderId="61" xfId="2" applyNumberFormat="1" applyFont="1" applyBorder="1"/>
    <xf numFmtId="167" fontId="50" fillId="0" borderId="0" xfId="0" applyNumberFormat="1" applyFont="1" applyAlignment="1">
      <alignment horizontal="center"/>
    </xf>
    <xf numFmtId="0" fontId="50" fillId="0" borderId="0" xfId="2" applyNumberFormat="1" applyFont="1" applyBorder="1"/>
    <xf numFmtId="0" fontId="50" fillId="0" borderId="0" xfId="0" applyFont="1"/>
    <xf numFmtId="0" fontId="50" fillId="0" borderId="0" xfId="2" applyNumberFormat="1" applyFont="1" applyBorder="1" applyAlignment="1">
      <alignment horizontal="center"/>
    </xf>
    <xf numFmtId="168" fontId="50" fillId="16" borderId="61" xfId="2" applyNumberFormat="1" applyFont="1" applyFill="1" applyBorder="1" applyAlignment="1">
      <alignment horizontal="center"/>
    </xf>
    <xf numFmtId="9" fontId="50" fillId="0" borderId="61" xfId="2" applyFont="1" applyBorder="1" applyAlignment="1">
      <alignment horizontal="center"/>
    </xf>
    <xf numFmtId="0" fontId="50" fillId="0" borderId="61" xfId="2" applyNumberFormat="1" applyFont="1" applyBorder="1" applyAlignment="1">
      <alignment horizontal="center"/>
    </xf>
    <xf numFmtId="168" fontId="50" fillId="0" borderId="61" xfId="2" applyNumberFormat="1" applyFont="1" applyBorder="1" applyAlignment="1">
      <alignment horizontal="center"/>
    </xf>
    <xf numFmtId="10" fontId="137" fillId="0" borderId="61" xfId="2" applyNumberFormat="1" applyFont="1" applyBorder="1" applyAlignment="1">
      <alignment horizontal="center"/>
    </xf>
    <xf numFmtId="167" fontId="50" fillId="0" borderId="61" xfId="2" applyNumberFormat="1" applyFont="1" applyBorder="1" applyAlignment="1">
      <alignment horizontal="left"/>
    </xf>
    <xf numFmtId="0" fontId="50" fillId="0" borderId="61" xfId="2" applyNumberFormat="1" applyFont="1" applyBorder="1" applyAlignment="1">
      <alignment horizontal="left"/>
    </xf>
    <xf numFmtId="10" fontId="137" fillId="0" borderId="61" xfId="2" applyNumberFormat="1" applyFont="1" applyBorder="1" applyAlignment="1">
      <alignment horizontal="left"/>
    </xf>
    <xf numFmtId="165" fontId="50" fillId="0" borderId="61" xfId="2" applyNumberFormat="1" applyFont="1" applyBorder="1" applyAlignment="1">
      <alignment horizontal="left"/>
    </xf>
    <xf numFmtId="0" fontId="33" fillId="0" borderId="87" xfId="0" applyFont="1" applyBorder="1" applyAlignment="1">
      <alignment horizontal="center" vertical="center"/>
    </xf>
    <xf numFmtId="172" fontId="106" fillId="3" borderId="88" xfId="1" applyNumberFormat="1" applyFont="1" applyFill="1" applyBorder="1" applyAlignment="1" applyProtection="1">
      <alignment horizontal="center" vertical="center"/>
      <protection locked="0"/>
    </xf>
    <xf numFmtId="0" fontId="33" fillId="0" borderId="70" xfId="0" applyFont="1" applyBorder="1" applyAlignment="1">
      <alignment horizontal="left" vertical="center"/>
    </xf>
    <xf numFmtId="10" fontId="0" fillId="0" borderId="0" xfId="2" applyNumberFormat="1" applyFont="1"/>
    <xf numFmtId="173" fontId="107"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1" fillId="0" borderId="89" xfId="0" applyFont="1" applyBorder="1" applyAlignment="1" applyProtection="1">
      <alignment vertical="center"/>
      <protection locked="0"/>
    </xf>
    <xf numFmtId="0" fontId="101" fillId="0" borderId="89" xfId="0" applyFont="1" applyBorder="1" applyAlignment="1" applyProtection="1">
      <alignment horizontal="center" vertical="center"/>
      <protection locked="0"/>
    </xf>
    <xf numFmtId="0" fontId="138" fillId="0" borderId="0" xfId="0" applyFont="1"/>
    <xf numFmtId="0" fontId="139" fillId="0" borderId="89" xfId="0" applyFont="1" applyBorder="1" applyAlignment="1" applyProtection="1">
      <alignment vertical="center"/>
      <protection locked="0"/>
    </xf>
    <xf numFmtId="0" fontId="140" fillId="0" borderId="0" xfId="0" applyFont="1" applyAlignment="1" applyProtection="1">
      <alignment vertical="center"/>
      <protection locked="0"/>
    </xf>
    <xf numFmtId="0" fontId="2" fillId="0" borderId="0" xfId="0" applyFont="1" applyAlignment="1" applyProtection="1">
      <alignment vertical="center"/>
      <protection locked="0"/>
    </xf>
    <xf numFmtId="0" fontId="2" fillId="0" borderId="0" xfId="0" applyFont="1" applyAlignment="1" applyProtection="1">
      <alignment horizontal="center" vertical="center"/>
      <protection locked="0"/>
    </xf>
    <xf numFmtId="0" fontId="141" fillId="0" borderId="0" xfId="0" applyFont="1" applyAlignment="1" applyProtection="1">
      <alignment vertical="center"/>
      <protection locked="0"/>
    </xf>
    <xf numFmtId="0" fontId="141" fillId="0" borderId="0" xfId="0" applyFont="1" applyAlignment="1" applyProtection="1">
      <alignment horizontal="center" vertical="center" wrapText="1"/>
      <protection locked="0"/>
    </xf>
    <xf numFmtId="0" fontId="143" fillId="0" borderId="0" xfId="0" applyFont="1" applyAlignment="1" applyProtection="1">
      <alignment vertical="center"/>
      <protection locked="0"/>
    </xf>
    <xf numFmtId="0" fontId="143" fillId="0" borderId="0" xfId="0" applyFont="1" applyAlignment="1" applyProtection="1">
      <alignment horizontal="center" vertical="center"/>
      <protection locked="0"/>
    </xf>
    <xf numFmtId="0" fontId="142" fillId="3" borderId="90" xfId="0" applyFont="1" applyFill="1" applyBorder="1" applyAlignment="1" applyProtection="1">
      <alignment horizontal="left" vertical="center" indent="2"/>
      <protection locked="0"/>
    </xf>
    <xf numFmtId="0" fontId="142" fillId="3" borderId="91" xfId="0" applyFont="1" applyFill="1" applyBorder="1" applyAlignment="1" applyProtection="1">
      <alignment horizontal="left" vertical="center" indent="2"/>
      <protection locked="0"/>
    </xf>
    <xf numFmtId="0" fontId="107" fillId="0" borderId="89" xfId="0" applyFont="1" applyBorder="1" applyAlignment="1" applyProtection="1">
      <alignment vertical="center"/>
      <protection locked="0"/>
    </xf>
    <xf numFmtId="0" fontId="107" fillId="0" borderId="89" xfId="0" applyFont="1" applyBorder="1" applyAlignment="1" applyProtection="1">
      <alignment horizontal="right" vertical="center"/>
      <protection locked="0"/>
    </xf>
    <xf numFmtId="0" fontId="0" fillId="0" borderId="92" xfId="0" applyBorder="1"/>
    <xf numFmtId="10" fontId="0" fillId="0" borderId="92" xfId="2" applyNumberFormat="1" applyFont="1" applyBorder="1"/>
    <xf numFmtId="2" fontId="0" fillId="0" borderId="92" xfId="0" applyNumberFormat="1" applyBorder="1"/>
    <xf numFmtId="0" fontId="144" fillId="14" borderId="0" xfId="0" applyFont="1" applyFill="1" applyAlignment="1">
      <alignment horizontal="center" vertical="center" wrapText="1"/>
    </xf>
    <xf numFmtId="0" fontId="145" fillId="0" borderId="0" xfId="0" applyFont="1"/>
    <xf numFmtId="1" fontId="0" fillId="0" borderId="92" xfId="2" applyNumberFormat="1" applyFont="1" applyBorder="1" applyAlignment="1">
      <alignment horizontal="center"/>
    </xf>
    <xf numFmtId="178" fontId="0" fillId="0" borderId="92" xfId="2" applyNumberFormat="1" applyFont="1" applyBorder="1"/>
    <xf numFmtId="0" fontId="0" fillId="0" borderId="92" xfId="2" applyNumberFormat="1" applyFont="1" applyBorder="1" applyAlignment="1">
      <alignment horizontal="center"/>
    </xf>
    <xf numFmtId="10" fontId="0" fillId="0" borderId="92" xfId="2" applyNumberFormat="1" applyFont="1" applyBorder="1" applyAlignment="1">
      <alignment horizontal="center"/>
    </xf>
    <xf numFmtId="0" fontId="1" fillId="0" borderId="0" xfId="0" applyFont="1" applyAlignment="1">
      <alignment wrapText="1"/>
    </xf>
    <xf numFmtId="0" fontId="1" fillId="0" borderId="0" xfId="0" applyFont="1"/>
    <xf numFmtId="0" fontId="34" fillId="12" borderId="97" xfId="0" applyFont="1" applyFill="1" applyBorder="1"/>
    <xf numFmtId="0" fontId="34" fillId="12" borderId="98" xfId="0" applyFont="1" applyFill="1" applyBorder="1"/>
    <xf numFmtId="0" fontId="146" fillId="17" borderId="26" xfId="0" applyFont="1" applyFill="1" applyBorder="1" applyAlignment="1">
      <alignment wrapText="1"/>
    </xf>
    <xf numFmtId="0" fontId="50" fillId="0" borderId="93" xfId="0" applyFont="1" applyBorder="1"/>
    <xf numFmtId="0" fontId="50" fillId="0" borderId="94" xfId="0" applyFont="1" applyBorder="1"/>
    <xf numFmtId="0" fontId="50" fillId="0" borderId="94" xfId="0" applyFont="1" applyBorder="1" applyAlignment="1">
      <alignment horizontal="center" vertical="center"/>
    </xf>
    <xf numFmtId="0" fontId="50" fillId="0" borderId="95" xfId="0" applyFont="1" applyBorder="1" applyAlignment="1">
      <alignment horizontal="center" vertical="center"/>
    </xf>
    <xf numFmtId="0" fontId="50" fillId="0" borderId="95" xfId="0" applyFont="1" applyBorder="1"/>
    <xf numFmtId="0" fontId="140" fillId="0" borderId="0" xfId="0" applyFont="1"/>
    <xf numFmtId="2" fontId="50" fillId="0" borderId="94" xfId="0" applyNumberFormat="1" applyFont="1" applyBorder="1" applyAlignment="1">
      <alignment horizontal="center" vertical="center"/>
    </xf>
    <xf numFmtId="0" fontId="148" fillId="12" borderId="96" xfId="0" applyFont="1" applyFill="1" applyBorder="1" applyAlignment="1">
      <alignment horizontal="left" vertical="top"/>
    </xf>
    <xf numFmtId="0" fontId="148" fillId="12" borderId="97" xfId="0" applyFont="1" applyFill="1" applyBorder="1" applyAlignment="1">
      <alignment horizontal="left" vertical="top"/>
    </xf>
    <xf numFmtId="0" fontId="50" fillId="0" borderId="0" xfId="0" applyFont="1" applyAlignment="1">
      <alignment horizontal="center" vertical="center"/>
    </xf>
    <xf numFmtId="14" fontId="1" fillId="0" borderId="0" xfId="0" applyNumberFormat="1" applyFont="1"/>
    <xf numFmtId="14" fontId="1" fillId="0" borderId="0" xfId="0" applyNumberFormat="1" applyFont="1" applyAlignment="1">
      <alignment wrapText="1"/>
    </xf>
    <xf numFmtId="14" fontId="0" fillId="0" borderId="0" xfId="0" applyNumberFormat="1"/>
    <xf numFmtId="0" fontId="149" fillId="0" borderId="0" xfId="0" applyFont="1" applyAlignment="1" applyProtection="1">
      <alignment horizontal="left" vertical="center"/>
      <protection locked="0"/>
    </xf>
    <xf numFmtId="0" fontId="141" fillId="0" borderId="0" xfId="0" applyFont="1" applyAlignment="1" applyProtection="1">
      <alignment vertical="center" wrapText="1"/>
      <protection locked="0"/>
    </xf>
    <xf numFmtId="0" fontId="142" fillId="3" borderId="0" xfId="0" applyFont="1" applyFill="1" applyAlignment="1" applyProtection="1">
      <alignment horizontal="left" vertical="center" indent="2"/>
      <protection locked="0"/>
    </xf>
    <xf numFmtId="0" fontId="150" fillId="3" borderId="90" xfId="0" applyFont="1" applyFill="1" applyBorder="1" applyAlignment="1" applyProtection="1">
      <alignment horizontal="left" vertical="center" indent="2"/>
      <protection locked="0"/>
    </xf>
    <xf numFmtId="0" fontId="150" fillId="3" borderId="91" xfId="0" applyFont="1" applyFill="1" applyBorder="1" applyAlignment="1" applyProtection="1">
      <alignment horizontal="left" vertical="center" indent="2"/>
      <protection locked="0"/>
    </xf>
    <xf numFmtId="0" fontId="150" fillId="3" borderId="0" xfId="0" applyFont="1" applyFill="1" applyAlignment="1" applyProtection="1">
      <alignment vertical="center"/>
      <protection locked="0"/>
    </xf>
    <xf numFmtId="0" fontId="150" fillId="3" borderId="0" xfId="0" applyFont="1" applyFill="1"/>
    <xf numFmtId="0" fontId="150" fillId="0" borderId="0" xfId="0" applyFont="1" applyAlignment="1" applyProtection="1">
      <alignment vertical="center"/>
      <protection locked="0"/>
    </xf>
    <xf numFmtId="10" fontId="150" fillId="3" borderId="0" xfId="2" applyNumberFormat="1" applyFont="1" applyFill="1" applyAlignment="1">
      <alignment horizontal="center"/>
    </xf>
    <xf numFmtId="0" fontId="50" fillId="0" borderId="94" xfId="0" applyFont="1" applyBorder="1" applyAlignment="1">
      <alignment horizontal="center" vertical="center" wrapText="1"/>
    </xf>
    <xf numFmtId="10" fontId="144" fillId="14" borderId="0" xfId="2" applyNumberFormat="1" applyFont="1" applyFill="1" applyAlignment="1">
      <alignment horizontal="center" vertical="center" wrapText="1"/>
    </xf>
    <xf numFmtId="0" fontId="1" fillId="0" borderId="0" xfId="0" applyFont="1" applyAlignment="1">
      <alignment horizontal="center"/>
    </xf>
    <xf numFmtId="0" fontId="141" fillId="0" borderId="99" xfId="0" applyFont="1" applyBorder="1" applyAlignment="1" applyProtection="1">
      <alignment horizontal="center" vertical="center"/>
      <protection locked="0"/>
    </xf>
    <xf numFmtId="0" fontId="142" fillId="0" borderId="91" xfId="0" applyFont="1" applyBorder="1" applyAlignment="1" applyProtection="1">
      <alignment horizontal="left" vertical="center" indent="2"/>
      <protection locked="0"/>
    </xf>
    <xf numFmtId="179" fontId="1" fillId="0" borderId="0" xfId="2" applyNumberFormat="1" applyFont="1" applyAlignment="1">
      <alignment horizontal="center"/>
    </xf>
    <xf numFmtId="0" fontId="142" fillId="0" borderId="0" xfId="0" applyFont="1" applyAlignment="1" applyProtection="1">
      <alignment horizontal="left" vertical="center" indent="2"/>
      <protection locked="0"/>
    </xf>
    <xf numFmtId="10" fontId="1" fillId="0" borderId="0" xfId="2" applyNumberFormat="1" applyFont="1" applyAlignment="1">
      <alignment horizontal="center"/>
    </xf>
    <xf numFmtId="179" fontId="150" fillId="3" borderId="0" xfId="2" applyNumberFormat="1" applyFont="1" applyFill="1" applyAlignment="1">
      <alignment horizontal="center"/>
    </xf>
    <xf numFmtId="180" fontId="150" fillId="3" borderId="0" xfId="2" applyNumberFormat="1" applyFont="1" applyFill="1" applyAlignment="1">
      <alignment horizontal="center"/>
    </xf>
    <xf numFmtId="9" fontId="150" fillId="3" borderId="0" xfId="2" applyFont="1" applyFill="1" applyAlignment="1">
      <alignment horizontal="center"/>
    </xf>
    <xf numFmtId="0" fontId="151" fillId="0" borderId="99" xfId="0" applyFont="1" applyBorder="1" applyAlignment="1" applyProtection="1">
      <alignment horizontal="center" vertical="center"/>
      <protection locked="0"/>
    </xf>
    <xf numFmtId="0" fontId="151" fillId="12" borderId="100" xfId="0" applyFont="1" applyFill="1" applyBorder="1" applyAlignment="1">
      <alignment horizontal="center"/>
    </xf>
    <xf numFmtId="0" fontId="1" fillId="12" borderId="100" xfId="0" applyFont="1" applyFill="1" applyBorder="1" applyAlignment="1">
      <alignment horizontal="center"/>
    </xf>
    <xf numFmtId="0" fontId="149" fillId="0" borderId="0" xfId="0" applyFont="1" applyAlignment="1" applyProtection="1">
      <alignment vertical="center"/>
      <protection locked="0"/>
    </xf>
    <xf numFmtId="164" fontId="0" fillId="0" borderId="92" xfId="2" applyNumberFormat="1" applyFont="1" applyBorder="1"/>
    <xf numFmtId="0" fontId="0" fillId="0" borderId="0" xfId="0" quotePrefix="1"/>
    <xf numFmtId="0" fontId="101" fillId="14" borderId="1" xfId="0" applyFont="1" applyFill="1" applyBorder="1" applyAlignment="1" applyProtection="1">
      <alignment vertical="center"/>
      <protection locked="0"/>
    </xf>
    <xf numFmtId="0" fontId="101" fillId="12" borderId="22" xfId="0" applyFont="1" applyFill="1" applyBorder="1" applyAlignment="1" applyProtection="1">
      <alignment vertical="center"/>
      <protection locked="0"/>
    </xf>
    <xf numFmtId="0" fontId="101" fillId="17" borderId="24" xfId="0" applyFont="1" applyFill="1" applyBorder="1" applyAlignment="1" applyProtection="1">
      <alignment vertical="center"/>
      <protection locked="0"/>
    </xf>
    <xf numFmtId="0" fontId="147" fillId="0" borderId="11" xfId="0" applyFont="1" applyBorder="1" applyAlignment="1" applyProtection="1">
      <alignment horizontal="left" vertical="center" indent="1"/>
      <protection locked="0"/>
    </xf>
    <xf numFmtId="14" fontId="0" fillId="0" borderId="92" xfId="2" applyNumberFormat="1" applyFont="1" applyBorder="1" applyAlignment="1">
      <alignment horizontal="center"/>
    </xf>
    <xf numFmtId="0" fontId="150" fillId="0" borderId="0" xfId="0" applyFont="1" applyAlignment="1" applyProtection="1">
      <alignment horizontal="center" vertical="center"/>
      <protection locked="0"/>
    </xf>
    <xf numFmtId="173" fontId="107" fillId="0" borderId="0" xfId="0" applyNumberFormat="1" applyFont="1" applyProtection="1">
      <protection locked="0"/>
    </xf>
    <xf numFmtId="0" fontId="101" fillId="14" borderId="0" xfId="0" applyFont="1" applyFill="1" applyAlignment="1" applyProtection="1">
      <alignment horizontal="center" vertical="center"/>
      <protection locked="0"/>
    </xf>
    <xf numFmtId="0" fontId="101" fillId="14" borderId="0" xfId="0" applyFont="1" applyFill="1" applyAlignment="1" applyProtection="1">
      <alignment vertical="center"/>
      <protection locked="0"/>
    </xf>
    <xf numFmtId="0" fontId="152" fillId="14" borderId="0" xfId="0" applyFont="1" applyFill="1" applyAlignment="1" applyProtection="1">
      <alignment vertical="center" wrapText="1"/>
      <protection locked="0"/>
    </xf>
    <xf numFmtId="0" fontId="153" fillId="14" borderId="0" xfId="0" applyFont="1" applyFill="1" applyAlignment="1" applyProtection="1">
      <alignment vertical="center"/>
      <protection locked="0"/>
    </xf>
    <xf numFmtId="0" fontId="155" fillId="14" borderId="0" xfId="0" applyFont="1" applyFill="1" applyAlignment="1" applyProtection="1">
      <alignment vertical="center"/>
      <protection locked="0"/>
    </xf>
    <xf numFmtId="0" fontId="156" fillId="14" borderId="0" xfId="55" applyFont="1" applyFill="1" applyAlignment="1" applyProtection="1">
      <alignment vertical="center"/>
      <protection locked="0"/>
    </xf>
    <xf numFmtId="0" fontId="156" fillId="14" borderId="0" xfId="55" applyFont="1" applyFill="1" applyAlignment="1" applyProtection="1">
      <alignment horizontal="left" vertical="center"/>
      <protection locked="0"/>
    </xf>
    <xf numFmtId="0" fontId="157" fillId="14" borderId="0" xfId="0" applyFont="1" applyFill="1" applyAlignment="1" applyProtection="1">
      <alignment vertical="center"/>
      <protection locked="0"/>
    </xf>
    <xf numFmtId="0" fontId="34" fillId="14" borderId="0" xfId="0" applyFont="1" applyFill="1" applyAlignment="1" applyProtection="1">
      <alignment vertical="center"/>
      <protection locked="0"/>
    </xf>
    <xf numFmtId="0" fontId="34" fillId="14" borderId="0" xfId="0" applyFont="1" applyFill="1" applyAlignment="1" applyProtection="1">
      <alignment horizontal="center" vertical="center"/>
      <protection locked="0"/>
    </xf>
    <xf numFmtId="0" fontId="159"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8" fillId="14" borderId="0" xfId="0" applyFont="1" applyFill="1" applyAlignment="1" applyProtection="1">
      <alignment vertical="center" wrapText="1"/>
      <protection locked="0"/>
    </xf>
    <xf numFmtId="0" fontId="160" fillId="14" borderId="0" xfId="0" applyFont="1" applyFill="1" applyAlignment="1" applyProtection="1">
      <alignment horizontal="center" vertical="center"/>
      <protection locked="0"/>
    </xf>
    <xf numFmtId="0" fontId="161" fillId="14" borderId="0" xfId="0" applyFont="1" applyFill="1" applyAlignment="1" applyProtection="1">
      <alignment horizontal="left" vertical="center"/>
      <protection locked="0"/>
    </xf>
    <xf numFmtId="0" fontId="162" fillId="14" borderId="0" xfId="0" applyFont="1" applyFill="1" applyAlignment="1" applyProtection="1">
      <alignment vertical="center" wrapText="1"/>
      <protection locked="0"/>
    </xf>
    <xf numFmtId="0" fontId="163"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1" fillId="0" borderId="11" xfId="0" applyFont="1" applyBorder="1" applyAlignment="1" applyProtection="1">
      <alignment vertical="center"/>
      <protection locked="0"/>
    </xf>
    <xf numFmtId="0" fontId="101" fillId="0" borderId="12" xfId="0" applyFont="1" applyBorder="1" applyAlignment="1" applyProtection="1">
      <alignment vertical="center"/>
      <protection locked="0"/>
    </xf>
    <xf numFmtId="0" fontId="101" fillId="0" borderId="101" xfId="0" applyFont="1" applyBorder="1" applyAlignment="1" applyProtection="1">
      <alignment vertical="center"/>
      <protection locked="0"/>
    </xf>
    <xf numFmtId="2" fontId="50" fillId="0" borderId="102" xfId="0" applyNumberFormat="1" applyFont="1" applyBorder="1" applyAlignment="1">
      <alignment horizontal="center" vertical="center"/>
    </xf>
    <xf numFmtId="0" fontId="142" fillId="17" borderId="26" xfId="0" applyFont="1" applyFill="1" applyBorder="1" applyAlignment="1">
      <alignment horizontal="center" vertical="center" wrapText="1"/>
    </xf>
    <xf numFmtId="181" fontId="0" fillId="0" borderId="0" xfId="2" applyNumberFormat="1" applyFont="1"/>
    <xf numFmtId="14" fontId="0" fillId="0" borderId="0" xfId="2" applyNumberFormat="1" applyFont="1"/>
    <xf numFmtId="10" fontId="0" fillId="0" borderId="0" xfId="0" applyNumberFormat="1"/>
    <xf numFmtId="44" fontId="0" fillId="0" borderId="0" xfId="56" applyFont="1"/>
    <xf numFmtId="173" fontId="101" fillId="0" borderId="0" xfId="0" applyNumberFormat="1" applyFont="1" applyAlignment="1" applyProtection="1">
      <alignment vertical="center"/>
      <protection locked="0"/>
    </xf>
    <xf numFmtId="10" fontId="101" fillId="0" borderId="0" xfId="0" applyNumberFormat="1" applyFont="1" applyAlignment="1" applyProtection="1">
      <alignment horizontal="center" vertical="center"/>
      <protection locked="0"/>
    </xf>
    <xf numFmtId="9" fontId="101" fillId="0" borderId="0" xfId="0" applyNumberFormat="1" applyFont="1" applyAlignment="1" applyProtection="1">
      <alignment horizontal="center" vertical="center"/>
      <protection locked="0"/>
    </xf>
    <xf numFmtId="164" fontId="101" fillId="0" borderId="0" xfId="0" applyNumberFormat="1" applyFont="1" applyAlignment="1" applyProtection="1">
      <alignment horizontal="center" vertical="center"/>
      <protection locked="0"/>
    </xf>
    <xf numFmtId="2" fontId="101" fillId="0" borderId="0" xfId="0" applyNumberFormat="1" applyFont="1" applyAlignment="1" applyProtection="1">
      <alignment horizontal="center" vertical="center"/>
      <protection locked="0"/>
    </xf>
    <xf numFmtId="176" fontId="101" fillId="0" borderId="0" xfId="0" applyNumberFormat="1" applyFont="1" applyAlignment="1" applyProtection="1">
      <alignment horizontal="center" vertical="center"/>
      <protection locked="0"/>
    </xf>
    <xf numFmtId="0" fontId="102" fillId="0" borderId="0" xfId="0" applyFont="1" applyAlignment="1">
      <alignment vertical="center"/>
    </xf>
    <xf numFmtId="0" fontId="105" fillId="0" borderId="0" xfId="0" applyFont="1" applyAlignment="1">
      <alignment vertical="center"/>
    </xf>
    <xf numFmtId="0" fontId="109" fillId="0" borderId="0" xfId="0" applyFont="1" applyAlignment="1" applyProtection="1">
      <alignment vertical="center"/>
      <protection locked="0"/>
    </xf>
    <xf numFmtId="0" fontId="100" fillId="0" borderId="0" xfId="0" applyFont="1" applyAlignment="1" applyProtection="1">
      <alignment vertical="center"/>
      <protection locked="0"/>
    </xf>
    <xf numFmtId="0" fontId="111" fillId="0" borderId="0" xfId="0" applyFont="1" applyAlignment="1" applyProtection="1">
      <alignment vertical="center"/>
      <protection locked="0"/>
    </xf>
    <xf numFmtId="0" fontId="108" fillId="0" borderId="0" xfId="0" applyFont="1" applyAlignment="1">
      <alignment vertical="center"/>
    </xf>
    <xf numFmtId="10" fontId="101" fillId="0" borderId="0" xfId="0" applyNumberFormat="1" applyFont="1" applyAlignment="1" applyProtection="1">
      <alignment vertical="center"/>
      <protection locked="0"/>
    </xf>
    <xf numFmtId="10" fontId="101" fillId="0" borderId="76" xfId="0" applyNumberFormat="1" applyFont="1" applyBorder="1" applyAlignment="1" applyProtection="1">
      <alignment vertical="center"/>
      <protection locked="0"/>
    </xf>
    <xf numFmtId="10" fontId="101" fillId="0" borderId="75" xfId="0" applyNumberFormat="1" applyFont="1" applyBorder="1" applyAlignment="1" applyProtection="1">
      <alignment vertical="center"/>
      <protection locked="0"/>
    </xf>
    <xf numFmtId="10" fontId="101" fillId="0" borderId="77" xfId="0" applyNumberFormat="1" applyFont="1" applyBorder="1" applyAlignment="1" applyProtection="1">
      <alignment vertical="center"/>
      <protection locked="0"/>
    </xf>
    <xf numFmtId="0" fontId="109" fillId="0" borderId="0" xfId="0" applyFont="1" applyAlignment="1" applyProtection="1">
      <alignment horizontal="center" vertical="center"/>
      <protection locked="0"/>
    </xf>
    <xf numFmtId="0" fontId="100" fillId="0" borderId="0" xfId="0" applyFont="1" applyAlignment="1" applyProtection="1">
      <alignment horizontal="center" vertical="center"/>
      <protection locked="0"/>
    </xf>
    <xf numFmtId="0" fontId="101" fillId="0" borderId="76" xfId="0" applyFont="1" applyBorder="1" applyAlignment="1" applyProtection="1">
      <alignment horizontal="center" vertical="center"/>
      <protection locked="0"/>
    </xf>
    <xf numFmtId="0" fontId="101" fillId="0" borderId="75" xfId="0" applyFont="1" applyBorder="1" applyAlignment="1" applyProtection="1">
      <alignment horizontal="center" vertical="center"/>
      <protection locked="0"/>
    </xf>
    <xf numFmtId="0" fontId="101" fillId="0" borderId="77" xfId="0" applyFont="1" applyBorder="1" applyAlignment="1" applyProtection="1">
      <alignment horizontal="center" vertical="center"/>
      <protection locked="0"/>
    </xf>
    <xf numFmtId="0" fontId="111" fillId="0" borderId="0" xfId="0" applyFont="1" applyAlignment="1" applyProtection="1">
      <alignment horizontal="center" vertical="center"/>
      <protection locked="0"/>
    </xf>
    <xf numFmtId="0" fontId="33" fillId="0" borderId="0" xfId="0" applyFont="1" applyAlignment="1">
      <alignment horizontal="right"/>
    </xf>
    <xf numFmtId="168" fontId="50" fillId="16" borderId="0" xfId="2" applyNumberFormat="1" applyFont="1" applyFill="1" applyBorder="1" applyAlignment="1">
      <alignment horizontal="center"/>
    </xf>
    <xf numFmtId="168" fontId="50" fillId="16" borderId="0" xfId="0" applyNumberFormat="1" applyFont="1" applyFill="1" applyAlignment="1">
      <alignment horizontal="center"/>
    </xf>
    <xf numFmtId="9" fontId="50" fillId="0" borderId="0" xfId="2" applyFont="1" applyBorder="1" applyAlignment="1">
      <alignment horizontal="center"/>
    </xf>
    <xf numFmtId="168" fontId="50" fillId="0" borderId="0" xfId="2" applyNumberFormat="1" applyFont="1" applyBorder="1" applyAlignment="1">
      <alignment horizontal="center"/>
    </xf>
    <xf numFmtId="10" fontId="137" fillId="0" borderId="0" xfId="2" applyNumberFormat="1" applyFont="1" applyBorder="1" applyAlignment="1">
      <alignment horizontal="center"/>
    </xf>
    <xf numFmtId="4" fontId="50" fillId="0" borderId="0" xfId="2" applyNumberFormat="1" applyFont="1" applyBorder="1" applyAlignment="1">
      <alignment horizontal="center"/>
    </xf>
    <xf numFmtId="167" fontId="50" fillId="0" borderId="0" xfId="2" applyNumberFormat="1" applyFont="1" applyBorder="1" applyAlignment="1">
      <alignment horizontal="left"/>
    </xf>
    <xf numFmtId="0" fontId="50" fillId="0" borderId="0" xfId="2" applyNumberFormat="1" applyFont="1" applyBorder="1" applyAlignment="1">
      <alignment horizontal="left"/>
    </xf>
    <xf numFmtId="10" fontId="137" fillId="0" borderId="0" xfId="2" applyNumberFormat="1" applyFont="1" applyBorder="1" applyAlignment="1">
      <alignment horizontal="left"/>
    </xf>
    <xf numFmtId="165" fontId="50" fillId="0" borderId="0" xfId="2" applyNumberFormat="1" applyFont="1" applyBorder="1" applyAlignment="1">
      <alignment horizontal="left"/>
    </xf>
    <xf numFmtId="2" fontId="50" fillId="0" borderId="0" xfId="2" applyNumberFormat="1" applyFont="1" applyBorder="1" applyAlignment="1">
      <alignment horizontal="center"/>
    </xf>
    <xf numFmtId="10" fontId="50" fillId="0" borderId="0" xfId="2" applyNumberFormat="1" applyFont="1" applyBorder="1" applyAlignment="1">
      <alignment horizontal="left"/>
    </xf>
    <xf numFmtId="10" fontId="66" fillId="3" borderId="67" xfId="2" applyNumberFormat="1" applyFont="1" applyFill="1" applyBorder="1" applyAlignment="1" applyProtection="1">
      <alignment horizontal="center" vertical="center"/>
      <protection locked="0"/>
    </xf>
    <xf numFmtId="0" fontId="150" fillId="3" borderId="0" xfId="0" applyFont="1" applyFill="1" applyAlignment="1" applyProtection="1">
      <alignment horizontal="left" vertical="center" indent="2"/>
      <protection locked="0"/>
    </xf>
    <xf numFmtId="0" fontId="139" fillId="0" borderId="0" xfId="0" applyFont="1" applyAlignment="1" applyProtection="1">
      <alignment vertical="center"/>
      <protection locked="0"/>
    </xf>
    <xf numFmtId="0" fontId="165" fillId="14" borderId="0" xfId="0" applyFont="1" applyFill="1" applyAlignment="1" applyProtection="1">
      <alignment horizontal="center" vertical="center"/>
      <protection locked="0"/>
    </xf>
    <xf numFmtId="0" fontId="49" fillId="0" borderId="0" xfId="0" applyFont="1" applyAlignment="1">
      <alignment horizontal="left" vertical="center"/>
    </xf>
    <xf numFmtId="0" fontId="164" fillId="14" borderId="0" xfId="0" applyFont="1" applyFill="1" applyAlignment="1" applyProtection="1">
      <alignment horizontal="right" vertical="center" wrapText="1"/>
      <protection locked="0"/>
    </xf>
    <xf numFmtId="0" fontId="152" fillId="14" borderId="0" xfId="0" applyFont="1" applyFill="1" applyAlignment="1" applyProtection="1">
      <alignment horizontal="right" vertical="center" wrapText="1"/>
      <protection locked="0"/>
    </xf>
    <xf numFmtId="0" fontId="78" fillId="0" borderId="0" xfId="0" applyFont="1" applyAlignment="1">
      <alignment horizontal="center" vertical="top"/>
    </xf>
    <xf numFmtId="0" fontId="40" fillId="6" borderId="15" xfId="0" applyFont="1" applyFill="1" applyBorder="1" applyAlignment="1">
      <alignment horizontal="center" vertical="center" wrapText="1"/>
    </xf>
    <xf numFmtId="0" fontId="40" fillId="6" borderId="0" xfId="0" applyFont="1" applyFill="1" applyAlignment="1">
      <alignment horizontal="center" vertical="center" wrapText="1"/>
    </xf>
    <xf numFmtId="1" fontId="59" fillId="3" borderId="64" xfId="1" applyNumberFormat="1" applyFont="1" applyFill="1" applyBorder="1" applyAlignment="1" applyProtection="1">
      <alignment horizontal="left" vertical="center"/>
      <protection locked="0"/>
    </xf>
    <xf numFmtId="1" fontId="59" fillId="3" borderId="66" xfId="1" applyNumberFormat="1" applyFont="1" applyFill="1" applyBorder="1" applyAlignment="1" applyProtection="1">
      <alignment horizontal="left" vertical="center"/>
      <protection locked="0"/>
    </xf>
    <xf numFmtId="0" fontId="48" fillId="0" borderId="0" xfId="0" applyFont="1" applyAlignment="1">
      <alignment horizontal="center" vertical="center"/>
    </xf>
    <xf numFmtId="0" fontId="40" fillId="6" borderId="53" xfId="0" applyFont="1" applyFill="1" applyBorder="1" applyAlignment="1">
      <alignment horizontal="center" vertical="center" wrapText="1"/>
    </xf>
    <xf numFmtId="173" fontId="107" fillId="0" borderId="0" xfId="0" applyNumberFormat="1" applyFont="1" applyAlignment="1" applyProtection="1">
      <alignment horizontal="center"/>
      <protection locked="0"/>
    </xf>
    <xf numFmtId="177" fontId="142" fillId="3" borderId="0" xfId="0" applyNumberFormat="1" applyFont="1" applyFill="1" applyAlignment="1" applyProtection="1">
      <alignment horizontal="center" vertical="center"/>
      <protection locked="0"/>
    </xf>
    <xf numFmtId="0" fontId="141" fillId="0" borderId="0" xfId="0" applyFont="1" applyAlignment="1" applyProtection="1">
      <alignment horizontal="center" vertical="center" wrapText="1"/>
      <protection locked="0"/>
    </xf>
    <xf numFmtId="10" fontId="142" fillId="3" borderId="0" xfId="2" applyNumberFormat="1" applyFont="1" applyFill="1" applyAlignment="1" applyProtection="1">
      <alignment horizontal="center" vertical="center"/>
      <protection locked="0"/>
    </xf>
    <xf numFmtId="0" fontId="149" fillId="0" borderId="0" xfId="0" applyFont="1" applyAlignment="1" applyProtection="1">
      <alignment horizontal="center" vertical="center"/>
      <protection locked="0"/>
    </xf>
    <xf numFmtId="0" fontId="141" fillId="0" borderId="0" xfId="0" applyFont="1" applyAlignment="1" applyProtection="1">
      <alignment horizontal="center" vertical="center"/>
      <protection locked="0"/>
    </xf>
    <xf numFmtId="0" fontId="141" fillId="0" borderId="0" xfId="0" applyFont="1" applyAlignment="1">
      <alignment horizontal="center" vertical="center" wrapText="1"/>
    </xf>
    <xf numFmtId="1" fontId="150" fillId="3" borderId="0" xfId="0" applyNumberFormat="1" applyFont="1" applyFill="1" applyAlignment="1">
      <alignment horizontal="center"/>
    </xf>
    <xf numFmtId="0" fontId="150" fillId="3" borderId="0" xfId="0" applyFont="1" applyFill="1" applyAlignment="1" applyProtection="1">
      <alignment horizontal="center" vertical="center"/>
      <protection locked="0"/>
    </xf>
    <xf numFmtId="10" fontId="150" fillId="3" borderId="0" xfId="2" applyNumberFormat="1" applyFont="1" applyFill="1" applyAlignment="1" applyProtection="1">
      <alignment horizontal="center" vertical="center"/>
      <protection locked="0"/>
    </xf>
    <xf numFmtId="10" fontId="150" fillId="3" borderId="0" xfId="2" applyNumberFormat="1" applyFont="1" applyFill="1" applyAlignment="1">
      <alignment horizontal="center"/>
    </xf>
    <xf numFmtId="0" fontId="150" fillId="3" borderId="0" xfId="2" applyNumberFormat="1" applyFont="1" applyFill="1" applyAlignment="1">
      <alignment horizontal="center"/>
    </xf>
    <xf numFmtId="0" fontId="150" fillId="3" borderId="0" xfId="2" applyNumberFormat="1" applyFont="1" applyFill="1" applyAlignment="1" applyProtection="1">
      <alignment horizontal="center" vertical="center"/>
      <protection locked="0"/>
    </xf>
    <xf numFmtId="10" fontId="150" fillId="3" borderId="0" xfId="0" applyNumberFormat="1" applyFont="1" applyFill="1" applyAlignment="1" applyProtection="1">
      <alignment horizontal="center" vertical="center"/>
      <protection locked="0"/>
    </xf>
    <xf numFmtId="172" fontId="150" fillId="3" borderId="0" xfId="2" applyNumberFormat="1" applyFont="1" applyFill="1" applyAlignment="1">
      <alignment horizontal="center"/>
    </xf>
    <xf numFmtId="164" fontId="24" fillId="9" borderId="29" xfId="2" applyNumberFormat="1" applyFont="1" applyFill="1" applyBorder="1" applyAlignment="1">
      <alignment horizontal="center" vertical="center"/>
    </xf>
    <xf numFmtId="164" fontId="24" fillId="9" borderId="28" xfId="2" applyNumberFormat="1" applyFont="1" applyFill="1" applyBorder="1" applyAlignment="1">
      <alignment horizontal="center" vertical="center"/>
    </xf>
    <xf numFmtId="164" fontId="24" fillId="9" borderId="32" xfId="2" applyNumberFormat="1" applyFont="1" applyFill="1" applyBorder="1" applyAlignment="1">
      <alignment horizontal="center" vertical="center"/>
    </xf>
    <xf numFmtId="164" fontId="24" fillId="9" borderId="31" xfId="2" applyNumberFormat="1" applyFont="1" applyFill="1" applyBorder="1" applyAlignment="1">
      <alignment horizontal="center" vertical="center"/>
    </xf>
    <xf numFmtId="164" fontId="24" fillId="9" borderId="30" xfId="2" applyNumberFormat="1" applyFont="1" applyFill="1" applyBorder="1" applyAlignment="1">
      <alignment horizontal="center" vertical="center"/>
    </xf>
    <xf numFmtId="164" fontId="24" fillId="9" borderId="35" xfId="2" applyNumberFormat="1" applyFont="1" applyFill="1" applyBorder="1" applyAlignment="1">
      <alignment horizontal="center" vertical="center"/>
    </xf>
    <xf numFmtId="164" fontId="24" fillId="9" borderId="27" xfId="2" applyNumberFormat="1" applyFont="1" applyFill="1" applyBorder="1" applyAlignment="1">
      <alignment horizontal="center" vertical="center"/>
    </xf>
    <xf numFmtId="164" fontId="24" fillId="9" borderId="26" xfId="2" applyNumberFormat="1" applyFont="1" applyFill="1" applyBorder="1" applyAlignment="1">
      <alignment horizontal="center" vertical="center"/>
    </xf>
    <xf numFmtId="164" fontId="24" fillId="9" borderId="34" xfId="2" applyNumberFormat="1" applyFont="1" applyFill="1" applyBorder="1" applyAlignment="1">
      <alignment horizontal="center" vertical="center"/>
    </xf>
    <xf numFmtId="0" fontId="30" fillId="6" borderId="15" xfId="0" applyFont="1" applyFill="1" applyBorder="1" applyAlignment="1">
      <alignment horizontal="center" vertical="center"/>
    </xf>
    <xf numFmtId="0" fontId="30" fillId="6" borderId="0" xfId="0" applyFont="1" applyFill="1" applyAlignment="1">
      <alignment horizontal="center" vertical="center"/>
    </xf>
    <xf numFmtId="0" fontId="54" fillId="6" borderId="0" xfId="0" applyFont="1" applyFill="1" applyAlignment="1">
      <alignment horizontal="center" vertical="center"/>
    </xf>
    <xf numFmtId="0" fontId="30" fillId="6" borderId="16" xfId="0" applyFont="1" applyFill="1" applyBorder="1" applyAlignment="1">
      <alignment horizontal="center" vertical="center"/>
    </xf>
    <xf numFmtId="164" fontId="24" fillId="9" borderId="27" xfId="2" applyNumberFormat="1" applyFont="1" applyFill="1" applyBorder="1" applyAlignment="1" applyProtection="1">
      <alignment horizontal="center" vertical="center"/>
    </xf>
    <xf numFmtId="164" fontId="24" fillId="9" borderId="34" xfId="2" applyNumberFormat="1" applyFont="1" applyFill="1" applyBorder="1" applyAlignment="1" applyProtection="1">
      <alignment horizontal="center" vertical="center"/>
    </xf>
    <xf numFmtId="164" fontId="24" fillId="2" borderId="15" xfId="2" applyNumberFormat="1" applyFont="1" applyFill="1" applyBorder="1" applyAlignment="1" applyProtection="1">
      <alignment horizontal="center" vertical="center"/>
    </xf>
    <xf numFmtId="164" fontId="24" fillId="2" borderId="27" xfId="2" applyNumberFormat="1" applyFont="1" applyFill="1" applyBorder="1" applyAlignment="1" applyProtection="1">
      <alignment horizontal="center" vertical="center"/>
    </xf>
    <xf numFmtId="164" fontId="24" fillId="9" borderId="29" xfId="2" applyNumberFormat="1" applyFont="1" applyFill="1" applyBorder="1" applyAlignment="1" applyProtection="1">
      <alignment horizontal="center" vertical="center"/>
    </xf>
    <xf numFmtId="164" fontId="24" fillId="9" borderId="32" xfId="2" applyNumberFormat="1" applyFont="1" applyFill="1" applyBorder="1" applyAlignment="1" applyProtection="1">
      <alignment horizontal="center" vertical="center"/>
    </xf>
    <xf numFmtId="164" fontId="24" fillId="9" borderId="31" xfId="2" applyNumberFormat="1" applyFont="1" applyFill="1" applyBorder="1" applyAlignment="1" applyProtection="1">
      <alignment horizontal="center" vertical="center"/>
    </xf>
    <xf numFmtId="164" fontId="24" fillId="9" borderId="35" xfId="2" applyNumberFormat="1" applyFont="1" applyFill="1" applyBorder="1" applyAlignment="1" applyProtection="1">
      <alignment horizontal="center" vertical="center"/>
    </xf>
    <xf numFmtId="164" fontId="24" fillId="9" borderId="30" xfId="2" applyNumberFormat="1" applyFont="1" applyFill="1" applyBorder="1" applyAlignment="1" applyProtection="1">
      <alignment horizontal="center" vertical="center"/>
    </xf>
    <xf numFmtId="164" fontId="24" fillId="9" borderId="28" xfId="2" applyNumberFormat="1" applyFont="1" applyFill="1" applyBorder="1" applyAlignment="1" applyProtection="1">
      <alignment horizontal="center" vertical="center"/>
    </xf>
    <xf numFmtId="0" fontId="54" fillId="6" borderId="16" xfId="0" applyFont="1" applyFill="1" applyBorder="1" applyAlignment="1">
      <alignment horizontal="center" vertical="center"/>
    </xf>
    <xf numFmtId="0" fontId="54" fillId="6" borderId="26" xfId="0" applyFont="1" applyFill="1" applyBorder="1" applyAlignment="1">
      <alignment horizontal="center" vertical="center"/>
    </xf>
    <xf numFmtId="0" fontId="54" fillId="6" borderId="34" xfId="0" applyFont="1" applyFill="1" applyBorder="1" applyAlignment="1">
      <alignment horizontal="center" vertical="center"/>
    </xf>
    <xf numFmtId="164" fontId="24" fillId="9" borderId="26" xfId="2" applyNumberFormat="1" applyFont="1" applyFill="1" applyBorder="1" applyAlignment="1" applyProtection="1">
      <alignment horizontal="center" vertical="center"/>
    </xf>
    <xf numFmtId="0" fontId="48" fillId="0" borderId="0" xfId="0" applyFont="1" applyAlignment="1">
      <alignment horizontal="left"/>
    </xf>
    <xf numFmtId="1" fontId="59" fillId="5" borderId="51" xfId="1" applyNumberFormat="1" applyFont="1" applyFill="1" applyBorder="1" applyAlignment="1" applyProtection="1">
      <alignment horizontal="center" vertical="center"/>
      <protection locked="0"/>
    </xf>
    <xf numFmtId="1" fontId="59" fillId="5" borderId="52" xfId="1" applyNumberFormat="1" applyFont="1" applyFill="1" applyBorder="1" applyAlignment="1" applyProtection="1">
      <alignment horizontal="center" vertical="center"/>
      <protection locked="0"/>
    </xf>
    <xf numFmtId="0" fontId="40" fillId="6" borderId="15" xfId="0" applyFont="1" applyFill="1" applyBorder="1" applyAlignment="1" applyProtection="1">
      <alignment horizontal="center" vertical="center"/>
      <protection locked="0"/>
    </xf>
    <xf numFmtId="0" fontId="40" fillId="6" borderId="16" xfId="0" applyFont="1" applyFill="1" applyBorder="1" applyAlignment="1" applyProtection="1">
      <alignment horizontal="center" vertical="center"/>
      <protection locked="0"/>
    </xf>
    <xf numFmtId="0" fontId="40" fillId="6" borderId="0" xfId="0" applyFont="1" applyFill="1" applyAlignment="1" applyProtection="1">
      <alignment horizontal="center" vertical="center"/>
      <protection locked="0"/>
    </xf>
    <xf numFmtId="171" fontId="57" fillId="0" borderId="0" xfId="0" applyNumberFormat="1" applyFont="1" applyAlignment="1">
      <alignment horizontal="center"/>
    </xf>
    <xf numFmtId="0" fontId="48" fillId="0" borderId="0" xfId="0" applyFont="1" applyAlignment="1" applyProtection="1">
      <alignment horizontal="left"/>
      <protection locked="0"/>
    </xf>
    <xf numFmtId="0" fontId="120" fillId="0" borderId="0" xfId="0" applyFont="1" applyAlignment="1" applyProtection="1">
      <alignment horizontal="left"/>
      <protection locked="0"/>
    </xf>
    <xf numFmtId="44" fontId="0" fillId="0" borderId="0" xfId="0" applyNumberFormat="1"/>
    <xf numFmtId="0" fontId="41" fillId="14" borderId="0" xfId="0" applyFont="1" applyFill="1" applyAlignment="1">
      <alignment horizontal="center"/>
    </xf>
    <xf numFmtId="0" fontId="166" fillId="5" borderId="0" xfId="0" applyFont="1" applyFill="1" applyAlignment="1">
      <alignment horizontal="center"/>
    </xf>
    <xf numFmtId="9" fontId="166" fillId="5" borderId="0" xfId="0" applyNumberFormat="1" applyFont="1" applyFill="1" applyAlignment="1">
      <alignment horizontal="center"/>
    </xf>
    <xf numFmtId="0" fontId="0" fillId="0" borderId="0" xfId="0" applyAlignment="1">
      <alignment horizontal="left"/>
    </xf>
  </cellXfs>
  <cellStyles count="57">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Currency" xfId="56" builtinId="4"/>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299">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style="thin">
          <color theme="0" tint="-0.34998626667073579"/>
        </top>
        <bottom style="thin">
          <color theme="0" tint="-0.34998626667073579"/>
        </bottom>
        <vertical/>
        <horizontal/>
      </border>
    </dxf>
  </dxfs>
  <tableStyles count="0" defaultTableStyle="TableStyleMedium2" defaultPivotStyle="PivotStyleLight16"/>
  <colors>
    <mruColors>
      <color rgb="FFB5BBCF"/>
      <color rgb="FFF8696B"/>
      <color rgb="FF63BE7B"/>
      <color rgb="FFFAFFB9"/>
      <color rgb="FF000076"/>
      <color rgb="FF0000C0"/>
      <color rgb="FFFFC35C"/>
      <color rgb="FF343A51"/>
      <color rgb="FFFFFFCD"/>
      <color rgb="FFFAB4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connections" Target="connection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2.xml"/><Relationship Id="rId37" Type="http://schemas.openxmlformats.org/officeDocument/2006/relationships/sheetMetadata" Target="metadata.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2.3604335074504063E-2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2.4871622892320626E-3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9.8505284912728586E-2</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5.954739702955103E-2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1.6504547897753514</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1"/>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numCache>
            </c:numRef>
          </c:cat>
          <c:val>
            <c:numRef>
              <c:f>[0]!retorno_portfolio</c:f>
              <c:numCache>
                <c:formatCode>0.00%</c:formatCode>
                <c:ptCount val="701"/>
                <c:pt idx="0">
                  <c:v>2.1724288126078336E-3</c:v>
                </c:pt>
                <c:pt idx="1">
                  <c:v>1.8870011962139888E-3</c:v>
                </c:pt>
                <c:pt idx="2">
                  <c:v>1.6394069724610105E-3</c:v>
                </c:pt>
                <c:pt idx="3">
                  <c:v>1.891773532830987E-3</c:v>
                </c:pt>
                <c:pt idx="4">
                  <c:v>2.0056108915964543E-3</c:v>
                </c:pt>
                <c:pt idx="5">
                  <c:v>2.4749854572720942E-3</c:v>
                </c:pt>
                <c:pt idx="6">
                  <c:v>2.739732877841794E-3</c:v>
                </c:pt>
                <c:pt idx="7">
                  <c:v>3.9980394635794614E-3</c:v>
                </c:pt>
                <c:pt idx="8">
                  <c:v>4.6236747963654956E-3</c:v>
                </c:pt>
                <c:pt idx="9">
                  <c:v>4.506223518021546E-3</c:v>
                </c:pt>
                <c:pt idx="10">
                  <c:v>4.7810922043955983E-3</c:v>
                </c:pt>
                <c:pt idx="11">
                  <c:v>6.0346801850208465E-3</c:v>
                </c:pt>
                <c:pt idx="12">
                  <c:v>6.6071853860016905E-3</c:v>
                </c:pt>
                <c:pt idx="13">
                  <c:v>5.7573536366612998E-3</c:v>
                </c:pt>
                <c:pt idx="14">
                  <c:v>6.9078019519519529E-3</c:v>
                </c:pt>
                <c:pt idx="15">
                  <c:v>7.7778141922806299E-3</c:v>
                </c:pt>
                <c:pt idx="16">
                  <c:v>7.0497097191593028E-3</c:v>
                </c:pt>
                <c:pt idx="17">
                  <c:v>4.5111680674911891E-3</c:v>
                </c:pt>
                <c:pt idx="18">
                  <c:v>6.5386714070680974E-3</c:v>
                </c:pt>
                <c:pt idx="19">
                  <c:v>6.1450840582422117E-3</c:v>
                </c:pt>
                <c:pt idx="20">
                  <c:v>6.0032485934222724E-3</c:v>
                </c:pt>
                <c:pt idx="21">
                  <c:v>5.0713134765683066E-3</c:v>
                </c:pt>
                <c:pt idx="22">
                  <c:v>5.8323450744539596E-3</c:v>
                </c:pt>
                <c:pt idx="23">
                  <c:v>7.063235929295697E-3</c:v>
                </c:pt>
                <c:pt idx="24">
                  <c:v>8.4879091588658806E-3</c:v>
                </c:pt>
                <c:pt idx="25">
                  <c:v>8.3653703996768858E-3</c:v>
                </c:pt>
                <c:pt idx="26">
                  <c:v>7.3675823171888144E-3</c:v>
                </c:pt>
                <c:pt idx="27">
                  <c:v>6.4663818417427521E-3</c:v>
                </c:pt>
                <c:pt idx="28">
                  <c:v>8.7743211702111523E-3</c:v>
                </c:pt>
                <c:pt idx="29">
                  <c:v>1.0299699092070291E-2</c:v>
                </c:pt>
                <c:pt idx="30">
                  <c:v>1.0203970432926424E-2</c:v>
                </c:pt>
                <c:pt idx="31">
                  <c:v>1.0063523567006127E-2</c:v>
                </c:pt>
                <c:pt idx="32">
                  <c:v>1.0770757474162451E-2</c:v>
                </c:pt>
                <c:pt idx="33">
                  <c:v>1.0818958548574287E-2</c:v>
                </c:pt>
                <c:pt idx="34">
                  <c:v>1.2115302048650189E-2</c:v>
                </c:pt>
                <c:pt idx="35">
                  <c:v>1.0876220864745934E-2</c:v>
                </c:pt>
                <c:pt idx="36">
                  <c:v>1.0184679386825657E-2</c:v>
                </c:pt>
                <c:pt idx="37">
                  <c:v>4.2292568247426221E-3</c:v>
                </c:pt>
                <c:pt idx="38">
                  <c:v>1.8373488751499689E-3</c:v>
                </c:pt>
                <c:pt idx="39">
                  <c:v>2.6503307830301193E-3</c:v>
                </c:pt>
                <c:pt idx="40">
                  <c:v>5.6826826672595754E-3</c:v>
                </c:pt>
                <c:pt idx="41">
                  <c:v>5.8400018937305731E-3</c:v>
                </c:pt>
                <c:pt idx="42">
                  <c:v>8.244015352539602E-3</c:v>
                </c:pt>
                <c:pt idx="43">
                  <c:v>4.0711575672756073E-3</c:v>
                </c:pt>
                <c:pt idx="44">
                  <c:v>1.0731529814835827E-3</c:v>
                </c:pt>
                <c:pt idx="45">
                  <c:v>-8.3673072420574757E-3</c:v>
                </c:pt>
                <c:pt idx="46">
                  <c:v>-3.5055886595962704E-3</c:v>
                </c:pt>
                <c:pt idx="47">
                  <c:v>-1.1278070959445885E-2</c:v>
                </c:pt>
                <c:pt idx="48">
                  <c:v>-2.2820841709143225E-2</c:v>
                </c:pt>
                <c:pt idx="49">
                  <c:v>-1.3486607933859918E-2</c:v>
                </c:pt>
                <c:pt idx="50">
                  <c:v>-2.1279722812493906E-2</c:v>
                </c:pt>
                <c:pt idx="51">
                  <c:v>-1.9030539520467182E-2</c:v>
                </c:pt>
                <c:pt idx="52">
                  <c:v>-2.7517782502869625E-2</c:v>
                </c:pt>
                <c:pt idx="53">
                  <c:v>-2.6314745124077166E-2</c:v>
                </c:pt>
                <c:pt idx="54">
                  <c:v>-2.7104113124185703E-2</c:v>
                </c:pt>
                <c:pt idx="55">
                  <c:v>-2.9736845217450791E-2</c:v>
                </c:pt>
                <c:pt idx="56">
                  <c:v>-2.3463899247235021E-2</c:v>
                </c:pt>
                <c:pt idx="57">
                  <c:v>-2.0083963811816874E-2</c:v>
                </c:pt>
                <c:pt idx="58">
                  <c:v>-1.5969338786980369E-2</c:v>
                </c:pt>
                <c:pt idx="59">
                  <c:v>-1.7902999817425602E-2</c:v>
                </c:pt>
                <c:pt idx="60">
                  <c:v>-1.5905651962924927E-2</c:v>
                </c:pt>
                <c:pt idx="61">
                  <c:v>-1.7802881480602162E-2</c:v>
                </c:pt>
                <c:pt idx="62">
                  <c:v>-2.0694331609375616E-2</c:v>
                </c:pt>
                <c:pt idx="63">
                  <c:v>-1.9931041272300387E-2</c:v>
                </c:pt>
                <c:pt idx="64">
                  <c:v>-2.1181126170806919E-2</c:v>
                </c:pt>
                <c:pt idx="65">
                  <c:v>-1.6820519674134893E-2</c:v>
                </c:pt>
                <c:pt idx="66">
                  <c:v>-1.5789606491730224E-2</c:v>
                </c:pt>
                <c:pt idx="67">
                  <c:v>-1.4416929235324227E-2</c:v>
                </c:pt>
                <c:pt idx="68">
                  <c:v>-1.3879157341616488E-2</c:v>
                </c:pt>
                <c:pt idx="69">
                  <c:v>-1.3296375495261192E-2</c:v>
                </c:pt>
                <c:pt idx="70">
                  <c:v>-9.9969062883190629E-3</c:v>
                </c:pt>
                <c:pt idx="71">
                  <c:v>-1.0114792744436829E-2</c:v>
                </c:pt>
                <c:pt idx="72">
                  <c:v>-9.0205292215791433E-3</c:v>
                </c:pt>
                <c:pt idx="73">
                  <c:v>-7.9520453394746893E-3</c:v>
                </c:pt>
                <c:pt idx="74">
                  <c:v>-6.6645823649796876E-3</c:v>
                </c:pt>
                <c:pt idx="75">
                  <c:v>-3.5865147908418216E-3</c:v>
                </c:pt>
                <c:pt idx="76">
                  <c:v>-4.4047068622430352E-3</c:v>
                </c:pt>
                <c:pt idx="77">
                  <c:v>-7.088240317220329E-3</c:v>
                </c:pt>
                <c:pt idx="78">
                  <c:v>-5.1563882992842203E-3</c:v>
                </c:pt>
                <c:pt idx="79">
                  <c:v>-3.4804021918770633E-3</c:v>
                </c:pt>
                <c:pt idx="80">
                  <c:v>-2.0870906643446485E-3</c:v>
                </c:pt>
                <c:pt idx="81">
                  <c:v>-3.1453956081783918E-3</c:v>
                </c:pt>
                <c:pt idx="82">
                  <c:v>-3.8065313198846207E-3</c:v>
                </c:pt>
                <c:pt idx="83">
                  <c:v>-2.7588749655088618E-3</c:v>
                </c:pt>
                <c:pt idx="84">
                  <c:v>-2.2092510190290238E-3</c:v>
                </c:pt>
                <c:pt idx="85">
                  <c:v>-1.35922932826682E-3</c:v>
                </c:pt>
                <c:pt idx="86">
                  <c:v>-4.7638315423936817E-4</c:v>
                </c:pt>
                <c:pt idx="87">
                  <c:v>-7.3489460187536881E-4</c:v>
                </c:pt>
                <c:pt idx="88">
                  <c:v>-2.273385741974443E-3</c:v>
                </c:pt>
                <c:pt idx="89">
                  <c:v>-2.3004945746752936E-3</c:v>
                </c:pt>
                <c:pt idx="90">
                  <c:v>-1.7550380766174767E-3</c:v>
                </c:pt>
                <c:pt idx="91">
                  <c:v>-1.9953195326714024E-3</c:v>
                </c:pt>
                <c:pt idx="92">
                  <c:v>-1.8174957257000024E-4</c:v>
                </c:pt>
                <c:pt idx="93">
                  <c:v>1.6652742266831666E-4</c:v>
                </c:pt>
                <c:pt idx="94">
                  <c:v>9.8373502581194927E-4</c:v>
                </c:pt>
                <c:pt idx="95">
                  <c:v>1.2430887792109768E-3</c:v>
                </c:pt>
                <c:pt idx="96">
                  <c:v>1.287126355394852E-3</c:v>
                </c:pt>
                <c:pt idx="97">
                  <c:v>4.2043054166840399E-3</c:v>
                </c:pt>
                <c:pt idx="98">
                  <c:v>4.1256632425568096E-3</c:v>
                </c:pt>
                <c:pt idx="99">
                  <c:v>5.7682316791141108E-3</c:v>
                </c:pt>
                <c:pt idx="100">
                  <c:v>5.6494202754255873E-3</c:v>
                </c:pt>
                <c:pt idx="101">
                  <c:v>6.5548905127648105E-3</c:v>
                </c:pt>
                <c:pt idx="102">
                  <c:v>7.4246394770989266E-3</c:v>
                </c:pt>
                <c:pt idx="103">
                  <c:v>8.8715438608995001E-3</c:v>
                </c:pt>
                <c:pt idx="104">
                  <c:v>1.0944301536100376E-2</c:v>
                </c:pt>
                <c:pt idx="105">
                  <c:v>1.169889848441974E-2</c:v>
                </c:pt>
                <c:pt idx="106">
                  <c:v>1.2825497463942792E-2</c:v>
                </c:pt>
                <c:pt idx="107">
                  <c:v>1.4971208276053805E-2</c:v>
                </c:pt>
                <c:pt idx="108">
                  <c:v>1.4683704646220486E-2</c:v>
                </c:pt>
                <c:pt idx="109">
                  <c:v>1.4114679057216639E-2</c:v>
                </c:pt>
                <c:pt idx="110">
                  <c:v>1.2240602287684199E-2</c:v>
                </c:pt>
                <c:pt idx="111">
                  <c:v>1.2596041392207269E-2</c:v>
                </c:pt>
                <c:pt idx="112">
                  <c:v>1.3403717619704159E-2</c:v>
                </c:pt>
                <c:pt idx="113">
                  <c:v>1.496747511424279E-2</c:v>
                </c:pt>
                <c:pt idx="114">
                  <c:v>1.5535530442651213E-2</c:v>
                </c:pt>
                <c:pt idx="115">
                  <c:v>1.5846194043709128E-2</c:v>
                </c:pt>
                <c:pt idx="116">
                  <c:v>1.6175228279716736E-2</c:v>
                </c:pt>
                <c:pt idx="117">
                  <c:v>1.7021048264389993E-2</c:v>
                </c:pt>
                <c:pt idx="118">
                  <c:v>1.5280530363281697E-2</c:v>
                </c:pt>
                <c:pt idx="119">
                  <c:v>1.6805469850780463E-2</c:v>
                </c:pt>
                <c:pt idx="120">
                  <c:v>1.4946893809657302E-2</c:v>
                </c:pt>
                <c:pt idx="121">
                  <c:v>1.6510997017256779E-2</c:v>
                </c:pt>
                <c:pt idx="122">
                  <c:v>1.7570545104164559E-2</c:v>
                </c:pt>
                <c:pt idx="123">
                  <c:v>1.8974043720608513E-2</c:v>
                </c:pt>
                <c:pt idx="124">
                  <c:v>1.9381955540209495E-2</c:v>
                </c:pt>
                <c:pt idx="125">
                  <c:v>2.0358972872880798E-2</c:v>
                </c:pt>
                <c:pt idx="126">
                  <c:v>2.2443392546714014E-2</c:v>
                </c:pt>
                <c:pt idx="127">
                  <c:v>2.1678900745383478E-2</c:v>
                </c:pt>
                <c:pt idx="128">
                  <c:v>2.3460991705801293E-2</c:v>
                </c:pt>
                <c:pt idx="129">
                  <c:v>2.3754565607522649E-2</c:v>
                </c:pt>
                <c:pt idx="130">
                  <c:v>2.483008699438094E-2</c:v>
                </c:pt>
                <c:pt idx="131">
                  <c:v>2.3686969188361662E-2</c:v>
                </c:pt>
                <c:pt idx="132">
                  <c:v>2.4901788490945265E-2</c:v>
                </c:pt>
                <c:pt idx="133">
                  <c:v>2.6170646384950924E-2</c:v>
                </c:pt>
                <c:pt idx="134">
                  <c:v>2.5152471566905588E-2</c:v>
                </c:pt>
                <c:pt idx="135">
                  <c:v>2.7789378084867922E-2</c:v>
                </c:pt>
                <c:pt idx="136">
                  <c:v>2.9864330026823094E-2</c:v>
                </c:pt>
                <c:pt idx="137">
                  <c:v>2.982742187724341E-2</c:v>
                </c:pt>
                <c:pt idx="138">
                  <c:v>3.0465891437363224E-2</c:v>
                </c:pt>
                <c:pt idx="139">
                  <c:v>2.8801476250960079E-2</c:v>
                </c:pt>
                <c:pt idx="140">
                  <c:v>2.8716002775736493E-2</c:v>
                </c:pt>
                <c:pt idx="141">
                  <c:v>3.0704697043427931E-2</c:v>
                </c:pt>
                <c:pt idx="142">
                  <c:v>3.0617991098447872E-2</c:v>
                </c:pt>
                <c:pt idx="143">
                  <c:v>3.2219481531950978E-2</c:v>
                </c:pt>
                <c:pt idx="144">
                  <c:v>3.3002041728878329E-2</c:v>
                </c:pt>
                <c:pt idx="145">
                  <c:v>3.2041413984288392E-2</c:v>
                </c:pt>
                <c:pt idx="146">
                  <c:v>3.2671968711265542E-2</c:v>
                </c:pt>
                <c:pt idx="147">
                  <c:v>3.2240309766315312E-2</c:v>
                </c:pt>
                <c:pt idx="148">
                  <c:v>3.3971365927189856E-2</c:v>
                </c:pt>
                <c:pt idx="149">
                  <c:v>3.5505333234368441E-2</c:v>
                </c:pt>
                <c:pt idx="150">
                  <c:v>3.4508898591606441E-2</c:v>
                </c:pt>
                <c:pt idx="151">
                  <c:v>3.4509041006175245E-2</c:v>
                </c:pt>
                <c:pt idx="152">
                  <c:v>3.3148139434395096E-2</c:v>
                </c:pt>
                <c:pt idx="153">
                  <c:v>3.3598242460861627E-2</c:v>
                </c:pt>
                <c:pt idx="154">
                  <c:v>3.3314446892299676E-2</c:v>
                </c:pt>
                <c:pt idx="155">
                  <c:v>3.4033215384019488E-2</c:v>
                </c:pt>
                <c:pt idx="156">
                  <c:v>3.3593590305212473E-2</c:v>
                </c:pt>
                <c:pt idx="157">
                  <c:v>3.6394956583373661E-2</c:v>
                </c:pt>
                <c:pt idx="158">
                  <c:v>3.5171144288618672E-2</c:v>
                </c:pt>
                <c:pt idx="159">
                  <c:v>3.5615063002687242E-2</c:v>
                </c:pt>
                <c:pt idx="160">
                  <c:v>3.5780166805033931E-2</c:v>
                </c:pt>
                <c:pt idx="161">
                  <c:v>3.6700065988475972E-2</c:v>
                </c:pt>
                <c:pt idx="162">
                  <c:v>3.7234334485862774E-2</c:v>
                </c:pt>
                <c:pt idx="163">
                  <c:v>3.7242323732733729E-2</c:v>
                </c:pt>
                <c:pt idx="164">
                  <c:v>3.7223432588032068E-2</c:v>
                </c:pt>
                <c:pt idx="165">
                  <c:v>3.882625617106128E-2</c:v>
                </c:pt>
                <c:pt idx="166">
                  <c:v>3.7634371051686877E-2</c:v>
                </c:pt>
                <c:pt idx="167">
                  <c:v>3.9427187748830583E-2</c:v>
                </c:pt>
                <c:pt idx="168">
                  <c:v>3.9854599219051545E-2</c:v>
                </c:pt>
                <c:pt idx="169">
                  <c:v>3.7273072783601702E-2</c:v>
                </c:pt>
                <c:pt idx="170">
                  <c:v>3.7226458919625838E-2</c:v>
                </c:pt>
                <c:pt idx="171">
                  <c:v>3.514790117094968E-2</c:v>
                </c:pt>
                <c:pt idx="172">
                  <c:v>3.6963736544682657E-2</c:v>
                </c:pt>
                <c:pt idx="173">
                  <c:v>3.4852026319527107E-2</c:v>
                </c:pt>
                <c:pt idx="174">
                  <c:v>3.4952326798761257E-2</c:v>
                </c:pt>
                <c:pt idx="175">
                  <c:v>3.7083914038343213E-2</c:v>
                </c:pt>
                <c:pt idx="176">
                  <c:v>3.7510766213854518E-2</c:v>
                </c:pt>
                <c:pt idx="177">
                  <c:v>3.7000000474388894E-2</c:v>
                </c:pt>
                <c:pt idx="178">
                  <c:v>3.6954586451354743E-2</c:v>
                </c:pt>
                <c:pt idx="179">
                  <c:v>3.5168833040625902E-2</c:v>
                </c:pt>
                <c:pt idx="180">
                  <c:v>3.3454337389598132E-2</c:v>
                </c:pt>
                <c:pt idx="181">
                  <c:v>3.4420247958446781E-2</c:v>
                </c:pt>
                <c:pt idx="182">
                  <c:v>3.2525309814737779E-2</c:v>
                </c:pt>
                <c:pt idx="183">
                  <c:v>3.339164161954522E-2</c:v>
                </c:pt>
                <c:pt idx="184">
                  <c:v>3.3966400172323885E-2</c:v>
                </c:pt>
                <c:pt idx="185">
                  <c:v>3.2805771552113949E-2</c:v>
                </c:pt>
                <c:pt idx="186">
                  <c:v>3.2400428542689763E-2</c:v>
                </c:pt>
                <c:pt idx="187">
                  <c:v>3.3252600812812894E-2</c:v>
                </c:pt>
                <c:pt idx="188">
                  <c:v>3.4385054470587928E-2</c:v>
                </c:pt>
                <c:pt idx="189">
                  <c:v>3.3221573459989884E-2</c:v>
                </c:pt>
                <c:pt idx="190">
                  <c:v>3.4702319208309795E-2</c:v>
                </c:pt>
                <c:pt idx="191">
                  <c:v>3.4177757371787632E-2</c:v>
                </c:pt>
                <c:pt idx="192">
                  <c:v>3.5097671142392928E-2</c:v>
                </c:pt>
                <c:pt idx="193">
                  <c:v>3.6665108592181639E-2</c:v>
                </c:pt>
                <c:pt idx="194">
                  <c:v>3.7923635846524695E-2</c:v>
                </c:pt>
                <c:pt idx="195">
                  <c:v>3.8787527860707494E-2</c:v>
                </c:pt>
                <c:pt idx="196">
                  <c:v>3.9407342771982989E-2</c:v>
                </c:pt>
                <c:pt idx="197">
                  <c:v>3.9317540921607996E-2</c:v>
                </c:pt>
                <c:pt idx="198">
                  <c:v>3.9488543130585807E-2</c:v>
                </c:pt>
                <c:pt idx="199">
                  <c:v>3.9121713514918666E-2</c:v>
                </c:pt>
                <c:pt idx="200">
                  <c:v>4.0889312222345264E-2</c:v>
                </c:pt>
                <c:pt idx="201">
                  <c:v>4.1824058066486369E-2</c:v>
                </c:pt>
                <c:pt idx="202">
                  <c:v>4.2508892579477209E-2</c:v>
                </c:pt>
                <c:pt idx="203">
                  <c:v>4.2554864767142098E-2</c:v>
                </c:pt>
                <c:pt idx="204">
                  <c:v>4.1585613024031298E-2</c:v>
                </c:pt>
                <c:pt idx="205">
                  <c:v>4.117531405165864E-2</c:v>
                </c:pt>
                <c:pt idx="206">
                  <c:v>3.7817627374896468E-2</c:v>
                </c:pt>
                <c:pt idx="207">
                  <c:v>3.9323394848640669E-2</c:v>
                </c:pt>
                <c:pt idx="208">
                  <c:v>3.7513456193286832E-2</c:v>
                </c:pt>
                <c:pt idx="209">
                  <c:v>4.0184054890107124E-2</c:v>
                </c:pt>
                <c:pt idx="210">
                  <c:v>4.234886191103171E-2</c:v>
                </c:pt>
                <c:pt idx="211">
                  <c:v>4.5727792213087204E-2</c:v>
                </c:pt>
                <c:pt idx="212">
                  <c:v>4.6649854304711136E-2</c:v>
                </c:pt>
                <c:pt idx="213">
                  <c:v>4.7309023445805787E-2</c:v>
                </c:pt>
                <c:pt idx="214">
                  <c:v>4.6972441805923415E-2</c:v>
                </c:pt>
                <c:pt idx="215">
                  <c:v>4.7032862595779434E-2</c:v>
                </c:pt>
                <c:pt idx="216">
                  <c:v>4.5029890108915005E-2</c:v>
                </c:pt>
                <c:pt idx="217">
                  <c:v>4.6849755791853465E-2</c:v>
                </c:pt>
                <c:pt idx="218">
                  <c:v>4.8203730498022068E-2</c:v>
                </c:pt>
                <c:pt idx="219">
                  <c:v>4.8424563975111079E-2</c:v>
                </c:pt>
                <c:pt idx="220">
                  <c:v>4.7652945977711747E-2</c:v>
                </c:pt>
                <c:pt idx="221">
                  <c:v>4.8409224615676649E-2</c:v>
                </c:pt>
                <c:pt idx="222">
                  <c:v>4.8177165385468124E-2</c:v>
                </c:pt>
                <c:pt idx="223">
                  <c:v>4.9483529220550659E-2</c:v>
                </c:pt>
                <c:pt idx="224">
                  <c:v>5.1748336384294102E-2</c:v>
                </c:pt>
                <c:pt idx="225">
                  <c:v>5.2471221341758412E-2</c:v>
                </c:pt>
                <c:pt idx="226">
                  <c:v>5.3149386070573179E-2</c:v>
                </c:pt>
                <c:pt idx="227">
                  <c:v>5.413255016335361E-2</c:v>
                </c:pt>
                <c:pt idx="228">
                  <c:v>5.3691263460641458E-2</c:v>
                </c:pt>
                <c:pt idx="229">
                  <c:v>5.5480959828033694E-2</c:v>
                </c:pt>
                <c:pt idx="230">
                  <c:v>5.5976274336157372E-2</c:v>
                </c:pt>
                <c:pt idx="231">
                  <c:v>5.6540019156049892E-2</c:v>
                </c:pt>
                <c:pt idx="232">
                  <c:v>5.8542875813256678E-2</c:v>
                </c:pt>
                <c:pt idx="233">
                  <c:v>5.8216807216133093E-2</c:v>
                </c:pt>
                <c:pt idx="234">
                  <c:v>5.8760009870110652E-2</c:v>
                </c:pt>
                <c:pt idx="235">
                  <c:v>5.8080725105339681E-2</c:v>
                </c:pt>
                <c:pt idx="236">
                  <c:v>5.9538277977581489E-2</c:v>
                </c:pt>
                <c:pt idx="237">
                  <c:v>6.0414681925019531E-2</c:v>
                </c:pt>
                <c:pt idx="238">
                  <c:v>6.0297035046501302E-2</c:v>
                </c:pt>
                <c:pt idx="239">
                  <c:v>6.2574128973586163E-2</c:v>
                </c:pt>
                <c:pt idx="240">
                  <c:v>6.3785686517185303E-2</c:v>
                </c:pt>
                <c:pt idx="241">
                  <c:v>6.50468635012309E-2</c:v>
                </c:pt>
                <c:pt idx="242">
                  <c:v>6.5352554349347391E-2</c:v>
                </c:pt>
                <c:pt idx="243">
                  <c:v>6.4004243488387402E-2</c:v>
                </c:pt>
                <c:pt idx="244">
                  <c:v>6.4198457094254646E-2</c:v>
                </c:pt>
                <c:pt idx="245">
                  <c:v>6.5817791442041917E-2</c:v>
                </c:pt>
                <c:pt idx="246">
                  <c:v>6.6127678846828131E-2</c:v>
                </c:pt>
                <c:pt idx="247">
                  <c:v>6.7018094734866862E-2</c:v>
                </c:pt>
                <c:pt idx="248">
                  <c:v>6.7855733757852033E-2</c:v>
                </c:pt>
                <c:pt idx="249">
                  <c:v>6.885377373223811E-2</c:v>
                </c:pt>
                <c:pt idx="250">
                  <c:v>6.9106181511554343E-2</c:v>
                </c:pt>
                <c:pt idx="251">
                  <c:v>6.8765251624557155E-2</c:v>
                </c:pt>
                <c:pt idx="252">
                  <c:v>6.9691453139463677E-2</c:v>
                </c:pt>
                <c:pt idx="253">
                  <c:v>6.90400228729382E-2</c:v>
                </c:pt>
                <c:pt idx="254">
                  <c:v>7.1306364869585526E-2</c:v>
                </c:pt>
                <c:pt idx="255">
                  <c:v>7.3381651903529077E-2</c:v>
                </c:pt>
                <c:pt idx="256">
                  <c:v>7.2178062531750076E-2</c:v>
                </c:pt>
                <c:pt idx="257">
                  <c:v>7.3591279710579327E-2</c:v>
                </c:pt>
                <c:pt idx="258">
                  <c:v>7.270308310277307E-2</c:v>
                </c:pt>
                <c:pt idx="259">
                  <c:v>7.4096161809952266E-2</c:v>
                </c:pt>
                <c:pt idx="260">
                  <c:v>7.2308995838950896E-2</c:v>
                </c:pt>
                <c:pt idx="261">
                  <c:v>7.2636474991609967E-2</c:v>
                </c:pt>
                <c:pt idx="262">
                  <c:v>7.2742294714062128E-2</c:v>
                </c:pt>
                <c:pt idx="263">
                  <c:v>7.3903607034570662E-2</c:v>
                </c:pt>
                <c:pt idx="264">
                  <c:v>7.3813023605060701E-2</c:v>
                </c:pt>
                <c:pt idx="265">
                  <c:v>7.2651063382659586E-2</c:v>
                </c:pt>
                <c:pt idx="266">
                  <c:v>7.2543962076585977E-2</c:v>
                </c:pt>
                <c:pt idx="267">
                  <c:v>7.2107824097677575E-2</c:v>
                </c:pt>
                <c:pt idx="268">
                  <c:v>6.9733608553411042E-2</c:v>
                </c:pt>
                <c:pt idx="269">
                  <c:v>7.2081201618121815E-2</c:v>
                </c:pt>
                <c:pt idx="270">
                  <c:v>6.9727591943033129E-2</c:v>
                </c:pt>
                <c:pt idx="271">
                  <c:v>7.3390719578751762E-2</c:v>
                </c:pt>
                <c:pt idx="272">
                  <c:v>7.5519956942668331E-2</c:v>
                </c:pt>
                <c:pt idx="273">
                  <c:v>7.7013772875772268E-2</c:v>
                </c:pt>
                <c:pt idx="274">
                  <c:v>7.8324797583355865E-2</c:v>
                </c:pt>
                <c:pt idx="275">
                  <c:v>8.0342315514391416E-2</c:v>
                </c:pt>
                <c:pt idx="276">
                  <c:v>8.1132472217147145E-2</c:v>
                </c:pt>
                <c:pt idx="277">
                  <c:v>8.1188469436380251E-2</c:v>
                </c:pt>
                <c:pt idx="278">
                  <c:v>8.0336373858261645E-2</c:v>
                </c:pt>
                <c:pt idx="279">
                  <c:v>8.171541144984773E-2</c:v>
                </c:pt>
                <c:pt idx="280">
                  <c:v>8.2536137430001988E-2</c:v>
                </c:pt>
                <c:pt idx="281">
                  <c:v>8.4044290374506669E-2</c:v>
                </c:pt>
                <c:pt idx="282">
                  <c:v>8.3742069690427856E-2</c:v>
                </c:pt>
                <c:pt idx="283">
                  <c:v>8.484212005036107E-2</c:v>
                </c:pt>
                <c:pt idx="284">
                  <c:v>8.2088590135370065E-2</c:v>
                </c:pt>
                <c:pt idx="285">
                  <c:v>8.3225810890604102E-2</c:v>
                </c:pt>
                <c:pt idx="286">
                  <c:v>8.4812222773600565E-2</c:v>
                </c:pt>
                <c:pt idx="287">
                  <c:v>8.123550487865594E-2</c:v>
                </c:pt>
                <c:pt idx="288">
                  <c:v>7.9333664009909155E-2</c:v>
                </c:pt>
                <c:pt idx="289">
                  <c:v>8.1437463642781482E-2</c:v>
                </c:pt>
                <c:pt idx="290">
                  <c:v>8.1199630901789943E-2</c:v>
                </c:pt>
                <c:pt idx="291">
                  <c:v>8.0559074316808088E-2</c:v>
                </c:pt>
                <c:pt idx="292">
                  <c:v>8.0475488238912041E-2</c:v>
                </c:pt>
                <c:pt idx="293">
                  <c:v>8.2921512074206838E-2</c:v>
                </c:pt>
                <c:pt idx="294">
                  <c:v>8.0180959423030274E-2</c:v>
                </c:pt>
                <c:pt idx="295">
                  <c:v>8.0545382215217787E-2</c:v>
                </c:pt>
                <c:pt idx="296">
                  <c:v>8.0908558694187338E-2</c:v>
                </c:pt>
                <c:pt idx="297">
                  <c:v>8.3506075012729442E-2</c:v>
                </c:pt>
                <c:pt idx="298">
                  <c:v>8.375322562469667E-2</c:v>
                </c:pt>
                <c:pt idx="299">
                  <c:v>8.4326320152151357E-2</c:v>
                </c:pt>
                <c:pt idx="300">
                  <c:v>8.4541142331142627E-2</c:v>
                </c:pt>
                <c:pt idx="301">
                  <c:v>8.6167914693746184E-2</c:v>
                </c:pt>
                <c:pt idx="302">
                  <c:v>8.4371233911934684E-2</c:v>
                </c:pt>
                <c:pt idx="303">
                  <c:v>8.4902454253836135E-2</c:v>
                </c:pt>
                <c:pt idx="304">
                  <c:v>8.4455820312598684E-2</c:v>
                </c:pt>
                <c:pt idx="305">
                  <c:v>8.3085324886833067E-2</c:v>
                </c:pt>
                <c:pt idx="306">
                  <c:v>8.2153727784884278E-2</c:v>
                </c:pt>
                <c:pt idx="307">
                  <c:v>8.3142456458940694E-2</c:v>
                </c:pt>
                <c:pt idx="308">
                  <c:v>8.5072124472076904E-2</c:v>
                </c:pt>
                <c:pt idx="309">
                  <c:v>8.5321571403754959E-2</c:v>
                </c:pt>
                <c:pt idx="310">
                  <c:v>8.651503754635459E-2</c:v>
                </c:pt>
                <c:pt idx="311">
                  <c:v>8.7499927069312866E-2</c:v>
                </c:pt>
                <c:pt idx="312">
                  <c:v>8.7501414932912303E-2</c:v>
                </c:pt>
                <c:pt idx="313">
                  <c:v>8.9023626067834982E-2</c:v>
                </c:pt>
                <c:pt idx="314">
                  <c:v>8.9183186975380302E-2</c:v>
                </c:pt>
                <c:pt idx="315">
                  <c:v>8.9611085194675866E-2</c:v>
                </c:pt>
                <c:pt idx="316">
                  <c:v>9.0509927025319792E-2</c:v>
                </c:pt>
                <c:pt idx="317">
                  <c:v>9.0979869478192033E-2</c:v>
                </c:pt>
                <c:pt idx="318">
                  <c:v>9.1670534662955383E-2</c:v>
                </c:pt>
                <c:pt idx="319">
                  <c:v>9.1600749946941562E-2</c:v>
                </c:pt>
                <c:pt idx="320">
                  <c:v>9.234822946449639E-2</c:v>
                </c:pt>
                <c:pt idx="321">
                  <c:v>9.2938561689059673E-2</c:v>
                </c:pt>
                <c:pt idx="322">
                  <c:v>9.3765848756450554E-2</c:v>
                </c:pt>
                <c:pt idx="323">
                  <c:v>9.4158856425634818E-2</c:v>
                </c:pt>
                <c:pt idx="324">
                  <c:v>9.2994492045387345E-2</c:v>
                </c:pt>
                <c:pt idx="325">
                  <c:v>9.3354514648733122E-2</c:v>
                </c:pt>
                <c:pt idx="326">
                  <c:v>9.4835312878664091E-2</c:v>
                </c:pt>
                <c:pt idx="327">
                  <c:v>9.5630229742620365E-2</c:v>
                </c:pt>
                <c:pt idx="328">
                  <c:v>9.5738203384823084E-2</c:v>
                </c:pt>
                <c:pt idx="329">
                  <c:v>9.6693630113528828E-2</c:v>
                </c:pt>
                <c:pt idx="330">
                  <c:v>9.7339195765035802E-2</c:v>
                </c:pt>
                <c:pt idx="331">
                  <c:v>9.6825045218746908E-2</c:v>
                </c:pt>
                <c:pt idx="332">
                  <c:v>9.6920213053486304E-2</c:v>
                </c:pt>
                <c:pt idx="333">
                  <c:v>9.6305929339303153E-2</c:v>
                </c:pt>
                <c:pt idx="334">
                  <c:v>9.7428114530889731E-2</c:v>
                </c:pt>
                <c:pt idx="335">
                  <c:v>9.8024429640569011E-2</c:v>
                </c:pt>
                <c:pt idx="336">
                  <c:v>9.9902161667563272E-2</c:v>
                </c:pt>
                <c:pt idx="337">
                  <c:v>9.9208398193745939E-2</c:v>
                </c:pt>
                <c:pt idx="338">
                  <c:v>9.9661372578358387E-2</c:v>
                </c:pt>
                <c:pt idx="339">
                  <c:v>9.7741656780037989E-2</c:v>
                </c:pt>
                <c:pt idx="340">
                  <c:v>9.7988611913659485E-2</c:v>
                </c:pt>
                <c:pt idx="341">
                  <c:v>9.9788592064659953E-2</c:v>
                </c:pt>
                <c:pt idx="342">
                  <c:v>0.10088265886900194</c:v>
                </c:pt>
                <c:pt idx="343">
                  <c:v>0.10054767760771277</c:v>
                </c:pt>
                <c:pt idx="344">
                  <c:v>9.9955310389924446E-2</c:v>
                </c:pt>
                <c:pt idx="345">
                  <c:v>0.10164197781071049</c:v>
                </c:pt>
                <c:pt idx="346">
                  <c:v>0.10183585602442236</c:v>
                </c:pt>
                <c:pt idx="347">
                  <c:v>0.10347346992131201</c:v>
                </c:pt>
                <c:pt idx="348">
                  <c:v>0.10271714030159274</c:v>
                </c:pt>
                <c:pt idx="349">
                  <c:v>0.10336040051106221</c:v>
                </c:pt>
                <c:pt idx="350">
                  <c:v>0.10486843568656989</c:v>
                </c:pt>
                <c:pt idx="351">
                  <c:v>0.10591519987383635</c:v>
                </c:pt>
                <c:pt idx="352">
                  <c:v>0.10680565022155286</c:v>
                </c:pt>
                <c:pt idx="353">
                  <c:v>0.10784027950758368</c:v>
                </c:pt>
                <c:pt idx="354">
                  <c:v>0.10880206951030647</c:v>
                </c:pt>
                <c:pt idx="355">
                  <c:v>0.10947113722489554</c:v>
                </c:pt>
                <c:pt idx="356">
                  <c:v>0.10939429998181338</c:v>
                </c:pt>
                <c:pt idx="357">
                  <c:v>0.10909356065978204</c:v>
                </c:pt>
                <c:pt idx="358">
                  <c:v>0.10932077108940974</c:v>
                </c:pt>
                <c:pt idx="359">
                  <c:v>0.10993806532400807</c:v>
                </c:pt>
                <c:pt idx="360">
                  <c:v>0.10960710208725177</c:v>
                </c:pt>
                <c:pt idx="361">
                  <c:v>0.11080392890753243</c:v>
                </c:pt>
                <c:pt idx="362">
                  <c:v>0.11094180173263624</c:v>
                </c:pt>
                <c:pt idx="363">
                  <c:v>0.11108533702051404</c:v>
                </c:pt>
                <c:pt idx="364">
                  <c:v>0.110202522191442</c:v>
                </c:pt>
                <c:pt idx="365">
                  <c:v>0.11014246522888316</c:v>
                </c:pt>
                <c:pt idx="366">
                  <c:v>0.1120098532361653</c:v>
                </c:pt>
                <c:pt idx="367">
                  <c:v>0.11245001576891167</c:v>
                </c:pt>
                <c:pt idx="368">
                  <c:v>0.11316615724798851</c:v>
                </c:pt>
                <c:pt idx="369">
                  <c:v>0.11451167113097371</c:v>
                </c:pt>
                <c:pt idx="370">
                  <c:v>0.11475901815897882</c:v>
                </c:pt>
                <c:pt idx="371">
                  <c:v>0.11560819487153839</c:v>
                </c:pt>
                <c:pt idx="372">
                  <c:v>0.11599237727054668</c:v>
                </c:pt>
                <c:pt idx="373">
                  <c:v>0.11623137755816981</c:v>
                </c:pt>
                <c:pt idx="374">
                  <c:v>0.11590453197202666</c:v>
                </c:pt>
                <c:pt idx="375">
                  <c:v>0.11727237698807103</c:v>
                </c:pt>
                <c:pt idx="376">
                  <c:v>0.11720174528765459</c:v>
                </c:pt>
                <c:pt idx="377">
                  <c:v>0.11507199073657248</c:v>
                </c:pt>
                <c:pt idx="378">
                  <c:v>0.11545150140189997</c:v>
                </c:pt>
                <c:pt idx="379">
                  <c:v>0.11409632819459947</c:v>
                </c:pt>
                <c:pt idx="380">
                  <c:v>0.11476089111142262</c:v>
                </c:pt>
                <c:pt idx="381">
                  <c:v>0.11661747159707558</c:v>
                </c:pt>
                <c:pt idx="382">
                  <c:v>0.11764245188234113</c:v>
                </c:pt>
                <c:pt idx="383">
                  <c:v>0.11778226834401018</c:v>
                </c:pt>
                <c:pt idx="384">
                  <c:v>0.11715352983564853</c:v>
                </c:pt>
                <c:pt idx="385">
                  <c:v>0.11694319185720237</c:v>
                </c:pt>
                <c:pt idx="386">
                  <c:v>0.11397529458548306</c:v>
                </c:pt>
                <c:pt idx="387">
                  <c:v>0.11544251434284125</c:v>
                </c:pt>
                <c:pt idx="388">
                  <c:v>0.11712394643362489</c:v>
                </c:pt>
                <c:pt idx="389">
                  <c:v>0.11872423274299959</c:v>
                </c:pt>
                <c:pt idx="390">
                  <c:v>0.11914909606452762</c:v>
                </c:pt>
                <c:pt idx="391">
                  <c:v>0.11921325288071416</c:v>
                </c:pt>
                <c:pt idx="392">
                  <c:v>0.11760557871765465</c:v>
                </c:pt>
                <c:pt idx="393">
                  <c:v>0.11910019918726356</c:v>
                </c:pt>
                <c:pt idx="394">
                  <c:v>0.12016059754175346</c:v>
                </c:pt>
                <c:pt idx="395">
                  <c:v>0.11820043337376251</c:v>
                </c:pt>
                <c:pt idx="396">
                  <c:v>0.11846607407885701</c:v>
                </c:pt>
                <c:pt idx="397">
                  <c:v>0.11912897016775137</c:v>
                </c:pt>
                <c:pt idx="398">
                  <c:v>0.11849223727394254</c:v>
                </c:pt>
                <c:pt idx="399">
                  <c:v>0.11941323106751023</c:v>
                </c:pt>
                <c:pt idx="400">
                  <c:v>0.12061863937802553</c:v>
                </c:pt>
                <c:pt idx="401">
                  <c:v>0.12095194702392909</c:v>
                </c:pt>
                <c:pt idx="402">
                  <c:v>0.12159727587998193</c:v>
                </c:pt>
                <c:pt idx="403">
                  <c:v>0.12185433284764713</c:v>
                </c:pt>
                <c:pt idx="404">
                  <c:v>0.12147798333774662</c:v>
                </c:pt>
                <c:pt idx="405">
                  <c:v>0.1207709854068022</c:v>
                </c:pt>
                <c:pt idx="406">
                  <c:v>0.11890079669838638</c:v>
                </c:pt>
                <c:pt idx="407">
                  <c:v>0.11759189539145165</c:v>
                </c:pt>
                <c:pt idx="408">
                  <c:v>0.11697882544385529</c:v>
                </c:pt>
                <c:pt idx="409">
                  <c:v>0.11746747254020296</c:v>
                </c:pt>
                <c:pt idx="410">
                  <c:v>0.11888870740854318</c:v>
                </c:pt>
                <c:pt idx="411">
                  <c:v>0.11958817837637814</c:v>
                </c:pt>
                <c:pt idx="412">
                  <c:v>0.1218403065329412</c:v>
                </c:pt>
                <c:pt idx="413">
                  <c:v>0.12324014114988269</c:v>
                </c:pt>
                <c:pt idx="414">
                  <c:v>0.12215909988449325</c:v>
                </c:pt>
                <c:pt idx="415">
                  <c:v>0.12401992558392583</c:v>
                </c:pt>
                <c:pt idx="416">
                  <c:v>0.12396416495347751</c:v>
                </c:pt>
                <c:pt idx="417">
                  <c:v>0.12382600577549119</c:v>
                </c:pt>
                <c:pt idx="418">
                  <c:v>0.12426178954380895</c:v>
                </c:pt>
                <c:pt idx="419">
                  <c:v>0.12376824812050091</c:v>
                </c:pt>
                <c:pt idx="420">
                  <c:v>0.1243458941214155</c:v>
                </c:pt>
                <c:pt idx="421">
                  <c:v>0.12520164402233736</c:v>
                </c:pt>
                <c:pt idx="422">
                  <c:v>0.12385699097404901</c:v>
                </c:pt>
                <c:pt idx="423">
                  <c:v>0.12449882961143866</c:v>
                </c:pt>
                <c:pt idx="424">
                  <c:v>0.12469151629763009</c:v>
                </c:pt>
                <c:pt idx="425">
                  <c:v>0.12615267609284642</c:v>
                </c:pt>
                <c:pt idx="426">
                  <c:v>0.12624235594845135</c:v>
                </c:pt>
                <c:pt idx="427">
                  <c:v>0.12744782668809318</c:v>
                </c:pt>
                <c:pt idx="428">
                  <c:v>0.12749809591828565</c:v>
                </c:pt>
                <c:pt idx="429">
                  <c:v>0.1265677856483185</c:v>
                </c:pt>
                <c:pt idx="430">
                  <c:v>0.12395127263253514</c:v>
                </c:pt>
                <c:pt idx="431">
                  <c:v>0.12493603164502964</c:v>
                </c:pt>
                <c:pt idx="432">
                  <c:v>0.12687856317866175</c:v>
                </c:pt>
                <c:pt idx="433">
                  <c:v>0.12955894984499028</c:v>
                </c:pt>
                <c:pt idx="434">
                  <c:v>0.13034979047981721</c:v>
                </c:pt>
                <c:pt idx="435">
                  <c:v>0.13094049661899509</c:v>
                </c:pt>
                <c:pt idx="436">
                  <c:v>0.12952679187785909</c:v>
                </c:pt>
                <c:pt idx="437">
                  <c:v>0.13036783458300527</c:v>
                </c:pt>
                <c:pt idx="438">
                  <c:v>0.13055764500936839</c:v>
                </c:pt>
                <c:pt idx="439">
                  <c:v>0.13231552536085123</c:v>
                </c:pt>
                <c:pt idx="440">
                  <c:v>0.13105002001133226</c:v>
                </c:pt>
                <c:pt idx="441">
                  <c:v>0.13213260155809037</c:v>
                </c:pt>
                <c:pt idx="442">
                  <c:v>0.13205787900894994</c:v>
                </c:pt>
                <c:pt idx="443">
                  <c:v>0.13286220246360148</c:v>
                </c:pt>
                <c:pt idx="444">
                  <c:v>0.13432902925516066</c:v>
                </c:pt>
                <c:pt idx="445">
                  <c:v>0.13427493356685893</c:v>
                </c:pt>
                <c:pt idx="446">
                  <c:v>0.13447915764759966</c:v>
                </c:pt>
                <c:pt idx="447">
                  <c:v>0.13581887940783943</c:v>
                </c:pt>
                <c:pt idx="448">
                  <c:v>0.13738722982242502</c:v>
                </c:pt>
                <c:pt idx="449">
                  <c:v>0.13835611541079773</c:v>
                </c:pt>
                <c:pt idx="450">
                  <c:v>0.13774132536327532</c:v>
                </c:pt>
                <c:pt idx="451">
                  <c:v>0.13788276173302494</c:v>
                </c:pt>
                <c:pt idx="452">
                  <c:v>0.13741968583719744</c:v>
                </c:pt>
                <c:pt idx="453">
                  <c:v>0.13604069419017573</c:v>
                </c:pt>
                <c:pt idx="454">
                  <c:v>0.13759510968914013</c:v>
                </c:pt>
                <c:pt idx="455">
                  <c:v>0.13684072218704935</c:v>
                </c:pt>
                <c:pt idx="456">
                  <c:v>0.13574483251504543</c:v>
                </c:pt>
                <c:pt idx="457">
                  <c:v>0.13603935423621949</c:v>
                </c:pt>
                <c:pt idx="458">
                  <c:v>0.13672794349253259</c:v>
                </c:pt>
                <c:pt idx="459">
                  <c:v>0.1379363830118856</c:v>
                </c:pt>
                <c:pt idx="460">
                  <c:v>0.13960056372762719</c:v>
                </c:pt>
                <c:pt idx="461">
                  <c:v>0.13916699663897858</c:v>
                </c:pt>
                <c:pt idx="462">
                  <c:v>0.1403705083871789</c:v>
                </c:pt>
                <c:pt idx="463">
                  <c:v>0.14050711708091956</c:v>
                </c:pt>
                <c:pt idx="464">
                  <c:v>0.14092061291663827</c:v>
                </c:pt>
                <c:pt idx="465">
                  <c:v>0.1422683299958829</c:v>
                </c:pt>
                <c:pt idx="466">
                  <c:v>0.14440225845813459</c:v>
                </c:pt>
                <c:pt idx="467">
                  <c:v>0.14496096903131095</c:v>
                </c:pt>
                <c:pt idx="468">
                  <c:v>0.14475026992383144</c:v>
                </c:pt>
                <c:pt idx="469">
                  <c:v>0.14365442843130283</c:v>
                </c:pt>
                <c:pt idx="470">
                  <c:v>0.14418516350352495</c:v>
                </c:pt>
                <c:pt idx="471">
                  <c:v>0.14502864835268547</c:v>
                </c:pt>
                <c:pt idx="472">
                  <c:v>0.14489151288595359</c:v>
                </c:pt>
                <c:pt idx="473">
                  <c:v>0.14616679111457498</c:v>
                </c:pt>
                <c:pt idx="474">
                  <c:v>0.14693186958860616</c:v>
                </c:pt>
                <c:pt idx="475">
                  <c:v>0.14830946889947882</c:v>
                </c:pt>
                <c:pt idx="476">
                  <c:v>0.14438700275923555</c:v>
                </c:pt>
                <c:pt idx="477">
                  <c:v>0.14574834482354282</c:v>
                </c:pt>
                <c:pt idx="478">
                  <c:v>0.14318677162945503</c:v>
                </c:pt>
                <c:pt idx="479">
                  <c:v>0.14239252265541058</c:v>
                </c:pt>
                <c:pt idx="480">
                  <c:v>0.14514656912313195</c:v>
                </c:pt>
                <c:pt idx="481">
                  <c:v>0.14589997981290592</c:v>
                </c:pt>
                <c:pt idx="482">
                  <c:v>0.14752261969824354</c:v>
                </c:pt>
                <c:pt idx="483">
                  <c:v>0.14895405079478596</c:v>
                </c:pt>
                <c:pt idx="484">
                  <c:v>0.15012870033435943</c:v>
                </c:pt>
                <c:pt idx="485">
                  <c:v>0.14914021584150006</c:v>
                </c:pt>
                <c:pt idx="486">
                  <c:v>0.15061444053937767</c:v>
                </c:pt>
                <c:pt idx="487">
                  <c:v>0.15025979712800974</c:v>
                </c:pt>
                <c:pt idx="488">
                  <c:v>0.14967983130859297</c:v>
                </c:pt>
                <c:pt idx="489">
                  <c:v>0.15133589069982989</c:v>
                </c:pt>
                <c:pt idx="490">
                  <c:v>0.15076763383136593</c:v>
                </c:pt>
                <c:pt idx="491">
                  <c:v>0.15058743188732993</c:v>
                </c:pt>
                <c:pt idx="492">
                  <c:v>0.14830065851093233</c:v>
                </c:pt>
                <c:pt idx="493">
                  <c:v>0.15071560252186655</c:v>
                </c:pt>
                <c:pt idx="494">
                  <c:v>0.15169515341494533</c:v>
                </c:pt>
                <c:pt idx="495">
                  <c:v>0.15265421874562546</c:v>
                </c:pt>
                <c:pt idx="496">
                  <c:v>0.15303884703388682</c:v>
                </c:pt>
                <c:pt idx="497">
                  <c:v>0.15471139222646269</c:v>
                </c:pt>
                <c:pt idx="498">
                  <c:v>0.15504027659893049</c:v>
                </c:pt>
                <c:pt idx="499">
                  <c:v>0.15484098561736115</c:v>
                </c:pt>
                <c:pt idx="500">
                  <c:v>0.15671501208208705</c:v>
                </c:pt>
                <c:pt idx="501">
                  <c:v>0.15704799937186209</c:v>
                </c:pt>
                <c:pt idx="502">
                  <c:v>0.15731319851209435</c:v>
                </c:pt>
                <c:pt idx="503">
                  <c:v>0.15768152230545374</c:v>
                </c:pt>
                <c:pt idx="504">
                  <c:v>0.1559630812073225</c:v>
                </c:pt>
                <c:pt idx="505">
                  <c:v>0.1570005691791716</c:v>
                </c:pt>
                <c:pt idx="506">
                  <c:v>0.15805128933349488</c:v>
                </c:pt>
                <c:pt idx="507">
                  <c:v>0.15830158213837087</c:v>
                </c:pt>
                <c:pt idx="508">
                  <c:v>0.15979016180452055</c:v>
                </c:pt>
                <c:pt idx="509">
                  <c:v>0.16131966559485389</c:v>
                </c:pt>
                <c:pt idx="510">
                  <c:v>0.16051579831199692</c:v>
                </c:pt>
                <c:pt idx="511">
                  <c:v>0.16211923728281175</c:v>
                </c:pt>
                <c:pt idx="512">
                  <c:v>0.1627853499484968</c:v>
                </c:pt>
                <c:pt idx="513">
                  <c:v>0.16301036486211862</c:v>
                </c:pt>
                <c:pt idx="514">
                  <c:v>0.16390815607480747</c:v>
                </c:pt>
                <c:pt idx="515">
                  <c:v>0.16540838726373375</c:v>
                </c:pt>
                <c:pt idx="516">
                  <c:v>0.16402900117326658</c:v>
                </c:pt>
                <c:pt idx="517">
                  <c:v>0.16376808212721117</c:v>
                </c:pt>
                <c:pt idx="518">
                  <c:v>0.16525546560279269</c:v>
                </c:pt>
                <c:pt idx="519">
                  <c:v>0.16705046089892028</c:v>
                </c:pt>
                <c:pt idx="520">
                  <c:v>0.1684772515780133</c:v>
                </c:pt>
                <c:pt idx="521">
                  <c:v>0.16990195495269456</c:v>
                </c:pt>
                <c:pt idx="522">
                  <c:v>0.17136377544615566</c:v>
                </c:pt>
                <c:pt idx="523">
                  <c:v>0.172320949209815</c:v>
                </c:pt>
                <c:pt idx="524">
                  <c:v>0.17290078606583115</c:v>
                </c:pt>
                <c:pt idx="525">
                  <c:v>0.17300524299031128</c:v>
                </c:pt>
                <c:pt idx="526">
                  <c:v>0.17528955109164546</c:v>
                </c:pt>
                <c:pt idx="527">
                  <c:v>0.17549682473071204</c:v>
                </c:pt>
                <c:pt idx="528">
                  <c:v>0.17623468426521871</c:v>
                </c:pt>
                <c:pt idx="529">
                  <c:v>0.17715733668400024</c:v>
                </c:pt>
                <c:pt idx="530">
                  <c:v>0.17839007478744962</c:v>
                </c:pt>
                <c:pt idx="531">
                  <c:v>0.17797575470676219</c:v>
                </c:pt>
                <c:pt idx="532">
                  <c:v>0.17969354867639531</c:v>
                </c:pt>
                <c:pt idx="533">
                  <c:v>0.18036419474645937</c:v>
                </c:pt>
                <c:pt idx="534">
                  <c:v>0.18079690086877931</c:v>
                </c:pt>
                <c:pt idx="535">
                  <c:v>0.17966798744493806</c:v>
                </c:pt>
                <c:pt idx="536">
                  <c:v>0.17928999722476613</c:v>
                </c:pt>
                <c:pt idx="537">
                  <c:v>0.17896183579692204</c:v>
                </c:pt>
                <c:pt idx="538">
                  <c:v>0.18060644745799292</c:v>
                </c:pt>
                <c:pt idx="539">
                  <c:v>0.18085042016093955</c:v>
                </c:pt>
                <c:pt idx="540">
                  <c:v>0.1812930345318613</c:v>
                </c:pt>
                <c:pt idx="541">
                  <c:v>0.1833726598327603</c:v>
                </c:pt>
                <c:pt idx="542">
                  <c:v>0.18409797375437265</c:v>
                </c:pt>
                <c:pt idx="543">
                  <c:v>0.18530416660132487</c:v>
                </c:pt>
                <c:pt idx="544">
                  <c:v>0.1855904568421749</c:v>
                </c:pt>
                <c:pt idx="545">
                  <c:v>0.18487012100634237</c:v>
                </c:pt>
                <c:pt idx="546">
                  <c:v>0.18658154145408146</c:v>
                </c:pt>
                <c:pt idx="547">
                  <c:v>0.18939275248640564</c:v>
                </c:pt>
                <c:pt idx="548">
                  <c:v>0.19064502119314031</c:v>
                </c:pt>
                <c:pt idx="549">
                  <c:v>0.18969220064171011</c:v>
                </c:pt>
                <c:pt idx="550">
                  <c:v>0.18941452086621013</c:v>
                </c:pt>
                <c:pt idx="551">
                  <c:v>0.19043726652518345</c:v>
                </c:pt>
                <c:pt idx="552">
                  <c:v>0.19289951029842412</c:v>
                </c:pt>
                <c:pt idx="553">
                  <c:v>0.19545103996809954</c:v>
                </c:pt>
                <c:pt idx="554">
                  <c:v>0.19807488822275809</c:v>
                </c:pt>
                <c:pt idx="555">
                  <c:v>0.20099837049251024</c:v>
                </c:pt>
                <c:pt idx="556">
                  <c:v>0.20347053859891551</c:v>
                </c:pt>
                <c:pt idx="557">
                  <c:v>0.20470133955158754</c:v>
                </c:pt>
                <c:pt idx="558">
                  <c:v>0.20745258760549956</c:v>
                </c:pt>
                <c:pt idx="559">
                  <c:v>0.2102269536220287</c:v>
                </c:pt>
                <c:pt idx="560">
                  <c:v>0.21014349870554683</c:v>
                </c:pt>
                <c:pt idx="561">
                  <c:v>0.21065785399659021</c:v>
                </c:pt>
                <c:pt idx="562">
                  <c:v>0.21062717781270379</c:v>
                </c:pt>
                <c:pt idx="563">
                  <c:v>0.21058486541510835</c:v>
                </c:pt>
                <c:pt idx="564">
                  <c:v>0.2135424204697054</c:v>
                </c:pt>
                <c:pt idx="565">
                  <c:v>0.2146284675951875</c:v>
                </c:pt>
                <c:pt idx="566">
                  <c:v>0.21422624992056738</c:v>
                </c:pt>
                <c:pt idx="567">
                  <c:v>0.21363626157326077</c:v>
                </c:pt>
                <c:pt idx="568">
                  <c:v>0.21489821354577598</c:v>
                </c:pt>
                <c:pt idx="569">
                  <c:v>0.21632580653841837</c:v>
                </c:pt>
                <c:pt idx="570">
                  <c:v>0.21537110289383166</c:v>
                </c:pt>
                <c:pt idx="571">
                  <c:v>0.21585683894112173</c:v>
                </c:pt>
                <c:pt idx="572">
                  <c:v>0.21719988531546441</c:v>
                </c:pt>
                <c:pt idx="573">
                  <c:v>0.2178618433639492</c:v>
                </c:pt>
                <c:pt idx="574">
                  <c:v>0.21885255629516087</c:v>
                </c:pt>
                <c:pt idx="575">
                  <c:v>0.22008737357503416</c:v>
                </c:pt>
                <c:pt idx="576">
                  <c:v>0.22103288059528037</c:v>
                </c:pt>
                <c:pt idx="577">
                  <c:v>0.21901584920781447</c:v>
                </c:pt>
                <c:pt idx="578">
                  <c:v>0.21896933023548115</c:v>
                </c:pt>
                <c:pt idx="579">
                  <c:v>0.21804617117792335</c:v>
                </c:pt>
                <c:pt idx="580">
                  <c:v>0.21964017122125301</c:v>
                </c:pt>
                <c:pt idx="581">
                  <c:v>0.22219572678339139</c:v>
                </c:pt>
                <c:pt idx="582">
                  <c:v>0.22163921369204509</c:v>
                </c:pt>
                <c:pt idx="583">
                  <c:v>0.22116550551428427</c:v>
                </c:pt>
                <c:pt idx="584">
                  <c:v>0.22237507259757416</c:v>
                </c:pt>
                <c:pt idx="585">
                  <c:v>0.2263616584844621</c:v>
                </c:pt>
                <c:pt idx="586">
                  <c:v>0.22427373658275807</c:v>
                </c:pt>
                <c:pt idx="587">
                  <c:v>0.22387649797173981</c:v>
                </c:pt>
                <c:pt idx="588">
                  <c:v>0.22146150871494386</c:v>
                </c:pt>
                <c:pt idx="589">
                  <c:v>0.22272303567352747</c:v>
                </c:pt>
                <c:pt idx="590">
                  <c:v>0.2237995958981116</c:v>
                </c:pt>
                <c:pt idx="591">
                  <c:v>0.22423143178016258</c:v>
                </c:pt>
                <c:pt idx="592">
                  <c:v>0.22724786772912831</c:v>
                </c:pt>
                <c:pt idx="593">
                  <c:v>0.22870144367872669</c:v>
                </c:pt>
                <c:pt idx="594">
                  <c:v>0.23063292118291612</c:v>
                </c:pt>
                <c:pt idx="595">
                  <c:v>0.22900298692458709</c:v>
                </c:pt>
                <c:pt idx="596">
                  <c:v>0.23034500845821326</c:v>
                </c:pt>
                <c:pt idx="597">
                  <c:v>0.23133945029114544</c:v>
                </c:pt>
                <c:pt idx="598">
                  <c:v>0.23322304534177918</c:v>
                </c:pt>
                <c:pt idx="599">
                  <c:v>0.23244321895478315</c:v>
                </c:pt>
                <c:pt idx="600">
                  <c:v>0.2339138344629399</c:v>
                </c:pt>
                <c:pt idx="601">
                  <c:v>0.23602177198330954</c:v>
                </c:pt>
                <c:pt idx="602">
                  <c:v>0.23718179023695396</c:v>
                </c:pt>
                <c:pt idx="603">
                  <c:v>0.23697874056249701</c:v>
                </c:pt>
                <c:pt idx="604">
                  <c:v>0.23783596937060114</c:v>
                </c:pt>
                <c:pt idx="605">
                  <c:v>0.23870934828069168</c:v>
                </c:pt>
                <c:pt idx="606">
                  <c:v>0.24040871620865656</c:v>
                </c:pt>
                <c:pt idx="607">
                  <c:v>0.24042313558939732</c:v>
                </c:pt>
                <c:pt idx="608">
                  <c:v>0.24068802481899398</c:v>
                </c:pt>
                <c:pt idx="609">
                  <c:v>0.24130669671010319</c:v>
                </c:pt>
                <c:pt idx="610">
                  <c:v>0.24166178470208854</c:v>
                </c:pt>
                <c:pt idx="611">
                  <c:v>0.24188599599177052</c:v>
                </c:pt>
                <c:pt idx="612">
                  <c:v>0.24134092057057255</c:v>
                </c:pt>
                <c:pt idx="613">
                  <c:v>0.24004865910363482</c:v>
                </c:pt>
                <c:pt idx="614">
                  <c:v>0.23973180564908292</c:v>
                </c:pt>
                <c:pt idx="615">
                  <c:v>0.24165210968455919</c:v>
                </c:pt>
                <c:pt idx="616">
                  <c:v>0.23979191397307287</c:v>
                </c:pt>
                <c:pt idx="617">
                  <c:v>0.23991050523679913</c:v>
                </c:pt>
                <c:pt idx="618">
                  <c:v>0.24075484094038768</c:v>
                </c:pt>
                <c:pt idx="619">
                  <c:v>0.24097252622529486</c:v>
                </c:pt>
                <c:pt idx="620">
                  <c:v>0.24117273138017126</c:v>
                </c:pt>
                <c:pt idx="621">
                  <c:v>0.24212015443256063</c:v>
                </c:pt>
                <c:pt idx="622">
                  <c:v>0.24300242719706433</c:v>
                </c:pt>
                <c:pt idx="623">
                  <c:v>0.24290910406790611</c:v>
                </c:pt>
                <c:pt idx="624">
                  <c:v>0.24321629098510478</c:v>
                </c:pt>
                <c:pt idx="625">
                  <c:v>0.24348446778002586</c:v>
                </c:pt>
                <c:pt idx="626">
                  <c:v>0.24374609195906238</c:v>
                </c:pt>
                <c:pt idx="627">
                  <c:v>0.24352087122423516</c:v>
                </c:pt>
                <c:pt idx="628">
                  <c:v>0.24272115252945126</c:v>
                </c:pt>
                <c:pt idx="629">
                  <c:v>0.24297092622547778</c:v>
                </c:pt>
                <c:pt idx="630">
                  <c:v>0.2453173055509128</c:v>
                </c:pt>
                <c:pt idx="631">
                  <c:v>0.24530657356301222</c:v>
                </c:pt>
                <c:pt idx="632">
                  <c:v>0.24365531988542077</c:v>
                </c:pt>
                <c:pt idx="633">
                  <c:v>0.24361111235897237</c:v>
                </c:pt>
                <c:pt idx="634">
                  <c:v>0.24453507944245434</c:v>
                </c:pt>
                <c:pt idx="635">
                  <c:v>0.24463528535082113</c:v>
                </c:pt>
                <c:pt idx="636">
                  <c:v>0.24575839294559199</c:v>
                </c:pt>
                <c:pt idx="637">
                  <c:v>0.24566926492087049</c:v>
                </c:pt>
                <c:pt idx="638">
                  <c:v>0.24696995076956663</c:v>
                </c:pt>
                <c:pt idx="639">
                  <c:v>0.24889532905136424</c:v>
                </c:pt>
                <c:pt idx="640">
                  <c:v>0.24942355217724343</c:v>
                </c:pt>
                <c:pt idx="641">
                  <c:v>0.24885605556176338</c:v>
                </c:pt>
                <c:pt idx="642">
                  <c:v>0.24987435601617691</c:v>
                </c:pt>
                <c:pt idx="643">
                  <c:v>0.24996195035474522</c:v>
                </c:pt>
                <c:pt idx="644">
                  <c:v>0.25257077175004916</c:v>
                </c:pt>
                <c:pt idx="645">
                  <c:v>0.25389899248320469</c:v>
                </c:pt>
                <c:pt idx="646">
                  <c:v>0.2554389304368021</c:v>
                </c:pt>
                <c:pt idx="647">
                  <c:v>0.25546322022206081</c:v>
                </c:pt>
                <c:pt idx="648">
                  <c:v>0.25641751186694273</c:v>
                </c:pt>
                <c:pt idx="649">
                  <c:v>0.25885492473836247</c:v>
                </c:pt>
                <c:pt idx="650">
                  <c:v>0.26095209143673226</c:v>
                </c:pt>
                <c:pt idx="651">
                  <c:v>0.26234319041434584</c:v>
                </c:pt>
                <c:pt idx="652">
                  <c:v>0.26370429719894872</c:v>
                </c:pt>
                <c:pt idx="653">
                  <c:v>0.26382331352921895</c:v>
                </c:pt>
                <c:pt idx="654">
                  <c:v>0.26473332346144529</c:v>
                </c:pt>
                <c:pt idx="655">
                  <c:v>0.26403134805748962</c:v>
                </c:pt>
                <c:pt idx="656">
                  <c:v>0.26625870966308685</c:v>
                </c:pt>
                <c:pt idx="657">
                  <c:v>0.26709023409678689</c:v>
                </c:pt>
                <c:pt idx="658">
                  <c:v>0.26725764835589527</c:v>
                </c:pt>
                <c:pt idx="659">
                  <c:v>0.26818679162997316</c:v>
                </c:pt>
                <c:pt idx="660">
                  <c:v>0.26916115611045499</c:v>
                </c:pt>
                <c:pt idx="661">
                  <c:v>0.26851133916818015</c:v>
                </c:pt>
                <c:pt idx="662">
                  <c:v>0.26955273418473746</c:v>
                </c:pt>
                <c:pt idx="663">
                  <c:v>0.271484167564507</c:v>
                </c:pt>
                <c:pt idx="664">
                  <c:v>0.27317970200094233</c:v>
                </c:pt>
                <c:pt idx="665">
                  <c:v>0.27313322865293443</c:v>
                </c:pt>
                <c:pt idx="666">
                  <c:v>0.27392904943341101</c:v>
                </c:pt>
                <c:pt idx="667">
                  <c:v>0.27541806072850217</c:v>
                </c:pt>
                <c:pt idx="668">
                  <c:v>0.27476483349702474</c:v>
                </c:pt>
                <c:pt idx="669">
                  <c:v>0.27590048379591003</c:v>
                </c:pt>
                <c:pt idx="670">
                  <c:v>0.27805851468767862</c:v>
                </c:pt>
                <c:pt idx="671">
                  <c:v>0.27882308207365303</c:v>
                </c:pt>
                <c:pt idx="672">
                  <c:v>0.28014687009566375</c:v>
                </c:pt>
                <c:pt idx="673">
                  <c:v>0.27901334781966369</c:v>
                </c:pt>
                <c:pt idx="674">
                  <c:v>0.27927929186752642</c:v>
                </c:pt>
                <c:pt idx="675">
                  <c:v>0.28179334731761507</c:v>
                </c:pt>
                <c:pt idx="676">
                  <c:v>0.28237652146909209</c:v>
                </c:pt>
                <c:pt idx="677">
                  <c:v>0.28173875866791187</c:v>
                </c:pt>
                <c:pt idx="678">
                  <c:v>0.28345690007964208</c:v>
                </c:pt>
                <c:pt idx="679">
                  <c:v>0.2835779721512155</c:v>
                </c:pt>
                <c:pt idx="680">
                  <c:v>0.28331567860818963</c:v>
                </c:pt>
                <c:pt idx="681">
                  <c:v>0.28477614155086073</c:v>
                </c:pt>
                <c:pt idx="682">
                  <c:v>0.28603343702485562</c:v>
                </c:pt>
                <c:pt idx="683">
                  <c:v>0.28715461269411757</c:v>
                </c:pt>
                <c:pt idx="684">
                  <c:v>0.28989945538098372</c:v>
                </c:pt>
                <c:pt idx="685">
                  <c:v>0.2903066576215485</c:v>
                </c:pt>
                <c:pt idx="686">
                  <c:v>0.28878427541620355</c:v>
                </c:pt>
                <c:pt idx="687">
                  <c:v>0.28891015840100742</c:v>
                </c:pt>
                <c:pt idx="688">
                  <c:v>0.28909238746792632</c:v>
                </c:pt>
                <c:pt idx="689">
                  <c:v>0.28937743248506353</c:v>
                </c:pt>
                <c:pt idx="690">
                  <c:v>0.29115592093301679</c:v>
                </c:pt>
                <c:pt idx="691">
                  <c:v>0.29501507999665866</c:v>
                </c:pt>
                <c:pt idx="692">
                  <c:v>0.2953097425980975</c:v>
                </c:pt>
                <c:pt idx="693">
                  <c:v>0.29608175190187369</c:v>
                </c:pt>
                <c:pt idx="694">
                  <c:v>0.29733179281963085</c:v>
                </c:pt>
                <c:pt idx="695">
                  <c:v>0.29744657348720871</c:v>
                </c:pt>
                <c:pt idx="696">
                  <c:v>0.29828089623463083</c:v>
                </c:pt>
                <c:pt idx="697">
                  <c:v>0.29727254248872503</c:v>
                </c:pt>
                <c:pt idx="698">
                  <c:v>0.2976803681094109</c:v>
                </c:pt>
                <c:pt idx="699">
                  <c:v>0.29732326572236478</c:v>
                </c:pt>
                <c:pt idx="700">
                  <c:v>0.29867721400544101</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01"/>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0.29867721400544101</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0.17456902071769509</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spPr>
            <a:solidFill>
              <a:schemeClr val="tx2"/>
            </a:solidFill>
          </c:spPr>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- 68.00%</c:v>
                </c:pt>
                <c:pt idx="1">
                  <c:v>Multimercado (MM) - 23.50%</c:v>
                </c:pt>
                <c:pt idx="2">
                  <c:v>Renda Variável (RV) - 8.50%</c:v>
                </c:pt>
              </c:strCache>
            </c:strRef>
          </c:cat>
          <c:val>
            <c:numRef>
              <c:f>[0]!allocation_class_value</c:f>
              <c:numCache>
                <c:formatCode>0.0%</c:formatCode>
                <c:ptCount val="3"/>
                <c:pt idx="0">
                  <c:v>0.68</c:v>
                </c:pt>
                <c:pt idx="1">
                  <c:v>0.23500000000000001</c:v>
                </c:pt>
                <c:pt idx="2">
                  <c:v>8.5000000000000006E-2</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0.52000000000000013</c:v>
                </c:pt>
                <c:pt idx="1">
                  <c:v>9.9999999999999992E-2</c:v>
                </c:pt>
                <c:pt idx="2">
                  <c:v>6.0000000000000005E-2</c:v>
                </c:pt>
                <c:pt idx="3">
                  <c:v>0.19</c:v>
                </c:pt>
                <c:pt idx="4">
                  <c:v>4.4999999999999998E-2</c:v>
                </c:pt>
                <c:pt idx="5">
                  <c:v>7.0000000000000007E-2</c:v>
                </c:pt>
                <c:pt idx="6">
                  <c:v>1.4999999999999999E-2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680"/>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numCache>
            </c:numRef>
          </c:cat>
          <c:val>
            <c:numRef>
              <c:f>[0]!vol_portfolio</c:f>
              <c:numCache>
                <c:formatCode>0.00%</c:formatCode>
                <c:ptCount val="680"/>
                <c:pt idx="0">
                  <c:v>1.6001532805672059E-2</c:v>
                </c:pt>
                <c:pt idx="1">
                  <c:v>1.5015465552424575E-2</c:v>
                </c:pt>
                <c:pt idx="2">
                  <c:v>1.5076449028785842E-2</c:v>
                </c:pt>
                <c:pt idx="3">
                  <c:v>1.5384337334696513E-2</c:v>
                </c:pt>
                <c:pt idx="4">
                  <c:v>1.5873538512026171E-2</c:v>
                </c:pt>
                <c:pt idx="5">
                  <c:v>1.5928789828440131E-2</c:v>
                </c:pt>
                <c:pt idx="6">
                  <c:v>1.6498165532592736E-2</c:v>
                </c:pt>
                <c:pt idx="7">
                  <c:v>1.6930806892766749E-2</c:v>
                </c:pt>
                <c:pt idx="8">
                  <c:v>1.8050595734805049E-2</c:v>
                </c:pt>
                <c:pt idx="9">
                  <c:v>1.8528744761483487E-2</c:v>
                </c:pt>
                <c:pt idx="10">
                  <c:v>1.8523357361945849E-2</c:v>
                </c:pt>
                <c:pt idx="11">
                  <c:v>1.8574862679248003E-2</c:v>
                </c:pt>
                <c:pt idx="12">
                  <c:v>1.831252667718257E-2</c:v>
                </c:pt>
                <c:pt idx="13">
                  <c:v>1.8279542739309734E-2</c:v>
                </c:pt>
                <c:pt idx="14">
                  <c:v>1.8236155306023533E-2</c:v>
                </c:pt>
                <c:pt idx="15">
                  <c:v>1.8674370860189204E-2</c:v>
                </c:pt>
                <c:pt idx="16">
                  <c:v>1.8735139970265151E-2</c:v>
                </c:pt>
                <c:pt idx="17">
                  <c:v>2.7580911006122789E-2</c:v>
                </c:pt>
                <c:pt idx="18">
                  <c:v>2.7440154490200219E-2</c:v>
                </c:pt>
                <c:pt idx="19">
                  <c:v>2.6599097068055664E-2</c:v>
                </c:pt>
                <c:pt idx="20">
                  <c:v>2.8701255170290835E-2</c:v>
                </c:pt>
                <c:pt idx="21">
                  <c:v>2.8703854048847489E-2</c:v>
                </c:pt>
                <c:pt idx="22">
                  <c:v>2.9603401600376462E-2</c:v>
                </c:pt>
                <c:pt idx="23">
                  <c:v>3.2850797052638214E-2</c:v>
                </c:pt>
                <c:pt idx="24">
                  <c:v>3.3909395668330622E-2</c:v>
                </c:pt>
                <c:pt idx="25">
                  <c:v>4.5304101254099519E-2</c:v>
                </c:pt>
                <c:pt idx="26">
                  <c:v>4.9219404516360095E-2</c:v>
                </c:pt>
                <c:pt idx="27">
                  <c:v>5.4981695055780565E-2</c:v>
                </c:pt>
                <c:pt idx="28">
                  <c:v>6.598470193491511E-2</c:v>
                </c:pt>
                <c:pt idx="29">
                  <c:v>7.4826580558267367E-2</c:v>
                </c:pt>
                <c:pt idx="30">
                  <c:v>7.7668766648628984E-2</c:v>
                </c:pt>
                <c:pt idx="31">
                  <c:v>7.8603569857865541E-2</c:v>
                </c:pt>
                <c:pt idx="32">
                  <c:v>8.2171451024111011E-2</c:v>
                </c:pt>
                <c:pt idx="33">
                  <c:v>8.2386499073754255E-2</c:v>
                </c:pt>
                <c:pt idx="34">
                  <c:v>8.2210787965038251E-2</c:v>
                </c:pt>
                <c:pt idx="35">
                  <c:v>8.151563615209384E-2</c:v>
                </c:pt>
                <c:pt idx="36">
                  <c:v>8.6388195854137942E-2</c:v>
                </c:pt>
                <c:pt idx="37">
                  <c:v>8.8053168117627256E-2</c:v>
                </c:pt>
                <c:pt idx="38">
                  <c:v>8.8524633422514959E-2</c:v>
                </c:pt>
                <c:pt idx="39">
                  <c:v>8.8455007863045124E-2</c:v>
                </c:pt>
                <c:pt idx="40">
                  <c:v>8.8839722125465759E-2</c:v>
                </c:pt>
                <c:pt idx="41">
                  <c:v>8.7803821224870016E-2</c:v>
                </c:pt>
                <c:pt idx="42">
                  <c:v>8.7893019382918811E-2</c:v>
                </c:pt>
                <c:pt idx="43">
                  <c:v>8.7257412061935283E-2</c:v>
                </c:pt>
                <c:pt idx="44">
                  <c:v>8.6687868597260312E-2</c:v>
                </c:pt>
                <c:pt idx="45">
                  <c:v>8.8476734705841983E-2</c:v>
                </c:pt>
                <c:pt idx="46">
                  <c:v>8.3206947531059602E-2</c:v>
                </c:pt>
                <c:pt idx="47">
                  <c:v>8.1377553680892944E-2</c:v>
                </c:pt>
                <c:pt idx="48">
                  <c:v>7.7190545566206761E-2</c:v>
                </c:pt>
                <c:pt idx="49">
                  <c:v>6.5379911185672671E-2</c:v>
                </c:pt>
                <c:pt idx="50">
                  <c:v>5.7981481312598698E-2</c:v>
                </c:pt>
                <c:pt idx="51">
                  <c:v>5.0457161735605431E-2</c:v>
                </c:pt>
                <c:pt idx="52">
                  <c:v>5.0119974814022764E-2</c:v>
                </c:pt>
                <c:pt idx="53">
                  <c:v>3.8203532974938427E-2</c:v>
                </c:pt>
                <c:pt idx="54">
                  <c:v>3.8209521411207273E-2</c:v>
                </c:pt>
                <c:pt idx="55">
                  <c:v>3.8327379011523804E-2</c:v>
                </c:pt>
                <c:pt idx="56">
                  <c:v>3.6545309238791547E-2</c:v>
                </c:pt>
                <c:pt idx="57">
                  <c:v>3.3819831368237803E-2</c:v>
                </c:pt>
                <c:pt idx="58">
                  <c:v>3.2757253579043556E-2</c:v>
                </c:pt>
                <c:pt idx="59">
                  <c:v>3.0585861680184605E-2</c:v>
                </c:pt>
                <c:pt idx="60">
                  <c:v>2.9283334602846017E-2</c:v>
                </c:pt>
                <c:pt idx="61">
                  <c:v>2.9538932871598072E-2</c:v>
                </c:pt>
                <c:pt idx="62">
                  <c:v>2.8524251243391519E-2</c:v>
                </c:pt>
                <c:pt idx="63">
                  <c:v>2.5475466499786836E-2</c:v>
                </c:pt>
                <c:pt idx="64">
                  <c:v>2.5496443944821454E-2</c:v>
                </c:pt>
                <c:pt idx="65">
                  <c:v>2.4351857341426853E-2</c:v>
                </c:pt>
                <c:pt idx="66">
                  <c:v>2.0950008418754055E-2</c:v>
                </c:pt>
                <c:pt idx="67">
                  <c:v>2.1217990473557276E-2</c:v>
                </c:pt>
                <c:pt idx="68">
                  <c:v>2.2391404853240645E-2</c:v>
                </c:pt>
                <c:pt idx="69">
                  <c:v>2.248680428423103E-2</c:v>
                </c:pt>
                <c:pt idx="70">
                  <c:v>2.2486500049834664E-2</c:v>
                </c:pt>
                <c:pt idx="71">
                  <c:v>2.0311401154713346E-2</c:v>
                </c:pt>
                <c:pt idx="72">
                  <c:v>2.0784897623136196E-2</c:v>
                </c:pt>
                <c:pt idx="73">
                  <c:v>2.0667202961544742E-2</c:v>
                </c:pt>
                <c:pt idx="74">
                  <c:v>2.0589198391272063E-2</c:v>
                </c:pt>
                <c:pt idx="75">
                  <c:v>2.0360772712468091E-2</c:v>
                </c:pt>
                <c:pt idx="76">
                  <c:v>1.7938079658793498E-2</c:v>
                </c:pt>
                <c:pt idx="77">
                  <c:v>1.966433121361881E-2</c:v>
                </c:pt>
                <c:pt idx="78">
                  <c:v>1.6427346024387966E-2</c:v>
                </c:pt>
                <c:pt idx="79">
                  <c:v>1.6139052775609033E-2</c:v>
                </c:pt>
                <c:pt idx="80">
                  <c:v>1.5724243857516612E-2</c:v>
                </c:pt>
                <c:pt idx="81">
                  <c:v>1.5445877734061503E-2</c:v>
                </c:pt>
                <c:pt idx="82">
                  <c:v>1.4592117791412923E-2</c:v>
                </c:pt>
                <c:pt idx="83">
                  <c:v>1.4302131941243842E-2</c:v>
                </c:pt>
                <c:pt idx="84">
                  <c:v>1.50615114797104E-2</c:v>
                </c:pt>
                <c:pt idx="85">
                  <c:v>1.5060514594578368E-2</c:v>
                </c:pt>
                <c:pt idx="86">
                  <c:v>1.5126392881369598E-2</c:v>
                </c:pt>
                <c:pt idx="87">
                  <c:v>1.589018843532997E-2</c:v>
                </c:pt>
                <c:pt idx="88">
                  <c:v>1.5908803301724353E-2</c:v>
                </c:pt>
                <c:pt idx="89">
                  <c:v>1.4516334631837297E-2</c:v>
                </c:pt>
                <c:pt idx="90">
                  <c:v>1.6844451510736984E-2</c:v>
                </c:pt>
                <c:pt idx="91">
                  <c:v>1.6877333470515756E-2</c:v>
                </c:pt>
                <c:pt idx="92">
                  <c:v>1.6559267621320095E-2</c:v>
                </c:pt>
                <c:pt idx="93">
                  <c:v>1.6368116467012295E-2</c:v>
                </c:pt>
                <c:pt idx="94">
                  <c:v>1.6326552270446774E-2</c:v>
                </c:pt>
                <c:pt idx="95">
                  <c:v>1.638404650756687E-2</c:v>
                </c:pt>
                <c:pt idx="96">
                  <c:v>1.6364448574280131E-2</c:v>
                </c:pt>
                <c:pt idx="97">
                  <c:v>1.6198084530466107E-2</c:v>
                </c:pt>
                <c:pt idx="98">
                  <c:v>1.6307741986135625E-2</c:v>
                </c:pt>
                <c:pt idx="99">
                  <c:v>1.6482619196910367E-2</c:v>
                </c:pt>
                <c:pt idx="100">
                  <c:v>1.795930125780593E-2</c:v>
                </c:pt>
                <c:pt idx="101">
                  <c:v>1.8221935181268262E-2</c:v>
                </c:pt>
                <c:pt idx="102">
                  <c:v>1.8264480079913215E-2</c:v>
                </c:pt>
                <c:pt idx="103">
                  <c:v>1.8463204778602908E-2</c:v>
                </c:pt>
                <c:pt idx="104">
                  <c:v>1.8192369001087731E-2</c:v>
                </c:pt>
                <c:pt idx="105">
                  <c:v>1.742553378218966E-2</c:v>
                </c:pt>
                <c:pt idx="106">
                  <c:v>1.82297865779582E-2</c:v>
                </c:pt>
                <c:pt idx="107">
                  <c:v>1.8565586574673307E-2</c:v>
                </c:pt>
                <c:pt idx="108">
                  <c:v>1.819291187224846E-2</c:v>
                </c:pt>
                <c:pt idx="109">
                  <c:v>1.8038389233057176E-2</c:v>
                </c:pt>
                <c:pt idx="110">
                  <c:v>1.7803151308705689E-2</c:v>
                </c:pt>
                <c:pt idx="111">
                  <c:v>1.6786345646665306E-2</c:v>
                </c:pt>
                <c:pt idx="112">
                  <c:v>1.6913022969325307E-2</c:v>
                </c:pt>
                <c:pt idx="113">
                  <c:v>1.7047289027911861E-2</c:v>
                </c:pt>
                <c:pt idx="114">
                  <c:v>1.7507091348839224E-2</c:v>
                </c:pt>
                <c:pt idx="115">
                  <c:v>1.8889675575152184E-2</c:v>
                </c:pt>
                <c:pt idx="116">
                  <c:v>1.9478529534959366E-2</c:v>
                </c:pt>
                <c:pt idx="117">
                  <c:v>1.9589246132257897E-2</c:v>
                </c:pt>
                <c:pt idx="118">
                  <c:v>1.9576913584968471E-2</c:v>
                </c:pt>
                <c:pt idx="119">
                  <c:v>1.9441320146417317E-2</c:v>
                </c:pt>
                <c:pt idx="120">
                  <c:v>1.9327233421278643E-2</c:v>
                </c:pt>
                <c:pt idx="121">
                  <c:v>1.789063774672553E-2</c:v>
                </c:pt>
                <c:pt idx="122">
                  <c:v>1.7855039903407015E-2</c:v>
                </c:pt>
                <c:pt idx="123">
                  <c:v>1.8069936664169711E-2</c:v>
                </c:pt>
                <c:pt idx="124">
                  <c:v>1.7903361452135339E-2</c:v>
                </c:pt>
                <c:pt idx="125">
                  <c:v>1.8675849692865509E-2</c:v>
                </c:pt>
                <c:pt idx="126">
                  <c:v>1.8630161797906893E-2</c:v>
                </c:pt>
                <c:pt idx="127">
                  <c:v>1.8150108145829978E-2</c:v>
                </c:pt>
                <c:pt idx="128">
                  <c:v>1.8073067683882813E-2</c:v>
                </c:pt>
                <c:pt idx="129">
                  <c:v>1.7890420487622228E-2</c:v>
                </c:pt>
                <c:pt idx="130">
                  <c:v>1.8601752390057083E-2</c:v>
                </c:pt>
                <c:pt idx="131">
                  <c:v>1.856652794163682E-2</c:v>
                </c:pt>
                <c:pt idx="132">
                  <c:v>1.87798558053816E-2</c:v>
                </c:pt>
                <c:pt idx="133">
                  <c:v>1.8591659711917487E-2</c:v>
                </c:pt>
                <c:pt idx="134">
                  <c:v>1.8479410166226562E-2</c:v>
                </c:pt>
                <c:pt idx="135">
                  <c:v>1.7900888193317671E-2</c:v>
                </c:pt>
                <c:pt idx="136">
                  <c:v>1.6360961043067668E-2</c:v>
                </c:pt>
                <c:pt idx="137">
                  <c:v>1.7383584437551995E-2</c:v>
                </c:pt>
                <c:pt idx="138">
                  <c:v>1.8067827677081899E-2</c:v>
                </c:pt>
                <c:pt idx="139">
                  <c:v>1.803201464500883E-2</c:v>
                </c:pt>
                <c:pt idx="140">
                  <c:v>1.6799234161335327E-2</c:v>
                </c:pt>
                <c:pt idx="141">
                  <c:v>1.6838634979162905E-2</c:v>
                </c:pt>
                <c:pt idx="142">
                  <c:v>1.5914793681112892E-2</c:v>
                </c:pt>
                <c:pt idx="143">
                  <c:v>1.5891119953507928E-2</c:v>
                </c:pt>
                <c:pt idx="144">
                  <c:v>1.5286456342509452E-2</c:v>
                </c:pt>
                <c:pt idx="145">
                  <c:v>1.5834143882844029E-2</c:v>
                </c:pt>
                <c:pt idx="146">
                  <c:v>1.6047180402321757E-2</c:v>
                </c:pt>
                <c:pt idx="147">
                  <c:v>1.6769914851247545E-2</c:v>
                </c:pt>
                <c:pt idx="148">
                  <c:v>1.6570409762181364E-2</c:v>
                </c:pt>
                <c:pt idx="149">
                  <c:v>1.843639799971044E-2</c:v>
                </c:pt>
                <c:pt idx="150">
                  <c:v>1.7826179224005381E-2</c:v>
                </c:pt>
                <c:pt idx="151">
                  <c:v>1.8873901347876133E-2</c:v>
                </c:pt>
                <c:pt idx="152">
                  <c:v>1.9751561864198214E-2</c:v>
                </c:pt>
                <c:pt idx="153">
                  <c:v>2.0513206020396052E-2</c:v>
                </c:pt>
                <c:pt idx="154">
                  <c:v>2.0474518741769161E-2</c:v>
                </c:pt>
                <c:pt idx="155">
                  <c:v>2.1507024871687212E-2</c:v>
                </c:pt>
                <c:pt idx="156">
                  <c:v>2.144576666189146E-2</c:v>
                </c:pt>
                <c:pt idx="157">
                  <c:v>2.1468969992661683E-2</c:v>
                </c:pt>
                <c:pt idx="158">
                  <c:v>1.9464662826956983E-2</c:v>
                </c:pt>
                <c:pt idx="159">
                  <c:v>1.9947556528980719E-2</c:v>
                </c:pt>
                <c:pt idx="160">
                  <c:v>2.0643787023761014E-2</c:v>
                </c:pt>
                <c:pt idx="161">
                  <c:v>2.0924502652453773E-2</c:v>
                </c:pt>
                <c:pt idx="162">
                  <c:v>2.1456569941684187E-2</c:v>
                </c:pt>
                <c:pt idx="163">
                  <c:v>2.1611820364264681E-2</c:v>
                </c:pt>
                <c:pt idx="164">
                  <c:v>2.1746826659291056E-2</c:v>
                </c:pt>
                <c:pt idx="165">
                  <c:v>2.1985830039405532E-2</c:v>
                </c:pt>
                <c:pt idx="166">
                  <c:v>2.1095428571374166E-2</c:v>
                </c:pt>
                <c:pt idx="167">
                  <c:v>2.1192407471528497E-2</c:v>
                </c:pt>
                <c:pt idx="168">
                  <c:v>2.0601941130223938E-2</c:v>
                </c:pt>
                <c:pt idx="169">
                  <c:v>2.068189899478105E-2</c:v>
                </c:pt>
                <c:pt idx="170">
                  <c:v>1.9955456477728728E-2</c:v>
                </c:pt>
                <c:pt idx="171">
                  <c:v>1.9996419238840209E-2</c:v>
                </c:pt>
                <c:pt idx="172">
                  <c:v>1.9132577873780667E-2</c:v>
                </c:pt>
                <c:pt idx="173">
                  <c:v>1.8883978526314606E-2</c:v>
                </c:pt>
                <c:pt idx="174">
                  <c:v>1.7874650644049746E-2</c:v>
                </c:pt>
                <c:pt idx="175">
                  <c:v>1.802476877938744E-2</c:v>
                </c:pt>
                <c:pt idx="176">
                  <c:v>1.6829897953585929E-2</c:v>
                </c:pt>
                <c:pt idx="177">
                  <c:v>1.6805977153460265E-2</c:v>
                </c:pt>
                <c:pt idx="178">
                  <c:v>1.668220272789964E-2</c:v>
                </c:pt>
                <c:pt idx="179">
                  <c:v>1.6750031389152445E-2</c:v>
                </c:pt>
                <c:pt idx="180">
                  <c:v>1.6272326888491079E-2</c:v>
                </c:pt>
                <c:pt idx="181">
                  <c:v>1.48895386839568E-2</c:v>
                </c:pt>
                <c:pt idx="182">
                  <c:v>1.4795831367746658E-2</c:v>
                </c:pt>
                <c:pt idx="183">
                  <c:v>1.2646621852948806E-2</c:v>
                </c:pt>
                <c:pt idx="184">
                  <c:v>1.340267628790604E-2</c:v>
                </c:pt>
                <c:pt idx="185">
                  <c:v>1.3632733105570461E-2</c:v>
                </c:pt>
                <c:pt idx="186">
                  <c:v>1.759888392750163E-2</c:v>
                </c:pt>
                <c:pt idx="187">
                  <c:v>1.7915499269013202E-2</c:v>
                </c:pt>
                <c:pt idx="188">
                  <c:v>1.9106664718798048E-2</c:v>
                </c:pt>
                <c:pt idx="189">
                  <c:v>2.0540977475596526E-2</c:v>
                </c:pt>
                <c:pt idx="190">
                  <c:v>2.0791846167779668E-2</c:v>
                </c:pt>
                <c:pt idx="191">
                  <c:v>2.2664193272275188E-2</c:v>
                </c:pt>
                <c:pt idx="192">
                  <c:v>2.2404211305264116E-2</c:v>
                </c:pt>
                <c:pt idx="193">
                  <c:v>2.237723125706895E-2</c:v>
                </c:pt>
                <c:pt idx="194">
                  <c:v>2.2297822392857266E-2</c:v>
                </c:pt>
                <c:pt idx="195">
                  <c:v>2.2178541328832048E-2</c:v>
                </c:pt>
                <c:pt idx="196">
                  <c:v>2.3466325535455034E-2</c:v>
                </c:pt>
                <c:pt idx="197">
                  <c:v>2.396183287807329E-2</c:v>
                </c:pt>
                <c:pt idx="198">
                  <c:v>2.4120026056454684E-2</c:v>
                </c:pt>
                <c:pt idx="199">
                  <c:v>2.4114971572294398E-2</c:v>
                </c:pt>
                <c:pt idx="200">
                  <c:v>2.4294289552255242E-2</c:v>
                </c:pt>
                <c:pt idx="201">
                  <c:v>2.3882510934096948E-2</c:v>
                </c:pt>
                <c:pt idx="202">
                  <c:v>2.3870688453531127E-2</c:v>
                </c:pt>
                <c:pt idx="203">
                  <c:v>2.4061531437356509E-2</c:v>
                </c:pt>
                <c:pt idx="204">
                  <c:v>2.4821261641245002E-2</c:v>
                </c:pt>
                <c:pt idx="205">
                  <c:v>2.4364367271888916E-2</c:v>
                </c:pt>
                <c:pt idx="206">
                  <c:v>2.4161073587069901E-2</c:v>
                </c:pt>
                <c:pt idx="207">
                  <c:v>2.0126086312212299E-2</c:v>
                </c:pt>
                <c:pt idx="208">
                  <c:v>2.0329269607388407E-2</c:v>
                </c:pt>
                <c:pt idx="209">
                  <c:v>1.87265201652097E-2</c:v>
                </c:pt>
                <c:pt idx="210">
                  <c:v>1.7681578091042753E-2</c:v>
                </c:pt>
                <c:pt idx="211">
                  <c:v>1.7011553248715353E-2</c:v>
                </c:pt>
                <c:pt idx="212">
                  <c:v>1.5040208807874789E-2</c:v>
                </c:pt>
                <c:pt idx="213">
                  <c:v>1.5290114626399121E-2</c:v>
                </c:pt>
                <c:pt idx="214">
                  <c:v>1.5285510975877846E-2</c:v>
                </c:pt>
                <c:pt idx="215">
                  <c:v>1.5532949537521124E-2</c:v>
                </c:pt>
                <c:pt idx="216">
                  <c:v>1.5718461431488813E-2</c:v>
                </c:pt>
                <c:pt idx="217">
                  <c:v>1.30326881950608E-2</c:v>
                </c:pt>
                <c:pt idx="218">
                  <c:v>1.2751910484418752E-2</c:v>
                </c:pt>
                <c:pt idx="219">
                  <c:v>1.3601306993407581E-2</c:v>
                </c:pt>
                <c:pt idx="220">
                  <c:v>1.3604860979183559E-2</c:v>
                </c:pt>
                <c:pt idx="221">
                  <c:v>1.2703495528602844E-2</c:v>
                </c:pt>
                <c:pt idx="222">
                  <c:v>1.2813900462470914E-2</c:v>
                </c:pt>
                <c:pt idx="223">
                  <c:v>1.418993720833004E-2</c:v>
                </c:pt>
                <c:pt idx="224">
                  <c:v>1.4167028494560661E-2</c:v>
                </c:pt>
                <c:pt idx="225">
                  <c:v>1.3509607779359042E-2</c:v>
                </c:pt>
                <c:pt idx="226">
                  <c:v>1.355703386602107E-2</c:v>
                </c:pt>
                <c:pt idx="227">
                  <c:v>1.3577417117049019E-2</c:v>
                </c:pt>
                <c:pt idx="228">
                  <c:v>1.3545973014928828E-2</c:v>
                </c:pt>
                <c:pt idx="229">
                  <c:v>1.3069207769391335E-2</c:v>
                </c:pt>
                <c:pt idx="230">
                  <c:v>1.2630534491102604E-2</c:v>
                </c:pt>
                <c:pt idx="231">
                  <c:v>1.3012154994383367E-2</c:v>
                </c:pt>
                <c:pt idx="232">
                  <c:v>1.3048486257215152E-2</c:v>
                </c:pt>
                <c:pt idx="233">
                  <c:v>1.2784657418836578E-2</c:v>
                </c:pt>
                <c:pt idx="234">
                  <c:v>1.3618544124667198E-2</c:v>
                </c:pt>
                <c:pt idx="235">
                  <c:v>1.4357999313777993E-2</c:v>
                </c:pt>
                <c:pt idx="236">
                  <c:v>1.4956463453861969E-2</c:v>
                </c:pt>
                <c:pt idx="237">
                  <c:v>1.4922153468409517E-2</c:v>
                </c:pt>
                <c:pt idx="238">
                  <c:v>1.5685940331875065E-2</c:v>
                </c:pt>
                <c:pt idx="239">
                  <c:v>1.5697805985781445E-2</c:v>
                </c:pt>
                <c:pt idx="240">
                  <c:v>1.6504004703033325E-2</c:v>
                </c:pt>
                <c:pt idx="241">
                  <c:v>1.6316124985869075E-2</c:v>
                </c:pt>
                <c:pt idx="242">
                  <c:v>1.6096558695627195E-2</c:v>
                </c:pt>
                <c:pt idx="243">
                  <c:v>1.6286672182074309E-2</c:v>
                </c:pt>
                <c:pt idx="244">
                  <c:v>1.5313826547375783E-2</c:v>
                </c:pt>
                <c:pt idx="245">
                  <c:v>1.6140948343103506E-2</c:v>
                </c:pt>
                <c:pt idx="246">
                  <c:v>1.5685857874357643E-2</c:v>
                </c:pt>
                <c:pt idx="247">
                  <c:v>1.5866977805885203E-2</c:v>
                </c:pt>
                <c:pt idx="248">
                  <c:v>1.7789334096455549E-2</c:v>
                </c:pt>
                <c:pt idx="249">
                  <c:v>1.9015966936086523E-2</c:v>
                </c:pt>
                <c:pt idx="250">
                  <c:v>2.0433893889969884E-2</c:v>
                </c:pt>
                <c:pt idx="251">
                  <c:v>2.342519904795622E-2</c:v>
                </c:pt>
                <c:pt idx="252">
                  <c:v>2.4106488373199023E-2</c:v>
                </c:pt>
                <c:pt idx="253">
                  <c:v>2.4317242382016734E-2</c:v>
                </c:pt>
                <c:pt idx="254">
                  <c:v>2.4258214577485497E-2</c:v>
                </c:pt>
                <c:pt idx="255">
                  <c:v>2.4061769836189118E-2</c:v>
                </c:pt>
                <c:pt idx="256">
                  <c:v>2.3476287266535213E-2</c:v>
                </c:pt>
                <c:pt idx="257">
                  <c:v>2.2926301240696331E-2</c:v>
                </c:pt>
                <c:pt idx="258">
                  <c:v>2.3019266494035986E-2</c:v>
                </c:pt>
                <c:pt idx="259">
                  <c:v>2.288194226494521E-2</c:v>
                </c:pt>
                <c:pt idx="260">
                  <c:v>2.2699417409260424E-2</c:v>
                </c:pt>
                <c:pt idx="261">
                  <c:v>2.1738591751532303E-2</c:v>
                </c:pt>
                <c:pt idx="262">
                  <c:v>2.1896730528164033E-2</c:v>
                </c:pt>
                <c:pt idx="263">
                  <c:v>2.1918550385253498E-2</c:v>
                </c:pt>
                <c:pt idx="264">
                  <c:v>2.4138861068743547E-2</c:v>
                </c:pt>
                <c:pt idx="265">
                  <c:v>2.4191565135364357E-2</c:v>
                </c:pt>
                <c:pt idx="266">
                  <c:v>2.382721004652686E-2</c:v>
                </c:pt>
                <c:pt idx="267">
                  <c:v>2.7083493101556593E-2</c:v>
                </c:pt>
                <c:pt idx="268">
                  <c:v>2.7930926659705948E-2</c:v>
                </c:pt>
                <c:pt idx="269">
                  <c:v>2.6922992133699277E-2</c:v>
                </c:pt>
                <c:pt idx="270">
                  <c:v>2.6351872524981571E-2</c:v>
                </c:pt>
                <c:pt idx="271">
                  <c:v>2.4975151098300934E-2</c:v>
                </c:pt>
                <c:pt idx="272">
                  <c:v>2.2727519897160157E-2</c:v>
                </c:pt>
                <c:pt idx="273">
                  <c:v>2.2992662112360479E-2</c:v>
                </c:pt>
                <c:pt idx="274">
                  <c:v>2.4584820588686402E-2</c:v>
                </c:pt>
                <c:pt idx="275">
                  <c:v>2.4300906400298489E-2</c:v>
                </c:pt>
                <c:pt idx="276">
                  <c:v>2.3498699034274824E-2</c:v>
                </c:pt>
                <c:pt idx="277">
                  <c:v>2.4747231924705342E-2</c:v>
                </c:pt>
                <c:pt idx="278">
                  <c:v>2.4749804915737406E-2</c:v>
                </c:pt>
                <c:pt idx="279">
                  <c:v>2.4573551261100651E-2</c:v>
                </c:pt>
                <c:pt idx="280">
                  <c:v>2.4262883449938544E-2</c:v>
                </c:pt>
                <c:pt idx="281">
                  <c:v>2.4621805134625488E-2</c:v>
                </c:pt>
                <c:pt idx="282">
                  <c:v>2.494441080302888E-2</c:v>
                </c:pt>
                <c:pt idx="283">
                  <c:v>2.4970892869105504E-2</c:v>
                </c:pt>
                <c:pt idx="284">
                  <c:v>2.4775786092824582E-2</c:v>
                </c:pt>
                <c:pt idx="285">
                  <c:v>2.3563733225322986E-2</c:v>
                </c:pt>
                <c:pt idx="286">
                  <c:v>2.3470151435141032E-2</c:v>
                </c:pt>
                <c:pt idx="287">
                  <c:v>2.311590650691206E-2</c:v>
                </c:pt>
                <c:pt idx="288">
                  <c:v>2.0881938984231265E-2</c:v>
                </c:pt>
                <c:pt idx="289">
                  <c:v>1.9728389783514384E-2</c:v>
                </c:pt>
                <c:pt idx="290">
                  <c:v>1.9055298818710778E-2</c:v>
                </c:pt>
                <c:pt idx="291">
                  <c:v>1.9120905953588896E-2</c:v>
                </c:pt>
                <c:pt idx="292">
                  <c:v>1.8900836516741053E-2</c:v>
                </c:pt>
                <c:pt idx="293">
                  <c:v>1.9198863658073381E-2</c:v>
                </c:pt>
                <c:pt idx="294">
                  <c:v>1.7997280330852277E-2</c:v>
                </c:pt>
                <c:pt idx="295">
                  <c:v>1.4990158677932469E-2</c:v>
                </c:pt>
                <c:pt idx="296">
                  <c:v>1.5050567591436149E-2</c:v>
                </c:pt>
                <c:pt idx="297">
                  <c:v>1.504630240702952E-2</c:v>
                </c:pt>
                <c:pt idx="298">
                  <c:v>1.3375215839984798E-2</c:v>
                </c:pt>
                <c:pt idx="299">
                  <c:v>1.3445470948123834E-2</c:v>
                </c:pt>
                <c:pt idx="300">
                  <c:v>1.3481482560418864E-2</c:v>
                </c:pt>
                <c:pt idx="301">
                  <c:v>1.3484439636769105E-2</c:v>
                </c:pt>
                <c:pt idx="302">
                  <c:v>1.295950289398433E-2</c:v>
                </c:pt>
                <c:pt idx="303">
                  <c:v>1.0876014559009672E-2</c:v>
                </c:pt>
                <c:pt idx="304">
                  <c:v>1.1982829829562364E-2</c:v>
                </c:pt>
                <c:pt idx="305">
                  <c:v>1.167230600450502E-2</c:v>
                </c:pt>
                <c:pt idx="306">
                  <c:v>1.0521316581597136E-2</c:v>
                </c:pt>
                <c:pt idx="307">
                  <c:v>9.3345932528697932E-3</c:v>
                </c:pt>
                <c:pt idx="308">
                  <c:v>9.401612960025266E-3</c:v>
                </c:pt>
                <c:pt idx="309">
                  <c:v>8.4249798518038904E-3</c:v>
                </c:pt>
                <c:pt idx="310">
                  <c:v>8.3702034994788E-3</c:v>
                </c:pt>
                <c:pt idx="311">
                  <c:v>8.7478646870354955E-3</c:v>
                </c:pt>
                <c:pt idx="312">
                  <c:v>8.6731636875828477E-3</c:v>
                </c:pt>
                <c:pt idx="313">
                  <c:v>9.1838823372270093E-3</c:v>
                </c:pt>
                <c:pt idx="314">
                  <c:v>8.7631849505817091E-3</c:v>
                </c:pt>
                <c:pt idx="315">
                  <c:v>8.746425957668098E-3</c:v>
                </c:pt>
                <c:pt idx="316">
                  <c:v>9.8271035371569476E-3</c:v>
                </c:pt>
                <c:pt idx="317">
                  <c:v>1.0373922780893751E-2</c:v>
                </c:pt>
                <c:pt idx="318">
                  <c:v>1.037297763775789E-2</c:v>
                </c:pt>
                <c:pt idx="319">
                  <c:v>1.2557509923443086E-2</c:v>
                </c:pt>
                <c:pt idx="320">
                  <c:v>1.2504726800390234E-2</c:v>
                </c:pt>
                <c:pt idx="321">
                  <c:v>1.3270142222092055E-2</c:v>
                </c:pt>
                <c:pt idx="322">
                  <c:v>1.3446934579704233E-2</c:v>
                </c:pt>
                <c:pt idx="323">
                  <c:v>1.3535375296250048E-2</c:v>
                </c:pt>
                <c:pt idx="324">
                  <c:v>1.3821096800450409E-2</c:v>
                </c:pt>
                <c:pt idx="325">
                  <c:v>1.3641208080705252E-2</c:v>
                </c:pt>
                <c:pt idx="326">
                  <c:v>1.3657306051901961E-2</c:v>
                </c:pt>
                <c:pt idx="327">
                  <c:v>1.3778313251322446E-2</c:v>
                </c:pt>
                <c:pt idx="328">
                  <c:v>1.4167123700230193E-2</c:v>
                </c:pt>
                <c:pt idx="329">
                  <c:v>1.4176127230963021E-2</c:v>
                </c:pt>
                <c:pt idx="330">
                  <c:v>1.4497937365218073E-2</c:v>
                </c:pt>
                <c:pt idx="331">
                  <c:v>1.4617816128575952E-2</c:v>
                </c:pt>
                <c:pt idx="332">
                  <c:v>1.4371895771633789E-2</c:v>
                </c:pt>
                <c:pt idx="333">
                  <c:v>1.4413421888345756E-2</c:v>
                </c:pt>
                <c:pt idx="334">
                  <c:v>1.398842317665587E-2</c:v>
                </c:pt>
                <c:pt idx="335">
                  <c:v>1.3885939792539085E-2</c:v>
                </c:pt>
                <c:pt idx="336">
                  <c:v>1.4027417344636904E-2</c:v>
                </c:pt>
                <c:pt idx="337">
                  <c:v>1.3552244220264421E-2</c:v>
                </c:pt>
                <c:pt idx="338">
                  <c:v>1.3078137658977525E-2</c:v>
                </c:pt>
                <c:pt idx="339">
                  <c:v>1.3084008285817943E-2</c:v>
                </c:pt>
                <c:pt idx="340">
                  <c:v>1.0912653699753938E-2</c:v>
                </c:pt>
                <c:pt idx="341">
                  <c:v>1.1023925229085761E-2</c:v>
                </c:pt>
                <c:pt idx="342">
                  <c:v>1.0404775278782981E-2</c:v>
                </c:pt>
                <c:pt idx="343">
                  <c:v>1.0302651339275022E-2</c:v>
                </c:pt>
                <c:pt idx="344">
                  <c:v>1.0846401034878288E-2</c:v>
                </c:pt>
                <c:pt idx="345">
                  <c:v>1.0451430268524148E-2</c:v>
                </c:pt>
                <c:pt idx="346">
                  <c:v>1.0648486794320863E-2</c:v>
                </c:pt>
                <c:pt idx="347">
                  <c:v>1.0607354384848453E-2</c:v>
                </c:pt>
                <c:pt idx="348">
                  <c:v>9.9906664216972522E-3</c:v>
                </c:pt>
                <c:pt idx="349">
                  <c:v>9.5243730839902358E-3</c:v>
                </c:pt>
                <c:pt idx="350">
                  <c:v>9.5678457095339665E-3</c:v>
                </c:pt>
                <c:pt idx="351">
                  <c:v>9.1099986850542384E-3</c:v>
                </c:pt>
                <c:pt idx="352">
                  <c:v>8.9502556615360419E-3</c:v>
                </c:pt>
                <c:pt idx="353">
                  <c:v>8.8774224513129153E-3</c:v>
                </c:pt>
                <c:pt idx="354">
                  <c:v>8.966311133638178E-3</c:v>
                </c:pt>
                <c:pt idx="355">
                  <c:v>9.2919984881241931E-3</c:v>
                </c:pt>
                <c:pt idx="356">
                  <c:v>9.3577572578733351E-3</c:v>
                </c:pt>
                <c:pt idx="357">
                  <c:v>1.1990791232202242E-2</c:v>
                </c:pt>
                <c:pt idx="358">
                  <c:v>1.1853350123018115E-2</c:v>
                </c:pt>
                <c:pt idx="359">
                  <c:v>1.2878056303386525E-2</c:v>
                </c:pt>
                <c:pt idx="360">
                  <c:v>1.2891877678217171E-2</c:v>
                </c:pt>
                <c:pt idx="361">
                  <c:v>1.365534366694696E-2</c:v>
                </c:pt>
                <c:pt idx="362">
                  <c:v>1.3555895351045044E-2</c:v>
                </c:pt>
                <c:pt idx="363">
                  <c:v>1.3555749594955887E-2</c:v>
                </c:pt>
                <c:pt idx="364">
                  <c:v>1.3854262373383903E-2</c:v>
                </c:pt>
                <c:pt idx="365">
                  <c:v>1.3446199589943709E-2</c:v>
                </c:pt>
                <c:pt idx="366">
                  <c:v>1.6722802080874427E-2</c:v>
                </c:pt>
                <c:pt idx="367">
                  <c:v>1.6367091725872827E-2</c:v>
                </c:pt>
                <c:pt idx="368">
                  <c:v>1.6989202756386292E-2</c:v>
                </c:pt>
                <c:pt idx="369">
                  <c:v>1.7439573995601317E-2</c:v>
                </c:pt>
                <c:pt idx="370">
                  <c:v>1.7107765650294274E-2</c:v>
                </c:pt>
                <c:pt idx="371">
                  <c:v>1.7114089536447549E-2</c:v>
                </c:pt>
                <c:pt idx="372">
                  <c:v>1.7831918564549281E-2</c:v>
                </c:pt>
                <c:pt idx="373">
                  <c:v>1.831413377236632E-2</c:v>
                </c:pt>
                <c:pt idx="374">
                  <c:v>1.8519750525552856E-2</c:v>
                </c:pt>
                <c:pt idx="375">
                  <c:v>1.957959371216024E-2</c:v>
                </c:pt>
                <c:pt idx="376">
                  <c:v>1.917782235573439E-2</c:v>
                </c:pt>
                <c:pt idx="377">
                  <c:v>1.9258722679912282E-2</c:v>
                </c:pt>
                <c:pt idx="378">
                  <c:v>1.8096786447099895E-2</c:v>
                </c:pt>
                <c:pt idx="379">
                  <c:v>1.8232063766271664E-2</c:v>
                </c:pt>
                <c:pt idx="380">
                  <c:v>1.7784447212127862E-2</c:v>
                </c:pt>
                <c:pt idx="381">
                  <c:v>1.7749005140239558E-2</c:v>
                </c:pt>
                <c:pt idx="382">
                  <c:v>1.7086715634134685E-2</c:v>
                </c:pt>
                <c:pt idx="383">
                  <c:v>1.6903149218276764E-2</c:v>
                </c:pt>
                <c:pt idx="384">
                  <c:v>1.6992477175579838E-2</c:v>
                </c:pt>
                <c:pt idx="385">
                  <c:v>1.7028541980268364E-2</c:v>
                </c:pt>
                <c:pt idx="386">
                  <c:v>1.8088593623055069E-2</c:v>
                </c:pt>
                <c:pt idx="387">
                  <c:v>1.5957087560785153E-2</c:v>
                </c:pt>
                <c:pt idx="388">
                  <c:v>1.5568168476338131E-2</c:v>
                </c:pt>
                <c:pt idx="389">
                  <c:v>1.477965464481734E-2</c:v>
                </c:pt>
                <c:pt idx="390">
                  <c:v>1.4603680701067082E-2</c:v>
                </c:pt>
                <c:pt idx="391">
                  <c:v>1.4701984206844218E-2</c:v>
                </c:pt>
                <c:pt idx="392">
                  <c:v>1.6173659539472085E-2</c:v>
                </c:pt>
                <c:pt idx="393">
                  <c:v>1.5625879744868527E-2</c:v>
                </c:pt>
                <c:pt idx="394">
                  <c:v>1.5621951803077272E-2</c:v>
                </c:pt>
                <c:pt idx="395">
                  <c:v>1.6240530402778175E-2</c:v>
                </c:pt>
                <c:pt idx="396">
                  <c:v>1.4787881337012806E-2</c:v>
                </c:pt>
                <c:pt idx="397">
                  <c:v>1.4840261730032854E-2</c:v>
                </c:pt>
                <c:pt idx="398">
                  <c:v>1.4795956888637237E-2</c:v>
                </c:pt>
                <c:pt idx="399">
                  <c:v>1.4719295479823601E-2</c:v>
                </c:pt>
                <c:pt idx="400">
                  <c:v>1.4604954724242799E-2</c:v>
                </c:pt>
                <c:pt idx="401">
                  <c:v>1.4417851842555066E-2</c:v>
                </c:pt>
                <c:pt idx="402">
                  <c:v>1.5154346322610328E-2</c:v>
                </c:pt>
                <c:pt idx="403">
                  <c:v>1.5152710088494213E-2</c:v>
                </c:pt>
                <c:pt idx="404">
                  <c:v>1.5149130076304761E-2</c:v>
                </c:pt>
                <c:pt idx="405">
                  <c:v>1.5560718586186887E-2</c:v>
                </c:pt>
                <c:pt idx="406">
                  <c:v>1.5289566240666574E-2</c:v>
                </c:pt>
                <c:pt idx="407">
                  <c:v>1.394782592018857E-2</c:v>
                </c:pt>
                <c:pt idx="408">
                  <c:v>1.2912278256777309E-2</c:v>
                </c:pt>
                <c:pt idx="409">
                  <c:v>1.3192185192580362E-2</c:v>
                </c:pt>
                <c:pt idx="410">
                  <c:v>1.6096797768503871E-2</c:v>
                </c:pt>
                <c:pt idx="411">
                  <c:v>1.5856857411982672E-2</c:v>
                </c:pt>
                <c:pt idx="412">
                  <c:v>1.658427019703029E-2</c:v>
                </c:pt>
                <c:pt idx="413">
                  <c:v>1.7075389537308538E-2</c:v>
                </c:pt>
                <c:pt idx="414">
                  <c:v>1.6819502210927633E-2</c:v>
                </c:pt>
                <c:pt idx="415">
                  <c:v>1.6219348625866523E-2</c:v>
                </c:pt>
                <c:pt idx="416">
                  <c:v>1.6429758381857174E-2</c:v>
                </c:pt>
                <c:pt idx="417">
                  <c:v>1.6484943088549513E-2</c:v>
                </c:pt>
                <c:pt idx="418">
                  <c:v>1.6430753512419273E-2</c:v>
                </c:pt>
                <c:pt idx="419">
                  <c:v>1.6982838026793314E-2</c:v>
                </c:pt>
                <c:pt idx="420">
                  <c:v>1.7503614260426358E-2</c:v>
                </c:pt>
                <c:pt idx="421">
                  <c:v>1.7629784670670053E-2</c:v>
                </c:pt>
                <c:pt idx="422">
                  <c:v>1.7608420448363717E-2</c:v>
                </c:pt>
                <c:pt idx="423">
                  <c:v>1.6841688422832114E-2</c:v>
                </c:pt>
                <c:pt idx="424">
                  <c:v>1.7115357647322187E-2</c:v>
                </c:pt>
                <c:pt idx="425">
                  <c:v>1.7168732771860082E-2</c:v>
                </c:pt>
                <c:pt idx="426">
                  <c:v>1.6883562721928279E-2</c:v>
                </c:pt>
                <c:pt idx="427">
                  <c:v>1.708016655609625E-2</c:v>
                </c:pt>
                <c:pt idx="428">
                  <c:v>1.7256875461542035E-2</c:v>
                </c:pt>
                <c:pt idx="429">
                  <c:v>1.7262689028168306E-2</c:v>
                </c:pt>
                <c:pt idx="430">
                  <c:v>1.7034010257830152E-2</c:v>
                </c:pt>
                <c:pt idx="431">
                  <c:v>1.3948174788113544E-2</c:v>
                </c:pt>
                <c:pt idx="432">
                  <c:v>1.4299241022085862E-2</c:v>
                </c:pt>
                <c:pt idx="433">
                  <c:v>1.478167440633252E-2</c:v>
                </c:pt>
                <c:pt idx="434">
                  <c:v>1.3485195104210368E-2</c:v>
                </c:pt>
                <c:pt idx="435">
                  <c:v>1.382903627673797E-2</c:v>
                </c:pt>
                <c:pt idx="436">
                  <c:v>1.4408201110771974E-2</c:v>
                </c:pt>
                <c:pt idx="437">
                  <c:v>1.3454468240862555E-2</c:v>
                </c:pt>
                <c:pt idx="438">
                  <c:v>1.340442125221912E-2</c:v>
                </c:pt>
                <c:pt idx="439">
                  <c:v>1.3663656690024293E-2</c:v>
                </c:pt>
                <c:pt idx="440">
                  <c:v>1.3565847652893603E-2</c:v>
                </c:pt>
                <c:pt idx="441">
                  <c:v>1.2847542914833761E-2</c:v>
                </c:pt>
                <c:pt idx="442">
                  <c:v>1.2908962375189605E-2</c:v>
                </c:pt>
                <c:pt idx="443">
                  <c:v>1.2853027253530058E-2</c:v>
                </c:pt>
                <c:pt idx="444">
                  <c:v>1.2791049317069694E-2</c:v>
                </c:pt>
                <c:pt idx="445">
                  <c:v>1.269451590192423E-2</c:v>
                </c:pt>
                <c:pt idx="446">
                  <c:v>1.3624141110814128E-2</c:v>
                </c:pt>
                <c:pt idx="447">
                  <c:v>1.3597802710816164E-2</c:v>
                </c:pt>
                <c:pt idx="448">
                  <c:v>1.3485880576051565E-2</c:v>
                </c:pt>
                <c:pt idx="449">
                  <c:v>1.3704589541432999E-2</c:v>
                </c:pt>
                <c:pt idx="450">
                  <c:v>1.3566334428078945E-2</c:v>
                </c:pt>
                <c:pt idx="451">
                  <c:v>1.3366632910422406E-2</c:v>
                </c:pt>
                <c:pt idx="452">
                  <c:v>1.3431412630593477E-2</c:v>
                </c:pt>
                <c:pt idx="453">
                  <c:v>1.3464582484209455E-2</c:v>
                </c:pt>
                <c:pt idx="454">
                  <c:v>1.2268070407792033E-2</c:v>
                </c:pt>
                <c:pt idx="455">
                  <c:v>1.2130953019700699E-2</c:v>
                </c:pt>
                <c:pt idx="456">
                  <c:v>1.7523912779403829E-2</c:v>
                </c:pt>
                <c:pt idx="457">
                  <c:v>1.7144972197576668E-2</c:v>
                </c:pt>
                <c:pt idx="458">
                  <c:v>1.9354918942908261E-2</c:v>
                </c:pt>
                <c:pt idx="459">
                  <c:v>1.9605578364866625E-2</c:v>
                </c:pt>
                <c:pt idx="460">
                  <c:v>2.0780737303827273E-2</c:v>
                </c:pt>
                <c:pt idx="461">
                  <c:v>2.0416246658526399E-2</c:v>
                </c:pt>
                <c:pt idx="462">
                  <c:v>2.0638528126876741E-2</c:v>
                </c:pt>
                <c:pt idx="463">
                  <c:v>2.0726980112225943E-2</c:v>
                </c:pt>
                <c:pt idx="464">
                  <c:v>2.0826852944121382E-2</c:v>
                </c:pt>
                <c:pt idx="465">
                  <c:v>2.125914360899895E-2</c:v>
                </c:pt>
                <c:pt idx="466">
                  <c:v>2.1309963809595572E-2</c:v>
                </c:pt>
                <c:pt idx="467">
                  <c:v>2.0708111566344667E-2</c:v>
                </c:pt>
                <c:pt idx="468">
                  <c:v>2.0839025616780173E-2</c:v>
                </c:pt>
                <c:pt idx="469">
                  <c:v>2.1203284586651501E-2</c:v>
                </c:pt>
                <c:pt idx="470">
                  <c:v>2.0936397512255903E-2</c:v>
                </c:pt>
                <c:pt idx="471">
                  <c:v>2.0981761480515129E-2</c:v>
                </c:pt>
                <c:pt idx="472">
                  <c:v>2.2233005077553818E-2</c:v>
                </c:pt>
                <c:pt idx="473">
                  <c:v>2.3175061281245263E-2</c:v>
                </c:pt>
                <c:pt idx="474">
                  <c:v>2.3073375525946065E-2</c:v>
                </c:pt>
                <c:pt idx="475">
                  <c:v>2.3117672923928499E-2</c:v>
                </c:pt>
                <c:pt idx="476">
                  <c:v>2.2868697025120604E-2</c:v>
                </c:pt>
                <c:pt idx="477">
                  <c:v>1.9279377624063079E-2</c:v>
                </c:pt>
                <c:pt idx="478">
                  <c:v>1.909250222187274E-2</c:v>
                </c:pt>
                <c:pt idx="479">
                  <c:v>1.6833959984404217E-2</c:v>
                </c:pt>
                <c:pt idx="480">
                  <c:v>1.6709835085834679E-2</c:v>
                </c:pt>
                <c:pt idx="481">
                  <c:v>1.5432486306829123E-2</c:v>
                </c:pt>
                <c:pt idx="482">
                  <c:v>1.5445539761043826E-2</c:v>
                </c:pt>
                <c:pt idx="483">
                  <c:v>1.5082407941007688E-2</c:v>
                </c:pt>
                <c:pt idx="484">
                  <c:v>1.6079049498450966E-2</c:v>
                </c:pt>
                <c:pt idx="485">
                  <c:v>1.6016240123300884E-2</c:v>
                </c:pt>
                <c:pt idx="486">
                  <c:v>1.5611213288834212E-2</c:v>
                </c:pt>
                <c:pt idx="487">
                  <c:v>1.5274230835368895E-2</c:v>
                </c:pt>
                <c:pt idx="488">
                  <c:v>1.543973520359199E-2</c:v>
                </c:pt>
                <c:pt idx="489">
                  <c:v>1.5397759441433895E-2</c:v>
                </c:pt>
                <c:pt idx="490">
                  <c:v>1.5489519053168315E-2</c:v>
                </c:pt>
                <c:pt idx="491">
                  <c:v>1.5519532251158867E-2</c:v>
                </c:pt>
                <c:pt idx="492">
                  <c:v>1.5362376795919317E-2</c:v>
                </c:pt>
                <c:pt idx="493">
                  <c:v>1.2649737477871081E-2</c:v>
                </c:pt>
                <c:pt idx="494">
                  <c:v>1.1509111374140183E-2</c:v>
                </c:pt>
                <c:pt idx="495">
                  <c:v>1.1742439153685631E-2</c:v>
                </c:pt>
                <c:pt idx="496">
                  <c:v>1.3090018551903202E-2</c:v>
                </c:pt>
                <c:pt idx="497">
                  <c:v>1.3293008393740155E-2</c:v>
                </c:pt>
                <c:pt idx="498">
                  <c:v>1.3147893593743009E-2</c:v>
                </c:pt>
                <c:pt idx="499">
                  <c:v>1.3653235251825605E-2</c:v>
                </c:pt>
                <c:pt idx="500">
                  <c:v>1.3651657338578668E-2</c:v>
                </c:pt>
                <c:pt idx="501">
                  <c:v>1.3339131115126366E-2</c:v>
                </c:pt>
                <c:pt idx="502">
                  <c:v>1.3515743016376336E-2</c:v>
                </c:pt>
                <c:pt idx="503">
                  <c:v>1.3475531344830852E-2</c:v>
                </c:pt>
                <c:pt idx="504">
                  <c:v>1.3442220290036933E-2</c:v>
                </c:pt>
                <c:pt idx="505">
                  <c:v>1.1376569960969161E-2</c:v>
                </c:pt>
                <c:pt idx="506">
                  <c:v>1.2127057921747815E-2</c:v>
                </c:pt>
                <c:pt idx="507">
                  <c:v>1.2262246101084643E-2</c:v>
                </c:pt>
                <c:pt idx="508">
                  <c:v>1.2140634212276459E-2</c:v>
                </c:pt>
                <c:pt idx="509">
                  <c:v>1.1983949844319273E-2</c:v>
                </c:pt>
                <c:pt idx="510">
                  <c:v>1.1852392772788673E-2</c:v>
                </c:pt>
                <c:pt idx="511">
                  <c:v>1.1422007553296776E-2</c:v>
                </c:pt>
                <c:pt idx="512">
                  <c:v>1.1478724698956503E-2</c:v>
                </c:pt>
                <c:pt idx="513">
                  <c:v>1.1479433100770401E-2</c:v>
                </c:pt>
                <c:pt idx="514">
                  <c:v>1.1399713820794593E-2</c:v>
                </c:pt>
                <c:pt idx="515">
                  <c:v>1.2730299672645948E-2</c:v>
                </c:pt>
                <c:pt idx="516">
                  <c:v>1.2908662001854415E-2</c:v>
                </c:pt>
                <c:pt idx="517">
                  <c:v>1.174823906421325E-2</c:v>
                </c:pt>
                <c:pt idx="518">
                  <c:v>1.1647585684196306E-2</c:v>
                </c:pt>
                <c:pt idx="519">
                  <c:v>1.1555253244512403E-2</c:v>
                </c:pt>
                <c:pt idx="520">
                  <c:v>1.112120677729205E-2</c:v>
                </c:pt>
                <c:pt idx="521">
                  <c:v>1.1632224806169149E-2</c:v>
                </c:pt>
                <c:pt idx="522">
                  <c:v>1.1425914188318018E-2</c:v>
                </c:pt>
                <c:pt idx="523">
                  <c:v>1.1288136171606683E-2</c:v>
                </c:pt>
                <c:pt idx="524">
                  <c:v>1.1300817408918758E-2</c:v>
                </c:pt>
                <c:pt idx="525">
                  <c:v>1.1945572211014577E-2</c:v>
                </c:pt>
                <c:pt idx="526">
                  <c:v>1.2281991932099889E-2</c:v>
                </c:pt>
                <c:pt idx="527">
                  <c:v>1.2924451021020772E-2</c:v>
                </c:pt>
                <c:pt idx="528">
                  <c:v>1.2944970275795152E-2</c:v>
                </c:pt>
                <c:pt idx="529">
                  <c:v>1.3794116297370389E-2</c:v>
                </c:pt>
                <c:pt idx="530">
                  <c:v>1.4007199142673616E-2</c:v>
                </c:pt>
                <c:pt idx="531">
                  <c:v>1.3932493411527053E-2</c:v>
                </c:pt>
                <c:pt idx="532">
                  <c:v>1.4576055097953407E-2</c:v>
                </c:pt>
                <c:pt idx="533">
                  <c:v>1.5224173263941305E-2</c:v>
                </c:pt>
                <c:pt idx="534">
                  <c:v>1.6109192841840508E-2</c:v>
                </c:pt>
                <c:pt idx="535">
                  <c:v>1.7075045871337222E-2</c:v>
                </c:pt>
                <c:pt idx="536">
                  <c:v>1.6362580935112482E-2</c:v>
                </c:pt>
                <c:pt idx="537">
                  <c:v>1.5726623449035457E-2</c:v>
                </c:pt>
                <c:pt idx="538">
                  <c:v>1.5580383018471767E-2</c:v>
                </c:pt>
                <c:pt idx="539">
                  <c:v>1.6050693733285135E-2</c:v>
                </c:pt>
                <c:pt idx="540">
                  <c:v>1.6276949407730355E-2</c:v>
                </c:pt>
                <c:pt idx="541">
                  <c:v>1.6248446422245523E-2</c:v>
                </c:pt>
                <c:pt idx="542">
                  <c:v>1.6588294361483201E-2</c:v>
                </c:pt>
                <c:pt idx="543">
                  <c:v>1.6950379264866516E-2</c:v>
                </c:pt>
                <c:pt idx="544">
                  <c:v>1.7586245336912453E-2</c:v>
                </c:pt>
                <c:pt idx="545">
                  <c:v>1.7330373124746504E-2</c:v>
                </c:pt>
                <c:pt idx="546">
                  <c:v>1.7015624352834258E-2</c:v>
                </c:pt>
                <c:pt idx="547">
                  <c:v>1.7867532904497465E-2</c:v>
                </c:pt>
                <c:pt idx="548">
                  <c:v>1.7266950390421969E-2</c:v>
                </c:pt>
                <c:pt idx="549">
                  <c:v>1.7275407753222161E-2</c:v>
                </c:pt>
                <c:pt idx="550">
                  <c:v>1.7256097957972397E-2</c:v>
                </c:pt>
                <c:pt idx="551">
                  <c:v>1.6832699924120287E-2</c:v>
                </c:pt>
                <c:pt idx="552">
                  <c:v>1.6820179223138689E-2</c:v>
                </c:pt>
                <c:pt idx="553">
                  <c:v>1.650996690391443E-2</c:v>
                </c:pt>
                <c:pt idx="554">
                  <c:v>1.6000616063709536E-2</c:v>
                </c:pt>
                <c:pt idx="555">
                  <c:v>1.5360290624112845E-2</c:v>
                </c:pt>
                <c:pt idx="556">
                  <c:v>1.4310513190761685E-2</c:v>
                </c:pt>
                <c:pt idx="557">
                  <c:v>1.5781020000742475E-2</c:v>
                </c:pt>
                <c:pt idx="558">
                  <c:v>1.5856914559805497E-2</c:v>
                </c:pt>
                <c:pt idx="559">
                  <c:v>1.5212549101564384E-2</c:v>
                </c:pt>
                <c:pt idx="560">
                  <c:v>1.4069367011328516E-2</c:v>
                </c:pt>
                <c:pt idx="561">
                  <c:v>1.5123166941649304E-2</c:v>
                </c:pt>
                <c:pt idx="562">
                  <c:v>1.5445721151552669E-2</c:v>
                </c:pt>
                <c:pt idx="563">
                  <c:v>1.5621680356553595E-2</c:v>
                </c:pt>
                <c:pt idx="564">
                  <c:v>1.5653210756200544E-2</c:v>
                </c:pt>
                <c:pt idx="565">
                  <c:v>1.7075649619996282E-2</c:v>
                </c:pt>
                <c:pt idx="566">
                  <c:v>1.8550806327986398E-2</c:v>
                </c:pt>
                <c:pt idx="567">
                  <c:v>1.8547760025655304E-2</c:v>
                </c:pt>
                <c:pt idx="568">
                  <c:v>2.0003218763586926E-2</c:v>
                </c:pt>
                <c:pt idx="569">
                  <c:v>2.0000150637655152E-2</c:v>
                </c:pt>
                <c:pt idx="570">
                  <c:v>1.9871009134038432E-2</c:v>
                </c:pt>
                <c:pt idx="571">
                  <c:v>1.9499500734627927E-2</c:v>
                </c:pt>
                <c:pt idx="572">
                  <c:v>2.0773879027516696E-2</c:v>
                </c:pt>
                <c:pt idx="573">
                  <c:v>2.0806015406993564E-2</c:v>
                </c:pt>
                <c:pt idx="574">
                  <c:v>2.114983937427993E-2</c:v>
                </c:pt>
                <c:pt idx="575">
                  <c:v>2.1985316085458725E-2</c:v>
                </c:pt>
                <c:pt idx="576">
                  <c:v>2.2013478631732097E-2</c:v>
                </c:pt>
                <c:pt idx="577">
                  <c:v>2.2020579542275355E-2</c:v>
                </c:pt>
                <c:pt idx="578">
                  <c:v>2.1066878979964735E-2</c:v>
                </c:pt>
                <c:pt idx="579">
                  <c:v>2.1360613946356671E-2</c:v>
                </c:pt>
                <c:pt idx="580">
                  <c:v>2.0970238452392771E-2</c:v>
                </c:pt>
                <c:pt idx="581">
                  <c:v>2.1170907760490514E-2</c:v>
                </c:pt>
                <c:pt idx="582">
                  <c:v>2.0566884749652646E-2</c:v>
                </c:pt>
                <c:pt idx="583">
                  <c:v>2.0413731060844414E-2</c:v>
                </c:pt>
                <c:pt idx="584">
                  <c:v>2.0113996792139554E-2</c:v>
                </c:pt>
                <c:pt idx="585">
                  <c:v>2.007858280750122E-2</c:v>
                </c:pt>
                <c:pt idx="586">
                  <c:v>1.8021303571945434E-2</c:v>
                </c:pt>
                <c:pt idx="587">
                  <c:v>1.6308346479750158E-2</c:v>
                </c:pt>
                <c:pt idx="588">
                  <c:v>1.6031640650683101E-2</c:v>
                </c:pt>
                <c:pt idx="589">
                  <c:v>1.3084280066886809E-2</c:v>
                </c:pt>
                <c:pt idx="590">
                  <c:v>1.3146370727668919E-2</c:v>
                </c:pt>
                <c:pt idx="591">
                  <c:v>1.3264252185156001E-2</c:v>
                </c:pt>
                <c:pt idx="592">
                  <c:v>1.3772664691604472E-2</c:v>
                </c:pt>
                <c:pt idx="593">
                  <c:v>1.3359021372726916E-2</c:v>
                </c:pt>
                <c:pt idx="594">
                  <c:v>1.3353662964546273E-2</c:v>
                </c:pt>
                <c:pt idx="595">
                  <c:v>1.333018463618294E-2</c:v>
                </c:pt>
                <c:pt idx="596">
                  <c:v>1.3613641445541167E-2</c:v>
                </c:pt>
                <c:pt idx="597">
                  <c:v>1.3436077265558823E-2</c:v>
                </c:pt>
                <c:pt idx="598">
                  <c:v>1.3392983910414028E-2</c:v>
                </c:pt>
                <c:pt idx="599">
                  <c:v>1.2744273420077607E-2</c:v>
                </c:pt>
                <c:pt idx="600">
                  <c:v>1.2324019460159437E-2</c:v>
                </c:pt>
                <c:pt idx="601">
                  <c:v>1.2047959113979677E-2</c:v>
                </c:pt>
                <c:pt idx="602">
                  <c:v>1.1098932183074837E-2</c:v>
                </c:pt>
                <c:pt idx="603">
                  <c:v>1.0891642869450777E-2</c:v>
                </c:pt>
                <c:pt idx="604">
                  <c:v>1.0805903448896734E-2</c:v>
                </c:pt>
                <c:pt idx="605">
                  <c:v>1.068547589530335E-2</c:v>
                </c:pt>
                <c:pt idx="606">
                  <c:v>1.0544003826270645E-2</c:v>
                </c:pt>
                <c:pt idx="607">
                  <c:v>9.7374257157729835E-3</c:v>
                </c:pt>
                <c:pt idx="608">
                  <c:v>1.0070354529650714E-2</c:v>
                </c:pt>
                <c:pt idx="609">
                  <c:v>1.0068570237609237E-2</c:v>
                </c:pt>
                <c:pt idx="610">
                  <c:v>1.1710092135988422E-2</c:v>
                </c:pt>
                <c:pt idx="611">
                  <c:v>1.1712554099984476E-2</c:v>
                </c:pt>
                <c:pt idx="612">
                  <c:v>1.2714216756089334E-2</c:v>
                </c:pt>
                <c:pt idx="613">
                  <c:v>1.2593743320847223E-2</c:v>
                </c:pt>
                <c:pt idx="614">
                  <c:v>1.2110499358457859E-2</c:v>
                </c:pt>
                <c:pt idx="615">
                  <c:v>1.2021007108639126E-2</c:v>
                </c:pt>
                <c:pt idx="616">
                  <c:v>1.1321084200462401E-2</c:v>
                </c:pt>
                <c:pt idx="617">
                  <c:v>9.7334117522928001E-3</c:v>
                </c:pt>
                <c:pt idx="618">
                  <c:v>1.01028324330315E-2</c:v>
                </c:pt>
                <c:pt idx="619">
                  <c:v>1.0912421383796885E-2</c:v>
                </c:pt>
                <c:pt idx="620">
                  <c:v>1.0907416930023459E-2</c:v>
                </c:pt>
                <c:pt idx="621">
                  <c:v>1.1211476618514049E-2</c:v>
                </c:pt>
                <c:pt idx="622">
                  <c:v>1.1238965554702643E-2</c:v>
                </c:pt>
                <c:pt idx="623">
                  <c:v>1.1164353007467183E-2</c:v>
                </c:pt>
                <c:pt idx="624">
                  <c:v>1.2663527645463243E-2</c:v>
                </c:pt>
                <c:pt idx="625">
                  <c:v>1.2866346700715259E-2</c:v>
                </c:pt>
                <c:pt idx="626">
                  <c:v>1.3137291607652134E-2</c:v>
                </c:pt>
                <c:pt idx="627">
                  <c:v>1.3195906501711884E-2</c:v>
                </c:pt>
                <c:pt idx="628">
                  <c:v>1.3041063942186076E-2</c:v>
                </c:pt>
                <c:pt idx="629">
                  <c:v>1.3265305214612151E-2</c:v>
                </c:pt>
                <c:pt idx="630">
                  <c:v>1.3636217202435146E-2</c:v>
                </c:pt>
                <c:pt idx="631">
                  <c:v>1.3050918699039911E-2</c:v>
                </c:pt>
                <c:pt idx="632">
                  <c:v>1.2912023270010793E-2</c:v>
                </c:pt>
                <c:pt idx="633">
                  <c:v>1.0988772326686536E-2</c:v>
                </c:pt>
                <c:pt idx="634">
                  <c:v>1.0617546830690296E-2</c:v>
                </c:pt>
                <c:pt idx="635">
                  <c:v>1.1569065562087736E-2</c:v>
                </c:pt>
                <c:pt idx="636">
                  <c:v>1.1811659963542864E-2</c:v>
                </c:pt>
                <c:pt idx="637">
                  <c:v>1.1820502616574023E-2</c:v>
                </c:pt>
                <c:pt idx="638">
                  <c:v>1.1657342813231638E-2</c:v>
                </c:pt>
                <c:pt idx="639">
                  <c:v>1.1632579628109319E-2</c:v>
                </c:pt>
                <c:pt idx="640">
                  <c:v>1.1332092563253208E-2</c:v>
                </c:pt>
                <c:pt idx="641">
                  <c:v>1.2088340968831279E-2</c:v>
                </c:pt>
                <c:pt idx="642">
                  <c:v>1.1344527274191864E-2</c:v>
                </c:pt>
                <c:pt idx="643">
                  <c:v>1.161629986618784E-2</c:v>
                </c:pt>
                <c:pt idx="644">
                  <c:v>1.1425266696491104E-2</c:v>
                </c:pt>
                <c:pt idx="645">
                  <c:v>1.0972826806318593E-2</c:v>
                </c:pt>
                <c:pt idx="646">
                  <c:v>1.0936018140865257E-2</c:v>
                </c:pt>
                <c:pt idx="647">
                  <c:v>1.0907050266935451E-2</c:v>
                </c:pt>
                <c:pt idx="648">
                  <c:v>1.1469220904064067E-2</c:v>
                </c:pt>
                <c:pt idx="649">
                  <c:v>1.1482254759180275E-2</c:v>
                </c:pt>
                <c:pt idx="650">
                  <c:v>1.1195940323540153E-2</c:v>
                </c:pt>
                <c:pt idx="651">
                  <c:v>1.0685276235515675E-2</c:v>
                </c:pt>
                <c:pt idx="652">
                  <c:v>1.0654646396203268E-2</c:v>
                </c:pt>
                <c:pt idx="653">
                  <c:v>1.1757006520980596E-2</c:v>
                </c:pt>
                <c:pt idx="654">
                  <c:v>1.1707501596008786E-2</c:v>
                </c:pt>
                <c:pt idx="655">
                  <c:v>1.2609201464781674E-2</c:v>
                </c:pt>
                <c:pt idx="656">
                  <c:v>1.1904511568986823E-2</c:v>
                </c:pt>
                <c:pt idx="657">
                  <c:v>1.1905579582167147E-2</c:v>
                </c:pt>
                <c:pt idx="658">
                  <c:v>1.2180326812820254E-2</c:v>
                </c:pt>
                <c:pt idx="659">
                  <c:v>1.2198835867057053E-2</c:v>
                </c:pt>
                <c:pt idx="660">
                  <c:v>1.2493245545497118E-2</c:v>
                </c:pt>
                <c:pt idx="661">
                  <c:v>1.2627189490779012E-2</c:v>
                </c:pt>
                <c:pt idx="662">
                  <c:v>1.206952890801382E-2</c:v>
                </c:pt>
                <c:pt idx="663">
                  <c:v>1.207920202822846E-2</c:v>
                </c:pt>
                <c:pt idx="664">
                  <c:v>1.2761864453488337E-2</c:v>
                </c:pt>
                <c:pt idx="665">
                  <c:v>1.2604376166175499E-2</c:v>
                </c:pt>
                <c:pt idx="666">
                  <c:v>1.386675870673678E-2</c:v>
                </c:pt>
                <c:pt idx="667">
                  <c:v>1.396156849356976E-2</c:v>
                </c:pt>
                <c:pt idx="668">
                  <c:v>1.3853137836010049E-2</c:v>
                </c:pt>
                <c:pt idx="669">
                  <c:v>1.3419945444978354E-2</c:v>
                </c:pt>
                <c:pt idx="670">
                  <c:v>1.3671027118482518E-2</c:v>
                </c:pt>
                <c:pt idx="671">
                  <c:v>1.5529568567229099E-2</c:v>
                </c:pt>
                <c:pt idx="672">
                  <c:v>1.5588633642929362E-2</c:v>
                </c:pt>
                <c:pt idx="673">
                  <c:v>1.5515649155508725E-2</c:v>
                </c:pt>
                <c:pt idx="674">
                  <c:v>1.4640705738682014E-2</c:v>
                </c:pt>
                <c:pt idx="675">
                  <c:v>1.4692192252391149E-2</c:v>
                </c:pt>
                <c:pt idx="676">
                  <c:v>1.3957343002389834E-2</c:v>
                </c:pt>
                <c:pt idx="677">
                  <c:v>1.4720826393173007E-2</c:v>
                </c:pt>
                <c:pt idx="678" formatCode="General">
                  <c:v>1.4276530653330993E-2</c:v>
                </c:pt>
                <c:pt idx="679" formatCode="General">
                  <c:v>1.4301051374143399E-2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680"/>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numCache>
            </c:numRef>
          </c:cat>
          <c:val>
            <c:numRef>
              <c:f>[0]!vol_bechmark</c:f>
              <c:numCache>
                <c:formatCode>0.00%</c:formatCode>
                <c:ptCount val="680"/>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1"/>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numCache>
            </c:numRef>
          </c:cat>
          <c:val>
            <c:numRef>
              <c:f>[0]!drawdown_portfolio</c:f>
              <c:numCache>
                <c:formatCode>0.00%</c:formatCode>
                <c:ptCount val="701"/>
                <c:pt idx="0">
                  <c:v>0</c:v>
                </c:pt>
                <c:pt idx="1">
                  <c:v>-2.8480888935666915E-4</c:v>
                </c:pt>
                <c:pt idx="2">
                  <c:v>-5.3186639825897331E-4</c:v>
                </c:pt>
                <c:pt idx="3">
                  <c:v>-2.8004689782723524E-4</c:v>
                </c:pt>
                <c:pt idx="4">
                  <c:v>-1.6645630653511212E-4</c:v>
                </c:pt>
                <c:pt idx="5">
                  <c:v>0</c:v>
                </c:pt>
                <c:pt idx="6">
                  <c:v>0</c:v>
                </c:pt>
                <c:pt idx="7">
                  <c:v>0</c:v>
                </c:pt>
                <c:pt idx="8">
                  <c:v>0</c:v>
                </c:pt>
                <c:pt idx="9">
                  <c:v>-1.1691072118891199E-4</c:v>
                </c:pt>
                <c:pt idx="10">
                  <c:v>0</c:v>
                </c:pt>
                <c:pt idx="11">
                  <c:v>0</c:v>
                </c:pt>
                <c:pt idx="12">
                  <c:v>0</c:v>
                </c:pt>
                <c:pt idx="13">
                  <c:v>-8.4425360923134907E-4</c:v>
                </c:pt>
                <c:pt idx="14">
                  <c:v>0</c:v>
                </c:pt>
                <c:pt idx="15">
                  <c:v>0</c:v>
                </c:pt>
                <c:pt idx="16">
                  <c:v>-7.2248511811590088E-4</c:v>
                </c:pt>
                <c:pt idx="17">
                  <c:v>-3.2414348468343679E-3</c:v>
                </c:pt>
                <c:pt idx="18">
                  <c:v>-1.2295793455284754E-3</c:v>
                </c:pt>
                <c:pt idx="19">
                  <c:v>-1.6201290711556071E-3</c:v>
                </c:pt>
                <c:pt idx="20">
                  <c:v>-1.7608698801142575E-3</c:v>
                </c:pt>
                <c:pt idx="21">
                  <c:v>-2.6856125205353409E-3</c:v>
                </c:pt>
                <c:pt idx="22">
                  <c:v>-1.9304544021799819E-3</c:v>
                </c:pt>
                <c:pt idx="23">
                  <c:v>-7.0906330038400522E-4</c:v>
                </c:pt>
                <c:pt idx="24">
                  <c:v>0</c:v>
                </c:pt>
                <c:pt idx="25">
                  <c:v>-1.2150741528593745E-4</c:v>
                </c:pt>
                <c:pt idx="26">
                  <c:v>-1.1108976433951145E-3</c:v>
                </c:pt>
                <c:pt idx="27">
                  <c:v>-2.0045131912480585E-3</c:v>
                </c:pt>
                <c:pt idx="28">
                  <c:v>0</c:v>
                </c:pt>
                <c:pt idx="29">
                  <c:v>0</c:v>
                </c:pt>
                <c:pt idx="30">
                  <c:v>-9.475273449044419E-5</c:v>
                </c:pt>
                <c:pt idx="31">
                  <c:v>-2.3376778719863545E-4</c:v>
                </c:pt>
                <c:pt idx="32">
                  <c:v>0</c:v>
                </c:pt>
                <c:pt idx="33">
                  <c:v>0</c:v>
                </c:pt>
                <c:pt idx="34">
                  <c:v>0</c:v>
                </c:pt>
                <c:pt idx="35">
                  <c:v>-1.2242490370377723E-3</c:v>
                </c:pt>
                <c:pt idx="36">
                  <c:v>-1.9075125708668539E-3</c:v>
                </c:pt>
                <c:pt idx="37">
                  <c:v>-7.7916470662434678E-3</c:v>
                </c:pt>
                <c:pt idx="38">
                  <c:v>-1.015492321151179E-2</c:v>
                </c:pt>
                <c:pt idx="39">
                  <c:v>-9.3516729234915941E-3</c:v>
                </c:pt>
                <c:pt idx="40">
                  <c:v>-6.3556191358533631E-3</c:v>
                </c:pt>
                <c:pt idx="41">
                  <c:v>-6.2001830643380051E-3</c:v>
                </c:pt>
                <c:pt idx="42">
                  <c:v>-3.8249463161701414E-3</c:v>
                </c:pt>
                <c:pt idx="43">
                  <c:v>-7.9478538315664871E-3</c:v>
                </c:pt>
                <c:pt idx="44">
                  <c:v>-1.0909971467495616E-2</c:v>
                </c:pt>
                <c:pt idx="45">
                  <c:v>-2.0237426752908516E-2</c:v>
                </c:pt>
                <c:pt idx="46">
                  <c:v>-1.5433904295911294E-2</c:v>
                </c:pt>
                <c:pt idx="47">
                  <c:v>-2.3113347817926178E-2</c:v>
                </c:pt>
                <c:pt idx="48">
                  <c:v>-3.4517948386985187E-2</c:v>
                </c:pt>
                <c:pt idx="49">
                  <c:v>-2.5295447989659325E-2</c:v>
                </c:pt>
                <c:pt idx="50">
                  <c:v>-3.2995277112744192E-2</c:v>
                </c:pt>
                <c:pt idx="51">
                  <c:v>-3.077301717114056E-2</c:v>
                </c:pt>
                <c:pt idx="52">
                  <c:v>-3.9158665491270894E-2</c:v>
                </c:pt>
                <c:pt idx="53">
                  <c:v>-3.7970028804959144E-2</c:v>
                </c:pt>
                <c:pt idx="54">
                  <c:v>-3.8749947850260313E-2</c:v>
                </c:pt>
                <c:pt idx="55">
                  <c:v>-4.1351165407129686E-2</c:v>
                </c:pt>
                <c:pt idx="56">
                  <c:v>-3.5153308347248724E-2</c:v>
                </c:pt>
                <c:pt idx="57">
                  <c:v>-3.1813831680334692E-2</c:v>
                </c:pt>
                <c:pt idx="58">
                  <c:v>-2.7748459863005226E-2</c:v>
                </c:pt>
                <c:pt idx="59">
                  <c:v>-2.9658974432374197E-2</c:v>
                </c:pt>
                <c:pt idx="60">
                  <c:v>-2.7685535387971028E-2</c:v>
                </c:pt>
                <c:pt idx="61">
                  <c:v>-2.9560054539926384E-2</c:v>
                </c:pt>
                <c:pt idx="62">
                  <c:v>-3.2416893205363784E-2</c:v>
                </c:pt>
                <c:pt idx="63">
                  <c:v>-3.1662739666206474E-2</c:v>
                </c:pt>
                <c:pt idx="64">
                  <c:v>-3.2897860700318193E-2</c:v>
                </c:pt>
                <c:pt idx="65">
                  <c:v>-2.8589451877879091E-2</c:v>
                </c:pt>
                <c:pt idx="66">
                  <c:v>-2.7570879013386396E-2</c:v>
                </c:pt>
                <c:pt idx="67">
                  <c:v>-2.6214633086042438E-2</c:v>
                </c:pt>
                <c:pt idx="68">
                  <c:v>-2.5683298471676608E-2</c:v>
                </c:pt>
                <c:pt idx="69">
                  <c:v>-2.5107492686332056E-2</c:v>
                </c:pt>
                <c:pt idx="70">
                  <c:v>-2.1847519044728592E-2</c:v>
                </c:pt>
                <c:pt idx="71">
                  <c:v>-2.1963994367134143E-2</c:v>
                </c:pt>
                <c:pt idx="72">
                  <c:v>-2.0882829483407139E-2</c:v>
                </c:pt>
                <c:pt idx="73">
                  <c:v>-1.9827135650953731E-2</c:v>
                </c:pt>
                <c:pt idx="74">
                  <c:v>-1.8555083966833363E-2</c:v>
                </c:pt>
                <c:pt idx="75">
                  <c:v>-1.5513861718827182E-2</c:v>
                </c:pt>
                <c:pt idx="76">
                  <c:v>-1.6322259803259853E-2</c:v>
                </c:pt>
                <c:pt idx="77">
                  <c:v>-1.8973670615393123E-2</c:v>
                </c:pt>
                <c:pt idx="78">
                  <c:v>-1.7064943404149657E-2</c:v>
                </c:pt>
                <c:pt idx="79">
                  <c:v>-1.5409019317225159E-2</c:v>
                </c:pt>
                <c:pt idx="80">
                  <c:v>-1.4032386116726969E-2</c:v>
                </c:pt>
                <c:pt idx="81">
                  <c:v>-1.5078022855635753E-2</c:v>
                </c:pt>
                <c:pt idx="82">
                  <c:v>-1.5731244588740645E-2</c:v>
                </c:pt>
                <c:pt idx="83">
                  <c:v>-1.4696128972708444E-2</c:v>
                </c:pt>
                <c:pt idx="84">
                  <c:v>-1.4153084177943143E-2</c:v>
                </c:pt>
                <c:pt idx="85">
                  <c:v>-1.3313237483557949E-2</c:v>
                </c:pt>
                <c:pt idx="86">
                  <c:v>-1.2440959224114145E-2</c:v>
                </c:pt>
                <c:pt idx="87">
                  <c:v>-1.2696376217724237E-2</c:v>
                </c:pt>
                <c:pt idx="88">
                  <c:v>-1.4216451190392831E-2</c:v>
                </c:pt>
                <c:pt idx="89">
                  <c:v>-1.4243235522816144E-2</c:v>
                </c:pt>
                <c:pt idx="90">
                  <c:v>-1.3704308290954592E-2</c:v>
                </c:pt>
                <c:pt idx="91">
                  <c:v>-1.3941713511059106E-2</c:v>
                </c:pt>
                <c:pt idx="92">
                  <c:v>-1.2149852488475443E-2</c:v>
                </c:pt>
                <c:pt idx="93">
                  <c:v>-1.1805744465868462E-2</c:v>
                </c:pt>
                <c:pt idx="94">
                  <c:v>-1.0998319065334106E-2</c:v>
                </c:pt>
                <c:pt idx="95">
                  <c:v>-1.0742069848595603E-2</c:v>
                </c:pt>
                <c:pt idx="96">
                  <c:v>-1.0698559414463515E-2</c:v>
                </c:pt>
                <c:pt idx="97">
                  <c:v>-7.8162997989983385E-3</c:v>
                </c:pt>
                <c:pt idx="98">
                  <c:v>-7.8940006043987099E-3</c:v>
                </c:pt>
                <c:pt idx="99">
                  <c:v>-6.2710941694970046E-3</c:v>
                </c:pt>
                <c:pt idx="100">
                  <c:v>-6.388483367593345E-3</c:v>
                </c:pt>
                <c:pt idx="101">
                  <c:v>-5.4938518611766796E-3</c:v>
                </c:pt>
                <c:pt idx="102">
                  <c:v>-4.6345140341785829E-3</c:v>
                </c:pt>
                <c:pt idx="103">
                  <c:v>-3.2049294988277799E-3</c:v>
                </c:pt>
                <c:pt idx="104">
                  <c:v>-1.1569833102805793E-3</c:v>
                </c:pt>
                <c:pt idx="105">
                  <c:v>-4.1141909759456752E-4</c:v>
                </c:pt>
                <c:pt idx="106">
                  <c:v>0</c:v>
                </c:pt>
                <c:pt idx="107">
                  <c:v>0</c:v>
                </c:pt>
                <c:pt idx="108">
                  <c:v>-2.8326284281665615E-4</c:v>
                </c:pt>
                <c:pt idx="109">
                  <c:v>-8.4389508968629734E-4</c:v>
                </c:pt>
                <c:pt idx="110">
                  <c:v>-2.6903285197691362E-3</c:v>
                </c:pt>
                <c:pt idx="111">
                  <c:v>-2.3401322761468224E-3</c:v>
                </c:pt>
                <c:pt idx="112">
                  <c:v>-1.5443695777459521E-3</c:v>
                </c:pt>
                <c:pt idx="113">
                  <c:v>-3.6780962657800842E-6</c:v>
                </c:pt>
                <c:pt idx="114">
                  <c:v>0</c:v>
                </c:pt>
                <c:pt idx="115">
                  <c:v>0</c:v>
                </c:pt>
                <c:pt idx="116">
                  <c:v>0</c:v>
                </c:pt>
                <c:pt idx="117">
                  <c:v>0</c:v>
                </c:pt>
                <c:pt idx="118">
                  <c:v>-1.7113882786188306E-3</c:v>
                </c:pt>
                <c:pt idx="119">
                  <c:v>-2.1197045427678862E-4</c:v>
                </c:pt>
                <c:pt idx="120">
                  <c:v>-2.0394410305198951E-3</c:v>
                </c:pt>
                <c:pt idx="121">
                  <c:v>-5.0151493718220141E-4</c:v>
                </c:pt>
                <c:pt idx="122">
                  <c:v>0</c:v>
                </c:pt>
                <c:pt idx="123">
                  <c:v>0</c:v>
                </c:pt>
                <c:pt idx="124">
                  <c:v>0</c:v>
                </c:pt>
                <c:pt idx="125">
                  <c:v>0</c:v>
                </c:pt>
                <c:pt idx="126">
                  <c:v>0</c:v>
                </c:pt>
                <c:pt idx="127">
                  <c:v>-7.4771063797118842E-4</c:v>
                </c:pt>
                <c:pt idx="128">
                  <c:v>0</c:v>
                </c:pt>
                <c:pt idx="129">
                  <c:v>0</c:v>
                </c:pt>
                <c:pt idx="130">
                  <c:v>0</c:v>
                </c:pt>
                <c:pt idx="131">
                  <c:v>-1.115421786036519E-3</c:v>
                </c:pt>
                <c:pt idx="132">
                  <c:v>0</c:v>
                </c:pt>
                <c:pt idx="133">
                  <c:v>0</c:v>
                </c:pt>
                <c:pt idx="134">
                  <c:v>-9.9220809095657003E-4</c:v>
                </c:pt>
                <c:pt idx="135">
                  <c:v>0</c:v>
                </c:pt>
                <c:pt idx="136">
                  <c:v>0</c:v>
                </c:pt>
                <c:pt idx="137">
                  <c:v>-3.5837875440036804E-5</c:v>
                </c:pt>
                <c:pt idx="138">
                  <c:v>0</c:v>
                </c:pt>
                <c:pt idx="139">
                  <c:v>-1.615206481101028E-3</c:v>
                </c:pt>
                <c:pt idx="140">
                  <c:v>-1.6981529191478772E-3</c:v>
                </c:pt>
                <c:pt idx="141">
                  <c:v>0</c:v>
                </c:pt>
                <c:pt idx="142">
                  <c:v>-8.4122974532641059E-5</c:v>
                </c:pt>
                <c:pt idx="143">
                  <c:v>0</c:v>
                </c:pt>
                <c:pt idx="144">
                  <c:v>0</c:v>
                </c:pt>
                <c:pt idx="145">
                  <c:v>-9.2993789536188753E-4</c:v>
                </c:pt>
                <c:pt idx="146">
                  <c:v>-3.1952794310108334E-4</c:v>
                </c:pt>
                <c:pt idx="147">
                  <c:v>-7.3739637657277424E-4</c:v>
                </c:pt>
                <c:pt idx="148">
                  <c:v>0</c:v>
                </c:pt>
                <c:pt idx="149">
                  <c:v>0</c:v>
                </c:pt>
                <c:pt idx="150">
                  <c:v>-9.6226896258433392E-4</c:v>
                </c:pt>
                <c:pt idx="151">
                  <c:v>-9.6213143111600896E-4</c:v>
                </c:pt>
                <c:pt idx="152">
                  <c:v>-2.2763705065724782E-3</c:v>
                </c:pt>
                <c:pt idx="153">
                  <c:v>-1.8417005806721232E-3</c:v>
                </c:pt>
                <c:pt idx="154">
                  <c:v>-2.1157653869590121E-3</c:v>
                </c:pt>
                <c:pt idx="155">
                  <c:v>-1.4216419781738487E-3</c:v>
                </c:pt>
                <c:pt idx="156">
                  <c:v>-1.8461932235390721E-3</c:v>
                </c:pt>
                <c:pt idx="157">
                  <c:v>0</c:v>
                </c:pt>
                <c:pt idx="158">
                  <c:v>-1.1808358261308216E-3</c:v>
                </c:pt>
                <c:pt idx="159">
                  <c:v>-7.5250615195709969E-4</c:v>
                </c:pt>
                <c:pt idx="160">
                  <c:v>-5.9320027990716895E-4</c:v>
                </c:pt>
                <c:pt idx="161">
                  <c:v>0</c:v>
                </c:pt>
                <c:pt idx="162">
                  <c:v>0</c:v>
                </c:pt>
                <c:pt idx="163">
                  <c:v>0</c:v>
                </c:pt>
                <c:pt idx="164">
                  <c:v>-1.8212855635968417E-5</c:v>
                </c:pt>
                <c:pt idx="165">
                  <c:v>0</c:v>
                </c:pt>
                <c:pt idx="166">
                  <c:v>-1.1473382697964052E-3</c:v>
                </c:pt>
                <c:pt idx="167">
                  <c:v>0</c:v>
                </c:pt>
                <c:pt idx="168">
                  <c:v>0</c:v>
                </c:pt>
                <c:pt idx="169">
                  <c:v>-2.4825840433735369E-3</c:v>
                </c:pt>
                <c:pt idx="170">
                  <c:v>-2.5274113336608561E-3</c:v>
                </c:pt>
                <c:pt idx="171">
                  <c:v>-4.526304015615823E-3</c:v>
                </c:pt>
                <c:pt idx="172">
                  <c:v>-2.7800643248967472E-3</c:v>
                </c:pt>
                <c:pt idx="173">
                  <c:v>-4.8108388454319861E-3</c:v>
                </c:pt>
                <c:pt idx="174">
                  <c:v>-4.7143825915387794E-3</c:v>
                </c:pt>
                <c:pt idx="175">
                  <c:v>-2.6644928846675242E-3</c:v>
                </c:pt>
                <c:pt idx="176">
                  <c:v>-2.2540007102501702E-3</c:v>
                </c:pt>
                <c:pt idx="177">
                  <c:v>-2.7451902860324839E-3</c:v>
                </c:pt>
                <c:pt idx="178">
                  <c:v>-2.788863721788104E-3</c:v>
                </c:pt>
                <c:pt idx="179">
                  <c:v>-4.5061744035602702E-3</c:v>
                </c:pt>
                <c:pt idx="180">
                  <c:v>-6.1549584280915504E-3</c:v>
                </c:pt>
                <c:pt idx="181">
                  <c:v>-5.22606839906814E-3</c:v>
                </c:pt>
                <c:pt idx="182">
                  <c:v>-7.0483790809000579E-3</c:v>
                </c:pt>
                <c:pt idx="183">
                  <c:v>-6.2152512518188763E-3</c:v>
                </c:pt>
                <c:pt idx="184">
                  <c:v>-5.662521520940822E-3</c:v>
                </c:pt>
                <c:pt idx="185">
                  <c:v>-6.7786666253443206E-3</c:v>
                </c:pt>
                <c:pt idx="186">
                  <c:v>-7.1684740173861838E-3</c:v>
                </c:pt>
                <c:pt idx="187">
                  <c:v>-6.3489630292509203E-3</c:v>
                </c:pt>
                <c:pt idx="188">
                  <c:v>-5.2599130230043256E-3</c:v>
                </c:pt>
                <c:pt idx="189">
                  <c:v>-6.3788011939772682E-3</c:v>
                </c:pt>
                <c:pt idx="190">
                  <c:v>-4.9548081189531024E-3</c:v>
                </c:pt>
                <c:pt idx="191">
                  <c:v>-5.4592650275595567E-3</c:v>
                </c:pt>
                <c:pt idx="192">
                  <c:v>-4.5746088734238688E-3</c:v>
                </c:pt>
                <c:pt idx="193">
                  <c:v>-3.0672467374427415E-3</c:v>
                </c:pt>
                <c:pt idx="194">
                  <c:v>-1.8569551685174712E-3</c:v>
                </c:pt>
                <c:pt idx="195">
                  <c:v>-1.0261736199898008E-3</c:v>
                </c:pt>
                <c:pt idx="196">
                  <c:v>-4.3011440965301517E-4</c:v>
                </c:pt>
                <c:pt idx="197">
                  <c:v>-5.1647441656399451E-4</c:v>
                </c:pt>
                <c:pt idx="198">
                  <c:v>-3.5202622437802145E-4</c:v>
                </c:pt>
                <c:pt idx="199">
                  <c:v>-7.0479632891251587E-4</c:v>
                </c:pt>
                <c:pt idx="200">
                  <c:v>0</c:v>
                </c:pt>
                <c:pt idx="201">
                  <c:v>0</c:v>
                </c:pt>
                <c:pt idx="202">
                  <c:v>0</c:v>
                </c:pt>
                <c:pt idx="203">
                  <c:v>0</c:v>
                </c:pt>
                <c:pt idx="204">
                  <c:v>-9.2968895534073503E-4</c:v>
                </c:pt>
                <c:pt idx="205">
                  <c:v>-1.3232403992393671E-3</c:v>
                </c:pt>
                <c:pt idx="206">
                  <c:v>-4.5438734711613638E-3</c:v>
                </c:pt>
                <c:pt idx="207">
                  <c:v>-3.0995682123867718E-3</c:v>
                </c:pt>
                <c:pt idx="208">
                  <c:v>-4.835629034239064E-3</c:v>
                </c:pt>
                <c:pt idx="209">
                  <c:v>-2.2740384771638977E-3</c:v>
                </c:pt>
                <c:pt idx="210">
                  <c:v>-1.9759425913401518E-4</c:v>
                </c:pt>
                <c:pt idx="211">
                  <c:v>0</c:v>
                </c:pt>
                <c:pt idx="212">
                  <c:v>0</c:v>
                </c:pt>
                <c:pt idx="213">
                  <c:v>0</c:v>
                </c:pt>
                <c:pt idx="214">
                  <c:v>-3.2137758039640918E-4</c:v>
                </c:pt>
                <c:pt idx="215">
                  <c:v>-2.6368611731975022E-4</c:v>
                </c:pt>
                <c:pt idx="216">
                  <c:v>-2.1761803688008508E-3</c:v>
                </c:pt>
                <c:pt idx="217">
                  <c:v>-4.385216241535872E-4</c:v>
                </c:pt>
                <c:pt idx="218">
                  <c:v>0</c:v>
                </c:pt>
                <c:pt idx="219">
                  <c:v>0</c:v>
                </c:pt>
                <c:pt idx="220">
                  <c:v>-7.3597855669627066E-4</c:v>
                </c:pt>
                <c:pt idx="221">
                  <c:v>-1.4630866121856378E-5</c:v>
                </c:pt>
                <c:pt idx="222">
                  <c:v>-2.3597176005196729E-4</c:v>
                </c:pt>
                <c:pt idx="223">
                  <c:v>0</c:v>
                </c:pt>
                <c:pt idx="224">
                  <c:v>0</c:v>
                </c:pt>
                <c:pt idx="225">
                  <c:v>0</c:v>
                </c:pt>
                <c:pt idx="226">
                  <c:v>0</c:v>
                </c:pt>
                <c:pt idx="227">
                  <c:v>0</c:v>
                </c:pt>
                <c:pt idx="228">
                  <c:v>-4.1862544007753577E-4</c:v>
                </c:pt>
                <c:pt idx="229">
                  <c:v>0</c:v>
                </c:pt>
                <c:pt idx="230">
                  <c:v>0</c:v>
                </c:pt>
                <c:pt idx="231">
                  <c:v>0</c:v>
                </c:pt>
                <c:pt idx="232">
                  <c:v>0</c:v>
                </c:pt>
                <c:pt idx="233">
                  <c:v>-3.080353234374833E-4</c:v>
                </c:pt>
                <c:pt idx="234">
                  <c:v>0</c:v>
                </c:pt>
                <c:pt idx="235">
                  <c:v>-6.4158521141566283E-4</c:v>
                </c:pt>
                <c:pt idx="236">
                  <c:v>0</c:v>
                </c:pt>
                <c:pt idx="237">
                  <c:v>0</c:v>
                </c:pt>
                <c:pt idx="238">
                  <c:v>-1.1094421882640315E-4</c:v>
                </c:pt>
                <c:pt idx="239">
                  <c:v>0</c:v>
                </c:pt>
                <c:pt idx="240">
                  <c:v>0</c:v>
                </c:pt>
                <c:pt idx="241">
                  <c:v>0</c:v>
                </c:pt>
                <c:pt idx="242">
                  <c:v>0</c:v>
                </c:pt>
                <c:pt idx="243">
                  <c:v>-1.2656006271871689E-3</c:v>
                </c:pt>
                <c:pt idx="244">
                  <c:v>-1.0833007818689122E-3</c:v>
                </c:pt>
                <c:pt idx="245">
                  <c:v>0</c:v>
                </c:pt>
                <c:pt idx="246">
                  <c:v>0</c:v>
                </c:pt>
                <c:pt idx="247">
                  <c:v>0</c:v>
                </c:pt>
                <c:pt idx="248">
                  <c:v>0</c:v>
                </c:pt>
                <c:pt idx="249">
                  <c:v>0</c:v>
                </c:pt>
                <c:pt idx="250">
                  <c:v>0</c:v>
                </c:pt>
                <c:pt idx="251">
                  <c:v>-3.1889244762872693E-4</c:v>
                </c:pt>
                <c:pt idx="252">
                  <c:v>0</c:v>
                </c:pt>
                <c:pt idx="253">
                  <c:v>-6.0898894219785227E-4</c:v>
                </c:pt>
                <c:pt idx="254">
                  <c:v>0</c:v>
                </c:pt>
                <c:pt idx="255">
                  <c:v>0</c:v>
                </c:pt>
                <c:pt idx="256">
                  <c:v>-1.121306079384321E-3</c:v>
                </c:pt>
                <c:pt idx="257">
                  <c:v>0</c:v>
                </c:pt>
                <c:pt idx="258">
                  <c:v>-8.2731354528675638E-4</c:v>
                </c:pt>
                <c:pt idx="259">
                  <c:v>0</c:v>
                </c:pt>
                <c:pt idx="260">
                  <c:v>-1.6638789286704814E-3</c:v>
                </c:pt>
                <c:pt idx="261">
                  <c:v>-1.3589908150147822E-3</c:v>
                </c:pt>
                <c:pt idx="262">
                  <c:v>-1.2604710304604527E-3</c:v>
                </c:pt>
                <c:pt idx="263">
                  <c:v>-1.7927144908247428E-4</c:v>
                </c:pt>
                <c:pt idx="264">
                  <c:v>-2.6360601122954463E-4</c:v>
                </c:pt>
                <c:pt idx="265">
                  <c:v>-1.3454087992061936E-3</c:v>
                </c:pt>
                <c:pt idx="266">
                  <c:v>-1.4451217577677866E-3</c:v>
                </c:pt>
                <c:pt idx="267">
                  <c:v>-1.8511729051562398E-3</c:v>
                </c:pt>
                <c:pt idx="268">
                  <c:v>-4.0616039900842615E-3</c:v>
                </c:pt>
                <c:pt idx="269">
                  <c:v>-1.8759588419302586E-3</c:v>
                </c:pt>
                <c:pt idx="270">
                  <c:v>-4.0672055466225432E-3</c:v>
                </c:pt>
                <c:pt idx="271">
                  <c:v>-6.5677753657744642E-4</c:v>
                </c:pt>
                <c:pt idx="272">
                  <c:v>0</c:v>
                </c:pt>
                <c:pt idx="273">
                  <c:v>0</c:v>
                </c:pt>
                <c:pt idx="274">
                  <c:v>0</c:v>
                </c:pt>
                <c:pt idx="275">
                  <c:v>0</c:v>
                </c:pt>
                <c:pt idx="276">
                  <c:v>0</c:v>
                </c:pt>
                <c:pt idx="277">
                  <c:v>0</c:v>
                </c:pt>
                <c:pt idx="278">
                  <c:v>-7.8811012344848219E-4</c:v>
                </c:pt>
                <c:pt idx="279">
                  <c:v>0</c:v>
                </c:pt>
                <c:pt idx="280">
                  <c:v>0</c:v>
                </c:pt>
                <c:pt idx="281">
                  <c:v>0</c:v>
                </c:pt>
                <c:pt idx="282">
                  <c:v>-2.7878997819763551E-4</c:v>
                </c:pt>
                <c:pt idx="283">
                  <c:v>0</c:v>
                </c:pt>
                <c:pt idx="284">
                  <c:v>-2.5381849248840016E-3</c:v>
                </c:pt>
                <c:pt idx="285">
                  <c:v>-1.4899026594598075E-3</c:v>
                </c:pt>
                <c:pt idx="286">
                  <c:v>-2.755910395446648E-5</c:v>
                </c:pt>
                <c:pt idx="287">
                  <c:v>-3.3245530432923776E-3</c:v>
                </c:pt>
                <c:pt idx="288">
                  <c:v>-5.0776568669700373E-3</c:v>
                </c:pt>
                <c:pt idx="289">
                  <c:v>-3.1383888444722619E-3</c:v>
                </c:pt>
                <c:pt idx="290">
                  <c:v>-3.3576214282702299E-3</c:v>
                </c:pt>
                <c:pt idx="291">
                  <c:v>-3.9480820797722638E-3</c:v>
                </c:pt>
                <c:pt idx="292">
                  <c:v>-4.0251311511081411E-3</c:v>
                </c:pt>
                <c:pt idx="293">
                  <c:v>-1.7704032141238057E-3</c:v>
                </c:pt>
                <c:pt idx="294">
                  <c:v>-4.2966257865377777E-3</c:v>
                </c:pt>
                <c:pt idx="295">
                  <c:v>-3.9607033647842682E-3</c:v>
                </c:pt>
                <c:pt idx="296">
                  <c:v>-3.625929785977644E-3</c:v>
                </c:pt>
                <c:pt idx="297">
                  <c:v>-1.2315571205601117E-3</c:v>
                </c:pt>
                <c:pt idx="298">
                  <c:v>-1.0037353874254862E-3</c:v>
                </c:pt>
                <c:pt idx="299">
                  <c:v>-4.7546079625437887E-4</c:v>
                </c:pt>
                <c:pt idx="300">
                  <c:v>-2.774391901415596E-4</c:v>
                </c:pt>
                <c:pt idx="301">
                  <c:v>0</c:v>
                </c:pt>
                <c:pt idx="302">
                  <c:v>-1.6541464330752653E-3</c:v>
                </c:pt>
                <c:pt idx="303">
                  <c:v>-1.1650688837248069E-3</c:v>
                </c:pt>
                <c:pt idx="304">
                  <c:v>-1.5762704439949982E-3</c:v>
                </c:pt>
                <c:pt idx="305">
                  <c:v>-2.8380416740464431E-3</c:v>
                </c:pt>
                <c:pt idx="306">
                  <c:v>-3.6957332789503416E-3</c:v>
                </c:pt>
                <c:pt idx="307">
                  <c:v>-2.7854424660098687E-3</c:v>
                </c:pt>
                <c:pt idx="308">
                  <c:v>-1.0088589497492251E-3</c:v>
                </c:pt>
                <c:pt idx="309">
                  <c:v>-7.7920115162832815E-4</c:v>
                </c:pt>
                <c:pt idx="310">
                  <c:v>0</c:v>
                </c:pt>
                <c:pt idx="311">
                  <c:v>0</c:v>
                </c:pt>
                <c:pt idx="312">
                  <c:v>0</c:v>
                </c:pt>
                <c:pt idx="313">
                  <c:v>0</c:v>
                </c:pt>
                <c:pt idx="314">
                  <c:v>0</c:v>
                </c:pt>
                <c:pt idx="315">
                  <c:v>0</c:v>
                </c:pt>
                <c:pt idx="316">
                  <c:v>0</c:v>
                </c:pt>
                <c:pt idx="317">
                  <c:v>0</c:v>
                </c:pt>
                <c:pt idx="318">
                  <c:v>0</c:v>
                </c:pt>
                <c:pt idx="319">
                  <c:v>-6.3924704201467897E-5</c:v>
                </c:pt>
                <c:pt idx="320">
                  <c:v>0</c:v>
                </c:pt>
                <c:pt idx="321">
                  <c:v>0</c:v>
                </c:pt>
                <c:pt idx="322">
                  <c:v>0</c:v>
                </c:pt>
                <c:pt idx="323">
                  <c:v>0</c:v>
                </c:pt>
                <c:pt idx="324">
                  <c:v>-1.0641639222764843E-3</c:v>
                </c:pt>
                <c:pt idx="325">
                  <c:v>-7.3512339837866758E-4</c:v>
                </c:pt>
                <c:pt idx="326">
                  <c:v>0</c:v>
                </c:pt>
                <c:pt idx="327">
                  <c:v>0</c:v>
                </c:pt>
                <c:pt idx="328">
                  <c:v>0</c:v>
                </c:pt>
                <c:pt idx="329">
                  <c:v>0</c:v>
                </c:pt>
                <c:pt idx="330">
                  <c:v>0</c:v>
                </c:pt>
                <c:pt idx="331">
                  <c:v>-4.6854295214571184E-4</c:v>
                </c:pt>
                <c:pt idx="332">
                  <c:v>-3.818169561121687E-4</c:v>
                </c:pt>
                <c:pt idx="333">
                  <c:v>-9.4161078882470939E-4</c:v>
                </c:pt>
                <c:pt idx="334">
                  <c:v>0</c:v>
                </c:pt>
                <c:pt idx="335">
                  <c:v>0</c:v>
                </c:pt>
                <c:pt idx="336">
                  <c:v>0</c:v>
                </c:pt>
                <c:pt idx="337">
                  <c:v>-6.3075016851088517E-4</c:v>
                </c:pt>
                <c:pt idx="338">
                  <c:v>-2.1891864349077306E-4</c:v>
                </c:pt>
                <c:pt idx="339">
                  <c:v>-1.9642700622113374E-3</c:v>
                </c:pt>
                <c:pt idx="340">
                  <c:v>-1.739745425177297E-3</c:v>
                </c:pt>
                <c:pt idx="341">
                  <c:v>-1.0325427739066306E-4</c:v>
                </c:pt>
                <c:pt idx="342">
                  <c:v>0</c:v>
                </c:pt>
                <c:pt idx="343">
                  <c:v>-3.0428425644679624E-4</c:v>
                </c:pt>
                <c:pt idx="344">
                  <c:v>-8.423681412423889E-4</c:v>
                </c:pt>
                <c:pt idx="345">
                  <c:v>0</c:v>
                </c:pt>
                <c:pt idx="346">
                  <c:v>0</c:v>
                </c:pt>
                <c:pt idx="347">
                  <c:v>0</c:v>
                </c:pt>
                <c:pt idx="348">
                  <c:v>-6.8540806855388325E-4</c:v>
                </c:pt>
                <c:pt idx="349">
                  <c:v>-1.0246681350467579E-4</c:v>
                </c:pt>
                <c:pt idx="350">
                  <c:v>0</c:v>
                </c:pt>
                <c:pt idx="351">
                  <c:v>0</c:v>
                </c:pt>
                <c:pt idx="352">
                  <c:v>0</c:v>
                </c:pt>
                <c:pt idx="353">
                  <c:v>0</c:v>
                </c:pt>
                <c:pt idx="354">
                  <c:v>0</c:v>
                </c:pt>
                <c:pt idx="355">
                  <c:v>0</c:v>
                </c:pt>
                <c:pt idx="356">
                  <c:v>-6.9255738616491591E-5</c:v>
                </c:pt>
                <c:pt idx="357">
                  <c:v>-3.4032121471683219E-4</c:v>
                </c:pt>
                <c:pt idx="358">
                  <c:v>-1.355295603832074E-4</c:v>
                </c:pt>
                <c:pt idx="359">
                  <c:v>0</c:v>
                </c:pt>
                <c:pt idx="360">
                  <c:v>-2.9818171580564545E-4</c:v>
                </c:pt>
                <c:pt idx="361">
                  <c:v>0</c:v>
                </c:pt>
                <c:pt idx="362">
                  <c:v>0</c:v>
                </c:pt>
                <c:pt idx="363">
                  <c:v>0</c:v>
                </c:pt>
                <c:pt idx="364">
                  <c:v>-7.9455177712939307E-4</c:v>
                </c:pt>
                <c:pt idx="365">
                  <c:v>-8.4860429727140474E-4</c:v>
                </c:pt>
                <c:pt idx="366">
                  <c:v>0</c:v>
                </c:pt>
                <c:pt idx="367">
                  <c:v>0</c:v>
                </c:pt>
                <c:pt idx="368">
                  <c:v>0</c:v>
                </c:pt>
                <c:pt idx="369">
                  <c:v>0</c:v>
                </c:pt>
                <c:pt idx="370">
                  <c:v>0</c:v>
                </c:pt>
                <c:pt idx="371">
                  <c:v>0</c:v>
                </c:pt>
                <c:pt idx="372">
                  <c:v>0</c:v>
                </c:pt>
                <c:pt idx="373">
                  <c:v>0</c:v>
                </c:pt>
                <c:pt idx="374">
                  <c:v>-2.9281168108541422E-4</c:v>
                </c:pt>
                <c:pt idx="375">
                  <c:v>0</c:v>
                </c:pt>
                <c:pt idx="376">
                  <c:v>-6.3217977881890874E-5</c:v>
                </c:pt>
                <c:pt idx="377">
                  <c:v>-1.9694268799793635E-3</c:v>
                </c:pt>
                <c:pt idx="378">
                  <c:v>-1.6297508321828635E-3</c:v>
                </c:pt>
                <c:pt idx="379">
                  <c:v>-2.8426808528405623E-3</c:v>
                </c:pt>
                <c:pt idx="380">
                  <c:v>-2.2478725227406127E-3</c:v>
                </c:pt>
                <c:pt idx="381">
                  <c:v>-5.8616448816273259E-4</c:v>
                </c:pt>
                <c:pt idx="382">
                  <c:v>0</c:v>
                </c:pt>
                <c:pt idx="383">
                  <c:v>0</c:v>
                </c:pt>
                <c:pt idx="384">
                  <c:v>-5.6248745947018453E-4</c:v>
                </c:pt>
                <c:pt idx="385">
                  <c:v>-7.5066183332017644E-4</c:v>
                </c:pt>
                <c:pt idx="386">
                  <c:v>-3.4058276520767539E-3</c:v>
                </c:pt>
                <c:pt idx="387">
                  <c:v>-2.0932108760637336E-3</c:v>
                </c:pt>
                <c:pt idx="388">
                  <c:v>-5.8895361738064977E-4</c:v>
                </c:pt>
                <c:pt idx="389">
                  <c:v>0</c:v>
                </c:pt>
                <c:pt idx="390">
                  <c:v>0</c:v>
                </c:pt>
                <c:pt idx="391">
                  <c:v>0</c:v>
                </c:pt>
                <c:pt idx="392">
                  <c:v>-1.436432385804598E-3</c:v>
                </c:pt>
                <c:pt idx="393">
                  <c:v>-1.0101175371157733E-4</c:v>
                </c:pt>
                <c:pt idx="394">
                  <c:v>0</c:v>
                </c:pt>
                <c:pt idx="395">
                  <c:v>-1.7498956598657189E-3</c:v>
                </c:pt>
                <c:pt idx="396">
                  <c:v>-1.5127504632953537E-3</c:v>
                </c:pt>
                <c:pt idx="397">
                  <c:v>-9.2096381203388145E-4</c:v>
                </c:pt>
                <c:pt idx="398">
                  <c:v>-1.4893938168084597E-3</c:v>
                </c:pt>
                <c:pt idx="399">
                  <c:v>-6.6719582520902154E-4</c:v>
                </c:pt>
                <c:pt idx="400">
                  <c:v>0</c:v>
                </c:pt>
                <c:pt idx="401">
                  <c:v>0</c:v>
                </c:pt>
                <c:pt idx="402">
                  <c:v>0</c:v>
                </c:pt>
                <c:pt idx="403">
                  <c:v>0</c:v>
                </c:pt>
                <c:pt idx="404">
                  <c:v>-3.3547092423769076E-4</c:v>
                </c:pt>
                <c:pt idx="405">
                  <c:v>-9.6567567564231904E-4</c:v>
                </c:pt>
                <c:pt idx="406">
                  <c:v>-2.6327269617648641E-3</c:v>
                </c:pt>
                <c:pt idx="407">
                  <c:v>-3.7994571410852052E-3</c:v>
                </c:pt>
                <c:pt idx="408">
                  <c:v>-4.3459362423782233E-3</c:v>
                </c:pt>
                <c:pt idx="409">
                  <c:v>-3.9103653469061417E-3</c:v>
                </c:pt>
                <c:pt idx="410">
                  <c:v>-2.6435031289454569E-3</c:v>
                </c:pt>
                <c:pt idx="411">
                  <c:v>-2.0200077718794951E-3</c:v>
                </c:pt>
                <c:pt idx="412">
                  <c:v>-1.2502794966451347E-5</c:v>
                </c:pt>
                <c:pt idx="413">
                  <c:v>0</c:v>
                </c:pt>
                <c:pt idx="414">
                  <c:v>-9.6243111849858565E-4</c:v>
                </c:pt>
                <c:pt idx="415">
                  <c:v>0</c:v>
                </c:pt>
                <c:pt idx="416">
                  <c:v>-4.9608222398189739E-5</c:v>
                </c:pt>
                <c:pt idx="417">
                  <c:v>-1.7252346156926279E-4</c:v>
                </c:pt>
                <c:pt idx="418">
                  <c:v>0</c:v>
                </c:pt>
                <c:pt idx="419">
                  <c:v>-4.3899154796345208E-4</c:v>
                </c:pt>
                <c:pt idx="420">
                  <c:v>0</c:v>
                </c:pt>
                <c:pt idx="421">
                  <c:v>0</c:v>
                </c:pt>
                <c:pt idx="422">
                  <c:v>-1.1950329573653384E-3</c:v>
                </c:pt>
                <c:pt idx="423">
                  <c:v>-6.2461196589280732E-4</c:v>
                </c:pt>
                <c:pt idx="424">
                  <c:v>-4.5336560554920524E-4</c:v>
                </c:pt>
                <c:pt idx="425">
                  <c:v>0</c:v>
                </c:pt>
                <c:pt idx="426">
                  <c:v>0</c:v>
                </c:pt>
                <c:pt idx="427">
                  <c:v>0</c:v>
                </c:pt>
                <c:pt idx="428">
                  <c:v>0</c:v>
                </c:pt>
                <c:pt idx="429">
                  <c:v>-8.2511028030562983E-4</c:v>
                </c:pt>
                <c:pt idx="430">
                  <c:v>-3.1457465858174549E-3</c:v>
                </c:pt>
                <c:pt idx="431">
                  <c:v>-2.2723446563068794E-3</c:v>
                </c:pt>
                <c:pt idx="432">
                  <c:v>-5.4947564157037387E-4</c:v>
                </c:pt>
                <c:pt idx="433">
                  <c:v>0</c:v>
                </c:pt>
                <c:pt idx="434">
                  <c:v>0</c:v>
                </c:pt>
                <c:pt idx="435">
                  <c:v>0</c:v>
                </c:pt>
                <c:pt idx="436">
                  <c:v>-1.2500257488013977E-3</c:v>
                </c:pt>
                <c:pt idx="437">
                  <c:v>-5.063591211932339E-4</c:v>
                </c:pt>
                <c:pt idx="438">
                  <c:v>-3.3852498055486624E-4</c:v>
                </c:pt>
                <c:pt idx="439">
                  <c:v>0</c:v>
                </c:pt>
                <c:pt idx="440">
                  <c:v>-1.1176260690373141E-3</c:v>
                </c:pt>
                <c:pt idx="441">
                  <c:v>-1.6154843651250417E-4</c:v>
                </c:pt>
                <c:pt idx="442">
                  <c:v>-2.2753936171560074E-4</c:v>
                </c:pt>
                <c:pt idx="443">
                  <c:v>0</c:v>
                </c:pt>
                <c:pt idx="444">
                  <c:v>0</c:v>
                </c:pt>
                <c:pt idx="445">
                  <c:v>-4.768959173795384E-5</c:v>
                </c:pt>
                <c:pt idx="446">
                  <c:v>0</c:v>
                </c:pt>
                <c:pt idx="447">
                  <c:v>0</c:v>
                </c:pt>
                <c:pt idx="448">
                  <c:v>0</c:v>
                </c:pt>
                <c:pt idx="449">
                  <c:v>0</c:v>
                </c:pt>
                <c:pt idx="450">
                  <c:v>-5.4006829602748496E-4</c:v>
                </c:pt>
                <c:pt idx="451">
                  <c:v>-4.1582214156410391E-4</c:v>
                </c:pt>
                <c:pt idx="452">
                  <c:v>-8.2261566562780164E-4</c:v>
                </c:pt>
                <c:pt idx="453">
                  <c:v>-2.0340042885317322E-3</c:v>
                </c:pt>
                <c:pt idx="454">
                  <c:v>-6.6851287690661287E-4</c:v>
                </c:pt>
                <c:pt idx="455">
                  <c:v>-1.3312119144731627E-3</c:v>
                </c:pt>
                <c:pt idx="456">
                  <c:v>-2.2939068542796592E-3</c:v>
                </c:pt>
                <c:pt idx="457">
                  <c:v>-2.0351813841154032E-3</c:v>
                </c:pt>
                <c:pt idx="458">
                  <c:v>-1.4302834554346111E-3</c:v>
                </c:pt>
                <c:pt idx="459">
                  <c:v>-3.6871800768634166E-4</c:v>
                </c:pt>
                <c:pt idx="460">
                  <c:v>0</c:v>
                </c:pt>
                <c:pt idx="461">
                  <c:v>-3.8045531254427001E-4</c:v>
                </c:pt>
                <c:pt idx="462">
                  <c:v>0</c:v>
                </c:pt>
                <c:pt idx="463">
                  <c:v>0</c:v>
                </c:pt>
                <c:pt idx="464">
                  <c:v>0</c:v>
                </c:pt>
                <c:pt idx="465">
                  <c:v>0</c:v>
                </c:pt>
                <c:pt idx="466">
                  <c:v>0</c:v>
                </c:pt>
                <c:pt idx="467">
                  <c:v>0</c:v>
                </c:pt>
                <c:pt idx="468">
                  <c:v>-1.8402296076325264E-4</c:v>
                </c:pt>
                <c:pt idx="469">
                  <c:v>-1.1411223922449532E-3</c:v>
                </c:pt>
                <c:pt idx="470">
                  <c:v>-6.7758251046956541E-4</c:v>
                </c:pt>
                <c:pt idx="471">
                  <c:v>0</c:v>
                </c:pt>
                <c:pt idx="472">
                  <c:v>-1.1976596998619637E-4</c:v>
                </c:pt>
                <c:pt idx="473">
                  <c:v>0</c:v>
                </c:pt>
                <c:pt idx="474">
                  <c:v>0</c:v>
                </c:pt>
                <c:pt idx="475">
                  <c:v>0</c:v>
                </c:pt>
                <c:pt idx="476">
                  <c:v>-3.4158615307792184E-3</c:v>
                </c:pt>
                <c:pt idx="477">
                  <c:v>-2.2303430785001188E-3</c:v>
                </c:pt>
                <c:pt idx="478">
                  <c:v>-4.4610772694694267E-3</c:v>
                </c:pt>
                <c:pt idx="479">
                  <c:v>-5.1527453219899488E-3</c:v>
                </c:pt>
                <c:pt idx="480">
                  <c:v>-2.7543966691997435E-3</c:v>
                </c:pt>
                <c:pt idx="481">
                  <c:v>-2.0982924480127396E-3</c:v>
                </c:pt>
                <c:pt idx="482">
                  <c:v>-6.8522399452985994E-4</c:v>
                </c:pt>
                <c:pt idx="483">
                  <c:v>0</c:v>
                </c:pt>
                <c:pt idx="484">
                  <c:v>0</c:v>
                </c:pt>
                <c:pt idx="485">
                  <c:v>-8.5945554838517957E-4</c:v>
                </c:pt>
                <c:pt idx="486">
                  <c:v>0</c:v>
                </c:pt>
                <c:pt idx="487">
                  <c:v>-3.0822089387450013E-4</c:v>
                </c:pt>
                <c:pt idx="488">
                  <c:v>-8.1226968640035757E-4</c:v>
                </c:pt>
                <c:pt idx="489">
                  <c:v>0</c:v>
                </c:pt>
                <c:pt idx="490">
                  <c:v>-4.9356306274661588E-4</c:v>
                </c:pt>
                <c:pt idx="491">
                  <c:v>-6.5007859004972968E-4</c:v>
                </c:pt>
                <c:pt idx="492">
                  <c:v>-2.6362699307952431E-3</c:v>
                </c:pt>
                <c:pt idx="493">
                  <c:v>-5.3875518254375976E-4</c:v>
                </c:pt>
                <c:pt idx="494">
                  <c:v>0</c:v>
                </c:pt>
                <c:pt idx="495">
                  <c:v>0</c:v>
                </c:pt>
                <c:pt idx="496">
                  <c:v>0</c:v>
                </c:pt>
                <c:pt idx="497">
                  <c:v>0</c:v>
                </c:pt>
                <c:pt idx="498">
                  <c:v>0</c:v>
                </c:pt>
                <c:pt idx="499">
                  <c:v>-1.725402876479043E-4</c:v>
                </c:pt>
                <c:pt idx="500">
                  <c:v>0</c:v>
                </c:pt>
                <c:pt idx="501">
                  <c:v>0</c:v>
                </c:pt>
                <c:pt idx="502">
                  <c:v>0</c:v>
                </c:pt>
                <c:pt idx="503">
                  <c:v>0</c:v>
                </c:pt>
                <c:pt idx="504">
                  <c:v>-1.4843815548761796E-3</c:v>
                </c:pt>
                <c:pt idx="505">
                  <c:v>-5.8820419360749998E-4</c:v>
                </c:pt>
                <c:pt idx="506">
                  <c:v>0</c:v>
                </c:pt>
                <c:pt idx="507">
                  <c:v>0</c:v>
                </c:pt>
                <c:pt idx="508">
                  <c:v>0</c:v>
                </c:pt>
                <c:pt idx="509">
                  <c:v>0</c:v>
                </c:pt>
                <c:pt idx="510">
                  <c:v>-6.9220155885785228E-4</c:v>
                </c:pt>
                <c:pt idx="511">
                  <c:v>0</c:v>
                </c:pt>
                <c:pt idx="512">
                  <c:v>0</c:v>
                </c:pt>
                <c:pt idx="513">
                  <c:v>0</c:v>
                </c:pt>
                <c:pt idx="514">
                  <c:v>0</c:v>
                </c:pt>
                <c:pt idx="515">
                  <c:v>0</c:v>
                </c:pt>
                <c:pt idx="516">
                  <c:v>-1.1836074851887535E-3</c:v>
                </c:pt>
                <c:pt idx="517">
                  <c:v>-1.4074938488933819E-3</c:v>
                </c:pt>
                <c:pt idx="518">
                  <c:v>-1.3121723046805034E-4</c:v>
                </c:pt>
                <c:pt idx="519">
                  <c:v>0</c:v>
                </c:pt>
                <c:pt idx="520">
                  <c:v>0</c:v>
                </c:pt>
                <c:pt idx="521">
                  <c:v>0</c:v>
                </c:pt>
                <c:pt idx="522">
                  <c:v>0</c:v>
                </c:pt>
                <c:pt idx="523">
                  <c:v>0</c:v>
                </c:pt>
                <c:pt idx="524">
                  <c:v>0</c:v>
                </c:pt>
                <c:pt idx="525">
                  <c:v>0</c:v>
                </c:pt>
                <c:pt idx="526">
                  <c:v>0</c:v>
                </c:pt>
                <c:pt idx="527">
                  <c:v>0</c:v>
                </c:pt>
                <c:pt idx="528">
                  <c:v>0</c:v>
                </c:pt>
                <c:pt idx="529">
                  <c:v>0</c:v>
                </c:pt>
                <c:pt idx="530">
                  <c:v>0</c:v>
                </c:pt>
                <c:pt idx="531">
                  <c:v>-3.5159841342191633E-4</c:v>
                </c:pt>
                <c:pt idx="532">
                  <c:v>0</c:v>
                </c:pt>
                <c:pt idx="533">
                  <c:v>0</c:v>
                </c:pt>
                <c:pt idx="534">
                  <c:v>0</c:v>
                </c:pt>
                <c:pt idx="535">
                  <c:v>-9.5606062567632488E-4</c:v>
                </c:pt>
                <c:pt idx="536">
                  <c:v>-1.2761751346945793E-3</c:v>
                </c:pt>
                <c:pt idx="537">
                  <c:v>-1.554090352462012E-3</c:v>
                </c:pt>
                <c:pt idx="538">
                  <c:v>-1.6129226850625233E-4</c:v>
                </c:pt>
                <c:pt idx="539">
                  <c:v>0</c:v>
                </c:pt>
                <c:pt idx="540">
                  <c:v>0</c:v>
                </c:pt>
                <c:pt idx="541">
                  <c:v>0</c:v>
                </c:pt>
                <c:pt idx="542">
                  <c:v>0</c:v>
                </c:pt>
                <c:pt idx="543">
                  <c:v>0</c:v>
                </c:pt>
                <c:pt idx="544">
                  <c:v>0</c:v>
                </c:pt>
                <c:pt idx="545">
                  <c:v>-6.0757560224555807E-4</c:v>
                </c:pt>
                <c:pt idx="546">
                  <c:v>0</c:v>
                </c:pt>
                <c:pt idx="547">
                  <c:v>0</c:v>
                </c:pt>
                <c:pt idx="548">
                  <c:v>0</c:v>
                </c:pt>
                <c:pt idx="549">
                  <c:v>-8.0025577268649783E-4</c:v>
                </c:pt>
                <c:pt idx="550">
                  <c:v>-1.0334737096513447E-3</c:v>
                </c:pt>
                <c:pt idx="551">
                  <c:v>-1.7448917541251774E-4</c:v>
                </c:pt>
                <c:pt idx="552">
                  <c:v>0</c:v>
                </c:pt>
                <c:pt idx="553">
                  <c:v>0</c:v>
                </c:pt>
                <c:pt idx="554">
                  <c:v>0</c:v>
                </c:pt>
                <c:pt idx="555">
                  <c:v>0</c:v>
                </c:pt>
                <c:pt idx="556">
                  <c:v>0</c:v>
                </c:pt>
                <c:pt idx="557">
                  <c:v>0</c:v>
                </c:pt>
                <c:pt idx="558">
                  <c:v>0</c:v>
                </c:pt>
                <c:pt idx="559">
                  <c:v>0</c:v>
                </c:pt>
                <c:pt idx="560">
                  <c:v>-6.8958071237856799E-5</c:v>
                </c:pt>
                <c:pt idx="561">
                  <c:v>0</c:v>
                </c:pt>
                <c:pt idx="562">
                  <c:v>-2.5338442058653321E-5</c:v>
                </c:pt>
                <c:pt idx="563">
                  <c:v>-6.0288364083005419E-5</c:v>
                </c:pt>
                <c:pt idx="564">
                  <c:v>0</c:v>
                </c:pt>
                <c:pt idx="565">
                  <c:v>0</c:v>
                </c:pt>
                <c:pt idx="566">
                  <c:v>-3.3114461364180947E-4</c:v>
                </c:pt>
                <c:pt idx="567">
                  <c:v>-8.168802628931715E-4</c:v>
                </c:pt>
                <c:pt idx="568">
                  <c:v>0</c:v>
                </c:pt>
                <c:pt idx="569">
                  <c:v>0</c:v>
                </c:pt>
                <c:pt idx="570">
                  <c:v>-7.8490782605666887E-4</c:v>
                </c:pt>
                <c:pt idx="571">
                  <c:v>-3.8556083803831243E-4</c:v>
                </c:pt>
                <c:pt idx="572">
                  <c:v>0</c:v>
                </c:pt>
                <c:pt idx="573">
                  <c:v>0</c:v>
                </c:pt>
                <c:pt idx="574">
                  <c:v>0</c:v>
                </c:pt>
                <c:pt idx="575">
                  <c:v>0</c:v>
                </c:pt>
                <c:pt idx="576">
                  <c:v>0</c:v>
                </c:pt>
                <c:pt idx="577">
                  <c:v>-1.6519058737243242E-3</c:v>
                </c:pt>
                <c:pt idx="578">
                  <c:v>-1.6900039242130349E-3</c:v>
                </c:pt>
                <c:pt idx="579">
                  <c:v>-2.446051588636089E-3</c:v>
                </c:pt>
                <c:pt idx="580">
                  <c:v>-1.1405994024897836E-3</c:v>
                </c:pt>
                <c:pt idx="581">
                  <c:v>0</c:v>
                </c:pt>
                <c:pt idx="582">
                  <c:v>-4.553387637927786E-4</c:v>
                </c:pt>
                <c:pt idx="583">
                  <c:v>-8.4292658412288279E-4</c:v>
                </c:pt>
                <c:pt idx="584">
                  <c:v>0</c:v>
                </c:pt>
                <c:pt idx="585">
                  <c:v>0</c:v>
                </c:pt>
                <c:pt idx="586">
                  <c:v>-1.7025335774801809E-3</c:v>
                </c:pt>
                <c:pt idx="587">
                  <c:v>-2.0264499428279681E-3</c:v>
                </c:pt>
                <c:pt idx="588">
                  <c:v>-3.9956808300528612E-3</c:v>
                </c:pt>
                <c:pt idx="589">
                  <c:v>-2.9670063359866772E-3</c:v>
                </c:pt>
                <c:pt idx="590">
                  <c:v>-2.08915744276994E-3</c:v>
                </c:pt>
                <c:pt idx="591">
                  <c:v>-1.7370297656991163E-3</c:v>
                </c:pt>
                <c:pt idx="592">
                  <c:v>0</c:v>
                </c:pt>
                <c:pt idx="593">
                  <c:v>0</c:v>
                </c:pt>
                <c:pt idx="594">
                  <c:v>0</c:v>
                </c:pt>
                <c:pt idx="595">
                  <c:v>-1.3244682717916678E-3</c:v>
                </c:pt>
                <c:pt idx="596">
                  <c:v>-2.3395499969747213E-4</c:v>
                </c:pt>
                <c:pt idx="597">
                  <c:v>0</c:v>
                </c:pt>
                <c:pt idx="598">
                  <c:v>0</c:v>
                </c:pt>
                <c:pt idx="599">
                  <c:v>-6.3234821141366915E-4</c:v>
                </c:pt>
                <c:pt idx="600">
                  <c:v>0</c:v>
                </c:pt>
                <c:pt idx="601">
                  <c:v>0</c:v>
                </c:pt>
                <c:pt idx="602">
                  <c:v>0</c:v>
                </c:pt>
                <c:pt idx="603">
                  <c:v>-1.6412274740806865E-4</c:v>
                </c:pt>
                <c:pt idx="604">
                  <c:v>0</c:v>
                </c:pt>
                <c:pt idx="605">
                  <c:v>0</c:v>
                </c:pt>
                <c:pt idx="606">
                  <c:v>0</c:v>
                </c:pt>
                <c:pt idx="607">
                  <c:v>0</c:v>
                </c:pt>
                <c:pt idx="608">
                  <c:v>0</c:v>
                </c:pt>
                <c:pt idx="609">
                  <c:v>0</c:v>
                </c:pt>
                <c:pt idx="610">
                  <c:v>0</c:v>
                </c:pt>
                <c:pt idx="611">
                  <c:v>0</c:v>
                </c:pt>
                <c:pt idx="612">
                  <c:v>-4.3890938697854764E-4</c:v>
                </c:pt>
                <c:pt idx="613">
                  <c:v>-1.479473070850057E-3</c:v>
                </c:pt>
                <c:pt idx="614">
                  <c:v>-1.7346119930817805E-3</c:v>
                </c:pt>
                <c:pt idx="615">
                  <c:v>-1.8833154409192421E-4</c:v>
                </c:pt>
                <c:pt idx="616">
                  <c:v>-1.686211154209194E-3</c:v>
                </c:pt>
                <c:pt idx="617">
                  <c:v>-1.5907182795741326E-3</c:v>
                </c:pt>
                <c:pt idx="618">
                  <c:v>-9.1083646569301013E-4</c:v>
                </c:pt>
                <c:pt idx="619">
                  <c:v>-7.3555042042816599E-4</c:v>
                </c:pt>
                <c:pt idx="620">
                  <c:v>-5.7433984592880627E-4</c:v>
                </c:pt>
                <c:pt idx="621">
                  <c:v>0</c:v>
                </c:pt>
                <c:pt idx="622">
                  <c:v>0</c:v>
                </c:pt>
                <c:pt idx="623">
                  <c:v>-7.5078798815075842E-5</c:v>
                </c:pt>
                <c:pt idx="624">
                  <c:v>0</c:v>
                </c:pt>
                <c:pt idx="625">
                  <c:v>0</c:v>
                </c:pt>
                <c:pt idx="626">
                  <c:v>0</c:v>
                </c:pt>
                <c:pt idx="627">
                  <c:v>-1.8108256683846413E-4</c:v>
                </c:pt>
                <c:pt idx="628">
                  <c:v>-8.2407449256527432E-4</c:v>
                </c:pt>
                <c:pt idx="629">
                  <c:v>-6.2325078936620315E-4</c:v>
                </c:pt>
                <c:pt idx="630">
                  <c:v>0</c:v>
                </c:pt>
                <c:pt idx="631">
                  <c:v>-8.6178742179088275E-6</c:v>
                </c:pt>
                <c:pt idx="632">
                  <c:v>-1.3345881070502275E-3</c:v>
                </c:pt>
                <c:pt idx="633">
                  <c:v>-1.3700871130074566E-3</c:v>
                </c:pt>
                <c:pt idx="634">
                  <c:v>-6.2813397434680063E-4</c:v>
                </c:pt>
                <c:pt idx="635">
                  <c:v>-5.4766780888027E-4</c:v>
                </c:pt>
                <c:pt idx="636">
                  <c:v>0</c:v>
                </c:pt>
                <c:pt idx="637">
                  <c:v>-7.1545193053634826E-5</c:v>
                </c:pt>
                <c:pt idx="638">
                  <c:v>0</c:v>
                </c:pt>
                <c:pt idx="639">
                  <c:v>0</c:v>
                </c:pt>
                <c:pt idx="640">
                  <c:v>0</c:v>
                </c:pt>
                <c:pt idx="641">
                  <c:v>-4.5420675357943363E-4</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-5.5503827639680203E-4</c:v>
                </c:pt>
                <c:pt idx="656">
                  <c:v>0</c:v>
                </c:pt>
                <c:pt idx="657">
                  <c:v>0</c:v>
                </c:pt>
                <c:pt idx="658">
                  <c:v>0</c:v>
                </c:pt>
                <c:pt idx="659">
                  <c:v>0</c:v>
                </c:pt>
                <c:pt idx="660">
                  <c:v>0</c:v>
                </c:pt>
                <c:pt idx="661">
                  <c:v>-5.1200506661130962E-4</c:v>
                </c:pt>
                <c:pt idx="662">
                  <c:v>0</c:v>
                </c:pt>
                <c:pt idx="663">
                  <c:v>0</c:v>
                </c:pt>
                <c:pt idx="664">
                  <c:v>0</c:v>
                </c:pt>
                <c:pt idx="665">
                  <c:v>-3.6501797770482902E-5</c:v>
                </c:pt>
                <c:pt idx="666">
                  <c:v>0</c:v>
                </c:pt>
                <c:pt idx="667">
                  <c:v>0</c:v>
                </c:pt>
                <c:pt idx="668">
                  <c:v>-5.1216714863222546E-4</c:v>
                </c:pt>
                <c:pt idx="669">
                  <c:v>0</c:v>
                </c:pt>
                <c:pt idx="670">
                  <c:v>0</c:v>
                </c:pt>
                <c:pt idx="671">
                  <c:v>0</c:v>
                </c:pt>
                <c:pt idx="672">
                  <c:v>0</c:v>
                </c:pt>
                <c:pt idx="673">
                  <c:v>-8.8546267813427448E-4</c:v>
                </c:pt>
                <c:pt idx="674">
                  <c:v>-6.7771772786706652E-4</c:v>
                </c:pt>
                <c:pt idx="675">
                  <c:v>0</c:v>
                </c:pt>
                <c:pt idx="676">
                  <c:v>0</c:v>
                </c:pt>
                <c:pt idx="677">
                  <c:v>-4.9732881919084537E-4</c:v>
                </c:pt>
                <c:pt idx="678">
                  <c:v>0</c:v>
                </c:pt>
                <c:pt idx="679">
                  <c:v>0</c:v>
                </c:pt>
                <c:pt idx="680">
                  <c:v>-2.043456250548914E-4</c:v>
                </c:pt>
                <c:pt idx="681">
                  <c:v>0</c:v>
                </c:pt>
                <c:pt idx="682">
                  <c:v>0</c:v>
                </c:pt>
                <c:pt idx="683">
                  <c:v>0</c:v>
                </c:pt>
                <c:pt idx="684">
                  <c:v>0</c:v>
                </c:pt>
                <c:pt idx="685">
                  <c:v>0</c:v>
                </c:pt>
                <c:pt idx="686">
                  <c:v>-1.1798607690293172E-3</c:v>
                </c:pt>
                <c:pt idx="687">
                  <c:v>-1.0823002518760561E-3</c:v>
                </c:pt>
                <c:pt idx="688">
                  <c:v>-9.4107098219620156E-4</c:v>
                </c:pt>
                <c:pt idx="689">
                  <c:v>-7.201583677773904E-4</c:v>
                </c:pt>
                <c:pt idx="690">
                  <c:v>0</c:v>
                </c:pt>
                <c:pt idx="691">
                  <c:v>0</c:v>
                </c:pt>
                <c:pt idx="692">
                  <c:v>0</c:v>
                </c:pt>
                <c:pt idx="693">
                  <c:v>0</c:v>
                </c:pt>
                <c:pt idx="694">
                  <c:v>0</c:v>
                </c:pt>
                <c:pt idx="695">
                  <c:v>0</c:v>
                </c:pt>
                <c:pt idx="696">
                  <c:v>0</c:v>
                </c:pt>
                <c:pt idx="697">
                  <c:v>-7.7668380458362218E-4</c:v>
                </c:pt>
                <c:pt idx="698">
                  <c:v>-4.6255639050185593E-4</c:v>
                </c:pt>
                <c:pt idx="699" formatCode="General">
                  <c:v>-7.3761426748508718E-4</c:v>
                </c:pt>
                <c:pt idx="700"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01"/>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numCache>
            </c:numRef>
          </c:cat>
          <c:val>
            <c:numRef>
              <c:f>[0]!drawdown_benchmark</c:f>
              <c:numCache>
                <c:formatCode>0.00%</c:formatCode>
                <c:ptCount val="7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spPr>
            <a:ln w="12700">
              <a:solidFill>
                <a:schemeClr val="bg1">
                  <a:lumMod val="85000"/>
                </a:schemeClr>
              </a:solidFill>
            </a:ln>
          </cx:spPr>
          <cx:dataPt idx="7">
            <cx:spPr>
              <a:solidFill>
                <a:srgbClr val="FAB47A"/>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visibility seriesName="0" categoryName="0" value="1"/>
          </cx:dataLabels>
          <cx:dataId val="0"/>
          <cx:layoutPr>
            <cx:visibility connectorLines="1"/>
            <cx:subtotals>
              <cx:idx val="7"/>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w="9525">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Pt idx="3">
            <cx:spPr>
              <a:solidFill>
                <a:srgbClr val="FAB47A"/>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5.svg"/><Relationship Id="rId2" Type="http://schemas.openxmlformats.org/officeDocument/2006/relationships/image" Target="../media/image4.png"/><Relationship Id="rId1" Type="http://schemas.openxmlformats.org/officeDocument/2006/relationships/image" Target="../media/image10.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6.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21167" y="6312459"/>
          <a:ext cx="4624917" cy="162224"/>
        </a:xfrm>
        <a:prstGeom prst="rect">
          <a:avLst/>
        </a:prstGeom>
        <a:ln w="12700">
          <a:miter lim="400000"/>
        </a:ln>
        <a:extLst>
          <a:ext uri="{C572A759-6A51-4108-AA02-DFA0A04FC94B}">
            <ma14:wrappingTextBoxFlag xmlns:lc="http://schemas.openxmlformats.org/drawingml/2006/lockedCanvas" xmlns:ma14="http://schemas.microsoft.com/office/mac/drawingml/2011/main" xmlns:a14="http://schemas.microsoft.com/office/drawing/2010/main" xmlns:m="http://schemas.openxmlformats.org/officeDocument/2006/math"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200025</xdr:colOff>
          <xdr:row>0</xdr:row>
          <xdr:rowOff>123825</xdr:rowOff>
        </xdr:from>
        <xdr:to>
          <xdr:col>29</xdr:col>
          <xdr:colOff>752475</xdr:colOff>
          <xdr:row>1</xdr:row>
          <xdr:rowOff>200025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2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Simular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200025</xdr:colOff>
          <xdr:row>2</xdr:row>
          <xdr:rowOff>38100</xdr:rowOff>
        </xdr:from>
        <xdr:to>
          <xdr:col>29</xdr:col>
          <xdr:colOff>752475</xdr:colOff>
          <xdr:row>3</xdr:row>
          <xdr:rowOff>114300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3178969</xdr:colOff>
      <xdr:row>1</xdr:row>
      <xdr:rowOff>71436</xdr:rowOff>
    </xdr:from>
    <xdr:to>
      <xdr:col>8</xdr:col>
      <xdr:colOff>463274</xdr:colOff>
      <xdr:row>3</xdr:row>
      <xdr:rowOff>74917</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98032" y="309561"/>
          <a:ext cx="2987398" cy="47973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23</xdr:col>
      <xdr:colOff>10583</xdr:colOff>
      <xdr:row>69</xdr:row>
      <xdr:rowOff>74084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22</xdr:col>
      <xdr:colOff>147204</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696142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14</xdr:col>
      <xdr:colOff>294410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0697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9</xdr:col>
          <xdr:colOff>9525</xdr:colOff>
          <xdr:row>0</xdr:row>
          <xdr:rowOff>133350</xdr:rowOff>
        </xdr:from>
        <xdr:to>
          <xdr:col>12</xdr:col>
          <xdr:colOff>304800</xdr:colOff>
          <xdr:row>2</xdr:row>
          <xdr:rowOff>161925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4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Simulação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23</xdr:col>
      <xdr:colOff>0</xdr:colOff>
      <xdr:row>1</xdr:row>
      <xdr:rowOff>0</xdr:rowOff>
    </xdr:from>
    <xdr:to>
      <xdr:col>27</xdr:col>
      <xdr:colOff>1386</xdr:colOff>
      <xdr:row>2</xdr:row>
      <xdr:rowOff>85124</xdr:rowOff>
    </xdr:to>
    <xdr:pic>
      <xdr:nvPicPr>
        <xdr:cNvPr id="4" name="Gráfico 2">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737667" y="52917"/>
          <a:ext cx="2964719" cy="47670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1</xdr:row>
      <xdr:rowOff>0</xdr:rowOff>
    </xdr:from>
    <xdr:to>
      <xdr:col>12</xdr:col>
      <xdr:colOff>821594</xdr:colOff>
      <xdr:row>2</xdr:row>
      <xdr:rowOff>83800</xdr:rowOff>
    </xdr:to>
    <xdr:pic>
      <xdr:nvPicPr>
        <xdr:cNvPr id="5" name="Gráfico 2">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584406" y="59531"/>
          <a:ext cx="2964719" cy="47670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A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16</xdr:col>
      <xdr:colOff>0</xdr:colOff>
      <xdr:row>1</xdr:row>
      <xdr:rowOff>0</xdr:rowOff>
    </xdr:from>
    <xdr:to>
      <xdr:col>19</xdr:col>
      <xdr:colOff>595375</xdr:colOff>
      <xdr:row>2</xdr:row>
      <xdr:rowOff>83800</xdr:rowOff>
    </xdr:to>
    <xdr:pic>
      <xdr:nvPicPr>
        <xdr:cNvPr id="3" name="Gráfico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94531" y="59531"/>
          <a:ext cx="2964719" cy="47670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C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261938</xdr:colOff>
      <xdr:row>0</xdr:row>
      <xdr:rowOff>71438</xdr:rowOff>
    </xdr:from>
    <xdr:to>
      <xdr:col>1</xdr:col>
      <xdr:colOff>2929001</xdr:colOff>
      <xdr:row>3</xdr:row>
      <xdr:rowOff>457</xdr:rowOff>
    </xdr:to>
    <xdr:pic>
      <xdr:nvPicPr>
        <xdr:cNvPr id="3" name="Gráfico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938" y="71438"/>
          <a:ext cx="2964719" cy="47670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5</xdr:col>
      <xdr:colOff>95249</xdr:colOff>
      <xdr:row>0</xdr:row>
      <xdr:rowOff>181239</xdr:rowOff>
    </xdr:from>
    <xdr:to>
      <xdr:col>7</xdr:col>
      <xdr:colOff>285750</xdr:colOff>
      <xdr:row>2</xdr:row>
      <xdr:rowOff>191824</xdr:rowOff>
    </xdr:to>
    <xdr:sp macro="[0]!FunGuideUpdate"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917530" y="181239"/>
          <a:ext cx="24407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xdr:from>
      <xdr:col>7</xdr:col>
      <xdr:colOff>654843</xdr:colOff>
      <xdr:row>0</xdr:row>
      <xdr:rowOff>190501</xdr:rowOff>
    </xdr:from>
    <xdr:to>
      <xdr:col>8</xdr:col>
      <xdr:colOff>535780</xdr:colOff>
      <xdr:row>2</xdr:row>
      <xdr:rowOff>201086</xdr:rowOff>
    </xdr:to>
    <xdr:sp macro="[0]!CleanColumn" textlink="">
      <xdr:nvSpPr>
        <xdr:cNvPr id="3" name="Rectangle: Rounded Corners 2">
          <a:extLst>
            <a:ext uri="{FF2B5EF4-FFF2-40B4-BE49-F238E27FC236}">
              <a16:creationId xmlns:a16="http://schemas.microsoft.com/office/drawing/2014/main" id="{00000000-0008-0000-0D00-000003000000}"/>
            </a:ext>
          </a:extLst>
        </xdr:cNvPr>
        <xdr:cNvSpPr/>
      </xdr:nvSpPr>
      <xdr:spPr>
        <a:xfrm>
          <a:off x="9727406" y="190501"/>
          <a:ext cx="1166812"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Clean Coluna</a:t>
          </a:r>
          <a:r>
            <a:rPr lang="pt-BR" sz="1100" baseline="0">
              <a:solidFill>
                <a:srgbClr val="343A51"/>
              </a:solidFill>
              <a:latin typeface="Archia Medium" panose="02000503000000020004" pitchFamily="50" charset="0"/>
            </a:rPr>
            <a:t> Status</a:t>
          </a:r>
          <a:endParaRPr lang="pt-BR" sz="1100">
            <a:solidFill>
              <a:srgbClr val="343A51"/>
            </a:solidFill>
            <a:latin typeface="Archia Medium" panose="02000503000000020004" pitchFamily="50" charset="0"/>
          </a:endParaRPr>
        </a:p>
      </xdr:txBody>
    </xdr:sp>
    <xdr:clientData/>
  </xdr:twoCellAnchor>
  <xdr:twoCellAnchor editAs="oneCell">
    <xdr:from>
      <xdr:col>1</xdr:col>
      <xdr:colOff>11907</xdr:colOff>
      <xdr:row>0</xdr:row>
      <xdr:rowOff>83343</xdr:rowOff>
    </xdr:from>
    <xdr:to>
      <xdr:col>1</xdr:col>
      <xdr:colOff>2976626</xdr:colOff>
      <xdr:row>3</xdr:row>
      <xdr:rowOff>12362</xdr:rowOff>
    </xdr:to>
    <xdr:pic>
      <xdr:nvPicPr>
        <xdr:cNvPr id="4" name="Gráfico 2">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3" y="83343"/>
          <a:ext cx="2964719" cy="47670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4" name="Gráfico 2">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78125" y="59531"/>
          <a:ext cx="2964719" cy="47670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7</xdr:col>
      <xdr:colOff>739588</xdr:colOff>
      <xdr:row>0</xdr:row>
      <xdr:rowOff>0</xdr:rowOff>
    </xdr:from>
    <xdr:to>
      <xdr:col>10</xdr:col>
      <xdr:colOff>846807</xdr:colOff>
      <xdr:row>2</xdr:row>
      <xdr:rowOff>17266</xdr:rowOff>
    </xdr:to>
    <xdr:pic>
      <xdr:nvPicPr>
        <xdr:cNvPr id="3" name="Gráfico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1588" y="0"/>
          <a:ext cx="2964719" cy="47670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3192412"/>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95250" y="847723"/>
          <a:ext cx="9620250" cy="3192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u="sng">
              <a:solidFill>
                <a:schemeClr val="tx1"/>
              </a:solidFill>
              <a:effectLst/>
              <a:latin typeface="+mn-lt"/>
              <a:ea typeface="+mn-ea"/>
              <a:cs typeface="+mn-cs"/>
            </a:rPr>
            <a:t>Liquidez:</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p>
        <a:p>
          <a:r>
            <a:rPr lang="pt-BR" sz="110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u="none"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Os retornos dos ativos isentos estão com</a:t>
          </a:r>
          <a:r>
            <a:rPr lang="pt-BR" sz="1100" b="1" u="none">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a:t>
          </a:r>
          <a:endParaRPr lang="pt-BR">
            <a:effectLst/>
          </a:endParaRPr>
        </a:p>
        <a:p>
          <a:endParaRPr lang="pt-BR" sz="1100">
            <a:solidFill>
              <a:schemeClr val="tx1"/>
            </a:solidFill>
            <a:effectLst/>
            <a:latin typeface="+mn-lt"/>
            <a:ea typeface="+mn-ea"/>
            <a:cs typeface="+mn-cs"/>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A rentabilidade simulada é líquida de taxa de gestão,</a:t>
          </a:r>
          <a:r>
            <a:rPr lang="pt-BR" sz="1100" baseline="0">
              <a:solidFill>
                <a:schemeClr val="tx1"/>
              </a:solidFill>
              <a:effectLst/>
              <a:latin typeface="+mn-lt"/>
              <a:ea typeface="+mn-ea"/>
              <a:cs typeface="+mn-cs"/>
            </a:rPr>
            <a:t> conforme especificada na proposta comercial.</a:t>
          </a:r>
          <a:endParaRPr lang="pt-BR" sz="1100">
            <a:solidFill>
              <a:schemeClr val="tx1"/>
            </a:solidFill>
            <a:effectLst/>
            <a:latin typeface="+mn-lt"/>
            <a:ea typeface="+mn-ea"/>
            <a:cs typeface="+mn-cs"/>
          </a:endParaRPr>
        </a:p>
        <a:p>
          <a:r>
            <a:rPr lang="pt-BR" sz="1100">
              <a:solidFill>
                <a:schemeClr val="tx1"/>
              </a:solidFill>
              <a:effectLst/>
              <a:latin typeface="+mn-lt"/>
              <a:ea typeface="+mn-ea"/>
              <a:cs typeface="+mn-cs"/>
            </a:rPr>
            <a:t> </a:t>
          </a:r>
        </a:p>
        <a:p>
          <a:r>
            <a:rPr lang="pt-BR" sz="1100" b="1">
              <a:solidFill>
                <a:schemeClr val="tx1"/>
              </a:solidFill>
              <a:effectLst/>
              <a:latin typeface="+mn-lt"/>
              <a:ea typeface="+mn-ea"/>
              <a:cs typeface="+mn-cs"/>
            </a:rPr>
            <a:t>Disclaimer: </a:t>
          </a:r>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Gerente. </a:t>
          </a:r>
          <a:endParaRPr lang="pt-BR" sz="1100"/>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2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52099"/>
        </a:xfrm>
        <a:prstGeom prst="rect">
          <a:avLst/>
        </a:prstGeom>
        <a:ln w="12700">
          <a:miter lim="400000"/>
        </a:ln>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200-000043000000}"/>
            </a:ext>
          </a:extLst>
        </xdr:cNvPr>
        <xdr:cNvGrpSpPr>
          <a:grpSpLocks noChangeAspect="1"/>
        </xdr:cNvGrpSpPr>
      </xdr:nvGrpSpPr>
      <xdr:grpSpPr>
        <a:xfrm>
          <a:off x="7450667" y="6536500"/>
          <a:ext cx="370417" cy="370418"/>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2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2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2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2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2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200-00006D000000}"/>
            </a:ext>
          </a:extLst>
        </xdr:cNvPr>
        <xdr:cNvGrpSpPr/>
      </xdr:nvGrpSpPr>
      <xdr:grpSpPr>
        <a:xfrm>
          <a:off x="3831168" y="6551084"/>
          <a:ext cx="497415" cy="391583"/>
          <a:chOff x="4169835" y="5767917"/>
          <a:chExt cx="610983" cy="476250"/>
        </a:xfrm>
      </xdr:grpSpPr>
      <xdr:grpSp>
        <xdr:nvGrpSpPr>
          <xdr:cNvPr id="80" name="Agrupar 25">
            <a:extLst>
              <a:ext uri="{FF2B5EF4-FFF2-40B4-BE49-F238E27FC236}">
                <a16:creationId xmlns:a16="http://schemas.microsoft.com/office/drawing/2014/main" id="{00000000-0008-0000-12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2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2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2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2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2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2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2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2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2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2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200-00006C000000}"/>
            </a:ext>
          </a:extLst>
        </xdr:cNvPr>
        <xdr:cNvGrpSpPr/>
      </xdr:nvGrpSpPr>
      <xdr:grpSpPr>
        <a:xfrm>
          <a:off x="344426" y="6561668"/>
          <a:ext cx="576327" cy="385232"/>
          <a:chOff x="560240" y="5803900"/>
          <a:chExt cx="698989" cy="476250"/>
        </a:xfrm>
      </xdr:grpSpPr>
      <xdr:grpSp>
        <xdr:nvGrpSpPr>
          <xdr:cNvPr id="96" name="Group 95">
            <a:extLst>
              <a:ext uri="{FF2B5EF4-FFF2-40B4-BE49-F238E27FC236}">
                <a16:creationId xmlns:a16="http://schemas.microsoft.com/office/drawing/2014/main" id="{00000000-0008-0000-12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2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2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2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2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2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2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2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lc="http://schemas.openxmlformats.org/drawingml/2006/lockedCanvas" xmlns:m="http://schemas.openxmlformats.org/officeDocument/2006/math" xmlns:a14="http://schemas.microsoft.com/office/drawing/2010/main" xmlns:ma14="http://schemas.microsoft.com/office/mac/drawingml/2011/main"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12</xdr:col>
      <xdr:colOff>204938</xdr:colOff>
      <xdr:row>20</xdr:row>
      <xdr:rowOff>264584</xdr:rowOff>
    </xdr:from>
    <xdr:to>
      <xdr:col>21</xdr:col>
      <xdr:colOff>18441</xdr:colOff>
      <xdr:row>24</xdr:row>
      <xdr:rowOff>25050</xdr:rowOff>
    </xdr:to>
    <xdr:pic>
      <xdr:nvPicPr>
        <xdr:cNvPr id="116" name="Gráfico 16">
          <a:extLst>
            <a:ext uri="{FF2B5EF4-FFF2-40B4-BE49-F238E27FC236}">
              <a16:creationId xmlns:a16="http://schemas.microsoft.com/office/drawing/2014/main" id="{00000000-0008-0000-1200-00007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07188" y="3227917"/>
          <a:ext cx="3718753" cy="596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714373</xdr:colOff>
      <xdr:row>2</xdr:row>
      <xdr:rowOff>19051</xdr:rowOff>
    </xdr:from>
    <xdr:to>
      <xdr:col>4</xdr:col>
      <xdr:colOff>408744</xdr:colOff>
      <xdr:row>5</xdr:row>
      <xdr:rowOff>68548</xdr:rowOff>
    </xdr:to>
    <xdr:pic>
      <xdr:nvPicPr>
        <xdr:cNvPr id="2" name="Picture 1" descr="Logo AAI">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3" y="495301"/>
          <a:ext cx="3047171" cy="763872"/>
        </a:xfrm>
        <a:prstGeom prst="rect">
          <a:avLst/>
        </a:prstGeom>
      </xdr:spPr>
    </xdr:pic>
    <xdr:clientData/>
  </xdr:twoCellAnchor>
  <xdr:twoCellAnchor editAs="oneCell">
    <xdr:from>
      <xdr:col>1</xdr:col>
      <xdr:colOff>0</xdr:colOff>
      <xdr:row>7</xdr:row>
      <xdr:rowOff>9525</xdr:rowOff>
    </xdr:from>
    <xdr:to>
      <xdr:col>4</xdr:col>
      <xdr:colOff>472798</xdr:colOff>
      <xdr:row>9</xdr:row>
      <xdr:rowOff>13006</xdr:rowOff>
    </xdr:to>
    <xdr:pic>
      <xdr:nvPicPr>
        <xdr:cNvPr id="3" name="Gráfico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38200" y="1676400"/>
          <a:ext cx="2987398" cy="4797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lassificaçõ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T1403" tableType="queryTable" totalsRowShown="0">
  <autoFilter ref="B5:AT1403" xr:uid="{F8AEC690-9BC0-4473-BAFA-C468BCD593A8}"/>
  <tableColumns count="45">
    <tableColumn id="1" xr3:uid="{5BC8A88F-6F25-4118-80E3-F5353484D180}" uniqueName="1" name="Fundo" queryTableFieldId="46" dataDxfId="1298" dataCellStyle="Per cent"/>
    <tableColumn id="2" xr3:uid="{0C863822-EC45-4B6B-9F86-31973C8C8721}" uniqueName="2" name="CNPJ" queryTableFieldId="2" dataDxfId="1297"/>
    <tableColumn id="3" xr3:uid="{32D33DA1-F851-4545-8E65-C2A909F5DDD6}" uniqueName="3" name="Classe" queryTableFieldId="47" dataDxfId="1296" dataCellStyle="Per cent"/>
    <tableColumn id="4" xr3:uid="{33814ADE-6651-4A72-8CA2-3D652F5D9FC2}" uniqueName="4" name="Estratégia" queryTableFieldId="48" dataDxfId="1295" dataCellStyle="Per cent"/>
    <tableColumn id="5" xr3:uid="{E9C6756E-BCEB-487D-8C1C-FFD3EBC9EF3A}" uniqueName="5" name="Estilo" queryTableFieldId="5" dataDxfId="1294"/>
    <tableColumn id="6" xr3:uid="{E89A6076-01A3-4B44-A597-DDCDE524478F}" uniqueName="6" name="Duration" queryTableFieldId="6" dataDxfId="1293"/>
    <tableColumn id="7" xr3:uid="{8B250115-9CB6-49A4-8A95-9600975E59AC}" uniqueName="7" name="Volatilidade" queryTableFieldId="7" dataDxfId="1292"/>
    <tableColumn id="8" xr3:uid="{C80B4524-DB40-41D8-BBBA-3E2ADD654E7D}" uniqueName="8" name="Crédito" queryTableFieldId="49" dataDxfId="1291" dataCellStyle="Per cent"/>
    <tableColumn id="9" xr3:uid="{EFA584DB-B6E1-41B1-8D35-0FD5ABE780DB}" uniqueName="9" name="Geografia" queryTableFieldId="9" dataDxfId="1290"/>
    <tableColumn id="10" xr3:uid="{F5751591-3794-4B06-BCD5-802D07180A5A}" uniqueName="10" name="Moeda" queryTableFieldId="10" dataDxfId="1289"/>
    <tableColumn id="11" xr3:uid="{9A10E762-70E7-43DE-A215-FBDBF4B04DA9}" uniqueName="11" name="Status" queryTableFieldId="50" dataDxfId="1288" dataCellStyle="Per cent"/>
    <tableColumn id="12" xr3:uid="{89E6C5AC-C2EE-482E-ABC8-F8C88ABD67F0}" uniqueName="12" name="Foco" queryTableFieldId="12" dataDxfId="1287"/>
    <tableColumn id="13" xr3:uid="{A7AAB14B-D06A-41A3-BD39-6C6837B4A91B}" uniqueName="13" name="Código Anbima" queryTableFieldId="51" dataDxfId="1286" dataCellStyle="Per cent"/>
    <tableColumn id="14" xr3:uid="{6F434FDB-C9B0-43B5-A9B9-B8D2B1CACFBC}" uniqueName="14" name="Aberto p/ Captação?" queryTableFieldId="52" dataDxfId="1285" dataCellStyle="Per cent"/>
    <tableColumn id="15" xr3:uid="{315E0FCA-59D7-47CB-B6D0-073DBB04648E}" uniqueName="15" name="Início do Fundo" queryTableFieldId="53" dataDxfId="1284" dataCellStyle="Per cent"/>
    <tableColumn id="16" xr3:uid="{DD6AEBB3-10F7-459D-B21B-D5FEC31D883C}" uniqueName="16" name="PL" queryTableFieldId="54" dataDxfId="1283" dataCellStyle="Per cent"/>
    <tableColumn id="17" xr3:uid="{89AB58A8-DCCA-402F-9991-E1F027A87CC4}" uniqueName="17" name="PL Média 12M" queryTableFieldId="55" dataDxfId="1282" dataCellStyle="Per cent"/>
    <tableColumn id="18" xr3:uid="{43FC1087-1EA7-4EFD-B007-CB5898C24F47}" uniqueName="18" name="Liquidez (D+)" queryTableFieldId="56" dataDxfId="1281" dataCellStyle="Per cent"/>
    <tableColumn id="19" xr3:uid="{B8BFCB73-1284-4448-9573-5D69AED98B8A}" uniqueName="19" name="Retorno YTD" queryTableFieldId="57" dataDxfId="1280" dataCellStyle="Per cent"/>
    <tableColumn id="20" xr3:uid="{1AC8FC8C-851D-4FA6-BA03-ACFCBAE12B32}" uniqueName="20" name="Retorno %CDI YTD" queryTableFieldId="20" dataDxfId="1279" dataCellStyle="Per cent"/>
    <tableColumn id="21" xr3:uid="{C8CDA50D-23DE-4781-A595-50F5750CD810}" uniqueName="21" name="Retorno 12M" queryTableFieldId="58" dataDxfId="1278" dataCellStyle="Per cent"/>
    <tableColumn id="22" xr3:uid="{0B1F8C57-555F-4B00-A3EB-44A3F932135A}" uniqueName="22" name="Retorno %CDI 12M" queryTableFieldId="22" dataDxfId="1277" dataCellStyle="Per cent"/>
    <tableColumn id="23" xr3:uid="{03143559-2F01-4091-8E14-B7259A02619F}" uniqueName="23" name="Retorno 24M" queryTableFieldId="59" dataDxfId="1276" dataCellStyle="Per cent"/>
    <tableColumn id="24" xr3:uid="{693BE3A4-7818-484D-BAA7-AF9174713F51}" uniqueName="24" name="Retorno %CDI 24M" queryTableFieldId="24" dataDxfId="1275" dataCellStyle="Per cent"/>
    <tableColumn id="25" xr3:uid="{86B00059-3AF8-413A-A1F7-DFD0186C464F}" uniqueName="25" name="Retorno 36M" queryTableFieldId="60" dataDxfId="1274" dataCellStyle="Per cent"/>
    <tableColumn id="26" xr3:uid="{2DDCB451-062B-4A2B-BFAC-7F018BBCD190}" uniqueName="26" name="Retorno %CDI 36M" queryTableFieldId="26" dataDxfId="1273" dataCellStyle="Per cent"/>
    <tableColumn id="27" xr3:uid="{C21B423A-5BCB-4465-B5D2-6A91DA0FB68F}" uniqueName="27" name="Volatilidade 12M" queryTableFieldId="61" dataDxfId="1272" dataCellStyle="Per cent"/>
    <tableColumn id="28" xr3:uid="{17C9F3D3-EDAC-4EB6-AC41-D0AD38912460}" uniqueName="28" name="Sharpe 12M" queryTableFieldId="62" dataDxfId="1271" dataCellStyle="Per cent"/>
    <tableColumn id="29" xr3:uid="{DA11E708-38C0-431F-A560-308EBF9C3080}" uniqueName="29" name="Fundo Master" queryTableFieldId="63" dataDxfId="1270" dataCellStyle="Per cent"/>
    <tableColumn id="30" xr3:uid="{8587916B-D811-4335-A23D-9BC066A6C056}" uniqueName="30" name="Gestão" queryTableFieldId="64" dataDxfId="1269" dataCellStyle="Per cent"/>
    <tableColumn id="31" xr3:uid="{BD943EF5-D228-4235-A4E3-DC98B811EAF9}" uniqueName="31" name="Administrador" queryTableFieldId="31" dataDxfId="1268" dataCellStyle="Per cent"/>
    <tableColumn id="32" xr3:uid="{5C810BE7-4B69-4CA0-8FF6-1EE403FBE3D4}" uniqueName="32" name="Custodiante" queryTableFieldId="65" dataDxfId="1267" dataCellStyle="Per cent"/>
    <tableColumn id="33" xr3:uid="{3B6112D4-05F2-4576-8377-3AEFA466834D}" uniqueName="33" name="Público Alvo" queryTableFieldId="66" dataDxfId="1266" dataCellStyle="Per cent"/>
    <tableColumn id="34" xr3:uid="{2C4DCDC2-8315-4A89-B6C8-767E35D0D43B}" uniqueName="34" name="Aplicação Mínima" queryTableFieldId="67" dataDxfId="1265" dataCellStyle="Per cent"/>
    <tableColumn id="35" xr3:uid="{FF054144-7062-4EF4-BA2A-6FCC47D31E8E}" uniqueName="35" name="Movimentação Mínima" queryTableFieldId="68" dataDxfId="1264" dataCellStyle="Per cent"/>
    <tableColumn id="36" xr3:uid="{4A79F08C-A8FC-4691-8432-979774FD36D9}" uniqueName="36" name="Saldo Mínimo" queryTableFieldId="69" dataDxfId="1263" dataCellStyle="Per cent"/>
    <tableColumn id="37" xr3:uid="{4FDD3CE0-B44C-45C3-98A9-09E105DFB1C2}" uniqueName="37" name="Taxa de Adm." queryTableFieldId="70" dataDxfId="1262" dataCellStyle="Per cent"/>
    <tableColumn id="38" xr3:uid="{2C299457-205D-422B-960B-AA409FD5E640}" uniqueName="38" name="Taxa de Performance" queryTableFieldId="71" dataDxfId="1261" dataCellStyle="Per cent"/>
    <tableColumn id="39" xr3:uid="{A4AC947D-32B4-4642-9E7C-B8367A8BEA5F}" uniqueName="39" name="Benchmark" queryTableFieldId="39" dataDxfId="1260" dataCellStyle="Per cent"/>
    <tableColumn id="40" xr3:uid="{2547F12A-7336-4FEE-A93C-7B62E632C692}" uniqueName="40" name="Prev?" queryTableFieldId="72" dataDxfId="1259" dataCellStyle="Per cent"/>
    <tableColumn id="41" xr3:uid="{E3694973-3244-488B-97B1-1872679A5319}" uniqueName="41" name="Classificação CVM" queryTableFieldId="73" dataDxfId="1258" dataCellStyle="Per cent"/>
    <tableColumn id="42" xr3:uid="{5D65350F-839D-40F2-ADB1-3B102B0CFE82}" uniqueName="42" name="Classificação Anbima" queryTableFieldId="74" dataDxfId="1257" dataCellStyle="Per cent"/>
    <tableColumn id="43" xr3:uid="{A3A60361-42E6-4D92-9288-D53F8C0800AE}" uniqueName="43" name="Repasse Taxa Adm. AAI" queryTableFieldId="75" dataDxfId="1256" dataCellStyle="Per cent"/>
    <tableColumn id="44" xr3:uid="{C557B01A-9965-4336-A74A-A36FCAF4C06B}" uniqueName="44" name="Repasse Taxa Adm. Gestor" queryTableFieldId="76" dataDxfId="1255" dataCellStyle="Per cent"/>
    <tableColumn id="45" xr3:uid="{449EF8A3-BBAF-4A0E-AFA7-50BA08C46751}" uniqueName="45" name="Comentário" queryTableFieldId="77" dataDxfId="1254"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16.xml"/><Relationship Id="rId4"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857" t="s">
        <v>0</v>
      </c>
    </row>
    <row r="3" spans="2:9" ht="25.5" customHeight="1" thickBot="1">
      <c r="B3" s="857"/>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zoomScale="70" zoomScaleNormal="80" zoomScalePageLayoutView="70" workbookViewId="0">
      <selection activeCell="F17" sqref="F17"/>
    </sheetView>
  </sheetViews>
  <sheetFormatPr defaultColWidth="10.69921875" defaultRowHeight="11.25"/>
  <cols>
    <col min="1" max="1" width="4.8984375" style="391" customWidth="1"/>
    <col min="2" max="4" width="4.8984375" style="388" customWidth="1"/>
    <col min="5" max="22" width="4.8984375" style="391" customWidth="1"/>
    <col min="23" max="23" width="4.8984375" style="388" customWidth="1"/>
    <col min="24" max="16384" width="10.69921875" style="388"/>
  </cols>
  <sheetData>
    <row r="1" spans="1:23">
      <c r="A1" s="791"/>
      <c r="B1" s="792"/>
      <c r="C1" s="792"/>
      <c r="D1" s="792"/>
      <c r="E1" s="791"/>
      <c r="F1" s="791"/>
      <c r="G1" s="791"/>
      <c r="H1" s="791"/>
      <c r="I1" s="791"/>
      <c r="J1" s="791"/>
      <c r="K1" s="791"/>
      <c r="L1" s="791"/>
      <c r="M1" s="791"/>
      <c r="N1" s="791"/>
      <c r="O1" s="791"/>
      <c r="P1" s="791"/>
      <c r="Q1" s="791"/>
      <c r="R1" s="791"/>
      <c r="S1" s="791"/>
      <c r="T1" s="791"/>
      <c r="U1" s="791"/>
      <c r="V1" s="791"/>
      <c r="W1" s="792"/>
    </row>
    <row r="2" spans="1:23">
      <c r="A2" s="791"/>
      <c r="B2" s="792"/>
      <c r="C2" s="792"/>
      <c r="D2" s="792"/>
      <c r="E2" s="791"/>
      <c r="F2" s="791"/>
      <c r="G2" s="791"/>
      <c r="H2" s="791"/>
      <c r="I2" s="791"/>
      <c r="J2" s="791"/>
      <c r="K2" s="791"/>
      <c r="L2" s="791"/>
      <c r="M2" s="791"/>
      <c r="N2" s="791"/>
      <c r="O2" s="791"/>
      <c r="P2" s="791"/>
      <c r="Q2" s="791"/>
      <c r="R2" s="791"/>
      <c r="S2" s="791"/>
      <c r="T2" s="791"/>
      <c r="U2" s="791"/>
      <c r="V2" s="791"/>
      <c r="W2" s="792"/>
    </row>
    <row r="3" spans="1:23">
      <c r="A3" s="791"/>
      <c r="B3" s="792"/>
      <c r="C3" s="792"/>
      <c r="D3" s="792"/>
      <c r="E3" s="791"/>
      <c r="F3" s="791"/>
      <c r="G3" s="791"/>
      <c r="H3" s="791"/>
      <c r="I3" s="791"/>
      <c r="J3" s="791"/>
      <c r="K3" s="791"/>
      <c r="L3" s="791"/>
      <c r="M3" s="791"/>
      <c r="N3" s="791"/>
      <c r="O3" s="791"/>
      <c r="P3" s="791"/>
      <c r="Q3" s="791"/>
      <c r="R3" s="791"/>
      <c r="S3" s="791"/>
      <c r="T3" s="791"/>
      <c r="U3" s="791"/>
      <c r="V3" s="791"/>
      <c r="W3" s="792"/>
    </row>
    <row r="4" spans="1:23">
      <c r="A4" s="791"/>
      <c r="B4" s="792"/>
      <c r="C4" s="792"/>
      <c r="D4" s="792"/>
      <c r="E4" s="791"/>
      <c r="F4" s="791"/>
      <c r="G4" s="791"/>
      <c r="H4" s="791"/>
      <c r="I4" s="791"/>
      <c r="J4" s="791"/>
      <c r="K4" s="791"/>
      <c r="L4" s="791"/>
      <c r="M4" s="791"/>
      <c r="N4" s="791"/>
      <c r="O4" s="791"/>
      <c r="P4" s="791"/>
      <c r="Q4" s="791"/>
      <c r="R4" s="791"/>
      <c r="S4" s="791"/>
      <c r="T4" s="791"/>
      <c r="U4" s="791"/>
      <c r="V4" s="791"/>
      <c r="W4" s="792"/>
    </row>
    <row r="5" spans="1:23">
      <c r="A5" s="791"/>
      <c r="B5" s="792"/>
      <c r="C5" s="792"/>
      <c r="D5" s="792"/>
      <c r="E5" s="791"/>
      <c r="F5" s="791"/>
      <c r="G5" s="791"/>
      <c r="H5" s="791"/>
      <c r="I5" s="791"/>
      <c r="J5" s="791"/>
      <c r="K5" s="791"/>
      <c r="L5" s="791"/>
      <c r="M5" s="791"/>
      <c r="N5" s="791"/>
      <c r="O5" s="791"/>
      <c r="P5" s="791"/>
      <c r="Q5" s="791"/>
      <c r="R5" s="791"/>
      <c r="S5" s="791"/>
      <c r="T5" s="791"/>
      <c r="U5" s="791"/>
      <c r="V5" s="791"/>
      <c r="W5" s="792"/>
    </row>
    <row r="6" spans="1:23">
      <c r="A6" s="791"/>
      <c r="B6" s="792"/>
      <c r="C6" s="792"/>
      <c r="D6" s="792"/>
      <c r="E6" s="791"/>
      <c r="F6" s="791"/>
      <c r="G6" s="791"/>
      <c r="H6" s="791"/>
      <c r="I6" s="791"/>
      <c r="J6" s="791"/>
      <c r="K6" s="791"/>
      <c r="L6" s="791"/>
      <c r="M6" s="791"/>
      <c r="N6" s="791"/>
      <c r="O6" s="791"/>
      <c r="P6" s="791"/>
      <c r="Q6" s="791"/>
      <c r="R6" s="791"/>
      <c r="S6" s="791"/>
      <c r="T6" s="791"/>
      <c r="U6" s="791"/>
      <c r="V6" s="791"/>
      <c r="W6" s="792"/>
    </row>
    <row r="7" spans="1:23">
      <c r="A7" s="791"/>
      <c r="B7" s="792"/>
      <c r="C7" s="792"/>
      <c r="D7" s="792"/>
      <c r="E7" s="791"/>
      <c r="F7" s="791"/>
      <c r="G7" s="791"/>
      <c r="H7" s="791"/>
      <c r="I7" s="791"/>
      <c r="J7" s="791"/>
      <c r="K7" s="791"/>
      <c r="L7" s="791"/>
      <c r="M7" s="791"/>
      <c r="N7" s="791"/>
      <c r="O7" s="791"/>
      <c r="P7" s="791"/>
      <c r="Q7" s="791"/>
      <c r="R7" s="791"/>
      <c r="S7" s="791"/>
      <c r="T7" s="791"/>
      <c r="U7" s="791"/>
      <c r="V7" s="791"/>
      <c r="W7" s="792"/>
    </row>
    <row r="8" spans="1:23">
      <c r="A8" s="791"/>
      <c r="B8" s="792"/>
      <c r="C8" s="792"/>
      <c r="D8" s="792"/>
      <c r="E8" s="791"/>
      <c r="F8" s="791"/>
      <c r="G8" s="791"/>
      <c r="H8" s="791"/>
      <c r="I8" s="791"/>
      <c r="J8" s="791"/>
      <c r="K8" s="791"/>
      <c r="L8" s="791"/>
      <c r="M8" s="791"/>
      <c r="N8" s="791"/>
      <c r="O8" s="791"/>
      <c r="P8" s="791"/>
      <c r="Q8" s="791"/>
      <c r="R8" s="791"/>
      <c r="S8" s="791"/>
      <c r="T8" s="791"/>
      <c r="U8" s="791"/>
      <c r="V8" s="791"/>
      <c r="W8" s="792"/>
    </row>
    <row r="9" spans="1:23">
      <c r="A9" s="791"/>
      <c r="B9" s="792"/>
      <c r="C9" s="792"/>
      <c r="D9" s="792"/>
      <c r="E9" s="791"/>
      <c r="F9" s="791"/>
      <c r="G9" s="791"/>
      <c r="H9" s="791"/>
      <c r="I9" s="791"/>
      <c r="J9" s="791"/>
      <c r="K9" s="791"/>
      <c r="L9" s="791"/>
      <c r="M9" s="791"/>
      <c r="N9" s="791"/>
      <c r="O9" s="791"/>
      <c r="P9" s="791"/>
      <c r="Q9" s="791"/>
      <c r="R9" s="791"/>
      <c r="S9" s="791"/>
      <c r="T9" s="791"/>
      <c r="U9" s="791"/>
      <c r="V9" s="791"/>
      <c r="W9" s="792"/>
    </row>
    <row r="10" spans="1:23">
      <c r="A10" s="791"/>
      <c r="B10" s="792"/>
      <c r="C10" s="792"/>
      <c r="D10" s="792"/>
      <c r="E10" s="791"/>
      <c r="F10" s="791"/>
      <c r="G10" s="791"/>
      <c r="H10" s="791"/>
      <c r="I10" s="791"/>
      <c r="J10" s="791"/>
      <c r="K10" s="791"/>
      <c r="L10" s="791"/>
      <c r="M10" s="791"/>
      <c r="N10" s="791"/>
      <c r="O10" s="791"/>
      <c r="P10" s="791"/>
      <c r="Q10" s="791"/>
      <c r="R10" s="791"/>
      <c r="S10" s="791"/>
      <c r="T10" s="791"/>
      <c r="U10" s="791"/>
      <c r="V10" s="791"/>
      <c r="W10" s="792"/>
    </row>
    <row r="11" spans="1:23">
      <c r="A11" s="791"/>
      <c r="B11" s="792"/>
      <c r="C11" s="792"/>
      <c r="D11" s="792"/>
      <c r="E11" s="791"/>
      <c r="F11" s="791"/>
      <c r="G11" s="791"/>
      <c r="H11" s="791"/>
      <c r="I11" s="791"/>
      <c r="J11" s="791"/>
      <c r="K11" s="791"/>
      <c r="L11" s="791"/>
      <c r="M11" s="791"/>
      <c r="N11" s="791"/>
      <c r="O11" s="791"/>
      <c r="P11" s="791"/>
      <c r="Q11" s="791"/>
      <c r="R11" s="791"/>
      <c r="S11" s="791"/>
      <c r="T11" s="791"/>
      <c r="U11" s="791"/>
      <c r="V11" s="791"/>
      <c r="W11" s="792"/>
    </row>
    <row r="12" spans="1:23">
      <c r="A12" s="791"/>
      <c r="B12" s="792"/>
      <c r="C12" s="792"/>
      <c r="D12" s="792"/>
      <c r="E12" s="791"/>
      <c r="F12" s="791"/>
      <c r="G12" s="791"/>
      <c r="H12" s="791"/>
      <c r="I12" s="791"/>
      <c r="J12" s="791"/>
      <c r="K12" s="791"/>
      <c r="L12" s="791"/>
      <c r="M12" s="791"/>
      <c r="N12" s="791"/>
      <c r="O12" s="791"/>
      <c r="P12" s="791"/>
      <c r="Q12" s="791"/>
      <c r="R12" s="791"/>
      <c r="S12" s="791"/>
      <c r="T12" s="791"/>
      <c r="U12" s="791"/>
      <c r="V12" s="791"/>
      <c r="W12" s="792"/>
    </row>
    <row r="13" spans="1:23">
      <c r="A13" s="791"/>
      <c r="B13" s="792"/>
      <c r="C13" s="792"/>
      <c r="D13" s="792"/>
      <c r="E13" s="791"/>
      <c r="F13" s="791"/>
      <c r="G13" s="791"/>
      <c r="H13" s="791"/>
      <c r="I13" s="791"/>
      <c r="J13" s="791"/>
      <c r="K13" s="791"/>
      <c r="L13" s="791"/>
      <c r="M13" s="791"/>
      <c r="N13" s="791"/>
      <c r="O13" s="791"/>
      <c r="P13" s="791"/>
      <c r="Q13" s="791"/>
      <c r="R13" s="791"/>
      <c r="S13" s="791"/>
      <c r="T13" s="791"/>
      <c r="U13" s="791"/>
      <c r="V13" s="791"/>
      <c r="W13" s="792"/>
    </row>
    <row r="14" spans="1:23">
      <c r="A14" s="791"/>
      <c r="B14" s="792"/>
      <c r="C14" s="792"/>
      <c r="D14" s="792"/>
      <c r="E14" s="791"/>
      <c r="F14" s="791"/>
      <c r="G14" s="791"/>
      <c r="H14" s="791"/>
      <c r="I14" s="791"/>
      <c r="J14" s="791"/>
      <c r="K14" s="791"/>
      <c r="L14" s="791"/>
      <c r="M14" s="791"/>
      <c r="N14" s="791"/>
      <c r="O14" s="791"/>
      <c r="P14" s="791"/>
      <c r="Q14" s="791"/>
      <c r="R14" s="791"/>
      <c r="S14" s="791"/>
      <c r="T14" s="791"/>
      <c r="U14" s="791"/>
      <c r="V14" s="791"/>
      <c r="W14" s="792"/>
    </row>
    <row r="15" spans="1:23">
      <c r="A15" s="791"/>
      <c r="B15" s="792"/>
      <c r="C15" s="792"/>
      <c r="D15" s="792"/>
      <c r="E15" s="791"/>
      <c r="F15" s="791"/>
      <c r="G15" s="791"/>
      <c r="H15" s="791"/>
      <c r="I15" s="791"/>
      <c r="J15" s="791"/>
      <c r="K15" s="791"/>
      <c r="L15" s="791"/>
      <c r="M15" s="791"/>
      <c r="N15" s="791"/>
      <c r="O15" s="791"/>
      <c r="P15" s="791"/>
      <c r="Q15" s="791"/>
      <c r="R15" s="791"/>
      <c r="S15" s="791"/>
      <c r="T15" s="791"/>
      <c r="U15" s="791"/>
      <c r="V15" s="791"/>
      <c r="W15" s="792"/>
    </row>
    <row r="16" spans="1:23" ht="42" customHeight="1">
      <c r="A16" s="791"/>
      <c r="B16" s="792"/>
      <c r="C16" s="792"/>
      <c r="D16" s="792"/>
      <c r="E16" s="791"/>
      <c r="F16" s="791"/>
      <c r="G16" s="791"/>
      <c r="H16" s="791"/>
      <c r="I16" s="791"/>
      <c r="J16" s="791"/>
      <c r="K16" s="791"/>
      <c r="L16" s="791"/>
      <c r="M16" s="791"/>
      <c r="N16" s="791"/>
      <c r="O16" s="791"/>
      <c r="P16" s="791"/>
      <c r="Q16" s="791"/>
      <c r="R16" s="791"/>
      <c r="S16" s="791"/>
      <c r="T16" s="791"/>
      <c r="U16" s="791"/>
      <c r="V16" s="791"/>
      <c r="W16" s="792"/>
    </row>
    <row r="17" spans="1:23">
      <c r="A17" s="791"/>
      <c r="B17" s="792"/>
      <c r="C17" s="792"/>
      <c r="D17" s="792"/>
      <c r="E17" s="791"/>
      <c r="F17" s="791"/>
      <c r="G17" s="791"/>
      <c r="H17" s="791"/>
      <c r="I17" s="791"/>
      <c r="J17" s="791"/>
      <c r="K17" s="791"/>
      <c r="L17" s="791"/>
      <c r="M17" s="791"/>
      <c r="N17" s="791"/>
      <c r="O17" s="791"/>
      <c r="P17" s="791"/>
      <c r="Q17" s="791"/>
      <c r="R17" s="791"/>
      <c r="S17" s="791"/>
      <c r="T17" s="791"/>
      <c r="U17" s="791"/>
      <c r="V17" s="791"/>
      <c r="W17" s="792"/>
    </row>
    <row r="18" spans="1:23">
      <c r="A18" s="791"/>
      <c r="B18" s="792"/>
      <c r="C18" s="792"/>
      <c r="D18" s="792"/>
      <c r="E18" s="791"/>
      <c r="F18" s="791"/>
      <c r="G18" s="791"/>
      <c r="H18" s="791"/>
      <c r="I18" s="791"/>
      <c r="J18" s="791"/>
      <c r="K18" s="791"/>
      <c r="L18" s="791"/>
      <c r="M18" s="791"/>
      <c r="N18" s="791"/>
      <c r="O18" s="791"/>
      <c r="P18" s="791"/>
      <c r="Q18" s="791"/>
      <c r="R18" s="791"/>
      <c r="S18" s="791"/>
      <c r="T18" s="791"/>
      <c r="U18" s="791"/>
      <c r="V18" s="791"/>
      <c r="W18" s="792"/>
    </row>
    <row r="19" spans="1:23">
      <c r="A19" s="791"/>
      <c r="B19" s="792"/>
      <c r="C19" s="792"/>
      <c r="D19" s="792"/>
      <c r="E19" s="791"/>
      <c r="F19" s="791"/>
      <c r="G19" s="791"/>
      <c r="H19" s="791"/>
      <c r="I19" s="791"/>
      <c r="J19" s="791"/>
      <c r="K19" s="791"/>
      <c r="L19" s="791"/>
      <c r="M19" s="791"/>
      <c r="N19" s="791"/>
      <c r="O19" s="791"/>
      <c r="P19" s="791"/>
      <c r="Q19" s="791"/>
      <c r="R19" s="791"/>
      <c r="S19" s="791"/>
      <c r="T19" s="791"/>
      <c r="U19" s="791"/>
      <c r="V19" s="791"/>
      <c r="W19" s="792"/>
    </row>
    <row r="20" spans="1:23">
      <c r="A20" s="791"/>
      <c r="B20" s="792"/>
      <c r="C20" s="792"/>
      <c r="D20" s="792"/>
      <c r="E20" s="791"/>
      <c r="F20" s="791"/>
      <c r="G20" s="791"/>
      <c r="H20" s="791"/>
      <c r="I20" s="791"/>
      <c r="J20" s="791"/>
      <c r="K20" s="791"/>
      <c r="L20" s="791"/>
      <c r="M20" s="791"/>
      <c r="N20" s="791"/>
      <c r="O20" s="791"/>
      <c r="P20" s="791"/>
      <c r="Q20" s="791"/>
      <c r="R20" s="791"/>
      <c r="S20" s="791"/>
      <c r="T20" s="791"/>
      <c r="U20" s="791"/>
      <c r="V20" s="791"/>
      <c r="W20" s="792"/>
    </row>
    <row r="21" spans="1:23" ht="30.75" customHeight="1">
      <c r="A21" s="791"/>
      <c r="B21" s="792"/>
      <c r="C21" s="792"/>
      <c r="D21" s="792"/>
      <c r="E21" s="791"/>
      <c r="F21" s="791"/>
      <c r="G21" s="791"/>
      <c r="H21" s="791"/>
      <c r="I21" s="791"/>
      <c r="J21" s="791"/>
      <c r="K21" s="859" t="s">
        <v>1429</v>
      </c>
      <c r="L21" s="859"/>
      <c r="M21" s="859"/>
      <c r="N21" s="859"/>
      <c r="O21" s="859"/>
      <c r="P21" s="859"/>
      <c r="Q21" s="859"/>
      <c r="R21" s="859"/>
      <c r="S21" s="859"/>
      <c r="T21" s="859"/>
      <c r="U21" s="859"/>
      <c r="V21" s="791"/>
      <c r="W21" s="792"/>
    </row>
    <row r="22" spans="1:23" ht="11.25" customHeight="1">
      <c r="A22" s="791"/>
      <c r="B22" s="792"/>
      <c r="C22" s="792"/>
      <c r="D22" s="792"/>
      <c r="E22" s="791"/>
      <c r="F22" s="791"/>
      <c r="G22" s="791"/>
      <c r="H22" s="791"/>
      <c r="I22" s="791"/>
      <c r="J22" s="791"/>
      <c r="K22" s="859"/>
      <c r="L22" s="859"/>
      <c r="M22" s="859"/>
      <c r="N22" s="859"/>
      <c r="O22" s="859"/>
      <c r="P22" s="859"/>
      <c r="Q22" s="859"/>
      <c r="R22" s="859"/>
      <c r="S22" s="859"/>
      <c r="T22" s="859"/>
      <c r="U22" s="859"/>
      <c r="V22" s="791"/>
      <c r="W22" s="792"/>
    </row>
    <row r="23" spans="1:23" ht="11.25" customHeight="1">
      <c r="A23" s="791"/>
      <c r="B23" s="792"/>
      <c r="C23" s="792"/>
      <c r="D23" s="792"/>
      <c r="E23" s="791"/>
      <c r="F23" s="791"/>
      <c r="G23" s="791"/>
      <c r="H23" s="791"/>
      <c r="I23" s="791"/>
      <c r="J23" s="791"/>
      <c r="K23" s="859"/>
      <c r="L23" s="859"/>
      <c r="M23" s="859"/>
      <c r="N23" s="859"/>
      <c r="O23" s="859"/>
      <c r="P23" s="859"/>
      <c r="Q23" s="859"/>
      <c r="R23" s="859"/>
      <c r="S23" s="859"/>
      <c r="T23" s="859"/>
      <c r="U23" s="859"/>
      <c r="V23" s="791"/>
      <c r="W23" s="792"/>
    </row>
    <row r="24" spans="1:23" ht="11.25" customHeight="1">
      <c r="A24" s="791"/>
      <c r="B24" s="792"/>
      <c r="C24" s="792"/>
      <c r="D24" s="792"/>
      <c r="E24" s="791"/>
      <c r="F24" s="791"/>
      <c r="G24" s="791"/>
      <c r="H24" s="791"/>
      <c r="I24" s="791"/>
      <c r="J24" s="791"/>
      <c r="K24" s="859"/>
      <c r="L24" s="859"/>
      <c r="M24" s="859"/>
      <c r="N24" s="859"/>
      <c r="O24" s="859"/>
      <c r="P24" s="859"/>
      <c r="Q24" s="859"/>
      <c r="R24" s="859"/>
      <c r="S24" s="859"/>
      <c r="T24" s="859"/>
      <c r="U24" s="859"/>
      <c r="V24" s="791"/>
      <c r="W24" s="792"/>
    </row>
    <row r="25" spans="1:23" ht="11.25" customHeight="1">
      <c r="A25" s="791"/>
      <c r="B25" s="792"/>
      <c r="C25" s="792"/>
      <c r="D25" s="792"/>
      <c r="E25" s="791"/>
      <c r="F25" s="791"/>
      <c r="G25" s="791"/>
      <c r="H25" s="791"/>
      <c r="I25" s="791"/>
      <c r="J25" s="791"/>
      <c r="K25" s="859"/>
      <c r="L25" s="859"/>
      <c r="M25" s="859"/>
      <c r="N25" s="859"/>
      <c r="O25" s="859"/>
      <c r="P25" s="859"/>
      <c r="Q25" s="859"/>
      <c r="R25" s="859"/>
      <c r="S25" s="859"/>
      <c r="T25" s="859"/>
      <c r="U25" s="859"/>
      <c r="V25" s="791"/>
      <c r="W25" s="792"/>
    </row>
    <row r="26" spans="1:23" ht="11.25" customHeight="1">
      <c r="A26" s="791"/>
      <c r="B26" s="792"/>
      <c r="C26" s="792"/>
      <c r="D26" s="792"/>
      <c r="E26" s="791"/>
      <c r="F26" s="791"/>
      <c r="G26" s="791"/>
      <c r="H26" s="791"/>
      <c r="I26" s="791"/>
      <c r="J26" s="791"/>
      <c r="K26" s="793"/>
      <c r="L26" s="793"/>
      <c r="M26" s="793"/>
      <c r="N26" s="858" t="str">
        <f>'Portfólio Final'!$B$2</f>
        <v>Nome Sobrenome Cliente</v>
      </c>
      <c r="O26" s="858"/>
      <c r="P26" s="858"/>
      <c r="Q26" s="858"/>
      <c r="R26" s="858"/>
      <c r="S26" s="858"/>
      <c r="T26" s="858"/>
      <c r="U26" s="858"/>
      <c r="V26" s="791"/>
      <c r="W26" s="792"/>
    </row>
    <row r="27" spans="1:23" ht="11.25" customHeight="1">
      <c r="A27" s="791"/>
      <c r="B27" s="792"/>
      <c r="C27" s="792"/>
      <c r="D27" s="792"/>
      <c r="E27" s="791"/>
      <c r="F27" s="791"/>
      <c r="G27" s="791"/>
      <c r="H27" s="791"/>
      <c r="I27" s="791"/>
      <c r="J27" s="791"/>
      <c r="K27" s="793"/>
      <c r="L27" s="793"/>
      <c r="M27" s="793"/>
      <c r="N27" s="858"/>
      <c r="O27" s="858"/>
      <c r="P27" s="858"/>
      <c r="Q27" s="858"/>
      <c r="R27" s="858"/>
      <c r="S27" s="858"/>
      <c r="T27" s="858"/>
      <c r="U27" s="858"/>
      <c r="V27" s="791"/>
      <c r="W27" s="792"/>
    </row>
    <row r="28" spans="1:23" ht="11.25" customHeight="1">
      <c r="A28" s="791"/>
      <c r="B28" s="792"/>
      <c r="C28" s="792"/>
      <c r="D28" s="792"/>
      <c r="E28" s="791"/>
      <c r="F28" s="791"/>
      <c r="G28" s="791"/>
      <c r="H28" s="791"/>
      <c r="I28" s="791"/>
      <c r="J28" s="791"/>
      <c r="K28" s="793"/>
      <c r="L28" s="793"/>
      <c r="M28" s="793"/>
      <c r="N28" s="793"/>
      <c r="O28" s="793"/>
      <c r="P28" s="793"/>
      <c r="Q28" s="793"/>
      <c r="R28" s="793"/>
      <c r="S28" s="793"/>
      <c r="T28" s="793"/>
      <c r="U28" s="793"/>
      <c r="V28" s="793"/>
      <c r="W28" s="792"/>
    </row>
    <row r="29" spans="1:23" ht="11.25" customHeight="1">
      <c r="A29" s="791"/>
      <c r="B29" s="792"/>
      <c r="C29" s="792"/>
      <c r="D29" s="792"/>
      <c r="E29" s="791"/>
      <c r="F29" s="791"/>
      <c r="G29" s="791"/>
      <c r="H29" s="791"/>
      <c r="I29" s="791"/>
      <c r="J29" s="791"/>
      <c r="K29" s="793"/>
      <c r="L29" s="793"/>
      <c r="M29" s="793"/>
      <c r="N29" s="793"/>
      <c r="O29" s="793"/>
      <c r="P29" s="793"/>
      <c r="Q29" s="793"/>
      <c r="R29" s="793"/>
      <c r="S29" s="793"/>
      <c r="T29" s="793"/>
      <c r="U29" s="793"/>
      <c r="V29" s="793"/>
      <c r="W29" s="792"/>
    </row>
    <row r="30" spans="1:23">
      <c r="A30" s="791"/>
      <c r="B30" s="792"/>
      <c r="C30" s="792"/>
      <c r="D30" s="792"/>
      <c r="E30" s="791"/>
      <c r="F30" s="791"/>
      <c r="G30" s="791"/>
      <c r="H30" s="791"/>
      <c r="I30" s="791"/>
      <c r="J30" s="791"/>
      <c r="K30" s="791"/>
      <c r="L30" s="791"/>
      <c r="M30" s="791"/>
      <c r="N30" s="791"/>
      <c r="O30" s="791"/>
      <c r="P30" s="791"/>
      <c r="Q30" s="791"/>
      <c r="R30" s="791"/>
      <c r="S30" s="791"/>
      <c r="T30" s="791"/>
      <c r="U30" s="791"/>
      <c r="V30" s="791"/>
      <c r="W30" s="792"/>
    </row>
    <row r="31" spans="1:23" ht="40.5" customHeight="1">
      <c r="A31" s="791"/>
      <c r="B31" s="792"/>
      <c r="C31" s="792"/>
      <c r="D31" s="792"/>
      <c r="E31" s="791"/>
      <c r="F31" s="791"/>
      <c r="G31" s="791"/>
      <c r="H31" s="791"/>
      <c r="I31" s="791"/>
      <c r="J31" s="791"/>
      <c r="K31" s="791"/>
      <c r="L31" s="791"/>
      <c r="M31" s="791"/>
      <c r="N31" s="791"/>
      <c r="O31" s="791"/>
      <c r="P31" s="791"/>
      <c r="Q31" s="791"/>
      <c r="R31" s="791"/>
      <c r="S31" s="791"/>
      <c r="T31" s="791"/>
      <c r="U31" s="791"/>
      <c r="V31" s="791"/>
      <c r="W31" s="792"/>
    </row>
    <row r="32" spans="1:23">
      <c r="A32" s="791"/>
      <c r="B32" s="792"/>
      <c r="C32" s="792"/>
      <c r="D32" s="792"/>
      <c r="E32" s="791"/>
      <c r="F32" s="791"/>
      <c r="G32" s="791"/>
      <c r="H32" s="791"/>
      <c r="I32" s="791"/>
      <c r="J32" s="791"/>
      <c r="K32" s="791"/>
      <c r="L32" s="791"/>
      <c r="M32" s="791"/>
      <c r="N32" s="791"/>
      <c r="O32" s="791"/>
      <c r="P32" s="791"/>
      <c r="Q32" s="791"/>
      <c r="R32" s="791"/>
      <c r="S32" s="791"/>
      <c r="T32" s="791"/>
      <c r="U32" s="791"/>
      <c r="V32" s="791"/>
      <c r="W32" s="792"/>
    </row>
    <row r="33" spans="1:23">
      <c r="A33" s="791"/>
      <c r="B33" s="792"/>
      <c r="C33" s="792"/>
      <c r="D33" s="792"/>
      <c r="E33" s="791"/>
      <c r="F33" s="791"/>
      <c r="G33" s="791"/>
      <c r="H33" s="791"/>
      <c r="I33" s="791"/>
      <c r="J33" s="791"/>
      <c r="K33" s="791"/>
      <c r="L33" s="791"/>
      <c r="M33" s="791"/>
      <c r="N33" s="791"/>
      <c r="O33" s="791"/>
      <c r="P33" s="791"/>
      <c r="Q33" s="791"/>
      <c r="R33" s="791"/>
      <c r="S33" s="791"/>
      <c r="T33" s="791"/>
      <c r="U33" s="791"/>
      <c r="V33" s="791"/>
      <c r="W33" s="792"/>
    </row>
    <row r="34" spans="1:23" ht="12">
      <c r="A34" s="791"/>
      <c r="B34" s="792"/>
      <c r="C34" s="792"/>
      <c r="D34" s="792"/>
      <c r="E34" s="791"/>
      <c r="F34" s="791"/>
      <c r="G34" s="791"/>
      <c r="H34" s="791"/>
      <c r="I34" s="791"/>
      <c r="J34" s="791"/>
      <c r="K34" s="791"/>
      <c r="L34" s="791"/>
      <c r="M34" s="791"/>
      <c r="N34" s="791"/>
      <c r="O34" s="791"/>
      <c r="P34" s="791"/>
      <c r="Q34" s="856"/>
      <c r="R34" s="791"/>
      <c r="S34" s="791"/>
      <c r="T34" s="791"/>
      <c r="U34" s="791"/>
      <c r="V34" s="791"/>
      <c r="W34" s="792"/>
    </row>
    <row r="35" spans="1:23">
      <c r="A35" s="791"/>
      <c r="B35" s="792"/>
      <c r="C35" s="792"/>
      <c r="D35" s="792"/>
      <c r="E35" s="791"/>
      <c r="F35" s="791"/>
      <c r="G35" s="791"/>
      <c r="H35" s="791"/>
      <c r="I35" s="791"/>
      <c r="J35" s="791"/>
      <c r="K35" s="791"/>
      <c r="L35" s="791"/>
      <c r="M35" s="791"/>
      <c r="N35" s="791"/>
      <c r="O35" s="791"/>
      <c r="P35" s="791"/>
      <c r="Q35" s="791"/>
      <c r="R35" s="791"/>
      <c r="S35" s="791"/>
      <c r="T35" s="791"/>
      <c r="U35" s="791"/>
      <c r="V35" s="791"/>
      <c r="W35" s="792"/>
    </row>
    <row r="36" spans="1:23">
      <c r="A36" s="791"/>
      <c r="B36" s="792"/>
      <c r="C36" s="792"/>
      <c r="D36" s="792"/>
      <c r="E36" s="791"/>
      <c r="F36" s="791"/>
      <c r="G36" s="791"/>
      <c r="H36" s="791"/>
      <c r="I36" s="791"/>
      <c r="J36" s="791"/>
      <c r="K36" s="791"/>
      <c r="L36" s="791"/>
      <c r="M36" s="791"/>
      <c r="N36" s="791"/>
      <c r="O36" s="791"/>
      <c r="P36" s="791"/>
      <c r="Q36" s="791"/>
      <c r="R36" s="791"/>
      <c r="S36" s="791"/>
      <c r="T36" s="791"/>
      <c r="U36" s="791"/>
      <c r="V36" s="791"/>
      <c r="W36" s="792"/>
    </row>
    <row r="37" spans="1:23">
      <c r="A37" s="791"/>
      <c r="B37" s="792"/>
      <c r="C37" s="792"/>
      <c r="D37" s="792"/>
      <c r="E37" s="791"/>
      <c r="F37" s="791"/>
      <c r="G37" s="791"/>
      <c r="H37" s="791"/>
      <c r="I37" s="791"/>
      <c r="J37" s="791"/>
      <c r="K37" s="791"/>
      <c r="L37" s="791"/>
      <c r="M37" s="791"/>
      <c r="N37" s="791"/>
      <c r="O37" s="791"/>
      <c r="P37" s="791"/>
      <c r="Q37" s="791"/>
      <c r="R37" s="791"/>
      <c r="S37" s="791"/>
      <c r="T37" s="791"/>
      <c r="U37" s="791"/>
      <c r="V37" s="791"/>
      <c r="W37" s="792"/>
    </row>
    <row r="38" spans="1:23">
      <c r="A38" s="791"/>
      <c r="B38" s="792"/>
      <c r="C38" s="792"/>
      <c r="D38" s="792"/>
      <c r="E38" s="791"/>
      <c r="F38" s="791"/>
      <c r="G38" s="791"/>
      <c r="H38" s="791"/>
      <c r="I38" s="791"/>
      <c r="J38" s="791"/>
      <c r="K38" s="791"/>
      <c r="L38" s="791"/>
      <c r="M38" s="791"/>
      <c r="N38" s="791"/>
      <c r="O38" s="791"/>
      <c r="P38" s="791"/>
      <c r="Q38" s="791"/>
      <c r="R38" s="791"/>
      <c r="S38" s="791"/>
      <c r="T38" s="791"/>
      <c r="U38" s="791"/>
      <c r="V38" s="791"/>
      <c r="W38" s="792"/>
    </row>
    <row r="39" spans="1:23">
      <c r="A39" s="791"/>
      <c r="B39" s="792"/>
      <c r="C39" s="792"/>
      <c r="D39" s="792"/>
      <c r="E39" s="791"/>
      <c r="F39" s="791"/>
      <c r="G39" s="791"/>
      <c r="H39" s="791"/>
      <c r="I39" s="791"/>
      <c r="J39" s="791"/>
      <c r="K39" s="791"/>
      <c r="L39" s="791"/>
      <c r="M39" s="791"/>
      <c r="N39" s="791"/>
      <c r="O39" s="791"/>
      <c r="P39" s="791"/>
      <c r="Q39" s="791"/>
      <c r="R39" s="791"/>
      <c r="S39" s="791"/>
      <c r="T39" s="791"/>
      <c r="U39" s="791"/>
      <c r="V39" s="791"/>
      <c r="W39" s="792"/>
    </row>
    <row r="40" spans="1:23" ht="18.75">
      <c r="A40" s="791"/>
      <c r="B40" s="792"/>
      <c r="C40" s="795"/>
      <c r="D40" s="792"/>
      <c r="E40" s="791"/>
      <c r="F40" s="791"/>
      <c r="G40" s="791"/>
      <c r="H40" s="791"/>
      <c r="I40" s="791"/>
      <c r="J40" s="791"/>
      <c r="K40" s="791"/>
      <c r="L40" s="791"/>
      <c r="M40" s="791"/>
      <c r="N40" s="791"/>
      <c r="O40" s="791"/>
      <c r="P40" s="791"/>
      <c r="Q40" s="791"/>
      <c r="R40" s="791"/>
      <c r="S40" s="791"/>
      <c r="T40" s="791"/>
      <c r="U40" s="791"/>
      <c r="V40" s="791"/>
      <c r="W40" s="792"/>
    </row>
    <row r="41" spans="1:23">
      <c r="A41" s="791"/>
      <c r="B41" s="792"/>
      <c r="C41" s="792"/>
      <c r="D41" s="792"/>
      <c r="E41" s="791"/>
      <c r="F41" s="791"/>
      <c r="G41" s="791"/>
      <c r="H41" s="791"/>
      <c r="I41" s="791"/>
      <c r="J41" s="791"/>
      <c r="K41" s="791"/>
      <c r="L41" s="791"/>
      <c r="M41" s="791"/>
      <c r="N41" s="791"/>
      <c r="O41" s="791"/>
      <c r="P41" s="791"/>
      <c r="Q41" s="791"/>
      <c r="R41" s="791"/>
      <c r="S41" s="791"/>
      <c r="T41" s="791"/>
      <c r="U41" s="791"/>
      <c r="V41" s="791"/>
      <c r="W41" s="792"/>
    </row>
    <row r="42" spans="1:23">
      <c r="A42" s="791"/>
      <c r="B42" s="792"/>
      <c r="C42" s="792"/>
      <c r="D42" s="792"/>
      <c r="E42" s="791"/>
      <c r="F42" s="791"/>
      <c r="G42" s="791"/>
      <c r="H42" s="791"/>
      <c r="I42" s="791"/>
      <c r="J42" s="791"/>
      <c r="K42" s="791"/>
      <c r="L42" s="791"/>
      <c r="M42" s="791"/>
      <c r="N42" s="791"/>
      <c r="O42" s="791"/>
      <c r="P42" s="791"/>
      <c r="Q42" s="791"/>
      <c r="R42" s="791"/>
      <c r="S42" s="791"/>
      <c r="T42" s="791"/>
      <c r="U42" s="791"/>
      <c r="V42" s="791"/>
      <c r="W42" s="792"/>
    </row>
    <row r="43" spans="1:23">
      <c r="A43" s="791"/>
      <c r="B43" s="792"/>
      <c r="C43" s="792"/>
      <c r="D43" s="792"/>
      <c r="E43" s="791"/>
      <c r="F43" s="791"/>
      <c r="G43" s="791"/>
      <c r="H43" s="791"/>
      <c r="I43" s="791"/>
      <c r="J43" s="791"/>
      <c r="K43" s="791"/>
      <c r="L43" s="791"/>
      <c r="M43" s="791"/>
      <c r="N43" s="791"/>
      <c r="O43" s="791"/>
      <c r="P43" s="791"/>
      <c r="Q43" s="791"/>
      <c r="R43" s="791"/>
      <c r="S43" s="791"/>
      <c r="T43" s="791"/>
      <c r="U43" s="791"/>
      <c r="V43" s="791"/>
      <c r="W43" s="792"/>
    </row>
    <row r="44" spans="1:23">
      <c r="A44" s="791"/>
      <c r="B44" s="792"/>
      <c r="C44" s="792"/>
      <c r="D44" s="792"/>
      <c r="E44" s="791"/>
      <c r="F44" s="791"/>
      <c r="G44" s="791"/>
      <c r="H44" s="791"/>
      <c r="I44" s="791"/>
      <c r="J44" s="791"/>
      <c r="K44" s="791"/>
      <c r="L44" s="791"/>
      <c r="M44" s="791"/>
      <c r="N44" s="791"/>
      <c r="O44" s="791"/>
      <c r="P44" s="791"/>
      <c r="Q44" s="791"/>
      <c r="R44" s="791"/>
      <c r="S44" s="791"/>
      <c r="T44" s="791"/>
      <c r="U44" s="791"/>
      <c r="V44" s="791"/>
      <c r="W44" s="792"/>
    </row>
    <row r="45" spans="1:23">
      <c r="A45" s="791"/>
      <c r="B45" s="792"/>
      <c r="C45" s="792"/>
      <c r="D45" s="792"/>
      <c r="E45" s="791"/>
      <c r="F45" s="791"/>
      <c r="G45" s="791"/>
      <c r="H45" s="791"/>
      <c r="I45" s="791"/>
      <c r="J45" s="791"/>
      <c r="K45" s="791"/>
      <c r="L45" s="791"/>
      <c r="M45" s="791"/>
      <c r="N45" s="791"/>
      <c r="O45" s="791"/>
      <c r="P45" s="791"/>
      <c r="Q45" s="791"/>
      <c r="R45" s="791"/>
      <c r="S45" s="791"/>
      <c r="T45" s="791"/>
      <c r="U45" s="791"/>
      <c r="V45" s="791"/>
      <c r="W45" s="792"/>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G114"/>
  <sheetViews>
    <sheetView showGridLines="0" zoomScale="80" zoomScaleNormal="80" workbookViewId="0">
      <pane ySplit="8" topLeftCell="A43" activePane="bottomLeft" state="frozen"/>
      <selection pane="bottomLeft" activeCell="E57" sqref="E57"/>
    </sheetView>
  </sheetViews>
  <sheetFormatPr defaultColWidth="10.69921875" defaultRowHeight="27"/>
  <cols>
    <col min="1" max="1" width="1.19921875" style="550" customWidth="1"/>
    <col min="2" max="4" width="2.09765625" style="546" hidden="1" customWidth="1"/>
    <col min="5" max="5" width="33.69921875" style="547" customWidth="1"/>
    <col min="6" max="6" width="13.796875" style="548" customWidth="1"/>
    <col min="7" max="7" width="6.5" style="548" customWidth="1"/>
    <col min="8" max="8" width="5.8984375" style="548" customWidth="1"/>
    <col min="9" max="9" width="7.69921875" style="549" customWidth="1"/>
    <col min="10" max="10" width="8.5" style="550" customWidth="1"/>
    <col min="11" max="11" width="8.09765625" style="550" customWidth="1"/>
    <col min="12" max="12" width="1.3984375" style="550" customWidth="1"/>
    <col min="13" max="13" width="13.5" style="551" customWidth="1"/>
    <col min="14" max="14" width="6.19921875" style="550" customWidth="1"/>
    <col min="15" max="15" width="7.8984375" style="551" customWidth="1"/>
    <col min="16" max="16" width="1.3984375" style="550" customWidth="1"/>
    <col min="17" max="17" width="6.296875" style="552" customWidth="1"/>
    <col min="18" max="18" width="7.3984375" style="550" customWidth="1"/>
    <col min="19" max="19" width="6.296875" style="552" customWidth="1"/>
    <col min="20" max="20" width="7.59765625" style="550" customWidth="1"/>
    <col min="21" max="21" width="6.296875" style="552" customWidth="1"/>
    <col min="22" max="22" width="7.59765625" style="550" customWidth="1"/>
    <col min="23" max="23" width="6.296875" style="552" customWidth="1"/>
    <col min="24" max="24" width="8.8984375" style="550" customWidth="1"/>
    <col min="25" max="25" width="9.296875" style="552" customWidth="1"/>
    <col min="26" max="26" width="5.5" style="550" customWidth="1"/>
    <col min="27" max="27" width="1.3984375" style="550" customWidth="1"/>
    <col min="28" max="28" width="9.19921875" style="550" customWidth="1"/>
    <col min="29" max="29" width="10" style="550" customWidth="1"/>
    <col min="30" max="30" width="9.59765625" style="550" customWidth="1"/>
    <col min="31" max="31" width="21.19921875" style="550" customWidth="1"/>
    <col min="32" max="32" width="10.5" style="550" customWidth="1"/>
    <col min="33" max="16384" width="10.69921875" style="550"/>
  </cols>
  <sheetData>
    <row r="1" spans="2:32" s="456" customFormat="1" ht="18.95" customHeight="1" thickBot="1">
      <c r="B1" s="453"/>
      <c r="C1" s="453"/>
      <c r="D1" s="453"/>
      <c r="E1" s="454"/>
      <c r="F1" s="455"/>
      <c r="Y1" s="457"/>
    </row>
    <row r="2" spans="2:32" s="113" customFormat="1" ht="18.95" customHeight="1" thickBot="1">
      <c r="B2" s="458"/>
      <c r="C2" s="458"/>
      <c r="D2" s="458"/>
      <c r="E2" s="865" t="s">
        <v>1429</v>
      </c>
      <c r="F2" s="459"/>
      <c r="J2" s="460" t="s">
        <v>2832</v>
      </c>
      <c r="K2" s="461" t="s">
        <v>1427</v>
      </c>
      <c r="L2" s="860" t="s">
        <v>1369</v>
      </c>
      <c r="M2" s="860"/>
      <c r="N2" s="456"/>
      <c r="Z2" s="462" t="s">
        <v>1415</v>
      </c>
      <c r="AA2" s="463"/>
      <c r="AB2" s="395">
        <v>43831</v>
      </c>
      <c r="AE2" s="113" t="str">
        <f>IF(ROUND(N112,2)&lt;&gt;1, "O portfólio não totaliza 100%", "")</f>
        <v/>
      </c>
      <c r="AF2" s="456"/>
    </row>
    <row r="3" spans="2:32" s="113" customFormat="1" ht="18.95" customHeight="1" thickBot="1">
      <c r="B3" s="458"/>
      <c r="C3" s="458"/>
      <c r="D3" s="458"/>
      <c r="E3" s="865"/>
      <c r="F3" s="459"/>
      <c r="G3" s="459"/>
      <c r="H3" s="464"/>
      <c r="J3" s="853">
        <v>5.0000000000000001E-3</v>
      </c>
      <c r="K3" s="393" t="s">
        <v>642</v>
      </c>
      <c r="L3" s="465"/>
      <c r="M3" s="394">
        <v>10000000</v>
      </c>
      <c r="O3" s="466"/>
      <c r="V3" s="467" t="s">
        <v>1428</v>
      </c>
      <c r="W3" s="863" t="s">
        <v>615</v>
      </c>
      <c r="X3" s="864"/>
      <c r="Z3" s="708" t="s">
        <v>1416</v>
      </c>
      <c r="AB3" s="709">
        <f ca="1">TODAY()</f>
        <v>44854</v>
      </c>
      <c r="AE3" s="113" t="str" cm="1">
        <f t="array" aca="1" ref="AE3" ca="1">IF(SUM(IF($K:$K="Não", 1, 0))&gt;0, "Aviso - há fundos fechados na carteira", "")</f>
        <v>Aviso - há fundos fechados na carteira</v>
      </c>
      <c r="AF3" s="456"/>
    </row>
    <row r="4" spans="2:32" s="113" customFormat="1" ht="18.75" customHeight="1" thickBot="1">
      <c r="B4" s="458"/>
      <c r="C4" s="458"/>
      <c r="D4" s="458"/>
      <c r="E4" s="865"/>
      <c r="I4" s="840"/>
      <c r="M4" s="469"/>
      <c r="N4" s="469"/>
      <c r="O4" s="469"/>
      <c r="Q4" s="470"/>
      <c r="S4" s="471"/>
      <c r="U4" s="471"/>
      <c r="W4" s="471"/>
      <c r="Y4" s="471"/>
      <c r="Z4" s="710" t="s">
        <v>2612</v>
      </c>
      <c r="AA4" s="468"/>
      <c r="AB4" s="396" t="s">
        <v>64</v>
      </c>
      <c r="AE4" s="113" t="str" cm="1">
        <f t="array" aca="1" ref="AE4" ca="1">IF(COUNT(IF(IF(IF(LEN($J$12:$J$112)&gt;1, $J$12:$J$112,0)&gt;$AB$2, 1,0) - (IF(IF($J$12:$J$112&gt;$AB$2, $AB$12:$AB$112,0)&lt;&gt;0, 1,0) + IF(IF($J$12:$J$112&gt;$AB$2, $AC$12:$AC$112,0)&lt;&gt;0, 1,0) + IF(IF($J$12:$J$112&gt;$AB$2, $AD$12:$AD$112,0)&lt;&gt;0, 1,0))&gt;0, 1))&gt;0, "Aviso - há fundos com histórico inferior ao período de simulação. Adicione uma Proxy de Performance.", "")</f>
        <v>Aviso - há fundos com histórico inferior ao período de simulação. Adicione uma Proxy de Performance.</v>
      </c>
      <c r="AF4" s="456"/>
    </row>
    <row r="5" spans="2:32" s="477" customFormat="1" ht="5.25" customHeight="1">
      <c r="B5" s="475"/>
      <c r="C5" s="475"/>
      <c r="D5" s="475"/>
    </row>
    <row r="6" spans="2:32" s="474" customFormat="1" ht="24" customHeight="1">
      <c r="B6" s="472"/>
      <c r="C6" s="472"/>
      <c r="D6" s="472"/>
      <c r="E6" s="473"/>
      <c r="F6" s="861" t="s">
        <v>1368</v>
      </c>
      <c r="G6" s="862"/>
      <c r="H6" s="862"/>
      <c r="I6" s="862"/>
      <c r="J6" s="862"/>
      <c r="K6" s="473"/>
      <c r="M6" s="861" t="s">
        <v>1349</v>
      </c>
      <c r="N6" s="862"/>
      <c r="O6" s="862"/>
      <c r="Q6" s="866" t="s">
        <v>1350</v>
      </c>
      <c r="R6" s="862"/>
      <c r="S6" s="862"/>
      <c r="T6" s="862"/>
      <c r="U6" s="862"/>
      <c r="V6" s="862"/>
      <c r="W6" s="862"/>
      <c r="X6" s="862"/>
      <c r="Y6" s="862"/>
      <c r="Z6" s="862"/>
      <c r="AB6" s="861" t="s">
        <v>1351</v>
      </c>
      <c r="AC6" s="862"/>
      <c r="AD6" s="862"/>
    </row>
    <row r="7" spans="2:32" s="477" customFormat="1" ht="5.25" customHeight="1">
      <c r="B7" s="475"/>
      <c r="C7" s="475"/>
      <c r="D7" s="475"/>
      <c r="E7" s="476"/>
      <c r="M7" s="478"/>
      <c r="N7" s="479"/>
      <c r="O7" s="478"/>
      <c r="Q7" s="480"/>
      <c r="S7" s="480"/>
      <c r="U7" s="480"/>
      <c r="W7" s="480"/>
      <c r="Y7" s="480"/>
    </row>
    <row r="8" spans="2:32" s="484" customFormat="1" ht="31.5">
      <c r="B8" s="481"/>
      <c r="C8" s="481"/>
      <c r="D8" s="481"/>
      <c r="E8" s="482" t="s">
        <v>715</v>
      </c>
      <c r="F8" s="483" t="s">
        <v>31</v>
      </c>
      <c r="G8" s="483" t="s">
        <v>33</v>
      </c>
      <c r="H8" s="483" t="s">
        <v>8</v>
      </c>
      <c r="I8" s="483" t="s">
        <v>1411</v>
      </c>
      <c r="J8" s="483" t="s">
        <v>706</v>
      </c>
      <c r="K8" s="650" t="s">
        <v>1454</v>
      </c>
      <c r="M8" s="483" t="s">
        <v>10</v>
      </c>
      <c r="N8" s="485" t="s">
        <v>1347</v>
      </c>
      <c r="O8" s="485" t="s">
        <v>1348</v>
      </c>
      <c r="Q8" s="483" t="s">
        <v>708</v>
      </c>
      <c r="R8" s="485" t="s">
        <v>709</v>
      </c>
      <c r="S8" s="483" t="s">
        <v>710</v>
      </c>
      <c r="T8" s="485" t="s">
        <v>711</v>
      </c>
      <c r="U8" s="483" t="s">
        <v>712</v>
      </c>
      <c r="V8" s="485" t="s">
        <v>1329</v>
      </c>
      <c r="W8" s="483" t="s">
        <v>1330</v>
      </c>
      <c r="X8" s="485" t="s">
        <v>713</v>
      </c>
      <c r="Y8" s="483" t="s">
        <v>714</v>
      </c>
      <c r="Z8" s="485" t="s">
        <v>605</v>
      </c>
      <c r="AB8" s="483" t="s">
        <v>654</v>
      </c>
      <c r="AC8" s="485" t="s">
        <v>1352</v>
      </c>
      <c r="AD8" s="485" t="s">
        <v>1353</v>
      </c>
    </row>
    <row r="9" spans="2:32" s="477" customFormat="1" ht="5.25" customHeight="1">
      <c r="B9" s="475"/>
      <c r="C9" s="475"/>
      <c r="D9" s="475"/>
      <c r="E9" s="486"/>
      <c r="F9" s="487"/>
      <c r="G9" s="487"/>
      <c r="H9" s="487"/>
      <c r="I9" s="488"/>
      <c r="J9" s="488"/>
      <c r="K9" s="488"/>
      <c r="M9" s="488"/>
      <c r="Q9" s="488"/>
      <c r="S9" s="488"/>
      <c r="U9" s="488"/>
      <c r="W9" s="488"/>
      <c r="Y9" s="488"/>
      <c r="AB9" s="488"/>
    </row>
    <row r="10" spans="2:32" s="493" customFormat="1" ht="14.25" customHeight="1">
      <c r="B10" s="489"/>
      <c r="C10" s="489"/>
      <c r="D10" s="489" t="s">
        <v>1395</v>
      </c>
      <c r="E10" s="490" t="s">
        <v>11</v>
      </c>
      <c r="F10" s="491"/>
      <c r="G10" s="491"/>
      <c r="H10" s="491"/>
      <c r="I10" s="492"/>
      <c r="J10" s="492"/>
      <c r="K10" s="492"/>
      <c r="M10" s="494">
        <f>IFERROR(IF(M12+M19+M35=0, 0,M12+M19+M35),"")</f>
        <v>3100000</v>
      </c>
      <c r="N10" s="495">
        <f>N12+N19+N35</f>
        <v>0.31000000000000005</v>
      </c>
      <c r="O10" s="496">
        <f>O12+O19+O35</f>
        <v>0.31</v>
      </c>
      <c r="Q10" s="492"/>
      <c r="R10" s="496"/>
      <c r="S10" s="492"/>
      <c r="T10" s="496"/>
      <c r="U10" s="492"/>
      <c r="V10" s="496"/>
      <c r="W10" s="492"/>
      <c r="X10" s="496"/>
      <c r="Y10" s="492"/>
      <c r="Z10" s="496"/>
      <c r="AB10" s="492"/>
      <c r="AC10" s="496"/>
      <c r="AD10" s="496"/>
    </row>
    <row r="11" spans="2:32" s="477" customFormat="1" ht="5.25" customHeight="1">
      <c r="B11" s="475"/>
      <c r="C11" s="475"/>
      <c r="D11" s="475"/>
      <c r="E11" s="486"/>
      <c r="F11" s="487"/>
      <c r="G11" s="487"/>
      <c r="H11" s="487"/>
      <c r="I11" s="488"/>
      <c r="J11" s="488"/>
      <c r="K11" s="488"/>
      <c r="M11" s="497"/>
      <c r="Q11" s="488"/>
      <c r="S11" s="488"/>
      <c r="U11" s="488"/>
      <c r="W11" s="488"/>
      <c r="Y11" s="488"/>
      <c r="AB11" s="488"/>
    </row>
    <row r="12" spans="2:32" s="493" customFormat="1" ht="14.25" customHeight="1">
      <c r="B12" s="489"/>
      <c r="C12" s="489" t="s">
        <v>12</v>
      </c>
      <c r="D12" s="489" t="s">
        <v>12</v>
      </c>
      <c r="E12" s="498" t="s">
        <v>620</v>
      </c>
      <c r="F12" s="499"/>
      <c r="G12" s="499"/>
      <c r="H12" s="499"/>
      <c r="I12" s="500"/>
      <c r="J12" s="500"/>
      <c r="K12" s="500"/>
      <c r="M12" s="501">
        <f>IFERROR(IF(N12=0, 0, N12*$M$3),0)</f>
        <v>800000</v>
      </c>
      <c r="N12" s="652">
        <v>0.08</v>
      </c>
      <c r="O12" s="502">
        <f>IF(N12=0,0,ROUND(SUM(O13:O18)*N12,3))</f>
        <v>0.08</v>
      </c>
      <c r="Q12" s="500"/>
      <c r="R12" s="502"/>
      <c r="S12" s="500"/>
      <c r="T12" s="502"/>
      <c r="U12" s="500"/>
      <c r="V12" s="502"/>
      <c r="W12" s="500"/>
      <c r="X12" s="502"/>
      <c r="Y12" s="500"/>
      <c r="Z12" s="502"/>
      <c r="AB12" s="500"/>
      <c r="AC12" s="502"/>
      <c r="AD12" s="502"/>
    </row>
    <row r="13" spans="2:32" s="509" customFormat="1" ht="14.25" customHeight="1">
      <c r="B13" s="503"/>
      <c r="C13" s="503"/>
      <c r="D13" s="503"/>
      <c r="E13" s="390" t="s">
        <v>1363</v>
      </c>
      <c r="F13" s="504" t="str">
        <f ca="1">IF($E13="", "", IFERROR(INDEX(OFFSET('Fund Guide'!$B$5,1,MATCH(F$8,OFFSET('Fund Guide'!$B$5,,,,COUNTA('Fund Guide'!6:6)),0)-1,COUNTA('Fund Guide'!$B:$B)-COUNTA('Fund Guide'!$B$2:$B$5)),MATCH($E13,OFFSET('Fund Guide'!$B$5,1,,COUNTA('Fund Guide'!$B:$B)-COUNTA('Fund Guide'!$B$2:$B$5)),0)),"-"))</f>
        <v>-</v>
      </c>
      <c r="G13" s="505">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0</v>
      </c>
      <c r="H13" s="506" t="str">
        <f ca="1">IF($E13="", "", IFERROR(INDEX(OFFSET('Fund Guide'!$B$5,1,MATCH(H$8,OFFSET('Fund Guide'!$B$5,,,,COUNTA('Fund Guide'!6:6)),0)-1,COUNTA('Fund Guide'!$B:$B)-COUNTA('Fund Guide'!$B$2:$B$5)),MATCH($E13,OFFSET('Fund Guide'!$B$5,1,,COUNTA('Fund Guide'!$B:$B)-COUNTA('Fund Guide'!$B$2:$B$5)),0)),"BRL"))</f>
        <v>BRL</v>
      </c>
      <c r="I13" s="507">
        <f ca="1">IF($E13="", "", IFERROR(INDEX(OFFSET('Fund Guide'!$B$5,1,MATCH("Repasse Taxa Adm. Gestor",OFFSET('Fund Guide'!$B$5,,,,COUNTA('Fund Guide'!$5:$5)),0)-1,COUNTA('Fund Guide'!$B:$B)-COUNTA('Fund Guide'!$B$2:$B$5)),MATCH($E13,OFFSET('Fund Guide'!$B$5,1,,COUNTA('Fund Guide'!$B:$B)-COUNTA('Fund Guide'!$B$2:$B$5)),0)),
IFERROR(OFFSET('RF &amp; RV Guide'!$E$8,2+MATCH($E13, OFFSET('RF &amp; RV Guide'!$E$8,3,,COUNTA('RF &amp; RV Guide'!$E:$E)-COUNTA('RF &amp; RV Guide'!$E$1:$E$8)), 0),-1+MATCH(I$8, OFFSET('RF &amp; RV Guide'!$E$8,,,,COUNTA('RF &amp; RV Guide'!$8:$8)-COUNTA('RF &amp; RV Guide'!$A$8:$E$8)),0)),IFERROR(IF(FIND("tulo",$E13), 0.25%), "-"))))</f>
        <v>2.9999999999999997E-4</v>
      </c>
      <c r="J13" s="508" t="str">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v>
      </c>
      <c r="K13" s="508"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v>
      </c>
      <c r="M13" s="510">
        <f t="shared" ref="M13" si="0">IFERROR(IF(N13=0, "", N13*$M$3),0)</f>
        <v>160000</v>
      </c>
      <c r="N13" s="231">
        <v>1.6E-2</v>
      </c>
      <c r="O13" s="511">
        <f t="shared" ref="O13" si="1">IFERROR(IF(N13=0, "", N13/N$12),0)</f>
        <v>0.2</v>
      </c>
      <c r="Q13" s="512" t="str">
        <f ca="1">IF($E13="", "", IFERROR(INDEX(OFFSET('Fund Guide'!$B$5,1,MATCH(Q$8,OFFSET('Fund Guide'!$B$5,,,,COUNTA('Fund Guide'!6:6)),0)-1,COUNTA('Fund Guide'!$B:$B)-COUNTA('Fund Guide'!$B$2:$B$5)),MATCH($E13,OFFSET('Fund Guide'!$B$5,1,,COUNTA('Fund Guide'!$B:$B)-COUNTA('Fund Guide'!$B$2:$B$5)),0)),"-"))</f>
        <v>-</v>
      </c>
      <c r="R13" s="513" t="str">
        <f ca="1">IF($E13="", "", IFERROR(INDEX(OFFSET('Fund Guide'!$B$5,1,MATCH(R$8,OFFSET('Fund Guide'!$B$5,,,,COUNTA('Fund Guide'!6:6)),0)-1,COUNTA('Fund Guide'!$B:$B)-COUNTA('Fund Guide'!$B$2:$B$5)),MATCH($E13,OFFSET('Fund Guide'!$B$5,1,,COUNTA('Fund Guide'!$B:$B)-COUNTA('Fund Guide'!$B$2:$B$5)),0)),"-"))</f>
        <v>-</v>
      </c>
      <c r="S13" s="512" t="str">
        <f ca="1">IF($E13="", "", IFERROR(INDEX(OFFSET('Fund Guide'!$B$5,1,MATCH(S$8,OFFSET('Fund Guide'!$B$5,,,,COUNTA('Fund Guide'!6:6)),0)-1,COUNTA('Fund Guide'!$B:$B)-COUNTA('Fund Guide'!$B$2:$B$5)),MATCH($E13,OFFSET('Fund Guide'!$B$5,1,,COUNTA('Fund Guide'!$B:$B)-COUNTA('Fund Guide'!$B$2:$B$5)),0)),"-"))</f>
        <v>-</v>
      </c>
      <c r="T13" s="513" t="str">
        <f ca="1">IF($E13="", "", IFERROR(INDEX(OFFSET('Fund Guide'!$B$5,1,MATCH(T$8,OFFSET('Fund Guide'!$B$5,,,,COUNTA('Fund Guide'!6:6)),0)-1,COUNTA('Fund Guide'!$B:$B)-COUNTA('Fund Guide'!$B$2:$B$5)),MATCH($E13,OFFSET('Fund Guide'!$B$5,1,,COUNTA('Fund Guide'!$B:$B)-COUNTA('Fund Guide'!$B$2:$B$5)),0)),"-"))</f>
        <v>-</v>
      </c>
      <c r="U13" s="512" t="str">
        <f ca="1">IF($E13="", "", IFERROR(INDEX(OFFSET('Fund Guide'!$B$5,1,MATCH(U$8,OFFSET('Fund Guide'!$B$5,,,,COUNTA('Fund Guide'!6:6)),0)-1,COUNTA('Fund Guide'!$B:$B)-COUNTA('Fund Guide'!$B$2:$B$5)),MATCH($E13,OFFSET('Fund Guide'!$B$5,1,,COUNTA('Fund Guide'!$B:$B)-COUNTA('Fund Guide'!$B$2:$B$5)),0)),"-"))</f>
        <v>-</v>
      </c>
      <c r="V13" s="513" t="str">
        <f ca="1">IF($E13="", "", IFERROR(INDEX(OFFSET('Fund Guide'!$B$5,1,MATCH(V$8,OFFSET('Fund Guide'!$B$5,,,,COUNTA('Fund Guide'!6:6)),0)-1,COUNTA('Fund Guide'!$B:$B)-COUNTA('Fund Guide'!$B$2:$B$5)),MATCH($E13,OFFSET('Fund Guide'!$B$5,1,,COUNTA('Fund Guide'!$B:$B)-COUNTA('Fund Guide'!$B$2:$B$5)),0)),"-"))</f>
        <v>-</v>
      </c>
      <c r="W13" s="512" t="str">
        <f ca="1">IF($E13="", "", IFERROR(INDEX(OFFSET('Fund Guide'!$B$5,1,MATCH(W$8,OFFSET('Fund Guide'!$B$5,,,,COUNTA('Fund Guide'!6:6)),0)-1,COUNTA('Fund Guide'!$B:$B)-COUNTA('Fund Guide'!$B$2:$B$5)),MATCH($E13,OFFSET('Fund Guide'!$B$5,1,,COUNTA('Fund Guide'!$B:$B)-COUNTA('Fund Guide'!$B$2:$B$5)),0)),"-"))</f>
        <v>-</v>
      </c>
      <c r="X13" s="513" t="str">
        <f ca="1">IF($E13="", "", IFERROR(INDEX(OFFSET('Fund Guide'!$B$5,1,MATCH(X$8,OFFSET('Fund Guide'!$B$5,,,,COUNTA('Fund Guide'!6:6)),0)-1,COUNTA('Fund Guide'!$B:$B)-COUNTA('Fund Guide'!$B$2:$B$5)),MATCH($E13,OFFSET('Fund Guide'!$B$5,1,,COUNTA('Fund Guide'!$B:$B)-COUNTA('Fund Guide'!$B$2:$B$5)),0)),"-"))</f>
        <v>-</v>
      </c>
      <c r="Y13" s="514" t="str">
        <f ca="1">IF($E13="", "", IFERROR(INDEX(OFFSET('Fund Guide'!$B$5,1,MATCH(Y$8,OFFSET('Fund Guide'!$B$5,,,,COUNTA('Fund Guide'!6:6)),0)-1,COUNTA('Fund Guide'!$B:$B)-COUNTA('Fund Guide'!$B$2:$B$5)),MATCH($E13,OFFSET('Fund Guide'!$B$5,1,,COUNTA('Fund Guide'!$B:$B)-COUNTA('Fund Guide'!$B$2:$B$5)),0)),"-"))</f>
        <v>-</v>
      </c>
      <c r="Z13" s="515" t="str">
        <f ca="1">IF($E13="", "", IFERROR(INDEX(OFFSET('Fund Guide'!$B$5,1,MATCH(Z$8,OFFSET('Fund Guide'!$B$5,,,,COUNTA('Fund Guide'!6:6)),0)-1,COUNTA('Fund Guide'!$B:$B)-COUNTA('Fund Guide'!$B$2:$B$5)),MATCH($E13,OFFSET('Fund Guide'!$B$5,1,,COUNTA('Fund Guide'!$B:$B)-COUNTA('Fund Guide'!$B$2:$B$5)),0)),"-"))</f>
        <v>-</v>
      </c>
      <c r="AB13" s="232"/>
      <c r="AC13" s="232"/>
      <c r="AD13" s="231"/>
    </row>
    <row r="14" spans="2:32" s="509" customFormat="1" ht="14.25" customHeight="1">
      <c r="B14" s="503"/>
      <c r="C14" s="503"/>
      <c r="D14" s="503"/>
      <c r="E14" s="390" t="s">
        <v>2191</v>
      </c>
      <c r="F14" s="504">
        <f ca="1">IF($E14="", "", IFERROR(INDEX(OFFSET('Fund Guide'!$B$5,1,MATCH(F$8,OFFSET('Fund Guide'!$B$5,,,,COUNTA('Fund Guide'!7:7)),0)-1,COUNTA('Fund Guide'!$B:$B)-COUNTA('Fund Guide'!$B$2:$B$5)),MATCH($E14,OFFSET('Fund Guide'!$B$5,1,,COUNTA('Fund Guide'!$B:$B)-COUNTA('Fund Guide'!$B$2:$B$5)),0)),"-"))</f>
        <v>30921203000181</v>
      </c>
      <c r="G14" s="505">
        <f ca="1">IF($E14="", "", IFERROR(INDEX(OFFSET('Fund Guide'!$B$5,1,MATCH(G$8,OFFSET('Fund Guide'!$B$5,,,,COUNTA('Fund Guide'!$5:$5)),0)-1,COUNTA('Fund Guide'!$B:$B)-COUNTA('Fund Guide'!$B$2:$B$5)),MATCH($E14,OFFSET('Fund Guide'!$B$5,1,,COUNTA('Fund Guide'!$B:$B)-COUNTA('Fund Guide'!$B$2:$B$5)),0)),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1</v>
      </c>
      <c r="H14" s="506" t="str">
        <f ca="1">IF($E14="", "", IFERROR(INDEX(OFFSET('Fund Guide'!$B$5,1,MATCH(H$8,OFFSET('Fund Guide'!$B$5,,,,COUNTA('Fund Guide'!7:7)),0)-1,COUNTA('Fund Guide'!$B:$B)-COUNTA('Fund Guide'!$B$2:$B$5)),MATCH($E14,OFFSET('Fund Guide'!$B$5,1,,COUNTA('Fund Guide'!$B:$B)-COUNTA('Fund Guide'!$B$2:$B$5)),0)),"BRL"))</f>
        <v>BRL</v>
      </c>
      <c r="I14" s="507">
        <f ca="1">IF($E14="", "", IFERROR(INDEX(OFFSET('Fund Guide'!$B$5,1,MATCH("Repasse Taxa Adm. Gestor",OFFSET('Fund Guide'!$B$5,,,,COUNTA('Fund Guide'!$5:$5)),0)-1,COUNTA('Fund Guide'!$B:$B)-COUNTA('Fund Guide'!$B$2:$B$5)),MATCH($E14,OFFSET('Fund Guide'!$B$5,1,,COUNTA('Fund Guide'!$B:$B)-COUNTA('Fund Guide'!$B$2:$B$5)),0)),
IFERROR(OFFSET('RF &amp; RV Guide'!$E$8,2+MATCH($E14, OFFSET('RF &amp; RV Guide'!$E$8,3,,COUNTA('RF &amp; RV Guide'!$E:$E)-COUNTA('RF &amp; RV Guide'!$E$1:$E$8)), 0),-1+MATCH(I$8, OFFSET('RF &amp; RV Guide'!$E$8,,,,COUNTA('RF &amp; RV Guide'!$8:$8)-COUNTA('RF &amp; RV Guide'!$A$8:$E$8)),0)),IFERROR(IF(FIND("tulo",$E14), 0.25%), "-"))))</f>
        <v>1.1200000000000001E-3</v>
      </c>
      <c r="J14" s="508">
        <f ca="1">IF($E14="", "", IFERROR(INDEX(OFFSET('Fund Guide'!$B$5,1,MATCH(J$8,OFFSET('Fund Guide'!$B$5,,,,COUNTA('Fund Guide'!$5:$5)),0)-1,COUNTA('Fund Guide'!$B:$B)-COUNTA('Fund Guide'!$B$2:$B$5)),MATCH($E14,OFFSET('Fund Guide'!$B$5,1,,COUNTA('Fund Guide'!$B:$B)-COUNTA('Fund Guide'!$B$2:$B$5)),0)),
IFERROR(OFFSET('RF &amp; RV Guide'!$E$8,2+MATCH($E14, OFFSET('RF &amp; RV Guide'!$E$8,3,,COUNTA('RF &amp; RV Guide'!$E:$E)-COUNTA('RF &amp; RV Guide'!$E$1:$E$8)), 0),-1+MATCH(J$8, OFFSET('RF &amp; RV Guide'!$E$8,,,,COUNTA('RF &amp; RV Guide'!$8:$8)-COUNTA('RF &amp; RV Guide'!$A$8:$E$8)),0)), "-")))</f>
        <v>43336</v>
      </c>
      <c r="K14" s="508" t="str">
        <f ca="1">IF($E14="", "", IFERROR(INDEX(OFFSET('Fund Guide'!$B$5,1,MATCH(K$8,OFFSET('Fund Guide'!$B$5,,,,COUNTA('Fund Guide'!$5:$5)),0)-1,COUNTA('Fund Guide'!$B:$B)-COUNTA('Fund Guide'!$B$2:$B$5)),MATCH($E14,OFFSET('Fund Guide'!$B$5,1,,COUNTA('Fund Guide'!$B:$B)-COUNTA('Fund Guide'!$B$2:$B$5)),0)),
IFERROR(OFFSET('RF &amp; RV Guide'!$E$8,2+MATCH($E14, OFFSET('RF &amp; RV Guide'!$E$8,3,,COUNTA('RF &amp; RV Guide'!$E:$E)-COUNTA('RF &amp; RV Guide'!$E$1:$E$8)), 0),-1+MATCH("Captação", OFFSET('RF &amp; RV Guide'!$E$8,,,,COUNTA('RF &amp; RV Guide'!$8:$8)-COUNTA('RF &amp; RV Guide'!$A$8:$E$8)),0)), "-")))</f>
        <v>Não</v>
      </c>
      <c r="M14" s="510">
        <f t="shared" ref="M14" si="2">IFERROR(IF(N14=0, "", N14*$M$3),0)</f>
        <v>160000</v>
      </c>
      <c r="N14" s="231">
        <v>1.6E-2</v>
      </c>
      <c r="O14" s="511">
        <f t="shared" ref="O14" si="3">IFERROR(IF(N14=0, "", N14/N$12),0)</f>
        <v>0.2</v>
      </c>
      <c r="Q14" s="512">
        <f ca="1">IF($E14="", "", IFERROR(INDEX(OFFSET('Fund Guide'!$B$5,1,MATCH(Q$8,OFFSET('Fund Guide'!$B$5,,,,COUNTA('Fund Guide'!7:7)),0)-1,COUNTA('Fund Guide'!$B:$B)-COUNTA('Fund Guide'!$B$2:$B$5)),MATCH($E14,OFFSET('Fund Guide'!$B$5,1,,COUNTA('Fund Guide'!$B:$B)-COUNTA('Fund Guide'!$B$2:$B$5)),0)),"-"))</f>
        <v>8.5168234658835162E-2</v>
      </c>
      <c r="R14" s="513">
        <f ca="1">IF($E14="", "", IFERROR(INDEX(OFFSET('Fund Guide'!$B$5,1,MATCH(R$8,OFFSET('Fund Guide'!$B$5,,,,COUNTA('Fund Guide'!7:7)),0)-1,COUNTA('Fund Guide'!$B:$B)-COUNTA('Fund Guide'!$B$2:$B$5)),MATCH($E14,OFFSET('Fund Guide'!$B$5,1,,COUNTA('Fund Guide'!$B:$B)-COUNTA('Fund Guide'!$B$2:$B$5)),0)),"-"))</f>
        <v>1.1009863926873147</v>
      </c>
      <c r="S14" s="512">
        <f ca="1">IF($E14="", "", IFERROR(INDEX(OFFSET('Fund Guide'!$B$5,1,MATCH(S$8,OFFSET('Fund Guide'!$B$5,,,,COUNTA('Fund Guide'!7:7)),0)-1,COUNTA('Fund Guide'!$B:$B)-COUNTA('Fund Guide'!$B$2:$B$5)),MATCH($E14,OFFSET('Fund Guide'!$B$5,1,,COUNTA('Fund Guide'!$B:$B)-COUNTA('Fund Guide'!$B$2:$B$5)),0)),"-"))</f>
        <v>0.11639531226275257</v>
      </c>
      <c r="T14" s="513">
        <f ca="1">IF($E14="", "", IFERROR(INDEX(OFFSET('Fund Guide'!$B$5,1,MATCH(T$8,OFFSET('Fund Guide'!$B$5,,,,COUNTA('Fund Guide'!7:7)),0)-1,COUNTA('Fund Guide'!$B:$B)-COUNTA('Fund Guide'!$B$2:$B$5)),MATCH($E14,OFFSET('Fund Guide'!$B$5,1,,COUNTA('Fund Guide'!$B:$B)-COUNTA('Fund Guide'!$B$2:$B$5)),0)),"-"))</f>
        <v>1.1410632552885327</v>
      </c>
      <c r="U14" s="512">
        <f ca="1">IF($E14="", "", IFERROR(INDEX(OFFSET('Fund Guide'!$B$5,1,MATCH(U$8,OFFSET('Fund Guide'!$B$5,,,,COUNTA('Fund Guide'!7:7)),0)-1,COUNTA('Fund Guide'!$B:$B)-COUNTA('Fund Guide'!$B$2:$B$5)),MATCH($E14,OFFSET('Fund Guide'!$B$5,1,,COUNTA('Fund Guide'!$B:$B)-COUNTA('Fund Guide'!$B$2:$B$5)),0)),"-"))</f>
        <v>0.17673891419195664</v>
      </c>
      <c r="V14" s="513">
        <f ca="1">IF($E14="", "", IFERROR(INDEX(OFFSET('Fund Guide'!$B$5,1,MATCH(V$8,OFFSET('Fund Guide'!$B$5,,,,COUNTA('Fund Guide'!7:7)),0)-1,COUNTA('Fund Guide'!$B:$B)-COUNTA('Fund Guide'!$B$2:$B$5)),MATCH($E14,OFFSET('Fund Guide'!$B$5,1,,COUNTA('Fund Guide'!$B:$B)-COUNTA('Fund Guide'!$B$2:$B$5)),0)),"-"))</f>
        <v>1.340243292805948</v>
      </c>
      <c r="W14" s="512">
        <f ca="1">IF($E14="", "", IFERROR(INDEX(OFFSET('Fund Guide'!$B$5,1,MATCH(W$8,OFFSET('Fund Guide'!$B$5,,,,COUNTA('Fund Guide'!7:7)),0)-1,COUNTA('Fund Guide'!$B:$B)-COUNTA('Fund Guide'!$B$2:$B$5)),MATCH($E14,OFFSET('Fund Guide'!$B$5,1,,COUNTA('Fund Guide'!$B:$B)-COUNTA('Fund Guide'!$B$2:$B$5)),0)),"-"))</f>
        <v>0.20011456913455672</v>
      </c>
      <c r="X14" s="513">
        <f ca="1">IF($E14="", "", IFERROR(INDEX(OFFSET('Fund Guide'!$B$5,1,MATCH(X$8,OFFSET('Fund Guide'!$B$5,,,,COUNTA('Fund Guide'!7:7)),0)-1,COUNTA('Fund Guide'!$B:$B)-COUNTA('Fund Guide'!$B$2:$B$5)),MATCH($E14,OFFSET('Fund Guide'!$B$5,1,,COUNTA('Fund Guide'!$B:$B)-COUNTA('Fund Guide'!$B$2:$B$5)),0)),"-"))</f>
        <v>1.137516085755274</v>
      </c>
      <c r="Y14" s="514">
        <f ca="1">IF($E14="", "", IFERROR(INDEX(OFFSET('Fund Guide'!$B$5,1,MATCH(Y$8,OFFSET('Fund Guide'!$B$5,,,,COUNTA('Fund Guide'!7:7)),0)-1,COUNTA('Fund Guide'!$B:$B)-COUNTA('Fund Guide'!$B$2:$B$5)),MATCH($E14,OFFSET('Fund Guide'!$B$5,1,,COUNTA('Fund Guide'!$B:$B)-COUNTA('Fund Guide'!$B$2:$B$5)),0)),"-"))</f>
        <v>1.576882463940955E-3</v>
      </c>
      <c r="Z14" s="515">
        <f ca="1">IF($E14="", "", IFERROR(INDEX(OFFSET('Fund Guide'!$B$5,1,MATCH(Z$8,OFFSET('Fund Guide'!$B$5,,,,COUNTA('Fund Guide'!7:7)),0)-1,COUNTA('Fund Guide'!$B:$B)-COUNTA('Fund Guide'!$B$2:$B$5)),MATCH($E14,OFFSET('Fund Guide'!$B$5,1,,COUNTA('Fund Guide'!$B:$B)-COUNTA('Fund Guide'!$B$2:$B$5)),0)),"-"))</f>
        <v>8.2303198014544119</v>
      </c>
      <c r="AB14" s="232"/>
      <c r="AC14" s="232"/>
      <c r="AD14" s="231"/>
    </row>
    <row r="15" spans="2:32" s="509" customFormat="1" ht="14.25" customHeight="1">
      <c r="B15" s="503"/>
      <c r="C15" s="503"/>
      <c r="D15" s="503"/>
      <c r="E15" s="390" t="s">
        <v>2155</v>
      </c>
      <c r="F15" s="504">
        <f ca="1">IF($E15="", "", IFERROR(INDEX(OFFSET('Fund Guide'!$B$5,1,MATCH(F$8,OFFSET('Fund Guide'!$B$5,,,,COUNTA('Fund Guide'!8:8)),0)-1,COUNTA('Fund Guide'!$B:$B)-COUNTA('Fund Guide'!$B$2:$B$5)),MATCH($E15,OFFSET('Fund Guide'!$B$5,1,,COUNTA('Fund Guide'!$B:$B)-COUNTA('Fund Guide'!$B$2:$B$5)),0)),"-"))</f>
        <v>28206220000195</v>
      </c>
      <c r="G15" s="505">
        <f ca="1">IF($E15="", "", IFERROR(INDEX(OFFSET('Fund Guide'!$B$5,1,MATCH(G$8,OFFSET('Fund Guide'!$B$5,,,,COUNTA('Fund Guide'!$5:$5)),0)-1,COUNTA('Fund Guide'!$B:$B)-COUNTA('Fund Guide'!$B$2:$B$5)),MATCH($E15,OFFSET('Fund Guide'!$B$5,1,,COUNTA('Fund Guide'!$B:$B)-COUNTA('Fund Guide'!$B$2:$B$5)),0)),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1</v>
      </c>
      <c r="H15" s="506" t="str">
        <f ca="1">IF($E15="", "", IFERROR(INDEX(OFFSET('Fund Guide'!$B$5,1,MATCH(H$8,OFFSET('Fund Guide'!$B$5,,,,COUNTA('Fund Guide'!8:8)),0)-1,COUNTA('Fund Guide'!$B:$B)-COUNTA('Fund Guide'!$B$2:$B$5)),MATCH($E15,OFFSET('Fund Guide'!$B$5,1,,COUNTA('Fund Guide'!$B:$B)-COUNTA('Fund Guide'!$B$2:$B$5)),0)),"BRL"))</f>
        <v>BRL</v>
      </c>
      <c r="I15" s="507">
        <f ca="1">IF($E15="", "", IFERROR(INDEX(OFFSET('Fund Guide'!$B$5,1,MATCH("Repasse Taxa Adm. Gestor",OFFSET('Fund Guide'!$B$5,,,,COUNTA('Fund Guide'!$5:$5)),0)-1,COUNTA('Fund Guide'!$B:$B)-COUNTA('Fund Guide'!$B$2:$B$5)),MATCH($E15,OFFSET('Fund Guide'!$B$5,1,,COUNTA('Fund Guide'!$B:$B)-COUNTA('Fund Guide'!$B$2:$B$5)),0)),
IFERROR(OFFSET('RF &amp; RV Guide'!$E$8,2+MATCH($E15, OFFSET('RF &amp; RV Guide'!$E$8,3,,COUNTA('RF &amp; RV Guide'!$E:$E)-COUNTA('RF &amp; RV Guide'!$E$1:$E$8)), 0),-1+MATCH(I$8, OFFSET('RF &amp; RV Guide'!$E$8,,,,COUNTA('RF &amp; RV Guide'!$8:$8)-COUNTA('RF &amp; RV Guide'!$A$8:$E$8)),0)),IFERROR(IF(FIND("tulo",$E15), 0.25%), "-"))))</f>
        <v>1.3333333333333333E-3</v>
      </c>
      <c r="J15" s="508">
        <f ca="1">IF($E15="", "", IFERROR(INDEX(OFFSET('Fund Guide'!$B$5,1,MATCH(J$8,OFFSET('Fund Guide'!$B$5,,,,COUNTA('Fund Guide'!$5:$5)),0)-1,COUNTA('Fund Guide'!$B:$B)-COUNTA('Fund Guide'!$B$2:$B$5)),MATCH($E15,OFFSET('Fund Guide'!$B$5,1,,COUNTA('Fund Guide'!$B:$B)-COUNTA('Fund Guide'!$B$2:$B$5)),0)),
IFERROR(OFFSET('RF &amp; RV Guide'!$E$8,2+MATCH($E15, OFFSET('RF &amp; RV Guide'!$E$8,3,,COUNTA('RF &amp; RV Guide'!$E:$E)-COUNTA('RF &amp; RV Guide'!$E$1:$E$8)), 0),-1+MATCH(J$8, OFFSET('RF &amp; RV Guide'!$E$8,,,,COUNTA('RF &amp; RV Guide'!$8:$8)-COUNTA('RF &amp; RV Guide'!$A$8:$E$8)),0)), "-")))</f>
        <v>43388</v>
      </c>
      <c r="K15" s="508" t="str">
        <f ca="1">IF($E15="", "", IFERROR(INDEX(OFFSET('Fund Guide'!$B$5,1,MATCH(K$8,OFFSET('Fund Guide'!$B$5,,,,COUNTA('Fund Guide'!$5:$5)),0)-1,COUNTA('Fund Guide'!$B:$B)-COUNTA('Fund Guide'!$B$2:$B$5)),MATCH($E15,OFFSET('Fund Guide'!$B$5,1,,COUNTA('Fund Guide'!$B:$B)-COUNTA('Fund Guide'!$B$2:$B$5)),0)),
IFERROR(OFFSET('RF &amp; RV Guide'!$E$8,2+MATCH($E15, OFFSET('RF &amp; RV Guide'!$E$8,3,,COUNTA('RF &amp; RV Guide'!$E:$E)-COUNTA('RF &amp; RV Guide'!$E$1:$E$8)), 0),-1+MATCH("Captação", OFFSET('RF &amp; RV Guide'!$E$8,,,,COUNTA('RF &amp; RV Guide'!$8:$8)-COUNTA('RF &amp; RV Guide'!$A$8:$E$8)),0)), "-")))</f>
        <v>Sim</v>
      </c>
      <c r="M15" s="510">
        <f t="shared" ref="M15" si="4">IFERROR(IF(N15=0, "", N15*$M$3),0)</f>
        <v>160000</v>
      </c>
      <c r="N15" s="231">
        <v>1.6E-2</v>
      </c>
      <c r="O15" s="511">
        <f t="shared" ref="O15" si="5">IFERROR(IF(N15=0, "", N15/N$12),0)</f>
        <v>0.2</v>
      </c>
      <c r="Q15" s="512">
        <f ca="1">IF($E15="", "", IFERROR(INDEX(OFFSET('Fund Guide'!$B$5,1,MATCH(Q$8,OFFSET('Fund Guide'!$B$5,,,,COUNTA('Fund Guide'!8:8)),0)-1,COUNTA('Fund Guide'!$B:$B)-COUNTA('Fund Guide'!$B$2:$B$5)),MATCH($E15,OFFSET('Fund Guide'!$B$5,1,,COUNTA('Fund Guide'!$B:$B)-COUNTA('Fund Guide'!$B$2:$B$5)),0)),"-"))</f>
        <v>8.512216587379573E-2</v>
      </c>
      <c r="R15" s="513">
        <f ca="1">IF($E15="", "", IFERROR(INDEX(OFFSET('Fund Guide'!$B$5,1,MATCH(R$8,OFFSET('Fund Guide'!$B$5,,,,COUNTA('Fund Guide'!8:8)),0)-1,COUNTA('Fund Guide'!$B:$B)-COUNTA('Fund Guide'!$B$2:$B$5)),MATCH($E15,OFFSET('Fund Guide'!$B$5,1,,COUNTA('Fund Guide'!$B:$B)-COUNTA('Fund Guide'!$B$2:$B$5)),0)),"-"))</f>
        <v>1.1003908525113413</v>
      </c>
      <c r="S15" s="512">
        <f ca="1">IF($E15="", "", IFERROR(INDEX(OFFSET('Fund Guide'!$B$5,1,MATCH(S$8,OFFSET('Fund Guide'!$B$5,,,,COUNTA('Fund Guide'!8:8)),0)-1,COUNTA('Fund Guide'!$B:$B)-COUNTA('Fund Guide'!$B$2:$B$5)),MATCH($E15,OFFSET('Fund Guide'!$B$5,1,,COUNTA('Fund Guide'!$B:$B)-COUNTA('Fund Guide'!$B$2:$B$5)),0)),"-"))</f>
        <v>0.1148217267458993</v>
      </c>
      <c r="T15" s="513">
        <f ca="1">IF($E15="", "", IFERROR(INDEX(OFFSET('Fund Guide'!$B$5,1,MATCH(T$8,OFFSET('Fund Guide'!$B$5,,,,COUNTA('Fund Guide'!8:8)),0)-1,COUNTA('Fund Guide'!$B:$B)-COUNTA('Fund Guide'!$B$2:$B$5)),MATCH($E15,OFFSET('Fund Guide'!$B$5,1,,COUNTA('Fund Guide'!$B:$B)-COUNTA('Fund Guide'!$B$2:$B$5)),0)),"-"))</f>
        <v>1.1256368555699414</v>
      </c>
      <c r="U15" s="512">
        <f ca="1">IF($E15="", "", IFERROR(INDEX(OFFSET('Fund Guide'!$B$5,1,MATCH(U$8,OFFSET('Fund Guide'!$B$5,,,,COUNTA('Fund Guide'!8:8)),0)-1,COUNTA('Fund Guide'!$B:$B)-COUNTA('Fund Guide'!$B$2:$B$5)),MATCH($E15,OFFSET('Fund Guide'!$B$5,1,,COUNTA('Fund Guide'!$B:$B)-COUNTA('Fund Guide'!$B$2:$B$5)),0)),"-"))</f>
        <v>0.17349807109485571</v>
      </c>
      <c r="V15" s="513">
        <f ca="1">IF($E15="", "", IFERROR(INDEX(OFFSET('Fund Guide'!$B$5,1,MATCH(V$8,OFFSET('Fund Guide'!$B$5,,,,COUNTA('Fund Guide'!8:8)),0)-1,COUNTA('Fund Guide'!$B:$B)-COUNTA('Fund Guide'!$B$2:$B$5)),MATCH($E15,OFFSET('Fund Guide'!$B$5,1,,COUNTA('Fund Guide'!$B:$B)-COUNTA('Fund Guide'!$B$2:$B$5)),0)),"-"))</f>
        <v>1.3156673908672925</v>
      </c>
      <c r="W15" s="512">
        <f ca="1">IF($E15="", "", IFERROR(INDEX(OFFSET('Fund Guide'!$B$5,1,MATCH(W$8,OFFSET('Fund Guide'!$B$5,,,,COUNTA('Fund Guide'!8:8)),0)-1,COUNTA('Fund Guide'!$B:$B)-COUNTA('Fund Guide'!$B$2:$B$5)),MATCH($E15,OFFSET('Fund Guide'!$B$5,1,,COUNTA('Fund Guide'!$B:$B)-COUNTA('Fund Guide'!$B$2:$B$5)),0)),"-"))</f>
        <v>0.1993403250823651</v>
      </c>
      <c r="X15" s="513">
        <f ca="1">IF($E15="", "", IFERROR(INDEX(OFFSET('Fund Guide'!$B$5,1,MATCH(X$8,OFFSET('Fund Guide'!$B$5,,,,COUNTA('Fund Guide'!8:8)),0)-1,COUNTA('Fund Guide'!$B:$B)-COUNTA('Fund Guide'!$B$2:$B$5)),MATCH($E15,OFFSET('Fund Guide'!$B$5,1,,COUNTA('Fund Guide'!$B:$B)-COUNTA('Fund Guide'!$B$2:$B$5)),0)),"-"))</f>
        <v>1.1331150315617828</v>
      </c>
      <c r="Y15" s="514">
        <f ca="1">IF($E15="", "", IFERROR(INDEX(OFFSET('Fund Guide'!$B$5,1,MATCH(Y$8,OFFSET('Fund Guide'!$B$5,,,,COUNTA('Fund Guide'!8:8)),0)-1,COUNTA('Fund Guide'!$B:$B)-COUNTA('Fund Guide'!$B$2:$B$5)),MATCH($E15,OFFSET('Fund Guide'!$B$5,1,,COUNTA('Fund Guide'!$B:$B)-COUNTA('Fund Guide'!$B$2:$B$5)),0)),"-"))</f>
        <v>1.972851274573893E-3</v>
      </c>
      <c r="Z15" s="515">
        <f ca="1">IF($E15="", "", IFERROR(INDEX(OFFSET('Fund Guide'!$B$5,1,MATCH(Z$8,OFFSET('Fund Guide'!$B$5,,,,COUNTA('Fund Guide'!8:8)),0)-1,COUNTA('Fund Guide'!$B:$B)-COUNTA('Fund Guide'!$B$2:$B$5)),MATCH($E15,OFFSET('Fund Guide'!$B$5,1,,COUNTA('Fund Guide'!$B:$B)-COUNTA('Fund Guide'!$B$2:$B$5)),0)),"-"))</f>
        <v>5.8635014634831348</v>
      </c>
      <c r="AB15" s="232"/>
      <c r="AC15" s="232"/>
      <c r="AD15" s="231"/>
    </row>
    <row r="16" spans="2:32" s="509" customFormat="1" ht="14.25" customHeight="1">
      <c r="B16" s="503"/>
      <c r="C16" s="503"/>
      <c r="D16" s="503"/>
      <c r="E16" s="390" t="s">
        <v>2262</v>
      </c>
      <c r="F16" s="504">
        <f ca="1">IF($E16="", "", IFERROR(INDEX(OFFSET('Fund Guide'!$B$5,1,MATCH(F$8,OFFSET('Fund Guide'!$B$5,,,,COUNTA('Fund Guide'!9:9)),0)-1,COUNTA('Fund Guide'!$B:$B)-COUNTA('Fund Guide'!$B$2:$B$5)),MATCH($E16,OFFSET('Fund Guide'!$B$5,1,,COUNTA('Fund Guide'!$B:$B)-COUNTA('Fund Guide'!$B$2:$B$5)),0)),"-"))</f>
        <v>30934757000113</v>
      </c>
      <c r="G16" s="505">
        <f ca="1">IF($E16="", "", IFERROR(INDEX(OFFSET('Fund Guide'!$B$5,1,MATCH(G$8,OFFSET('Fund Guide'!$B$5,,,,COUNTA('Fund Guide'!$5:$5)),0)-1,COUNTA('Fund Guide'!$B:$B)-COUNTA('Fund Guide'!$B$2:$B$5)),MATCH($E16,OFFSET('Fund Guide'!$B$5,1,,COUNTA('Fund Guide'!$B:$B)-COUNTA('Fund Guide'!$B$2:$B$5)),0)),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31</v>
      </c>
      <c r="H16" s="506" t="str">
        <f ca="1">IF($E16="", "", IFERROR(INDEX(OFFSET('Fund Guide'!$B$5,1,MATCH(H$8,OFFSET('Fund Guide'!$B$5,,,,COUNTA('Fund Guide'!9:9)),0)-1,COUNTA('Fund Guide'!$B:$B)-COUNTA('Fund Guide'!$B$2:$B$5)),MATCH($E16,OFFSET('Fund Guide'!$B$5,1,,COUNTA('Fund Guide'!$B:$B)-COUNTA('Fund Guide'!$B$2:$B$5)),0)),"BRL"))</f>
        <v>BRL</v>
      </c>
      <c r="I16" s="507">
        <f ca="1">IF($E16="", "", IFERROR(INDEX(OFFSET('Fund Guide'!$B$5,1,MATCH("Repasse Taxa Adm. Gestor",OFFSET('Fund Guide'!$B$5,,,,COUNTA('Fund Guide'!$5:$5)),0)-1,COUNTA('Fund Guide'!$B:$B)-COUNTA('Fund Guide'!$B$2:$B$5)),MATCH($E16,OFFSET('Fund Guide'!$B$5,1,,COUNTA('Fund Guide'!$B:$B)-COUNTA('Fund Guide'!$B$2:$B$5)),0)),
IFERROR(OFFSET('RF &amp; RV Guide'!$E$8,2+MATCH($E16, OFFSET('RF &amp; RV Guide'!$E$8,3,,COUNTA('RF &amp; RV Guide'!$E:$E)-COUNTA('RF &amp; RV Guide'!$E$1:$E$8)), 0),-1+MATCH(I$8, OFFSET('RF &amp; RV Guide'!$E$8,,,,COUNTA('RF &amp; RV Guide'!$8:$8)-COUNTA('RF &amp; RV Guide'!$A$8:$E$8)),0)),IFERROR(IF(FIND("tulo",$E16), 0.25%), "-"))))</f>
        <v>2.8E-3</v>
      </c>
      <c r="J16" s="508">
        <f ca="1">IF($E16="", "", IFERROR(INDEX(OFFSET('Fund Guide'!$B$5,1,MATCH(J$8,OFFSET('Fund Guide'!$B$5,,,,COUNTA('Fund Guide'!$5:$5)),0)-1,COUNTA('Fund Guide'!$B:$B)-COUNTA('Fund Guide'!$B$2:$B$5)),MATCH($E16,OFFSET('Fund Guide'!$B$5,1,,COUNTA('Fund Guide'!$B:$B)-COUNTA('Fund Guide'!$B$2:$B$5)),0)),
IFERROR(OFFSET('RF &amp; RV Guide'!$E$8,2+MATCH($E16, OFFSET('RF &amp; RV Guide'!$E$8,3,,COUNTA('RF &amp; RV Guide'!$E:$E)-COUNTA('RF &amp; RV Guide'!$E$1:$E$8)), 0),-1+MATCH(J$8, OFFSET('RF &amp; RV Guide'!$E$8,,,,COUNTA('RF &amp; RV Guide'!$8:$8)-COUNTA('RF &amp; RV Guide'!$A$8:$E$8)),0)), "-")))</f>
        <v>43437</v>
      </c>
      <c r="K16" s="508" t="str">
        <f ca="1">IF($E16="", "", IFERROR(INDEX(OFFSET('Fund Guide'!$B$5,1,MATCH(K$8,OFFSET('Fund Guide'!$B$5,,,,COUNTA('Fund Guide'!$5:$5)),0)-1,COUNTA('Fund Guide'!$B:$B)-COUNTA('Fund Guide'!$B$2:$B$5)),MATCH($E16,OFFSET('Fund Guide'!$B$5,1,,COUNTA('Fund Guide'!$B:$B)-COUNTA('Fund Guide'!$B$2:$B$5)),0)),
IFERROR(OFFSET('RF &amp; RV Guide'!$E$8,2+MATCH($E16, OFFSET('RF &amp; RV Guide'!$E$8,3,,COUNTA('RF &amp; RV Guide'!$E:$E)-COUNTA('RF &amp; RV Guide'!$E$1:$E$8)), 0),-1+MATCH("Captação", OFFSET('RF &amp; RV Guide'!$E$8,,,,COUNTA('RF &amp; RV Guide'!$8:$8)-COUNTA('RF &amp; RV Guide'!$A$8:$E$8)),0)), "-")))</f>
        <v>Sim</v>
      </c>
      <c r="M16" s="510">
        <f t="shared" ref="M16" si="6">IFERROR(IF(N16=0, "", N16*$M$3),0)</f>
        <v>160000</v>
      </c>
      <c r="N16" s="231">
        <v>1.6E-2</v>
      </c>
      <c r="O16" s="511">
        <f t="shared" ref="O16" si="7">IFERROR(IF(N16=0, "", N16/N$12),0)</f>
        <v>0.2</v>
      </c>
      <c r="Q16" s="512">
        <f ca="1">IF($E16="", "", IFERROR(INDEX(OFFSET('Fund Guide'!$B$5,1,MATCH(Q$8,OFFSET('Fund Guide'!$B$5,,,,COUNTA('Fund Guide'!9:9)),0)-1,COUNTA('Fund Guide'!$B:$B)-COUNTA('Fund Guide'!$B$2:$B$5)),MATCH($E16,OFFSET('Fund Guide'!$B$5,1,,COUNTA('Fund Guide'!$B:$B)-COUNTA('Fund Guide'!$B$2:$B$5)),0)),"-"))</f>
        <v>8.8221821405476186E-2</v>
      </c>
      <c r="R16" s="513">
        <f ca="1">IF($E16="", "", IFERROR(INDEX(OFFSET('Fund Guide'!$B$5,1,MATCH(R$8,OFFSET('Fund Guide'!$B$5,,,,COUNTA('Fund Guide'!9:9)),0)-1,COUNTA('Fund Guide'!$B:$B)-COUNTA('Fund Guide'!$B$2:$B$5)),MATCH($E16,OFFSET('Fund Guide'!$B$5,1,,COUNTA('Fund Guide'!$B:$B)-COUNTA('Fund Guide'!$B$2:$B$5)),0)),"-"))</f>
        <v>1.1404607045643818</v>
      </c>
      <c r="S16" s="512">
        <f ca="1">IF($E16="", "", IFERROR(INDEX(OFFSET('Fund Guide'!$B$5,1,MATCH(S$8,OFFSET('Fund Guide'!$B$5,,,,COUNTA('Fund Guide'!9:9)),0)-1,COUNTA('Fund Guide'!$B:$B)-COUNTA('Fund Guide'!$B$2:$B$5)),MATCH($E16,OFFSET('Fund Guide'!$B$5,1,,COUNTA('Fund Guide'!$B:$B)-COUNTA('Fund Guide'!$B$2:$B$5)),0)),"-"))</f>
        <v>0.12148376632693458</v>
      </c>
      <c r="T16" s="513">
        <f ca="1">IF($E16="", "", IFERROR(INDEX(OFFSET('Fund Guide'!$B$5,1,MATCH(T$8,OFFSET('Fund Guide'!$B$5,,,,COUNTA('Fund Guide'!9:9)),0)-1,COUNTA('Fund Guide'!$B:$B)-COUNTA('Fund Guide'!$B$2:$B$5)),MATCH($E16,OFFSET('Fund Guide'!$B$5,1,,COUNTA('Fund Guide'!$B:$B)-COUNTA('Fund Guide'!$B$2:$B$5)),0)),"-"))</f>
        <v>1.1909471195609578</v>
      </c>
      <c r="U16" s="512">
        <f ca="1">IF($E16="", "", IFERROR(INDEX(OFFSET('Fund Guide'!$B$5,1,MATCH(U$8,OFFSET('Fund Guide'!$B$5,,,,COUNTA('Fund Guide'!9:9)),0)-1,COUNTA('Fund Guide'!$B:$B)-COUNTA('Fund Guide'!$B$2:$B$5)),MATCH($E16,OFFSET('Fund Guide'!$B$5,1,,COUNTA('Fund Guide'!$B:$B)-COUNTA('Fund Guide'!$B$2:$B$5)),0)),"-"))</f>
        <v>0.22907325882411378</v>
      </c>
      <c r="V16" s="513">
        <f ca="1">IF($E16="", "", IFERROR(INDEX(OFFSET('Fund Guide'!$B$5,1,MATCH(V$8,OFFSET('Fund Guide'!$B$5,,,,COUNTA('Fund Guide'!9:9)),0)-1,COUNTA('Fund Guide'!$B:$B)-COUNTA('Fund Guide'!$B$2:$B$5)),MATCH($E16,OFFSET('Fund Guide'!$B$5,1,,COUNTA('Fund Guide'!$B:$B)-COUNTA('Fund Guide'!$B$2:$B$5)),0)),"-"))</f>
        <v>1.7371041352374199</v>
      </c>
      <c r="W16" s="512">
        <f ca="1">IF($E16="", "", IFERROR(INDEX(OFFSET('Fund Guide'!$B$5,1,MATCH(W$8,OFFSET('Fund Guide'!$B$5,,,,COUNTA('Fund Guide'!9:9)),0)-1,COUNTA('Fund Guide'!$B:$B)-COUNTA('Fund Guide'!$B$2:$B$5)),MATCH($E16,OFFSET('Fund Guide'!$B$5,1,,COUNTA('Fund Guide'!$B:$B)-COUNTA('Fund Guide'!$B$2:$B$5)),0)),"-"))</f>
        <v>0.21080751951568599</v>
      </c>
      <c r="X16" s="513">
        <f ca="1">IF($E16="", "", IFERROR(INDEX(OFFSET('Fund Guide'!$B$5,1,MATCH(X$8,OFFSET('Fund Guide'!$B$5,,,,COUNTA('Fund Guide'!9:9)),0)-1,COUNTA('Fund Guide'!$B:$B)-COUNTA('Fund Guide'!$B$2:$B$5)),MATCH($E16,OFFSET('Fund Guide'!$B$5,1,,COUNTA('Fund Guide'!$B:$B)-COUNTA('Fund Guide'!$B$2:$B$5)),0)),"-"))</f>
        <v>1.1982982822506172</v>
      </c>
      <c r="Y16" s="514">
        <f ca="1">IF($E16="", "", IFERROR(INDEX(OFFSET('Fund Guide'!$B$5,1,MATCH(Y$8,OFFSET('Fund Guide'!$B$5,,,,COUNTA('Fund Guide'!9:9)),0)-1,COUNTA('Fund Guide'!$B:$B)-COUNTA('Fund Guide'!$B$2:$B$5)),MATCH($E16,OFFSET('Fund Guide'!$B$5,1,,COUNTA('Fund Guide'!$B:$B)-COUNTA('Fund Guide'!$B$2:$B$5)),0)),"-"))</f>
        <v>4.9637686692548377E-3</v>
      </c>
      <c r="Z16" s="515">
        <f ca="1">IF($E16="", "", IFERROR(INDEX(OFFSET('Fund Guide'!$B$5,1,MATCH(Z$8,OFFSET('Fund Guide'!$B$5,,,,COUNTA('Fund Guide'!9:9)),0)-1,COUNTA('Fund Guide'!$B:$B)-COUNTA('Fund Guide'!$B$2:$B$5)),MATCH($E16,OFFSET('Fund Guide'!$B$5,1,,COUNTA('Fund Guide'!$B:$B)-COUNTA('Fund Guide'!$B$2:$B$5)),0)),"-"))</f>
        <v>3.5333791346232402</v>
      </c>
      <c r="AB16" s="232"/>
      <c r="AC16" s="232"/>
      <c r="AD16" s="231"/>
    </row>
    <row r="17" spans="2:33" s="509" customFormat="1" ht="14.25" customHeight="1">
      <c r="B17" s="503"/>
      <c r="C17" s="503"/>
      <c r="D17" s="503"/>
      <c r="E17" s="390" t="s">
        <v>2157</v>
      </c>
      <c r="F17" s="504">
        <f ca="1">IF($E17="", "", IFERROR(INDEX(OFFSET('Fund Guide'!$B$5,1,MATCH(F$8,OFFSET('Fund Guide'!$B$5,,,,COUNTA('Fund Guide'!10:10)),0)-1,COUNTA('Fund Guide'!$B:$B)-COUNTA('Fund Guide'!$B$2:$B$5)),MATCH($E17,OFFSET('Fund Guide'!$B$5,1,,COUNTA('Fund Guide'!$B:$B)-COUNTA('Fund Guide'!$B$2:$B$5)),0)),"-"))</f>
        <v>37806055000101</v>
      </c>
      <c r="G17" s="505">
        <f ca="1">IF($E17="", "", IFERROR(INDEX(OFFSET('Fund Guide'!$B$5,1,MATCH(G$8,OFFSET('Fund Guide'!$B$5,,,,COUNTA('Fund Guide'!$5:$5)),0)-1,COUNTA('Fund Guide'!$B:$B)-COUNTA('Fund Guide'!$B$2:$B$5)),MATCH($E17,OFFSET('Fund Guide'!$B$5,1,,COUNTA('Fund Guide'!$B:$B)-COUNTA('Fund Guide'!$B$2:$B$5)),0)),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91</v>
      </c>
      <c r="H17" s="506" t="str">
        <f ca="1">IF($E17="", "", IFERROR(INDEX(OFFSET('Fund Guide'!$B$5,1,MATCH(H$8,OFFSET('Fund Guide'!$B$5,,,,COUNTA('Fund Guide'!10:10)),0)-1,COUNTA('Fund Guide'!$B:$B)-COUNTA('Fund Guide'!$B$2:$B$5)),MATCH($E17,OFFSET('Fund Guide'!$B$5,1,,COUNTA('Fund Guide'!$B:$B)-COUNTA('Fund Guide'!$B$2:$B$5)),0)),"BRL"))</f>
        <v>BRL</v>
      </c>
      <c r="I17" s="507">
        <f ca="1">IF($E17="", "", IFERROR(INDEX(OFFSET('Fund Guide'!$B$5,1,MATCH("Repasse Taxa Adm. Gestor",OFFSET('Fund Guide'!$B$5,,,,COUNTA('Fund Guide'!$5:$5)),0)-1,COUNTA('Fund Guide'!$B:$B)-COUNTA('Fund Guide'!$B$2:$B$5)),MATCH($E17,OFFSET('Fund Guide'!$B$5,1,,COUNTA('Fund Guide'!$B:$B)-COUNTA('Fund Guide'!$B$2:$B$5)),0)),
IFERROR(OFFSET('RF &amp; RV Guide'!$E$8,2+MATCH($E17, OFFSET('RF &amp; RV Guide'!$E$8,3,,COUNTA('RF &amp; RV Guide'!$E:$E)-COUNTA('RF &amp; RV Guide'!$E$1:$E$8)), 0),-1+MATCH(I$8, OFFSET('RF &amp; RV Guide'!$E$8,,,,COUNTA('RF &amp; RV Guide'!$8:$8)-COUNTA('RF &amp; RV Guide'!$A$8:$E$8)),0)),IFERROR(IF(FIND("tulo",$E17), 0.25%), "-"))))</f>
        <v>1.0500000000000001E-2</v>
      </c>
      <c r="J17" s="508">
        <f ca="1">IF($E17="", "", IFERROR(INDEX(OFFSET('Fund Guide'!$B$5,1,MATCH(J$8,OFFSET('Fund Guide'!$B$5,,,,COUNTA('Fund Guide'!$5:$5)),0)-1,COUNTA('Fund Guide'!$B:$B)-COUNTA('Fund Guide'!$B$2:$B$5)),MATCH($E17,OFFSET('Fund Guide'!$B$5,1,,COUNTA('Fund Guide'!$B:$B)-COUNTA('Fund Guide'!$B$2:$B$5)),0)),
IFERROR(OFFSET('RF &amp; RV Guide'!$E$8,2+MATCH($E17, OFFSET('RF &amp; RV Guide'!$E$8,3,,COUNTA('RF &amp; RV Guide'!$E:$E)-COUNTA('RF &amp; RV Guide'!$E$1:$E$8)), 0),-1+MATCH(J$8, OFFSET('RF &amp; RV Guide'!$E$8,,,,COUNTA('RF &amp; RV Guide'!$8:$8)-COUNTA('RF &amp; RV Guide'!$A$8:$E$8)),0)), "-")))</f>
        <v>44069</v>
      </c>
      <c r="K17" s="508" t="str">
        <f ca="1">IF($E17="", "", IFERROR(INDEX(OFFSET('Fund Guide'!$B$5,1,MATCH(K$8,OFFSET('Fund Guide'!$B$5,,,,COUNTA('Fund Guide'!$5:$5)),0)-1,COUNTA('Fund Guide'!$B:$B)-COUNTA('Fund Guide'!$B$2:$B$5)),MATCH($E17,OFFSET('Fund Guide'!$B$5,1,,COUNTA('Fund Guide'!$B:$B)-COUNTA('Fund Guide'!$B$2:$B$5)),0)),
IFERROR(OFFSET('RF &amp; RV Guide'!$E$8,2+MATCH($E17, OFFSET('RF &amp; RV Guide'!$E$8,3,,COUNTA('RF &amp; RV Guide'!$E:$E)-COUNTA('RF &amp; RV Guide'!$E$1:$E$8)), 0),-1+MATCH("Captação", OFFSET('RF &amp; RV Guide'!$E$8,,,,COUNTA('RF &amp; RV Guide'!$8:$8)-COUNTA('RF &amp; RV Guide'!$A$8:$E$8)),0)), "-")))</f>
        <v>Sim</v>
      </c>
      <c r="M17" s="510">
        <f t="shared" ref="M17" si="8">IFERROR(IF(N17=0, "", N17*$M$3),0)</f>
        <v>160000</v>
      </c>
      <c r="N17" s="231">
        <v>1.6E-2</v>
      </c>
      <c r="O17" s="511">
        <f t="shared" ref="O17" si="9">IFERROR(IF(N17=0, "", N17/N$12),0)</f>
        <v>0.2</v>
      </c>
      <c r="Q17" s="512">
        <f ca="1">IF($E17="", "", IFERROR(INDEX(OFFSET('Fund Guide'!$B$5,1,MATCH(Q$8,OFFSET('Fund Guide'!$B$5,,,,COUNTA('Fund Guide'!10:10)),0)-1,COUNTA('Fund Guide'!$B:$B)-COUNTA('Fund Guide'!$B$2:$B$5)),MATCH($E17,OFFSET('Fund Guide'!$B$5,1,,COUNTA('Fund Guide'!$B:$B)-COUNTA('Fund Guide'!$B$2:$B$5)),0)),"-"))</f>
        <v>9.9779881428285089E-2</v>
      </c>
      <c r="R17" s="513">
        <f ca="1">IF($E17="", "", IFERROR(INDEX(OFFSET('Fund Guide'!$B$5,1,MATCH(R$8,OFFSET('Fund Guide'!$B$5,,,,COUNTA('Fund Guide'!10:10)),0)-1,COUNTA('Fund Guide'!$B:$B)-COUNTA('Fund Guide'!$B$2:$B$5)),MATCH($E17,OFFSET('Fund Guide'!$B$5,1,,COUNTA('Fund Guide'!$B:$B)-COUNTA('Fund Guide'!$B$2:$B$5)),0)),"-"))</f>
        <v>1.2898740023971993</v>
      </c>
      <c r="S17" s="512">
        <f ca="1">IF($E17="", "", IFERROR(INDEX(OFFSET('Fund Guide'!$B$5,1,MATCH(S$8,OFFSET('Fund Guide'!$B$5,,,,COUNTA('Fund Guide'!10:10)),0)-1,COUNTA('Fund Guide'!$B:$B)-COUNTA('Fund Guide'!$B$2:$B$5)),MATCH($E17,OFFSET('Fund Guide'!$B$5,1,,COUNTA('Fund Guide'!$B:$B)-COUNTA('Fund Guide'!$B$2:$B$5)),0)),"-"))</f>
        <v>0.13875957348128964</v>
      </c>
      <c r="T17" s="513">
        <f ca="1">IF($E17="", "", IFERROR(INDEX(OFFSET('Fund Guide'!$B$5,1,MATCH(T$8,OFFSET('Fund Guide'!$B$5,,,,COUNTA('Fund Guide'!10:10)),0)-1,COUNTA('Fund Guide'!$B:$B)-COUNTA('Fund Guide'!$B$2:$B$5)),MATCH($E17,OFFSET('Fund Guide'!$B$5,1,,COUNTA('Fund Guide'!$B:$B)-COUNTA('Fund Guide'!$B$2:$B$5)),0)),"-"))</f>
        <v>1.3603077953997353</v>
      </c>
      <c r="U17" s="512">
        <f ca="1">IF($E17="", "", IFERROR(INDEX(OFFSET('Fund Guide'!$B$5,1,MATCH(U$8,OFFSET('Fund Guide'!$B$5,,,,COUNTA('Fund Guide'!10:10)),0)-1,COUNTA('Fund Guide'!$B:$B)-COUNTA('Fund Guide'!$B$2:$B$5)),MATCH($E17,OFFSET('Fund Guide'!$B$5,1,,COUNTA('Fund Guide'!$B:$B)-COUNTA('Fund Guide'!$B$2:$B$5)),0)),"-"))</f>
        <v>0.19455520917035862</v>
      </c>
      <c r="V17" s="513">
        <f ca="1">IF($E17="", "", IFERROR(INDEX(OFFSET('Fund Guide'!$B$5,1,MATCH(V$8,OFFSET('Fund Guide'!$B$5,,,,COUNTA('Fund Guide'!10:10)),0)-1,COUNTA('Fund Guide'!$B:$B)-COUNTA('Fund Guide'!$B$2:$B$5)),MATCH($E17,OFFSET('Fund Guide'!$B$5,1,,COUNTA('Fund Guide'!$B:$B)-COUNTA('Fund Guide'!$B$2:$B$5)),0)),"-"))</f>
        <v>1.475347494145113</v>
      </c>
      <c r="W17" s="512" t="str">
        <f ca="1">IF($E17="", "", IFERROR(INDEX(OFFSET('Fund Guide'!$B$5,1,MATCH(W$8,OFFSET('Fund Guide'!$B$5,,,,COUNTA('Fund Guide'!10:10)),0)-1,COUNTA('Fund Guide'!$B:$B)-COUNTA('Fund Guide'!$B$2:$B$5)),MATCH($E17,OFFSET('Fund Guide'!$B$5,1,,COUNTA('Fund Guide'!$B:$B)-COUNTA('Fund Guide'!$B$2:$B$5)),0)),"-"))</f>
        <v/>
      </c>
      <c r="X17" s="513" t="str">
        <f ca="1">IF($E17="", "", IFERROR(INDEX(OFFSET('Fund Guide'!$B$5,1,MATCH(X$8,OFFSET('Fund Guide'!$B$5,,,,COUNTA('Fund Guide'!10:10)),0)-1,COUNTA('Fund Guide'!$B:$B)-COUNTA('Fund Guide'!$B$2:$B$5)),MATCH($E17,OFFSET('Fund Guide'!$B$5,1,,COUNTA('Fund Guide'!$B:$B)-COUNTA('Fund Guide'!$B$2:$B$5)),0)),"-"))</f>
        <v/>
      </c>
      <c r="Y17" s="514">
        <f ca="1">IF($E17="", "", IFERROR(INDEX(OFFSET('Fund Guide'!$B$5,1,MATCH(Y$8,OFFSET('Fund Guide'!$B$5,,,,COUNTA('Fund Guide'!10:10)),0)-1,COUNTA('Fund Guide'!$B:$B)-COUNTA('Fund Guide'!$B$2:$B$5)),MATCH($E17,OFFSET('Fund Guide'!$B$5,1,,COUNTA('Fund Guide'!$B:$B)-COUNTA('Fund Guide'!$B$2:$B$5)),0)),"-"))</f>
        <v>1.402393455777768E-3</v>
      </c>
      <c r="Z17" s="515">
        <f ca="1">IF($E17="", "", IFERROR(INDEX(OFFSET('Fund Guide'!$B$5,1,MATCH(Z$8,OFFSET('Fund Guide'!$B$5,,,,COUNTA('Fund Guide'!10:10)),0)-1,COUNTA('Fund Guide'!$B:$B)-COUNTA('Fund Guide'!$B$2:$B$5)),MATCH($E17,OFFSET('Fund Guide'!$B$5,1,,COUNTA('Fund Guide'!$B:$B)-COUNTA('Fund Guide'!$B$2:$B$5)),0)),"-"))</f>
        <v>23.404266386728597</v>
      </c>
      <c r="AB17" s="232"/>
      <c r="AC17" s="232"/>
      <c r="AD17" s="231"/>
    </row>
    <row r="18" spans="2:33" s="477" customFormat="1" ht="5.25" customHeight="1">
      <c r="B18" s="475"/>
      <c r="C18" s="475"/>
      <c r="D18" s="475"/>
      <c r="E18" s="516"/>
      <c r="F18" s="517"/>
      <c r="G18" s="487"/>
      <c r="H18" s="487"/>
      <c r="I18" s="488"/>
      <c r="J18" s="488"/>
      <c r="K18" s="488"/>
      <c r="M18" s="497"/>
      <c r="Q18" s="488"/>
      <c r="S18" s="488"/>
      <c r="U18" s="488"/>
      <c r="W18" s="488"/>
      <c r="Y18" s="488"/>
      <c r="AB18" s="488"/>
    </row>
    <row r="19" spans="2:33" s="493" customFormat="1" ht="14.25" customHeight="1">
      <c r="B19" s="489"/>
      <c r="C19" s="489" t="s">
        <v>12</v>
      </c>
      <c r="D19" s="489" t="s">
        <v>12</v>
      </c>
      <c r="E19" s="498" t="s">
        <v>621</v>
      </c>
      <c r="F19" s="499"/>
      <c r="G19" s="499"/>
      <c r="H19" s="499"/>
      <c r="I19" s="500"/>
      <c r="J19" s="500"/>
      <c r="K19" s="500"/>
      <c r="M19" s="501">
        <f>IFERROR(IF(N19=0, 0, N19*$M$3),0)</f>
        <v>1500000.0000000002</v>
      </c>
      <c r="N19" s="652">
        <v>0.15000000000000002</v>
      </c>
      <c r="O19" s="502">
        <f>ROUND(O21+O24+O31,3)</f>
        <v>0.15</v>
      </c>
      <c r="Q19" s="500"/>
      <c r="R19" s="502"/>
      <c r="S19" s="500"/>
      <c r="T19" s="502"/>
      <c r="U19" s="500"/>
      <c r="V19" s="502"/>
      <c r="W19" s="500"/>
      <c r="X19" s="502"/>
      <c r="Y19" s="500"/>
      <c r="Z19" s="502"/>
      <c r="AB19" s="500"/>
      <c r="AC19" s="502"/>
      <c r="AD19" s="502"/>
    </row>
    <row r="20" spans="2:33" s="522" customFormat="1" ht="3" customHeight="1">
      <c r="B20" s="518"/>
      <c r="C20" s="518"/>
      <c r="D20" s="518"/>
      <c r="E20" s="519"/>
      <c r="F20" s="520"/>
      <c r="G20" s="520"/>
      <c r="H20" s="520"/>
      <c r="I20" s="521"/>
      <c r="J20" s="521"/>
      <c r="K20" s="521"/>
      <c r="M20" s="523"/>
      <c r="N20" s="524"/>
      <c r="Q20" s="521"/>
      <c r="S20" s="521"/>
      <c r="U20" s="521"/>
      <c r="W20" s="521"/>
      <c r="Y20" s="521"/>
      <c r="AB20" s="521"/>
    </row>
    <row r="21" spans="2:33" s="493" customFormat="1" ht="14.25" customHeight="1">
      <c r="B21" s="489"/>
      <c r="C21" s="489"/>
      <c r="D21" s="489" t="s">
        <v>12</v>
      </c>
      <c r="E21" s="525" t="s">
        <v>1372</v>
      </c>
      <c r="F21" s="526"/>
      <c r="G21" s="526"/>
      <c r="H21" s="526"/>
      <c r="I21" s="527"/>
      <c r="J21" s="527"/>
      <c r="K21" s="527"/>
      <c r="M21" s="528">
        <f>IFERROR(IF(N21=0, 0, N21*$M$3),0)</f>
        <v>0</v>
      </c>
      <c r="N21" s="653">
        <v>0</v>
      </c>
      <c r="O21" s="529">
        <f>IF(N21=0, 0, SUM(O22:O23)*N21)</f>
        <v>0</v>
      </c>
      <c r="Q21" s="527"/>
      <c r="R21" s="529"/>
      <c r="S21" s="527"/>
      <c r="T21" s="529"/>
      <c r="U21" s="527"/>
      <c r="V21" s="529"/>
      <c r="W21" s="527"/>
      <c r="X21" s="529"/>
      <c r="Y21" s="527"/>
      <c r="Z21" s="529"/>
      <c r="AB21" s="527"/>
      <c r="AC21" s="529"/>
      <c r="AD21" s="529"/>
    </row>
    <row r="22" spans="2:33" s="509" customFormat="1" ht="14.25" customHeight="1">
      <c r="B22" s="503"/>
      <c r="C22" s="503"/>
      <c r="D22" s="503"/>
      <c r="E22" s="390"/>
      <c r="F22" s="504" t="str">
        <f ca="1">IF($E22="", "", IFERROR(INDEX(OFFSET('Fund Guide'!$B$5,1,MATCH(F$8,OFFSET('Fund Guide'!$B$5,,,,COUNTA('Fund Guide'!11:11)),0)-1,COUNTA('Fund Guide'!$B:$B)-COUNTA('Fund Guide'!$B$2:$B$5)),MATCH($E22,OFFSET('Fund Guide'!$B$5,1,,COUNTA('Fund Guide'!$B:$B)-COUNTA('Fund Guide'!$B$2:$B$5)),0)),"-"))</f>
        <v/>
      </c>
      <c r="G22" s="505" t="str">
        <f ca="1">IF($E22="", "", IFERROR(INDEX(OFFSET('Fund Guide'!$B$5,1,MATCH(G$8,OFFSET('Fund Guide'!$B$5,,,,COUNTA('Fund Guide'!$5:$5)),0)-1,COUNTA('Fund Guide'!$B:$B)-COUNTA('Fund Guide'!$B$2:$B$5)),MATCH($E22,OFFSET('Fund Guide'!$B$5,1,,COUNTA('Fund Guide'!$B:$B)-COUNTA('Fund Guide'!$B$2:$B$5)),0)),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0),-1+MATCH(G$8, OFFSET('RF &amp; RV Guide'!$E$8,,,,COUNTA('RF &amp; RV Guide'!$8:$8)-COUNTA('RF &amp; RV Guide'!$A$8:$E$8)),0)),"-"))))))))</f>
        <v/>
      </c>
      <c r="H22" s="506" t="str">
        <f ca="1">IF($E22="", "", IFERROR(INDEX(OFFSET('Fund Guide'!$B$5,1,MATCH(H$8,OFFSET('Fund Guide'!$B$5,,,,COUNTA('Fund Guide'!25:25)),0)-1,COUNTA('Fund Guide'!$B:$B)-COUNTA('Fund Guide'!$B$2:$B$5)),MATCH($E22,OFFSET('Fund Guide'!$B$5,1,,COUNTA('Fund Guide'!$B:$B)-COUNTA('Fund Guide'!$B$2:$B$5)),0)),"BRL"))</f>
        <v/>
      </c>
      <c r="I22" s="507" t="str">
        <f ca="1">IF($E22="", "", IFERROR(INDEX(OFFSET('Fund Guide'!$B$5,1,MATCH("Repasse Taxa Adm. Gestor",OFFSET('Fund Guide'!$B$5,,,,COUNTA('Fund Guide'!$5:$5)),0)-1,COUNTA('Fund Guide'!$B:$B)-COUNTA('Fund Guide'!$B$2:$B$5)),MATCH($E22,OFFSET('Fund Guide'!$B$5,1,,COUNTA('Fund Guide'!$B:$B)-COUNTA('Fund Guide'!$B$2:$B$5)),0)),
IFERROR(OFFSET('RF &amp; RV Guide'!$E$8,2+MATCH($E22, OFFSET('RF &amp; RV Guide'!$E$8,3,,COUNTA('RF &amp; RV Guide'!$E:$E)-COUNTA('RF &amp; RV Guide'!$E$1:$E$8)), 0),-1+MATCH(I$8, OFFSET('RF &amp; RV Guide'!$E$8,,,,COUNTA('RF &amp; RV Guide'!$8:$8)-COUNTA('RF &amp; RV Guide'!$A$8:$E$8)),0)),IFERROR(IF(FIND("tulo",$E22), 0.25%), "-"))))</f>
        <v/>
      </c>
      <c r="J22" s="508" t="str">
        <f ca="1">IF($E22="", "", IFERROR(INDEX(OFFSET('Fund Guide'!$B$5,1,MATCH(J$8,OFFSET('Fund Guide'!$B$5,,,,COUNTA('Fund Guide'!$5:$5)),0)-1,COUNTA('Fund Guide'!$B:$B)-COUNTA('Fund Guide'!$B$2:$B$5)),MATCH($E22,OFFSET('Fund Guide'!$B$5,1,,COUNTA('Fund Guide'!$B:$B)-COUNTA('Fund Guide'!$B$2:$B$5)),0)),
IFERROR(OFFSET('RF &amp; RV Guide'!$E$8,2+MATCH($E22, OFFSET('RF &amp; RV Guide'!$E$8,3,,COUNTA('RF &amp; RV Guide'!$E:$E)-COUNTA('RF &amp; RV Guide'!$E$1:$E$8)), 0),-1+MATCH(J$8, OFFSET('RF &amp; RV Guide'!$E$8,,,,COUNTA('RF &amp; RV Guide'!$8:$8)-COUNTA('RF &amp; RV Guide'!$A$8:$E$8)),0)), "-")))</f>
        <v/>
      </c>
      <c r="K22" s="508" t="str">
        <f ca="1">IF($E22="", "", IFERROR(INDEX(OFFSET('Fund Guide'!$B$5,1,MATCH(K$8,OFFSET('Fund Guide'!$B$5,,,,COUNTA('Fund Guide'!$5:$5)),0)-1,COUNTA('Fund Guide'!$B:$B)-COUNTA('Fund Guide'!$B$2:$B$5)),MATCH($E22,OFFSET('Fund Guide'!$B$5,1,,COUNTA('Fund Guide'!$B:$B)-COUNTA('Fund Guide'!$B$2:$B$5)),0)),
IFERROR(OFFSET('RF &amp; RV Guide'!$E$8,2+MATCH($E22, OFFSET('RF &amp; RV Guide'!$E$8,3,,COUNTA('RF &amp; RV Guide'!$E:$E)-COUNTA('RF &amp; RV Guide'!$E$1:$E$8)), 0),-1+MATCH("Captação", OFFSET('RF &amp; RV Guide'!$E$8,,,,COUNTA('RF &amp; RV Guide'!$8:$8)-COUNTA('RF &amp; RV Guide'!$A$8:$E$8)),0)), "-")))</f>
        <v/>
      </c>
      <c r="M22" s="510" t="str">
        <f>IFERROR(IF(N22=0, "", N22*$M$3),0)</f>
        <v/>
      </c>
      <c r="N22" s="231"/>
      <c r="O22" s="530" t="str">
        <f>IFERROR(IF(N22=0, "", N22/N$21),0)</f>
        <v/>
      </c>
      <c r="Q22" s="512" t="str">
        <f ca="1">IF($E22="", "", IFERROR(INDEX(OFFSET('Fund Guide'!$B$5,1,MATCH(Q$8,OFFSET('Fund Guide'!$B$5,,,,COUNTA('Fund Guide'!11:11)),0)-1,COUNTA('Fund Guide'!$B:$B)-COUNTA('Fund Guide'!$B$2:$B$5)),MATCH($E22,OFFSET('Fund Guide'!$B$5,1,,COUNTA('Fund Guide'!$B:$B)-COUNTA('Fund Guide'!$B$2:$B$5)),0)),"-"))</f>
        <v/>
      </c>
      <c r="R22" s="513" t="str">
        <f ca="1">IF($E22="", "", IFERROR(INDEX(OFFSET('Fund Guide'!$B$5,1,MATCH(R$8,OFFSET('Fund Guide'!$B$5,,,,COUNTA('Fund Guide'!11:11)),0)-1,COUNTA('Fund Guide'!$B:$B)-COUNTA('Fund Guide'!$B$2:$B$5)),MATCH($E22,OFFSET('Fund Guide'!$B$5,1,,COUNTA('Fund Guide'!$B:$B)-COUNTA('Fund Guide'!$B$2:$B$5)),0)),"-"))</f>
        <v/>
      </c>
      <c r="S22" s="512" t="str">
        <f ca="1">IF($E22="", "", IFERROR(INDEX(OFFSET('Fund Guide'!$B$5,1,MATCH(S$8,OFFSET('Fund Guide'!$B$5,,,,COUNTA('Fund Guide'!11:11)),0)-1,COUNTA('Fund Guide'!$B:$B)-COUNTA('Fund Guide'!$B$2:$B$5)),MATCH($E22,OFFSET('Fund Guide'!$B$5,1,,COUNTA('Fund Guide'!$B:$B)-COUNTA('Fund Guide'!$B$2:$B$5)),0)),"-"))</f>
        <v/>
      </c>
      <c r="T22" s="513" t="str">
        <f ca="1">IF($E22="", "", IFERROR(INDEX(OFFSET('Fund Guide'!$B$5,1,MATCH(T$8,OFFSET('Fund Guide'!$B$5,,,,COUNTA('Fund Guide'!11:11)),0)-1,COUNTA('Fund Guide'!$B:$B)-COUNTA('Fund Guide'!$B$2:$B$5)),MATCH($E22,OFFSET('Fund Guide'!$B$5,1,,COUNTA('Fund Guide'!$B:$B)-COUNTA('Fund Guide'!$B$2:$B$5)),0)),"-"))</f>
        <v/>
      </c>
      <c r="U22" s="512" t="str">
        <f ca="1">IF($E22="", "", IFERROR(INDEX(OFFSET('Fund Guide'!$B$5,1,MATCH(U$8,OFFSET('Fund Guide'!$B$5,,,,COUNTA('Fund Guide'!11:11)),0)-1,COUNTA('Fund Guide'!$B:$B)-COUNTA('Fund Guide'!$B$2:$B$5)),MATCH($E22,OFFSET('Fund Guide'!$B$5,1,,COUNTA('Fund Guide'!$B:$B)-COUNTA('Fund Guide'!$B$2:$B$5)),0)),"-"))</f>
        <v/>
      </c>
      <c r="V22" s="513" t="str">
        <f ca="1">IF($E22="", "", IFERROR(INDEX(OFFSET('Fund Guide'!$B$5,1,MATCH(V$8,OFFSET('Fund Guide'!$B$5,,,,COUNTA('Fund Guide'!11:11)),0)-1,COUNTA('Fund Guide'!$B:$B)-COUNTA('Fund Guide'!$B$2:$B$5)),MATCH($E22,OFFSET('Fund Guide'!$B$5,1,,COUNTA('Fund Guide'!$B:$B)-COUNTA('Fund Guide'!$B$2:$B$5)),0)),"-"))</f>
        <v/>
      </c>
      <c r="W22" s="512" t="str">
        <f ca="1">IF($E22="", "", IFERROR(INDEX(OFFSET('Fund Guide'!$B$5,1,MATCH(W$8,OFFSET('Fund Guide'!$B$5,,,,COUNTA('Fund Guide'!11:11)),0)-1,COUNTA('Fund Guide'!$B:$B)-COUNTA('Fund Guide'!$B$2:$B$5)),MATCH($E22,OFFSET('Fund Guide'!$B$5,1,,COUNTA('Fund Guide'!$B:$B)-COUNTA('Fund Guide'!$B$2:$B$5)),0)),"-"))</f>
        <v/>
      </c>
      <c r="X22" s="513" t="str">
        <f ca="1">IF($E22="", "", IFERROR(INDEX(OFFSET('Fund Guide'!$B$5,1,MATCH(X$8,OFFSET('Fund Guide'!$B$5,,,,COUNTA('Fund Guide'!11:11)),0)-1,COUNTA('Fund Guide'!$B:$B)-COUNTA('Fund Guide'!$B$2:$B$5)),MATCH($E22,OFFSET('Fund Guide'!$B$5,1,,COUNTA('Fund Guide'!$B:$B)-COUNTA('Fund Guide'!$B$2:$B$5)),0)),"-"))</f>
        <v/>
      </c>
      <c r="Y22" s="514" t="str">
        <f ca="1">IF($E22="", "", IFERROR(INDEX(OFFSET('Fund Guide'!$B$5,1,MATCH(Y$8,OFFSET('Fund Guide'!$B$5,,,,COUNTA('Fund Guide'!11:11)),0)-1,COUNTA('Fund Guide'!$B:$B)-COUNTA('Fund Guide'!$B$2:$B$5)),MATCH($E22,OFFSET('Fund Guide'!$B$5,1,,COUNTA('Fund Guide'!$B:$B)-COUNTA('Fund Guide'!$B$2:$B$5)),0)),"-"))</f>
        <v/>
      </c>
      <c r="Z22" s="515" t="str">
        <f ca="1">IF($E22="", "", IFERROR(INDEX(OFFSET('Fund Guide'!$B$5,1,MATCH(Z$8,OFFSET('Fund Guide'!$B$5,,,,COUNTA('Fund Guide'!11:11)),0)-1,COUNTA('Fund Guide'!$B:$B)-COUNTA('Fund Guide'!$B$2:$B$5)),MATCH($E22,OFFSET('Fund Guide'!$B$5,1,,COUNTA('Fund Guide'!$B:$B)-COUNTA('Fund Guide'!$B$2:$B$5)),0)),"-"))</f>
        <v/>
      </c>
      <c r="AB22" s="232"/>
      <c r="AC22" s="232"/>
      <c r="AD22" s="231"/>
      <c r="AE22" s="553"/>
    </row>
    <row r="23" spans="2:33" s="522" customFormat="1" ht="4.5" customHeight="1">
      <c r="B23" s="518"/>
      <c r="C23" s="518"/>
      <c r="D23" s="518"/>
      <c r="E23" s="519"/>
      <c r="F23" s="531"/>
      <c r="G23" s="520"/>
      <c r="H23" s="520"/>
      <c r="I23" s="521"/>
      <c r="J23" s="521"/>
      <c r="K23" s="521"/>
      <c r="M23" s="523"/>
      <c r="O23" s="522" t="str">
        <f>IFERROR(IF(N23=0, "", N23/N$21),0)</f>
        <v/>
      </c>
      <c r="Q23" s="521"/>
      <c r="S23" s="521"/>
      <c r="U23" s="521"/>
      <c r="W23" s="521"/>
      <c r="Y23" s="521"/>
      <c r="AB23" s="521"/>
    </row>
    <row r="24" spans="2:33" s="493" customFormat="1" ht="14.25" customHeight="1">
      <c r="B24" s="489"/>
      <c r="C24" s="489"/>
      <c r="D24" s="489" t="s">
        <v>12</v>
      </c>
      <c r="E24" s="525" t="s">
        <v>1376</v>
      </c>
      <c r="F24" s="526"/>
      <c r="G24" s="526"/>
      <c r="H24" s="526"/>
      <c r="I24" s="527"/>
      <c r="J24" s="527"/>
      <c r="K24" s="527"/>
      <c r="M24" s="528">
        <f>IFERROR(IF(N24=0, 0, N24*$M$3),0)</f>
        <v>1100000.0000000002</v>
      </c>
      <c r="N24" s="653">
        <v>0.11000000000000001</v>
      </c>
      <c r="O24" s="529">
        <f>IF(N24=0, 0, SUM(O25:O30)*N24)</f>
        <v>0.11</v>
      </c>
      <c r="Q24" s="527"/>
      <c r="R24" s="529"/>
      <c r="S24" s="527"/>
      <c r="T24" s="529"/>
      <c r="U24" s="527"/>
      <c r="V24" s="529"/>
      <c r="W24" s="527"/>
      <c r="X24" s="529"/>
      <c r="Y24" s="527"/>
      <c r="Z24" s="529"/>
      <c r="AB24" s="527"/>
      <c r="AC24" s="529"/>
      <c r="AD24" s="529"/>
    </row>
    <row r="25" spans="2:33" s="509" customFormat="1" ht="15" customHeight="1">
      <c r="B25" s="503"/>
      <c r="C25" s="503"/>
      <c r="D25" s="503"/>
      <c r="E25" s="390" t="s">
        <v>1459</v>
      </c>
      <c r="F25" s="504" t="str">
        <f ca="1">IF($E25="", "", IFERROR(INDEX(OFFSET('Fund Guide'!$B$5,1,MATCH(F$8,OFFSET('Fund Guide'!$B$5,,,,COUNTA('Fund Guide'!13:13)),0)-1,COUNTA('Fund Guide'!$B:$B)-COUNTA('Fund Guide'!$B$2:$B$5)),MATCH($E25,OFFSET('Fund Guide'!$B$5,1,,COUNTA('Fund Guide'!$B:$B)-COUNTA('Fund Guide'!$B$2:$B$5)),0)),"-"))</f>
        <v>-</v>
      </c>
      <c r="G25" s="505">
        <f ca="1">IF($E25="", "", IFERROR(INDEX(OFFSET('Fund Guide'!$B$5,1,MATCH(G$8,OFFSET('Fund Guide'!$B$5,,,,COUNTA('Fund Guide'!$5:$5)),0)-1,COUNTA('Fund Guide'!$B:$B)-COUNTA('Fund Guide'!$B$2:$B$5)),MATCH($E25,OFFSET('Fund Guide'!$B$5,1,,COUNTA('Fund Guide'!$B:$B)-COUNTA('Fund Guide'!$B$2:$B$5)),0)),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IFERROR(OFFSET('RF &amp; RV Guide'!$E$8,2+MATCH($E25, OFFSET('RF &amp; RV Guide'!$E$8,3,,COUNTA('RF &amp; RV Guide'!$E:$E)-COUNTA('RF &amp; RV Guide'!$E$1:$E$8)), 0),-1+MATCH(G$8, OFFSET('RF &amp; RV Guide'!$E$8,,,,COUNTA('RF &amp; RV Guide'!$8:$8)-COUNTA('RF &amp; RV Guide'!$A$8:$E$8)),0)),"-"))))))))</f>
        <v>1460</v>
      </c>
      <c r="H25" s="506" t="str">
        <f ca="1">IF($E25="", "", IFERROR(INDEX(OFFSET('Fund Guide'!$B$5,1,MATCH(H$8,OFFSET('Fund Guide'!$B$5,,,,COUNTA('Fund Guide'!28:28)),0)-1,COUNTA('Fund Guide'!$B:$B)-COUNTA('Fund Guide'!$B$2:$B$5)),MATCH($E25,OFFSET('Fund Guide'!$B$5,1,,COUNTA('Fund Guide'!$B:$B)-COUNTA('Fund Guide'!$B$2:$B$5)),0)),"BRL"))</f>
        <v>BRL</v>
      </c>
      <c r="I25" s="507">
        <f ca="1">IF($E25="", "", IFERROR(INDEX(OFFSET('Fund Guide'!$B$5,1,MATCH("Repasse Taxa Adm. Gestor",OFFSET('Fund Guide'!$B$5,,,,COUNTA('Fund Guide'!$5:$5)),0)-1,COUNTA('Fund Guide'!$B:$B)-COUNTA('Fund Guide'!$B$2:$B$5)),MATCH($E25,OFFSET('Fund Guide'!$B$5,1,,COUNTA('Fund Guide'!$B:$B)-COUNTA('Fund Guide'!$B$2:$B$5)),0)),
IFERROR(OFFSET('RF &amp; RV Guide'!$E$8,2+MATCH($E25, OFFSET('RF &amp; RV Guide'!$E$8,3,,COUNTA('RF &amp; RV Guide'!$E:$E)-COUNTA('RF &amp; RV Guide'!$E$1:$E$8)), 0),-1+MATCH(I$8, OFFSET('RF &amp; RV Guide'!$E$8,,,,COUNTA('RF &amp; RV Guide'!$8:$8)-COUNTA('RF &amp; RV Guide'!$A$8:$E$8)),0)),IFERROR(IF(FIND("tulo",$E25), 0.25%), "-"))))</f>
        <v>2.5000000000000001E-3</v>
      </c>
      <c r="J25" s="508" t="str">
        <f ca="1">IF($E25="", "", IFERROR(INDEX(OFFSET('Fund Guide'!$B$5,1,MATCH(J$8,OFFSET('Fund Guide'!$B$5,,,,COUNTA('Fund Guide'!$5:$5)),0)-1,COUNTA('Fund Guide'!$B:$B)-COUNTA('Fund Guide'!$B$2:$B$5)),MATCH($E25,OFFSET('Fund Guide'!$B$5,1,,COUNTA('Fund Guide'!$B:$B)-COUNTA('Fund Guide'!$B$2:$B$5)),0)),
IFERROR(OFFSET('RF &amp; RV Guide'!$E$8,2+MATCH($E25, OFFSET('RF &amp; RV Guide'!$E$8,3,,COUNTA('RF &amp; RV Guide'!$E:$E)-COUNTA('RF &amp; RV Guide'!$E$1:$E$8)), 0),-1+MATCH(J$8, OFFSET('RF &amp; RV Guide'!$E$8,,,,COUNTA('RF &amp; RV Guide'!$8:$8)-COUNTA('RF &amp; RV Guide'!$A$8:$E$8)),0)), "-")))</f>
        <v>-</v>
      </c>
      <c r="K25" s="508" t="str">
        <f ca="1">IF($E25="", "", IFERROR(INDEX(OFFSET('Fund Guide'!$B$5,1,MATCH(K$8,OFFSET('Fund Guide'!$B$5,,,,COUNTA('Fund Guide'!$5:$5)),0)-1,COUNTA('Fund Guide'!$B:$B)-COUNTA('Fund Guide'!$B$2:$B$5)),MATCH($E25,OFFSET('Fund Guide'!$B$5,1,,COUNTA('Fund Guide'!$B:$B)-COUNTA('Fund Guide'!$B$2:$B$5)),0)),
IFERROR(OFFSET('RF &amp; RV Guide'!$E$8,2+MATCH($E25, OFFSET('RF &amp; RV Guide'!$E$8,3,,COUNTA('RF &amp; RV Guide'!$E:$E)-COUNTA('RF &amp; RV Guide'!$E$1:$E$8)), 0),-1+MATCH("Captação", OFFSET('RF &amp; RV Guide'!$E$8,,,,COUNTA('RF &amp; RV Guide'!$8:$8)-COUNTA('RF &amp; RV Guide'!$A$8:$E$8)),0)), "-")))</f>
        <v>-</v>
      </c>
      <c r="M25" s="510">
        <f t="shared" ref="M25" si="10">IFERROR(IF(N25=0, "", N25*$M$3),0)</f>
        <v>220000.00000000003</v>
      </c>
      <c r="N25" s="231">
        <v>2.2000000000000002E-2</v>
      </c>
      <c r="O25" s="530">
        <f t="shared" ref="O25" si="11">IFERROR(IF(N25=0, "", N25/N$24),0)</f>
        <v>0.19999999999999998</v>
      </c>
      <c r="Q25" s="512" t="str">
        <f ca="1">IF($E25="", "", IFERROR(INDEX(OFFSET('Fund Guide'!$B$5,1,MATCH(Q$8,OFFSET('Fund Guide'!$B$5,,,,COUNTA('Fund Guide'!13:13)),0)-1,COUNTA('Fund Guide'!$B:$B)-COUNTA('Fund Guide'!$B$2:$B$5)),MATCH($E25,OFFSET('Fund Guide'!$B$5,1,,COUNTA('Fund Guide'!$B:$B)-COUNTA('Fund Guide'!$B$2:$B$5)),0)),"-"))</f>
        <v>-</v>
      </c>
      <c r="R25" s="513" t="str">
        <f ca="1">IF($E25="", "", IFERROR(INDEX(OFFSET('Fund Guide'!$B$5,1,MATCH(R$8,OFFSET('Fund Guide'!$B$5,,,,COUNTA('Fund Guide'!13:13)),0)-1,COUNTA('Fund Guide'!$B:$B)-COUNTA('Fund Guide'!$B$2:$B$5)),MATCH($E25,OFFSET('Fund Guide'!$B$5,1,,COUNTA('Fund Guide'!$B:$B)-COUNTA('Fund Guide'!$B$2:$B$5)),0)),"-"))</f>
        <v>-</v>
      </c>
      <c r="S25" s="512" t="str">
        <f ca="1">IF($E25="", "", IFERROR(INDEX(OFFSET('Fund Guide'!$B$5,1,MATCH(S$8,OFFSET('Fund Guide'!$B$5,,,,COUNTA('Fund Guide'!13:13)),0)-1,COUNTA('Fund Guide'!$B:$B)-COUNTA('Fund Guide'!$B$2:$B$5)),MATCH($E25,OFFSET('Fund Guide'!$B$5,1,,COUNTA('Fund Guide'!$B:$B)-COUNTA('Fund Guide'!$B$2:$B$5)),0)),"-"))</f>
        <v>-</v>
      </c>
      <c r="T25" s="513" t="str">
        <f ca="1">IF($E25="", "", IFERROR(INDEX(OFFSET('Fund Guide'!$B$5,1,MATCH(T$8,OFFSET('Fund Guide'!$B$5,,,,COUNTA('Fund Guide'!13:13)),0)-1,COUNTA('Fund Guide'!$B:$B)-COUNTA('Fund Guide'!$B$2:$B$5)),MATCH($E25,OFFSET('Fund Guide'!$B$5,1,,COUNTA('Fund Guide'!$B:$B)-COUNTA('Fund Guide'!$B$2:$B$5)),0)),"-"))</f>
        <v>-</v>
      </c>
      <c r="U25" s="512" t="str">
        <f ca="1">IF($E25="", "", IFERROR(INDEX(OFFSET('Fund Guide'!$B$5,1,MATCH(U$8,OFFSET('Fund Guide'!$B$5,,,,COUNTA('Fund Guide'!13:13)),0)-1,COUNTA('Fund Guide'!$B:$B)-COUNTA('Fund Guide'!$B$2:$B$5)),MATCH($E25,OFFSET('Fund Guide'!$B$5,1,,COUNTA('Fund Guide'!$B:$B)-COUNTA('Fund Guide'!$B$2:$B$5)),0)),"-"))</f>
        <v>-</v>
      </c>
      <c r="V25" s="513" t="str">
        <f ca="1">IF($E25="", "", IFERROR(INDEX(OFFSET('Fund Guide'!$B$5,1,MATCH(V$8,OFFSET('Fund Guide'!$B$5,,,,COUNTA('Fund Guide'!13:13)),0)-1,COUNTA('Fund Guide'!$B:$B)-COUNTA('Fund Guide'!$B$2:$B$5)),MATCH($E25,OFFSET('Fund Guide'!$B$5,1,,COUNTA('Fund Guide'!$B:$B)-COUNTA('Fund Guide'!$B$2:$B$5)),0)),"-"))</f>
        <v>-</v>
      </c>
      <c r="W25" s="512" t="str">
        <f ca="1">IF($E25="", "", IFERROR(INDEX(OFFSET('Fund Guide'!$B$5,1,MATCH(W$8,OFFSET('Fund Guide'!$B$5,,,,COUNTA('Fund Guide'!13:13)),0)-1,COUNTA('Fund Guide'!$B:$B)-COUNTA('Fund Guide'!$B$2:$B$5)),MATCH($E25,OFFSET('Fund Guide'!$B$5,1,,COUNTA('Fund Guide'!$B:$B)-COUNTA('Fund Guide'!$B$2:$B$5)),0)),"-"))</f>
        <v>-</v>
      </c>
      <c r="X25" s="513" t="str">
        <f ca="1">IF($E25="", "", IFERROR(INDEX(OFFSET('Fund Guide'!$B$5,1,MATCH(X$8,OFFSET('Fund Guide'!$B$5,,,,COUNTA('Fund Guide'!13:13)),0)-1,COUNTA('Fund Guide'!$B:$B)-COUNTA('Fund Guide'!$B$2:$B$5)),MATCH($E25,OFFSET('Fund Guide'!$B$5,1,,COUNTA('Fund Guide'!$B:$B)-COUNTA('Fund Guide'!$B$2:$B$5)),0)),"-"))</f>
        <v>-</v>
      </c>
      <c r="Y25" s="514" t="str">
        <f ca="1">IF($E25="", "", IFERROR(INDEX(OFFSET('Fund Guide'!$B$5,1,MATCH(Y$8,OFFSET('Fund Guide'!$B$5,,,,COUNTA('Fund Guide'!13:13)),0)-1,COUNTA('Fund Guide'!$B:$B)-COUNTA('Fund Guide'!$B$2:$B$5)),MATCH($E25,OFFSET('Fund Guide'!$B$5,1,,COUNTA('Fund Guide'!$B:$B)-COUNTA('Fund Guide'!$B$2:$B$5)),0)),"-"))</f>
        <v>-</v>
      </c>
      <c r="Z25" s="515" t="str">
        <f ca="1">IF($E25="", "", IFERROR(INDEX(OFFSET('Fund Guide'!$B$5,1,MATCH(Z$8,OFFSET('Fund Guide'!$B$5,,,,COUNTA('Fund Guide'!13:13)),0)-1,COUNTA('Fund Guide'!$B:$B)-COUNTA('Fund Guide'!$B$2:$B$5)),MATCH($E25,OFFSET('Fund Guide'!$B$5,1,,COUNTA('Fund Guide'!$B:$B)-COUNTA('Fund Guide'!$B$2:$B$5)),0)),"-"))</f>
        <v>-</v>
      </c>
      <c r="AB25" s="232"/>
      <c r="AC25" s="232"/>
      <c r="AD25" s="231"/>
      <c r="AG25" s="532"/>
    </row>
    <row r="26" spans="2:33" s="509" customFormat="1" ht="15" customHeight="1">
      <c r="B26" s="503"/>
      <c r="C26" s="503"/>
      <c r="D26" s="503"/>
      <c r="E26" s="390" t="s">
        <v>1450</v>
      </c>
      <c r="F26" s="504" t="str">
        <f ca="1">IF($E26="", "", IFERROR(INDEX(OFFSET('Fund Guide'!$B$5,1,MATCH(F$8,OFFSET('Fund Guide'!$B$5,,,,COUNTA('Fund Guide'!14:14)),0)-1,COUNTA('Fund Guide'!$B:$B)-COUNTA('Fund Guide'!$B$2:$B$5)),MATCH($E26,OFFSET('Fund Guide'!$B$5,1,,COUNTA('Fund Guide'!$B:$B)-COUNTA('Fund Guide'!$B$2:$B$5)),0)),"-"))</f>
        <v>-</v>
      </c>
      <c r="G26" s="505">
        <f ca="1">IF($E26="", "", IFERROR(INDEX(OFFSET('Fund Guide'!$B$5,1,MATCH(G$8,OFFSET('Fund Guide'!$B$5,,,,COUNTA('Fund Guide'!$5:$5)),0)-1,COUNTA('Fund Guide'!$B:$B)-COUNTA('Fund Guide'!$B$2:$B$5)),MATCH($E26,OFFSET('Fund Guide'!$B$5,1,,COUNTA('Fund Guide'!$B:$B)-COUNTA('Fund Guide'!$B$2:$B$5)),0)),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0),-1+MATCH(G$8, OFFSET('RF &amp; RV Guide'!$E$8,,,,COUNTA('RF &amp; RV Guide'!$8:$8)-COUNTA('RF &amp; RV Guide'!$A$8:$E$8)),0)),"-"))))))))</f>
        <v>1460</v>
      </c>
      <c r="H26" s="506" t="str">
        <f ca="1">IF($E26="", "", IFERROR(INDEX(OFFSET('Fund Guide'!$B$5,1,MATCH(H$8,OFFSET('Fund Guide'!$B$5,,,,COUNTA('Fund Guide'!29:29)),0)-1,COUNTA('Fund Guide'!$B:$B)-COUNTA('Fund Guide'!$B$2:$B$5)),MATCH($E26,OFFSET('Fund Guide'!$B$5,1,,COUNTA('Fund Guide'!$B:$B)-COUNTA('Fund Guide'!$B$2:$B$5)),0)),"BRL"))</f>
        <v>BRL</v>
      </c>
      <c r="I26" s="507">
        <f ca="1">IF($E26="", "", IFERROR(INDEX(OFFSET('Fund Guide'!$B$5,1,MATCH("Repasse Taxa Adm. Gestor",OFFSET('Fund Guide'!$B$5,,,,COUNTA('Fund Guide'!$5:$5)),0)-1,COUNTA('Fund Guide'!$B:$B)-COUNTA('Fund Guide'!$B$2:$B$5)),MATCH($E26,OFFSET('Fund Guide'!$B$5,1,,COUNTA('Fund Guide'!$B:$B)-COUNTA('Fund Guide'!$B$2:$B$5)),0)),
IFERROR(OFFSET('RF &amp; RV Guide'!$E$8,2+MATCH($E26, OFFSET('RF &amp; RV Guide'!$E$8,3,,COUNTA('RF &amp; RV Guide'!$E:$E)-COUNTA('RF &amp; RV Guide'!$E$1:$E$8)), 0),-1+MATCH(I$8, OFFSET('RF &amp; RV Guide'!$E$8,,,,COUNTA('RF &amp; RV Guide'!$8:$8)-COUNTA('RF &amp; RV Guide'!$A$8:$E$8)),0)),IFERROR(IF(FIND("tulo",$E26), 0.25%), "-"))))</f>
        <v>2.5000000000000001E-3</v>
      </c>
      <c r="J26" s="508" t="str">
        <f ca="1">IF($E26="", "", IFERROR(INDEX(OFFSET('Fund Guide'!$B$5,1,MATCH(J$8,OFFSET('Fund Guide'!$B$5,,,,COUNTA('Fund Guide'!$5:$5)),0)-1,COUNTA('Fund Guide'!$B:$B)-COUNTA('Fund Guide'!$B$2:$B$5)),MATCH($E26,OFFSET('Fund Guide'!$B$5,1,,COUNTA('Fund Guide'!$B:$B)-COUNTA('Fund Guide'!$B$2:$B$5)),0)),
IFERROR(OFFSET('RF &amp; RV Guide'!$E$8,2+MATCH($E26, OFFSET('RF &amp; RV Guide'!$E$8,3,,COUNTA('RF &amp; RV Guide'!$E:$E)-COUNTA('RF &amp; RV Guide'!$E$1:$E$8)), 0),-1+MATCH(J$8, OFFSET('RF &amp; RV Guide'!$E$8,,,,COUNTA('RF &amp; RV Guide'!$8:$8)-COUNTA('RF &amp; RV Guide'!$A$8:$E$8)),0)), "-")))</f>
        <v>-</v>
      </c>
      <c r="K26" s="508" t="str">
        <f ca="1">IF($E26="", "", IFERROR(INDEX(OFFSET('Fund Guide'!$B$5,1,MATCH(K$8,OFFSET('Fund Guide'!$B$5,,,,COUNTA('Fund Guide'!$5:$5)),0)-1,COUNTA('Fund Guide'!$B:$B)-COUNTA('Fund Guide'!$B$2:$B$5)),MATCH($E26,OFFSET('Fund Guide'!$B$5,1,,COUNTA('Fund Guide'!$B:$B)-COUNTA('Fund Guide'!$B$2:$B$5)),0)),
IFERROR(OFFSET('RF &amp; RV Guide'!$E$8,2+MATCH($E26, OFFSET('RF &amp; RV Guide'!$E$8,3,,COUNTA('RF &amp; RV Guide'!$E:$E)-COUNTA('RF &amp; RV Guide'!$E$1:$E$8)), 0),-1+MATCH("Captação", OFFSET('RF &amp; RV Guide'!$E$8,,,,COUNTA('RF &amp; RV Guide'!$8:$8)-COUNTA('RF &amp; RV Guide'!$A$8:$E$8)),0)), "-")))</f>
        <v>-</v>
      </c>
      <c r="M26" s="510">
        <f t="shared" ref="M26" si="12">IFERROR(IF(N26=0, "", N26*$M$3),0)</f>
        <v>220000.00000000003</v>
      </c>
      <c r="N26" s="231">
        <v>2.2000000000000002E-2</v>
      </c>
      <c r="O26" s="530">
        <f t="shared" ref="O26" si="13">IFERROR(IF(N26=0, "", N26/N$24),0)</f>
        <v>0.19999999999999998</v>
      </c>
      <c r="Q26" s="512" t="str">
        <f ca="1">IF($E26="", "", IFERROR(INDEX(OFFSET('Fund Guide'!$B$5,1,MATCH(Q$8,OFFSET('Fund Guide'!$B$5,,,,COUNTA('Fund Guide'!14:14)),0)-1,COUNTA('Fund Guide'!$B:$B)-COUNTA('Fund Guide'!$B$2:$B$5)),MATCH($E26,OFFSET('Fund Guide'!$B$5,1,,COUNTA('Fund Guide'!$B:$B)-COUNTA('Fund Guide'!$B$2:$B$5)),0)),"-"))</f>
        <v>-</v>
      </c>
      <c r="R26" s="513" t="str">
        <f ca="1">IF($E26="", "", IFERROR(INDEX(OFFSET('Fund Guide'!$B$5,1,MATCH(R$8,OFFSET('Fund Guide'!$B$5,,,,COUNTA('Fund Guide'!14:14)),0)-1,COUNTA('Fund Guide'!$B:$B)-COUNTA('Fund Guide'!$B$2:$B$5)),MATCH($E26,OFFSET('Fund Guide'!$B$5,1,,COUNTA('Fund Guide'!$B:$B)-COUNTA('Fund Guide'!$B$2:$B$5)),0)),"-"))</f>
        <v>-</v>
      </c>
      <c r="S26" s="512" t="str">
        <f ca="1">IF($E26="", "", IFERROR(INDEX(OFFSET('Fund Guide'!$B$5,1,MATCH(S$8,OFFSET('Fund Guide'!$B$5,,,,COUNTA('Fund Guide'!14:14)),0)-1,COUNTA('Fund Guide'!$B:$B)-COUNTA('Fund Guide'!$B$2:$B$5)),MATCH($E26,OFFSET('Fund Guide'!$B$5,1,,COUNTA('Fund Guide'!$B:$B)-COUNTA('Fund Guide'!$B$2:$B$5)),0)),"-"))</f>
        <v>-</v>
      </c>
      <c r="T26" s="513" t="str">
        <f ca="1">IF($E26="", "", IFERROR(INDEX(OFFSET('Fund Guide'!$B$5,1,MATCH(T$8,OFFSET('Fund Guide'!$B$5,,,,COUNTA('Fund Guide'!14:14)),0)-1,COUNTA('Fund Guide'!$B:$B)-COUNTA('Fund Guide'!$B$2:$B$5)),MATCH($E26,OFFSET('Fund Guide'!$B$5,1,,COUNTA('Fund Guide'!$B:$B)-COUNTA('Fund Guide'!$B$2:$B$5)),0)),"-"))</f>
        <v>-</v>
      </c>
      <c r="U26" s="512" t="str">
        <f ca="1">IF($E26="", "", IFERROR(INDEX(OFFSET('Fund Guide'!$B$5,1,MATCH(U$8,OFFSET('Fund Guide'!$B$5,,,,COUNTA('Fund Guide'!14:14)),0)-1,COUNTA('Fund Guide'!$B:$B)-COUNTA('Fund Guide'!$B$2:$B$5)),MATCH($E26,OFFSET('Fund Guide'!$B$5,1,,COUNTA('Fund Guide'!$B:$B)-COUNTA('Fund Guide'!$B$2:$B$5)),0)),"-"))</f>
        <v>-</v>
      </c>
      <c r="V26" s="513" t="str">
        <f ca="1">IF($E26="", "", IFERROR(INDEX(OFFSET('Fund Guide'!$B$5,1,MATCH(V$8,OFFSET('Fund Guide'!$B$5,,,,COUNTA('Fund Guide'!14:14)),0)-1,COUNTA('Fund Guide'!$B:$B)-COUNTA('Fund Guide'!$B$2:$B$5)),MATCH($E26,OFFSET('Fund Guide'!$B$5,1,,COUNTA('Fund Guide'!$B:$B)-COUNTA('Fund Guide'!$B$2:$B$5)),0)),"-"))</f>
        <v>-</v>
      </c>
      <c r="W26" s="512" t="str">
        <f ca="1">IF($E26="", "", IFERROR(INDEX(OFFSET('Fund Guide'!$B$5,1,MATCH(W$8,OFFSET('Fund Guide'!$B$5,,,,COUNTA('Fund Guide'!14:14)),0)-1,COUNTA('Fund Guide'!$B:$B)-COUNTA('Fund Guide'!$B$2:$B$5)),MATCH($E26,OFFSET('Fund Guide'!$B$5,1,,COUNTA('Fund Guide'!$B:$B)-COUNTA('Fund Guide'!$B$2:$B$5)),0)),"-"))</f>
        <v>-</v>
      </c>
      <c r="X26" s="513" t="str">
        <f ca="1">IF($E26="", "", IFERROR(INDEX(OFFSET('Fund Guide'!$B$5,1,MATCH(X$8,OFFSET('Fund Guide'!$B$5,,,,COUNTA('Fund Guide'!14:14)),0)-1,COUNTA('Fund Guide'!$B:$B)-COUNTA('Fund Guide'!$B$2:$B$5)),MATCH($E26,OFFSET('Fund Guide'!$B$5,1,,COUNTA('Fund Guide'!$B:$B)-COUNTA('Fund Guide'!$B$2:$B$5)),0)),"-"))</f>
        <v>-</v>
      </c>
      <c r="Y26" s="514" t="str">
        <f ca="1">IF($E26="", "", IFERROR(INDEX(OFFSET('Fund Guide'!$B$5,1,MATCH(Y$8,OFFSET('Fund Guide'!$B$5,,,,COUNTA('Fund Guide'!14:14)),0)-1,COUNTA('Fund Guide'!$B:$B)-COUNTA('Fund Guide'!$B$2:$B$5)),MATCH($E26,OFFSET('Fund Guide'!$B$5,1,,COUNTA('Fund Guide'!$B:$B)-COUNTA('Fund Guide'!$B$2:$B$5)),0)),"-"))</f>
        <v>-</v>
      </c>
      <c r="Z26" s="515" t="str">
        <f ca="1">IF($E26="", "", IFERROR(INDEX(OFFSET('Fund Guide'!$B$5,1,MATCH(Z$8,OFFSET('Fund Guide'!$B$5,,,,COUNTA('Fund Guide'!14:14)),0)-1,COUNTA('Fund Guide'!$B:$B)-COUNTA('Fund Guide'!$B$2:$B$5)),MATCH($E26,OFFSET('Fund Guide'!$B$5,1,,COUNTA('Fund Guide'!$B:$B)-COUNTA('Fund Guide'!$B$2:$B$5)),0)),"-"))</f>
        <v>-</v>
      </c>
      <c r="AB26" s="232"/>
      <c r="AC26" s="232"/>
      <c r="AD26" s="231"/>
      <c r="AG26" s="532"/>
    </row>
    <row r="27" spans="2:33" s="509" customFormat="1" ht="15" customHeight="1">
      <c r="B27" s="503"/>
      <c r="C27" s="503"/>
      <c r="D27" s="503"/>
      <c r="E27" s="390" t="s">
        <v>1451</v>
      </c>
      <c r="F27" s="504" t="str">
        <f ca="1">IF($E27="", "", IFERROR(INDEX(OFFSET('Fund Guide'!$B$5,1,MATCH(F$8,OFFSET('Fund Guide'!$B$5,,,,COUNTA('Fund Guide'!15:15)),0)-1,COUNTA('Fund Guide'!$B:$B)-COUNTA('Fund Guide'!$B$2:$B$5)),MATCH($E27,OFFSET('Fund Guide'!$B$5,1,,COUNTA('Fund Guide'!$B:$B)-COUNTA('Fund Guide'!$B$2:$B$5)),0)),"-"))</f>
        <v>-</v>
      </c>
      <c r="G27" s="505">
        <f ca="1">IF($E27="", "", IFERROR(INDEX(OFFSET('Fund Guide'!$B$5,1,MATCH(G$8,OFFSET('Fund Guide'!$B$5,,,,COUNTA('Fund Guide'!$5:$5)),0)-1,COUNTA('Fund Guide'!$B:$B)-COUNTA('Fund Guide'!$B$2:$B$5)),MATCH($E27,OFFSET('Fund Guide'!$B$5,1,,COUNTA('Fund Guide'!$B:$B)-COUNTA('Fund Guide'!$B$2:$B$5)),0)),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1825</v>
      </c>
      <c r="H27" s="506" t="str">
        <f ca="1">IF($E27="", "", IFERROR(INDEX(OFFSET('Fund Guide'!$B$5,1,MATCH(H$8,OFFSET('Fund Guide'!$B$5,,,,COUNTA('Fund Guide'!30:30)),0)-1,COUNTA('Fund Guide'!$B:$B)-COUNTA('Fund Guide'!$B$2:$B$5)),MATCH($E27,OFFSET('Fund Guide'!$B$5,1,,COUNTA('Fund Guide'!$B:$B)-COUNTA('Fund Guide'!$B$2:$B$5)),0)),"BRL"))</f>
        <v>BRL</v>
      </c>
      <c r="I27" s="507">
        <f ca="1">IF($E27="", "", IFERROR(INDEX(OFFSET('Fund Guide'!$B$5,1,MATCH("Repasse Taxa Adm. Gestor",OFFSET('Fund Guide'!$B$5,,,,COUNTA('Fund Guide'!$5:$5)),0)-1,COUNTA('Fund Guide'!$B:$B)-COUNTA('Fund Guide'!$B$2:$B$5)),MATCH($E27,OFFSET('Fund Guide'!$B$5,1,,COUNTA('Fund Guide'!$B:$B)-COUNTA('Fund Guide'!$B$2:$B$5)),0)),
IFERROR(OFFSET('RF &amp; RV Guide'!$E$8,2+MATCH($E27, OFFSET('RF &amp; RV Guide'!$E$8,3,,COUNTA('RF &amp; RV Guide'!$E:$E)-COUNTA('RF &amp; RV Guide'!$E$1:$E$8)), 0),-1+MATCH(I$8, OFFSET('RF &amp; RV Guide'!$E$8,,,,COUNTA('RF &amp; RV Guide'!$8:$8)-COUNTA('RF &amp; RV Guide'!$A$8:$E$8)),0)),IFERROR(IF(FIND("tulo",$E27), 0.25%), "-"))))</f>
        <v>2.5000000000000001E-3</v>
      </c>
      <c r="J27" s="508" t="str">
        <f ca="1">IF($E27="", "", IFERROR(INDEX(OFFSET('Fund Guide'!$B$5,1,MATCH(J$8,OFFSET('Fund Guide'!$B$5,,,,COUNTA('Fund Guide'!$5:$5)),0)-1,COUNTA('Fund Guide'!$B:$B)-COUNTA('Fund Guide'!$B$2:$B$5)),MATCH($E27,OFFSET('Fund Guide'!$B$5,1,,COUNTA('Fund Guide'!$B:$B)-COUNTA('Fund Guide'!$B$2:$B$5)),0)),
IFERROR(OFFSET('RF &amp; RV Guide'!$E$8,2+MATCH($E27, OFFSET('RF &amp; RV Guide'!$E$8,3,,COUNTA('RF &amp; RV Guide'!$E:$E)-COUNTA('RF &amp; RV Guide'!$E$1:$E$8)), 0),-1+MATCH(J$8, OFFSET('RF &amp; RV Guide'!$E$8,,,,COUNTA('RF &amp; RV Guide'!$8:$8)-COUNTA('RF &amp; RV Guide'!$A$8:$E$8)),0)), "-")))</f>
        <v>-</v>
      </c>
      <c r="K27" s="508" t="str">
        <f ca="1">IF($E27="", "", IFERROR(INDEX(OFFSET('Fund Guide'!$B$5,1,MATCH(K$8,OFFSET('Fund Guide'!$B$5,,,,COUNTA('Fund Guide'!$5:$5)),0)-1,COUNTA('Fund Guide'!$B:$B)-COUNTA('Fund Guide'!$B$2:$B$5)),MATCH($E27,OFFSET('Fund Guide'!$B$5,1,,COUNTA('Fund Guide'!$B:$B)-COUNTA('Fund Guide'!$B$2:$B$5)),0)),
IFERROR(OFFSET('RF &amp; RV Guide'!$E$8,2+MATCH($E27, OFFSET('RF &amp; RV Guide'!$E$8,3,,COUNTA('RF &amp; RV Guide'!$E:$E)-COUNTA('RF &amp; RV Guide'!$E$1:$E$8)), 0),-1+MATCH("Captação", OFFSET('RF &amp; RV Guide'!$E$8,,,,COUNTA('RF &amp; RV Guide'!$8:$8)-COUNTA('RF &amp; RV Guide'!$A$8:$E$8)),0)), "-")))</f>
        <v>-</v>
      </c>
      <c r="M27" s="510">
        <f t="shared" ref="M27" si="14">IFERROR(IF(N27=0, "", N27*$M$3),0)</f>
        <v>220000.00000000003</v>
      </c>
      <c r="N27" s="231">
        <v>2.2000000000000002E-2</v>
      </c>
      <c r="O27" s="530">
        <f t="shared" ref="O27" si="15">IFERROR(IF(N27=0, "", N27/N$24),0)</f>
        <v>0.19999999999999998</v>
      </c>
      <c r="Q27" s="512" t="str">
        <f ca="1">IF($E27="", "", IFERROR(INDEX(OFFSET('Fund Guide'!$B$5,1,MATCH(Q$8,OFFSET('Fund Guide'!$B$5,,,,COUNTA('Fund Guide'!15:15)),0)-1,COUNTA('Fund Guide'!$B:$B)-COUNTA('Fund Guide'!$B$2:$B$5)),MATCH($E27,OFFSET('Fund Guide'!$B$5,1,,COUNTA('Fund Guide'!$B:$B)-COUNTA('Fund Guide'!$B$2:$B$5)),0)),"-"))</f>
        <v>-</v>
      </c>
      <c r="R27" s="513" t="str">
        <f ca="1">IF($E27="", "", IFERROR(INDEX(OFFSET('Fund Guide'!$B$5,1,MATCH(R$8,OFFSET('Fund Guide'!$B$5,,,,COUNTA('Fund Guide'!15:15)),0)-1,COUNTA('Fund Guide'!$B:$B)-COUNTA('Fund Guide'!$B$2:$B$5)),MATCH($E27,OFFSET('Fund Guide'!$B$5,1,,COUNTA('Fund Guide'!$B:$B)-COUNTA('Fund Guide'!$B$2:$B$5)),0)),"-"))</f>
        <v>-</v>
      </c>
      <c r="S27" s="512" t="str">
        <f ca="1">IF($E27="", "", IFERROR(INDEX(OFFSET('Fund Guide'!$B$5,1,MATCH(S$8,OFFSET('Fund Guide'!$B$5,,,,COUNTA('Fund Guide'!15:15)),0)-1,COUNTA('Fund Guide'!$B:$B)-COUNTA('Fund Guide'!$B$2:$B$5)),MATCH($E27,OFFSET('Fund Guide'!$B$5,1,,COUNTA('Fund Guide'!$B:$B)-COUNTA('Fund Guide'!$B$2:$B$5)),0)),"-"))</f>
        <v>-</v>
      </c>
      <c r="T27" s="513" t="str">
        <f ca="1">IF($E27="", "", IFERROR(INDEX(OFFSET('Fund Guide'!$B$5,1,MATCH(T$8,OFFSET('Fund Guide'!$B$5,,,,COUNTA('Fund Guide'!15:15)),0)-1,COUNTA('Fund Guide'!$B:$B)-COUNTA('Fund Guide'!$B$2:$B$5)),MATCH($E27,OFFSET('Fund Guide'!$B$5,1,,COUNTA('Fund Guide'!$B:$B)-COUNTA('Fund Guide'!$B$2:$B$5)),0)),"-"))</f>
        <v>-</v>
      </c>
      <c r="U27" s="512" t="str">
        <f ca="1">IF($E27="", "", IFERROR(INDEX(OFFSET('Fund Guide'!$B$5,1,MATCH(U$8,OFFSET('Fund Guide'!$B$5,,,,COUNTA('Fund Guide'!15:15)),0)-1,COUNTA('Fund Guide'!$B:$B)-COUNTA('Fund Guide'!$B$2:$B$5)),MATCH($E27,OFFSET('Fund Guide'!$B$5,1,,COUNTA('Fund Guide'!$B:$B)-COUNTA('Fund Guide'!$B$2:$B$5)),0)),"-"))</f>
        <v>-</v>
      </c>
      <c r="V27" s="513" t="str">
        <f ca="1">IF($E27="", "", IFERROR(INDEX(OFFSET('Fund Guide'!$B$5,1,MATCH(V$8,OFFSET('Fund Guide'!$B$5,,,,COUNTA('Fund Guide'!15:15)),0)-1,COUNTA('Fund Guide'!$B:$B)-COUNTA('Fund Guide'!$B$2:$B$5)),MATCH($E27,OFFSET('Fund Guide'!$B$5,1,,COUNTA('Fund Guide'!$B:$B)-COUNTA('Fund Guide'!$B$2:$B$5)),0)),"-"))</f>
        <v>-</v>
      </c>
      <c r="W27" s="512" t="str">
        <f ca="1">IF($E27="", "", IFERROR(INDEX(OFFSET('Fund Guide'!$B$5,1,MATCH(W$8,OFFSET('Fund Guide'!$B$5,,,,COUNTA('Fund Guide'!15:15)),0)-1,COUNTA('Fund Guide'!$B:$B)-COUNTA('Fund Guide'!$B$2:$B$5)),MATCH($E27,OFFSET('Fund Guide'!$B$5,1,,COUNTA('Fund Guide'!$B:$B)-COUNTA('Fund Guide'!$B$2:$B$5)),0)),"-"))</f>
        <v>-</v>
      </c>
      <c r="X27" s="513" t="str">
        <f ca="1">IF($E27="", "", IFERROR(INDEX(OFFSET('Fund Guide'!$B$5,1,MATCH(X$8,OFFSET('Fund Guide'!$B$5,,,,COUNTA('Fund Guide'!15:15)),0)-1,COUNTA('Fund Guide'!$B:$B)-COUNTA('Fund Guide'!$B$2:$B$5)),MATCH($E27,OFFSET('Fund Guide'!$B$5,1,,COUNTA('Fund Guide'!$B:$B)-COUNTA('Fund Guide'!$B$2:$B$5)),0)),"-"))</f>
        <v>-</v>
      </c>
      <c r="Y27" s="514" t="str">
        <f ca="1">IF($E27="", "", IFERROR(INDEX(OFFSET('Fund Guide'!$B$5,1,MATCH(Y$8,OFFSET('Fund Guide'!$B$5,,,,COUNTA('Fund Guide'!15:15)),0)-1,COUNTA('Fund Guide'!$B:$B)-COUNTA('Fund Guide'!$B$2:$B$5)),MATCH($E27,OFFSET('Fund Guide'!$B$5,1,,COUNTA('Fund Guide'!$B:$B)-COUNTA('Fund Guide'!$B$2:$B$5)),0)),"-"))</f>
        <v>-</v>
      </c>
      <c r="Z27" s="515" t="str">
        <f ca="1">IF($E27="", "", IFERROR(INDEX(OFFSET('Fund Guide'!$B$5,1,MATCH(Z$8,OFFSET('Fund Guide'!$B$5,,,,COUNTA('Fund Guide'!15:15)),0)-1,COUNTA('Fund Guide'!$B:$B)-COUNTA('Fund Guide'!$B$2:$B$5)),MATCH($E27,OFFSET('Fund Guide'!$B$5,1,,COUNTA('Fund Guide'!$B:$B)-COUNTA('Fund Guide'!$B$2:$B$5)),0)),"-"))</f>
        <v>-</v>
      </c>
      <c r="AB27" s="232"/>
      <c r="AC27" s="232"/>
      <c r="AD27" s="231"/>
      <c r="AG27" s="532"/>
    </row>
    <row r="28" spans="2:33" s="509" customFormat="1" ht="15" customHeight="1">
      <c r="B28" s="503"/>
      <c r="C28" s="503"/>
      <c r="D28" s="503"/>
      <c r="E28" s="390" t="s">
        <v>1452</v>
      </c>
      <c r="F28" s="504" t="str">
        <f ca="1">IF($E28="", "", IFERROR(INDEX(OFFSET('Fund Guide'!$B$5,1,MATCH(F$8,OFFSET('Fund Guide'!$B$5,,,,COUNTA('Fund Guide'!16:16)),0)-1,COUNTA('Fund Guide'!$B:$B)-COUNTA('Fund Guide'!$B$2:$B$5)),MATCH($E28,OFFSET('Fund Guide'!$B$5,1,,COUNTA('Fund Guide'!$B:$B)-COUNTA('Fund Guide'!$B$2:$B$5)),0)),"-"))</f>
        <v>-</v>
      </c>
      <c r="G28" s="505">
        <f ca="1">IF($E28="", "", IFERROR(INDEX(OFFSET('Fund Guide'!$B$5,1,MATCH(G$8,OFFSET('Fund Guide'!$B$5,,,,COUNTA('Fund Guide'!$5:$5)),0)-1,COUNTA('Fund Guide'!$B:$B)-COUNTA('Fund Guide'!$B$2:$B$5)),MATCH($E28,OFFSET('Fund Guide'!$B$5,1,,COUNTA('Fund Guide'!$B:$B)-COUNTA('Fund Guide'!$B$2:$B$5)),0)),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
IFERROR(OFFSET('RF &amp; RV Guide'!$E$8,2+MATCH($E28, OFFSET('RF &amp; RV Guide'!$E$8,3,,COUNTA('RF &amp; RV Guide'!$E:$E)-COUNTA('RF &amp; RV Guide'!$E$1:$E$8)), 0),-1+MATCH(G$8, OFFSET('RF &amp; RV Guide'!$E$8,,,,COUNTA('RF &amp; RV Guide'!$8:$8)-COUNTA('RF &amp; RV Guide'!$A$8:$E$8)),0)),"-"))))))))</f>
        <v>2190</v>
      </c>
      <c r="H28" s="506" t="str">
        <f ca="1">IF($E28="", "", IFERROR(INDEX(OFFSET('Fund Guide'!$B$5,1,MATCH(H$8,OFFSET('Fund Guide'!$B$5,,,,COUNTA('Fund Guide'!31:31)),0)-1,COUNTA('Fund Guide'!$B:$B)-COUNTA('Fund Guide'!$B$2:$B$5)),MATCH($E28,OFFSET('Fund Guide'!$B$5,1,,COUNTA('Fund Guide'!$B:$B)-COUNTA('Fund Guide'!$B$2:$B$5)),0)),"BRL"))</f>
        <v>BRL</v>
      </c>
      <c r="I28" s="507">
        <f ca="1">IF($E28="", "", IFERROR(INDEX(OFFSET('Fund Guide'!$B$5,1,MATCH("Repasse Taxa Adm. Gestor",OFFSET('Fund Guide'!$B$5,,,,COUNTA('Fund Guide'!$5:$5)),0)-1,COUNTA('Fund Guide'!$B:$B)-COUNTA('Fund Guide'!$B$2:$B$5)),MATCH($E28,OFFSET('Fund Guide'!$B$5,1,,COUNTA('Fund Guide'!$B:$B)-COUNTA('Fund Guide'!$B$2:$B$5)),0)),
IFERROR(OFFSET('RF &amp; RV Guide'!$E$8,2+MATCH($E28, OFFSET('RF &amp; RV Guide'!$E$8,3,,COUNTA('RF &amp; RV Guide'!$E:$E)-COUNTA('RF &amp; RV Guide'!$E$1:$E$8)), 0),-1+MATCH(I$8, OFFSET('RF &amp; RV Guide'!$E$8,,,,COUNTA('RF &amp; RV Guide'!$8:$8)-COUNTA('RF &amp; RV Guide'!$A$8:$E$8)),0)),IFERROR(IF(FIND("tulo",$E28), 0.25%), "-"))))</f>
        <v>2.5000000000000001E-3</v>
      </c>
      <c r="J28" s="508" t="str">
        <f ca="1">IF($E28="", "", IFERROR(INDEX(OFFSET('Fund Guide'!$B$5,1,MATCH(J$8,OFFSET('Fund Guide'!$B$5,,,,COUNTA('Fund Guide'!$5:$5)),0)-1,COUNTA('Fund Guide'!$B:$B)-COUNTA('Fund Guide'!$B$2:$B$5)),MATCH($E28,OFFSET('Fund Guide'!$B$5,1,,COUNTA('Fund Guide'!$B:$B)-COUNTA('Fund Guide'!$B$2:$B$5)),0)),
IFERROR(OFFSET('RF &amp; RV Guide'!$E$8,2+MATCH($E28, OFFSET('RF &amp; RV Guide'!$E$8,3,,COUNTA('RF &amp; RV Guide'!$E:$E)-COUNTA('RF &amp; RV Guide'!$E$1:$E$8)), 0),-1+MATCH(J$8, OFFSET('RF &amp; RV Guide'!$E$8,,,,COUNTA('RF &amp; RV Guide'!$8:$8)-COUNTA('RF &amp; RV Guide'!$A$8:$E$8)),0)), "-")))</f>
        <v>-</v>
      </c>
      <c r="K28" s="508" t="str">
        <f ca="1">IF($E28="", "", IFERROR(INDEX(OFFSET('Fund Guide'!$B$5,1,MATCH(K$8,OFFSET('Fund Guide'!$B$5,,,,COUNTA('Fund Guide'!$5:$5)),0)-1,COUNTA('Fund Guide'!$B:$B)-COUNTA('Fund Guide'!$B$2:$B$5)),MATCH($E28,OFFSET('Fund Guide'!$B$5,1,,COUNTA('Fund Guide'!$B:$B)-COUNTA('Fund Guide'!$B$2:$B$5)),0)),
IFERROR(OFFSET('RF &amp; RV Guide'!$E$8,2+MATCH($E28, OFFSET('RF &amp; RV Guide'!$E$8,3,,COUNTA('RF &amp; RV Guide'!$E:$E)-COUNTA('RF &amp; RV Guide'!$E$1:$E$8)), 0),-1+MATCH("Captação", OFFSET('RF &amp; RV Guide'!$E$8,,,,COUNTA('RF &amp; RV Guide'!$8:$8)-COUNTA('RF &amp; RV Guide'!$A$8:$E$8)),0)), "-")))</f>
        <v>-</v>
      </c>
      <c r="M28" s="510">
        <f t="shared" ref="M28" si="16">IFERROR(IF(N28=0, "", N28*$M$3),0)</f>
        <v>220000.00000000003</v>
      </c>
      <c r="N28" s="231">
        <v>2.2000000000000002E-2</v>
      </c>
      <c r="O28" s="530">
        <f t="shared" ref="O28" si="17">IFERROR(IF(N28=0, "", N28/N$24),0)</f>
        <v>0.19999999999999998</v>
      </c>
      <c r="Q28" s="512" t="str">
        <f ca="1">IF($E28="", "", IFERROR(INDEX(OFFSET('Fund Guide'!$B$5,1,MATCH(Q$8,OFFSET('Fund Guide'!$B$5,,,,COUNTA('Fund Guide'!16:16)),0)-1,COUNTA('Fund Guide'!$B:$B)-COUNTA('Fund Guide'!$B$2:$B$5)),MATCH($E28,OFFSET('Fund Guide'!$B$5,1,,COUNTA('Fund Guide'!$B:$B)-COUNTA('Fund Guide'!$B$2:$B$5)),0)),"-"))</f>
        <v>-</v>
      </c>
      <c r="R28" s="513" t="str">
        <f ca="1">IF($E28="", "", IFERROR(INDEX(OFFSET('Fund Guide'!$B$5,1,MATCH(R$8,OFFSET('Fund Guide'!$B$5,,,,COUNTA('Fund Guide'!16:16)),0)-1,COUNTA('Fund Guide'!$B:$B)-COUNTA('Fund Guide'!$B$2:$B$5)),MATCH($E28,OFFSET('Fund Guide'!$B$5,1,,COUNTA('Fund Guide'!$B:$B)-COUNTA('Fund Guide'!$B$2:$B$5)),0)),"-"))</f>
        <v>-</v>
      </c>
      <c r="S28" s="512" t="str">
        <f ca="1">IF($E28="", "", IFERROR(INDEX(OFFSET('Fund Guide'!$B$5,1,MATCH(S$8,OFFSET('Fund Guide'!$B$5,,,,COUNTA('Fund Guide'!16:16)),0)-1,COUNTA('Fund Guide'!$B:$B)-COUNTA('Fund Guide'!$B$2:$B$5)),MATCH($E28,OFFSET('Fund Guide'!$B$5,1,,COUNTA('Fund Guide'!$B:$B)-COUNTA('Fund Guide'!$B$2:$B$5)),0)),"-"))</f>
        <v>-</v>
      </c>
      <c r="T28" s="513" t="str">
        <f ca="1">IF($E28="", "", IFERROR(INDEX(OFFSET('Fund Guide'!$B$5,1,MATCH(T$8,OFFSET('Fund Guide'!$B$5,,,,COUNTA('Fund Guide'!16:16)),0)-1,COUNTA('Fund Guide'!$B:$B)-COUNTA('Fund Guide'!$B$2:$B$5)),MATCH($E28,OFFSET('Fund Guide'!$B$5,1,,COUNTA('Fund Guide'!$B:$B)-COUNTA('Fund Guide'!$B$2:$B$5)),0)),"-"))</f>
        <v>-</v>
      </c>
      <c r="U28" s="512" t="str">
        <f ca="1">IF($E28="", "", IFERROR(INDEX(OFFSET('Fund Guide'!$B$5,1,MATCH(U$8,OFFSET('Fund Guide'!$B$5,,,,COUNTA('Fund Guide'!16:16)),0)-1,COUNTA('Fund Guide'!$B:$B)-COUNTA('Fund Guide'!$B$2:$B$5)),MATCH($E28,OFFSET('Fund Guide'!$B$5,1,,COUNTA('Fund Guide'!$B:$B)-COUNTA('Fund Guide'!$B$2:$B$5)),0)),"-"))</f>
        <v>-</v>
      </c>
      <c r="V28" s="513" t="str">
        <f ca="1">IF($E28="", "", IFERROR(INDEX(OFFSET('Fund Guide'!$B$5,1,MATCH(V$8,OFFSET('Fund Guide'!$B$5,,,,COUNTA('Fund Guide'!16:16)),0)-1,COUNTA('Fund Guide'!$B:$B)-COUNTA('Fund Guide'!$B$2:$B$5)),MATCH($E28,OFFSET('Fund Guide'!$B$5,1,,COUNTA('Fund Guide'!$B:$B)-COUNTA('Fund Guide'!$B$2:$B$5)),0)),"-"))</f>
        <v>-</v>
      </c>
      <c r="W28" s="512" t="str">
        <f ca="1">IF($E28="", "", IFERROR(INDEX(OFFSET('Fund Guide'!$B$5,1,MATCH(W$8,OFFSET('Fund Guide'!$B$5,,,,COUNTA('Fund Guide'!16:16)),0)-1,COUNTA('Fund Guide'!$B:$B)-COUNTA('Fund Guide'!$B$2:$B$5)),MATCH($E28,OFFSET('Fund Guide'!$B$5,1,,COUNTA('Fund Guide'!$B:$B)-COUNTA('Fund Guide'!$B$2:$B$5)),0)),"-"))</f>
        <v>-</v>
      </c>
      <c r="X28" s="513" t="str">
        <f ca="1">IF($E28="", "", IFERROR(INDEX(OFFSET('Fund Guide'!$B$5,1,MATCH(X$8,OFFSET('Fund Guide'!$B$5,,,,COUNTA('Fund Guide'!16:16)),0)-1,COUNTA('Fund Guide'!$B:$B)-COUNTA('Fund Guide'!$B$2:$B$5)),MATCH($E28,OFFSET('Fund Guide'!$B$5,1,,COUNTA('Fund Guide'!$B:$B)-COUNTA('Fund Guide'!$B$2:$B$5)),0)),"-"))</f>
        <v>-</v>
      </c>
      <c r="Y28" s="514" t="str">
        <f ca="1">IF($E28="", "", IFERROR(INDEX(OFFSET('Fund Guide'!$B$5,1,MATCH(Y$8,OFFSET('Fund Guide'!$B$5,,,,COUNTA('Fund Guide'!16:16)),0)-1,COUNTA('Fund Guide'!$B:$B)-COUNTA('Fund Guide'!$B$2:$B$5)),MATCH($E28,OFFSET('Fund Guide'!$B$5,1,,COUNTA('Fund Guide'!$B:$B)-COUNTA('Fund Guide'!$B$2:$B$5)),0)),"-"))</f>
        <v>-</v>
      </c>
      <c r="Z28" s="515" t="str">
        <f ca="1">IF($E28="", "", IFERROR(INDEX(OFFSET('Fund Guide'!$B$5,1,MATCH(Z$8,OFFSET('Fund Guide'!$B$5,,,,COUNTA('Fund Guide'!16:16)),0)-1,COUNTA('Fund Guide'!$B:$B)-COUNTA('Fund Guide'!$B$2:$B$5)),MATCH($E28,OFFSET('Fund Guide'!$B$5,1,,COUNTA('Fund Guide'!$B:$B)-COUNTA('Fund Guide'!$B$2:$B$5)),0)),"-"))</f>
        <v>-</v>
      </c>
      <c r="AB28" s="232"/>
      <c r="AC28" s="232"/>
      <c r="AD28" s="231"/>
      <c r="AG28" s="532"/>
    </row>
    <row r="29" spans="2:33" s="509" customFormat="1" ht="15" customHeight="1">
      <c r="B29" s="503"/>
      <c r="C29" s="503"/>
      <c r="D29" s="503"/>
      <c r="E29" s="390" t="s">
        <v>1443</v>
      </c>
      <c r="F29" s="504" t="str">
        <f ca="1">IF($E29="", "", IFERROR(INDEX(OFFSET('Fund Guide'!$B$5,1,MATCH(F$8,OFFSET('Fund Guide'!$B$5,,,,COUNTA('Fund Guide'!17:17)),0)-1,COUNTA('Fund Guide'!$B:$B)-COUNTA('Fund Guide'!$B$2:$B$5)),MATCH($E29,OFFSET('Fund Guide'!$B$5,1,,COUNTA('Fund Guide'!$B:$B)-COUNTA('Fund Guide'!$B$2:$B$5)),0)),"-"))</f>
        <v>-</v>
      </c>
      <c r="G29" s="505">
        <f ca="1">IF($E29="", "", IFERROR(INDEX(OFFSET('Fund Guide'!$B$5,1,MATCH(G$8,OFFSET('Fund Guide'!$B$5,,,,COUNTA('Fund Guide'!$5:$5)),0)-1,COUNTA('Fund Guide'!$B:$B)-COUNTA('Fund Guide'!$B$2:$B$5)),MATCH($E29,OFFSET('Fund Guide'!$B$5,1,,COUNTA('Fund Guide'!$B:$B)-COUNTA('Fund Guide'!$B$2:$B$5)),0)),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2</v>
      </c>
      <c r="H29" s="506" t="str">
        <f ca="1">IF($E29="", "", IFERROR(INDEX(OFFSET('Fund Guide'!$B$5,1,MATCH(H$8,OFFSET('Fund Guide'!$B$5,,,,COUNTA('Fund Guide'!32:32)),0)-1,COUNTA('Fund Guide'!$B:$B)-COUNTA('Fund Guide'!$B$2:$B$5)),MATCH($E29,OFFSET('Fund Guide'!$B$5,1,,COUNTA('Fund Guide'!$B:$B)-COUNTA('Fund Guide'!$B$2:$B$5)),0)),"BRL"))</f>
        <v>BRL</v>
      </c>
      <c r="I29" s="507"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Guide'!$E$8,3,,COUNTA('RF &amp; RV Guide'!$E:$E)-COUNTA('RF &amp; RV Guide'!$E$1:$E$8)), 0),-1+MATCH(I$8, OFFSET('RF &amp; RV Guide'!$E$8,,,,COUNTA('RF &amp; RV Guide'!$8:$8)-COUNTA('RF &amp; RV Guide'!$A$8:$E$8)),0)),IFERROR(IF(FIND("tulo",$E29), 0.25%), "-"))))</f>
        <v>-</v>
      </c>
      <c r="J29" s="508" t="str">
        <f ca="1">IF($E29="", "", IFERROR(INDEX(OFFSET('Fund Guide'!$B$5,1,MATCH(J$8,OFFSET('Fund Guide'!$B$5,,,,COUNTA('Fund Guide'!$5:$5)),0)-1,COUNTA('Fund Guide'!$B:$B)-COUNTA('Fund Guide'!$B$2:$B$5)),MATCH($E29,OFFSET('Fund Guide'!$B$5,1,,COUNTA('Fund Guide'!$B:$B)-COUNTA('Fund Guide'!$B$2:$B$5)),0)),
IFERROR(OFFSET('RF &amp; RV Guide'!$E$8,2+MATCH($E29, OFFSET('RF &amp; RV Guide'!$E$8,3,,COUNTA('RF &amp; RV Guide'!$E:$E)-COUNTA('RF &amp; RV Guide'!$E$1:$E$8)), 0),-1+MATCH(J$8, OFFSET('RF &amp; RV Guide'!$E$8,,,,COUNTA('RF &amp; RV Guide'!$8:$8)-COUNTA('RF &amp; RV Guide'!$A$8:$E$8)),0)), "-")))</f>
        <v>-</v>
      </c>
      <c r="K29" s="508"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Sim</v>
      </c>
      <c r="M29" s="510">
        <f t="shared" ref="M29" si="18">IFERROR(IF(N29=0, "", N29*$M$3),0)</f>
        <v>220000.00000000003</v>
      </c>
      <c r="N29" s="231">
        <v>2.2000000000000002E-2</v>
      </c>
      <c r="O29" s="530">
        <f t="shared" ref="O29" si="19">IFERROR(IF(N29=0, "", N29/N$24),0)</f>
        <v>0.19999999999999998</v>
      </c>
      <c r="Q29" s="512" t="str">
        <f ca="1">IF($E29="", "", IFERROR(INDEX(OFFSET('Fund Guide'!$B$5,1,MATCH(Q$8,OFFSET('Fund Guide'!$B$5,,,,COUNTA('Fund Guide'!17:17)),0)-1,COUNTA('Fund Guide'!$B:$B)-COUNTA('Fund Guide'!$B$2:$B$5)),MATCH($E29,OFFSET('Fund Guide'!$B$5,1,,COUNTA('Fund Guide'!$B:$B)-COUNTA('Fund Guide'!$B$2:$B$5)),0)),"-"))</f>
        <v>-</v>
      </c>
      <c r="R29" s="513" t="str">
        <f ca="1">IF($E29="", "", IFERROR(INDEX(OFFSET('Fund Guide'!$B$5,1,MATCH(R$8,OFFSET('Fund Guide'!$B$5,,,,COUNTA('Fund Guide'!17:17)),0)-1,COUNTA('Fund Guide'!$B:$B)-COUNTA('Fund Guide'!$B$2:$B$5)),MATCH($E29,OFFSET('Fund Guide'!$B$5,1,,COUNTA('Fund Guide'!$B:$B)-COUNTA('Fund Guide'!$B$2:$B$5)),0)),"-"))</f>
        <v>-</v>
      </c>
      <c r="S29" s="512" t="str">
        <f ca="1">IF($E29="", "", IFERROR(INDEX(OFFSET('Fund Guide'!$B$5,1,MATCH(S$8,OFFSET('Fund Guide'!$B$5,,,,COUNTA('Fund Guide'!17:17)),0)-1,COUNTA('Fund Guide'!$B:$B)-COUNTA('Fund Guide'!$B$2:$B$5)),MATCH($E29,OFFSET('Fund Guide'!$B$5,1,,COUNTA('Fund Guide'!$B:$B)-COUNTA('Fund Guide'!$B$2:$B$5)),0)),"-"))</f>
        <v>-</v>
      </c>
      <c r="T29" s="513" t="str">
        <f ca="1">IF($E29="", "", IFERROR(INDEX(OFFSET('Fund Guide'!$B$5,1,MATCH(T$8,OFFSET('Fund Guide'!$B$5,,,,COUNTA('Fund Guide'!17:17)),0)-1,COUNTA('Fund Guide'!$B:$B)-COUNTA('Fund Guide'!$B$2:$B$5)),MATCH($E29,OFFSET('Fund Guide'!$B$5,1,,COUNTA('Fund Guide'!$B:$B)-COUNTA('Fund Guide'!$B$2:$B$5)),0)),"-"))</f>
        <v>-</v>
      </c>
      <c r="U29" s="512" t="str">
        <f ca="1">IF($E29="", "", IFERROR(INDEX(OFFSET('Fund Guide'!$B$5,1,MATCH(U$8,OFFSET('Fund Guide'!$B$5,,,,COUNTA('Fund Guide'!17:17)),0)-1,COUNTA('Fund Guide'!$B:$B)-COUNTA('Fund Guide'!$B$2:$B$5)),MATCH($E29,OFFSET('Fund Guide'!$B$5,1,,COUNTA('Fund Guide'!$B:$B)-COUNTA('Fund Guide'!$B$2:$B$5)),0)),"-"))</f>
        <v>-</v>
      </c>
      <c r="V29" s="513" t="str">
        <f ca="1">IF($E29="", "", IFERROR(INDEX(OFFSET('Fund Guide'!$B$5,1,MATCH(V$8,OFFSET('Fund Guide'!$B$5,,,,COUNTA('Fund Guide'!17:17)),0)-1,COUNTA('Fund Guide'!$B:$B)-COUNTA('Fund Guide'!$B$2:$B$5)),MATCH($E29,OFFSET('Fund Guide'!$B$5,1,,COUNTA('Fund Guide'!$B:$B)-COUNTA('Fund Guide'!$B$2:$B$5)),0)),"-"))</f>
        <v>-</v>
      </c>
      <c r="W29" s="512" t="str">
        <f ca="1">IF($E29="", "", IFERROR(INDEX(OFFSET('Fund Guide'!$B$5,1,MATCH(W$8,OFFSET('Fund Guide'!$B$5,,,,COUNTA('Fund Guide'!17:17)),0)-1,COUNTA('Fund Guide'!$B:$B)-COUNTA('Fund Guide'!$B$2:$B$5)),MATCH($E29,OFFSET('Fund Guide'!$B$5,1,,COUNTA('Fund Guide'!$B:$B)-COUNTA('Fund Guide'!$B$2:$B$5)),0)),"-"))</f>
        <v>-</v>
      </c>
      <c r="X29" s="513" t="str">
        <f ca="1">IF($E29="", "", IFERROR(INDEX(OFFSET('Fund Guide'!$B$5,1,MATCH(X$8,OFFSET('Fund Guide'!$B$5,,,,COUNTA('Fund Guide'!17:17)),0)-1,COUNTA('Fund Guide'!$B:$B)-COUNTA('Fund Guide'!$B$2:$B$5)),MATCH($E29,OFFSET('Fund Guide'!$B$5,1,,COUNTA('Fund Guide'!$B:$B)-COUNTA('Fund Guide'!$B$2:$B$5)),0)),"-"))</f>
        <v>-</v>
      </c>
      <c r="Y29" s="514" t="str">
        <f ca="1">IF($E29="", "", IFERROR(INDEX(OFFSET('Fund Guide'!$B$5,1,MATCH(Y$8,OFFSET('Fund Guide'!$B$5,,,,COUNTA('Fund Guide'!17:17)),0)-1,COUNTA('Fund Guide'!$B:$B)-COUNTA('Fund Guide'!$B$2:$B$5)),MATCH($E29,OFFSET('Fund Guide'!$B$5,1,,COUNTA('Fund Guide'!$B:$B)-COUNTA('Fund Guide'!$B$2:$B$5)),0)),"-"))</f>
        <v>-</v>
      </c>
      <c r="Z29" s="515" t="str">
        <f ca="1">IF($E29="", "", IFERROR(INDEX(OFFSET('Fund Guide'!$B$5,1,MATCH(Z$8,OFFSET('Fund Guide'!$B$5,,,,COUNTA('Fund Guide'!17:17)),0)-1,COUNTA('Fund Guide'!$B:$B)-COUNTA('Fund Guide'!$B$2:$B$5)),MATCH($E29,OFFSET('Fund Guide'!$B$5,1,,COUNTA('Fund Guide'!$B:$B)-COUNTA('Fund Guide'!$B$2:$B$5)),0)),"-"))</f>
        <v>-</v>
      </c>
      <c r="AB29" s="232"/>
      <c r="AC29" s="232"/>
      <c r="AD29" s="231"/>
      <c r="AG29" s="532"/>
    </row>
    <row r="30" spans="2:33" s="522" customFormat="1" ht="4.5" customHeight="1">
      <c r="B30" s="518"/>
      <c r="C30" s="518"/>
      <c r="D30" s="518"/>
      <c r="E30" s="519"/>
      <c r="F30" s="531"/>
      <c r="G30" s="520"/>
      <c r="H30" s="520"/>
      <c r="I30" s="521"/>
      <c r="J30" s="521"/>
      <c r="K30" s="521"/>
      <c r="M30" s="523"/>
      <c r="Q30" s="521"/>
      <c r="S30" s="521"/>
      <c r="U30" s="521"/>
      <c r="W30" s="521"/>
      <c r="Y30" s="521"/>
      <c r="AB30" s="521"/>
      <c r="AG30" s="532"/>
    </row>
    <row r="31" spans="2:33" s="493" customFormat="1" ht="14.25" customHeight="1">
      <c r="B31" s="489"/>
      <c r="C31" s="489"/>
      <c r="D31" s="489" t="s">
        <v>12</v>
      </c>
      <c r="E31" s="525" t="s">
        <v>1370</v>
      </c>
      <c r="F31" s="526"/>
      <c r="G31" s="526"/>
      <c r="H31" s="526"/>
      <c r="I31" s="527"/>
      <c r="J31" s="527"/>
      <c r="K31" s="527"/>
      <c r="M31" s="528">
        <f>IFERROR(IF(N31=0, 0, N31*$M$3),0)</f>
        <v>400000</v>
      </c>
      <c r="N31" s="653">
        <v>0.04</v>
      </c>
      <c r="O31" s="529">
        <f>IF(N31=0, 0, SUM(O32:O34)*N31)</f>
        <v>0.04</v>
      </c>
      <c r="Q31" s="527"/>
      <c r="R31" s="529"/>
      <c r="S31" s="527"/>
      <c r="T31" s="529"/>
      <c r="U31" s="527"/>
      <c r="V31" s="529"/>
      <c r="W31" s="527"/>
      <c r="X31" s="529"/>
      <c r="Y31" s="527"/>
      <c r="Z31" s="529"/>
      <c r="AB31" s="527"/>
      <c r="AC31" s="529"/>
      <c r="AD31" s="529"/>
    </row>
    <row r="32" spans="2:33" s="509" customFormat="1" ht="15" customHeight="1">
      <c r="B32" s="503"/>
      <c r="C32" s="503"/>
      <c r="D32" s="503"/>
      <c r="E32" s="390" t="s">
        <v>1510</v>
      </c>
      <c r="F32" s="504" t="str">
        <f ca="1">IF($E32="", "", IFERROR(INDEX(OFFSET('Fund Guide'!$B$5,1,MATCH(F$8,OFFSET('Fund Guide'!$B$5,,,,COUNTA('Fund Guide'!16:16)),0)-1,COUNTA('Fund Guide'!$B:$B)-COUNTA('Fund Guide'!$B$2:$B$5)),MATCH($E32,OFFSET('Fund Guide'!$B$5,1,,COUNTA('Fund Guide'!$B:$B)-COUNTA('Fund Guide'!$B$2:$B$5)),0)),"-"))</f>
        <v>-</v>
      </c>
      <c r="G32" s="505">
        <f ca="1">IF($E32="", "", IFERROR(INDEX(OFFSET('Fund Guide'!$B$5,1,MATCH(G$8,OFFSET('Fund Guide'!$B$5,,,,COUNTA('Fund Guide'!$5:$5)),0)-1,COUNTA('Fund Guide'!$B:$B)-COUNTA('Fund Guide'!$B$2:$B$5)),MATCH($E32,OFFSET('Fund Guide'!$B$5,1,,COUNTA('Fund Guide'!$B:$B)-COUNTA('Fund Guide'!$B$2:$B$5)),0)),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2920</v>
      </c>
      <c r="H32" s="506" t="str">
        <f ca="1">IF($E32="", "", IFERROR(INDEX(OFFSET('Fund Guide'!$B$5,1,MATCH(H$8,OFFSET('Fund Guide'!$B$5,,,,COUNTA('Fund Guide'!34:34)),0)-1,COUNTA('Fund Guide'!$B:$B)-COUNTA('Fund Guide'!$B$2:$B$5)),MATCH($E32,OFFSET('Fund Guide'!$B$5,1,,COUNTA('Fund Guide'!$B:$B)-COUNTA('Fund Guide'!$B$2:$B$5)),0)),"BRL"))</f>
        <v>BRL</v>
      </c>
      <c r="I32" s="507">
        <f ca="1">IF($E32="", "", IFERROR(INDEX(OFFSET('Fund Guide'!$B$5,1,MATCH("Repasse Taxa Adm. Gestor",OFFSET('Fund Guide'!$B$5,,,,COUNTA('Fund Guide'!$5:$5)),0)-1,COUNTA('Fund Guide'!$B:$B)-COUNTA('Fund Guide'!$B$2:$B$5)),MATCH($E32,OFFSET('Fund Guide'!$B$5,1,,COUNTA('Fund Guide'!$B:$B)-COUNTA('Fund Guide'!$B$2:$B$5)),0)),
IFERROR(OFFSET('RF &amp; RV Guide'!$E$8,2+MATCH($E32, OFFSET('RF &amp; RV Guide'!$E$8,3,,COUNTA('RF &amp; RV Guide'!$E:$E)-COUNTA('RF &amp; RV Guide'!$E$1:$E$8)), 0),-1+MATCH(I$8, OFFSET('RF &amp; RV Guide'!$E$8,,,,COUNTA('RF &amp; RV Guide'!$8:$8)-COUNTA('RF &amp; RV Guide'!$A$8:$E$8)),0)),IFERROR(IF(FIND("tulo",$E32), 0.25%), "-"))))</f>
        <v>2.5000000000000001E-3</v>
      </c>
      <c r="J32" s="508" t="str">
        <f ca="1">IF($E32="", "", IFERROR(INDEX(OFFSET('Fund Guide'!$B$5,1,MATCH(J$8,OFFSET('Fund Guide'!$B$5,,,,COUNTA('Fund Guide'!$5:$5)),0)-1,COUNTA('Fund Guide'!$B:$B)-COUNTA('Fund Guide'!$B$2:$B$5)),MATCH($E32,OFFSET('Fund Guide'!$B$5,1,,COUNTA('Fund Guide'!$B:$B)-COUNTA('Fund Guide'!$B$2:$B$5)),0)),
IFERROR(OFFSET('RF &amp; RV Guide'!$E$8,2+MATCH($E32, OFFSET('RF &amp; RV Guide'!$E$8,3,,COUNTA('RF &amp; RV Guide'!$E:$E)-COUNTA('RF &amp; RV Guide'!$E$1:$E$8)), 0),-1+MATCH(J$8, OFFSET('RF &amp; RV Guide'!$E$8,,,,COUNTA('RF &amp; RV Guide'!$8:$8)-COUNTA('RF &amp; RV Guide'!$A$8:$E$8)),0)), "-")))</f>
        <v>-</v>
      </c>
      <c r="K32" s="508"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v>
      </c>
      <c r="M32" s="510">
        <f>IFERROR(IF(N32=0, "", N32*$M$3),0)</f>
        <v>200000</v>
      </c>
      <c r="N32" s="231">
        <v>0.02</v>
      </c>
      <c r="O32" s="530">
        <f>IFERROR(IF(N32=0, "", N32/N$31),0)</f>
        <v>0.5</v>
      </c>
      <c r="Q32" s="512" t="str">
        <f ca="1">IF($E32="", "", IFERROR(INDEX(OFFSET('Fund Guide'!$B$5,1,MATCH(Q$8,OFFSET('Fund Guide'!$B$5,,,,COUNTA('Fund Guide'!16:16)),0)-1,COUNTA('Fund Guide'!$B:$B)-COUNTA('Fund Guide'!$B$2:$B$5)),MATCH($E32,OFFSET('Fund Guide'!$B$5,1,,COUNTA('Fund Guide'!$B:$B)-COUNTA('Fund Guide'!$B$2:$B$5)),0)),"-"))</f>
        <v>-</v>
      </c>
      <c r="R32" s="513" t="str">
        <f ca="1">IF($E32="", "", IFERROR(INDEX(OFFSET('Fund Guide'!$B$5,1,MATCH(R$8,OFFSET('Fund Guide'!$B$5,,,,COUNTA('Fund Guide'!16:16)),0)-1,COUNTA('Fund Guide'!$B:$B)-COUNTA('Fund Guide'!$B$2:$B$5)),MATCH($E32,OFFSET('Fund Guide'!$B$5,1,,COUNTA('Fund Guide'!$B:$B)-COUNTA('Fund Guide'!$B$2:$B$5)),0)),"-"))</f>
        <v>-</v>
      </c>
      <c r="S32" s="512" t="str">
        <f ca="1">IF($E32="", "", IFERROR(INDEX(OFFSET('Fund Guide'!$B$5,1,MATCH(S$8,OFFSET('Fund Guide'!$B$5,,,,COUNTA('Fund Guide'!16:16)),0)-1,COUNTA('Fund Guide'!$B:$B)-COUNTA('Fund Guide'!$B$2:$B$5)),MATCH($E32,OFFSET('Fund Guide'!$B$5,1,,COUNTA('Fund Guide'!$B:$B)-COUNTA('Fund Guide'!$B$2:$B$5)),0)),"-"))</f>
        <v>-</v>
      </c>
      <c r="T32" s="513" t="str">
        <f ca="1">IF($E32="", "", IFERROR(INDEX(OFFSET('Fund Guide'!$B$5,1,MATCH(T$8,OFFSET('Fund Guide'!$B$5,,,,COUNTA('Fund Guide'!16:16)),0)-1,COUNTA('Fund Guide'!$B:$B)-COUNTA('Fund Guide'!$B$2:$B$5)),MATCH($E32,OFFSET('Fund Guide'!$B$5,1,,COUNTA('Fund Guide'!$B:$B)-COUNTA('Fund Guide'!$B$2:$B$5)),0)),"-"))</f>
        <v>-</v>
      </c>
      <c r="U32" s="512" t="str">
        <f ca="1">IF($E32="", "", IFERROR(INDEX(OFFSET('Fund Guide'!$B$5,1,MATCH(U$8,OFFSET('Fund Guide'!$B$5,,,,COUNTA('Fund Guide'!16:16)),0)-1,COUNTA('Fund Guide'!$B:$B)-COUNTA('Fund Guide'!$B$2:$B$5)),MATCH($E32,OFFSET('Fund Guide'!$B$5,1,,COUNTA('Fund Guide'!$B:$B)-COUNTA('Fund Guide'!$B$2:$B$5)),0)),"-"))</f>
        <v>-</v>
      </c>
      <c r="V32" s="513" t="str">
        <f ca="1">IF($E32="", "", IFERROR(INDEX(OFFSET('Fund Guide'!$B$5,1,MATCH(V$8,OFFSET('Fund Guide'!$B$5,,,,COUNTA('Fund Guide'!16:16)),0)-1,COUNTA('Fund Guide'!$B:$B)-COUNTA('Fund Guide'!$B$2:$B$5)),MATCH($E32,OFFSET('Fund Guide'!$B$5,1,,COUNTA('Fund Guide'!$B:$B)-COUNTA('Fund Guide'!$B$2:$B$5)),0)),"-"))</f>
        <v>-</v>
      </c>
      <c r="W32" s="512" t="str">
        <f ca="1">IF($E32="", "", IFERROR(INDEX(OFFSET('Fund Guide'!$B$5,1,MATCH(W$8,OFFSET('Fund Guide'!$B$5,,,,COUNTA('Fund Guide'!16:16)),0)-1,COUNTA('Fund Guide'!$B:$B)-COUNTA('Fund Guide'!$B$2:$B$5)),MATCH($E32,OFFSET('Fund Guide'!$B$5,1,,COUNTA('Fund Guide'!$B:$B)-COUNTA('Fund Guide'!$B$2:$B$5)),0)),"-"))</f>
        <v>-</v>
      </c>
      <c r="X32" s="513" t="str">
        <f ca="1">IF($E32="", "", IFERROR(INDEX(OFFSET('Fund Guide'!$B$5,1,MATCH(X$8,OFFSET('Fund Guide'!$B$5,,,,COUNTA('Fund Guide'!16:16)),0)-1,COUNTA('Fund Guide'!$B:$B)-COUNTA('Fund Guide'!$B$2:$B$5)),MATCH($E32,OFFSET('Fund Guide'!$B$5,1,,COUNTA('Fund Guide'!$B:$B)-COUNTA('Fund Guide'!$B$2:$B$5)),0)),"-"))</f>
        <v>-</v>
      </c>
      <c r="Y32" s="514" t="str">
        <f ca="1">IF($E32="", "", IFERROR(INDEX(OFFSET('Fund Guide'!$B$5,1,MATCH(Y$8,OFFSET('Fund Guide'!$B$5,,,,COUNTA('Fund Guide'!16:16)),0)-1,COUNTA('Fund Guide'!$B:$B)-COUNTA('Fund Guide'!$B$2:$B$5)),MATCH($E32,OFFSET('Fund Guide'!$B$5,1,,COUNTA('Fund Guide'!$B:$B)-COUNTA('Fund Guide'!$B$2:$B$5)),0)),"-"))</f>
        <v>-</v>
      </c>
      <c r="Z32" s="515" t="str">
        <f ca="1">IF($E32="", "", IFERROR(INDEX(OFFSET('Fund Guide'!$B$5,1,MATCH(Z$8,OFFSET('Fund Guide'!$B$5,,,,COUNTA('Fund Guide'!16:16)),0)-1,COUNTA('Fund Guide'!$B:$B)-COUNTA('Fund Guide'!$B$2:$B$5)),MATCH($E32,OFFSET('Fund Guide'!$B$5,1,,COUNTA('Fund Guide'!$B:$B)-COUNTA('Fund Guide'!$B$2:$B$5)),0)),"-"))</f>
        <v>-</v>
      </c>
      <c r="AB32" s="232"/>
      <c r="AC32" s="232"/>
      <c r="AD32" s="231"/>
      <c r="AG32" s="532"/>
    </row>
    <row r="33" spans="2:33" s="509" customFormat="1" ht="15" customHeight="1">
      <c r="B33" s="503"/>
      <c r="C33" s="503"/>
      <c r="D33" s="503"/>
      <c r="E33" s="390" t="s">
        <v>1511</v>
      </c>
      <c r="F33" s="504" t="str">
        <f ca="1">IF($E33="", "", IFERROR(INDEX(OFFSET('Fund Guide'!$B$5,1,MATCH(F$8,OFFSET('Fund Guide'!$B$5,,,,COUNTA('Fund Guide'!17:17)),0)-1,COUNTA('Fund Guide'!$B:$B)-COUNTA('Fund Guide'!$B$2:$B$5)),MATCH($E33,OFFSET('Fund Guide'!$B$5,1,,COUNTA('Fund Guide'!$B:$B)-COUNTA('Fund Guide'!$B$2:$B$5)),0)),"-"))</f>
        <v>-</v>
      </c>
      <c r="G33" s="505">
        <f ca="1">IF($E33="", "", IFERROR(INDEX(OFFSET('Fund Guide'!$B$5,1,MATCH(G$8,OFFSET('Fund Guide'!$B$5,,,,COUNTA('Fund Guide'!$5:$5)),0)-1,COUNTA('Fund Guide'!$B:$B)-COUNTA('Fund Guide'!$B$2:$B$5)),MATCH($E33,OFFSET('Fund Guide'!$B$5,1,,COUNTA('Fund Guide'!$B:$B)-COUNTA('Fund Guide'!$B$2:$B$5)),0)),
IF(OR(LEFT($E33,3)="NTN",LEFT($E33,3)="LFT"),DATE(_xlfn.NUMBERVALUE(RIGHT(LEFT($E33, FIND(" (", $E33)-1), 4)),8,15)-TODAY(),IFERROR(IF(FIND("ano",$E33)&gt;1,FLOOR(_xlfn.NUMBERVALUE(RIGHT(LEFT($E33,FIND(" ano",$E33)-1),FIND(" ano",$E33)-1-(FIND(" - ",$E33)+2)))*365,1)),IFERROR(IF(FIND("meses",$E33)&gt;1,FLOOR(_xlfn.NUMBERVALUE(RIGHT(LEFT($E33,FIND(" meses",$E33)-1),FIND(" meses",$E33)-1-(FIND(" - ",$E33)+2))),1)*(365/12)),IFERROR(IF(FIND("mês",$E33)&gt;1,FLOOR(_xlfn.NUMBERVALUE(RIGHT(LEFT($E33,FIND(" mês",$E33)-1),FIND(" mês",$E33)-1-(FIND(" - ",$E33)+2))),1)*(365/12)),IFERROR(IF(FIND("Diária", $E33)&gt;0, 0),
IFERROR(OFFSET('RF &amp; RV Guide'!$E$8,2+MATCH($E33, OFFSET('RF &amp; RV Guide'!$E$8,3,,COUNTA('RF &amp; RV Guide'!$E:$E)-COUNTA('RF &amp; RV Guide'!$E$1:$E$8)), 0),-1+MATCH(G$8, OFFSET('RF &amp; RV Guide'!$E$8,,,,COUNTA('RF &amp; RV Guide'!$8:$8)-COUNTA('RF &amp; RV Guide'!$A$8:$E$8)),0)),"-"))))))))</f>
        <v>3285</v>
      </c>
      <c r="H33" s="506" t="str">
        <f ca="1">IF($E33="", "", IFERROR(INDEX(OFFSET('Fund Guide'!$B$5,1,MATCH(H$8,OFFSET('Fund Guide'!$B$5,,,,COUNTA('Fund Guide'!35:35)),0)-1,COUNTA('Fund Guide'!$B:$B)-COUNTA('Fund Guide'!$B$2:$B$5)),MATCH($E33,OFFSET('Fund Guide'!$B$5,1,,COUNTA('Fund Guide'!$B:$B)-COUNTA('Fund Guide'!$B$2:$B$5)),0)),"BRL"))</f>
        <v>BRL</v>
      </c>
      <c r="I33" s="507">
        <f ca="1">IF($E33="", "", IFERROR(INDEX(OFFSET('Fund Guide'!$B$5,1,MATCH("Repasse Taxa Adm. Gestor",OFFSET('Fund Guide'!$B$5,,,,COUNTA('Fund Guide'!$5:$5)),0)-1,COUNTA('Fund Guide'!$B:$B)-COUNTA('Fund Guide'!$B$2:$B$5)),MATCH($E33,OFFSET('Fund Guide'!$B$5,1,,COUNTA('Fund Guide'!$B:$B)-COUNTA('Fund Guide'!$B$2:$B$5)),0)),
IFERROR(OFFSET('RF &amp; RV Guide'!$E$8,2+MATCH($E33, OFFSET('RF &amp; RV Guide'!$E$8,3,,COUNTA('RF &amp; RV Guide'!$E:$E)-COUNTA('RF &amp; RV Guide'!$E$1:$E$8)), 0),-1+MATCH(I$8, OFFSET('RF &amp; RV Guide'!$E$8,,,,COUNTA('RF &amp; RV Guide'!$8:$8)-COUNTA('RF &amp; RV Guide'!$A$8:$E$8)),0)),IFERROR(IF(FIND("tulo",$E33), 0.25%), "-"))))</f>
        <v>2.5000000000000001E-3</v>
      </c>
      <c r="J33" s="508" t="str">
        <f ca="1">IF($E33="", "", IFERROR(INDEX(OFFSET('Fund Guide'!$B$5,1,MATCH(J$8,OFFSET('Fund Guide'!$B$5,,,,COUNTA('Fund Guide'!$5:$5)),0)-1,COUNTA('Fund Guide'!$B:$B)-COUNTA('Fund Guide'!$B$2:$B$5)),MATCH($E33,OFFSET('Fund Guide'!$B$5,1,,COUNTA('Fund Guide'!$B:$B)-COUNTA('Fund Guide'!$B$2:$B$5)),0)),
IFERROR(OFFSET('RF &amp; RV Guide'!$E$8,2+MATCH($E33, OFFSET('RF &amp; RV Guide'!$E$8,3,,COUNTA('RF &amp; RV Guide'!$E:$E)-COUNTA('RF &amp; RV Guide'!$E$1:$E$8)), 0),-1+MATCH(J$8, OFFSET('RF &amp; RV Guide'!$E$8,,,,COUNTA('RF &amp; RV Guide'!$8:$8)-COUNTA('RF &amp; RV Guide'!$A$8:$E$8)),0)), "-")))</f>
        <v>-</v>
      </c>
      <c r="K33" s="508" t="str">
        <f ca="1">IF($E33="", "", IFERROR(INDEX(OFFSET('Fund Guide'!$B$5,1,MATCH(K$8,OFFSET('Fund Guide'!$B$5,,,,COUNTA('Fund Guide'!$5:$5)),0)-1,COUNTA('Fund Guide'!$B:$B)-COUNTA('Fund Guide'!$B$2:$B$5)),MATCH($E33,OFFSET('Fund Guide'!$B$5,1,,COUNTA('Fund Guide'!$B:$B)-COUNTA('Fund Guide'!$B$2:$B$5)),0)),
IFERROR(OFFSET('RF &amp; RV Guide'!$E$8,2+MATCH($E33, OFFSET('RF &amp; RV Guide'!$E$8,3,,COUNTA('RF &amp; RV Guide'!$E:$E)-COUNTA('RF &amp; RV Guide'!$E$1:$E$8)), 0),-1+MATCH("Captação", OFFSET('RF &amp; RV Guide'!$E$8,,,,COUNTA('RF &amp; RV Guide'!$8:$8)-COUNTA('RF &amp; RV Guide'!$A$8:$E$8)),0)), "-")))</f>
        <v>-</v>
      </c>
      <c r="M33" s="510">
        <f>IFERROR(IF(N33=0, "", N33*$M$3),0)</f>
        <v>200000</v>
      </c>
      <c r="N33" s="231">
        <v>0.02</v>
      </c>
      <c r="O33" s="530">
        <f>IFERROR(IF(N33=0, "", N33/N$31),0)</f>
        <v>0.5</v>
      </c>
      <c r="Q33" s="512" t="str">
        <f ca="1">IF($E33="", "", IFERROR(INDEX(OFFSET('Fund Guide'!$B$5,1,MATCH(Q$8,OFFSET('Fund Guide'!$B$5,,,,COUNTA('Fund Guide'!17:17)),0)-1,COUNTA('Fund Guide'!$B:$B)-COUNTA('Fund Guide'!$B$2:$B$5)),MATCH($E33,OFFSET('Fund Guide'!$B$5,1,,COUNTA('Fund Guide'!$B:$B)-COUNTA('Fund Guide'!$B$2:$B$5)),0)),"-"))</f>
        <v>-</v>
      </c>
      <c r="R33" s="513" t="str">
        <f ca="1">IF($E33="", "", IFERROR(INDEX(OFFSET('Fund Guide'!$B$5,1,MATCH(R$8,OFFSET('Fund Guide'!$B$5,,,,COUNTA('Fund Guide'!17:17)),0)-1,COUNTA('Fund Guide'!$B:$B)-COUNTA('Fund Guide'!$B$2:$B$5)),MATCH($E33,OFFSET('Fund Guide'!$B$5,1,,COUNTA('Fund Guide'!$B:$B)-COUNTA('Fund Guide'!$B$2:$B$5)),0)),"-"))</f>
        <v>-</v>
      </c>
      <c r="S33" s="512" t="str">
        <f ca="1">IF($E33="", "", IFERROR(INDEX(OFFSET('Fund Guide'!$B$5,1,MATCH(S$8,OFFSET('Fund Guide'!$B$5,,,,COUNTA('Fund Guide'!17:17)),0)-1,COUNTA('Fund Guide'!$B:$B)-COUNTA('Fund Guide'!$B$2:$B$5)),MATCH($E33,OFFSET('Fund Guide'!$B$5,1,,COUNTA('Fund Guide'!$B:$B)-COUNTA('Fund Guide'!$B$2:$B$5)),0)),"-"))</f>
        <v>-</v>
      </c>
      <c r="T33" s="513" t="str">
        <f ca="1">IF($E33="", "", IFERROR(INDEX(OFFSET('Fund Guide'!$B$5,1,MATCH(T$8,OFFSET('Fund Guide'!$B$5,,,,COUNTA('Fund Guide'!17:17)),0)-1,COUNTA('Fund Guide'!$B:$B)-COUNTA('Fund Guide'!$B$2:$B$5)),MATCH($E33,OFFSET('Fund Guide'!$B$5,1,,COUNTA('Fund Guide'!$B:$B)-COUNTA('Fund Guide'!$B$2:$B$5)),0)),"-"))</f>
        <v>-</v>
      </c>
      <c r="U33" s="512" t="str">
        <f ca="1">IF($E33="", "", IFERROR(INDEX(OFFSET('Fund Guide'!$B$5,1,MATCH(U$8,OFFSET('Fund Guide'!$B$5,,,,COUNTA('Fund Guide'!17:17)),0)-1,COUNTA('Fund Guide'!$B:$B)-COUNTA('Fund Guide'!$B$2:$B$5)),MATCH($E33,OFFSET('Fund Guide'!$B$5,1,,COUNTA('Fund Guide'!$B:$B)-COUNTA('Fund Guide'!$B$2:$B$5)),0)),"-"))</f>
        <v>-</v>
      </c>
      <c r="V33" s="513" t="str">
        <f ca="1">IF($E33="", "", IFERROR(INDEX(OFFSET('Fund Guide'!$B$5,1,MATCH(V$8,OFFSET('Fund Guide'!$B$5,,,,COUNTA('Fund Guide'!17:17)),0)-1,COUNTA('Fund Guide'!$B:$B)-COUNTA('Fund Guide'!$B$2:$B$5)),MATCH($E33,OFFSET('Fund Guide'!$B$5,1,,COUNTA('Fund Guide'!$B:$B)-COUNTA('Fund Guide'!$B$2:$B$5)),0)),"-"))</f>
        <v>-</v>
      </c>
      <c r="W33" s="512" t="str">
        <f ca="1">IF($E33="", "", IFERROR(INDEX(OFFSET('Fund Guide'!$B$5,1,MATCH(W$8,OFFSET('Fund Guide'!$B$5,,,,COUNTA('Fund Guide'!17:17)),0)-1,COUNTA('Fund Guide'!$B:$B)-COUNTA('Fund Guide'!$B$2:$B$5)),MATCH($E33,OFFSET('Fund Guide'!$B$5,1,,COUNTA('Fund Guide'!$B:$B)-COUNTA('Fund Guide'!$B$2:$B$5)),0)),"-"))</f>
        <v>-</v>
      </c>
      <c r="X33" s="513" t="str">
        <f ca="1">IF($E33="", "", IFERROR(INDEX(OFFSET('Fund Guide'!$B$5,1,MATCH(X$8,OFFSET('Fund Guide'!$B$5,,,,COUNTA('Fund Guide'!17:17)),0)-1,COUNTA('Fund Guide'!$B:$B)-COUNTA('Fund Guide'!$B$2:$B$5)),MATCH($E33,OFFSET('Fund Guide'!$B$5,1,,COUNTA('Fund Guide'!$B:$B)-COUNTA('Fund Guide'!$B$2:$B$5)),0)),"-"))</f>
        <v>-</v>
      </c>
      <c r="Y33" s="514" t="str">
        <f ca="1">IF($E33="", "", IFERROR(INDEX(OFFSET('Fund Guide'!$B$5,1,MATCH(Y$8,OFFSET('Fund Guide'!$B$5,,,,COUNTA('Fund Guide'!17:17)),0)-1,COUNTA('Fund Guide'!$B:$B)-COUNTA('Fund Guide'!$B$2:$B$5)),MATCH($E33,OFFSET('Fund Guide'!$B$5,1,,COUNTA('Fund Guide'!$B:$B)-COUNTA('Fund Guide'!$B$2:$B$5)),0)),"-"))</f>
        <v>-</v>
      </c>
      <c r="Z33" s="515" t="str">
        <f ca="1">IF($E33="", "", IFERROR(INDEX(OFFSET('Fund Guide'!$B$5,1,MATCH(Z$8,OFFSET('Fund Guide'!$B$5,,,,COUNTA('Fund Guide'!17:17)),0)-1,COUNTA('Fund Guide'!$B:$B)-COUNTA('Fund Guide'!$B$2:$B$5)),MATCH($E33,OFFSET('Fund Guide'!$B$5,1,,COUNTA('Fund Guide'!$B:$B)-COUNTA('Fund Guide'!$B$2:$B$5)),0)),"-"))</f>
        <v>-</v>
      </c>
      <c r="AB33" s="232"/>
      <c r="AC33" s="232"/>
      <c r="AD33" s="231"/>
      <c r="AG33" s="532"/>
    </row>
    <row r="34" spans="2:33" s="522" customFormat="1" ht="5.25" customHeight="1">
      <c r="B34" s="518"/>
      <c r="C34" s="518"/>
      <c r="D34" s="518"/>
      <c r="E34" s="519"/>
      <c r="F34" s="531"/>
      <c r="G34" s="520"/>
      <c r="H34" s="520"/>
      <c r="I34" s="521"/>
      <c r="J34" s="521"/>
      <c r="K34" s="521"/>
      <c r="M34" s="523"/>
      <c r="Q34" s="521"/>
      <c r="S34" s="521"/>
      <c r="U34" s="521"/>
      <c r="W34" s="521"/>
      <c r="Y34" s="521"/>
      <c r="AB34" s="521"/>
    </row>
    <row r="35" spans="2:33" s="493" customFormat="1" ht="14.25" customHeight="1">
      <c r="B35" s="489"/>
      <c r="C35" s="489" t="s">
        <v>12</v>
      </c>
      <c r="D35" s="489" t="s">
        <v>12</v>
      </c>
      <c r="E35" s="498" t="s">
        <v>661</v>
      </c>
      <c r="F35" s="499"/>
      <c r="G35" s="499"/>
      <c r="H35" s="499"/>
      <c r="I35" s="500"/>
      <c r="J35" s="500"/>
      <c r="K35" s="500"/>
      <c r="M35" s="501">
        <f>IFERROR(IF(N35=0, 0, N35*$M$3),0)</f>
        <v>800000</v>
      </c>
      <c r="N35" s="652">
        <v>0.08</v>
      </c>
      <c r="O35" s="502">
        <f>ROUND(O37+O41+O45,3)</f>
        <v>0.08</v>
      </c>
      <c r="Q35" s="500"/>
      <c r="R35" s="502"/>
      <c r="S35" s="500"/>
      <c r="T35" s="502"/>
      <c r="U35" s="500"/>
      <c r="V35" s="502"/>
      <c r="W35" s="500"/>
      <c r="X35" s="502"/>
      <c r="Y35" s="500"/>
      <c r="Z35" s="502"/>
      <c r="AB35" s="500"/>
      <c r="AC35" s="502"/>
      <c r="AD35" s="502"/>
    </row>
    <row r="36" spans="2:33" s="522" customFormat="1" ht="3" customHeight="1">
      <c r="B36" s="518"/>
      <c r="C36" s="518"/>
      <c r="D36" s="518"/>
      <c r="E36" s="519"/>
      <c r="F36" s="520"/>
      <c r="G36" s="520"/>
      <c r="H36" s="520"/>
      <c r="I36" s="521"/>
      <c r="J36" s="521"/>
      <c r="K36" s="521"/>
      <c r="M36" s="523"/>
      <c r="N36" s="524"/>
      <c r="Q36" s="521"/>
      <c r="S36" s="521"/>
      <c r="U36" s="521"/>
      <c r="W36" s="521"/>
      <c r="Y36" s="521"/>
      <c r="AB36" s="521"/>
    </row>
    <row r="37" spans="2:33" s="493" customFormat="1" ht="14.25" customHeight="1">
      <c r="B37" s="489"/>
      <c r="C37" s="489"/>
      <c r="D37" s="489" t="s">
        <v>12</v>
      </c>
      <c r="E37" s="525" t="s">
        <v>1373</v>
      </c>
      <c r="F37" s="526"/>
      <c r="G37" s="526"/>
      <c r="H37" s="526"/>
      <c r="I37" s="527"/>
      <c r="J37" s="527"/>
      <c r="K37" s="527"/>
      <c r="M37" s="528">
        <f>IFERROR(IF(N37=0, 0, N37*$M$3),0)</f>
        <v>500000</v>
      </c>
      <c r="N37" s="653">
        <v>0.05</v>
      </c>
      <c r="O37" s="529">
        <f>IF(N37=0, 0, SUM(O38:O40)*N37)</f>
        <v>0.05</v>
      </c>
      <c r="Q37" s="527"/>
      <c r="R37" s="529"/>
      <c r="S37" s="527"/>
      <c r="T37" s="529"/>
      <c r="U37" s="527"/>
      <c r="V37" s="529"/>
      <c r="W37" s="527"/>
      <c r="X37" s="529"/>
      <c r="Y37" s="527"/>
      <c r="Z37" s="529"/>
      <c r="AB37" s="527"/>
      <c r="AC37" s="529"/>
      <c r="AD37" s="529"/>
    </row>
    <row r="38" spans="2:33" s="509" customFormat="1" ht="14.25" customHeight="1">
      <c r="B38" s="503"/>
      <c r="C38" s="503"/>
      <c r="D38" s="503"/>
      <c r="E38" s="390" t="s">
        <v>1455</v>
      </c>
      <c r="F38" s="504" t="str">
        <f ca="1">IF($E38="", "", IFERROR(INDEX(OFFSET('Fund Guide'!$B$5,1,MATCH(F$8,OFFSET('Fund Guide'!$B$5,,,,COUNTA('Fund Guide'!20:20)),0)-1,COUNTA('Fund Guide'!$B:$B)-COUNTA('Fund Guide'!$B$2:$B$5)),MATCH($E38,OFFSET('Fund Guide'!$B$5,1,,COUNTA('Fund Guide'!$B:$B)-COUNTA('Fund Guide'!$B$2:$B$5)),0)),"-"))</f>
        <v>-</v>
      </c>
      <c r="G38" s="505">
        <f ca="1">IF($E38="", "", IFERROR(INDEX(OFFSET('Fund Guide'!$B$5,1,MATCH(G$8,OFFSET('Fund Guide'!$B$5,,,,COUNTA('Fund Guide'!$5:$5)),0)-1,COUNTA('Fund Guide'!$B:$B)-COUNTA('Fund Guide'!$B$2:$B$5)),MATCH($E38,OFFSET('Fund Guide'!$B$5,1,,COUNTA('Fund Guide'!$B:$B)-COUNTA('Fund Guide'!$B$2:$B$5)),0)),
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730</v>
      </c>
      <c r="H38" s="506" t="str">
        <f ca="1">IF($E38="", "", IFERROR(INDEX(OFFSET('Fund Guide'!$B$5,1,MATCH(H$8,OFFSET('Fund Guide'!$B$5,,,,COUNTA('Fund Guide'!40:40)),0)-1,COUNTA('Fund Guide'!$B:$B)-COUNTA('Fund Guide'!$B$2:$B$5)),MATCH($E38,OFFSET('Fund Guide'!$B$5,1,,COUNTA('Fund Guide'!$B:$B)-COUNTA('Fund Guide'!$B$2:$B$5)),0)),"BRL"))</f>
        <v>BRL</v>
      </c>
      <c r="I38" s="507">
        <f ca="1">IF($E38="", "", IFERROR(INDEX(OFFSET('Fund Guide'!$B$5,1,MATCH("Repasse Taxa Adm. Gestor",OFFSET('Fund Guide'!$B$5,,,,COUNTA('Fund Guide'!$5:$5)),0)-1,COUNTA('Fund Guide'!$B:$B)-COUNTA('Fund Guide'!$B$2:$B$5)),MATCH($E38,OFFSET('Fund Guide'!$B$5,1,,COUNTA('Fund Guide'!$B:$B)-COUNTA('Fund Guide'!$B$2:$B$5)),0)),
IFERROR(OFFSET('RF &amp; RV Guide'!$E$8,2+MATCH($E38, OFFSET('RF &amp; RV Guide'!$E$8,3,,COUNTA('RF &amp; RV Guide'!$E:$E)-COUNTA('RF &amp; RV Guide'!$E$1:$E$8)), 0),-1+MATCH(I$8, OFFSET('RF &amp; RV Guide'!$E$8,,,,COUNTA('RF &amp; RV Guide'!$8:$8)-COUNTA('RF &amp; RV Guide'!$A$8:$E$8)),0)),IFERROR(IF(FIND("tulo",$E38), 0.25%), "-"))))</f>
        <v>2.5000000000000001E-3</v>
      </c>
      <c r="J38" s="508" t="str">
        <f ca="1">IF($E38="", "", IFERROR(INDEX(OFFSET('Fund Guide'!$B$5,1,MATCH(J$8,OFFSET('Fund Guide'!$B$5,,,,COUNTA('Fund Guide'!$5:$5)),0)-1,COUNTA('Fund Guide'!$B:$B)-COUNTA('Fund Guide'!$B$2:$B$5)),MATCH($E38,OFFSET('Fund Guide'!$B$5,1,,COUNTA('Fund Guide'!$B:$B)-COUNTA('Fund Guide'!$B$2:$B$5)),0)),
IFERROR(OFFSET('RF &amp; RV Guide'!$E$8,2+MATCH($E38, OFFSET('RF &amp; RV Guide'!$E$8,3,,COUNTA('RF &amp; RV Guide'!$E:$E)-COUNTA('RF &amp; RV Guide'!$E$1:$E$8)), 0),-1+MATCH(J$8, OFFSET('RF &amp; RV Guide'!$E$8,,,,COUNTA('RF &amp; RV Guide'!$8:$8)-COUNTA('RF &amp; RV Guide'!$A$8:$E$8)),0)), "-")))</f>
        <v>-</v>
      </c>
      <c r="K38" s="508" t="str">
        <f ca="1">IF($E38="", "", IFERROR(INDEX(OFFSET('Fund Guide'!$B$5,1,MATCH(K$8,OFFSET('Fund Guide'!$B$5,,,,COUNTA('Fund Guide'!$5:$5)),0)-1,COUNTA('Fund Guide'!$B:$B)-COUNTA('Fund Guide'!$B$2:$B$5)),MATCH($E38,OFFSET('Fund Guide'!$B$5,1,,COUNTA('Fund Guide'!$B:$B)-COUNTA('Fund Guide'!$B$2:$B$5)),0)),
IFERROR(OFFSET('RF &amp; RV Guide'!$E$8,2+MATCH($E38, OFFSET('RF &amp; RV Guide'!$E$8,3,,COUNTA('RF &amp; RV Guide'!$E:$E)-COUNTA('RF &amp; RV Guide'!$E$1:$E$8)), 0),-1+MATCH("Captação", OFFSET('RF &amp; RV Guide'!$E$8,,,,COUNTA('RF &amp; RV Guide'!$8:$8)-COUNTA('RF &amp; RV Guide'!$A$8:$E$8)),0)), "-")))</f>
        <v>-</v>
      </c>
      <c r="M38" s="510">
        <f>IFERROR(IF(N38=0, "", N38*$M$3),0)</f>
        <v>250000</v>
      </c>
      <c r="N38" s="231">
        <v>2.5000000000000001E-2</v>
      </c>
      <c r="O38" s="530">
        <f>IFERROR(IF(N38=0, "", N38/N$37),0)</f>
        <v>0.5</v>
      </c>
      <c r="Q38" s="512" t="str">
        <f ca="1">IF($E38="", "", IFERROR(INDEX(OFFSET('Fund Guide'!$B$5,1,MATCH(Q$8,OFFSET('Fund Guide'!$B$5,,,,COUNTA('Fund Guide'!20:20)),0)-1,COUNTA('Fund Guide'!$B:$B)-COUNTA('Fund Guide'!$B$2:$B$5)),MATCH($E38,OFFSET('Fund Guide'!$B$5,1,,COUNTA('Fund Guide'!$B:$B)-COUNTA('Fund Guide'!$B$2:$B$5)),0)),"-"))</f>
        <v>-</v>
      </c>
      <c r="R38" s="513" t="str">
        <f ca="1">IF($E38="", "", IFERROR(INDEX(OFFSET('Fund Guide'!$B$5,1,MATCH(R$8,OFFSET('Fund Guide'!$B$5,,,,COUNTA('Fund Guide'!20:20)),0)-1,COUNTA('Fund Guide'!$B:$B)-COUNTA('Fund Guide'!$B$2:$B$5)),MATCH($E38,OFFSET('Fund Guide'!$B$5,1,,COUNTA('Fund Guide'!$B:$B)-COUNTA('Fund Guide'!$B$2:$B$5)),0)),"-"))</f>
        <v>-</v>
      </c>
      <c r="S38" s="512" t="str">
        <f ca="1">IF($E38="", "", IFERROR(INDEX(OFFSET('Fund Guide'!$B$5,1,MATCH(S$8,OFFSET('Fund Guide'!$B$5,,,,COUNTA('Fund Guide'!20:20)),0)-1,COUNTA('Fund Guide'!$B:$B)-COUNTA('Fund Guide'!$B$2:$B$5)),MATCH($E38,OFFSET('Fund Guide'!$B$5,1,,COUNTA('Fund Guide'!$B:$B)-COUNTA('Fund Guide'!$B$2:$B$5)),0)),"-"))</f>
        <v>-</v>
      </c>
      <c r="T38" s="513" t="str">
        <f ca="1">IF($E38="", "", IFERROR(INDEX(OFFSET('Fund Guide'!$B$5,1,MATCH(T$8,OFFSET('Fund Guide'!$B$5,,,,COUNTA('Fund Guide'!20:20)),0)-1,COUNTA('Fund Guide'!$B:$B)-COUNTA('Fund Guide'!$B$2:$B$5)),MATCH($E38,OFFSET('Fund Guide'!$B$5,1,,COUNTA('Fund Guide'!$B:$B)-COUNTA('Fund Guide'!$B$2:$B$5)),0)),"-"))</f>
        <v>-</v>
      </c>
      <c r="U38" s="512" t="str">
        <f ca="1">IF($E38="", "", IFERROR(INDEX(OFFSET('Fund Guide'!$B$5,1,MATCH(U$8,OFFSET('Fund Guide'!$B$5,,,,COUNTA('Fund Guide'!20:20)),0)-1,COUNTA('Fund Guide'!$B:$B)-COUNTA('Fund Guide'!$B$2:$B$5)),MATCH($E38,OFFSET('Fund Guide'!$B$5,1,,COUNTA('Fund Guide'!$B:$B)-COUNTA('Fund Guide'!$B$2:$B$5)),0)),"-"))</f>
        <v>-</v>
      </c>
      <c r="V38" s="513" t="str">
        <f ca="1">IF($E38="", "", IFERROR(INDEX(OFFSET('Fund Guide'!$B$5,1,MATCH(V$8,OFFSET('Fund Guide'!$B$5,,,,COUNTA('Fund Guide'!20:20)),0)-1,COUNTA('Fund Guide'!$B:$B)-COUNTA('Fund Guide'!$B$2:$B$5)),MATCH($E38,OFFSET('Fund Guide'!$B$5,1,,COUNTA('Fund Guide'!$B:$B)-COUNTA('Fund Guide'!$B$2:$B$5)),0)),"-"))</f>
        <v>-</v>
      </c>
      <c r="W38" s="512" t="str">
        <f ca="1">IF($E38="", "", IFERROR(INDEX(OFFSET('Fund Guide'!$B$5,1,MATCH(W$8,OFFSET('Fund Guide'!$B$5,,,,COUNTA('Fund Guide'!20:20)),0)-1,COUNTA('Fund Guide'!$B:$B)-COUNTA('Fund Guide'!$B$2:$B$5)),MATCH($E38,OFFSET('Fund Guide'!$B$5,1,,COUNTA('Fund Guide'!$B:$B)-COUNTA('Fund Guide'!$B$2:$B$5)),0)),"-"))</f>
        <v>-</v>
      </c>
      <c r="X38" s="513" t="str">
        <f ca="1">IF($E38="", "", IFERROR(INDEX(OFFSET('Fund Guide'!$B$5,1,MATCH(X$8,OFFSET('Fund Guide'!$B$5,,,,COUNTA('Fund Guide'!20:20)),0)-1,COUNTA('Fund Guide'!$B:$B)-COUNTA('Fund Guide'!$B$2:$B$5)),MATCH($E38,OFFSET('Fund Guide'!$B$5,1,,COUNTA('Fund Guide'!$B:$B)-COUNTA('Fund Guide'!$B$2:$B$5)),0)),"-"))</f>
        <v>-</v>
      </c>
      <c r="Y38" s="514" t="str">
        <f ca="1">IF($E38="", "", IFERROR(INDEX(OFFSET('Fund Guide'!$B$5,1,MATCH(Y$8,OFFSET('Fund Guide'!$B$5,,,,COUNTA('Fund Guide'!20:20)),0)-1,COUNTA('Fund Guide'!$B:$B)-COUNTA('Fund Guide'!$B$2:$B$5)),MATCH($E38,OFFSET('Fund Guide'!$B$5,1,,COUNTA('Fund Guide'!$B:$B)-COUNTA('Fund Guide'!$B$2:$B$5)),0)),"-"))</f>
        <v>-</v>
      </c>
      <c r="Z38" s="515" t="str">
        <f ca="1">IF($E38="", "", IFERROR(INDEX(OFFSET('Fund Guide'!$B$5,1,MATCH(Z$8,OFFSET('Fund Guide'!$B$5,,,,COUNTA('Fund Guide'!20:20)),0)-1,COUNTA('Fund Guide'!$B:$B)-COUNTA('Fund Guide'!$B$2:$B$5)),MATCH($E38,OFFSET('Fund Guide'!$B$5,1,,COUNTA('Fund Guide'!$B:$B)-COUNTA('Fund Guide'!$B$2:$B$5)),0)),"-"))</f>
        <v>-</v>
      </c>
      <c r="AB38" s="232"/>
      <c r="AC38" s="232"/>
      <c r="AD38" s="231"/>
      <c r="AG38" s="532"/>
    </row>
    <row r="39" spans="2:33" s="509" customFormat="1" ht="14.25" customHeight="1">
      <c r="B39" s="503"/>
      <c r="C39" s="503"/>
      <c r="D39" s="503"/>
      <c r="E39" s="390" t="s">
        <v>1456</v>
      </c>
      <c r="F39" s="504" t="str">
        <f ca="1">IF($E39="", "", IFERROR(INDEX(OFFSET('Fund Guide'!$B$5,1,MATCH(F$8,OFFSET('Fund Guide'!$B$5,,,,COUNTA('Fund Guide'!21:21)),0)-1,COUNTA('Fund Guide'!$B:$B)-COUNTA('Fund Guide'!$B$2:$B$5)),MATCH($E39,OFFSET('Fund Guide'!$B$5,1,,COUNTA('Fund Guide'!$B:$B)-COUNTA('Fund Guide'!$B$2:$B$5)),0)),"-"))</f>
        <v>-</v>
      </c>
      <c r="G39" s="505">
        <f ca="1">IF($E39="", "", IFERROR(INDEX(OFFSET('Fund Guide'!$B$5,1,MATCH(G$8,OFFSET('Fund Guide'!$B$5,,,,COUNTA('Fund Guide'!$5:$5)),0)-1,COUNTA('Fund Guide'!$B:$B)-COUNTA('Fund Guide'!$B$2:$B$5)),MATCH($E39,OFFSET('Fund Guide'!$B$5,1,,COUNTA('Fund Guide'!$B:$B)-COUNTA('Fund Guide'!$B$2:$B$5)),0)),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IFERROR(OFFSET('RF &amp; RV Guide'!$E$8,2+MATCH($E39, OFFSET('RF &amp; RV Guide'!$E$8,3,,COUNTA('RF &amp; RV Guide'!$E:$E)-COUNTA('RF &amp; RV Guide'!$E$1:$E$8)), 0),-1+MATCH(G$8, OFFSET('RF &amp; RV Guide'!$E$8,,,,COUNTA('RF &amp; RV Guide'!$8:$8)-COUNTA('RF &amp; RV Guide'!$A$8:$E$8)),0)),"-"))))))))</f>
        <v>1095</v>
      </c>
      <c r="H39" s="506" t="str">
        <f ca="1">IF($E39="", "", IFERROR(INDEX(OFFSET('Fund Guide'!$B$5,1,MATCH(H$8,OFFSET('Fund Guide'!$B$5,,,,COUNTA('Fund Guide'!41:41)),0)-1,COUNTA('Fund Guide'!$B:$B)-COUNTA('Fund Guide'!$B$2:$B$5)),MATCH($E39,OFFSET('Fund Guide'!$B$5,1,,COUNTA('Fund Guide'!$B:$B)-COUNTA('Fund Guide'!$B$2:$B$5)),0)),"BRL"))</f>
        <v>BRL</v>
      </c>
      <c r="I39" s="507">
        <f ca="1">IF($E39="", "", IFERROR(INDEX(OFFSET('Fund Guide'!$B$5,1,MATCH("Repasse Taxa Adm. Gestor",OFFSET('Fund Guide'!$B$5,,,,COUNTA('Fund Guide'!$5:$5)),0)-1,COUNTA('Fund Guide'!$B:$B)-COUNTA('Fund Guide'!$B$2:$B$5)),MATCH($E39,OFFSET('Fund Guide'!$B$5,1,,COUNTA('Fund Guide'!$B:$B)-COUNTA('Fund Guide'!$B$2:$B$5)),0)),
IFERROR(OFFSET('RF &amp; RV Guide'!$E$8,2+MATCH($E39, OFFSET('RF &amp; RV Guide'!$E$8,3,,COUNTA('RF &amp; RV Guide'!$E:$E)-COUNTA('RF &amp; RV Guide'!$E$1:$E$8)), 0),-1+MATCH(I$8, OFFSET('RF &amp; RV Guide'!$E$8,,,,COUNTA('RF &amp; RV Guide'!$8:$8)-COUNTA('RF &amp; RV Guide'!$A$8:$E$8)),0)),IFERROR(IF(FIND("tulo",$E39), 0.25%), "-"))))</f>
        <v>2.5000000000000001E-3</v>
      </c>
      <c r="J39" s="508" t="str">
        <f ca="1">IF($E39="", "", IFERROR(INDEX(OFFSET('Fund Guide'!$B$5,1,MATCH(J$8,OFFSET('Fund Guide'!$B$5,,,,COUNTA('Fund Guide'!$5:$5)),0)-1,COUNTA('Fund Guide'!$B:$B)-COUNTA('Fund Guide'!$B$2:$B$5)),MATCH($E39,OFFSET('Fund Guide'!$B$5,1,,COUNTA('Fund Guide'!$B:$B)-COUNTA('Fund Guide'!$B$2:$B$5)),0)),
IFERROR(OFFSET('RF &amp; RV Guide'!$E$8,2+MATCH($E39, OFFSET('RF &amp; RV Guide'!$E$8,3,,COUNTA('RF &amp; RV Guide'!$E:$E)-COUNTA('RF &amp; RV Guide'!$E$1:$E$8)), 0),-1+MATCH(J$8, OFFSET('RF &amp; RV Guide'!$E$8,,,,COUNTA('RF &amp; RV Guide'!$8:$8)-COUNTA('RF &amp; RV Guide'!$A$8:$E$8)),0)), "-")))</f>
        <v>-</v>
      </c>
      <c r="K39" s="508" t="str">
        <f ca="1">IF($E39="", "", IFERROR(INDEX(OFFSET('Fund Guide'!$B$5,1,MATCH(K$8,OFFSET('Fund Guide'!$B$5,,,,COUNTA('Fund Guide'!$5:$5)),0)-1,COUNTA('Fund Guide'!$B:$B)-COUNTA('Fund Guide'!$B$2:$B$5)),MATCH($E39,OFFSET('Fund Guide'!$B$5,1,,COUNTA('Fund Guide'!$B:$B)-COUNTA('Fund Guide'!$B$2:$B$5)),0)),
IFERROR(OFFSET('RF &amp; RV Guide'!$E$8,2+MATCH($E39, OFFSET('RF &amp; RV Guide'!$E$8,3,,COUNTA('RF &amp; RV Guide'!$E:$E)-COUNTA('RF &amp; RV Guide'!$E$1:$E$8)), 0),-1+MATCH("Captação", OFFSET('RF &amp; RV Guide'!$E$8,,,,COUNTA('RF &amp; RV Guide'!$8:$8)-COUNTA('RF &amp; RV Guide'!$A$8:$E$8)),0)), "-")))</f>
        <v>-</v>
      </c>
      <c r="M39" s="510">
        <f>IFERROR(IF(N39=0, "", N39*$M$3),0)</f>
        <v>250000</v>
      </c>
      <c r="N39" s="231">
        <v>2.5000000000000001E-2</v>
      </c>
      <c r="O39" s="530">
        <f>IFERROR(IF(N39=0, "", N39/N$37),0)</f>
        <v>0.5</v>
      </c>
      <c r="Q39" s="512" t="str">
        <f ca="1">IF($E39="", "", IFERROR(INDEX(OFFSET('Fund Guide'!$B$5,1,MATCH(Q$8,OFFSET('Fund Guide'!$B$5,,,,COUNTA('Fund Guide'!21:21)),0)-1,COUNTA('Fund Guide'!$B:$B)-COUNTA('Fund Guide'!$B$2:$B$5)),MATCH($E39,OFFSET('Fund Guide'!$B$5,1,,COUNTA('Fund Guide'!$B:$B)-COUNTA('Fund Guide'!$B$2:$B$5)),0)),"-"))</f>
        <v>-</v>
      </c>
      <c r="R39" s="513" t="str">
        <f ca="1">IF($E39="", "", IFERROR(INDEX(OFFSET('Fund Guide'!$B$5,1,MATCH(R$8,OFFSET('Fund Guide'!$B$5,,,,COUNTA('Fund Guide'!21:21)),0)-1,COUNTA('Fund Guide'!$B:$B)-COUNTA('Fund Guide'!$B$2:$B$5)),MATCH($E39,OFFSET('Fund Guide'!$B$5,1,,COUNTA('Fund Guide'!$B:$B)-COUNTA('Fund Guide'!$B$2:$B$5)),0)),"-"))</f>
        <v>-</v>
      </c>
      <c r="S39" s="512" t="str">
        <f ca="1">IF($E39="", "", IFERROR(INDEX(OFFSET('Fund Guide'!$B$5,1,MATCH(S$8,OFFSET('Fund Guide'!$B$5,,,,COUNTA('Fund Guide'!21:21)),0)-1,COUNTA('Fund Guide'!$B:$B)-COUNTA('Fund Guide'!$B$2:$B$5)),MATCH($E39,OFFSET('Fund Guide'!$B$5,1,,COUNTA('Fund Guide'!$B:$B)-COUNTA('Fund Guide'!$B$2:$B$5)),0)),"-"))</f>
        <v>-</v>
      </c>
      <c r="T39" s="513" t="str">
        <f ca="1">IF($E39="", "", IFERROR(INDEX(OFFSET('Fund Guide'!$B$5,1,MATCH(T$8,OFFSET('Fund Guide'!$B$5,,,,COUNTA('Fund Guide'!21:21)),0)-1,COUNTA('Fund Guide'!$B:$B)-COUNTA('Fund Guide'!$B$2:$B$5)),MATCH($E39,OFFSET('Fund Guide'!$B$5,1,,COUNTA('Fund Guide'!$B:$B)-COUNTA('Fund Guide'!$B$2:$B$5)),0)),"-"))</f>
        <v>-</v>
      </c>
      <c r="U39" s="512" t="str">
        <f ca="1">IF($E39="", "", IFERROR(INDEX(OFFSET('Fund Guide'!$B$5,1,MATCH(U$8,OFFSET('Fund Guide'!$B$5,,,,COUNTA('Fund Guide'!21:21)),0)-1,COUNTA('Fund Guide'!$B:$B)-COUNTA('Fund Guide'!$B$2:$B$5)),MATCH($E39,OFFSET('Fund Guide'!$B$5,1,,COUNTA('Fund Guide'!$B:$B)-COUNTA('Fund Guide'!$B$2:$B$5)),0)),"-"))</f>
        <v>-</v>
      </c>
      <c r="V39" s="513" t="str">
        <f ca="1">IF($E39="", "", IFERROR(INDEX(OFFSET('Fund Guide'!$B$5,1,MATCH(V$8,OFFSET('Fund Guide'!$B$5,,,,COUNTA('Fund Guide'!21:21)),0)-1,COUNTA('Fund Guide'!$B:$B)-COUNTA('Fund Guide'!$B$2:$B$5)),MATCH($E39,OFFSET('Fund Guide'!$B$5,1,,COUNTA('Fund Guide'!$B:$B)-COUNTA('Fund Guide'!$B$2:$B$5)),0)),"-"))</f>
        <v>-</v>
      </c>
      <c r="W39" s="512" t="str">
        <f ca="1">IF($E39="", "", IFERROR(INDEX(OFFSET('Fund Guide'!$B$5,1,MATCH(W$8,OFFSET('Fund Guide'!$B$5,,,,COUNTA('Fund Guide'!21:21)),0)-1,COUNTA('Fund Guide'!$B:$B)-COUNTA('Fund Guide'!$B$2:$B$5)),MATCH($E39,OFFSET('Fund Guide'!$B$5,1,,COUNTA('Fund Guide'!$B:$B)-COUNTA('Fund Guide'!$B$2:$B$5)),0)),"-"))</f>
        <v>-</v>
      </c>
      <c r="X39" s="513" t="str">
        <f ca="1">IF($E39="", "", IFERROR(INDEX(OFFSET('Fund Guide'!$B$5,1,MATCH(X$8,OFFSET('Fund Guide'!$B$5,,,,COUNTA('Fund Guide'!21:21)),0)-1,COUNTA('Fund Guide'!$B:$B)-COUNTA('Fund Guide'!$B$2:$B$5)),MATCH($E39,OFFSET('Fund Guide'!$B$5,1,,COUNTA('Fund Guide'!$B:$B)-COUNTA('Fund Guide'!$B$2:$B$5)),0)),"-"))</f>
        <v>-</v>
      </c>
      <c r="Y39" s="514" t="str">
        <f ca="1">IF($E39="", "", IFERROR(INDEX(OFFSET('Fund Guide'!$B$5,1,MATCH(Y$8,OFFSET('Fund Guide'!$B$5,,,,COUNTA('Fund Guide'!21:21)),0)-1,COUNTA('Fund Guide'!$B:$B)-COUNTA('Fund Guide'!$B$2:$B$5)),MATCH($E39,OFFSET('Fund Guide'!$B$5,1,,COUNTA('Fund Guide'!$B:$B)-COUNTA('Fund Guide'!$B$2:$B$5)),0)),"-"))</f>
        <v>-</v>
      </c>
      <c r="Z39" s="515" t="str">
        <f ca="1">IF($E39="", "", IFERROR(INDEX(OFFSET('Fund Guide'!$B$5,1,MATCH(Z$8,OFFSET('Fund Guide'!$B$5,,,,COUNTA('Fund Guide'!21:21)),0)-1,COUNTA('Fund Guide'!$B:$B)-COUNTA('Fund Guide'!$B$2:$B$5)),MATCH($E39,OFFSET('Fund Guide'!$B$5,1,,COUNTA('Fund Guide'!$B:$B)-COUNTA('Fund Guide'!$B$2:$B$5)),0)),"-"))</f>
        <v>-</v>
      </c>
      <c r="AB39" s="232"/>
      <c r="AC39" s="232"/>
      <c r="AD39" s="231"/>
      <c r="AG39" s="532"/>
    </row>
    <row r="40" spans="2:33" s="477" customFormat="1" ht="4.5" customHeight="1">
      <c r="B40" s="475"/>
      <c r="C40" s="475"/>
      <c r="D40" s="475"/>
      <c r="E40" s="486"/>
      <c r="F40" s="517"/>
      <c r="G40" s="487"/>
      <c r="H40" s="487"/>
      <c r="I40" s="488"/>
      <c r="J40" s="488"/>
      <c r="K40" s="488"/>
      <c r="M40" s="497"/>
      <c r="Q40" s="488"/>
      <c r="S40" s="488"/>
      <c r="U40" s="488"/>
      <c r="W40" s="488"/>
      <c r="Y40" s="488"/>
      <c r="AB40" s="488"/>
    </row>
    <row r="41" spans="2:33" s="493" customFormat="1" ht="14.25" customHeight="1">
      <c r="B41" s="489"/>
      <c r="C41" s="489"/>
      <c r="D41" s="489" t="s">
        <v>12</v>
      </c>
      <c r="E41" s="525" t="s">
        <v>1377</v>
      </c>
      <c r="F41" s="526"/>
      <c r="G41" s="526"/>
      <c r="H41" s="526"/>
      <c r="I41" s="527"/>
      <c r="J41" s="527"/>
      <c r="K41" s="527"/>
      <c r="M41" s="528">
        <f>IFERROR(IF(N41=0, 0, N41*$M$3),0)</f>
        <v>300000</v>
      </c>
      <c r="N41" s="653">
        <v>0.03</v>
      </c>
      <c r="O41" s="529">
        <f>IF(N41=0, 0, SUM(O42:O44)*N41)</f>
        <v>0.03</v>
      </c>
      <c r="Q41" s="527"/>
      <c r="R41" s="529"/>
      <c r="S41" s="527"/>
      <c r="T41" s="529"/>
      <c r="U41" s="527"/>
      <c r="V41" s="529"/>
      <c r="W41" s="527"/>
      <c r="X41" s="529"/>
      <c r="Y41" s="527"/>
      <c r="Z41" s="529"/>
      <c r="AB41" s="527"/>
      <c r="AC41" s="529"/>
      <c r="AD41" s="529"/>
    </row>
    <row r="42" spans="2:33" s="509" customFormat="1" ht="14.25" customHeight="1">
      <c r="B42" s="503"/>
      <c r="C42" s="503"/>
      <c r="D42" s="503"/>
      <c r="E42" s="390" t="s">
        <v>1457</v>
      </c>
      <c r="F42" s="504" t="str">
        <f ca="1">IF($E42="", "", IFERROR(INDEX(OFFSET('Fund Guide'!$B$5,1,MATCH(F$8,OFFSET('Fund Guide'!$B$5,,,,COUNTA('Fund Guide'!24:24)),0)-1,COUNTA('Fund Guide'!$B:$B)-COUNTA('Fund Guide'!$B$2:$B$5)),MATCH($E42,OFFSET('Fund Guide'!$B$5,1,,COUNTA('Fund Guide'!$B:$B)-COUNTA('Fund Guide'!$B$2:$B$5)),0)),"-"))</f>
        <v>-</v>
      </c>
      <c r="G42" s="505">
        <f ca="1">IF($E42="", "", IFERROR(INDEX(OFFSET('Fund Guide'!$B$5,1,MATCH(G$8,OFFSET('Fund Guide'!$B$5,,,,COUNTA('Fund Guide'!$5:$5)),0)-1,COUNTA('Fund Guide'!$B:$B)-COUNTA('Fund Guide'!$B$2:$B$5)),MATCH($E42,OFFSET('Fund Guide'!$B$5,1,,COUNTA('Fund Guide'!$B:$B)-COUNTA('Fund Guide'!$B$2:$B$5)),0)),
IF(OR(LEFT($E42,3)="NTN",LEFT($E42,3)="LFT"),DATE(_xlfn.NUMBERVALUE(RIGHT(LEFT($E42, FIND(" (", $E42)-1), 4)),8,15)-TODAY(),IFERROR(IF(FIND("ano",$E42)&gt;1,FLOOR(_xlfn.NUMBERVALUE(RIGHT(LEFT($E42,FIND(" ano",$E42)-1),FIND(" ano",$E42)-1-(FIND(" - ",$E42)+2)))*365,1)),IFERROR(IF(FIND("meses",$E42)&gt;1,FLOOR(_xlfn.NUMBERVALUE(RIGHT(LEFT($E42,FIND(" meses",$E42)-1),FIND(" meses",$E42)-1-(FIND(" - ",$E42)+2))),1)*(365/12)),IFERROR(IF(FIND("mês",$E42)&gt;1,FLOOR(_xlfn.NUMBERVALUE(RIGHT(LEFT($E42,FIND(" mês",$E42)-1),FIND(" mês",$E42)-1-(FIND(" - ",$E42)+2))),1)*(365/12)),IFERROR(IF(FIND("Diária", $E42)&gt;0, 0),
IFERROR(OFFSET('RF &amp; RV Guide'!$E$8,2+MATCH($E42, OFFSET('RF &amp; RV Guide'!$E$8,3,,COUNTA('RF &amp; RV Guide'!$E:$E)-COUNTA('RF &amp; RV Guide'!$E$1:$E$8)), 0),-1+MATCH(G$8, OFFSET('RF &amp; RV Guide'!$E$8,,,,COUNTA('RF &amp; RV Guide'!$8:$8)-COUNTA('RF &amp; RV Guide'!$A$8:$E$8)),0)),"-"))))))))</f>
        <v>1460</v>
      </c>
      <c r="H42" s="506" t="str">
        <f ca="1">IF($E42="", "", IFERROR(INDEX(OFFSET('Fund Guide'!$B$5,1,MATCH(H$8,OFFSET('Fund Guide'!$B$5,,,,COUNTA('Fund Guide'!44:44)),0)-1,COUNTA('Fund Guide'!$B:$B)-COUNTA('Fund Guide'!$B$2:$B$5)),MATCH($E42,OFFSET('Fund Guide'!$B$5,1,,COUNTA('Fund Guide'!$B:$B)-COUNTA('Fund Guide'!$B$2:$B$5)),0)),"BRL"))</f>
        <v>BRL</v>
      </c>
      <c r="I42" s="507">
        <f ca="1">IF($E42="", "", IFERROR(INDEX(OFFSET('Fund Guide'!$B$5,1,MATCH("Repasse Taxa Adm. Gestor",OFFSET('Fund Guide'!$B$5,,,,COUNTA('Fund Guide'!$5:$5)),0)-1,COUNTA('Fund Guide'!$B:$B)-COUNTA('Fund Guide'!$B$2:$B$5)),MATCH($E42,OFFSET('Fund Guide'!$B$5,1,,COUNTA('Fund Guide'!$B:$B)-COUNTA('Fund Guide'!$B$2:$B$5)),0)),
IFERROR(OFFSET('RF &amp; RV Guide'!$E$8,2+MATCH($E42, OFFSET('RF &amp; RV Guide'!$E$8,3,,COUNTA('RF &amp; RV Guide'!$E:$E)-COUNTA('RF &amp; RV Guide'!$E$1:$E$8)), 0),-1+MATCH(I$8, OFFSET('RF &amp; RV Guide'!$E$8,,,,COUNTA('RF &amp; RV Guide'!$8:$8)-COUNTA('RF &amp; RV Guide'!$A$8:$E$8)),0)),IFERROR(IF(FIND("tulo",$E42), 0.25%), "-"))))</f>
        <v>2.5000000000000001E-3</v>
      </c>
      <c r="J42" s="508" t="str">
        <f ca="1">IF($E42="", "", IFERROR(INDEX(OFFSET('Fund Guide'!$B$5,1,MATCH(J$8,OFFSET('Fund Guide'!$B$5,,,,COUNTA('Fund Guide'!$5:$5)),0)-1,COUNTA('Fund Guide'!$B:$B)-COUNTA('Fund Guide'!$B$2:$B$5)),MATCH($E42,OFFSET('Fund Guide'!$B$5,1,,COUNTA('Fund Guide'!$B:$B)-COUNTA('Fund Guide'!$B$2:$B$5)),0)),
IFERROR(OFFSET('RF &amp; RV Guide'!$E$8,2+MATCH($E42, OFFSET('RF &amp; RV Guide'!$E$8,3,,COUNTA('RF &amp; RV Guide'!$E:$E)-COUNTA('RF &amp; RV Guide'!$E$1:$E$8)), 0),-1+MATCH(J$8, OFFSET('RF &amp; RV Guide'!$E$8,,,,COUNTA('RF &amp; RV Guide'!$8:$8)-COUNTA('RF &amp; RV Guide'!$A$8:$E$8)),0)), "-")))</f>
        <v>-</v>
      </c>
      <c r="K42" s="508" t="str">
        <f ca="1">IF($E42="", "", IFERROR(INDEX(OFFSET('Fund Guide'!$B$5,1,MATCH(K$8,OFFSET('Fund Guide'!$B$5,,,,COUNTA('Fund Guide'!$5:$5)),0)-1,COUNTA('Fund Guide'!$B:$B)-COUNTA('Fund Guide'!$B$2:$B$5)),MATCH($E42,OFFSET('Fund Guide'!$B$5,1,,COUNTA('Fund Guide'!$B:$B)-COUNTA('Fund Guide'!$B$2:$B$5)),0)),
IFERROR(OFFSET('RF &amp; RV Guide'!$E$8,2+MATCH($E42, OFFSET('RF &amp; RV Guide'!$E$8,3,,COUNTA('RF &amp; RV Guide'!$E:$E)-COUNTA('RF &amp; RV Guide'!$E$1:$E$8)), 0),-1+MATCH("Captação", OFFSET('RF &amp; RV Guide'!$E$8,,,,COUNTA('RF &amp; RV Guide'!$8:$8)-COUNTA('RF &amp; RV Guide'!$A$8:$E$8)),0)), "-")))</f>
        <v>-</v>
      </c>
      <c r="M42" s="510">
        <f>IFERROR(IF(N42=0, "", N42*$M$3),0)</f>
        <v>150000</v>
      </c>
      <c r="N42" s="231">
        <v>1.4999999999999999E-2</v>
      </c>
      <c r="O42" s="530">
        <f>IFERROR(IF(N42=0, "", N42/N$41),0)</f>
        <v>0.5</v>
      </c>
      <c r="Q42" s="512" t="str">
        <f ca="1">IF($E42="", "", IFERROR(INDEX(OFFSET('Fund Guide'!$B$5,1,MATCH(Q$8,OFFSET('Fund Guide'!$B$5,,,,COUNTA('Fund Guide'!24:24)),0)-1,COUNTA('Fund Guide'!$B:$B)-COUNTA('Fund Guide'!$B$2:$B$5)),MATCH($E42,OFFSET('Fund Guide'!$B$5,1,,COUNTA('Fund Guide'!$B:$B)-COUNTA('Fund Guide'!$B$2:$B$5)),0)),"-"))</f>
        <v>-</v>
      </c>
      <c r="R42" s="513" t="str">
        <f ca="1">IF($E42="", "", IFERROR(INDEX(OFFSET('Fund Guide'!$B$5,1,MATCH(R$8,OFFSET('Fund Guide'!$B$5,,,,COUNTA('Fund Guide'!24:24)),0)-1,COUNTA('Fund Guide'!$B:$B)-COUNTA('Fund Guide'!$B$2:$B$5)),MATCH($E42,OFFSET('Fund Guide'!$B$5,1,,COUNTA('Fund Guide'!$B:$B)-COUNTA('Fund Guide'!$B$2:$B$5)),0)),"-"))</f>
        <v>-</v>
      </c>
      <c r="S42" s="512" t="str">
        <f ca="1">IF($E42="", "", IFERROR(INDEX(OFFSET('Fund Guide'!$B$5,1,MATCH(S$8,OFFSET('Fund Guide'!$B$5,,,,COUNTA('Fund Guide'!24:24)),0)-1,COUNTA('Fund Guide'!$B:$B)-COUNTA('Fund Guide'!$B$2:$B$5)),MATCH($E42,OFFSET('Fund Guide'!$B$5,1,,COUNTA('Fund Guide'!$B:$B)-COUNTA('Fund Guide'!$B$2:$B$5)),0)),"-"))</f>
        <v>-</v>
      </c>
      <c r="T42" s="513" t="str">
        <f ca="1">IF($E42="", "", IFERROR(INDEX(OFFSET('Fund Guide'!$B$5,1,MATCH(T$8,OFFSET('Fund Guide'!$B$5,,,,COUNTA('Fund Guide'!24:24)),0)-1,COUNTA('Fund Guide'!$B:$B)-COUNTA('Fund Guide'!$B$2:$B$5)),MATCH($E42,OFFSET('Fund Guide'!$B$5,1,,COUNTA('Fund Guide'!$B:$B)-COUNTA('Fund Guide'!$B$2:$B$5)),0)),"-"))</f>
        <v>-</v>
      </c>
      <c r="U42" s="512" t="str">
        <f ca="1">IF($E42="", "", IFERROR(INDEX(OFFSET('Fund Guide'!$B$5,1,MATCH(U$8,OFFSET('Fund Guide'!$B$5,,,,COUNTA('Fund Guide'!24:24)),0)-1,COUNTA('Fund Guide'!$B:$B)-COUNTA('Fund Guide'!$B$2:$B$5)),MATCH($E42,OFFSET('Fund Guide'!$B$5,1,,COUNTA('Fund Guide'!$B:$B)-COUNTA('Fund Guide'!$B$2:$B$5)),0)),"-"))</f>
        <v>-</v>
      </c>
      <c r="V42" s="513" t="str">
        <f ca="1">IF($E42="", "", IFERROR(INDEX(OFFSET('Fund Guide'!$B$5,1,MATCH(V$8,OFFSET('Fund Guide'!$B$5,,,,COUNTA('Fund Guide'!24:24)),0)-1,COUNTA('Fund Guide'!$B:$B)-COUNTA('Fund Guide'!$B$2:$B$5)),MATCH($E42,OFFSET('Fund Guide'!$B$5,1,,COUNTA('Fund Guide'!$B:$B)-COUNTA('Fund Guide'!$B$2:$B$5)),0)),"-"))</f>
        <v>-</v>
      </c>
      <c r="W42" s="512" t="str">
        <f ca="1">IF($E42="", "", IFERROR(INDEX(OFFSET('Fund Guide'!$B$5,1,MATCH(W$8,OFFSET('Fund Guide'!$B$5,,,,COUNTA('Fund Guide'!24:24)),0)-1,COUNTA('Fund Guide'!$B:$B)-COUNTA('Fund Guide'!$B$2:$B$5)),MATCH($E42,OFFSET('Fund Guide'!$B$5,1,,COUNTA('Fund Guide'!$B:$B)-COUNTA('Fund Guide'!$B$2:$B$5)),0)),"-"))</f>
        <v>-</v>
      </c>
      <c r="X42" s="513" t="str">
        <f ca="1">IF($E42="", "", IFERROR(INDEX(OFFSET('Fund Guide'!$B$5,1,MATCH(X$8,OFFSET('Fund Guide'!$B$5,,,,COUNTA('Fund Guide'!24:24)),0)-1,COUNTA('Fund Guide'!$B:$B)-COUNTA('Fund Guide'!$B$2:$B$5)),MATCH($E42,OFFSET('Fund Guide'!$B$5,1,,COUNTA('Fund Guide'!$B:$B)-COUNTA('Fund Guide'!$B$2:$B$5)),0)),"-"))</f>
        <v>-</v>
      </c>
      <c r="Y42" s="514" t="str">
        <f ca="1">IF($E42="", "", IFERROR(INDEX(OFFSET('Fund Guide'!$B$5,1,MATCH(Y$8,OFFSET('Fund Guide'!$B$5,,,,COUNTA('Fund Guide'!24:24)),0)-1,COUNTA('Fund Guide'!$B:$B)-COUNTA('Fund Guide'!$B$2:$B$5)),MATCH($E42,OFFSET('Fund Guide'!$B$5,1,,COUNTA('Fund Guide'!$B:$B)-COUNTA('Fund Guide'!$B$2:$B$5)),0)),"-"))</f>
        <v>-</v>
      </c>
      <c r="Z42" s="515" t="str">
        <f ca="1">IF($E42="", "", IFERROR(INDEX(OFFSET('Fund Guide'!$B$5,1,MATCH(Z$8,OFFSET('Fund Guide'!$B$5,,,,COUNTA('Fund Guide'!24:24)),0)-1,COUNTA('Fund Guide'!$B:$B)-COUNTA('Fund Guide'!$B$2:$B$5)),MATCH($E42,OFFSET('Fund Guide'!$B$5,1,,COUNTA('Fund Guide'!$B:$B)-COUNTA('Fund Guide'!$B$2:$B$5)),0)),"-"))</f>
        <v>-</v>
      </c>
      <c r="AB42" s="232"/>
      <c r="AC42" s="232"/>
      <c r="AD42" s="231"/>
    </row>
    <row r="43" spans="2:33" s="509" customFormat="1" ht="14.25" customHeight="1">
      <c r="B43" s="503"/>
      <c r="C43" s="503"/>
      <c r="D43" s="503"/>
      <c r="E43" s="390" t="s">
        <v>1458</v>
      </c>
      <c r="F43" s="504" t="str">
        <f ca="1">IF($E43="", "", IFERROR(INDEX(OFFSET('Fund Guide'!$B$5,1,MATCH(F$8,OFFSET('Fund Guide'!$B$5,,,,COUNTA('Fund Guide'!25:25)),0)-1,COUNTA('Fund Guide'!$B:$B)-COUNTA('Fund Guide'!$B$2:$B$5)),MATCH($E43,OFFSET('Fund Guide'!$B$5,1,,COUNTA('Fund Guide'!$B:$B)-COUNTA('Fund Guide'!$B$2:$B$5)),0)),"-"))</f>
        <v>-</v>
      </c>
      <c r="G43" s="505">
        <f ca="1">IF($E43="", "", IFERROR(INDEX(OFFSET('Fund Guide'!$B$5,1,MATCH(G$8,OFFSET('Fund Guide'!$B$5,,,,COUNTA('Fund Guide'!$5:$5)),0)-1,COUNTA('Fund Guide'!$B:$B)-COUNTA('Fund Guide'!$B$2:$B$5)),MATCH($E43,OFFSET('Fund Guide'!$B$5,1,,COUNTA('Fund Guide'!$B:$B)-COUNTA('Fund Guide'!$B$2:$B$5)),0)),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1825</v>
      </c>
      <c r="H43" s="506" t="str">
        <f ca="1">IF($E43="", "", IFERROR(INDEX(OFFSET('Fund Guide'!$B$5,1,MATCH(H$8,OFFSET('Fund Guide'!$B$5,,,,COUNTA('Fund Guide'!45:45)),0)-1,COUNTA('Fund Guide'!$B:$B)-COUNTA('Fund Guide'!$B$2:$B$5)),MATCH($E43,OFFSET('Fund Guide'!$B$5,1,,COUNTA('Fund Guide'!$B:$B)-COUNTA('Fund Guide'!$B$2:$B$5)),0)),"BRL"))</f>
        <v>BRL</v>
      </c>
      <c r="I43" s="507">
        <f ca="1">IF($E43="", "", IFERROR(INDEX(OFFSET('Fund Guide'!$B$5,1,MATCH("Repasse Taxa Adm. Gestor",OFFSET('Fund Guide'!$B$5,,,,COUNTA('Fund Guide'!$5:$5)),0)-1,COUNTA('Fund Guide'!$B:$B)-COUNTA('Fund Guide'!$B$2:$B$5)),MATCH($E43,OFFSET('Fund Guide'!$B$5,1,,COUNTA('Fund Guide'!$B:$B)-COUNTA('Fund Guide'!$B$2:$B$5)),0)),
IFERROR(OFFSET('RF &amp; RV Guide'!$E$8,2+MATCH($E43, OFFSET('RF &amp; RV Guide'!$E$8,3,,COUNTA('RF &amp; RV Guide'!$E:$E)-COUNTA('RF &amp; RV Guide'!$E$1:$E$8)), 0),-1+MATCH(I$8, OFFSET('RF &amp; RV Guide'!$E$8,,,,COUNTA('RF &amp; RV Guide'!$8:$8)-COUNTA('RF &amp; RV Guide'!$A$8:$E$8)),0)),IFERROR(IF(FIND("tulo",$E43), 0.25%), "-"))))</f>
        <v>2.5000000000000001E-3</v>
      </c>
      <c r="J43" s="508" t="str">
        <f ca="1">IF($E43="", "", IFERROR(INDEX(OFFSET('Fund Guide'!$B$5,1,MATCH(J$8,OFFSET('Fund Guide'!$B$5,,,,COUNTA('Fund Guide'!$5:$5)),0)-1,COUNTA('Fund Guide'!$B:$B)-COUNTA('Fund Guide'!$B$2:$B$5)),MATCH($E43,OFFSET('Fund Guide'!$B$5,1,,COUNTA('Fund Guide'!$B:$B)-COUNTA('Fund Guide'!$B$2:$B$5)),0)),
IFERROR(OFFSET('RF &amp; RV Guide'!$E$8,2+MATCH($E43, OFFSET('RF &amp; RV Guide'!$E$8,3,,COUNTA('RF &amp; RV Guide'!$E:$E)-COUNTA('RF &amp; RV Guide'!$E$1:$E$8)), 0),-1+MATCH(J$8, OFFSET('RF &amp; RV Guide'!$E$8,,,,COUNTA('RF &amp; RV Guide'!$8:$8)-COUNTA('RF &amp; RV Guide'!$A$8:$E$8)),0)), "-")))</f>
        <v>-</v>
      </c>
      <c r="K43" s="508" t="str">
        <f ca="1">IF($E43="", "", IFERROR(INDEX(OFFSET('Fund Guide'!$B$5,1,MATCH(K$8,OFFSET('Fund Guide'!$B$5,,,,COUNTA('Fund Guide'!$5:$5)),0)-1,COUNTA('Fund Guide'!$B:$B)-COUNTA('Fund Guide'!$B$2:$B$5)),MATCH($E43,OFFSET('Fund Guide'!$B$5,1,,COUNTA('Fund Guide'!$B:$B)-COUNTA('Fund Guide'!$B$2:$B$5)),0)),
IFERROR(OFFSET('RF &amp; RV Guide'!$E$8,2+MATCH($E43, OFFSET('RF &amp; RV Guide'!$E$8,3,,COUNTA('RF &amp; RV Guide'!$E:$E)-COUNTA('RF &amp; RV Guide'!$E$1:$E$8)), 0),-1+MATCH("Captação", OFFSET('RF &amp; RV Guide'!$E$8,,,,COUNTA('RF &amp; RV Guide'!$8:$8)-COUNTA('RF &amp; RV Guide'!$A$8:$E$8)),0)), "-")))</f>
        <v>-</v>
      </c>
      <c r="M43" s="510">
        <f>IFERROR(IF(N43=0, "", N43*$M$3),0)</f>
        <v>150000</v>
      </c>
      <c r="N43" s="231">
        <v>1.4999999999999999E-2</v>
      </c>
      <c r="O43" s="530">
        <f>IFERROR(IF(N43=0, "", N43/N$41),0)</f>
        <v>0.5</v>
      </c>
      <c r="Q43" s="512" t="str">
        <f ca="1">IF($E43="", "", IFERROR(INDEX(OFFSET('Fund Guide'!$B$5,1,MATCH(Q$8,OFFSET('Fund Guide'!$B$5,,,,COUNTA('Fund Guide'!25:25)),0)-1,COUNTA('Fund Guide'!$B:$B)-COUNTA('Fund Guide'!$B$2:$B$5)),MATCH($E43,OFFSET('Fund Guide'!$B$5,1,,COUNTA('Fund Guide'!$B:$B)-COUNTA('Fund Guide'!$B$2:$B$5)),0)),"-"))</f>
        <v>-</v>
      </c>
      <c r="R43" s="513" t="str">
        <f ca="1">IF($E43="", "", IFERROR(INDEX(OFFSET('Fund Guide'!$B$5,1,MATCH(R$8,OFFSET('Fund Guide'!$B$5,,,,COUNTA('Fund Guide'!25:25)),0)-1,COUNTA('Fund Guide'!$B:$B)-COUNTA('Fund Guide'!$B$2:$B$5)),MATCH($E43,OFFSET('Fund Guide'!$B$5,1,,COUNTA('Fund Guide'!$B:$B)-COUNTA('Fund Guide'!$B$2:$B$5)),0)),"-"))</f>
        <v>-</v>
      </c>
      <c r="S43" s="512" t="str">
        <f ca="1">IF($E43="", "", IFERROR(INDEX(OFFSET('Fund Guide'!$B$5,1,MATCH(S$8,OFFSET('Fund Guide'!$B$5,,,,COUNTA('Fund Guide'!25:25)),0)-1,COUNTA('Fund Guide'!$B:$B)-COUNTA('Fund Guide'!$B$2:$B$5)),MATCH($E43,OFFSET('Fund Guide'!$B$5,1,,COUNTA('Fund Guide'!$B:$B)-COUNTA('Fund Guide'!$B$2:$B$5)),0)),"-"))</f>
        <v>-</v>
      </c>
      <c r="T43" s="513" t="str">
        <f ca="1">IF($E43="", "", IFERROR(INDEX(OFFSET('Fund Guide'!$B$5,1,MATCH(T$8,OFFSET('Fund Guide'!$B$5,,,,COUNTA('Fund Guide'!25:25)),0)-1,COUNTA('Fund Guide'!$B:$B)-COUNTA('Fund Guide'!$B$2:$B$5)),MATCH($E43,OFFSET('Fund Guide'!$B$5,1,,COUNTA('Fund Guide'!$B:$B)-COUNTA('Fund Guide'!$B$2:$B$5)),0)),"-"))</f>
        <v>-</v>
      </c>
      <c r="U43" s="512" t="str">
        <f ca="1">IF($E43="", "", IFERROR(INDEX(OFFSET('Fund Guide'!$B$5,1,MATCH(U$8,OFFSET('Fund Guide'!$B$5,,,,COUNTA('Fund Guide'!25:25)),0)-1,COUNTA('Fund Guide'!$B:$B)-COUNTA('Fund Guide'!$B$2:$B$5)),MATCH($E43,OFFSET('Fund Guide'!$B$5,1,,COUNTA('Fund Guide'!$B:$B)-COUNTA('Fund Guide'!$B$2:$B$5)),0)),"-"))</f>
        <v>-</v>
      </c>
      <c r="V43" s="513" t="str">
        <f ca="1">IF($E43="", "", IFERROR(INDEX(OFFSET('Fund Guide'!$B$5,1,MATCH(V$8,OFFSET('Fund Guide'!$B$5,,,,COUNTA('Fund Guide'!25:25)),0)-1,COUNTA('Fund Guide'!$B:$B)-COUNTA('Fund Guide'!$B$2:$B$5)),MATCH($E43,OFFSET('Fund Guide'!$B$5,1,,COUNTA('Fund Guide'!$B:$B)-COUNTA('Fund Guide'!$B$2:$B$5)),0)),"-"))</f>
        <v>-</v>
      </c>
      <c r="W43" s="512" t="str">
        <f ca="1">IF($E43="", "", IFERROR(INDEX(OFFSET('Fund Guide'!$B$5,1,MATCH(W$8,OFFSET('Fund Guide'!$B$5,,,,COUNTA('Fund Guide'!25:25)),0)-1,COUNTA('Fund Guide'!$B:$B)-COUNTA('Fund Guide'!$B$2:$B$5)),MATCH($E43,OFFSET('Fund Guide'!$B$5,1,,COUNTA('Fund Guide'!$B:$B)-COUNTA('Fund Guide'!$B$2:$B$5)),0)),"-"))</f>
        <v>-</v>
      </c>
      <c r="X43" s="513" t="str">
        <f ca="1">IF($E43="", "", IFERROR(INDEX(OFFSET('Fund Guide'!$B$5,1,MATCH(X$8,OFFSET('Fund Guide'!$B$5,,,,COUNTA('Fund Guide'!25:25)),0)-1,COUNTA('Fund Guide'!$B:$B)-COUNTA('Fund Guide'!$B$2:$B$5)),MATCH($E43,OFFSET('Fund Guide'!$B$5,1,,COUNTA('Fund Guide'!$B:$B)-COUNTA('Fund Guide'!$B$2:$B$5)),0)),"-"))</f>
        <v>-</v>
      </c>
      <c r="Y43" s="514" t="str">
        <f ca="1">IF($E43="", "", IFERROR(INDEX(OFFSET('Fund Guide'!$B$5,1,MATCH(Y$8,OFFSET('Fund Guide'!$B$5,,,,COUNTA('Fund Guide'!25:25)),0)-1,COUNTA('Fund Guide'!$B:$B)-COUNTA('Fund Guide'!$B$2:$B$5)),MATCH($E43,OFFSET('Fund Guide'!$B$5,1,,COUNTA('Fund Guide'!$B:$B)-COUNTA('Fund Guide'!$B$2:$B$5)),0)),"-"))</f>
        <v>-</v>
      </c>
      <c r="Z43" s="515" t="str">
        <f ca="1">IF($E43="", "", IFERROR(INDEX(OFFSET('Fund Guide'!$B$5,1,MATCH(Z$8,OFFSET('Fund Guide'!$B$5,,,,COUNTA('Fund Guide'!25:25)),0)-1,COUNTA('Fund Guide'!$B:$B)-COUNTA('Fund Guide'!$B$2:$B$5)),MATCH($E43,OFFSET('Fund Guide'!$B$5,1,,COUNTA('Fund Guide'!$B:$B)-COUNTA('Fund Guide'!$B$2:$B$5)),0)),"-"))</f>
        <v>-</v>
      </c>
      <c r="AB43" s="232"/>
      <c r="AC43" s="232"/>
      <c r="AD43" s="231"/>
    </row>
    <row r="44" spans="2:33" s="477" customFormat="1" ht="4.5" customHeight="1">
      <c r="B44" s="475"/>
      <c r="C44" s="475"/>
      <c r="D44" s="475"/>
      <c r="E44" s="486"/>
      <c r="F44" s="517"/>
      <c r="G44" s="487"/>
      <c r="H44" s="487"/>
      <c r="I44" s="488"/>
      <c r="J44" s="488"/>
      <c r="K44" s="488"/>
      <c r="M44" s="497"/>
      <c r="Q44" s="488"/>
      <c r="S44" s="488"/>
      <c r="U44" s="488"/>
      <c r="W44" s="488"/>
      <c r="Y44" s="488"/>
      <c r="AB44" s="488"/>
    </row>
    <row r="45" spans="2:33" s="493" customFormat="1" ht="14.25" customHeight="1">
      <c r="B45" s="489"/>
      <c r="C45" s="489"/>
      <c r="D45" s="489" t="s">
        <v>12</v>
      </c>
      <c r="E45" s="525" t="s">
        <v>1371</v>
      </c>
      <c r="F45" s="526"/>
      <c r="G45" s="526"/>
      <c r="H45" s="526"/>
      <c r="I45" s="527"/>
      <c r="J45" s="527"/>
      <c r="K45" s="527"/>
      <c r="M45" s="528">
        <f>IFERROR(IF(N45=0, 0, N45*$M$3),0)</f>
        <v>0</v>
      </c>
      <c r="N45" s="653">
        <v>0</v>
      </c>
      <c r="O45" s="529">
        <f>IF(N45=0, 0, SUM(O46:O47)*N45)</f>
        <v>0</v>
      </c>
      <c r="Q45" s="527"/>
      <c r="R45" s="529"/>
      <c r="S45" s="527"/>
      <c r="T45" s="529"/>
      <c r="U45" s="527"/>
      <c r="V45" s="529"/>
      <c r="W45" s="527"/>
      <c r="X45" s="529"/>
      <c r="Y45" s="527"/>
      <c r="Z45" s="529"/>
      <c r="AB45" s="527"/>
      <c r="AC45" s="529"/>
      <c r="AD45" s="529"/>
    </row>
    <row r="46" spans="2:33" s="509" customFormat="1" ht="14.25" customHeight="1">
      <c r="B46" s="503"/>
      <c r="C46" s="503"/>
      <c r="D46" s="503"/>
      <c r="E46" s="390"/>
      <c r="F46" s="504" t="str">
        <f ca="1">IF($E46="", "", IFERROR(INDEX(OFFSET('Fund Guide'!$B$5,1,MATCH(F$8,OFFSET('Fund Guide'!$B$5,,,,COUNTA('Fund Guide'!27:27)),0)-1,COUNTA('Fund Guide'!$B:$B)-COUNTA('Fund Guide'!$B$2:$B$5)),MATCH($E46,OFFSET('Fund Guide'!$B$5,1,,COUNTA('Fund Guide'!$B:$B)-COUNTA('Fund Guide'!$B$2:$B$5)),0)),"-"))</f>
        <v/>
      </c>
      <c r="G46" s="505" t="str">
        <f ca="1">IF($E46="", "", IFERROR(INDEX(OFFSET('Fund Guide'!$B$5,1,MATCH(G$8,OFFSET('Fund Guide'!$B$5,,,,COUNTA('Fund Guide'!$5:$5)),0)-1,COUNTA('Fund Guide'!$B:$B)-COUNTA('Fund Guide'!$B$2:$B$5)),MATCH($E46,OFFSET('Fund Guide'!$B$5,1,,COUNTA('Fund Guide'!$B:$B)-COUNTA('Fund Guide'!$B$2:$B$5)),0)),
IF(OR(LEFT($E46,3)="NTN",LEFT($E46,3)="LFT"),DATE(_xlfn.NUMBERVALUE(RIGHT(LEFT($E46, FIND(" (", $E46)-1), 4)),8,15)-TODAY(),IFERROR(IF(FIND("ano",$E46)&gt;1,FLOOR(_xlfn.NUMBERVALUE(RIGHT(LEFT($E46,FIND(" ano",$E46)-1),FIND(" ano",$E46)-1-(FIND(" - ",$E46)+2)))*365,1)),IFERROR(IF(FIND("meses",$E46)&gt;1,FLOOR(_xlfn.NUMBERVALUE(RIGHT(LEFT($E46,FIND(" meses",$E46)-1),FIND(" meses",$E46)-1-(FIND(" - ",$E46)+2))),1)*(365/12)),IFERROR(IF(FIND("mês",$E46)&gt;1,FLOOR(_xlfn.NUMBERVALUE(RIGHT(LEFT($E46,FIND(" mês",$E46)-1),FIND(" mês",$E46)-1-(FIND(" - ",$E46)+2))),1)*(365/12)),IFERROR(IF(FIND("Diária", $E46)&gt;0, 0),
IFERROR(OFFSET('RF &amp; RV Guide'!$E$8,2+MATCH($E46, OFFSET('RF &amp; RV Guide'!$E$8,3,,COUNTA('RF &amp; RV Guide'!$E:$E)-COUNTA('RF &amp; RV Guide'!$E$1:$E$8)), 0),-1+MATCH(G$8, OFFSET('RF &amp; RV Guide'!$E$8,,,,COUNTA('RF &amp; RV Guide'!$8:$8)-COUNTA('RF &amp; RV Guide'!$A$8:$E$8)),0)),"-"))))))))</f>
        <v/>
      </c>
      <c r="H46" s="506" t="str">
        <f ca="1">IF($E46="", "", IFERROR(INDEX(OFFSET('Fund Guide'!$B$5,1,MATCH(H$8,OFFSET('Fund Guide'!$B$5,,,,COUNTA('Fund Guide'!48:48)),0)-1,COUNTA('Fund Guide'!$B:$B)-COUNTA('Fund Guide'!$B$2:$B$5)),MATCH($E46,OFFSET('Fund Guide'!$B$5,1,,COUNTA('Fund Guide'!$B:$B)-COUNTA('Fund Guide'!$B$2:$B$5)),0)),"BRL"))</f>
        <v/>
      </c>
      <c r="I46" s="507" t="str">
        <f ca="1">IF($E46="", "", IFERROR(INDEX(OFFSET('Fund Guide'!$B$5,1,MATCH("Repasse Taxa Adm. Gestor",OFFSET('Fund Guide'!$B$5,,,,COUNTA('Fund Guide'!$5:$5)),0)-1,COUNTA('Fund Guide'!$B:$B)-COUNTA('Fund Guide'!$B$2:$B$5)),MATCH($E46,OFFSET('Fund Guide'!$B$5,1,,COUNTA('Fund Guide'!$B:$B)-COUNTA('Fund Guide'!$B$2:$B$5)),0)),
IFERROR(OFFSET('RF &amp; RV Guide'!$E$8,2+MATCH($E46, OFFSET('RF &amp; RV Guide'!$E$8,3,,COUNTA('RF &amp; RV Guide'!$E:$E)-COUNTA('RF &amp; RV Guide'!$E$1:$E$8)), 0),-1+MATCH(I$8, OFFSET('RF &amp; RV Guide'!$E$8,,,,COUNTA('RF &amp; RV Guide'!$8:$8)-COUNTA('RF &amp; RV Guide'!$A$8:$E$8)),0)),IFERROR(IF(FIND("tulo",$E46), 0.25%), "-"))))</f>
        <v/>
      </c>
      <c r="J46" s="508" t="str">
        <f ca="1">IF($E46="", "", IFERROR(INDEX(OFFSET('Fund Guide'!$B$5,1,MATCH(J$8,OFFSET('Fund Guide'!$B$5,,,,COUNTA('Fund Guide'!$5:$5)),0)-1,COUNTA('Fund Guide'!$B:$B)-COUNTA('Fund Guide'!$B$2:$B$5)),MATCH($E46,OFFSET('Fund Guide'!$B$5,1,,COUNTA('Fund Guide'!$B:$B)-COUNTA('Fund Guide'!$B$2:$B$5)),0)),
IFERROR(OFFSET('RF &amp; RV Guide'!$E$8,2+MATCH($E46, OFFSET('RF &amp; RV Guide'!$E$8,3,,COUNTA('RF &amp; RV Guide'!$E:$E)-COUNTA('RF &amp; RV Guide'!$E$1:$E$8)), 0),-1+MATCH(J$8, OFFSET('RF &amp; RV Guide'!$E$8,,,,COUNTA('RF &amp; RV Guide'!$8:$8)-COUNTA('RF &amp; RV Guide'!$A$8:$E$8)),0)), "-")))</f>
        <v/>
      </c>
      <c r="K46" s="508" t="str">
        <f ca="1">IF($E46="", "", IFERROR(INDEX(OFFSET('Fund Guide'!$B$5,1,MATCH(K$8,OFFSET('Fund Guide'!$B$5,,,,COUNTA('Fund Guide'!$5:$5)),0)-1,COUNTA('Fund Guide'!$B:$B)-COUNTA('Fund Guide'!$B$2:$B$5)),MATCH($E46,OFFSET('Fund Guide'!$B$5,1,,COUNTA('Fund Guide'!$B:$B)-COUNTA('Fund Guide'!$B$2:$B$5)),0)),
IFERROR(OFFSET('RF &amp; RV Guide'!$E$8,2+MATCH($E46, OFFSET('RF &amp; RV Guide'!$E$8,3,,COUNTA('RF &amp; RV Guide'!$E:$E)-COUNTA('RF &amp; RV Guide'!$E$1:$E$8)), 0),-1+MATCH("Captação", OFFSET('RF &amp; RV Guide'!$E$8,,,,COUNTA('RF &amp; RV Guide'!$8:$8)-COUNTA('RF &amp; RV Guide'!$A$8:$E$8)),0)), "-")))</f>
        <v/>
      </c>
      <c r="M46" s="510" t="str">
        <f>IF(OR($M$3=0, N46=0), "", N46*$M$3)</f>
        <v/>
      </c>
      <c r="N46" s="231"/>
      <c r="O46" s="530" t="str">
        <f>IFERROR(IF(N46=0, "", N46/N$45),0)</f>
        <v/>
      </c>
      <c r="Q46" s="512" t="str">
        <f ca="1">IF($E46="", "", IFERROR(INDEX(OFFSET('Fund Guide'!$B$5,1,MATCH(Q$8,OFFSET('Fund Guide'!$B$5,,,,COUNTA('Fund Guide'!27:27)),0)-1,COUNTA('Fund Guide'!$B:$B)-COUNTA('Fund Guide'!$B$2:$B$5)),MATCH($E46,OFFSET('Fund Guide'!$B$5,1,,COUNTA('Fund Guide'!$B:$B)-COUNTA('Fund Guide'!$B$2:$B$5)),0)),"-"))</f>
        <v/>
      </c>
      <c r="R46" s="513" t="str">
        <f ca="1">IF($E46="", "", IFERROR(INDEX(OFFSET('Fund Guide'!$B$5,1,MATCH(R$8,OFFSET('Fund Guide'!$B$5,,,,COUNTA('Fund Guide'!27:27)),0)-1,COUNTA('Fund Guide'!$B:$B)-COUNTA('Fund Guide'!$B$2:$B$5)),MATCH($E46,OFFSET('Fund Guide'!$B$5,1,,COUNTA('Fund Guide'!$B:$B)-COUNTA('Fund Guide'!$B$2:$B$5)),0)),"-"))</f>
        <v/>
      </c>
      <c r="S46" s="512" t="str">
        <f ca="1">IF($E46="", "", IFERROR(INDEX(OFFSET('Fund Guide'!$B$5,1,MATCH(S$8,OFFSET('Fund Guide'!$B$5,,,,COUNTA('Fund Guide'!27:27)),0)-1,COUNTA('Fund Guide'!$B:$B)-COUNTA('Fund Guide'!$B$2:$B$5)),MATCH($E46,OFFSET('Fund Guide'!$B$5,1,,COUNTA('Fund Guide'!$B:$B)-COUNTA('Fund Guide'!$B$2:$B$5)),0)),"-"))</f>
        <v/>
      </c>
      <c r="T46" s="513" t="str">
        <f ca="1">IF($E46="", "", IFERROR(INDEX(OFFSET('Fund Guide'!$B$5,1,MATCH(T$8,OFFSET('Fund Guide'!$B$5,,,,COUNTA('Fund Guide'!27:27)),0)-1,COUNTA('Fund Guide'!$B:$B)-COUNTA('Fund Guide'!$B$2:$B$5)),MATCH($E46,OFFSET('Fund Guide'!$B$5,1,,COUNTA('Fund Guide'!$B:$B)-COUNTA('Fund Guide'!$B$2:$B$5)),0)),"-"))</f>
        <v/>
      </c>
      <c r="U46" s="512" t="str">
        <f ca="1">IF($E46="", "", IFERROR(INDEX(OFFSET('Fund Guide'!$B$5,1,MATCH(U$8,OFFSET('Fund Guide'!$B$5,,,,COUNTA('Fund Guide'!27:27)),0)-1,COUNTA('Fund Guide'!$B:$B)-COUNTA('Fund Guide'!$B$2:$B$5)),MATCH($E46,OFFSET('Fund Guide'!$B$5,1,,COUNTA('Fund Guide'!$B:$B)-COUNTA('Fund Guide'!$B$2:$B$5)),0)),"-"))</f>
        <v/>
      </c>
      <c r="V46" s="513" t="str">
        <f ca="1">IF($E46="", "", IFERROR(INDEX(OFFSET('Fund Guide'!$B$5,1,MATCH(V$8,OFFSET('Fund Guide'!$B$5,,,,COUNTA('Fund Guide'!27:27)),0)-1,COUNTA('Fund Guide'!$B:$B)-COUNTA('Fund Guide'!$B$2:$B$5)),MATCH($E46,OFFSET('Fund Guide'!$B$5,1,,COUNTA('Fund Guide'!$B:$B)-COUNTA('Fund Guide'!$B$2:$B$5)),0)),"-"))</f>
        <v/>
      </c>
      <c r="W46" s="512" t="str">
        <f ca="1">IF($E46="", "", IFERROR(INDEX(OFFSET('Fund Guide'!$B$5,1,MATCH(W$8,OFFSET('Fund Guide'!$B$5,,,,COUNTA('Fund Guide'!27:27)),0)-1,COUNTA('Fund Guide'!$B:$B)-COUNTA('Fund Guide'!$B$2:$B$5)),MATCH($E46,OFFSET('Fund Guide'!$B$5,1,,COUNTA('Fund Guide'!$B:$B)-COUNTA('Fund Guide'!$B$2:$B$5)),0)),"-"))</f>
        <v/>
      </c>
      <c r="X46" s="513" t="str">
        <f ca="1">IF($E46="", "", IFERROR(INDEX(OFFSET('Fund Guide'!$B$5,1,MATCH(X$8,OFFSET('Fund Guide'!$B$5,,,,COUNTA('Fund Guide'!27:27)),0)-1,COUNTA('Fund Guide'!$B:$B)-COUNTA('Fund Guide'!$B$2:$B$5)),MATCH($E46,OFFSET('Fund Guide'!$B$5,1,,COUNTA('Fund Guide'!$B:$B)-COUNTA('Fund Guide'!$B$2:$B$5)),0)),"-"))</f>
        <v/>
      </c>
      <c r="Y46" s="514" t="str">
        <f ca="1">IF($E46="", "", IFERROR(INDEX(OFFSET('Fund Guide'!$B$5,1,MATCH(Y$8,OFFSET('Fund Guide'!$B$5,,,,COUNTA('Fund Guide'!27:27)),0)-1,COUNTA('Fund Guide'!$B:$B)-COUNTA('Fund Guide'!$B$2:$B$5)),MATCH($E46,OFFSET('Fund Guide'!$B$5,1,,COUNTA('Fund Guide'!$B:$B)-COUNTA('Fund Guide'!$B$2:$B$5)),0)),"-"))</f>
        <v/>
      </c>
      <c r="Z46" s="515" t="str">
        <f ca="1">IF($E46="", "", IFERROR(INDEX(OFFSET('Fund Guide'!$B$5,1,MATCH(Z$8,OFFSET('Fund Guide'!$B$5,,,,COUNTA('Fund Guide'!27:27)),0)-1,COUNTA('Fund Guide'!$B:$B)-COUNTA('Fund Guide'!$B$2:$B$5)),MATCH($E46,OFFSET('Fund Guide'!$B$5,1,,COUNTA('Fund Guide'!$B:$B)-COUNTA('Fund Guide'!$B$2:$B$5)),0)),"-"))</f>
        <v/>
      </c>
      <c r="AB46" s="232"/>
      <c r="AC46" s="232"/>
      <c r="AD46" s="231"/>
    </row>
    <row r="47" spans="2:33" s="477" customFormat="1" ht="7.5" customHeight="1">
      <c r="B47" s="475"/>
      <c r="C47" s="475"/>
      <c r="D47" s="475"/>
      <c r="E47" s="486"/>
      <c r="F47" s="517"/>
      <c r="G47" s="487"/>
      <c r="H47" s="487"/>
      <c r="I47" s="488"/>
      <c r="J47" s="488"/>
      <c r="K47" s="488"/>
      <c r="M47" s="497"/>
      <c r="N47" s="533"/>
      <c r="Q47" s="488"/>
      <c r="S47" s="488"/>
      <c r="U47" s="488"/>
      <c r="W47" s="488"/>
      <c r="Y47" s="488"/>
      <c r="AB47" s="488"/>
    </row>
    <row r="48" spans="2:33" s="493" customFormat="1" ht="14.25" customHeight="1">
      <c r="B48" s="489"/>
      <c r="C48" s="489"/>
      <c r="D48" s="489" t="s">
        <v>1395</v>
      </c>
      <c r="E48" s="490" t="s">
        <v>13</v>
      </c>
      <c r="F48" s="491"/>
      <c r="G48" s="491"/>
      <c r="H48" s="491"/>
      <c r="I48" s="492"/>
      <c r="J48" s="492"/>
      <c r="K48" s="492"/>
      <c r="M48" s="494">
        <f>IFERROR(IF(M50+M60=0, 0,M50+M60),"")</f>
        <v>3750000.0000000005</v>
      </c>
      <c r="N48" s="495">
        <f>N50+N60</f>
        <v>0.37500000000000006</v>
      </c>
      <c r="O48" s="496">
        <f>O50+O60</f>
        <v>0.375</v>
      </c>
      <c r="Q48" s="492"/>
      <c r="R48" s="496"/>
      <c r="S48" s="492"/>
      <c r="T48" s="496"/>
      <c r="U48" s="492"/>
      <c r="V48" s="496"/>
      <c r="W48" s="492"/>
      <c r="X48" s="496"/>
      <c r="Y48" s="492"/>
      <c r="Z48" s="496"/>
      <c r="AB48" s="492"/>
      <c r="AC48" s="496"/>
      <c r="AD48" s="496"/>
    </row>
    <row r="49" spans="2:30" s="477" customFormat="1" ht="4.5" customHeight="1">
      <c r="B49" s="475"/>
      <c r="C49" s="475"/>
      <c r="D49" s="475"/>
      <c r="E49" s="486"/>
      <c r="F49" s="487"/>
      <c r="G49" s="487"/>
      <c r="H49" s="487"/>
      <c r="I49" s="488"/>
      <c r="J49" s="488"/>
      <c r="K49" s="488"/>
      <c r="M49" s="497"/>
      <c r="Q49" s="488"/>
      <c r="S49" s="488"/>
      <c r="U49" s="488"/>
      <c r="W49" s="488"/>
      <c r="Y49" s="488"/>
      <c r="AB49" s="488"/>
    </row>
    <row r="50" spans="2:30" s="493" customFormat="1" ht="14.25" customHeight="1">
      <c r="B50" s="489"/>
      <c r="C50" s="489" t="s">
        <v>12</v>
      </c>
      <c r="D50" s="489" t="s">
        <v>12</v>
      </c>
      <c r="E50" s="498" t="s">
        <v>615</v>
      </c>
      <c r="F50" s="499"/>
      <c r="G50" s="499"/>
      <c r="H50" s="499"/>
      <c r="I50" s="500"/>
      <c r="J50" s="500"/>
      <c r="K50" s="500"/>
      <c r="M50" s="501">
        <f>IFERROR(IF(N50=0, 0, N50*$M$3),0)</f>
        <v>3150000.0000000005</v>
      </c>
      <c r="N50" s="652">
        <v>0.31500000000000006</v>
      </c>
      <c r="O50" s="502">
        <f>IF(N50=0, 0, ROUND(SUM(O51:O59)*N50,3))</f>
        <v>0.315</v>
      </c>
      <c r="Q50" s="500"/>
      <c r="R50" s="502"/>
      <c r="S50" s="500"/>
      <c r="T50" s="502"/>
      <c r="U50" s="500"/>
      <c r="V50" s="502"/>
      <c r="W50" s="500"/>
      <c r="X50" s="502"/>
      <c r="Y50" s="500"/>
      <c r="Z50" s="502"/>
      <c r="AB50" s="500"/>
      <c r="AC50" s="502"/>
      <c r="AD50" s="502"/>
    </row>
    <row r="51" spans="2:30" s="509" customFormat="1" ht="14.25" customHeight="1">
      <c r="B51" s="503"/>
      <c r="C51" s="503"/>
      <c r="D51" s="503"/>
      <c r="E51" s="390" t="s">
        <v>1754</v>
      </c>
      <c r="F51" s="504">
        <f ca="1">IF($E51="", "", IFERROR(INDEX(OFFSET('Fund Guide'!$B$5,1,MATCH(F$8,OFFSET('Fund Guide'!$B$5,,,,COUNTA('Fund Guide'!36:36)),0)-1,COUNTA('Fund Guide'!$B:$B)-COUNTA('Fund Guide'!$B$2:$B$5)),MATCH($E51,OFFSET('Fund Guide'!$B$5,1,,COUNTA('Fund Guide'!$B:$B)-COUNTA('Fund Guide'!$B$2:$B$5)),0)),"-"))</f>
        <v>29726133000121</v>
      </c>
      <c r="G51" s="505">
        <f ca="1">IF($E51="", "", IFERROR(INDEX(OFFSET('Fund Guide'!$B$5,1,MATCH(G$8,OFFSET('Fund Guide'!$B$5,,,,COUNTA('Fund Guide'!$5:$5)),0)-1,COUNTA('Fund Guide'!$B:$B)-COUNTA('Fund Guide'!$B$2:$B$5)),MATCH($E51,OFFSET('Fund Guide'!$B$5,1,,COUNTA('Fund Guide'!$B:$B)-COUNTA('Fund Guide'!$B$2:$B$5)),0)),
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31</v>
      </c>
      <c r="H51" s="506" t="str">
        <f ca="1">IF($E51="", "", IFERROR(INDEX(OFFSET('Fund Guide'!$B$5,1,MATCH(H$8,OFFSET('Fund Guide'!$B$5,,,,COUNTA('Fund Guide'!53:53)),0)-1,COUNTA('Fund Guide'!$B:$B)-COUNTA('Fund Guide'!$B$2:$B$5)),MATCH($E51,OFFSET('Fund Guide'!$B$5,1,,COUNTA('Fund Guide'!$B:$B)-COUNTA('Fund Guide'!$B$2:$B$5)),0)),"BRL"))</f>
        <v>BRL</v>
      </c>
      <c r="I51" s="507">
        <f ca="1">IF($E51="", "", IFERROR(INDEX(OFFSET('Fund Guide'!$B$5,1,MATCH("Repasse Taxa Adm. Gestor",OFFSET('Fund Guide'!$B$5,,,,COUNTA('Fund Guide'!$5:$5)),0)-1,COUNTA('Fund Guide'!$B:$B)-COUNTA('Fund Guide'!$B$2:$B$5)),MATCH($E51,OFFSET('Fund Guide'!$B$5,1,,COUNTA('Fund Guide'!$B:$B)-COUNTA('Fund Guide'!$B$2:$B$5)),0)),
IFERROR(OFFSET('RF &amp; RV Guide'!$E$8,2+MATCH($E51, OFFSET('RF &amp; RV Guide'!$E$8,3,,COUNTA('RF &amp; RV Guide'!$E:$E)-COUNTA('RF &amp; RV Guide'!$E$1:$E$8)), 0),-1+MATCH(I$8, OFFSET('RF &amp; RV Guide'!$E$8,,,,COUNTA('RF &amp; RV Guide'!$8:$8)-COUNTA('RF &amp; RV Guide'!$A$8:$E$8)),0)),IFERROR(IF(FIND("tulo",$E51), 0.25%), "-"))))</f>
        <v>4.0000000000000001E-3</v>
      </c>
      <c r="J51" s="508">
        <f ca="1">IF($E51="", "", IFERROR(INDEX(OFFSET('Fund Guide'!$B$5,1,MATCH(J$8,OFFSET('Fund Guide'!$B$5,,,,COUNTA('Fund Guide'!$5:$5)),0)-1,COUNTA('Fund Guide'!$B:$B)-COUNTA('Fund Guide'!$B$2:$B$5)),MATCH($E51,OFFSET('Fund Guide'!$B$5,1,,COUNTA('Fund Guide'!$B:$B)-COUNTA('Fund Guide'!$B$2:$B$5)),0)),
IFERROR(OFFSET('RF &amp; RV Guide'!$E$8,2+MATCH($E51, OFFSET('RF &amp; RV Guide'!$E$8,3,,COUNTA('RF &amp; RV Guide'!$E:$E)-COUNTA('RF &amp; RV Guide'!$E$1:$E$8)), 0),-1+MATCH(J$8, OFFSET('RF &amp; RV Guide'!$E$8,,,,COUNTA('RF &amp; RV Guide'!$8:$8)-COUNTA('RF &amp; RV Guide'!$A$8:$E$8)),0)), "-")))</f>
        <v>43236</v>
      </c>
      <c r="K51" s="508" t="str">
        <f ca="1">IF($E51="", "", IFERROR(INDEX(OFFSET('Fund Guide'!$B$5,1,MATCH(K$8,OFFSET('Fund Guide'!$B$5,,,,COUNTA('Fund Guide'!$5:$5)),0)-1,COUNTA('Fund Guide'!$B:$B)-COUNTA('Fund Guide'!$B$2:$B$5)),MATCH($E51,OFFSET('Fund Guide'!$B$5,1,,COUNTA('Fund Guide'!$B:$B)-COUNTA('Fund Guide'!$B$2:$B$5)),0)),
IFERROR(OFFSET('RF &amp; RV Guide'!$E$8,2+MATCH($E51, OFFSET('RF &amp; RV Guide'!$E$8,3,,COUNTA('RF &amp; RV Guide'!$E:$E)-COUNTA('RF &amp; RV Guide'!$E$1:$E$8)), 0),-1+MATCH("Captação", OFFSET('RF &amp; RV Guide'!$E$8,,,,COUNTA('RF &amp; RV Guide'!$8:$8)-COUNTA('RF &amp; RV Guide'!$A$8:$E$8)),0)), "-")))</f>
        <v>Sim</v>
      </c>
      <c r="M51" s="510">
        <f t="shared" ref="M51" si="20">IFERROR(IF(N51=0, "", N51*$M$3),0)</f>
        <v>535500.00000000012</v>
      </c>
      <c r="N51" s="231">
        <v>5.3550000000000007E-2</v>
      </c>
      <c r="O51" s="530">
        <f t="shared" ref="O51" si="21">IFERROR(IF(N51=0, "", N51/N$50),0)</f>
        <v>0.16999999999999998</v>
      </c>
      <c r="Q51" s="512">
        <f ca="1">IF($E51="", "", IFERROR(INDEX(OFFSET('Fund Guide'!$B$5,1,MATCH(Q$8,OFFSET('Fund Guide'!$B$5,,,,COUNTA('Fund Guide'!36:36)),0)-1,COUNTA('Fund Guide'!$B:$B)-COUNTA('Fund Guide'!$B$2:$B$5)),MATCH($E51,OFFSET('Fund Guide'!$B$5,1,,COUNTA('Fund Guide'!$B:$B)-COUNTA('Fund Guide'!$B$2:$B$5)),0)),"-"))</f>
        <v>0.16028525173603114</v>
      </c>
      <c r="R51" s="513">
        <f ca="1">IF($E51="", "", IFERROR(INDEX(OFFSET('Fund Guide'!$B$5,1,MATCH(R$8,OFFSET('Fund Guide'!$B$5,,,,COUNTA('Fund Guide'!36:36)),0)-1,COUNTA('Fund Guide'!$B:$B)-COUNTA('Fund Guide'!$B$2:$B$5)),MATCH($E51,OFFSET('Fund Guide'!$B$5,1,,COUNTA('Fund Guide'!$B:$B)-COUNTA('Fund Guide'!$B$2:$B$5)),0)),"-"))</f>
        <v>2.0720387338863815</v>
      </c>
      <c r="S51" s="512">
        <f ca="1">IF($E51="", "", IFERROR(INDEX(OFFSET('Fund Guide'!$B$5,1,MATCH(S$8,OFFSET('Fund Guide'!$B$5,,,,COUNTA('Fund Guide'!36:36)),0)-1,COUNTA('Fund Guide'!$B:$B)-COUNTA('Fund Guide'!$B$2:$B$5)),MATCH($E51,OFFSET('Fund Guide'!$B$5,1,,COUNTA('Fund Guide'!$B:$B)-COUNTA('Fund Guide'!$B$2:$B$5)),0)),"-"))</f>
        <v>0.23442702828583206</v>
      </c>
      <c r="T51" s="513">
        <f ca="1">IF($E51="", "", IFERROR(INDEX(OFFSET('Fund Guide'!$B$5,1,MATCH(T$8,OFFSET('Fund Guide'!$B$5,,,,COUNTA('Fund Guide'!36:36)),0)-1,COUNTA('Fund Guide'!$B:$B)-COUNTA('Fund Guide'!$B$2:$B$5)),MATCH($E51,OFFSET('Fund Guide'!$B$5,1,,COUNTA('Fund Guide'!$B:$B)-COUNTA('Fund Guide'!$B$2:$B$5)),0)),"-"))</f>
        <v>2.2981687391292764</v>
      </c>
      <c r="U51" s="512">
        <f ca="1">IF($E51="", "", IFERROR(INDEX(OFFSET('Fund Guide'!$B$5,1,MATCH(U$8,OFFSET('Fund Guide'!$B$5,,,,COUNTA('Fund Guide'!36:36)),0)-1,COUNTA('Fund Guide'!$B:$B)-COUNTA('Fund Guide'!$B$2:$B$5)),MATCH($E51,OFFSET('Fund Guide'!$B$5,1,,COUNTA('Fund Guide'!$B:$B)-COUNTA('Fund Guide'!$B$2:$B$5)),0)),"-"))</f>
        <v>0.40957397410747709</v>
      </c>
      <c r="V51" s="513">
        <f ca="1">IF($E51="", "", IFERROR(INDEX(OFFSET('Fund Guide'!$B$5,1,MATCH(V$8,OFFSET('Fund Guide'!$B$5,,,,COUNTA('Fund Guide'!36:36)),0)-1,COUNTA('Fund Guide'!$B:$B)-COUNTA('Fund Guide'!$B$2:$B$5)),MATCH($E51,OFFSET('Fund Guide'!$B$5,1,,COUNTA('Fund Guide'!$B:$B)-COUNTA('Fund Guide'!$B$2:$B$5)),0)),"-"))</f>
        <v>3.1058738490903597</v>
      </c>
      <c r="W51" s="512">
        <f ca="1">IF($E51="", "", IFERROR(INDEX(OFFSET('Fund Guide'!$B$5,1,MATCH(W$8,OFFSET('Fund Guide'!$B$5,,,,COUNTA('Fund Guide'!36:36)),0)-1,COUNTA('Fund Guide'!$B:$B)-COUNTA('Fund Guide'!$B$2:$B$5)),MATCH($E51,OFFSET('Fund Guide'!$B$5,1,,COUNTA('Fund Guide'!$B:$B)-COUNTA('Fund Guide'!$B$2:$B$5)),0)),"-"))</f>
        <v>0.60226310000038152</v>
      </c>
      <c r="X51" s="513">
        <f ca="1">IF($E51="", "", IFERROR(INDEX(OFFSET('Fund Guide'!$B$5,1,MATCH(X$8,OFFSET('Fund Guide'!$B$5,,,,COUNTA('Fund Guide'!36:36)),0)-1,COUNTA('Fund Guide'!$B:$B)-COUNTA('Fund Guide'!$B$2:$B$5)),MATCH($E51,OFFSET('Fund Guide'!$B$5,1,,COUNTA('Fund Guide'!$B:$B)-COUNTA('Fund Guide'!$B$2:$B$5)),0)),"-"))</f>
        <v>3.4234587070300804</v>
      </c>
      <c r="Y51" s="514">
        <f ca="1">IF($E51="", "", IFERROR(INDEX(OFFSET('Fund Guide'!$B$5,1,MATCH(Y$8,OFFSET('Fund Guide'!$B$5,,,,COUNTA('Fund Guide'!36:36)),0)-1,COUNTA('Fund Guide'!$B:$B)-COUNTA('Fund Guide'!$B$2:$B$5)),MATCH($E51,OFFSET('Fund Guide'!$B$5,1,,COUNTA('Fund Guide'!$B:$B)-COUNTA('Fund Guide'!$B$2:$B$5)),0)),"-"))</f>
        <v>5.2054524826844618E-2</v>
      </c>
      <c r="Z51" s="515">
        <f ca="1">IF($E51="", "", IFERROR(INDEX(OFFSET('Fund Guide'!$B$5,1,MATCH(Z$8,OFFSET('Fund Guide'!$B$5,,,,COUNTA('Fund Guide'!36:36)),0)-1,COUNTA('Fund Guide'!$B:$B)-COUNTA('Fund Guide'!$B$2:$B$5)),MATCH($E51,OFFSET('Fund Guide'!$B$5,1,,COUNTA('Fund Guide'!$B:$B)-COUNTA('Fund Guide'!$B$2:$B$5)),0)),"-"))</f>
        <v>2.2071467056216321</v>
      </c>
      <c r="AB51" s="232"/>
      <c r="AC51" s="232"/>
      <c r="AD51" s="231"/>
    </row>
    <row r="52" spans="2:30" s="509" customFormat="1" ht="14.25" customHeight="1">
      <c r="B52" s="503"/>
      <c r="C52" s="503"/>
      <c r="D52" s="503"/>
      <c r="E52" s="390" t="s">
        <v>2159</v>
      </c>
      <c r="F52" s="504">
        <f ca="1">IF($E52="", "", IFERROR(INDEX(OFFSET('Fund Guide'!$B$5,1,MATCH(F$8,OFFSET('Fund Guide'!$B$5,,,,COUNTA('Fund Guide'!37:37)),0)-1,COUNTA('Fund Guide'!$B:$B)-COUNTA('Fund Guide'!$B$2:$B$5)),MATCH($E52,OFFSET('Fund Guide'!$B$5,1,,COUNTA('Fund Guide'!$B:$B)-COUNTA('Fund Guide'!$B$2:$B$5)),0)),"-"))</f>
        <v>12831360000114</v>
      </c>
      <c r="G52" s="505">
        <f ca="1">IF($E52="", "", IFERROR(INDEX(OFFSET('Fund Guide'!$B$5,1,MATCH(G$8,OFFSET('Fund Guide'!$B$5,,,,COUNTA('Fund Guide'!$5:$5)),0)-1,COUNTA('Fund Guide'!$B:$B)-COUNTA('Fund Guide'!$B$2:$B$5)),MATCH($E52,OFFSET('Fund Guide'!$B$5,1,,COUNTA('Fund Guide'!$B:$B)-COUNTA('Fund Guide'!$B$2:$B$5)),0)),
IF(OR(LEFT($E52,3)="NTN",LEFT($E52,3)="LFT"),DATE(_xlfn.NUMBERVALUE(RIGHT(LEFT($E52, FIND(" (", $E52)-1), 4)),8,15)-TODAY(),IFERROR(IF(FIND("ano",$E52)&gt;1,FLOOR(_xlfn.NUMBERVALUE(RIGHT(LEFT($E52,FIND(" ano",$E52)-1),FIND(" ano",$E52)-1-(FIND(" - ",$E52)+2)))*365,1)),IFERROR(IF(FIND("meses",$E52)&gt;1,FLOOR(_xlfn.NUMBERVALUE(RIGHT(LEFT($E52,FIND(" meses",$E52)-1),FIND(" meses",$E52)-1-(FIND(" - ",$E52)+2))),1)*(365/12)),IFERROR(IF(FIND("mês",$E52)&gt;1,FLOOR(_xlfn.NUMBERVALUE(RIGHT(LEFT($E52,FIND(" mês",$E52)-1),FIND(" mês",$E52)-1-(FIND(" - ",$E52)+2))),1)*(365/12)),IFERROR(IF(FIND("Diária", $E52)&gt;0, 0),
IFERROR(OFFSET('RF &amp; RV Guide'!$E$8,2+MATCH($E52, OFFSET('RF &amp; RV Guide'!$E$8,3,,COUNTA('RF &amp; RV Guide'!$E:$E)-COUNTA('RF &amp; RV Guide'!$E$1:$E$8)), 0),-1+MATCH(G$8, OFFSET('RF &amp; RV Guide'!$E$8,,,,COUNTA('RF &amp; RV Guide'!$8:$8)-COUNTA('RF &amp; RV Guide'!$A$8:$E$8)),0)),"-"))))))))</f>
        <v>61</v>
      </c>
      <c r="H52" s="506" t="str">
        <f ca="1">IF($E52="", "", IFERROR(INDEX(OFFSET('Fund Guide'!$B$5,1,MATCH(H$8,OFFSET('Fund Guide'!$B$5,,,,COUNTA('Fund Guide'!54:54)),0)-1,COUNTA('Fund Guide'!$B:$B)-COUNTA('Fund Guide'!$B$2:$B$5)),MATCH($E52,OFFSET('Fund Guide'!$B$5,1,,COUNTA('Fund Guide'!$B:$B)-COUNTA('Fund Guide'!$B$2:$B$5)),0)),"BRL"))</f>
        <v>BRL</v>
      </c>
      <c r="I52" s="507">
        <f ca="1">IF($E52="", "", IFERROR(INDEX(OFFSET('Fund Guide'!$B$5,1,MATCH("Repasse Taxa Adm. Gestor",OFFSET('Fund Guide'!$B$5,,,,COUNTA('Fund Guide'!$5:$5)),0)-1,COUNTA('Fund Guide'!$B:$B)-COUNTA('Fund Guide'!$B$2:$B$5)),MATCH($E52,OFFSET('Fund Guide'!$B$5,1,,COUNTA('Fund Guide'!$B:$B)-COUNTA('Fund Guide'!$B$2:$B$5)),0)),
IFERROR(OFFSET('RF &amp; RV Guide'!$E$8,2+MATCH($E52, OFFSET('RF &amp; RV Guide'!$E$8,3,,COUNTA('RF &amp; RV Guide'!$E:$E)-COUNTA('RF &amp; RV Guide'!$E$1:$E$8)), 0),-1+MATCH(I$8, OFFSET('RF &amp; RV Guide'!$E$8,,,,COUNTA('RF &amp; RV Guide'!$8:$8)-COUNTA('RF &amp; RV Guide'!$A$8:$E$8)),0)),IFERROR(IF(FIND("tulo",$E52), 0.25%), "-"))))</f>
        <v>3.16666E-3</v>
      </c>
      <c r="J52" s="508">
        <f ca="1">IF($E52="", "", IFERROR(INDEX(OFFSET('Fund Guide'!$B$5,1,MATCH(J$8,OFFSET('Fund Guide'!$B$5,,,,COUNTA('Fund Guide'!$5:$5)),0)-1,COUNTA('Fund Guide'!$B:$B)-COUNTA('Fund Guide'!$B$2:$B$5)),MATCH($E52,OFFSET('Fund Guide'!$B$5,1,,COUNTA('Fund Guide'!$B:$B)-COUNTA('Fund Guide'!$B$2:$B$5)),0)),
IFERROR(OFFSET('RF &amp; RV Guide'!$E$8,2+MATCH($E52, OFFSET('RF &amp; RV Guide'!$E$8,3,,COUNTA('RF &amp; RV Guide'!$E:$E)-COUNTA('RF &amp; RV Guide'!$E$1:$E$8)), 0),-1+MATCH(J$8, OFFSET('RF &amp; RV Guide'!$E$8,,,,COUNTA('RF &amp; RV Guide'!$8:$8)-COUNTA('RF &amp; RV Guide'!$A$8:$E$8)),0)), "-")))</f>
        <v>40513</v>
      </c>
      <c r="K52" s="508" t="str">
        <f ca="1">IF($E52="", "", IFERROR(INDEX(OFFSET('Fund Guide'!$B$5,1,MATCH(K$8,OFFSET('Fund Guide'!$B$5,,,,COUNTA('Fund Guide'!$5:$5)),0)-1,COUNTA('Fund Guide'!$B:$B)-COUNTA('Fund Guide'!$B$2:$B$5)),MATCH($E52,OFFSET('Fund Guide'!$B$5,1,,COUNTA('Fund Guide'!$B:$B)-COUNTA('Fund Guide'!$B$2:$B$5)),0)),
IFERROR(OFFSET('RF &amp; RV Guide'!$E$8,2+MATCH($E52, OFFSET('RF &amp; RV Guide'!$E$8,3,,COUNTA('RF &amp; RV Guide'!$E:$E)-COUNTA('RF &amp; RV Guide'!$E$1:$E$8)), 0),-1+MATCH("Captação", OFFSET('RF &amp; RV Guide'!$E$8,,,,COUNTA('RF &amp; RV Guide'!$8:$8)-COUNTA('RF &amp; RV Guide'!$A$8:$E$8)),0)), "-")))</f>
        <v>Sim</v>
      </c>
      <c r="M52" s="510">
        <f t="shared" ref="M52" si="22">IFERROR(IF(N52=0, "", N52*$M$3),0)</f>
        <v>535500.00000000012</v>
      </c>
      <c r="N52" s="231">
        <v>5.3550000000000007E-2</v>
      </c>
      <c r="O52" s="530">
        <f t="shared" ref="O52" si="23">IFERROR(IF(N52=0, "", N52/N$50),0)</f>
        <v>0.16999999999999998</v>
      </c>
      <c r="Q52" s="512">
        <f ca="1">IF($E52="", "", IFERROR(INDEX(OFFSET('Fund Guide'!$B$5,1,MATCH(Q$8,OFFSET('Fund Guide'!$B$5,,,,COUNTA('Fund Guide'!37:37)),0)-1,COUNTA('Fund Guide'!$B:$B)-COUNTA('Fund Guide'!$B$2:$B$5)),MATCH($E52,OFFSET('Fund Guide'!$B$5,1,,COUNTA('Fund Guide'!$B:$B)-COUNTA('Fund Guide'!$B$2:$B$5)),0)),"-"))</f>
        <v>0.227172807317084</v>
      </c>
      <c r="R52" s="513">
        <f ca="1">IF($E52="", "", IFERROR(INDEX(OFFSET('Fund Guide'!$B$5,1,MATCH(R$8,OFFSET('Fund Guide'!$B$5,,,,COUNTA('Fund Guide'!37:37)),0)-1,COUNTA('Fund Guide'!$B:$B)-COUNTA('Fund Guide'!$B$2:$B$5)),MATCH($E52,OFFSET('Fund Guide'!$B$5,1,,COUNTA('Fund Guide'!$B:$B)-COUNTA('Fund Guide'!$B$2:$B$5)),0)),"-"))</f>
        <v>2.9367072200872535</v>
      </c>
      <c r="S52" s="512">
        <f ca="1">IF($E52="", "", IFERROR(INDEX(OFFSET('Fund Guide'!$B$5,1,MATCH(S$8,OFFSET('Fund Guide'!$B$5,,,,COUNTA('Fund Guide'!37:37)),0)-1,COUNTA('Fund Guide'!$B:$B)-COUNTA('Fund Guide'!$B$2:$B$5)),MATCH($E52,OFFSET('Fund Guide'!$B$5,1,,COUNTA('Fund Guide'!$B:$B)-COUNTA('Fund Guide'!$B$2:$B$5)),0)),"-"))</f>
        <v>0.31489973188842435</v>
      </c>
      <c r="T52" s="513">
        <f ca="1">IF($E52="", "", IFERROR(INDEX(OFFSET('Fund Guide'!$B$5,1,MATCH(T$8,OFFSET('Fund Guide'!$B$5,,,,COUNTA('Fund Guide'!37:37)),0)-1,COUNTA('Fund Guide'!$B:$B)-COUNTA('Fund Guide'!$B$2:$B$5)),MATCH($E52,OFFSET('Fund Guide'!$B$5,1,,COUNTA('Fund Guide'!$B:$B)-COUNTA('Fund Guide'!$B$2:$B$5)),0)),"-"))</f>
        <v>3.0870703138538431</v>
      </c>
      <c r="U52" s="512">
        <f ca="1">IF($E52="", "", IFERROR(INDEX(OFFSET('Fund Guide'!$B$5,1,MATCH(U$8,OFFSET('Fund Guide'!$B$5,,,,COUNTA('Fund Guide'!37:37)),0)-1,COUNTA('Fund Guide'!$B:$B)-COUNTA('Fund Guide'!$B$2:$B$5)),MATCH($E52,OFFSET('Fund Guide'!$B$5,1,,COUNTA('Fund Guide'!$B:$B)-COUNTA('Fund Guide'!$B$2:$B$5)),0)),"-"))</f>
        <v>0.40001814506254951</v>
      </c>
      <c r="V52" s="513">
        <f ca="1">IF($E52="", "", IFERROR(INDEX(OFFSET('Fund Guide'!$B$5,1,MATCH(V$8,OFFSET('Fund Guide'!$B$5,,,,COUNTA('Fund Guide'!37:37)),0)-1,COUNTA('Fund Guide'!$B:$B)-COUNTA('Fund Guide'!$B$2:$B$5)),MATCH($E52,OFFSET('Fund Guide'!$B$5,1,,COUNTA('Fund Guide'!$B:$B)-COUNTA('Fund Guide'!$B$2:$B$5)),0)),"-"))</f>
        <v>3.0334102615255145</v>
      </c>
      <c r="W52" s="512">
        <f ca="1">IF($E52="", "", IFERROR(INDEX(OFFSET('Fund Guide'!$B$5,1,MATCH(W$8,OFFSET('Fund Guide'!$B$5,,,,COUNTA('Fund Guide'!37:37)),0)-1,COUNTA('Fund Guide'!$B:$B)-COUNTA('Fund Guide'!$B$2:$B$5)),MATCH($E52,OFFSET('Fund Guide'!$B$5,1,,COUNTA('Fund Guide'!$B:$B)-COUNTA('Fund Guide'!$B$2:$B$5)),0)),"-"))</f>
        <v>0.48918222850964632</v>
      </c>
      <c r="X52" s="513">
        <f ca="1">IF($E52="", "", IFERROR(INDEX(OFFSET('Fund Guide'!$B$5,1,MATCH(X$8,OFFSET('Fund Guide'!$B$5,,,,COUNTA('Fund Guide'!37:37)),0)-1,COUNTA('Fund Guide'!$B:$B)-COUNTA('Fund Guide'!$B$2:$B$5)),MATCH($E52,OFFSET('Fund Guide'!$B$5,1,,COUNTA('Fund Guide'!$B:$B)-COUNTA('Fund Guide'!$B$2:$B$5)),0)),"-"))</f>
        <v>2.7806703739854997</v>
      </c>
      <c r="Y52" s="514">
        <f ca="1">IF($E52="", "", IFERROR(INDEX(OFFSET('Fund Guide'!$B$5,1,MATCH(Y$8,OFFSET('Fund Guide'!$B$5,,,,COUNTA('Fund Guide'!37:37)),0)-1,COUNTA('Fund Guide'!$B:$B)-COUNTA('Fund Guide'!$B$2:$B$5)),MATCH($E52,OFFSET('Fund Guide'!$B$5,1,,COUNTA('Fund Guide'!$B:$B)-COUNTA('Fund Guide'!$B$2:$B$5)),0)),"-"))</f>
        <v>7.524015039199819E-2</v>
      </c>
      <c r="Z52" s="515">
        <f ca="1">IF($E52="", "", IFERROR(INDEX(OFFSET('Fund Guide'!$B$5,1,MATCH(Z$8,OFFSET('Fund Guide'!$B$5,,,,COUNTA('Fund Guide'!37:37)),0)-1,COUNTA('Fund Guide'!$B:$B)-COUNTA('Fund Guide'!$B$2:$B$5)),MATCH($E52,OFFSET('Fund Guide'!$B$5,1,,COUNTA('Fund Guide'!$B:$B)-COUNTA('Fund Guide'!$B$2:$B$5)),0)),"-"))</f>
        <v>2.3866578580963016</v>
      </c>
      <c r="AB52" s="232"/>
      <c r="AC52" s="232"/>
      <c r="AD52" s="231"/>
    </row>
    <row r="53" spans="2:30" s="509" customFormat="1" ht="14.25" customHeight="1">
      <c r="B53" s="503"/>
      <c r="C53" s="503"/>
      <c r="D53" s="503"/>
      <c r="E53" s="390" t="s">
        <v>1752</v>
      </c>
      <c r="F53" s="504">
        <f ca="1">IF($E53="", "", IFERROR(INDEX(OFFSET('Fund Guide'!$B$5,1,MATCH(F$8,OFFSET('Fund Guide'!$B$5,,,,COUNTA('Fund Guide'!38:38)),0)-1,COUNTA('Fund Guide'!$B:$B)-COUNTA('Fund Guide'!$B$2:$B$5)),MATCH($E53,OFFSET('Fund Guide'!$B$5,1,,COUNTA('Fund Guide'!$B:$B)-COUNTA('Fund Guide'!$B$2:$B$5)),0)),"-"))</f>
        <v>15799713000134</v>
      </c>
      <c r="G53" s="505">
        <f ca="1">IF($E53="", "", IFERROR(INDEX(OFFSET('Fund Guide'!$B$5,1,MATCH(G$8,OFFSET('Fund Guide'!$B$5,,,,COUNTA('Fund Guide'!$5:$5)),0)-1,COUNTA('Fund Guide'!$B:$B)-COUNTA('Fund Guide'!$B$2:$B$5)),MATCH($E53,OFFSET('Fund Guide'!$B$5,1,,COUNTA('Fund Guide'!$B:$B)-COUNTA('Fund Guide'!$B$2:$B$5)),0)),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0),-1+MATCH(G$8, OFFSET('RF &amp; RV Guide'!$E$8,,,,COUNTA('RF &amp; RV Guide'!$8:$8)-COUNTA('RF &amp; RV Guide'!$A$8:$E$8)),0)),"-"))))))))</f>
        <v>31</v>
      </c>
      <c r="H53" s="506" t="str">
        <f ca="1">IF($E53="", "", IFERROR(INDEX(OFFSET('Fund Guide'!$B$5,1,MATCH(H$8,OFFSET('Fund Guide'!$B$5,,,,COUNTA('Fund Guide'!55:55)),0)-1,COUNTA('Fund Guide'!$B:$B)-COUNTA('Fund Guide'!$B$2:$B$5)),MATCH($E53,OFFSET('Fund Guide'!$B$5,1,,COUNTA('Fund Guide'!$B:$B)-COUNTA('Fund Guide'!$B$2:$B$5)),0)),"BRL"))</f>
        <v>BRL</v>
      </c>
      <c r="I53" s="507">
        <f ca="1">IF($E53="", "", IFERROR(INDEX(OFFSET('Fund Guide'!$B$5,1,MATCH("Repasse Taxa Adm. Gestor",OFFSET('Fund Guide'!$B$5,,,,COUNTA('Fund Guide'!$5:$5)),0)-1,COUNTA('Fund Guide'!$B:$B)-COUNTA('Fund Guide'!$B$2:$B$5)),MATCH($E53,OFFSET('Fund Guide'!$B$5,1,,COUNTA('Fund Guide'!$B:$B)-COUNTA('Fund Guide'!$B$2:$B$5)),0)),
IFERROR(OFFSET('RF &amp; RV Guide'!$E$8,2+MATCH($E53, OFFSET('RF &amp; RV Guide'!$E$8,3,,COUNTA('RF &amp; RV Guide'!$E:$E)-COUNTA('RF &amp; RV Guide'!$E$1:$E$8)), 0),-1+MATCH(I$8, OFFSET('RF &amp; RV Guide'!$E$8,,,,COUNTA('RF &amp; RV Guide'!$8:$8)-COUNTA('RF &amp; RV Guide'!$A$8:$E$8)),0)),IFERROR(IF(FIND("tulo",$E53), 0.25%), "-"))))</f>
        <v>4.8937499999999997E-3</v>
      </c>
      <c r="J53" s="508">
        <f ca="1">IF($E53="", "", IFERROR(INDEX(OFFSET('Fund Guide'!$B$5,1,MATCH(J$8,OFFSET('Fund Guide'!$B$5,,,,COUNTA('Fund Guide'!$5:$5)),0)-1,COUNTA('Fund Guide'!$B:$B)-COUNTA('Fund Guide'!$B$2:$B$5)),MATCH($E53,OFFSET('Fund Guide'!$B$5,1,,COUNTA('Fund Guide'!$B:$B)-COUNTA('Fund Guide'!$B$2:$B$5)),0)),
IFERROR(OFFSET('RF &amp; RV Guide'!$E$8,2+MATCH($E53, OFFSET('RF &amp; RV Guide'!$E$8,3,,COUNTA('RF &amp; RV Guide'!$E:$E)-COUNTA('RF &amp; RV Guide'!$E$1:$E$8)), 0),-1+MATCH(J$8, OFFSET('RF &amp; RV Guide'!$E$8,,,,COUNTA('RF &amp; RV Guide'!$8:$8)-COUNTA('RF &amp; RV Guide'!$A$8:$E$8)),0)), "-")))</f>
        <v>41243</v>
      </c>
      <c r="K53" s="508" t="str">
        <f ca="1">IF($E53="", "", IFERROR(INDEX(OFFSET('Fund Guide'!$B$5,1,MATCH(K$8,OFFSET('Fund Guide'!$B$5,,,,COUNTA('Fund Guide'!$5:$5)),0)-1,COUNTA('Fund Guide'!$B:$B)-COUNTA('Fund Guide'!$B$2:$B$5)),MATCH($E53,OFFSET('Fund Guide'!$B$5,1,,COUNTA('Fund Guide'!$B:$B)-COUNTA('Fund Guide'!$B$2:$B$5)),0)),
IFERROR(OFFSET('RF &amp; RV Guide'!$E$8,2+MATCH($E53, OFFSET('RF &amp; RV Guide'!$E$8,3,,COUNTA('RF &amp; RV Guide'!$E:$E)-COUNTA('RF &amp; RV Guide'!$E$1:$E$8)), 0),-1+MATCH("Captação", OFFSET('RF &amp; RV Guide'!$E$8,,,,COUNTA('RF &amp; RV Guide'!$8:$8)-COUNTA('RF &amp; RV Guide'!$A$8:$E$8)),0)), "-")))</f>
        <v>Não</v>
      </c>
      <c r="M53" s="510">
        <f t="shared" ref="M53" si="24">IFERROR(IF(N53=0, "", N53*$M$3),0)</f>
        <v>535500.00000000012</v>
      </c>
      <c r="N53" s="231">
        <v>5.3550000000000007E-2</v>
      </c>
      <c r="O53" s="530">
        <f t="shared" ref="O53" si="25">IFERROR(IF(N53=0, "", N53/N$50),0)</f>
        <v>0.16999999999999998</v>
      </c>
      <c r="Q53" s="512">
        <f ca="1">IF($E53="", "", IFERROR(INDEX(OFFSET('Fund Guide'!$B$5,1,MATCH(Q$8,OFFSET('Fund Guide'!$B$5,,,,COUNTA('Fund Guide'!38:38)),0)-1,COUNTA('Fund Guide'!$B:$B)-COUNTA('Fund Guide'!$B$2:$B$5)),MATCH($E53,OFFSET('Fund Guide'!$B$5,1,,COUNTA('Fund Guide'!$B:$B)-COUNTA('Fund Guide'!$B$2:$B$5)),0)),"-"))</f>
        <v>0.15461213676850361</v>
      </c>
      <c r="R53" s="513">
        <f ca="1">IF($E53="", "", IFERROR(INDEX(OFFSET('Fund Guide'!$B$5,1,MATCH(R$8,OFFSET('Fund Guide'!$B$5,,,,COUNTA('Fund Guide'!38:38)),0)-1,COUNTA('Fund Guide'!$B:$B)-COUNTA('Fund Guide'!$B$2:$B$5)),MATCH($E53,OFFSET('Fund Guide'!$B$5,1,,COUNTA('Fund Guide'!$B:$B)-COUNTA('Fund Guide'!$B$2:$B$5)),0)),"-"))</f>
        <v>1.9987012694148127</v>
      </c>
      <c r="S53" s="512">
        <f ca="1">IF($E53="", "", IFERROR(INDEX(OFFSET('Fund Guide'!$B$5,1,MATCH(S$8,OFFSET('Fund Guide'!$B$5,,,,COUNTA('Fund Guide'!38:38)),0)-1,COUNTA('Fund Guide'!$B:$B)-COUNTA('Fund Guide'!$B$2:$B$5)),MATCH($E53,OFFSET('Fund Guide'!$B$5,1,,COUNTA('Fund Guide'!$B:$B)-COUNTA('Fund Guide'!$B$2:$B$5)),0)),"-"))</f>
        <v>0.23581554571592966</v>
      </c>
      <c r="T53" s="513">
        <f ca="1">IF($E53="", "", IFERROR(INDEX(OFFSET('Fund Guide'!$B$5,1,MATCH(T$8,OFFSET('Fund Guide'!$B$5,,,,COUNTA('Fund Guide'!38:38)),0)-1,COUNTA('Fund Guide'!$B:$B)-COUNTA('Fund Guide'!$B$2:$B$5)),MATCH($E53,OFFSET('Fund Guide'!$B$5,1,,COUNTA('Fund Guide'!$B:$B)-COUNTA('Fund Guide'!$B$2:$B$5)),0)),"-"))</f>
        <v>2.3117808527789689</v>
      </c>
      <c r="U53" s="512">
        <f ca="1">IF($E53="", "", IFERROR(INDEX(OFFSET('Fund Guide'!$B$5,1,MATCH(U$8,OFFSET('Fund Guide'!$B$5,,,,COUNTA('Fund Guide'!38:38)),0)-1,COUNTA('Fund Guide'!$B:$B)-COUNTA('Fund Guide'!$B$2:$B$5)),MATCH($E53,OFFSET('Fund Guide'!$B$5,1,,COUNTA('Fund Guide'!$B:$B)-COUNTA('Fund Guide'!$B$2:$B$5)),0)),"-"))</f>
        <v>0.28694003176797622</v>
      </c>
      <c r="V53" s="513">
        <f ca="1">IF($E53="", "", IFERROR(INDEX(OFFSET('Fund Guide'!$B$5,1,MATCH(V$8,OFFSET('Fund Guide'!$B$5,,,,COUNTA('Fund Guide'!38:38)),0)-1,COUNTA('Fund Guide'!$B:$B)-COUNTA('Fund Guide'!$B$2:$B$5)),MATCH($E53,OFFSET('Fund Guide'!$B$5,1,,COUNTA('Fund Guide'!$B:$B)-COUNTA('Fund Guide'!$B$2:$B$5)),0)),"-"))</f>
        <v>2.1759183865805229</v>
      </c>
      <c r="W53" s="512">
        <f ca="1">IF($E53="", "", IFERROR(INDEX(OFFSET('Fund Guide'!$B$5,1,MATCH(W$8,OFFSET('Fund Guide'!$B$5,,,,COUNTA('Fund Guide'!38:38)),0)-1,COUNTA('Fund Guide'!$B:$B)-COUNTA('Fund Guide'!$B$2:$B$5)),MATCH($E53,OFFSET('Fund Guide'!$B$5,1,,COUNTA('Fund Guide'!$B:$B)-COUNTA('Fund Guide'!$B$2:$B$5)),0)),"-"))</f>
        <v>0.54268822199224309</v>
      </c>
      <c r="X53" s="513">
        <f ca="1">IF($E53="", "", IFERROR(INDEX(OFFSET('Fund Guide'!$B$5,1,MATCH(X$8,OFFSET('Fund Guide'!$B$5,,,,COUNTA('Fund Guide'!38:38)),0)-1,COUNTA('Fund Guide'!$B:$B)-COUNTA('Fund Guide'!$B$2:$B$5)),MATCH($E53,OFFSET('Fund Guide'!$B$5,1,,COUNTA('Fund Guide'!$B:$B)-COUNTA('Fund Guide'!$B$2:$B$5)),0)),"-"))</f>
        <v>3.0848157869556361</v>
      </c>
      <c r="Y53" s="514">
        <f ca="1">IF($E53="", "", IFERROR(INDEX(OFFSET('Fund Guide'!$B$5,1,MATCH(Y$8,OFFSET('Fund Guide'!$B$5,,,,COUNTA('Fund Guide'!38:38)),0)-1,COUNTA('Fund Guide'!$B:$B)-COUNTA('Fund Guide'!$B$2:$B$5)),MATCH($E53,OFFSET('Fund Guide'!$B$5,1,,COUNTA('Fund Guide'!$B:$B)-COUNTA('Fund Guide'!$B$2:$B$5)),0)),"-"))</f>
        <v>6.3119575765374705E-2</v>
      </c>
      <c r="Z53" s="515">
        <f ca="1">IF($E53="", "", IFERROR(INDEX(OFFSET('Fund Guide'!$B$5,1,MATCH(Z$8,OFFSET('Fund Guide'!$B$5,,,,COUNTA('Fund Guide'!38:38)),0)-1,COUNTA('Fund Guide'!$B:$B)-COUNTA('Fund Guide'!$B$2:$B$5)),MATCH($E53,OFFSET('Fund Guide'!$B$5,1,,COUNTA('Fund Guide'!$B:$B)-COUNTA('Fund Guide'!$B$2:$B$5)),0)),"-"))</f>
        <v>1.8481729631444674</v>
      </c>
      <c r="AB53" s="232"/>
      <c r="AC53" s="232"/>
      <c r="AD53" s="231"/>
    </row>
    <row r="54" spans="2:30" s="509" customFormat="1" ht="14.25" customHeight="1">
      <c r="B54" s="503"/>
      <c r="C54" s="503"/>
      <c r="D54" s="503"/>
      <c r="E54" s="390" t="s">
        <v>2198</v>
      </c>
      <c r="F54" s="504">
        <f ca="1">IF($E54="", "", IFERROR(INDEX(OFFSET('Fund Guide'!$B$5,1,MATCH(F$8,OFFSET('Fund Guide'!$B$5,,,,COUNTA('Fund Guide'!39:39)),0)-1,COUNTA('Fund Guide'!$B:$B)-COUNTA('Fund Guide'!$B$2:$B$5)),MATCH($E54,OFFSET('Fund Guide'!$B$5,1,,COUNTA('Fund Guide'!$B:$B)-COUNTA('Fund Guide'!$B$2:$B$5)),0)),"-"))</f>
        <v>23565803000199</v>
      </c>
      <c r="G54" s="505">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30</v>
      </c>
      <c r="H54" s="506" t="str">
        <f ca="1">IF($E54="", "", IFERROR(INDEX(OFFSET('Fund Guide'!$B$5,1,MATCH(H$8,OFFSET('Fund Guide'!$B$5,,,,COUNTA('Fund Guide'!56:56)),0)-1,COUNTA('Fund Guide'!$B:$B)-COUNTA('Fund Guide'!$B$2:$B$5)),MATCH($E54,OFFSET('Fund Guide'!$B$5,1,,COUNTA('Fund Guide'!$B:$B)-COUNTA('Fund Guide'!$B$2:$B$5)),0)),"BRL"))</f>
        <v>BRL</v>
      </c>
      <c r="I54" s="507">
        <f ca="1">IF($E54="", "", IFERROR(INDEX(OFFSET('Fund Guide'!$B$5,1,MATCH("Repasse Taxa Adm. Gestor",OFFSET('Fund Guide'!$B$5,,,,COUNTA('Fund Guide'!$5:$5)),0)-1,COUNTA('Fund Guide'!$B:$B)-COUNTA('Fund Guide'!$B$2:$B$5)),MATCH($E54,OFFSET('Fund Guide'!$B$5,1,,COUNTA('Fund Guide'!$B:$B)-COUNTA('Fund Guide'!$B$2:$B$5)),0)),
IFERROR(OFFSET('RF &amp; RV Guide'!$E$8,2+MATCH($E54, OFFSET('RF &amp; RV Guide'!$E$8,3,,COUNTA('RF &amp; RV Guide'!$E:$E)-COUNTA('RF &amp; RV Guide'!$E$1:$E$8)), 0),-1+MATCH(I$8, OFFSET('RF &amp; RV Guide'!$E$8,,,,COUNTA('RF &amp; RV Guide'!$8:$8)-COUNTA('RF &amp; RV Guide'!$A$8:$E$8)),0)),IFERROR(IF(FIND("tulo",$E54), 0.25%), "-"))))</f>
        <v>3.8E-3</v>
      </c>
      <c r="J54" s="508">
        <f ca="1">IF($E54="", "", IFERROR(INDEX(OFFSET('Fund Guide'!$B$5,1,MATCH(J$8,OFFSET('Fund Guide'!$B$5,,,,COUNTA('Fund Guide'!$5:$5)),0)-1,COUNTA('Fund Guide'!$B:$B)-COUNTA('Fund Guide'!$B$2:$B$5)),MATCH($E54,OFFSET('Fund Guide'!$B$5,1,,COUNTA('Fund Guide'!$B:$B)-COUNTA('Fund Guide'!$B$2:$B$5)),0)),
IFERROR(OFFSET('RF &amp; RV Guide'!$E$8,2+MATCH($E54, OFFSET('RF &amp; RV Guide'!$E$8,3,,COUNTA('RF &amp; RV Guide'!$E:$E)-COUNTA('RF &amp; RV Guide'!$E$1:$E$8)), 0),-1+MATCH(J$8, OFFSET('RF &amp; RV Guide'!$E$8,,,,COUNTA('RF &amp; RV Guide'!$8:$8)-COUNTA('RF &amp; RV Guide'!$A$8:$E$8)),0)), "-")))</f>
        <v>42366</v>
      </c>
      <c r="K54" s="508"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Sim</v>
      </c>
      <c r="M54" s="510">
        <f t="shared" ref="M54" si="26">IFERROR(IF(N54=0, "", N54*$M$3),0)</f>
        <v>535500.00000000012</v>
      </c>
      <c r="N54" s="231">
        <v>5.3550000000000007E-2</v>
      </c>
      <c r="O54" s="530">
        <f t="shared" ref="O54" si="27">IFERROR(IF(N54=0, "", N54/N$50),0)</f>
        <v>0.16999999999999998</v>
      </c>
      <c r="Q54" s="512">
        <f ca="1">IF($E54="", "", IFERROR(INDEX(OFFSET('Fund Guide'!$B$5,1,MATCH(Q$8,OFFSET('Fund Guide'!$B$5,,,,COUNTA('Fund Guide'!39:39)),0)-1,COUNTA('Fund Guide'!$B:$B)-COUNTA('Fund Guide'!$B$2:$B$5)),MATCH($E54,OFFSET('Fund Guide'!$B$5,1,,COUNTA('Fund Guide'!$B:$B)-COUNTA('Fund Guide'!$B$2:$B$5)),0)),"-"))</f>
        <v>0.17784887802527871</v>
      </c>
      <c r="R54" s="513">
        <f ca="1">IF($E54="", "", IFERROR(INDEX(OFFSET('Fund Guide'!$B$5,1,MATCH(R$8,OFFSET('Fund Guide'!$B$5,,,,COUNTA('Fund Guide'!39:39)),0)-1,COUNTA('Fund Guide'!$B:$B)-COUNTA('Fund Guide'!$B$2:$B$5)),MATCH($E54,OFFSET('Fund Guide'!$B$5,1,,COUNTA('Fund Guide'!$B:$B)-COUNTA('Fund Guide'!$B$2:$B$5)),0)),"-"))</f>
        <v>2.2990871590200914</v>
      </c>
      <c r="S54" s="512">
        <f ca="1">IF($E54="", "", IFERROR(INDEX(OFFSET('Fund Guide'!$B$5,1,MATCH(S$8,OFFSET('Fund Guide'!$B$5,,,,COUNTA('Fund Guide'!39:39)),0)-1,COUNTA('Fund Guide'!$B:$B)-COUNTA('Fund Guide'!$B$2:$B$5)),MATCH($E54,OFFSET('Fund Guide'!$B$5,1,,COUNTA('Fund Guide'!$B:$B)-COUNTA('Fund Guide'!$B$2:$B$5)),0)),"-"))</f>
        <v>0.21711144540459482</v>
      </c>
      <c r="T54" s="513">
        <f ca="1">IF($E54="", "", IFERROR(INDEX(OFFSET('Fund Guide'!$B$5,1,MATCH(T$8,OFFSET('Fund Guide'!$B$5,,,,COUNTA('Fund Guide'!39:39)),0)-1,COUNTA('Fund Guide'!$B:$B)-COUNTA('Fund Guide'!$B$2:$B$5)),MATCH($E54,OFFSET('Fund Guide'!$B$5,1,,COUNTA('Fund Guide'!$B:$B)-COUNTA('Fund Guide'!$B$2:$B$5)),0)),"-"))</f>
        <v>2.1284181281675516</v>
      </c>
      <c r="U54" s="512">
        <f ca="1">IF($E54="", "", IFERROR(INDEX(OFFSET('Fund Guide'!$B$5,1,MATCH(U$8,OFFSET('Fund Guide'!$B$5,,,,COUNTA('Fund Guide'!39:39)),0)-1,COUNTA('Fund Guide'!$B:$B)-COUNTA('Fund Guide'!$B$2:$B$5)),MATCH($E54,OFFSET('Fund Guide'!$B$5,1,,COUNTA('Fund Guide'!$B:$B)-COUNTA('Fund Guide'!$B$2:$B$5)),0)),"-"))</f>
        <v>0.29528439773602377</v>
      </c>
      <c r="V54" s="513">
        <f ca="1">IF($E54="", "", IFERROR(INDEX(OFFSET('Fund Guide'!$B$5,1,MATCH(V$8,OFFSET('Fund Guide'!$B$5,,,,COUNTA('Fund Guide'!39:39)),0)-1,COUNTA('Fund Guide'!$B:$B)-COUNTA('Fund Guide'!$B$2:$B$5)),MATCH($E54,OFFSET('Fund Guide'!$B$5,1,,COUNTA('Fund Guide'!$B:$B)-COUNTA('Fund Guide'!$B$2:$B$5)),0)),"-"))</f>
        <v>2.2391952295583377</v>
      </c>
      <c r="W54" s="512">
        <f ca="1">IF($E54="", "", IFERROR(INDEX(OFFSET('Fund Guide'!$B$5,1,MATCH(W$8,OFFSET('Fund Guide'!$B$5,,,,COUNTA('Fund Guide'!39:39)),0)-1,COUNTA('Fund Guide'!$B:$B)-COUNTA('Fund Guide'!$B$2:$B$5)),MATCH($E54,OFFSET('Fund Guide'!$B$5,1,,COUNTA('Fund Guide'!$B:$B)-COUNTA('Fund Guide'!$B$2:$B$5)),0)),"-"))</f>
        <v>0.38901859935054017</v>
      </c>
      <c r="X54" s="513">
        <f ca="1">IF($E54="", "", IFERROR(INDEX(OFFSET('Fund Guide'!$B$5,1,MATCH(X$8,OFFSET('Fund Guide'!$B$5,,,,COUNTA('Fund Guide'!39:39)),0)-1,COUNTA('Fund Guide'!$B:$B)-COUNTA('Fund Guide'!$B$2:$B$5)),MATCH($E54,OFFSET('Fund Guide'!$B$5,1,,COUNTA('Fund Guide'!$B:$B)-COUNTA('Fund Guide'!$B$2:$B$5)),0)),"-"))</f>
        <v>2.2113078339722447</v>
      </c>
      <c r="Y54" s="514">
        <f ca="1">IF($E54="", "", IFERROR(INDEX(OFFSET('Fund Guide'!$B$5,1,MATCH(Y$8,OFFSET('Fund Guide'!$B$5,,,,COUNTA('Fund Guide'!39:39)),0)-1,COUNTA('Fund Guide'!$B:$B)-COUNTA('Fund Guide'!$B$2:$B$5)),MATCH($E54,OFFSET('Fund Guide'!$B$5,1,,COUNTA('Fund Guide'!$B:$B)-COUNTA('Fund Guide'!$B$2:$B$5)),0)),"-"))</f>
        <v>4.3191210905645046E-2</v>
      </c>
      <c r="Z54" s="515">
        <f ca="1">IF($E54="", "", IFERROR(INDEX(OFFSET('Fund Guide'!$B$5,1,MATCH(Z$8,OFFSET('Fund Guide'!$B$5,,,,COUNTA('Fund Guide'!39:39)),0)-1,COUNTA('Fund Guide'!$B:$B)-COUNTA('Fund Guide'!$B$2:$B$5)),MATCH($E54,OFFSET('Fund Guide'!$B$5,1,,COUNTA('Fund Guide'!$B:$B)-COUNTA('Fund Guide'!$B$2:$B$5)),0)),"-"))</f>
        <v>2.3230039996961387</v>
      </c>
      <c r="AB54" s="232"/>
      <c r="AC54" s="232"/>
      <c r="AD54" s="231"/>
    </row>
    <row r="55" spans="2:30" s="509" customFormat="1" ht="14.25" customHeight="1">
      <c r="B55" s="503"/>
      <c r="C55" s="503"/>
      <c r="D55" s="503"/>
      <c r="E55" s="390" t="s">
        <v>2160</v>
      </c>
      <c r="F55" s="504">
        <f ca="1">IF($E55="", "", IFERROR(INDEX(OFFSET('Fund Guide'!$B$5,1,MATCH(F$8,OFFSET('Fund Guide'!$B$5,,,,COUNTA('Fund Guide'!40:40)),0)-1,COUNTA('Fund Guide'!$B:$B)-COUNTA('Fund Guide'!$B$2:$B$5)),MATCH($E55,OFFSET('Fund Guide'!$B$5,1,,COUNTA('Fund Guide'!$B:$B)-COUNTA('Fund Guide'!$B$2:$B$5)),0)),"-"))</f>
        <v>29148660000104</v>
      </c>
      <c r="G55" s="505">
        <f ca="1">IF($E55="", "", IFERROR(INDEX(OFFSET('Fund Guide'!$B$5,1,MATCH(G$8,OFFSET('Fund Guide'!$B$5,,,,COUNTA('Fund Guide'!$5:$5)),0)-1,COUNTA('Fund Guide'!$B:$B)-COUNTA('Fund Guide'!$B$2:$B$5)),MATCH($E55,OFFSET('Fund Guide'!$B$5,1,,COUNTA('Fund Guide'!$B:$B)-COUNTA('Fund Guide'!$B$2:$B$5)),0)),
IF(OR(LEFT($E55,3)="NTN",LEFT($E55,3)="LFT"),DATE(_xlfn.NUMBERVALUE(RIGHT(LEFT($E55, FIND(" (", $E55)-1), 4)),8,15)-TODAY(),IFERROR(IF(FIND("ano",$E55)&gt;1,FLOOR(_xlfn.NUMBERVALUE(RIGHT(LEFT($E55,FIND(" ano",$E55)-1),FIND(" ano",$E55)-1-(FIND(" - ",$E55)+2)))*365,1)),IFERROR(IF(FIND("meses",$E55)&gt;1,FLOOR(_xlfn.NUMBERVALUE(RIGHT(LEFT($E55,FIND(" meses",$E55)-1),FIND(" meses",$E55)-1-(FIND(" - ",$E55)+2))),1)*(365/12)),IFERROR(IF(FIND("mês",$E55)&gt;1,FLOOR(_xlfn.NUMBERVALUE(RIGHT(LEFT($E55,FIND(" mês",$E55)-1),FIND(" mês",$E55)-1-(FIND(" - ",$E55)+2))),1)*(365/12)),IFERROR(IF(FIND("Diária", $E55)&gt;0, 0),
IFERROR(OFFSET('RF &amp; RV Guide'!$E$8,2+MATCH($E55, OFFSET('RF &amp; RV Guide'!$E$8,3,,COUNTA('RF &amp; RV Guide'!$E:$E)-COUNTA('RF &amp; RV Guide'!$E$1:$E$8)), 0),-1+MATCH(G$8, OFFSET('RF &amp; RV Guide'!$E$8,,,,COUNTA('RF &amp; RV Guide'!$8:$8)-COUNTA('RF &amp; RV Guide'!$A$8:$E$8)),0)),"-"))))))))</f>
        <v>31</v>
      </c>
      <c r="H55" s="506" t="str">
        <f ca="1">IF($E55="", "", IFERROR(INDEX(OFFSET('Fund Guide'!$B$5,1,MATCH(H$8,OFFSET('Fund Guide'!$B$5,,,,COUNTA('Fund Guide'!57:57)),0)-1,COUNTA('Fund Guide'!$B:$B)-COUNTA('Fund Guide'!$B$2:$B$5)),MATCH($E55,OFFSET('Fund Guide'!$B$5,1,,COUNTA('Fund Guide'!$B:$B)-COUNTA('Fund Guide'!$B$2:$B$5)),0)),"BRL"))</f>
        <v>BRL</v>
      </c>
      <c r="I55" s="507">
        <f ca="1">IF($E55="", "", IFERROR(INDEX(OFFSET('Fund Guide'!$B$5,1,MATCH("Repasse Taxa Adm. Gestor",OFFSET('Fund Guide'!$B$5,,,,COUNTA('Fund Guide'!$5:$5)),0)-1,COUNTA('Fund Guide'!$B:$B)-COUNTA('Fund Guide'!$B$2:$B$5)),MATCH($E55,OFFSET('Fund Guide'!$B$5,1,,COUNTA('Fund Guide'!$B:$B)-COUNTA('Fund Guide'!$B$2:$B$5)),0)),
IFERROR(OFFSET('RF &amp; RV Guide'!$E$8,2+MATCH($E55, OFFSET('RF &amp; RV Guide'!$E$8,3,,COUNTA('RF &amp; RV Guide'!$E:$E)-COUNTA('RF &amp; RV Guide'!$E$1:$E$8)), 0),-1+MATCH(I$8, OFFSET('RF &amp; RV Guide'!$E$8,,,,COUNTA('RF &amp; RV Guide'!$8:$8)-COUNTA('RF &amp; RV Guide'!$A$8:$E$8)),0)),IFERROR(IF(FIND("tulo",$E55), 0.25%), "-"))))</f>
        <v>4.7499999999999999E-3</v>
      </c>
      <c r="J55" s="508">
        <f ca="1">IF($E55="", "", IFERROR(INDEX(OFFSET('Fund Guide'!$B$5,1,MATCH(J$8,OFFSET('Fund Guide'!$B$5,,,,COUNTA('Fund Guide'!$5:$5)),0)-1,COUNTA('Fund Guide'!$B:$B)-COUNTA('Fund Guide'!$B$2:$B$5)),MATCH($E55,OFFSET('Fund Guide'!$B$5,1,,COUNTA('Fund Guide'!$B:$B)-COUNTA('Fund Guide'!$B$2:$B$5)),0)),
IFERROR(OFFSET('RF &amp; RV Guide'!$E$8,2+MATCH($E55, OFFSET('RF &amp; RV Guide'!$E$8,3,,COUNTA('RF &amp; RV Guide'!$E:$E)-COUNTA('RF &amp; RV Guide'!$E$1:$E$8)), 0),-1+MATCH(J$8, OFFSET('RF &amp; RV Guide'!$E$8,,,,COUNTA('RF &amp; RV Guide'!$8:$8)-COUNTA('RF &amp; RV Guide'!$A$8:$E$8)),0)), "-")))</f>
        <v>43188</v>
      </c>
      <c r="K55" s="508" t="str">
        <f ca="1">IF($E55="", "", IFERROR(INDEX(OFFSET('Fund Guide'!$B$5,1,MATCH(K$8,OFFSET('Fund Guide'!$B$5,,,,COUNTA('Fund Guide'!$5:$5)),0)-1,COUNTA('Fund Guide'!$B:$B)-COUNTA('Fund Guide'!$B$2:$B$5)),MATCH($E55,OFFSET('Fund Guide'!$B$5,1,,COUNTA('Fund Guide'!$B:$B)-COUNTA('Fund Guide'!$B$2:$B$5)),0)),
IFERROR(OFFSET('RF &amp; RV Guide'!$E$8,2+MATCH($E55, OFFSET('RF &amp; RV Guide'!$E$8,3,,COUNTA('RF &amp; RV Guide'!$E:$E)-COUNTA('RF &amp; RV Guide'!$E$1:$E$8)), 0),-1+MATCH("Captação", OFFSET('RF &amp; RV Guide'!$E$8,,,,COUNTA('RF &amp; RV Guide'!$8:$8)-COUNTA('RF &amp; RV Guide'!$A$8:$E$8)),0)), "-")))</f>
        <v>Sim</v>
      </c>
      <c r="M55" s="510">
        <f t="shared" ref="M55" si="28">IFERROR(IF(N55=0, "", N55*$M$3),0)</f>
        <v>504000</v>
      </c>
      <c r="N55" s="231">
        <v>5.04E-2</v>
      </c>
      <c r="O55" s="530">
        <f t="shared" ref="O55" si="29">IFERROR(IF(N55=0, "", N55/N$50),0)</f>
        <v>0.15999999999999998</v>
      </c>
      <c r="Q55" s="512">
        <f ca="1">IF($E55="", "", IFERROR(INDEX(OFFSET('Fund Guide'!$B$5,1,MATCH(Q$8,OFFSET('Fund Guide'!$B$5,,,,COUNTA('Fund Guide'!40:40)),0)-1,COUNTA('Fund Guide'!$B:$B)-COUNTA('Fund Guide'!$B$2:$B$5)),MATCH($E55,OFFSET('Fund Guide'!$B$5,1,,COUNTA('Fund Guide'!$B:$B)-COUNTA('Fund Guide'!$B$2:$B$5)),0)),"-"))</f>
        <v>0.15564417131751207</v>
      </c>
      <c r="R55" s="513">
        <f ca="1">IF($E55="", "", IFERROR(INDEX(OFFSET('Fund Guide'!$B$5,1,MATCH(R$8,OFFSET('Fund Guide'!$B$5,,,,COUNTA('Fund Guide'!40:40)),0)-1,COUNTA('Fund Guide'!$B:$B)-COUNTA('Fund Guide'!$B$2:$B$5)),MATCH($E55,OFFSET('Fund Guide'!$B$5,1,,COUNTA('Fund Guide'!$B:$B)-COUNTA('Fund Guide'!$B$2:$B$5)),0)),"-"))</f>
        <v>2.0120425814637604</v>
      </c>
      <c r="S55" s="512">
        <f ca="1">IF($E55="", "", IFERROR(INDEX(OFFSET('Fund Guide'!$B$5,1,MATCH(S$8,OFFSET('Fund Guide'!$B$5,,,,COUNTA('Fund Guide'!40:40)),0)-1,COUNTA('Fund Guide'!$B:$B)-COUNTA('Fund Guide'!$B$2:$B$5)),MATCH($E55,OFFSET('Fund Guide'!$B$5,1,,COUNTA('Fund Guide'!$B:$B)-COUNTA('Fund Guide'!$B$2:$B$5)),0)),"-"))</f>
        <v>0.22050798610305611</v>
      </c>
      <c r="T55" s="513">
        <f ca="1">IF($E55="", "", IFERROR(INDEX(OFFSET('Fund Guide'!$B$5,1,MATCH(T$8,OFFSET('Fund Guide'!$B$5,,,,COUNTA('Fund Guide'!40:40)),0)-1,COUNTA('Fund Guide'!$B:$B)-COUNTA('Fund Guide'!$B$2:$B$5)),MATCH($E55,OFFSET('Fund Guide'!$B$5,1,,COUNTA('Fund Guide'!$B:$B)-COUNTA('Fund Guide'!$B$2:$B$5)),0)),"-"))</f>
        <v>2.16171558414548</v>
      </c>
      <c r="U55" s="512">
        <f ca="1">IF($E55="", "", IFERROR(INDEX(OFFSET('Fund Guide'!$B$5,1,MATCH(U$8,OFFSET('Fund Guide'!$B$5,,,,COUNTA('Fund Guide'!40:40)),0)-1,COUNTA('Fund Guide'!$B:$B)-COUNTA('Fund Guide'!$B$2:$B$5)),MATCH($E55,OFFSET('Fund Guide'!$B$5,1,,COUNTA('Fund Guide'!$B:$B)-COUNTA('Fund Guide'!$B$2:$B$5)),0)),"-"))</f>
        <v>0.24881961627488081</v>
      </c>
      <c r="V55" s="513">
        <f ca="1">IF($E55="", "", IFERROR(INDEX(OFFSET('Fund Guide'!$B$5,1,MATCH(V$8,OFFSET('Fund Guide'!$B$5,,,,COUNTA('Fund Guide'!40:40)),0)-1,COUNTA('Fund Guide'!$B:$B)-COUNTA('Fund Guide'!$B$2:$B$5)),MATCH($E55,OFFSET('Fund Guide'!$B$5,1,,COUNTA('Fund Guide'!$B:$B)-COUNTA('Fund Guide'!$B$2:$B$5)),0)),"-"))</f>
        <v>1.8868443509207393</v>
      </c>
      <c r="W55" s="512">
        <f ca="1">IF($E55="", "", IFERROR(INDEX(OFFSET('Fund Guide'!$B$5,1,MATCH(W$8,OFFSET('Fund Guide'!$B$5,,,,COUNTA('Fund Guide'!40:40)),0)-1,COUNTA('Fund Guide'!$B:$B)-COUNTA('Fund Guide'!$B$2:$B$5)),MATCH($E55,OFFSET('Fund Guide'!$B$5,1,,COUNTA('Fund Guide'!$B:$B)-COUNTA('Fund Guide'!$B$2:$B$5)),0)),"-"))</f>
        <v>0.45341230173899305</v>
      </c>
      <c r="X55" s="513">
        <f ca="1">IF($E55="", "", IFERROR(INDEX(OFFSET('Fund Guide'!$B$5,1,MATCH(X$8,OFFSET('Fund Guide'!$B$5,,,,COUNTA('Fund Guide'!40:40)),0)-1,COUNTA('Fund Guide'!$B:$B)-COUNTA('Fund Guide'!$B$2:$B$5)),MATCH($E55,OFFSET('Fund Guide'!$B$5,1,,COUNTA('Fund Guide'!$B:$B)-COUNTA('Fund Guide'!$B$2:$B$5)),0)),"-"))</f>
        <v>2.5773425140306996</v>
      </c>
      <c r="Y55" s="514">
        <f ca="1">IF($E55="", "", IFERROR(INDEX(OFFSET('Fund Guide'!$B$5,1,MATCH(Y$8,OFFSET('Fund Guide'!$B$5,,,,COUNTA('Fund Guide'!40:40)),0)-1,COUNTA('Fund Guide'!$B:$B)-COUNTA('Fund Guide'!$B$2:$B$5)),MATCH($E55,OFFSET('Fund Guide'!$B$5,1,,COUNTA('Fund Guide'!$B:$B)-COUNTA('Fund Guide'!$B$2:$B$5)),0)),"-"))</f>
        <v>3.5775460751624202E-2</v>
      </c>
      <c r="Z55" s="515">
        <f ca="1">IF($E55="", "", IFERROR(INDEX(OFFSET('Fund Guide'!$B$5,1,MATCH(Z$8,OFFSET('Fund Guide'!$B$5,,,,COUNTA('Fund Guide'!40:40)),0)-1,COUNTA('Fund Guide'!$B:$B)-COUNTA('Fund Guide'!$B$2:$B$5)),MATCH($E55,OFFSET('Fund Guide'!$B$5,1,,COUNTA('Fund Guide'!$B:$B)-COUNTA('Fund Guide'!$B$2:$B$5)),0)),"-"))</f>
        <v>2.8743344636323154</v>
      </c>
      <c r="AB55" s="232"/>
      <c r="AC55" s="232"/>
      <c r="AD55" s="231"/>
    </row>
    <row r="56" spans="2:30" s="509" customFormat="1" ht="14.25" customHeight="1">
      <c r="B56" s="503"/>
      <c r="C56" s="503"/>
      <c r="D56" s="503"/>
      <c r="E56" s="390" t="s">
        <v>1751</v>
      </c>
      <c r="F56" s="504">
        <f ca="1">IF($E56="", "", IFERROR(INDEX(OFFSET('Fund Guide'!$B$5,1,MATCH(F$8,OFFSET('Fund Guide'!$B$5,,,,COUNTA('Fund Guide'!41:41)),0)-1,COUNTA('Fund Guide'!$B:$B)-COUNTA('Fund Guide'!$B$2:$B$5)),MATCH($E56,OFFSET('Fund Guide'!$B$5,1,,COUNTA('Fund Guide'!$B:$B)-COUNTA('Fund Guide'!$B$2:$B$5)),0)),"-"))</f>
        <v>35828684000107</v>
      </c>
      <c r="G56" s="505">
        <f ca="1">IF($E56="", "", IFERROR(INDEX(OFFSET('Fund Guide'!$B$5,1,MATCH(G$8,OFFSET('Fund Guide'!$B$5,,,,COUNTA('Fund Guide'!$5:$5)),0)-1,COUNTA('Fund Guide'!$B:$B)-COUNTA('Fund Guide'!$B$2:$B$5)),MATCH($E56,OFFSET('Fund Guide'!$B$5,1,,COUNTA('Fund Guide'!$B:$B)-COUNTA('Fund Guide'!$B$2:$B$5)),0)),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
IFERROR(OFFSET('RF &amp; RV Guide'!$E$8,2+MATCH($E56, OFFSET('RF &amp; RV Guide'!$E$8,3,,COUNTA('RF &amp; RV Guide'!$E:$E)-COUNTA('RF &amp; RV Guide'!$E$1:$E$8)), 0),-1+MATCH(G$8, OFFSET('RF &amp; RV Guide'!$E$8,,,,COUNTA('RF &amp; RV Guide'!$8:$8)-COUNTA('RF &amp; RV Guide'!$A$8:$E$8)),0)),"-"))))))))</f>
        <v>31</v>
      </c>
      <c r="H56" s="506" t="str">
        <f ca="1">IF($E56="", "", IFERROR(INDEX(OFFSET('Fund Guide'!$B$5,1,MATCH(H$8,OFFSET('Fund Guide'!$B$5,,,,COUNTA('Fund Guide'!58:58)),0)-1,COUNTA('Fund Guide'!$B:$B)-COUNTA('Fund Guide'!$B$2:$B$5)),MATCH($E56,OFFSET('Fund Guide'!$B$5,1,,COUNTA('Fund Guide'!$B:$B)-COUNTA('Fund Guide'!$B$2:$B$5)),0)),"BRL"))</f>
        <v>BRL</v>
      </c>
      <c r="I56" s="507">
        <f ca="1">IF($E56="", "", IFERROR(INDEX(OFFSET('Fund Guide'!$B$5,1,MATCH("Repasse Taxa Adm. Gestor",OFFSET('Fund Guide'!$B$5,,,,COUNTA('Fund Guide'!$5:$5)),0)-1,COUNTA('Fund Guide'!$B:$B)-COUNTA('Fund Guide'!$B$2:$B$5)),MATCH($E56,OFFSET('Fund Guide'!$B$5,1,,COUNTA('Fund Guide'!$B:$B)-COUNTA('Fund Guide'!$B$2:$B$5)),0)),
IFERROR(OFFSET('RF &amp; RV Guide'!$E$8,2+MATCH($E56, OFFSET('RF &amp; RV Guide'!$E$8,3,,COUNTA('RF &amp; RV Guide'!$E:$E)-COUNTA('RF &amp; RV Guide'!$E$1:$E$8)), 0),-1+MATCH(I$8, OFFSET('RF &amp; RV Guide'!$E$8,,,,COUNTA('RF &amp; RV Guide'!$8:$8)-COUNTA('RF &amp; RV Guide'!$A$8:$E$8)),0)),IFERROR(IF(FIND("tulo",$E56), 0.25%), "-"))))</f>
        <v>5.0672999999999994E-3</v>
      </c>
      <c r="J56" s="508">
        <f ca="1">IF($E56="", "", IFERROR(INDEX(OFFSET('Fund Guide'!$B$5,1,MATCH(J$8,OFFSET('Fund Guide'!$B$5,,,,COUNTA('Fund Guide'!$5:$5)),0)-1,COUNTA('Fund Guide'!$B:$B)-COUNTA('Fund Guide'!$B$2:$B$5)),MATCH($E56,OFFSET('Fund Guide'!$B$5,1,,COUNTA('Fund Guide'!$B:$B)-COUNTA('Fund Guide'!$B$2:$B$5)),0)),
IFERROR(OFFSET('RF &amp; RV Guide'!$E$8,2+MATCH($E56, OFFSET('RF &amp; RV Guide'!$E$8,3,,COUNTA('RF &amp; RV Guide'!$E:$E)-COUNTA('RF &amp; RV Guide'!$E$1:$E$8)), 0),-1+MATCH(J$8, OFFSET('RF &amp; RV Guide'!$E$8,,,,COUNTA('RF &amp; RV Guide'!$8:$8)-COUNTA('RF &amp; RV Guide'!$A$8:$E$8)),0)), "-")))</f>
        <v>44012</v>
      </c>
      <c r="K56" s="508" t="str">
        <f ca="1">IF($E56="", "", IFERROR(INDEX(OFFSET('Fund Guide'!$B$5,1,MATCH(K$8,OFFSET('Fund Guide'!$B$5,,,,COUNTA('Fund Guide'!$5:$5)),0)-1,COUNTA('Fund Guide'!$B:$B)-COUNTA('Fund Guide'!$B$2:$B$5)),MATCH($E56,OFFSET('Fund Guide'!$B$5,1,,COUNTA('Fund Guide'!$B:$B)-COUNTA('Fund Guide'!$B$2:$B$5)),0)),
IFERROR(OFFSET('RF &amp; RV Guide'!$E$8,2+MATCH($E56, OFFSET('RF &amp; RV Guide'!$E$8,3,,COUNTA('RF &amp; RV Guide'!$E:$E)-COUNTA('RF &amp; RV Guide'!$E$1:$E$8)), 0),-1+MATCH("Captação", OFFSET('RF &amp; RV Guide'!$E$8,,,,COUNTA('RF &amp; RV Guide'!$8:$8)-COUNTA('RF &amp; RV Guide'!$A$8:$E$8)),0)), "-")))</f>
        <v>Não</v>
      </c>
      <c r="M56" s="510">
        <f t="shared" ref="M56" si="30">IFERROR(IF(N56=0, "", N56*$M$3),0)</f>
        <v>504000</v>
      </c>
      <c r="N56" s="231">
        <v>5.04E-2</v>
      </c>
      <c r="O56" s="530">
        <f t="shared" ref="O56" si="31">IFERROR(IF(N56=0, "", N56/N$50),0)</f>
        <v>0.15999999999999998</v>
      </c>
      <c r="Q56" s="512">
        <f ca="1">IF($E56="", "", IFERROR(INDEX(OFFSET('Fund Guide'!$B$5,1,MATCH(Q$8,OFFSET('Fund Guide'!$B$5,,,,COUNTA('Fund Guide'!41:41)),0)-1,COUNTA('Fund Guide'!$B:$B)-COUNTA('Fund Guide'!$B$2:$B$5)),MATCH($E56,OFFSET('Fund Guide'!$B$5,1,,COUNTA('Fund Guide'!$B:$B)-COUNTA('Fund Guide'!$B$2:$B$5)),0)),"-"))</f>
        <v>0.15130426242004935</v>
      </c>
      <c r="R56" s="513">
        <f ca="1">IF($E56="", "", IFERROR(INDEX(OFFSET('Fund Guide'!$B$5,1,MATCH(R$8,OFFSET('Fund Guide'!$B$5,,,,COUNTA('Fund Guide'!41:41)),0)-1,COUNTA('Fund Guide'!$B:$B)-COUNTA('Fund Guide'!$B$2:$B$5)),MATCH($E56,OFFSET('Fund Guide'!$B$5,1,,COUNTA('Fund Guide'!$B:$B)-COUNTA('Fund Guide'!$B$2:$B$5)),0)),"-"))</f>
        <v>1.9559397320769041</v>
      </c>
      <c r="S56" s="512">
        <f ca="1">IF($E56="", "", IFERROR(INDEX(OFFSET('Fund Guide'!$B$5,1,MATCH(S$8,OFFSET('Fund Guide'!$B$5,,,,COUNTA('Fund Guide'!41:41)),0)-1,COUNTA('Fund Guide'!$B:$B)-COUNTA('Fund Guide'!$B$2:$B$5)),MATCH($E56,OFFSET('Fund Guide'!$B$5,1,,COUNTA('Fund Guide'!$B:$B)-COUNTA('Fund Guide'!$B$2:$B$5)),0)),"-"))</f>
        <v>0.21154282547948644</v>
      </c>
      <c r="T56" s="513">
        <f ca="1">IF($E56="", "", IFERROR(INDEX(OFFSET('Fund Guide'!$B$5,1,MATCH(T$8,OFFSET('Fund Guide'!$B$5,,,,COUNTA('Fund Guide'!41:41)),0)-1,COUNTA('Fund Guide'!$B:$B)-COUNTA('Fund Guide'!$B$2:$B$5)),MATCH($E56,OFFSET('Fund Guide'!$B$5,1,,COUNTA('Fund Guide'!$B:$B)-COUNTA('Fund Guide'!$B$2:$B$5)),0)),"-"))</f>
        <v>2.0738270329105126</v>
      </c>
      <c r="U56" s="512">
        <f ca="1">IF($E56="", "", IFERROR(INDEX(OFFSET('Fund Guide'!$B$5,1,MATCH(U$8,OFFSET('Fund Guide'!$B$5,,,,COUNTA('Fund Guide'!41:41)),0)-1,COUNTA('Fund Guide'!$B:$B)-COUNTA('Fund Guide'!$B$2:$B$5)),MATCH($E56,OFFSET('Fund Guide'!$B$5,1,,COUNTA('Fund Guide'!$B:$B)-COUNTA('Fund Guide'!$B$2:$B$5)),0)),"-"))</f>
        <v>0.29451305436663766</v>
      </c>
      <c r="V56" s="513">
        <f ca="1">IF($E56="", "", IFERROR(INDEX(OFFSET('Fund Guide'!$B$5,1,MATCH(V$8,OFFSET('Fund Guide'!$B$5,,,,COUNTA('Fund Guide'!41:41)),0)-1,COUNTA('Fund Guide'!$B:$B)-COUNTA('Fund Guide'!$B$2:$B$5)),MATCH($E56,OFFSET('Fund Guide'!$B$5,1,,COUNTA('Fund Guide'!$B:$B)-COUNTA('Fund Guide'!$B$2:$B$5)),0)),"-"))</f>
        <v>2.2333459926656221</v>
      </c>
      <c r="W56" s="512" t="str">
        <f ca="1">IF($E56="", "", IFERROR(INDEX(OFFSET('Fund Guide'!$B$5,1,MATCH(W$8,OFFSET('Fund Guide'!$B$5,,,,COUNTA('Fund Guide'!41:41)),0)-1,COUNTA('Fund Guide'!$B:$B)-COUNTA('Fund Guide'!$B$2:$B$5)),MATCH($E56,OFFSET('Fund Guide'!$B$5,1,,COUNTA('Fund Guide'!$B:$B)-COUNTA('Fund Guide'!$B$2:$B$5)),0)),"-"))</f>
        <v/>
      </c>
      <c r="X56" s="513" t="str">
        <f ca="1">IF($E56="", "", IFERROR(INDEX(OFFSET('Fund Guide'!$B$5,1,MATCH(X$8,OFFSET('Fund Guide'!$B$5,,,,COUNTA('Fund Guide'!41:41)),0)-1,COUNTA('Fund Guide'!$B:$B)-COUNTA('Fund Guide'!$B$2:$B$5)),MATCH($E56,OFFSET('Fund Guide'!$B$5,1,,COUNTA('Fund Guide'!$B:$B)-COUNTA('Fund Guide'!$B$2:$B$5)),0)),"-"))</f>
        <v/>
      </c>
      <c r="Y56" s="514">
        <f ca="1">IF($E56="", "", IFERROR(INDEX(OFFSET('Fund Guide'!$B$5,1,MATCH(Y$8,OFFSET('Fund Guide'!$B$5,,,,COUNTA('Fund Guide'!41:41)),0)-1,COUNTA('Fund Guide'!$B:$B)-COUNTA('Fund Guide'!$B$2:$B$5)),MATCH($E56,OFFSET('Fund Guide'!$B$5,1,,COUNTA('Fund Guide'!$B:$B)-COUNTA('Fund Guide'!$B$2:$B$5)),0)),"-"))</f>
        <v>3.8261336413319254E-2</v>
      </c>
      <c r="Z56" s="515">
        <f ca="1">IF($E56="", "", IFERROR(INDEX(OFFSET('Fund Guide'!$B$5,1,MATCH(Z$8,OFFSET('Fund Guide'!$B$5,,,,COUNTA('Fund Guide'!41:41)),0)-1,COUNTA('Fund Guide'!$B:$B)-COUNTA('Fund Guide'!$B$2:$B$5)),MATCH($E56,OFFSET('Fund Guide'!$B$5,1,,COUNTA('Fund Guide'!$B:$B)-COUNTA('Fund Guide'!$B$2:$B$5)),0)),"-"))</f>
        <v>2.497131049700041</v>
      </c>
      <c r="AB56" s="232"/>
      <c r="AC56" s="232"/>
      <c r="AD56" s="231"/>
    </row>
    <row r="57" spans="2:30" s="509" customFormat="1" ht="14.25" customHeight="1">
      <c r="B57" s="503"/>
      <c r="C57" s="503"/>
      <c r="D57" s="503"/>
      <c r="E57" s="390"/>
      <c r="F57" s="504" t="str">
        <f ca="1">IF($E57="", "", IFERROR(INDEX(OFFSET('Fund Guide'!$B$5,1,MATCH(F$8,OFFSET('Fund Guide'!$B$5,,,,COUNTA('Fund Guide'!37:37)),0)-1,COUNTA('Fund Guide'!$B:$B)-COUNTA('Fund Guide'!$B$2:$B$5)),MATCH($E57,OFFSET('Fund Guide'!$B$5,1,,COUNTA('Fund Guide'!$B:$B)-COUNTA('Fund Guide'!$B$2:$B$5)),0)),"-"))</f>
        <v/>
      </c>
      <c r="G57" s="505" t="str">
        <f ca="1">IF($E57="", "", IFERROR(INDEX(OFFSET('Fund Guide'!$B$5,1,MATCH(G$8,OFFSET('Fund Guide'!$B$5,,,,COUNTA('Fund Guide'!$5:$5)),0)-1,COUNTA('Fund Guide'!$B:$B)-COUNTA('Fund Guide'!$B$2:$B$5)),MATCH($E57,OFFSET('Fund Guide'!$B$5,1,,COUNTA('Fund Guide'!$B:$B)-COUNTA('Fund Guide'!$B$2:$B$5)),0)),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0),-1+MATCH(G$8, OFFSET('RF &amp; RV Guide'!$E$8,,,,COUNTA('RF &amp; RV Guide'!$8:$8)-COUNTA('RF &amp; RV Guide'!$A$8:$E$8)),0)),"-"))))))))</f>
        <v/>
      </c>
      <c r="H57" s="506" t="str">
        <f ca="1">IF($E57="", "", IFERROR(INDEX(OFFSET('Fund Guide'!$B$5,1,MATCH(H$8,OFFSET('Fund Guide'!$B$5,,,,COUNTA('Fund Guide'!54:54)),0)-1,COUNTA('Fund Guide'!$B:$B)-COUNTA('Fund Guide'!$B$2:$B$5)),MATCH($E57,OFFSET('Fund Guide'!$B$5,1,,COUNTA('Fund Guide'!$B:$B)-COUNTA('Fund Guide'!$B$2:$B$5)),0)),"BRL"))</f>
        <v/>
      </c>
      <c r="I57" s="507" t="str">
        <f ca="1">IF($E57="", "", IFERROR(INDEX(OFFSET('Fund Guide'!$B$5,1,MATCH("Repasse Taxa Adm. Gestor",OFFSET('Fund Guide'!$B$5,,,,COUNTA('Fund Guide'!$5:$5)),0)-1,COUNTA('Fund Guide'!$B:$B)-COUNTA('Fund Guide'!$B$2:$B$5)),MATCH($E57,OFFSET('Fund Guide'!$B$5,1,,COUNTA('Fund Guide'!$B:$B)-COUNTA('Fund Guide'!$B$2:$B$5)),0)),
IFERROR(OFFSET('RF &amp; RV Guide'!$E$8,2+MATCH($E57, OFFSET('RF &amp; RV Guide'!$E$8,3,,COUNTA('RF &amp; RV Guide'!$E:$E)-COUNTA('RF &amp; RV Guide'!$E$1:$E$8)), 0),-1+MATCH(I$8, OFFSET('RF &amp; RV Guide'!$E$8,,,,COUNTA('RF &amp; RV Guide'!$8:$8)-COUNTA('RF &amp; RV Guide'!$A$8:$E$8)),0)),IFERROR(IF(FIND("tulo",$E57), 0.25%), "-"))))</f>
        <v/>
      </c>
      <c r="J57" s="508" t="str">
        <f ca="1">IF($E57="", "", IFERROR(INDEX(OFFSET('Fund Guide'!$B$5,1,MATCH(J$8,OFFSET('Fund Guide'!$B$5,,,,COUNTA('Fund Guide'!$5:$5)),0)-1,COUNTA('Fund Guide'!$B:$B)-COUNTA('Fund Guide'!$B$2:$B$5)),MATCH($E57,OFFSET('Fund Guide'!$B$5,1,,COUNTA('Fund Guide'!$B:$B)-COUNTA('Fund Guide'!$B$2:$B$5)),0)),
IFERROR(OFFSET('RF &amp; RV Guide'!$E$8,2+MATCH($E57, OFFSET('RF &amp; RV Guide'!$E$8,3,,COUNTA('RF &amp; RV Guide'!$E:$E)-COUNTA('RF &amp; RV Guide'!$E$1:$E$8)), 0),-1+MATCH(J$8, OFFSET('RF &amp; RV Guide'!$E$8,,,,COUNTA('RF &amp; RV Guide'!$8:$8)-COUNTA('RF &amp; RV Guide'!$A$8:$E$8)),0)), "-")))</f>
        <v/>
      </c>
      <c r="K57" s="508" t="str">
        <f ca="1">IF($E57="", "", IFERROR(INDEX(OFFSET('Fund Guide'!$B$5,1,MATCH(K$8,OFFSET('Fund Guide'!$B$5,,,,COUNTA('Fund Guide'!$5:$5)),0)-1,COUNTA('Fund Guide'!$B:$B)-COUNTA('Fund Guide'!$B$2:$B$5)),MATCH($E57,OFFSET('Fund Guide'!$B$5,1,,COUNTA('Fund Guide'!$B:$B)-COUNTA('Fund Guide'!$B$2:$B$5)),0)),
IFERROR(OFFSET('RF &amp; RV Guide'!$E$8,2+MATCH($E57, OFFSET('RF &amp; RV Guide'!$E$8,3,,COUNTA('RF &amp; RV Guide'!$E:$E)-COUNTA('RF &amp; RV Guide'!$E$1:$E$8)), 0),-1+MATCH("Captação", OFFSET('RF &amp; RV Guide'!$E$8,,,,COUNTA('RF &amp; RV Guide'!$8:$8)-COUNTA('RF &amp; RV Guide'!$A$8:$E$8)),0)), "-")))</f>
        <v/>
      </c>
      <c r="M57" s="510" t="str">
        <f t="shared" ref="M57" si="32">IFERROR(IF(N57=0, "", N57*$M$3),0)</f>
        <v/>
      </c>
      <c r="N57" s="231"/>
      <c r="O57" s="530" t="str">
        <f t="shared" ref="O57" si="33">IFERROR(IF(N57=0, "", N57/N$50),0)</f>
        <v/>
      </c>
      <c r="Q57" s="512" t="str">
        <f ca="1">IF($E57="", "", IFERROR(INDEX(OFFSET('Fund Guide'!$B$5,1,MATCH(Q$8,OFFSET('Fund Guide'!$B$5,,,,COUNTA('Fund Guide'!37:37)),0)-1,COUNTA('Fund Guide'!$B:$B)-COUNTA('Fund Guide'!$B$2:$B$5)),MATCH($E57,OFFSET('Fund Guide'!$B$5,1,,COUNTA('Fund Guide'!$B:$B)-COUNTA('Fund Guide'!$B$2:$B$5)),0)),"-"))</f>
        <v/>
      </c>
      <c r="R57" s="513" t="str">
        <f ca="1">IF($E57="", "", IFERROR(INDEX(OFFSET('Fund Guide'!$B$5,1,MATCH(R$8,OFFSET('Fund Guide'!$B$5,,,,COUNTA('Fund Guide'!37:37)),0)-1,COUNTA('Fund Guide'!$B:$B)-COUNTA('Fund Guide'!$B$2:$B$5)),MATCH($E57,OFFSET('Fund Guide'!$B$5,1,,COUNTA('Fund Guide'!$B:$B)-COUNTA('Fund Guide'!$B$2:$B$5)),0)),"-"))</f>
        <v/>
      </c>
      <c r="S57" s="512" t="str">
        <f ca="1">IF($E57="", "", IFERROR(INDEX(OFFSET('Fund Guide'!$B$5,1,MATCH(S$8,OFFSET('Fund Guide'!$B$5,,,,COUNTA('Fund Guide'!37:37)),0)-1,COUNTA('Fund Guide'!$B:$B)-COUNTA('Fund Guide'!$B$2:$B$5)),MATCH($E57,OFFSET('Fund Guide'!$B$5,1,,COUNTA('Fund Guide'!$B:$B)-COUNTA('Fund Guide'!$B$2:$B$5)),0)),"-"))</f>
        <v/>
      </c>
      <c r="T57" s="513" t="str">
        <f ca="1">IF($E57="", "", IFERROR(INDEX(OFFSET('Fund Guide'!$B$5,1,MATCH(T$8,OFFSET('Fund Guide'!$B$5,,,,COUNTA('Fund Guide'!37:37)),0)-1,COUNTA('Fund Guide'!$B:$B)-COUNTA('Fund Guide'!$B$2:$B$5)),MATCH($E57,OFFSET('Fund Guide'!$B$5,1,,COUNTA('Fund Guide'!$B:$B)-COUNTA('Fund Guide'!$B$2:$B$5)),0)),"-"))</f>
        <v/>
      </c>
      <c r="U57" s="512" t="str">
        <f ca="1">IF($E57="", "", IFERROR(INDEX(OFFSET('Fund Guide'!$B$5,1,MATCH(U$8,OFFSET('Fund Guide'!$B$5,,,,COUNTA('Fund Guide'!37:37)),0)-1,COUNTA('Fund Guide'!$B:$B)-COUNTA('Fund Guide'!$B$2:$B$5)),MATCH($E57,OFFSET('Fund Guide'!$B$5,1,,COUNTA('Fund Guide'!$B:$B)-COUNTA('Fund Guide'!$B$2:$B$5)),0)),"-"))</f>
        <v/>
      </c>
      <c r="V57" s="513" t="str">
        <f ca="1">IF($E57="", "", IFERROR(INDEX(OFFSET('Fund Guide'!$B$5,1,MATCH(V$8,OFFSET('Fund Guide'!$B$5,,,,COUNTA('Fund Guide'!37:37)),0)-1,COUNTA('Fund Guide'!$B:$B)-COUNTA('Fund Guide'!$B$2:$B$5)),MATCH($E57,OFFSET('Fund Guide'!$B$5,1,,COUNTA('Fund Guide'!$B:$B)-COUNTA('Fund Guide'!$B$2:$B$5)),0)),"-"))</f>
        <v/>
      </c>
      <c r="W57" s="512" t="str">
        <f ca="1">IF($E57="", "", IFERROR(INDEX(OFFSET('Fund Guide'!$B$5,1,MATCH(W$8,OFFSET('Fund Guide'!$B$5,,,,COUNTA('Fund Guide'!37:37)),0)-1,COUNTA('Fund Guide'!$B:$B)-COUNTA('Fund Guide'!$B$2:$B$5)),MATCH($E57,OFFSET('Fund Guide'!$B$5,1,,COUNTA('Fund Guide'!$B:$B)-COUNTA('Fund Guide'!$B$2:$B$5)),0)),"-"))</f>
        <v/>
      </c>
      <c r="X57" s="513" t="str">
        <f ca="1">IF($E57="", "", IFERROR(INDEX(OFFSET('Fund Guide'!$B$5,1,MATCH(X$8,OFFSET('Fund Guide'!$B$5,,,,COUNTA('Fund Guide'!37:37)),0)-1,COUNTA('Fund Guide'!$B:$B)-COUNTA('Fund Guide'!$B$2:$B$5)),MATCH($E57,OFFSET('Fund Guide'!$B$5,1,,COUNTA('Fund Guide'!$B:$B)-COUNTA('Fund Guide'!$B$2:$B$5)),0)),"-"))</f>
        <v/>
      </c>
      <c r="Y57" s="514" t="str">
        <f ca="1">IF($E57="", "", IFERROR(INDEX(OFFSET('Fund Guide'!$B$5,1,MATCH(Y$8,OFFSET('Fund Guide'!$B$5,,,,COUNTA('Fund Guide'!37:37)),0)-1,COUNTA('Fund Guide'!$B:$B)-COUNTA('Fund Guide'!$B$2:$B$5)),MATCH($E57,OFFSET('Fund Guide'!$B$5,1,,COUNTA('Fund Guide'!$B:$B)-COUNTA('Fund Guide'!$B$2:$B$5)),0)),"-"))</f>
        <v/>
      </c>
      <c r="Z57" s="515" t="str">
        <f ca="1">IF($E57="", "", IFERROR(INDEX(OFFSET('Fund Guide'!$B$5,1,MATCH(Z$8,OFFSET('Fund Guide'!$B$5,,,,COUNTA('Fund Guide'!37:37)),0)-1,COUNTA('Fund Guide'!$B:$B)-COUNTA('Fund Guide'!$B$2:$B$5)),MATCH($E57,OFFSET('Fund Guide'!$B$5,1,,COUNTA('Fund Guide'!$B:$B)-COUNTA('Fund Guide'!$B$2:$B$5)),0)),"-"))</f>
        <v/>
      </c>
      <c r="AB57" s="232"/>
      <c r="AC57" s="232"/>
      <c r="AD57" s="231"/>
    </row>
    <row r="58" spans="2:30" s="509" customFormat="1" ht="14.25" customHeight="1">
      <c r="B58" s="503"/>
      <c r="C58" s="503"/>
      <c r="D58" s="503"/>
      <c r="E58" s="390"/>
      <c r="F58" s="504" t="str">
        <f ca="1">IF($E58="", "", IFERROR(INDEX(OFFSET('Fund Guide'!$B$5,1,MATCH(F$8,OFFSET('Fund Guide'!$B$5,,,,COUNTA('Fund Guide'!38:38)),0)-1,COUNTA('Fund Guide'!$B:$B)-COUNTA('Fund Guide'!$B$2:$B$5)),MATCH($E58,OFFSET('Fund Guide'!$B$5,1,,COUNTA('Fund Guide'!$B:$B)-COUNTA('Fund Guide'!$B$2:$B$5)),0)),"-"))</f>
        <v/>
      </c>
      <c r="G58" s="505" t="str">
        <f ca="1">IF($E58="", "", IFERROR(INDEX(OFFSET('Fund Guide'!$B$5,1,MATCH(G$8,OFFSET('Fund Guide'!$B$5,,,,COUNTA('Fund Guide'!$5:$5)),0)-1,COUNTA('Fund Guide'!$B:$B)-COUNTA('Fund Guide'!$B$2:$B$5)),MATCH($E58,OFFSET('Fund Guide'!$B$5,1,,COUNTA('Fund Guide'!$B:$B)-COUNTA('Fund Guide'!$B$2:$B$5)),0)),
IF(OR(LEFT($E58,3)="NTN",LEFT($E58,3)="LFT"),DATE(_xlfn.NUMBERVALUE(RIGHT(LEFT($E58, FIND(" (", $E58)-1), 4)),8,15)-TODAY(),IFERROR(IF(FIND("ano",$E58)&gt;1,FLOOR(_xlfn.NUMBERVALUE(RIGHT(LEFT($E58,FIND(" ano",$E58)-1),FIND(" ano",$E58)-1-(FIND(" - ",$E58)+2)))*365,1)),IFERROR(IF(FIND("meses",$E58)&gt;1,FLOOR(_xlfn.NUMBERVALUE(RIGHT(LEFT($E58,FIND(" meses",$E58)-1),FIND(" meses",$E58)-1-(FIND(" - ",$E58)+2))),1)*(365/12)),IFERROR(IF(FIND("mês",$E58)&gt;1,FLOOR(_xlfn.NUMBERVALUE(RIGHT(LEFT($E58,FIND(" mês",$E58)-1),FIND(" mês",$E58)-1-(FIND(" - ",$E58)+2))),1)*(365/12)),IFERROR(IF(FIND("Diária", $E58)&gt;0, 0),
IFERROR(OFFSET('RF &amp; RV Guide'!$E$8,2+MATCH($E58, OFFSET('RF &amp; RV Guide'!$E$8,3,,COUNTA('RF &amp; RV Guide'!$E:$E)-COUNTA('RF &amp; RV Guide'!$E$1:$E$8)), 0),-1+MATCH(G$8, OFFSET('RF &amp; RV Guide'!$E$8,,,,COUNTA('RF &amp; RV Guide'!$8:$8)-COUNTA('RF &amp; RV Guide'!$A$8:$E$8)),0)),"-"))))))))</f>
        <v/>
      </c>
      <c r="H58" s="506" t="str">
        <f ca="1">IF($E58="", "", IFERROR(INDEX(OFFSET('Fund Guide'!$B$5,1,MATCH(H$8,OFFSET('Fund Guide'!$B$5,,,,COUNTA('Fund Guide'!55:55)),0)-1,COUNTA('Fund Guide'!$B:$B)-COUNTA('Fund Guide'!$B$2:$B$5)),MATCH($E58,OFFSET('Fund Guide'!$B$5,1,,COUNTA('Fund Guide'!$B:$B)-COUNTA('Fund Guide'!$B$2:$B$5)),0)),"BRL"))</f>
        <v/>
      </c>
      <c r="I58" s="507" t="str">
        <f ca="1">IF($E58="", "", IFERROR(INDEX(OFFSET('Fund Guide'!$B$5,1,MATCH("Repasse Taxa Adm. Gestor",OFFSET('Fund Guide'!$B$5,,,,COUNTA('Fund Guide'!$5:$5)),0)-1,COUNTA('Fund Guide'!$B:$B)-COUNTA('Fund Guide'!$B$2:$B$5)),MATCH($E58,OFFSET('Fund Guide'!$B$5,1,,COUNTA('Fund Guide'!$B:$B)-COUNTA('Fund Guide'!$B$2:$B$5)),0)),
IFERROR(OFFSET('RF &amp; RV Guide'!$E$8,2+MATCH($E58, OFFSET('RF &amp; RV Guide'!$E$8,3,,COUNTA('RF &amp; RV Guide'!$E:$E)-COUNTA('RF &amp; RV Guide'!$E$1:$E$8)), 0),-1+MATCH(I$8, OFFSET('RF &amp; RV Guide'!$E$8,,,,COUNTA('RF &amp; RV Guide'!$8:$8)-COUNTA('RF &amp; RV Guide'!$A$8:$E$8)),0)),IFERROR(IF(FIND("tulo",$E58), 0.25%), "-"))))</f>
        <v/>
      </c>
      <c r="J58" s="508" t="str">
        <f ca="1">IF($E58="", "", IFERROR(INDEX(OFFSET('Fund Guide'!$B$5,1,MATCH(J$8,OFFSET('Fund Guide'!$B$5,,,,COUNTA('Fund Guide'!$5:$5)),0)-1,COUNTA('Fund Guide'!$B:$B)-COUNTA('Fund Guide'!$B$2:$B$5)),MATCH($E58,OFFSET('Fund Guide'!$B$5,1,,COUNTA('Fund Guide'!$B:$B)-COUNTA('Fund Guide'!$B$2:$B$5)),0)),
IFERROR(OFFSET('RF &amp; RV Guide'!$E$8,2+MATCH($E58, OFFSET('RF &amp; RV Guide'!$E$8,3,,COUNTA('RF &amp; RV Guide'!$E:$E)-COUNTA('RF &amp; RV Guide'!$E$1:$E$8)), 0),-1+MATCH(J$8, OFFSET('RF &amp; RV Guide'!$E$8,,,,COUNTA('RF &amp; RV Guide'!$8:$8)-COUNTA('RF &amp; RV Guide'!$A$8:$E$8)),0)), "-")))</f>
        <v/>
      </c>
      <c r="K58" s="508" t="str">
        <f ca="1">IF($E58="", "", IFERROR(INDEX(OFFSET('Fund Guide'!$B$5,1,MATCH(K$8,OFFSET('Fund Guide'!$B$5,,,,COUNTA('Fund Guide'!$5:$5)),0)-1,COUNTA('Fund Guide'!$B:$B)-COUNTA('Fund Guide'!$B$2:$B$5)),MATCH($E58,OFFSET('Fund Guide'!$B$5,1,,COUNTA('Fund Guide'!$B:$B)-COUNTA('Fund Guide'!$B$2:$B$5)),0)),
IFERROR(OFFSET('RF &amp; RV Guide'!$E$8,2+MATCH($E58, OFFSET('RF &amp; RV Guide'!$E$8,3,,COUNTA('RF &amp; RV Guide'!$E:$E)-COUNTA('RF &amp; RV Guide'!$E$1:$E$8)), 0),-1+MATCH("Captação", OFFSET('RF &amp; RV Guide'!$E$8,,,,COUNTA('RF &amp; RV Guide'!$8:$8)-COUNTA('RF &amp; RV Guide'!$A$8:$E$8)),0)), "-")))</f>
        <v/>
      </c>
      <c r="M58" s="510" t="str">
        <f t="shared" ref="M58" si="34">IFERROR(IF(N58=0, "", N58*$M$3),0)</f>
        <v/>
      </c>
      <c r="N58" s="231"/>
      <c r="O58" s="530" t="str">
        <f t="shared" ref="O58" si="35">IFERROR(IF(N58=0, "", N58/N$50),0)</f>
        <v/>
      </c>
      <c r="Q58" s="512" t="str">
        <f ca="1">IF($E58="", "", IFERROR(INDEX(OFFSET('Fund Guide'!$B$5,1,MATCH(Q$8,OFFSET('Fund Guide'!$B$5,,,,COUNTA('Fund Guide'!38:38)),0)-1,COUNTA('Fund Guide'!$B:$B)-COUNTA('Fund Guide'!$B$2:$B$5)),MATCH($E58,OFFSET('Fund Guide'!$B$5,1,,COUNTA('Fund Guide'!$B:$B)-COUNTA('Fund Guide'!$B$2:$B$5)),0)),"-"))</f>
        <v/>
      </c>
      <c r="R58" s="513" t="str">
        <f ca="1">IF($E58="", "", IFERROR(INDEX(OFFSET('Fund Guide'!$B$5,1,MATCH(R$8,OFFSET('Fund Guide'!$B$5,,,,COUNTA('Fund Guide'!38:38)),0)-1,COUNTA('Fund Guide'!$B:$B)-COUNTA('Fund Guide'!$B$2:$B$5)),MATCH($E58,OFFSET('Fund Guide'!$B$5,1,,COUNTA('Fund Guide'!$B:$B)-COUNTA('Fund Guide'!$B$2:$B$5)),0)),"-"))</f>
        <v/>
      </c>
      <c r="S58" s="512" t="str">
        <f ca="1">IF($E58="", "", IFERROR(INDEX(OFFSET('Fund Guide'!$B$5,1,MATCH(S$8,OFFSET('Fund Guide'!$B$5,,,,COUNTA('Fund Guide'!38:38)),0)-1,COUNTA('Fund Guide'!$B:$B)-COUNTA('Fund Guide'!$B$2:$B$5)),MATCH($E58,OFFSET('Fund Guide'!$B$5,1,,COUNTA('Fund Guide'!$B:$B)-COUNTA('Fund Guide'!$B$2:$B$5)),0)),"-"))</f>
        <v/>
      </c>
      <c r="T58" s="513" t="str">
        <f ca="1">IF($E58="", "", IFERROR(INDEX(OFFSET('Fund Guide'!$B$5,1,MATCH(T$8,OFFSET('Fund Guide'!$B$5,,,,COUNTA('Fund Guide'!38:38)),0)-1,COUNTA('Fund Guide'!$B:$B)-COUNTA('Fund Guide'!$B$2:$B$5)),MATCH($E58,OFFSET('Fund Guide'!$B$5,1,,COUNTA('Fund Guide'!$B:$B)-COUNTA('Fund Guide'!$B$2:$B$5)),0)),"-"))</f>
        <v/>
      </c>
      <c r="U58" s="512" t="str">
        <f ca="1">IF($E58="", "", IFERROR(INDEX(OFFSET('Fund Guide'!$B$5,1,MATCH(U$8,OFFSET('Fund Guide'!$B$5,,,,COUNTA('Fund Guide'!38:38)),0)-1,COUNTA('Fund Guide'!$B:$B)-COUNTA('Fund Guide'!$B$2:$B$5)),MATCH($E58,OFFSET('Fund Guide'!$B$5,1,,COUNTA('Fund Guide'!$B:$B)-COUNTA('Fund Guide'!$B$2:$B$5)),0)),"-"))</f>
        <v/>
      </c>
      <c r="V58" s="513" t="str">
        <f ca="1">IF($E58="", "", IFERROR(INDEX(OFFSET('Fund Guide'!$B$5,1,MATCH(V$8,OFFSET('Fund Guide'!$B$5,,,,COUNTA('Fund Guide'!38:38)),0)-1,COUNTA('Fund Guide'!$B:$B)-COUNTA('Fund Guide'!$B$2:$B$5)),MATCH($E58,OFFSET('Fund Guide'!$B$5,1,,COUNTA('Fund Guide'!$B:$B)-COUNTA('Fund Guide'!$B$2:$B$5)),0)),"-"))</f>
        <v/>
      </c>
      <c r="W58" s="512" t="str">
        <f ca="1">IF($E58="", "", IFERROR(INDEX(OFFSET('Fund Guide'!$B$5,1,MATCH(W$8,OFFSET('Fund Guide'!$B$5,,,,COUNTA('Fund Guide'!38:38)),0)-1,COUNTA('Fund Guide'!$B:$B)-COUNTA('Fund Guide'!$B$2:$B$5)),MATCH($E58,OFFSET('Fund Guide'!$B$5,1,,COUNTA('Fund Guide'!$B:$B)-COUNTA('Fund Guide'!$B$2:$B$5)),0)),"-"))</f>
        <v/>
      </c>
      <c r="X58" s="513" t="str">
        <f ca="1">IF($E58="", "", IFERROR(INDEX(OFFSET('Fund Guide'!$B$5,1,MATCH(X$8,OFFSET('Fund Guide'!$B$5,,,,COUNTA('Fund Guide'!38:38)),0)-1,COUNTA('Fund Guide'!$B:$B)-COUNTA('Fund Guide'!$B$2:$B$5)),MATCH($E58,OFFSET('Fund Guide'!$B$5,1,,COUNTA('Fund Guide'!$B:$B)-COUNTA('Fund Guide'!$B$2:$B$5)),0)),"-"))</f>
        <v/>
      </c>
      <c r="Y58" s="514" t="str">
        <f ca="1">IF($E58="", "", IFERROR(INDEX(OFFSET('Fund Guide'!$B$5,1,MATCH(Y$8,OFFSET('Fund Guide'!$B$5,,,,COUNTA('Fund Guide'!38:38)),0)-1,COUNTA('Fund Guide'!$B:$B)-COUNTA('Fund Guide'!$B$2:$B$5)),MATCH($E58,OFFSET('Fund Guide'!$B$5,1,,COUNTA('Fund Guide'!$B:$B)-COUNTA('Fund Guide'!$B$2:$B$5)),0)),"-"))</f>
        <v/>
      </c>
      <c r="Z58" s="515" t="str">
        <f ca="1">IF($E58="", "", IFERROR(INDEX(OFFSET('Fund Guide'!$B$5,1,MATCH(Z$8,OFFSET('Fund Guide'!$B$5,,,,COUNTA('Fund Guide'!38:38)),0)-1,COUNTA('Fund Guide'!$B:$B)-COUNTA('Fund Guide'!$B$2:$B$5)),MATCH($E58,OFFSET('Fund Guide'!$B$5,1,,COUNTA('Fund Guide'!$B:$B)-COUNTA('Fund Guide'!$B$2:$B$5)),0)),"-"))</f>
        <v/>
      </c>
      <c r="AB58" s="232"/>
      <c r="AC58" s="232"/>
      <c r="AD58" s="231"/>
    </row>
    <row r="59" spans="2:30" s="477" customFormat="1" ht="5.25" customHeight="1">
      <c r="B59" s="475"/>
      <c r="C59" s="475"/>
      <c r="D59" s="475"/>
      <c r="E59" s="486"/>
      <c r="F59" s="517"/>
      <c r="G59" s="487"/>
      <c r="H59" s="487"/>
      <c r="I59" s="488"/>
      <c r="J59" s="488"/>
      <c r="K59" s="488"/>
      <c r="M59" s="497"/>
      <c r="Q59" s="488"/>
      <c r="S59" s="488"/>
      <c r="U59" s="488"/>
      <c r="W59" s="488"/>
      <c r="Y59" s="488"/>
      <c r="AB59" s="488"/>
    </row>
    <row r="60" spans="2:30" s="493" customFormat="1" ht="14.25" customHeight="1">
      <c r="B60" s="489"/>
      <c r="C60" s="489" t="s">
        <v>12</v>
      </c>
      <c r="D60" s="489" t="s">
        <v>12</v>
      </c>
      <c r="E60" s="498" t="s">
        <v>616</v>
      </c>
      <c r="F60" s="499"/>
      <c r="G60" s="499"/>
      <c r="H60" s="499"/>
      <c r="I60" s="500"/>
      <c r="J60" s="500"/>
      <c r="K60" s="500"/>
      <c r="M60" s="501">
        <f>IFERROR(IF(N60=0, 0, N60*$M$3),0)</f>
        <v>600000</v>
      </c>
      <c r="N60" s="652">
        <v>0.06</v>
      </c>
      <c r="O60" s="502">
        <f>ROUND(O62+O67+O71+O74,3)</f>
        <v>0.06</v>
      </c>
      <c r="Q60" s="500"/>
      <c r="R60" s="502"/>
      <c r="S60" s="500"/>
      <c r="T60" s="502"/>
      <c r="U60" s="500"/>
      <c r="V60" s="502"/>
      <c r="W60" s="500"/>
      <c r="X60" s="502"/>
      <c r="Y60" s="500"/>
      <c r="Z60" s="502"/>
      <c r="AB60" s="500"/>
      <c r="AC60" s="502"/>
      <c r="AD60" s="502"/>
    </row>
    <row r="61" spans="2:30" s="477" customFormat="1" ht="3" customHeight="1">
      <c r="B61" s="475"/>
      <c r="C61" s="475"/>
      <c r="D61" s="475"/>
      <c r="E61" s="486"/>
      <c r="F61" s="487"/>
      <c r="G61" s="487"/>
      <c r="H61" s="487"/>
      <c r="I61" s="488"/>
      <c r="J61" s="488"/>
      <c r="K61" s="488"/>
      <c r="M61" s="497"/>
      <c r="N61" s="533"/>
      <c r="Q61" s="488"/>
      <c r="S61" s="488"/>
      <c r="U61" s="488"/>
      <c r="W61" s="488"/>
      <c r="Y61" s="488"/>
      <c r="AB61" s="488"/>
    </row>
    <row r="62" spans="2:30" s="493" customFormat="1" ht="14.25" customHeight="1">
      <c r="B62" s="489"/>
      <c r="C62" s="489"/>
      <c r="D62" s="489" t="s">
        <v>12</v>
      </c>
      <c r="E62" s="525" t="s">
        <v>610</v>
      </c>
      <c r="F62" s="534"/>
      <c r="G62" s="534"/>
      <c r="H62" s="534"/>
      <c r="I62" s="535"/>
      <c r="J62" s="535"/>
      <c r="K62" s="535"/>
      <c r="M62" s="528">
        <f>IFERROR(IF(N62=0, 0, N62*$M$3),0)</f>
        <v>300000</v>
      </c>
      <c r="N62" s="653">
        <v>0.03</v>
      </c>
      <c r="O62" s="529">
        <f>IF(N62=0, 0, SUM(O63:O66)*N62)</f>
        <v>0.03</v>
      </c>
      <c r="Q62" s="535"/>
      <c r="R62" s="536"/>
      <c r="S62" s="535"/>
      <c r="T62" s="536"/>
      <c r="U62" s="535"/>
      <c r="V62" s="536"/>
      <c r="W62" s="535"/>
      <c r="X62" s="536"/>
      <c r="Y62" s="535"/>
      <c r="Z62" s="536"/>
      <c r="AB62" s="535"/>
      <c r="AC62" s="536"/>
      <c r="AD62" s="536"/>
    </row>
    <row r="63" spans="2:30" s="509" customFormat="1" ht="14.25" customHeight="1">
      <c r="B63" s="503"/>
      <c r="C63" s="503"/>
      <c r="D63" s="503"/>
      <c r="E63" s="390" t="s">
        <v>1749</v>
      </c>
      <c r="F63" s="504">
        <f ca="1">IF($E63="", "", IFERROR(INDEX(OFFSET('Fund Guide'!$B$5,1,MATCH(F$8,OFFSET('Fund Guide'!$B$5,,,,COUNTA('Fund Guide'!38:38)),0)-1,COUNTA('Fund Guide'!$B:$B)-COUNTA('Fund Guide'!$B$2:$B$5)),MATCH($E63,OFFSET('Fund Guide'!$B$5,1,,COUNTA('Fund Guide'!$B:$B)-COUNTA('Fund Guide'!$B$2:$B$5)),0)),"-"))</f>
        <v>34702572000134</v>
      </c>
      <c r="G63" s="505">
        <f ca="1">IF($E63="", "", IFERROR(INDEX(OFFSET('Fund Guide'!$B$5,1,MATCH(G$8,OFFSET('Fund Guide'!$B$5,,,,COUNTA('Fund Guide'!$5:$5)),0)-1,COUNTA('Fund Guide'!$B:$B)-COUNTA('Fund Guide'!$B$2:$B$5)),MATCH($E63,OFFSET('Fund Guide'!$B$5,1,,COUNTA('Fund Guide'!$B:$B)-COUNTA('Fund Guide'!$B$2:$B$5)),0)),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0),-1+MATCH(G$8, OFFSET('RF &amp; RV Guide'!$E$8,,,,COUNTA('RF &amp; RV Guide'!$8:$8)-COUNTA('RF &amp; RV Guide'!$A$8:$E$8)),0)),"-"))))))))</f>
        <v>18</v>
      </c>
      <c r="H63" s="506" t="str">
        <f ca="1">IF($E63="", "", IFERROR(INDEX(OFFSET('Fund Guide'!$B$5,1,MATCH(H$8,OFFSET('Fund Guide'!$B$5,,,,COUNTA('Fund Guide'!61:61)),0)-1,COUNTA('Fund Guide'!$B:$B)-COUNTA('Fund Guide'!$B$2:$B$5)),MATCH($E63,OFFSET('Fund Guide'!$B$5,1,,COUNTA('Fund Guide'!$B:$B)-COUNTA('Fund Guide'!$B$2:$B$5)),0)),"BRL"))</f>
        <v>BRL</v>
      </c>
      <c r="I63" s="507">
        <f ca="1">IF($E63="", "", IFERROR(INDEX(OFFSET('Fund Guide'!$B$5,1,MATCH("Repasse Taxa Adm. Gestor",OFFSET('Fund Guide'!$B$5,,,,COUNTA('Fund Guide'!$5:$5)),0)-1,COUNTA('Fund Guide'!$B:$B)-COUNTA('Fund Guide'!$B$2:$B$5)),MATCH($E63,OFFSET('Fund Guide'!$B$5,1,,COUNTA('Fund Guide'!$B:$B)-COUNTA('Fund Guide'!$B$2:$B$5)),0)),
IFERROR(OFFSET('RF &amp; RV Guide'!$E$8,2+MATCH($E63, OFFSET('RF &amp; RV Guide'!$E$8,3,,COUNTA('RF &amp; RV Guide'!$E:$E)-COUNTA('RF &amp; RV Guide'!$E$1:$E$8)), 0),-1+MATCH(I$8, OFFSET('RF &amp; RV Guide'!$E$8,,,,COUNTA('RF &amp; RV Guide'!$8:$8)-COUNTA('RF &amp; RV Guide'!$A$8:$E$8)),0)),IFERROR(IF(FIND("tulo",$E63), 0.25%), "-"))))</f>
        <v>4.0000000000000001E-3</v>
      </c>
      <c r="J63" s="508">
        <f ca="1">IF($E63="", "", IFERROR(INDEX(OFFSET('Fund Guide'!$B$5,1,MATCH(J$8,OFFSET('Fund Guide'!$B$5,,,,COUNTA('Fund Guide'!$5:$5)),0)-1,COUNTA('Fund Guide'!$B:$B)-COUNTA('Fund Guide'!$B$2:$B$5)),MATCH($E63,OFFSET('Fund Guide'!$B$5,1,,COUNTA('Fund Guide'!$B:$B)-COUNTA('Fund Guide'!$B$2:$B$5)),0)),
IFERROR(OFFSET('RF &amp; RV Guide'!$E$8,2+MATCH($E63, OFFSET('RF &amp; RV Guide'!$E$8,3,,COUNTA('RF &amp; RV Guide'!$E:$E)-COUNTA('RF &amp; RV Guide'!$E$1:$E$8)), 0),-1+MATCH(J$8, OFFSET('RF &amp; RV Guide'!$E$8,,,,COUNTA('RF &amp; RV Guide'!$8:$8)-COUNTA('RF &amp; RV Guide'!$A$8:$E$8)),0)), "-")))</f>
        <v>43887</v>
      </c>
      <c r="K63" s="508" t="str">
        <f ca="1">IF($E63="", "", IFERROR(INDEX(OFFSET('Fund Guide'!$B$5,1,MATCH(K$8,OFFSET('Fund Guide'!$B$5,,,,COUNTA('Fund Guide'!$5:$5)),0)-1,COUNTA('Fund Guide'!$B:$B)-COUNTA('Fund Guide'!$B$2:$B$5)),MATCH($E63,OFFSET('Fund Guide'!$B$5,1,,COUNTA('Fund Guide'!$B:$B)-COUNTA('Fund Guide'!$B$2:$B$5)),0)),
IFERROR(OFFSET('RF &amp; RV Guide'!$E$8,2+MATCH($E63, OFFSET('RF &amp; RV Guide'!$E$8,3,,COUNTA('RF &amp; RV Guide'!$E:$E)-COUNTA('RF &amp; RV Guide'!$E$1:$E$8)), 0),-1+MATCH("Captação", OFFSET('RF &amp; RV Guide'!$E$8,,,,COUNTA('RF &amp; RV Guide'!$8:$8)-COUNTA('RF &amp; RV Guide'!$A$8:$E$8)),0)), "-")))</f>
        <v>Sim</v>
      </c>
      <c r="M63" s="510">
        <f>IFERROR(IF(N63=0, "", N63*$M$3),0)</f>
        <v>75000</v>
      </c>
      <c r="N63" s="231">
        <v>7.4999999999999997E-3</v>
      </c>
      <c r="O63" s="530">
        <f>IFERROR(IF(N63=0, "", N63/N$62),0)</f>
        <v>0.25</v>
      </c>
      <c r="Q63" s="512">
        <f ca="1">IF($E63="", "", IFERROR(INDEX(OFFSET('Fund Guide'!$B$5,1,MATCH(Q$8,OFFSET('Fund Guide'!$B$5,,,,COUNTA('Fund Guide'!38:38)),0)-1,COUNTA('Fund Guide'!$B:$B)-COUNTA('Fund Guide'!$B$2:$B$5)),MATCH($E63,OFFSET('Fund Guide'!$B$5,1,,COUNTA('Fund Guide'!$B:$B)-COUNTA('Fund Guide'!$B$2:$B$5)),0)),"-"))</f>
        <v>9.2332971482482096E-2</v>
      </c>
      <c r="R63" s="513">
        <f ca="1">IF($E63="", "", IFERROR(INDEX(OFFSET('Fund Guide'!$B$5,1,MATCH(R$8,OFFSET('Fund Guide'!$B$5,,,,COUNTA('Fund Guide'!38:38)),0)-1,COUNTA('Fund Guide'!$B:$B)-COUNTA('Fund Guide'!$B$2:$B$5)),MATCH($E63,OFFSET('Fund Guide'!$B$5,1,,COUNTA('Fund Guide'!$B:$B)-COUNTA('Fund Guide'!$B$2:$B$5)),0)),"-"))</f>
        <v>1.1936063440297333</v>
      </c>
      <c r="S63" s="512">
        <f ca="1">IF($E63="", "", IFERROR(INDEX(OFFSET('Fund Guide'!$B$5,1,MATCH(S$8,OFFSET('Fund Guide'!$B$5,,,,COUNTA('Fund Guide'!38:38)),0)-1,COUNTA('Fund Guide'!$B:$B)-COUNTA('Fund Guide'!$B$2:$B$5)),MATCH($E63,OFFSET('Fund Guide'!$B$5,1,,COUNTA('Fund Guide'!$B:$B)-COUNTA('Fund Guide'!$B$2:$B$5)),0)),"-"))</f>
        <v>0.1816583617502463</v>
      </c>
      <c r="T63" s="513">
        <f ca="1">IF($E63="", "", IFERROR(INDEX(OFFSET('Fund Guide'!$B$5,1,MATCH(T$8,OFFSET('Fund Guide'!$B$5,,,,COUNTA('Fund Guide'!38:38)),0)-1,COUNTA('Fund Guide'!$B:$B)-COUNTA('Fund Guide'!$B$2:$B$5)),MATCH($E63,OFFSET('Fund Guide'!$B$5,1,,COUNTA('Fund Guide'!$B:$B)-COUNTA('Fund Guide'!$B$2:$B$5)),0)),"-"))</f>
        <v>1.7808593626278741</v>
      </c>
      <c r="U63" s="512">
        <f ca="1">IF($E63="", "", IFERROR(INDEX(OFFSET('Fund Guide'!$B$5,1,MATCH(U$8,OFFSET('Fund Guide'!$B$5,,,,COUNTA('Fund Guide'!38:38)),0)-1,COUNTA('Fund Guide'!$B:$B)-COUNTA('Fund Guide'!$B$2:$B$5)),MATCH($E63,OFFSET('Fund Guide'!$B$5,1,,COUNTA('Fund Guide'!$B:$B)-COUNTA('Fund Guide'!$B$2:$B$5)),0)),"-"))</f>
        <v>0.47422000030213551</v>
      </c>
      <c r="V63" s="513">
        <f ca="1">IF($E63="", "", IFERROR(INDEX(OFFSET('Fund Guide'!$B$5,1,MATCH(V$8,OFFSET('Fund Guide'!$B$5,,,,COUNTA('Fund Guide'!38:38)),0)-1,COUNTA('Fund Guide'!$B:$B)-COUNTA('Fund Guide'!$B$2:$B$5)),MATCH($E63,OFFSET('Fund Guide'!$B$5,1,,COUNTA('Fund Guide'!$B:$B)-COUNTA('Fund Guide'!$B$2:$B$5)),0)),"-"))</f>
        <v>3.5960964093571217</v>
      </c>
      <c r="W63" s="512" t="str">
        <f ca="1">IF($E63="", "", IFERROR(INDEX(OFFSET('Fund Guide'!$B$5,1,MATCH(W$8,OFFSET('Fund Guide'!$B$5,,,,COUNTA('Fund Guide'!38:38)),0)-1,COUNTA('Fund Guide'!$B:$B)-COUNTA('Fund Guide'!$B$2:$B$5)),MATCH($E63,OFFSET('Fund Guide'!$B$5,1,,COUNTA('Fund Guide'!$B:$B)-COUNTA('Fund Guide'!$B$2:$B$5)),0)),"-"))</f>
        <v/>
      </c>
      <c r="X63" s="513" t="str">
        <f ca="1">IF($E63="", "", IFERROR(INDEX(OFFSET('Fund Guide'!$B$5,1,MATCH(X$8,OFFSET('Fund Guide'!$B$5,,,,COUNTA('Fund Guide'!38:38)),0)-1,COUNTA('Fund Guide'!$B:$B)-COUNTA('Fund Guide'!$B$2:$B$5)),MATCH($E63,OFFSET('Fund Guide'!$B$5,1,,COUNTA('Fund Guide'!$B:$B)-COUNTA('Fund Guide'!$B$2:$B$5)),0)),"-"))</f>
        <v/>
      </c>
      <c r="Y63" s="514">
        <f ca="1">IF($E63="", "", IFERROR(INDEX(OFFSET('Fund Guide'!$B$5,1,MATCH(Y$8,OFFSET('Fund Guide'!$B$5,,,,COUNTA('Fund Guide'!38:38)),0)-1,COUNTA('Fund Guide'!$B:$B)-COUNTA('Fund Guide'!$B$2:$B$5)),MATCH($E63,OFFSET('Fund Guide'!$B$5,1,,COUNTA('Fund Guide'!$B:$B)-COUNTA('Fund Guide'!$B$2:$B$5)),0)),"-"))</f>
        <v>8.8774218113997064E-2</v>
      </c>
      <c r="Z63" s="515">
        <f ca="1">IF($E63="", "", IFERROR(INDEX(OFFSET('Fund Guide'!$B$5,1,MATCH(Z$8,OFFSET('Fund Guide'!$B$5,,,,COUNTA('Fund Guide'!38:38)),0)-1,COUNTA('Fund Guide'!$B:$B)-COUNTA('Fund Guide'!$B$2:$B$5)),MATCH($E63,OFFSET('Fund Guide'!$B$5,1,,COUNTA('Fund Guide'!$B:$B)-COUNTA('Fund Guide'!$B$2:$B$5)),0)),"-"))</f>
        <v>0.83069020759402035</v>
      </c>
      <c r="AB63" s="232"/>
      <c r="AC63" s="232"/>
      <c r="AD63" s="231"/>
    </row>
    <row r="64" spans="2:30" s="509" customFormat="1" ht="14.25" customHeight="1">
      <c r="B64" s="503"/>
      <c r="C64" s="503"/>
      <c r="D64" s="503"/>
      <c r="E64" s="390" t="s">
        <v>1771</v>
      </c>
      <c r="F64" s="504">
        <f ca="1">IF($E64="", "", IFERROR(INDEX(OFFSET('Fund Guide'!$B$5,1,MATCH(F$8,OFFSET('Fund Guide'!$B$5,,,,COUNTA('Fund Guide'!39:39)),0)-1,COUNTA('Fund Guide'!$B:$B)-COUNTA('Fund Guide'!$B$2:$B$5)),MATCH($E64,OFFSET('Fund Guide'!$B$5,1,,COUNTA('Fund Guide'!$B:$B)-COUNTA('Fund Guide'!$B$2:$B$5)),0)),"-"))</f>
        <v>31416575000113</v>
      </c>
      <c r="G64" s="505">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17</v>
      </c>
      <c r="H64" s="506" t="str">
        <f ca="1">IF($E64="", "", IFERROR(INDEX(OFFSET('Fund Guide'!$B$5,1,MATCH(H$8,OFFSET('Fund Guide'!$B$5,,,,COUNTA('Fund Guide'!62:62)),0)-1,COUNTA('Fund Guide'!$B:$B)-COUNTA('Fund Guide'!$B$2:$B$5)),MATCH($E64,OFFSET('Fund Guide'!$B$5,1,,COUNTA('Fund Guide'!$B:$B)-COUNTA('Fund Guide'!$B$2:$B$5)),0)),"BRL"))</f>
        <v>BRL</v>
      </c>
      <c r="I64" s="507">
        <f ca="1">IF($E64="", "", IFERROR(INDEX(OFFSET('Fund Guide'!$B$5,1,MATCH("Repasse Taxa Adm. Gestor",OFFSET('Fund Guide'!$B$5,,,,COUNTA('Fund Guide'!$5:$5)),0)-1,COUNTA('Fund Guide'!$B:$B)-COUNTA('Fund Guide'!$B$2:$B$5)),MATCH($E64,OFFSET('Fund Guide'!$B$5,1,,COUNTA('Fund Guide'!$B:$B)-COUNTA('Fund Guide'!$B$2:$B$5)),0)),
IFERROR(OFFSET('RF &amp; RV Guide'!$E$8,2+MATCH($E64, OFFSET('RF &amp; RV Guide'!$E$8,3,,COUNTA('RF &amp; RV Guide'!$E:$E)-COUNTA('RF &amp; RV Guide'!$E$1:$E$8)), 0),-1+MATCH(I$8, OFFSET('RF &amp; RV Guide'!$E$8,,,,COUNTA('RF &amp; RV Guide'!$8:$8)-COUNTA('RF &amp; RV Guide'!$A$8:$E$8)),0)),IFERROR(IF(FIND("tulo",$E64), 0.25%), "-"))))</f>
        <v>4.9999999999999992E-3</v>
      </c>
      <c r="J64" s="508">
        <f ca="1">IF($E64="", "", IFERROR(INDEX(OFFSET('Fund Guide'!$B$5,1,MATCH(J$8,OFFSET('Fund Guide'!$B$5,,,,COUNTA('Fund Guide'!$5:$5)),0)-1,COUNTA('Fund Guide'!$B:$B)-COUNTA('Fund Guide'!$B$2:$B$5)),MATCH($E64,OFFSET('Fund Guide'!$B$5,1,,COUNTA('Fund Guide'!$B:$B)-COUNTA('Fund Guide'!$B$2:$B$5)),0)),
IFERROR(OFFSET('RF &amp; RV Guide'!$E$8,2+MATCH($E64, OFFSET('RF &amp; RV Guide'!$E$8,3,,COUNTA('RF &amp; RV Guide'!$E:$E)-COUNTA('RF &amp; RV Guide'!$E$1:$E$8)), 0),-1+MATCH(J$8, OFFSET('RF &amp; RV Guide'!$E$8,,,,COUNTA('RF &amp; RV Guide'!$8:$8)-COUNTA('RF &amp; RV Guide'!$A$8:$E$8)),0)), "-")))</f>
        <v>43446</v>
      </c>
      <c r="K64" s="508"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Sim</v>
      </c>
      <c r="M64" s="510">
        <f>IFERROR(IF(N64=0, "", N64*$M$3),0)</f>
        <v>75000</v>
      </c>
      <c r="N64" s="231">
        <v>7.4999999999999997E-3</v>
      </c>
      <c r="O64" s="530">
        <f>IFERROR(IF(N64=0, "", N64/N$62),0)</f>
        <v>0.25</v>
      </c>
      <c r="Q64" s="512">
        <f ca="1">IF($E64="", "", IFERROR(INDEX(OFFSET('Fund Guide'!$B$5,1,MATCH(Q$8,OFFSET('Fund Guide'!$B$5,,,,COUNTA('Fund Guide'!39:39)),0)-1,COUNTA('Fund Guide'!$B:$B)-COUNTA('Fund Guide'!$B$2:$B$5)),MATCH($E64,OFFSET('Fund Guide'!$B$5,1,,COUNTA('Fund Guide'!$B:$B)-COUNTA('Fund Guide'!$B$2:$B$5)),0)),"-"))</f>
        <v>6.2186476181522954E-2</v>
      </c>
      <c r="R64" s="513">
        <f ca="1">IF($E64="", "", IFERROR(INDEX(OFFSET('Fund Guide'!$B$5,1,MATCH(R$8,OFFSET('Fund Guide'!$B$5,,,,COUNTA('Fund Guide'!39:39)),0)-1,COUNTA('Fund Guide'!$B:$B)-COUNTA('Fund Guide'!$B$2:$B$5)),MATCH($E64,OFFSET('Fund Guide'!$B$5,1,,COUNTA('Fund Guide'!$B:$B)-COUNTA('Fund Guide'!$B$2:$B$5)),0)),"-"))</f>
        <v>0.80389671524004058</v>
      </c>
      <c r="S64" s="512">
        <f ca="1">IF($E64="", "", IFERROR(INDEX(OFFSET('Fund Guide'!$B$5,1,MATCH(S$8,OFFSET('Fund Guide'!$B$5,,,,COUNTA('Fund Guide'!39:39)),0)-1,COUNTA('Fund Guide'!$B:$B)-COUNTA('Fund Guide'!$B$2:$B$5)),MATCH($E64,OFFSET('Fund Guide'!$B$5,1,,COUNTA('Fund Guide'!$B:$B)-COUNTA('Fund Guide'!$B$2:$B$5)),0)),"-"))</f>
        <v>0.12009087197004287</v>
      </c>
      <c r="T64" s="513">
        <f ca="1">IF($E64="", "", IFERROR(INDEX(OFFSET('Fund Guide'!$B$5,1,MATCH(T$8,OFFSET('Fund Guide'!$B$5,,,,COUNTA('Fund Guide'!39:39)),0)-1,COUNTA('Fund Guide'!$B:$B)-COUNTA('Fund Guide'!$B$2:$B$5)),MATCH($E64,OFFSET('Fund Guide'!$B$5,1,,COUNTA('Fund Guide'!$B:$B)-COUNTA('Fund Guide'!$B$2:$B$5)),0)),"-"))</f>
        <v>1.1772920973933985</v>
      </c>
      <c r="U64" s="512">
        <f ca="1">IF($E64="", "", IFERROR(INDEX(OFFSET('Fund Guide'!$B$5,1,MATCH(U$8,OFFSET('Fund Guide'!$B$5,,,,COUNTA('Fund Guide'!39:39)),0)-1,COUNTA('Fund Guide'!$B:$B)-COUNTA('Fund Guide'!$B$2:$B$5)),MATCH($E64,OFFSET('Fund Guide'!$B$5,1,,COUNTA('Fund Guide'!$B:$B)-COUNTA('Fund Guide'!$B$2:$B$5)),0)),"-"))</f>
        <v>0.2242190168088205</v>
      </c>
      <c r="V64" s="513">
        <f ca="1">IF($E64="", "", IFERROR(INDEX(OFFSET('Fund Guide'!$B$5,1,MATCH(V$8,OFFSET('Fund Guide'!$B$5,,,,COUNTA('Fund Guide'!39:39)),0)-1,COUNTA('Fund Guide'!$B:$B)-COUNTA('Fund Guide'!$B$2:$B$5)),MATCH($E64,OFFSET('Fund Guide'!$B$5,1,,COUNTA('Fund Guide'!$B:$B)-COUNTA('Fund Guide'!$B$2:$B$5)),0)),"-"))</f>
        <v>1.7002935362111773</v>
      </c>
      <c r="W64" s="512">
        <f ca="1">IF($E64="", "", IFERROR(INDEX(OFFSET('Fund Guide'!$B$5,1,MATCH(W$8,OFFSET('Fund Guide'!$B$5,,,,COUNTA('Fund Guide'!39:39)),0)-1,COUNTA('Fund Guide'!$B:$B)-COUNTA('Fund Guide'!$B$2:$B$5)),MATCH($E64,OFFSET('Fund Guide'!$B$5,1,,COUNTA('Fund Guide'!$B:$B)-COUNTA('Fund Guide'!$B$2:$B$5)),0)),"-"))</f>
        <v>0.27901613927644298</v>
      </c>
      <c r="X64" s="513">
        <f ca="1">IF($E64="", "", IFERROR(INDEX(OFFSET('Fund Guide'!$B$5,1,MATCH(X$8,OFFSET('Fund Guide'!$B$5,,,,COUNTA('Fund Guide'!39:39)),0)-1,COUNTA('Fund Guide'!$B:$B)-COUNTA('Fund Guide'!$B$2:$B$5)),MATCH($E64,OFFSET('Fund Guide'!$B$5,1,,COUNTA('Fund Guide'!$B:$B)-COUNTA('Fund Guide'!$B$2:$B$5)),0)),"-"))</f>
        <v>1.5860181894046825</v>
      </c>
      <c r="Y64" s="514">
        <f ca="1">IF($E64="", "", IFERROR(INDEX(OFFSET('Fund Guide'!$B$5,1,MATCH(Y$8,OFFSET('Fund Guide'!$B$5,,,,COUNTA('Fund Guide'!39:39)),0)-1,COUNTA('Fund Guide'!$B:$B)-COUNTA('Fund Guide'!$B$2:$B$5)),MATCH($E64,OFFSET('Fund Guide'!$B$5,1,,COUNTA('Fund Guide'!$B:$B)-COUNTA('Fund Guide'!$B$2:$B$5)),0)),"-"))</f>
        <v>6.0570489674205655E-2</v>
      </c>
      <c r="Z64" s="515">
        <f ca="1">IF($E64="", "", IFERROR(INDEX(OFFSET('Fund Guide'!$B$5,1,MATCH(Z$8,OFFSET('Fund Guide'!$B$5,,,,COUNTA('Fund Guide'!39:39)),0)-1,COUNTA('Fund Guide'!$B:$B)-COUNTA('Fund Guide'!$B$2:$B$5)),MATCH($E64,OFFSET('Fund Guide'!$B$5,1,,COUNTA('Fund Guide'!$B:$B)-COUNTA('Fund Guide'!$B$2:$B$5)),0)),"-"))</f>
        <v>0.29900291822285902</v>
      </c>
      <c r="AB64" s="232"/>
      <c r="AC64" s="232"/>
      <c r="AD64" s="231"/>
    </row>
    <row r="65" spans="2:30" s="509" customFormat="1" ht="14.25" customHeight="1">
      <c r="B65" s="503"/>
      <c r="C65" s="503"/>
      <c r="D65" s="503"/>
      <c r="E65" s="390" t="s">
        <v>1760</v>
      </c>
      <c r="F65" s="504">
        <f ca="1">IF($E65="", "", IFERROR(INDEX(OFFSET('Fund Guide'!$B$5,1,MATCH(F$8,OFFSET('Fund Guide'!$B$5,,,,COUNTA('Fund Guide'!40:40)),0)-1,COUNTA('Fund Guide'!$B:$B)-COUNTA('Fund Guide'!$B$2:$B$5)),MATCH($E65,OFFSET('Fund Guide'!$B$5,1,,COUNTA('Fund Guide'!$B:$B)-COUNTA('Fund Guide'!$B$2:$B$5)),0)),"-"))</f>
        <v>11052478000181</v>
      </c>
      <c r="G65" s="505">
        <f ca="1">IF($E65="", "", IFERROR(INDEX(OFFSET('Fund Guide'!$B$5,1,MATCH(G$8,OFFSET('Fund Guide'!$B$5,,,,COUNTA('Fund Guide'!$5:$5)),0)-1,COUNTA('Fund Guide'!$B:$B)-COUNTA('Fund Guide'!$B$2:$B$5)),MATCH($E65,OFFSET('Fund Guide'!$B$5,1,,COUNTA('Fund Guide'!$B:$B)-COUNTA('Fund Guide'!$B$2:$B$5)),0)),
IF(OR(LEFT($E65,3)="NTN",LEFT($E65,3)="LFT"),DATE(_xlfn.NUMBERVALUE(RIGHT(LEFT($E65, FIND(" (", $E65)-1), 4)),8,15)-TODAY(),IFERROR(IF(FIND("ano",$E65)&gt;1,FLOOR(_xlfn.NUMBERVALUE(RIGHT(LEFT($E65,FIND(" ano",$E65)-1),FIND(" ano",$E65)-1-(FIND(" - ",$E65)+2)))*365,1)),IFERROR(IF(FIND("meses",$E65)&gt;1,FLOOR(_xlfn.NUMBERVALUE(RIGHT(LEFT($E65,FIND(" meses",$E65)-1),FIND(" meses",$E65)-1-(FIND(" - ",$E65)+2))),1)*(365/12)),IFERROR(IF(FIND("mês",$E65)&gt;1,FLOOR(_xlfn.NUMBERVALUE(RIGHT(LEFT($E65,FIND(" mês",$E65)-1),FIND(" mês",$E65)-1-(FIND(" - ",$E65)+2))),1)*(365/12)),IFERROR(IF(FIND("Diária", $E65)&gt;0, 0),
IFERROR(OFFSET('RF &amp; RV Guide'!$E$8,2+MATCH($E65, OFFSET('RF &amp; RV Guide'!$E$8,3,,COUNTA('RF &amp; RV Guide'!$E:$E)-COUNTA('RF &amp; RV Guide'!$E$1:$E$8)), 0),-1+MATCH(G$8, OFFSET('RF &amp; RV Guide'!$E$8,,,,COUNTA('RF &amp; RV Guide'!$8:$8)-COUNTA('RF &amp; RV Guide'!$A$8:$E$8)),0)),"-"))))))))</f>
        <v>33</v>
      </c>
      <c r="H65" s="506" t="str">
        <f ca="1">IF($E65="", "", IFERROR(INDEX(OFFSET('Fund Guide'!$B$5,1,MATCH(H$8,OFFSET('Fund Guide'!$B$5,,,,COUNTA('Fund Guide'!63:63)),0)-1,COUNTA('Fund Guide'!$B:$B)-COUNTA('Fund Guide'!$B$2:$B$5)),MATCH($E65,OFFSET('Fund Guide'!$B$5,1,,COUNTA('Fund Guide'!$B:$B)-COUNTA('Fund Guide'!$B$2:$B$5)),0)),"BRL"))</f>
        <v>BRL</v>
      </c>
      <c r="I65" s="507">
        <f ca="1">IF($E65="", "", IFERROR(INDEX(OFFSET('Fund Guide'!$B$5,1,MATCH("Repasse Taxa Adm. Gestor",OFFSET('Fund Guide'!$B$5,,,,COUNTA('Fund Guide'!$5:$5)),0)-1,COUNTA('Fund Guide'!$B:$B)-COUNTA('Fund Guide'!$B$2:$B$5)),MATCH($E65,OFFSET('Fund Guide'!$B$5,1,,COUNTA('Fund Guide'!$B:$B)-COUNTA('Fund Guide'!$B$2:$B$5)),0)),
IFERROR(OFFSET('RF &amp; RV Guide'!$E$8,2+MATCH($E65, OFFSET('RF &amp; RV Guide'!$E$8,3,,COUNTA('RF &amp; RV Guide'!$E:$E)-COUNTA('RF &amp; RV Guide'!$E$1:$E$8)), 0),-1+MATCH(I$8, OFFSET('RF &amp; RV Guide'!$E$8,,,,COUNTA('RF &amp; RV Guide'!$8:$8)-COUNTA('RF &amp; RV Guide'!$A$8:$E$8)),0)),IFERROR(IF(FIND("tulo",$E65), 0.25%), "-"))))</f>
        <v>1.9E-3</v>
      </c>
      <c r="J65" s="508">
        <f ca="1">IF($E65="", "", IFERROR(INDEX(OFFSET('Fund Guide'!$B$5,1,MATCH(J$8,OFFSET('Fund Guide'!$B$5,,,,COUNTA('Fund Guide'!$5:$5)),0)-1,COUNTA('Fund Guide'!$B:$B)-COUNTA('Fund Guide'!$B$2:$B$5)),MATCH($E65,OFFSET('Fund Guide'!$B$5,1,,COUNTA('Fund Guide'!$B:$B)-COUNTA('Fund Guide'!$B$2:$B$5)),0)),
IFERROR(OFFSET('RF &amp; RV Guide'!$E$8,2+MATCH($E65, OFFSET('RF &amp; RV Guide'!$E$8,3,,COUNTA('RF &amp; RV Guide'!$E:$E)-COUNTA('RF &amp; RV Guide'!$E$1:$E$8)), 0),-1+MATCH(J$8, OFFSET('RF &amp; RV Guide'!$E$8,,,,COUNTA('RF &amp; RV Guide'!$8:$8)-COUNTA('RF &amp; RV Guide'!$A$8:$E$8)),0)), "-")))</f>
        <v>40975</v>
      </c>
      <c r="K65" s="508" t="str">
        <f ca="1">IF($E65="", "", IFERROR(INDEX(OFFSET('Fund Guide'!$B$5,1,MATCH(K$8,OFFSET('Fund Guide'!$B$5,,,,COUNTA('Fund Guide'!$5:$5)),0)-1,COUNTA('Fund Guide'!$B:$B)-COUNTA('Fund Guide'!$B$2:$B$5)),MATCH($E65,OFFSET('Fund Guide'!$B$5,1,,COUNTA('Fund Guide'!$B:$B)-COUNTA('Fund Guide'!$B$2:$B$5)),0)),
IFERROR(OFFSET('RF &amp; RV Guide'!$E$8,2+MATCH($E65, OFFSET('RF &amp; RV Guide'!$E$8,3,,COUNTA('RF &amp; RV Guide'!$E:$E)-COUNTA('RF &amp; RV Guide'!$E$1:$E$8)), 0),-1+MATCH("Captação", OFFSET('RF &amp; RV Guide'!$E$8,,,,COUNTA('RF &amp; RV Guide'!$8:$8)-COUNTA('RF &amp; RV Guide'!$A$8:$E$8)),0)), "-")))</f>
        <v>Sim</v>
      </c>
      <c r="M65" s="510">
        <f>IFERROR(IF(N65=0, "", N65*$M$3),0)</f>
        <v>150000</v>
      </c>
      <c r="N65" s="231">
        <v>1.4999999999999999E-2</v>
      </c>
      <c r="O65" s="530">
        <f>IFERROR(IF(N65=0, "", N65/N$62),0)</f>
        <v>0.5</v>
      </c>
      <c r="Q65" s="512">
        <f ca="1">IF($E65="", "", IFERROR(INDEX(OFFSET('Fund Guide'!$B$5,1,MATCH(Q$8,OFFSET('Fund Guide'!$B$5,,,,COUNTA('Fund Guide'!40:40)),0)-1,COUNTA('Fund Guide'!$B:$B)-COUNTA('Fund Guide'!$B$2:$B$5)),MATCH($E65,OFFSET('Fund Guide'!$B$5,1,,COUNTA('Fund Guide'!$B:$B)-COUNTA('Fund Guide'!$B$2:$B$5)),0)),"-"))</f>
        <v>9.2843419953269501E-2</v>
      </c>
      <c r="R65" s="513">
        <f ca="1">IF($E65="", "", IFERROR(INDEX(OFFSET('Fund Guide'!$B$5,1,MATCH(R$8,OFFSET('Fund Guide'!$B$5,,,,COUNTA('Fund Guide'!40:40)),0)-1,COUNTA('Fund Guide'!$B:$B)-COUNTA('Fund Guide'!$B$2:$B$5)),MATCH($E65,OFFSET('Fund Guide'!$B$5,1,,COUNTA('Fund Guide'!$B:$B)-COUNTA('Fund Guide'!$B$2:$B$5)),0)),"-"))</f>
        <v>1.2002050110416329</v>
      </c>
      <c r="S65" s="512">
        <f ca="1">IF($E65="", "", IFERROR(INDEX(OFFSET('Fund Guide'!$B$5,1,MATCH(S$8,OFFSET('Fund Guide'!$B$5,,,,COUNTA('Fund Guide'!40:40)),0)-1,COUNTA('Fund Guide'!$B:$B)-COUNTA('Fund Guide'!$B$2:$B$5)),MATCH($E65,OFFSET('Fund Guide'!$B$5,1,,COUNTA('Fund Guide'!$B:$B)-COUNTA('Fund Guide'!$B$2:$B$5)),0)),"-"))</f>
        <v>0.14327015600675952</v>
      </c>
      <c r="T65" s="513">
        <f ca="1">IF($E65="", "", IFERROR(INDEX(OFFSET('Fund Guide'!$B$5,1,MATCH(T$8,OFFSET('Fund Guide'!$B$5,,,,COUNTA('Fund Guide'!40:40)),0)-1,COUNTA('Fund Guide'!$B:$B)-COUNTA('Fund Guide'!$B$2:$B$5)),MATCH($E65,OFFSET('Fund Guide'!$B$5,1,,COUNTA('Fund Guide'!$B:$B)-COUNTA('Fund Guide'!$B$2:$B$5)),0)),"-"))</f>
        <v>1.4045265863433227</v>
      </c>
      <c r="U65" s="512">
        <f ca="1">IF($E65="", "", IFERROR(INDEX(OFFSET('Fund Guide'!$B$5,1,MATCH(U$8,OFFSET('Fund Guide'!$B$5,,,,COUNTA('Fund Guide'!40:40)),0)-1,COUNTA('Fund Guide'!$B:$B)-COUNTA('Fund Guide'!$B$2:$B$5)),MATCH($E65,OFFSET('Fund Guide'!$B$5,1,,COUNTA('Fund Guide'!$B:$B)-COUNTA('Fund Guide'!$B$2:$B$5)),0)),"-"))</f>
        <v>0.17990275639709075</v>
      </c>
      <c r="V65" s="513">
        <f ca="1">IF($E65="", "", IFERROR(INDEX(OFFSET('Fund Guide'!$B$5,1,MATCH(V$8,OFFSET('Fund Guide'!$B$5,,,,COUNTA('Fund Guide'!40:40)),0)-1,COUNTA('Fund Guide'!$B:$B)-COUNTA('Fund Guide'!$B$2:$B$5)),MATCH($E65,OFFSET('Fund Guide'!$B$5,1,,COUNTA('Fund Guide'!$B:$B)-COUNTA('Fund Guide'!$B$2:$B$5)),0)),"-"))</f>
        <v>1.3642352829927946</v>
      </c>
      <c r="W65" s="512">
        <f ca="1">IF($E65="", "", IFERROR(INDEX(OFFSET('Fund Guide'!$B$5,1,MATCH(W$8,OFFSET('Fund Guide'!$B$5,,,,COUNTA('Fund Guide'!40:40)),0)-1,COUNTA('Fund Guide'!$B:$B)-COUNTA('Fund Guide'!$B$2:$B$5)),MATCH($E65,OFFSET('Fund Guide'!$B$5,1,,COUNTA('Fund Guide'!$B:$B)-COUNTA('Fund Guide'!$B$2:$B$5)),0)),"-"))</f>
        <v>0.3443555930592308</v>
      </c>
      <c r="X65" s="513">
        <f ca="1">IF($E65="", "", IFERROR(INDEX(OFFSET('Fund Guide'!$B$5,1,MATCH(X$8,OFFSET('Fund Guide'!$B$5,,,,COUNTA('Fund Guide'!40:40)),0)-1,COUNTA('Fund Guide'!$B:$B)-COUNTA('Fund Guide'!$B$2:$B$5)),MATCH($E65,OFFSET('Fund Guide'!$B$5,1,,COUNTA('Fund Guide'!$B:$B)-COUNTA('Fund Guide'!$B$2:$B$5)),0)),"-"))</f>
        <v>1.9574288269900382</v>
      </c>
      <c r="Y65" s="514">
        <f ca="1">IF($E65="", "", IFERROR(INDEX(OFFSET('Fund Guide'!$B$5,1,MATCH(Y$8,OFFSET('Fund Guide'!$B$5,,,,COUNTA('Fund Guide'!40:40)),0)-1,COUNTA('Fund Guide'!$B:$B)-COUNTA('Fund Guide'!$B$2:$B$5)),MATCH($E65,OFFSET('Fund Guide'!$B$5,1,,COUNTA('Fund Guide'!$B:$B)-COUNTA('Fund Guide'!$B$2:$B$5)),0)),"-"))</f>
        <v>5.7215161889134517E-2</v>
      </c>
      <c r="Z65" s="515">
        <f ca="1">IF($E65="", "", IFERROR(INDEX(OFFSET('Fund Guide'!$B$5,1,MATCH(Z$8,OFFSET('Fund Guide'!$B$5,,,,COUNTA('Fund Guide'!40:40)),0)-1,COUNTA('Fund Guide'!$B:$B)-COUNTA('Fund Guide'!$B$2:$B$5)),MATCH($E65,OFFSET('Fund Guide'!$B$5,1,,COUNTA('Fund Guide'!$B:$B)-COUNTA('Fund Guide'!$B$2:$B$5)),0)),"-"))</f>
        <v>0.67124855939197536</v>
      </c>
      <c r="AB65" s="232"/>
      <c r="AC65" s="232"/>
      <c r="AD65" s="231"/>
    </row>
    <row r="66" spans="2:30" s="477" customFormat="1" ht="4.5" customHeight="1">
      <c r="B66" s="475"/>
      <c r="C66" s="475"/>
      <c r="D66" s="475"/>
      <c r="E66" s="486"/>
      <c r="F66" s="517"/>
      <c r="G66" s="487"/>
      <c r="H66" s="487"/>
      <c r="I66" s="488"/>
      <c r="J66" s="488"/>
      <c r="K66" s="488"/>
      <c r="M66" s="497"/>
      <c r="Q66" s="488"/>
      <c r="S66" s="488"/>
      <c r="U66" s="488"/>
      <c r="W66" s="488"/>
      <c r="Y66" s="488"/>
      <c r="AB66" s="488"/>
    </row>
    <row r="67" spans="2:30" s="493" customFormat="1" ht="14.25" customHeight="1">
      <c r="B67" s="489"/>
      <c r="C67" s="489"/>
      <c r="D67" s="489" t="s">
        <v>12</v>
      </c>
      <c r="E67" s="525" t="s">
        <v>617</v>
      </c>
      <c r="F67" s="534"/>
      <c r="G67" s="534"/>
      <c r="H67" s="534"/>
      <c r="I67" s="535"/>
      <c r="J67" s="535"/>
      <c r="K67" s="535"/>
      <c r="M67" s="528">
        <f>IFERROR(IF(N67=0, 0, N67*$M$3),0)</f>
        <v>300000</v>
      </c>
      <c r="N67" s="653">
        <v>0.03</v>
      </c>
      <c r="O67" s="529">
        <f>IF(N67=0, 0, SUM(O68:O70)*N67)</f>
        <v>0.03</v>
      </c>
      <c r="Q67" s="535"/>
      <c r="R67" s="536"/>
      <c r="S67" s="535"/>
      <c r="T67" s="536"/>
      <c r="U67" s="535"/>
      <c r="V67" s="536"/>
      <c r="W67" s="535"/>
      <c r="X67" s="536"/>
      <c r="Y67" s="535"/>
      <c r="Z67" s="536"/>
      <c r="AB67" s="535"/>
      <c r="AC67" s="536"/>
      <c r="AD67" s="536"/>
    </row>
    <row r="68" spans="2:30" s="509" customFormat="1" ht="14.25" customHeight="1">
      <c r="B68" s="503"/>
      <c r="C68" s="503"/>
      <c r="D68" s="503"/>
      <c r="E68" s="390" t="s">
        <v>2208</v>
      </c>
      <c r="F68" s="504">
        <f ca="1">IF($E68="", "", IFERROR(INDEX(OFFSET('Fund Guide'!$B$5,1,MATCH(F$8,OFFSET('Fund Guide'!$B$5,,,,COUNTA('Fund Guide'!42:42)),0)-1,COUNTA('Fund Guide'!$B:$B)-COUNTA('Fund Guide'!$B$2:$B$5)),MATCH($E68,OFFSET('Fund Guide'!$B$5,1,,COUNTA('Fund Guide'!$B:$B)-COUNTA('Fund Guide'!$B$2:$B$5)),0)),"-"))</f>
        <v>18772290000157</v>
      </c>
      <c r="G68" s="505">
        <f ca="1">IF($E68="", "", IFERROR(INDEX(OFFSET('Fund Guide'!$B$5,1,MATCH(G$8,OFFSET('Fund Guide'!$B$5,,,,COUNTA('Fund Guide'!$5:$5)),0)-1,COUNTA('Fund Guide'!$B:$B)-COUNTA('Fund Guide'!$B$2:$B$5)),MATCH($E68,OFFSET('Fund Guide'!$B$5,1,,COUNTA('Fund Guide'!$B:$B)-COUNTA('Fund Guide'!$B$2:$B$5)),0)),
IF(OR(LEFT($E68,3)="NTN",LEFT($E68,3)="LFT"),DATE(_xlfn.NUMBERVALUE(RIGHT(LEFT($E68, FIND(" (", $E68)-1), 4)),8,15)-TODAY(),IFERROR(IF(FIND("ano",$E68)&gt;1,FLOOR(_xlfn.NUMBERVALUE(RIGHT(LEFT($E68,FIND(" ano",$E68)-1),FIND(" ano",$E68)-1-(FIND(" - ",$E68)+2)))*365,1)),IFERROR(IF(FIND("meses",$E68)&gt;1,FLOOR(_xlfn.NUMBERVALUE(RIGHT(LEFT($E68,FIND(" meses",$E68)-1),FIND(" meses",$E68)-1-(FIND(" - ",$E68)+2))),1)*(365/12)),IFERROR(IF(FIND("mês",$E68)&gt;1,FLOOR(_xlfn.NUMBERVALUE(RIGHT(LEFT($E68,FIND(" mês",$E68)-1),FIND(" mês",$E68)-1-(FIND(" - ",$E68)+2))),1)*(365/12)),IFERROR(IF(FIND("Diária", $E68)&gt;0, 0),
IFERROR(OFFSET('RF &amp; RV Guide'!$E$8,2+MATCH($E68, OFFSET('RF &amp; RV Guide'!$E$8,3,,COUNTA('RF &amp; RV Guide'!$E:$E)-COUNTA('RF &amp; RV Guide'!$E$1:$E$8)), 0),-1+MATCH(G$8, OFFSET('RF &amp; RV Guide'!$E$8,,,,COUNTA('RF &amp; RV Guide'!$8:$8)-COUNTA('RF &amp; RV Guide'!$A$8:$E$8)),0)),"-"))))))))</f>
        <v>15</v>
      </c>
      <c r="H68" s="506" t="str">
        <f ca="1">IF($E68="", "", IFERROR(INDEX(OFFSET('Fund Guide'!$B$5,1,MATCH(H$8,OFFSET('Fund Guide'!$B$5,,,,COUNTA('Fund Guide'!64:64)),0)-1,COUNTA('Fund Guide'!$B:$B)-COUNTA('Fund Guide'!$B$2:$B$5)),MATCH($E68,OFFSET('Fund Guide'!$B$5,1,,COUNTA('Fund Guide'!$B:$B)-COUNTA('Fund Guide'!$B$2:$B$5)),0)),"BRL"))</f>
        <v>BRL</v>
      </c>
      <c r="I68" s="507">
        <f ca="1">IF($E68="", "", IFERROR(INDEX(OFFSET('Fund Guide'!$B$5,1,MATCH("Repasse Taxa Adm. Gestor",OFFSET('Fund Guide'!$B$5,,,,COUNTA('Fund Guide'!$5:$5)),0)-1,COUNTA('Fund Guide'!$B:$B)-COUNTA('Fund Guide'!$B$2:$B$5)),MATCH($E68,OFFSET('Fund Guide'!$B$5,1,,COUNTA('Fund Guide'!$B:$B)-COUNTA('Fund Guide'!$B$2:$B$5)),0)),
IFERROR(OFFSET('RF &amp; RV Guide'!$E$8,2+MATCH($E68, OFFSET('RF &amp; RV Guide'!$E$8,3,,COUNTA('RF &amp; RV Guide'!$E:$E)-COUNTA('RF &amp; RV Guide'!$E$1:$E$8)), 0),-1+MATCH(I$8, OFFSET('RF &amp; RV Guide'!$E$8,,,,COUNTA('RF &amp; RV Guide'!$8:$8)-COUNTA('RF &amp; RV Guide'!$A$8:$E$8)),0)),IFERROR(IF(FIND("tulo",$E68), 0.25%), "-"))))</f>
        <v>4.6249999999999998E-3</v>
      </c>
      <c r="J68" s="508">
        <f ca="1">IF($E68="", "", IFERROR(INDEX(OFFSET('Fund Guide'!$B$5,1,MATCH(J$8,OFFSET('Fund Guide'!$B$5,,,,COUNTA('Fund Guide'!$5:$5)),0)-1,COUNTA('Fund Guide'!$B:$B)-COUNTA('Fund Guide'!$B$2:$B$5)),MATCH($E68,OFFSET('Fund Guide'!$B$5,1,,COUNTA('Fund Guide'!$B:$B)-COUNTA('Fund Guide'!$B$2:$B$5)),0)),
IFERROR(OFFSET('RF &amp; RV Guide'!$E$8,2+MATCH($E68, OFFSET('RF &amp; RV Guide'!$E$8,3,,COUNTA('RF &amp; RV Guide'!$E:$E)-COUNTA('RF &amp; RV Guide'!$E$1:$E$8)), 0),-1+MATCH(J$8, OFFSET('RF &amp; RV Guide'!$E$8,,,,COUNTA('RF &amp; RV Guide'!$8:$8)-COUNTA('RF &amp; RV Guide'!$A$8:$E$8)),0)), "-")))</f>
        <v>41577</v>
      </c>
      <c r="K68" s="508" t="str">
        <f ca="1">IF($E68="", "", IFERROR(INDEX(OFFSET('Fund Guide'!$B$5,1,MATCH(K$8,OFFSET('Fund Guide'!$B$5,,,,COUNTA('Fund Guide'!$5:$5)),0)-1,COUNTA('Fund Guide'!$B:$B)-COUNTA('Fund Guide'!$B$2:$B$5)),MATCH($E68,OFFSET('Fund Guide'!$B$5,1,,COUNTA('Fund Guide'!$B:$B)-COUNTA('Fund Guide'!$B$2:$B$5)),0)),
IFERROR(OFFSET('RF &amp; RV Guide'!$E$8,2+MATCH($E68, OFFSET('RF &amp; RV Guide'!$E$8,3,,COUNTA('RF &amp; RV Guide'!$E:$E)-COUNTA('RF &amp; RV Guide'!$E$1:$E$8)), 0),-1+MATCH("Captação", OFFSET('RF &amp; RV Guide'!$E$8,,,,COUNTA('RF &amp; RV Guide'!$8:$8)-COUNTA('RF &amp; RV Guide'!$A$8:$E$8)),0)), "-")))</f>
        <v>Sim</v>
      </c>
      <c r="M68" s="510">
        <f>IFERROR(IF(N68=0, "", N68*$M$3),0)</f>
        <v>150000</v>
      </c>
      <c r="N68" s="231">
        <v>1.4999999999999999E-2</v>
      </c>
      <c r="O68" s="530">
        <f>IFERROR(IF(N68=0, "", N68/N$67),0)</f>
        <v>0.5</v>
      </c>
      <c r="Q68" s="512">
        <f ca="1">IF($E68="", "", IFERROR(INDEX(OFFSET('Fund Guide'!$B$5,1,MATCH(Q$8,OFFSET('Fund Guide'!$B$5,,,,COUNTA('Fund Guide'!42:42)),0)-1,COUNTA('Fund Guide'!$B:$B)-COUNTA('Fund Guide'!$B$2:$B$5)),MATCH($E68,OFFSET('Fund Guide'!$B$5,1,,COUNTA('Fund Guide'!$B:$B)-COUNTA('Fund Guide'!$B$2:$B$5)),0)),"-"))</f>
        <v>9.217874383893121E-2</v>
      </c>
      <c r="R68" s="513">
        <f ca="1">IF($E68="", "", IFERROR(INDEX(OFFSET('Fund Guide'!$B$5,1,MATCH(R$8,OFFSET('Fund Guide'!$B$5,,,,COUNTA('Fund Guide'!42:42)),0)-1,COUNTA('Fund Guide'!$B:$B)-COUNTA('Fund Guide'!$B$2:$B$5)),MATCH($E68,OFFSET('Fund Guide'!$B$5,1,,COUNTA('Fund Guide'!$B:$B)-COUNTA('Fund Guide'!$B$2:$B$5)),0)),"-"))</f>
        <v>1.1916126131791884</v>
      </c>
      <c r="S68" s="512">
        <f ca="1">IF($E68="", "", IFERROR(INDEX(OFFSET('Fund Guide'!$B$5,1,MATCH(S$8,OFFSET('Fund Guide'!$B$5,,,,COUNTA('Fund Guide'!42:42)),0)-1,COUNTA('Fund Guide'!$B:$B)-COUNTA('Fund Guide'!$B$2:$B$5)),MATCH($E68,OFFSET('Fund Guide'!$B$5,1,,COUNTA('Fund Guide'!$B:$B)-COUNTA('Fund Guide'!$B$2:$B$5)),0)),"-"))</f>
        <v>0.10320133650430896</v>
      </c>
      <c r="T68" s="513">
        <f ca="1">IF($E68="", "", IFERROR(INDEX(OFFSET('Fund Guide'!$B$5,1,MATCH(T$8,OFFSET('Fund Guide'!$B$5,,,,COUNTA('Fund Guide'!42:42)),0)-1,COUNTA('Fund Guide'!$B:$B)-COUNTA('Fund Guide'!$B$2:$B$5)),MATCH($E68,OFFSET('Fund Guide'!$B$5,1,,COUNTA('Fund Guide'!$B:$B)-COUNTA('Fund Guide'!$B$2:$B$5)),0)),"-"))</f>
        <v>1.0117181756933864</v>
      </c>
      <c r="U68" s="512">
        <f ca="1">IF($E68="", "", IFERROR(INDEX(OFFSET('Fund Guide'!$B$5,1,MATCH(U$8,OFFSET('Fund Guide'!$B$5,,,,COUNTA('Fund Guide'!42:42)),0)-1,COUNTA('Fund Guide'!$B:$B)-COUNTA('Fund Guide'!$B$2:$B$5)),MATCH($E68,OFFSET('Fund Guide'!$B$5,1,,COUNTA('Fund Guide'!$B:$B)-COUNTA('Fund Guide'!$B$2:$B$5)),0)),"-"))</f>
        <v>0.18088648159287013</v>
      </c>
      <c r="V68" s="513">
        <f ca="1">IF($E68="", "", IFERROR(INDEX(OFFSET('Fund Guide'!$B$5,1,MATCH(V$8,OFFSET('Fund Guide'!$B$5,,,,COUNTA('Fund Guide'!42:42)),0)-1,COUNTA('Fund Guide'!$B:$B)-COUNTA('Fund Guide'!$B$2:$B$5)),MATCH($E68,OFFSET('Fund Guide'!$B$5,1,,COUNTA('Fund Guide'!$B:$B)-COUNTA('Fund Guide'!$B$2:$B$5)),0)),"-"))</f>
        <v>1.3716950498564497</v>
      </c>
      <c r="W68" s="512">
        <f ca="1">IF($E68="", "", IFERROR(INDEX(OFFSET('Fund Guide'!$B$5,1,MATCH(W$8,OFFSET('Fund Guide'!$B$5,,,,COUNTA('Fund Guide'!42:42)),0)-1,COUNTA('Fund Guide'!$B:$B)-COUNTA('Fund Guide'!$B$2:$B$5)),MATCH($E68,OFFSET('Fund Guide'!$B$5,1,,COUNTA('Fund Guide'!$B:$B)-COUNTA('Fund Guide'!$B$2:$B$5)),0)),"-"))</f>
        <v>0.30731837553242713</v>
      </c>
      <c r="X68" s="513">
        <f ca="1">IF($E68="", "", IFERROR(INDEX(OFFSET('Fund Guide'!$B$5,1,MATCH(X$8,OFFSET('Fund Guide'!$B$5,,,,COUNTA('Fund Guide'!42:42)),0)-1,COUNTA('Fund Guide'!$B:$B)-COUNTA('Fund Guide'!$B$2:$B$5)),MATCH($E68,OFFSET('Fund Guide'!$B$5,1,,COUNTA('Fund Guide'!$B:$B)-COUNTA('Fund Guide'!$B$2:$B$5)),0)),"-"))</f>
        <v>1.7468972755364909</v>
      </c>
      <c r="Y68" s="514">
        <f ca="1">IF($E68="", "", IFERROR(INDEX(OFFSET('Fund Guide'!$B$5,1,MATCH(Y$8,OFFSET('Fund Guide'!$B$5,,,,COUNTA('Fund Guide'!42:42)),0)-1,COUNTA('Fund Guide'!$B:$B)-COUNTA('Fund Guide'!$B$2:$B$5)),MATCH($E68,OFFSET('Fund Guide'!$B$5,1,,COUNTA('Fund Guide'!$B:$B)-COUNTA('Fund Guide'!$B$2:$B$5)),0)),"-"))</f>
        <v>4.874684630137259E-2</v>
      </c>
      <c r="Z68" s="515">
        <f ca="1">IF($E68="", "", IFERROR(INDEX(OFFSET('Fund Guide'!$B$5,1,MATCH(Z$8,OFFSET('Fund Guide'!$B$5,,,,COUNTA('Fund Guide'!42:42)),0)-1,COUNTA('Fund Guide'!$B:$B)-COUNTA('Fund Guide'!$B$2:$B$5)),MATCH($E68,OFFSET('Fund Guide'!$B$5,1,,COUNTA('Fund Guide'!$B:$B)-COUNTA('Fund Guide'!$B$2:$B$5)),0)),"-"))</f>
        <v>4.6490018234214871E-2</v>
      </c>
      <c r="AB68" s="232"/>
      <c r="AC68" s="232"/>
      <c r="AD68" s="231"/>
    </row>
    <row r="69" spans="2:30" s="509" customFormat="1" ht="14.25" customHeight="1">
      <c r="B69" s="503"/>
      <c r="C69" s="503"/>
      <c r="D69" s="503"/>
      <c r="E69" s="390" t="s">
        <v>2164</v>
      </c>
      <c r="F69" s="504">
        <f ca="1">IF($E69="", "", IFERROR(INDEX(OFFSET('Fund Guide'!$B$5,1,MATCH(F$8,OFFSET('Fund Guide'!$B$5,,,,COUNTA('Fund Guide'!43:43)),0)-1,COUNTA('Fund Guide'!$B:$B)-COUNTA('Fund Guide'!$B$2:$B$5)),MATCH($E69,OFFSET('Fund Guide'!$B$5,1,,COUNTA('Fund Guide'!$B:$B)-COUNTA('Fund Guide'!$B$2:$B$5)),0)),"-"))</f>
        <v>31922843000179</v>
      </c>
      <c r="G69" s="505">
        <f ca="1">IF($E69="", "", IFERROR(INDEX(OFFSET('Fund Guide'!$B$5,1,MATCH(G$8,OFFSET('Fund Guide'!$B$5,,,,COUNTA('Fund Guide'!$5:$5)),0)-1,COUNTA('Fund Guide'!$B:$B)-COUNTA('Fund Guide'!$B$2:$B$5)),MATCH($E69,OFFSET('Fund Guide'!$B$5,1,,COUNTA('Fund Guide'!$B:$B)-COUNTA('Fund Guide'!$B$2:$B$5)),0)),
IF(OR(LEFT($E69,3)="NTN",LEFT($E69,3)="LFT"),DATE(_xlfn.NUMBERVALUE(RIGHT(LEFT($E69, FIND(" (", $E69)-1), 4)),8,15)-TODAY(),IFERROR(IF(FIND("ano",$E69)&gt;1,FLOOR(_xlfn.NUMBERVALUE(RIGHT(LEFT($E69,FIND(" ano",$E69)-1),FIND(" ano",$E69)-1-(FIND(" - ",$E69)+2)))*365,1)),IFERROR(IF(FIND("meses",$E69)&gt;1,FLOOR(_xlfn.NUMBERVALUE(RIGHT(LEFT($E69,FIND(" meses",$E69)-1),FIND(" meses",$E69)-1-(FIND(" - ",$E69)+2))),1)*(365/12)),IFERROR(IF(FIND("mês",$E69)&gt;1,FLOOR(_xlfn.NUMBERVALUE(RIGHT(LEFT($E69,FIND(" mês",$E69)-1),FIND(" mês",$E69)-1-(FIND(" - ",$E69)+2))),1)*(365/12)),IFERROR(IF(FIND("Diária", $E69)&gt;0, 0),
IFERROR(OFFSET('RF &amp; RV Guide'!$E$8,2+MATCH($E69, OFFSET('RF &amp; RV Guide'!$E$8,3,,COUNTA('RF &amp; RV Guide'!$E:$E)-COUNTA('RF &amp; RV Guide'!$E$1:$E$8)), 0),-1+MATCH(G$8, OFFSET('RF &amp; RV Guide'!$E$8,,,,COUNTA('RF &amp; RV Guide'!$8:$8)-COUNTA('RF &amp; RV Guide'!$A$8:$E$8)),0)),"-"))))))))</f>
        <v>32</v>
      </c>
      <c r="H69" s="506" t="str">
        <f ca="1">IF($E69="", "", IFERROR(INDEX(OFFSET('Fund Guide'!$B$5,1,MATCH(H$8,OFFSET('Fund Guide'!$B$5,,,,COUNTA('Fund Guide'!65:65)),0)-1,COUNTA('Fund Guide'!$B:$B)-COUNTA('Fund Guide'!$B$2:$B$5)),MATCH($E69,OFFSET('Fund Guide'!$B$5,1,,COUNTA('Fund Guide'!$B:$B)-COUNTA('Fund Guide'!$B$2:$B$5)),0)),"BRL"))</f>
        <v>BRL</v>
      </c>
      <c r="I69" s="507" t="str">
        <f ca="1">IF($E69="", "", IFERROR(INDEX(OFFSET('Fund Guide'!$B$5,1,MATCH("Repasse Taxa Adm. Gestor",OFFSET('Fund Guide'!$B$5,,,,COUNTA('Fund Guide'!$5:$5)),0)-1,COUNTA('Fund Guide'!$B:$B)-COUNTA('Fund Guide'!$B$2:$B$5)),MATCH($E69,OFFSET('Fund Guide'!$B$5,1,,COUNTA('Fund Guide'!$B:$B)-COUNTA('Fund Guide'!$B$2:$B$5)),0)),
IFERROR(OFFSET('RF &amp; RV Guide'!$E$8,2+MATCH($E69, OFFSET('RF &amp; RV Guide'!$E$8,3,,COUNTA('RF &amp; RV Guide'!$E:$E)-COUNTA('RF &amp; RV Guide'!$E$1:$E$8)), 0),-1+MATCH(I$8, OFFSET('RF &amp; RV Guide'!$E$8,,,,COUNTA('RF &amp; RV Guide'!$8:$8)-COUNTA('RF &amp; RV Guide'!$A$8:$E$8)),0)),IFERROR(IF(FIND("tulo",$E69), 0.25%), "-"))))</f>
        <v>-</v>
      </c>
      <c r="J69" s="508">
        <f ca="1">IF($E69="", "", IFERROR(INDEX(OFFSET('Fund Guide'!$B$5,1,MATCH(J$8,OFFSET('Fund Guide'!$B$5,,,,COUNTA('Fund Guide'!$5:$5)),0)-1,COUNTA('Fund Guide'!$B:$B)-COUNTA('Fund Guide'!$B$2:$B$5)),MATCH($E69,OFFSET('Fund Guide'!$B$5,1,,COUNTA('Fund Guide'!$B:$B)-COUNTA('Fund Guide'!$B$2:$B$5)),0)),
IFERROR(OFFSET('RF &amp; RV Guide'!$E$8,2+MATCH($E69, OFFSET('RF &amp; RV Guide'!$E$8,3,,COUNTA('RF &amp; RV Guide'!$E:$E)-COUNTA('RF &amp; RV Guide'!$E$1:$E$8)), 0),-1+MATCH(J$8, OFFSET('RF &amp; RV Guide'!$E$8,,,,COUNTA('RF &amp; RV Guide'!$8:$8)-COUNTA('RF &amp; RV Guide'!$A$8:$E$8)),0)), "-")))</f>
        <v>43434</v>
      </c>
      <c r="K69" s="508" t="str">
        <f ca="1">IF($E69="", "", IFERROR(INDEX(OFFSET('Fund Guide'!$B$5,1,MATCH(K$8,OFFSET('Fund Guide'!$B$5,,,,COUNTA('Fund Guide'!$5:$5)),0)-1,COUNTA('Fund Guide'!$B:$B)-COUNTA('Fund Guide'!$B$2:$B$5)),MATCH($E69,OFFSET('Fund Guide'!$B$5,1,,COUNTA('Fund Guide'!$B:$B)-COUNTA('Fund Guide'!$B$2:$B$5)),0)),
IFERROR(OFFSET('RF &amp; RV Guide'!$E$8,2+MATCH($E69, OFFSET('RF &amp; RV Guide'!$E$8,3,,COUNTA('RF &amp; RV Guide'!$E:$E)-COUNTA('RF &amp; RV Guide'!$E$1:$E$8)), 0),-1+MATCH("Captação", OFFSET('RF &amp; RV Guide'!$E$8,,,,COUNTA('RF &amp; RV Guide'!$8:$8)-COUNTA('RF &amp; RV Guide'!$A$8:$E$8)),0)), "-")))</f>
        <v>Sim</v>
      </c>
      <c r="M69" s="510">
        <f>IFERROR(IF(N69=0, "", N69*$M$3),0)</f>
        <v>150000</v>
      </c>
      <c r="N69" s="231">
        <v>1.4999999999999999E-2</v>
      </c>
      <c r="O69" s="530">
        <f>IFERROR(IF(N69=0, "", N69/N$67),0)</f>
        <v>0.5</v>
      </c>
      <c r="Q69" s="512">
        <f ca="1">IF($E69="", "", IFERROR(INDEX(OFFSET('Fund Guide'!$B$5,1,MATCH(Q$8,OFFSET('Fund Guide'!$B$5,,,,COUNTA('Fund Guide'!43:43)),0)-1,COUNTA('Fund Guide'!$B:$B)-COUNTA('Fund Guide'!$B$2:$B$5)),MATCH($E69,OFFSET('Fund Guide'!$B$5,1,,COUNTA('Fund Guide'!$B:$B)-COUNTA('Fund Guide'!$B$2:$B$5)),0)),"-"))</f>
        <v>7.2641382127581755E-2</v>
      </c>
      <c r="R69" s="513">
        <f ca="1">IF($E69="", "", IFERROR(INDEX(OFFSET('Fund Guide'!$B$5,1,MATCH(R$8,OFFSET('Fund Guide'!$B$5,,,,COUNTA('Fund Guide'!43:43)),0)-1,COUNTA('Fund Guide'!$B:$B)-COUNTA('Fund Guide'!$B$2:$B$5)),MATCH($E69,OFFSET('Fund Guide'!$B$5,1,,COUNTA('Fund Guide'!$B:$B)-COUNTA('Fund Guide'!$B$2:$B$5)),0)),"-"))</f>
        <v>0.93904932500758775</v>
      </c>
      <c r="S69" s="512">
        <f ca="1">IF($E69="", "", IFERROR(INDEX(OFFSET('Fund Guide'!$B$5,1,MATCH(S$8,OFFSET('Fund Guide'!$B$5,,,,COUNTA('Fund Guide'!43:43)),0)-1,COUNTA('Fund Guide'!$B:$B)-COUNTA('Fund Guide'!$B$2:$B$5)),MATCH($E69,OFFSET('Fund Guide'!$B$5,1,,COUNTA('Fund Guide'!$B:$B)-COUNTA('Fund Guide'!$B$2:$B$5)),0)),"-"))</f>
        <v>8.4689408836585489E-2</v>
      </c>
      <c r="T69" s="513">
        <f ca="1">IF($E69="", "", IFERROR(INDEX(OFFSET('Fund Guide'!$B$5,1,MATCH(T$8,OFFSET('Fund Guide'!$B$5,,,,COUNTA('Fund Guide'!43:43)),0)-1,COUNTA('Fund Guide'!$B:$B)-COUNTA('Fund Guide'!$B$2:$B$5)),MATCH($E69,OFFSET('Fund Guide'!$B$5,1,,COUNTA('Fund Guide'!$B:$B)-COUNTA('Fund Guide'!$B$2:$B$5)),0)),"-"))</f>
        <v>0.83023938556381149</v>
      </c>
      <c r="U69" s="512">
        <f ca="1">IF($E69="", "", IFERROR(INDEX(OFFSET('Fund Guide'!$B$5,1,MATCH(U$8,OFFSET('Fund Guide'!$B$5,,,,COUNTA('Fund Guide'!43:43)),0)-1,COUNTA('Fund Guide'!$B:$B)-COUNTA('Fund Guide'!$B$2:$B$5)),MATCH($E69,OFFSET('Fund Guide'!$B$5,1,,COUNTA('Fund Guide'!$B:$B)-COUNTA('Fund Guide'!$B$2:$B$5)),0)),"-"))</f>
        <v>0.16575945401008063</v>
      </c>
      <c r="V69" s="513">
        <f ca="1">IF($E69="", "", IFERROR(INDEX(OFFSET('Fund Guide'!$B$5,1,MATCH(V$8,OFFSET('Fund Guide'!$B$5,,,,COUNTA('Fund Guide'!43:43)),0)-1,COUNTA('Fund Guide'!$B:$B)-COUNTA('Fund Guide'!$B$2:$B$5)),MATCH($E69,OFFSET('Fund Guide'!$B$5,1,,COUNTA('Fund Guide'!$B:$B)-COUNTA('Fund Guide'!$B$2:$B$5)),0)),"-"))</f>
        <v>1.2569840517120079</v>
      </c>
      <c r="W69" s="512">
        <f ca="1">IF($E69="", "", IFERROR(INDEX(OFFSET('Fund Guide'!$B$5,1,MATCH(W$8,OFFSET('Fund Guide'!$B$5,,,,COUNTA('Fund Guide'!43:43)),0)-1,COUNTA('Fund Guide'!$B:$B)-COUNTA('Fund Guide'!$B$2:$B$5)),MATCH($E69,OFFSET('Fund Guide'!$B$5,1,,COUNTA('Fund Guide'!$B:$B)-COUNTA('Fund Guide'!$B$2:$B$5)),0)),"-"))</f>
        <v>0.24822095835964064</v>
      </c>
      <c r="X69" s="513">
        <f ca="1">IF($E69="", "", IFERROR(INDEX(OFFSET('Fund Guide'!$B$5,1,MATCH(X$8,OFFSET('Fund Guide'!$B$5,,,,COUNTA('Fund Guide'!43:43)),0)-1,COUNTA('Fund Guide'!$B:$B)-COUNTA('Fund Guide'!$B$2:$B$5)),MATCH($E69,OFFSET('Fund Guide'!$B$5,1,,COUNTA('Fund Guide'!$B:$B)-COUNTA('Fund Guide'!$B$2:$B$5)),0)),"-"))</f>
        <v>1.4109683976373855</v>
      </c>
      <c r="Y69" s="514">
        <f ca="1">IF($E69="", "", IFERROR(INDEX(OFFSET('Fund Guide'!$B$5,1,MATCH(Y$8,OFFSET('Fund Guide'!$B$5,,,,COUNTA('Fund Guide'!43:43)),0)-1,COUNTA('Fund Guide'!$B:$B)-COUNTA('Fund Guide'!$B$2:$B$5)),MATCH($E69,OFFSET('Fund Guide'!$B$5,1,,COUNTA('Fund Guide'!$B:$B)-COUNTA('Fund Guide'!$B$2:$B$5)),0)),"-"))</f>
        <v>5.175116209043467E-2</v>
      </c>
      <c r="Z69" s="515">
        <f ca="1">IF($E69="", "", IFERROR(INDEX(OFFSET('Fund Guide'!$B$5,1,MATCH(Z$8,OFFSET('Fund Guide'!$B$5,,,,COUNTA('Fund Guide'!43:43)),0)-1,COUNTA('Fund Guide'!$B:$B)-COUNTA('Fund Guide'!$B$2:$B$5)),MATCH($E69,OFFSET('Fund Guide'!$B$5,1,,COUNTA('Fund Guide'!$B:$B)-COUNTA('Fund Guide'!$B$2:$B$5)),0)),"-"))</f>
        <v>-0.28039360315105061</v>
      </c>
      <c r="AB69" s="232"/>
      <c r="AC69" s="232"/>
      <c r="AD69" s="231"/>
    </row>
    <row r="70" spans="2:30" s="477" customFormat="1" ht="4.5" customHeight="1">
      <c r="B70" s="475"/>
      <c r="C70" s="475"/>
      <c r="D70" s="475"/>
      <c r="E70" s="486"/>
      <c r="F70" s="517"/>
      <c r="G70" s="487"/>
      <c r="H70" s="487"/>
      <c r="I70" s="488"/>
      <c r="J70" s="488"/>
      <c r="K70" s="488"/>
      <c r="M70" s="497"/>
      <c r="Q70" s="488"/>
      <c r="S70" s="488"/>
      <c r="U70" s="488"/>
      <c r="W70" s="488"/>
      <c r="Y70" s="488"/>
      <c r="AB70" s="488"/>
    </row>
    <row r="71" spans="2:30" s="493" customFormat="1" ht="14.25" customHeight="1">
      <c r="B71" s="489"/>
      <c r="C71" s="489"/>
      <c r="D71" s="489" t="s">
        <v>12</v>
      </c>
      <c r="E71" s="525" t="s">
        <v>619</v>
      </c>
      <c r="F71" s="534"/>
      <c r="G71" s="534"/>
      <c r="H71" s="534"/>
      <c r="I71" s="535"/>
      <c r="J71" s="535"/>
      <c r="K71" s="535"/>
      <c r="M71" s="528">
        <f>IFERROR(IF(N71=0, 0, N71*$M$3),0)</f>
        <v>0</v>
      </c>
      <c r="N71" s="653">
        <v>0</v>
      </c>
      <c r="O71" s="529">
        <f>IF(N71=0, 0, SUM(O72:O73)*N71)</f>
        <v>0</v>
      </c>
      <c r="Q71" s="535"/>
      <c r="R71" s="536"/>
      <c r="S71" s="535"/>
      <c r="T71" s="536"/>
      <c r="U71" s="535"/>
      <c r="V71" s="536"/>
      <c r="W71" s="535"/>
      <c r="X71" s="536"/>
      <c r="Y71" s="535"/>
      <c r="Z71" s="536"/>
      <c r="AB71" s="535"/>
      <c r="AC71" s="536"/>
      <c r="AD71" s="536"/>
    </row>
    <row r="72" spans="2:30" s="509" customFormat="1" ht="14.25" customHeight="1">
      <c r="B72" s="503"/>
      <c r="C72" s="503"/>
      <c r="D72" s="503"/>
      <c r="E72" s="390"/>
      <c r="F72" s="504" t="str">
        <f ca="1">IF($E72="", "", IFERROR(INDEX(OFFSET('Fund Guide'!$B$5,1,MATCH(F$8,OFFSET('Fund Guide'!$B$5,,,,COUNTA('Fund Guide'!45:45)),0)-1,COUNTA('Fund Guide'!$B:$B)-COUNTA('Fund Guide'!$B$2:$B$5)),MATCH($E72,OFFSET('Fund Guide'!$B$5,1,,COUNTA('Fund Guide'!$B:$B)-COUNTA('Fund Guide'!$B$2:$B$5)),0)),"-"))</f>
        <v/>
      </c>
      <c r="G72" s="505" t="str">
        <f ca="1">IF($E72="", "", IFERROR(INDEX(OFFSET('Fund Guide'!$B$5,1,MATCH(G$8,OFFSET('Fund Guide'!$B$5,,,,COUNTA('Fund Guide'!$5:$5)),0)-1,COUNTA('Fund Guide'!$B:$B)-COUNTA('Fund Guide'!$B$2:$B$5)),MATCH($E72,OFFSET('Fund Guide'!$B$5,1,,COUNTA('Fund Guide'!$B:$B)-COUNTA('Fund Guide'!$B$2:$B$5)),0)),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506" t="str">
        <f ca="1">IF($E72="", "", IFERROR(INDEX(OFFSET('Fund Guide'!$B$5,1,MATCH(H$8,OFFSET('Fund Guide'!$B$5,,,,COUNTA('Fund Guide'!67:67)),0)-1,COUNTA('Fund Guide'!$B:$B)-COUNTA('Fund Guide'!$B$2:$B$5)),MATCH($E72,OFFSET('Fund Guide'!$B$5,1,,COUNTA('Fund Guide'!$B:$B)-COUNTA('Fund Guide'!$B$2:$B$5)),0)),"BRL"))</f>
        <v/>
      </c>
      <c r="I72" s="507"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Guide'!$E$8,3,,COUNTA('RF &amp; RV Guide'!$E:$E)-COUNTA('RF &amp; RV Guide'!$E$1:$E$8)), 0),-1+MATCH(I$8, OFFSET('RF &amp; RV Guide'!$E$8,,,,COUNTA('RF &amp; RV Guide'!$8:$8)-COUNTA('RF &amp; RV Guide'!$A$8:$E$8)),0)),IFERROR(IF(FIND("tulo",$E72), 0.25%), "-"))))</f>
        <v/>
      </c>
      <c r="J72" s="508" t="str">
        <f ca="1">IF($E72="", "", IFERROR(INDEX(OFFSET('Fund Guide'!$B$5,1,MATCH(J$8,OFFSET('Fund Guide'!$B$5,,,,COUNTA('Fund Guide'!$5:$5)),0)-1,COUNTA('Fund Guide'!$B:$B)-COUNTA('Fund Guide'!$B$2:$B$5)),MATCH($E72,OFFSET('Fund Guide'!$B$5,1,,COUNTA('Fund Guide'!$B:$B)-COUNTA('Fund Guide'!$B$2:$B$5)),0)),
IFERROR(OFFSET('RF &amp; RV Guide'!$E$8,2+MATCH($E72, OFFSET('RF &amp; RV Guide'!$E$8,3,,COUNTA('RF &amp; RV Guide'!$E:$E)-COUNTA('RF &amp; RV Guide'!$E$1:$E$8)), 0),-1+MATCH(J$8, OFFSET('RF &amp; RV Guide'!$E$8,,,,COUNTA('RF &amp; RV Guide'!$8:$8)-COUNTA('RF &amp; RV Guide'!$A$8:$E$8)),0)), "-")))</f>
        <v/>
      </c>
      <c r="K72" s="508"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M72" s="510" t="str">
        <f>IFERROR(IF(N72=0, "", N72*$M$3),0)</f>
        <v/>
      </c>
      <c r="N72" s="231"/>
      <c r="O72" s="530" t="str">
        <f>IFERROR(IF(N72=0, "", N72/N$71),0)</f>
        <v/>
      </c>
      <c r="Q72" s="512" t="str">
        <f ca="1">IF($E72="", "", IFERROR(INDEX(OFFSET('Fund Guide'!$B$5,1,MATCH(Q$8,OFFSET('Fund Guide'!$B$5,,,,COUNTA('Fund Guide'!45:45)),0)-1,COUNTA('Fund Guide'!$B:$B)-COUNTA('Fund Guide'!$B$2:$B$5)),MATCH($E72,OFFSET('Fund Guide'!$B$5,1,,COUNTA('Fund Guide'!$B:$B)-COUNTA('Fund Guide'!$B$2:$B$5)),0)),"-"))</f>
        <v/>
      </c>
      <c r="R72" s="513" t="str">
        <f ca="1">IF($E72="", "", IFERROR(INDEX(OFFSET('Fund Guide'!$B$5,1,MATCH(R$8,OFFSET('Fund Guide'!$B$5,,,,COUNTA('Fund Guide'!45:45)),0)-1,COUNTA('Fund Guide'!$B:$B)-COUNTA('Fund Guide'!$B$2:$B$5)),MATCH($E72,OFFSET('Fund Guide'!$B$5,1,,COUNTA('Fund Guide'!$B:$B)-COUNTA('Fund Guide'!$B$2:$B$5)),0)),"-"))</f>
        <v/>
      </c>
      <c r="S72" s="512" t="str">
        <f ca="1">IF($E72="", "", IFERROR(INDEX(OFFSET('Fund Guide'!$B$5,1,MATCH(S$8,OFFSET('Fund Guide'!$B$5,,,,COUNTA('Fund Guide'!45:45)),0)-1,COUNTA('Fund Guide'!$B:$B)-COUNTA('Fund Guide'!$B$2:$B$5)),MATCH($E72,OFFSET('Fund Guide'!$B$5,1,,COUNTA('Fund Guide'!$B:$B)-COUNTA('Fund Guide'!$B$2:$B$5)),0)),"-"))</f>
        <v/>
      </c>
      <c r="T72" s="513" t="str">
        <f ca="1">IF($E72="", "", IFERROR(INDEX(OFFSET('Fund Guide'!$B$5,1,MATCH(T$8,OFFSET('Fund Guide'!$B$5,,,,COUNTA('Fund Guide'!45:45)),0)-1,COUNTA('Fund Guide'!$B:$B)-COUNTA('Fund Guide'!$B$2:$B$5)),MATCH($E72,OFFSET('Fund Guide'!$B$5,1,,COUNTA('Fund Guide'!$B:$B)-COUNTA('Fund Guide'!$B$2:$B$5)),0)),"-"))</f>
        <v/>
      </c>
      <c r="U72" s="512" t="str">
        <f ca="1">IF($E72="", "", IFERROR(INDEX(OFFSET('Fund Guide'!$B$5,1,MATCH(U$8,OFFSET('Fund Guide'!$B$5,,,,COUNTA('Fund Guide'!45:45)),0)-1,COUNTA('Fund Guide'!$B:$B)-COUNTA('Fund Guide'!$B$2:$B$5)),MATCH($E72,OFFSET('Fund Guide'!$B$5,1,,COUNTA('Fund Guide'!$B:$B)-COUNTA('Fund Guide'!$B$2:$B$5)),0)),"-"))</f>
        <v/>
      </c>
      <c r="V72" s="513" t="str">
        <f ca="1">IF($E72="", "", IFERROR(INDEX(OFFSET('Fund Guide'!$B$5,1,MATCH(V$8,OFFSET('Fund Guide'!$B$5,,,,COUNTA('Fund Guide'!45:45)),0)-1,COUNTA('Fund Guide'!$B:$B)-COUNTA('Fund Guide'!$B$2:$B$5)),MATCH($E72,OFFSET('Fund Guide'!$B$5,1,,COUNTA('Fund Guide'!$B:$B)-COUNTA('Fund Guide'!$B$2:$B$5)),0)),"-"))</f>
        <v/>
      </c>
      <c r="W72" s="512" t="str">
        <f ca="1">IF($E72="", "", IFERROR(INDEX(OFFSET('Fund Guide'!$B$5,1,MATCH(W$8,OFFSET('Fund Guide'!$B$5,,,,COUNTA('Fund Guide'!45:45)),0)-1,COUNTA('Fund Guide'!$B:$B)-COUNTA('Fund Guide'!$B$2:$B$5)),MATCH($E72,OFFSET('Fund Guide'!$B$5,1,,COUNTA('Fund Guide'!$B:$B)-COUNTA('Fund Guide'!$B$2:$B$5)),0)),"-"))</f>
        <v/>
      </c>
      <c r="X72" s="513" t="str">
        <f ca="1">IF($E72="", "", IFERROR(INDEX(OFFSET('Fund Guide'!$B$5,1,MATCH(X$8,OFFSET('Fund Guide'!$B$5,,,,COUNTA('Fund Guide'!45:45)),0)-1,COUNTA('Fund Guide'!$B:$B)-COUNTA('Fund Guide'!$B$2:$B$5)),MATCH($E72,OFFSET('Fund Guide'!$B$5,1,,COUNTA('Fund Guide'!$B:$B)-COUNTA('Fund Guide'!$B$2:$B$5)),0)),"-"))</f>
        <v/>
      </c>
      <c r="Y72" s="514" t="str">
        <f ca="1">IF($E72="", "", IFERROR(INDEX(OFFSET('Fund Guide'!$B$5,1,MATCH(Y$8,OFFSET('Fund Guide'!$B$5,,,,COUNTA('Fund Guide'!45:45)),0)-1,COUNTA('Fund Guide'!$B:$B)-COUNTA('Fund Guide'!$B$2:$B$5)),MATCH($E72,OFFSET('Fund Guide'!$B$5,1,,COUNTA('Fund Guide'!$B:$B)-COUNTA('Fund Guide'!$B$2:$B$5)),0)),"-"))</f>
        <v/>
      </c>
      <c r="Z72" s="515" t="str">
        <f ca="1">IF($E72="", "", IFERROR(INDEX(OFFSET('Fund Guide'!$B$5,1,MATCH(Z$8,OFFSET('Fund Guide'!$B$5,,,,COUNTA('Fund Guide'!45:45)),0)-1,COUNTA('Fund Guide'!$B:$B)-COUNTA('Fund Guide'!$B$2:$B$5)),MATCH($E72,OFFSET('Fund Guide'!$B$5,1,,COUNTA('Fund Guide'!$B:$B)-COUNTA('Fund Guide'!$B$2:$B$5)),0)),"-"))</f>
        <v/>
      </c>
      <c r="AB72" s="232"/>
      <c r="AC72" s="232"/>
      <c r="AD72" s="231"/>
    </row>
    <row r="73" spans="2:30" s="477" customFormat="1" ht="4.5" customHeight="1">
      <c r="B73" s="475"/>
      <c r="C73" s="475"/>
      <c r="D73" s="475"/>
      <c r="E73" s="486"/>
      <c r="F73" s="517"/>
      <c r="G73" s="487"/>
      <c r="H73" s="487"/>
      <c r="I73" s="488"/>
      <c r="J73" s="488"/>
      <c r="K73" s="488"/>
      <c r="M73" s="497"/>
      <c r="Q73" s="488"/>
      <c r="S73" s="488"/>
      <c r="U73" s="488"/>
      <c r="W73" s="488"/>
      <c r="Y73" s="488"/>
      <c r="AB73" s="488"/>
    </row>
    <row r="74" spans="2:30" s="493" customFormat="1" ht="14.25" customHeight="1">
      <c r="B74" s="489"/>
      <c r="C74" s="489"/>
      <c r="D74" s="489" t="s">
        <v>12</v>
      </c>
      <c r="E74" s="525" t="s">
        <v>618</v>
      </c>
      <c r="F74" s="534"/>
      <c r="G74" s="534"/>
      <c r="H74" s="534"/>
      <c r="I74" s="535"/>
      <c r="J74" s="535"/>
      <c r="K74" s="535"/>
      <c r="M74" s="528">
        <f>IFERROR(IF(N74=0, 0, N74*$M$3),0)</f>
        <v>0</v>
      </c>
      <c r="N74" s="653">
        <v>0</v>
      </c>
      <c r="O74" s="529">
        <f>IF(N74=0, 0, SUM(O75:O76)*N74)</f>
        <v>0</v>
      </c>
      <c r="Q74" s="535"/>
      <c r="R74" s="536"/>
      <c r="S74" s="535"/>
      <c r="T74" s="536"/>
      <c r="U74" s="535"/>
      <c r="V74" s="536"/>
      <c r="W74" s="535"/>
      <c r="X74" s="536"/>
      <c r="Y74" s="535"/>
      <c r="Z74" s="536"/>
      <c r="AB74" s="535"/>
      <c r="AC74" s="536"/>
      <c r="AD74" s="536"/>
    </row>
    <row r="75" spans="2:30" s="509" customFormat="1" ht="14.25" customHeight="1">
      <c r="B75" s="503"/>
      <c r="C75" s="503"/>
      <c r="D75" s="503"/>
      <c r="E75" s="390"/>
      <c r="F75" s="504" t="str">
        <f ca="1">IF($E75="", "", IFERROR(INDEX(OFFSET('Fund Guide'!$B$5,1,MATCH(F$8,OFFSET('Fund Guide'!$B$5,,,,COUNTA('Fund Guide'!48:48)),0)-1,COUNTA('Fund Guide'!$B:$B)-COUNTA('Fund Guide'!$B$2:$B$5)),MATCH($E75,OFFSET('Fund Guide'!$B$5,1,,COUNTA('Fund Guide'!$B:$B)-COUNTA('Fund Guide'!$B$2:$B$5)),0)),"-"))</f>
        <v/>
      </c>
      <c r="G75" s="505" t="str">
        <f ca="1">IF($E75="", "", IFERROR(INDEX(OFFSET('Fund Guide'!$B$5,1,MATCH(G$8,OFFSET('Fund Guide'!$B$5,,,,COUNTA('Fund Guide'!$5:$5)),0)-1,COUNTA('Fund Guide'!$B:$B)-COUNTA('Fund Guide'!$B$2:$B$5)),MATCH($E75,OFFSET('Fund Guide'!$B$5,1,,COUNTA('Fund Guide'!$B:$B)-COUNTA('Fund Guide'!$B$2:$B$5)),0)),
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506" t="str">
        <f ca="1">IF($E75="", "", IFERROR(INDEX(OFFSET('Fund Guide'!$B$5,1,MATCH(H$8,OFFSET('Fund Guide'!$B$5,,,,COUNTA('Fund Guide'!70:70)),0)-1,COUNTA('Fund Guide'!$B:$B)-COUNTA('Fund Guide'!$B$2:$B$5)),MATCH($E75,OFFSET('Fund Guide'!$B$5,1,,COUNTA('Fund Guide'!$B:$B)-COUNTA('Fund Guide'!$B$2:$B$5)),0)),"BRL"))</f>
        <v/>
      </c>
      <c r="I75" s="507"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Guide'!$E$8,3,,COUNTA('RF &amp; RV Guide'!$E:$E)-COUNTA('RF &amp; RV Guide'!$E$1:$E$8)), 0),-1+MATCH(I$8, OFFSET('RF &amp; RV Guide'!$E$8,,,,COUNTA('RF &amp; RV Guide'!$8:$8)-COUNTA('RF &amp; RV Guide'!$A$8:$E$8)),0)),IFERROR(IF(FIND("tulo",$E75), 0.25%), "-"))))</f>
        <v/>
      </c>
      <c r="J75" s="508" t="str">
        <f ca="1">IF($E75="", "", IFERROR(INDEX(OFFSET('Fund Guide'!$B$5,1,MATCH(J$8,OFFSET('Fund Guide'!$B$5,,,,COUNTA('Fund Guide'!$5:$5)),0)-1,COUNTA('Fund Guide'!$B:$B)-COUNTA('Fund Guide'!$B$2:$B$5)),MATCH($E75,OFFSET('Fund Guide'!$B$5,1,,COUNTA('Fund Guide'!$B:$B)-COUNTA('Fund Guide'!$B$2:$B$5)),0)),
IFERROR(OFFSET('RF &amp; RV Guide'!$E$8,2+MATCH($E75, OFFSET('RF &amp; RV Guide'!$E$8,3,,COUNTA('RF &amp; RV Guide'!$E:$E)-COUNTA('RF &amp; RV Guide'!$E$1:$E$8)), 0),-1+MATCH(J$8, OFFSET('RF &amp; RV Guide'!$E$8,,,,COUNTA('RF &amp; RV Guide'!$8:$8)-COUNTA('RF &amp; RV Guide'!$A$8:$E$8)),0)), "-")))</f>
        <v/>
      </c>
      <c r="K75" s="508"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M75" s="510" t="str">
        <f>IFERROR(IF(N75=0, "", N75*$M$3),0)</f>
        <v/>
      </c>
      <c r="N75" s="231"/>
      <c r="O75" s="530" t="str">
        <f>IFERROR(IF(N75=0, "", N75/N$74),0)</f>
        <v/>
      </c>
      <c r="Q75" s="512" t="str">
        <f ca="1">IF($E75="", "", IFERROR(INDEX(OFFSET('Fund Guide'!$B$5,1,MATCH(Q$8,OFFSET('Fund Guide'!$B$5,,,,COUNTA('Fund Guide'!48:48)),0)-1,COUNTA('Fund Guide'!$B:$B)-COUNTA('Fund Guide'!$B$2:$B$5)),MATCH($E75,OFFSET('Fund Guide'!$B$5,1,,COUNTA('Fund Guide'!$B:$B)-COUNTA('Fund Guide'!$B$2:$B$5)),0)),"-"))</f>
        <v/>
      </c>
      <c r="R75" s="513" t="str">
        <f ca="1">IF($E75="", "", IFERROR(INDEX(OFFSET('Fund Guide'!$B$5,1,MATCH(R$8,OFFSET('Fund Guide'!$B$5,,,,COUNTA('Fund Guide'!48:48)),0)-1,COUNTA('Fund Guide'!$B:$B)-COUNTA('Fund Guide'!$B$2:$B$5)),MATCH($E75,OFFSET('Fund Guide'!$B$5,1,,COUNTA('Fund Guide'!$B:$B)-COUNTA('Fund Guide'!$B$2:$B$5)),0)),"-"))</f>
        <v/>
      </c>
      <c r="S75" s="512" t="str">
        <f ca="1">IF($E75="", "", IFERROR(INDEX(OFFSET('Fund Guide'!$B$5,1,MATCH(S$8,OFFSET('Fund Guide'!$B$5,,,,COUNTA('Fund Guide'!48:48)),0)-1,COUNTA('Fund Guide'!$B:$B)-COUNTA('Fund Guide'!$B$2:$B$5)),MATCH($E75,OFFSET('Fund Guide'!$B$5,1,,COUNTA('Fund Guide'!$B:$B)-COUNTA('Fund Guide'!$B$2:$B$5)),0)),"-"))</f>
        <v/>
      </c>
      <c r="T75" s="513" t="str">
        <f ca="1">IF($E75="", "", IFERROR(INDEX(OFFSET('Fund Guide'!$B$5,1,MATCH(T$8,OFFSET('Fund Guide'!$B$5,,,,COUNTA('Fund Guide'!48:48)),0)-1,COUNTA('Fund Guide'!$B:$B)-COUNTA('Fund Guide'!$B$2:$B$5)),MATCH($E75,OFFSET('Fund Guide'!$B$5,1,,COUNTA('Fund Guide'!$B:$B)-COUNTA('Fund Guide'!$B$2:$B$5)),0)),"-"))</f>
        <v/>
      </c>
      <c r="U75" s="512" t="str">
        <f ca="1">IF($E75="", "", IFERROR(INDEX(OFFSET('Fund Guide'!$B$5,1,MATCH(U$8,OFFSET('Fund Guide'!$B$5,,,,COUNTA('Fund Guide'!48:48)),0)-1,COUNTA('Fund Guide'!$B:$B)-COUNTA('Fund Guide'!$B$2:$B$5)),MATCH($E75,OFFSET('Fund Guide'!$B$5,1,,COUNTA('Fund Guide'!$B:$B)-COUNTA('Fund Guide'!$B$2:$B$5)),0)),"-"))</f>
        <v/>
      </c>
      <c r="V75" s="513" t="str">
        <f ca="1">IF($E75="", "", IFERROR(INDEX(OFFSET('Fund Guide'!$B$5,1,MATCH(V$8,OFFSET('Fund Guide'!$B$5,,,,COUNTA('Fund Guide'!48:48)),0)-1,COUNTA('Fund Guide'!$B:$B)-COUNTA('Fund Guide'!$B$2:$B$5)),MATCH($E75,OFFSET('Fund Guide'!$B$5,1,,COUNTA('Fund Guide'!$B:$B)-COUNTA('Fund Guide'!$B$2:$B$5)),0)),"-"))</f>
        <v/>
      </c>
      <c r="W75" s="512" t="str">
        <f ca="1">IF($E75="", "", IFERROR(INDEX(OFFSET('Fund Guide'!$B$5,1,MATCH(W$8,OFFSET('Fund Guide'!$B$5,,,,COUNTA('Fund Guide'!48:48)),0)-1,COUNTA('Fund Guide'!$B:$B)-COUNTA('Fund Guide'!$B$2:$B$5)),MATCH($E75,OFFSET('Fund Guide'!$B$5,1,,COUNTA('Fund Guide'!$B:$B)-COUNTA('Fund Guide'!$B$2:$B$5)),0)),"-"))</f>
        <v/>
      </c>
      <c r="X75" s="513" t="str">
        <f ca="1">IF($E75="", "", IFERROR(INDEX(OFFSET('Fund Guide'!$B$5,1,MATCH(X$8,OFFSET('Fund Guide'!$B$5,,,,COUNTA('Fund Guide'!48:48)),0)-1,COUNTA('Fund Guide'!$B:$B)-COUNTA('Fund Guide'!$B$2:$B$5)),MATCH($E75,OFFSET('Fund Guide'!$B$5,1,,COUNTA('Fund Guide'!$B:$B)-COUNTA('Fund Guide'!$B$2:$B$5)),0)),"-"))</f>
        <v/>
      </c>
      <c r="Y75" s="514" t="str">
        <f ca="1">IF($E75="", "", IFERROR(INDEX(OFFSET('Fund Guide'!$B$5,1,MATCH(Y$8,OFFSET('Fund Guide'!$B$5,,,,COUNTA('Fund Guide'!48:48)),0)-1,COUNTA('Fund Guide'!$B:$B)-COUNTA('Fund Guide'!$B$2:$B$5)),MATCH($E75,OFFSET('Fund Guide'!$B$5,1,,COUNTA('Fund Guide'!$B:$B)-COUNTA('Fund Guide'!$B$2:$B$5)),0)),"-"))</f>
        <v/>
      </c>
      <c r="Z75" s="515" t="str">
        <f ca="1">IF($E75="", "", IFERROR(INDEX(OFFSET('Fund Guide'!$B$5,1,MATCH(Z$8,OFFSET('Fund Guide'!$B$5,,,,COUNTA('Fund Guide'!48:48)),0)-1,COUNTA('Fund Guide'!$B:$B)-COUNTA('Fund Guide'!$B$2:$B$5)),MATCH($E75,OFFSET('Fund Guide'!$B$5,1,,COUNTA('Fund Guide'!$B:$B)-COUNTA('Fund Guide'!$B$2:$B$5)),0)),"-"))</f>
        <v/>
      </c>
      <c r="AB75" s="232"/>
      <c r="AC75" s="232"/>
      <c r="AD75" s="231"/>
    </row>
    <row r="76" spans="2:30" s="477" customFormat="1" ht="7.5" customHeight="1">
      <c r="B76" s="475"/>
      <c r="C76" s="475"/>
      <c r="D76" s="475"/>
      <c r="E76" s="486"/>
      <c r="F76" s="517"/>
      <c r="G76" s="487"/>
      <c r="H76" s="487"/>
      <c r="I76" s="488"/>
      <c r="J76" s="488"/>
      <c r="K76" s="488"/>
      <c r="M76" s="497"/>
      <c r="N76" s="533"/>
      <c r="Q76" s="488"/>
      <c r="S76" s="488"/>
      <c r="U76" s="488"/>
      <c r="W76" s="488"/>
      <c r="Y76" s="488"/>
      <c r="AB76" s="488"/>
    </row>
    <row r="77" spans="2:30" s="493" customFormat="1" ht="14.25" customHeight="1">
      <c r="B77" s="489"/>
      <c r="C77" s="489"/>
      <c r="D77" s="489" t="s">
        <v>1395</v>
      </c>
      <c r="E77" s="490" t="s">
        <v>14</v>
      </c>
      <c r="F77" s="491"/>
      <c r="G77" s="491"/>
      <c r="H77" s="491"/>
      <c r="I77" s="492"/>
      <c r="J77" s="492"/>
      <c r="K77" s="492"/>
      <c r="M77" s="494">
        <f>IF(M79+M95=0, 0,M79+M95)</f>
        <v>3150000</v>
      </c>
      <c r="N77" s="495">
        <f>N79+N95</f>
        <v>0.315</v>
      </c>
      <c r="O77" s="496">
        <f>O79+O95</f>
        <v>0.315</v>
      </c>
      <c r="Q77" s="492"/>
      <c r="R77" s="496"/>
      <c r="S77" s="492"/>
      <c r="T77" s="496"/>
      <c r="U77" s="492"/>
      <c r="V77" s="496"/>
      <c r="W77" s="492"/>
      <c r="X77" s="496"/>
      <c r="Y77" s="492"/>
      <c r="Z77" s="496"/>
      <c r="AB77" s="492"/>
      <c r="AC77" s="496"/>
      <c r="AD77" s="496"/>
    </row>
    <row r="78" spans="2:30" s="477" customFormat="1" ht="4.5" customHeight="1">
      <c r="B78" s="475"/>
      <c r="C78" s="475"/>
      <c r="D78" s="475"/>
      <c r="E78" s="486"/>
      <c r="F78" s="487"/>
      <c r="G78" s="487"/>
      <c r="H78" s="487"/>
      <c r="I78" s="488"/>
      <c r="J78" s="488"/>
      <c r="K78" s="488"/>
      <c r="M78" s="497"/>
      <c r="Q78" s="488"/>
      <c r="S78" s="488"/>
      <c r="U78" s="488"/>
      <c r="W78" s="488"/>
      <c r="Y78" s="488"/>
      <c r="AB78" s="488"/>
    </row>
    <row r="79" spans="2:30" s="493" customFormat="1" ht="14.25" customHeight="1">
      <c r="B79" s="489"/>
      <c r="C79" s="489" t="s">
        <v>12</v>
      </c>
      <c r="D79" s="489" t="s">
        <v>12</v>
      </c>
      <c r="E79" s="498" t="s">
        <v>608</v>
      </c>
      <c r="F79" s="499"/>
      <c r="G79" s="499"/>
      <c r="H79" s="499"/>
      <c r="I79" s="500"/>
      <c r="J79" s="500"/>
      <c r="K79" s="500"/>
      <c r="M79" s="501">
        <f>IFERROR(IF(N79=0, 0, N79*$M$3),0)</f>
        <v>2700000</v>
      </c>
      <c r="N79" s="652">
        <v>0.27</v>
      </c>
      <c r="O79" s="502">
        <f>ROUND(O81+O86+O92,3)</f>
        <v>0.27</v>
      </c>
      <c r="Q79" s="500"/>
      <c r="R79" s="502"/>
      <c r="S79" s="500"/>
      <c r="T79" s="502"/>
      <c r="U79" s="500"/>
      <c r="V79" s="502"/>
      <c r="W79" s="500"/>
      <c r="X79" s="502"/>
      <c r="Y79" s="500"/>
      <c r="Z79" s="502"/>
      <c r="AB79" s="500"/>
      <c r="AC79" s="502"/>
      <c r="AD79" s="502"/>
    </row>
    <row r="80" spans="2:30" s="477" customFormat="1" ht="3" customHeight="1">
      <c r="B80" s="475"/>
      <c r="C80" s="475"/>
      <c r="D80" s="475"/>
      <c r="E80" s="486"/>
      <c r="F80" s="487"/>
      <c r="G80" s="487"/>
      <c r="H80" s="487"/>
      <c r="I80" s="488"/>
      <c r="J80" s="488"/>
      <c r="K80" s="488"/>
      <c r="M80" s="497"/>
      <c r="N80" s="533"/>
      <c r="Q80" s="488"/>
      <c r="S80" s="488"/>
      <c r="U80" s="488"/>
      <c r="W80" s="488"/>
      <c r="Y80" s="488"/>
      <c r="AB80" s="488"/>
    </row>
    <row r="81" spans="2:30" s="493" customFormat="1" ht="14.25" customHeight="1">
      <c r="B81" s="489"/>
      <c r="C81" s="489"/>
      <c r="D81" s="489" t="s">
        <v>12</v>
      </c>
      <c r="E81" s="525" t="s">
        <v>607</v>
      </c>
      <c r="F81" s="534"/>
      <c r="G81" s="534"/>
      <c r="H81" s="534"/>
      <c r="I81" s="535"/>
      <c r="J81" s="535"/>
      <c r="K81" s="535"/>
      <c r="M81" s="528">
        <f>IFERROR(IF(N81=0, 0, N81*$M$3),0)</f>
        <v>1500000</v>
      </c>
      <c r="N81" s="653">
        <v>0.15</v>
      </c>
      <c r="O81" s="529">
        <f>IF(N81=0, 0, SUM(O82:O85)*N81)</f>
        <v>0.15</v>
      </c>
      <c r="Q81" s="535"/>
      <c r="R81" s="536"/>
      <c r="S81" s="535"/>
      <c r="T81" s="536"/>
      <c r="U81" s="535"/>
      <c r="V81" s="536"/>
      <c r="W81" s="535"/>
      <c r="X81" s="536"/>
      <c r="Y81" s="535"/>
      <c r="Z81" s="536"/>
      <c r="AB81" s="535"/>
      <c r="AC81" s="536"/>
      <c r="AD81" s="536"/>
    </row>
    <row r="82" spans="2:30" s="509" customFormat="1" ht="14.25" customHeight="1">
      <c r="B82" s="503"/>
      <c r="C82" s="503"/>
      <c r="D82" s="503"/>
      <c r="E82" s="390" t="s">
        <v>1440</v>
      </c>
      <c r="F82" s="504" t="str">
        <f ca="1">IF($E82="", "", IFERROR(INDEX(OFFSET('Fund Guide'!$B$5,1,MATCH(F$8,OFFSET('Fund Guide'!$B$5,,,,COUNTA('Fund Guide'!54:54)),0)-1,COUNTA('Fund Guide'!$B:$B)-COUNTA('Fund Guide'!$B$2:$B$5)),MATCH($E82,OFFSET('Fund Guide'!$B$5,1,,COUNTA('Fund Guide'!$B:$B)-COUNTA('Fund Guide'!$B$2:$B$5)),0)),"-"))</f>
        <v>-</v>
      </c>
      <c r="G82" s="505">
        <f ca="1">IF($E82="", "", IFERROR(INDEX(OFFSET('Fund Guide'!$B$5,1,MATCH(G$8,OFFSET('Fund Guide'!$B$5,,,,COUNTA('Fund Guide'!$5:$5)),0)-1,COUNTA('Fund Guide'!$B:$B)-COUNTA('Fund Guide'!$B$2:$B$5)),MATCH($E82,OFFSET('Fund Guide'!$B$5,1,,COUNTA('Fund Guide'!$B:$B)-COUNTA('Fund Guide'!$B$2:$B$5)),0)),
IF(OR(LEFT($E82,3)="NTN",LEFT($E82,3)="LFT"),DATE(_xlfn.NUMBERVALUE(RIGHT(LEFT($E82, FIND(" (", $E82)-1), 4)),8,15)-TODAY(),IFERROR(IF(FIND("ano",$E82)&gt;1,FLOOR(_xlfn.NUMBERVALUE(RIGHT(LEFT($E82,FIND(" ano",$E82)-1),FIND(" ano",$E82)-1-(FIND(" - ",$E82)+2)))*365,1)),IFERROR(IF(FIND("meses",$E82)&gt;1,FLOOR(_xlfn.NUMBERVALUE(RIGHT(LEFT($E82,FIND(" meses",$E82)-1),FIND(" meses",$E82)-1-(FIND(" - ",$E82)+2))),1)*(365/12)),IFERROR(IF(FIND("mês",$E82)&gt;1,FLOOR(_xlfn.NUMBERVALUE(RIGHT(LEFT($E82,FIND(" mês",$E82)-1),FIND(" mês",$E82)-1-(FIND(" - ",$E82)+2))),1)*(365/12)),IFERROR(IF(FIND("Diária", $E82)&gt;0, 0),
IFERROR(OFFSET('RF &amp; RV Guide'!$E$8,2+MATCH($E82, OFFSET('RF &amp; RV Guide'!$E$8,3,,COUNTA('RF &amp; RV Guide'!$E:$E)-COUNTA('RF &amp; RV Guide'!$E$1:$E$8)), 0),-1+MATCH(G$8, OFFSET('RF &amp; RV Guide'!$E$8,,,,COUNTA('RF &amp; RV Guide'!$8:$8)-COUNTA('RF &amp; RV Guide'!$A$8:$E$8)),0)),"-"))))))))</f>
        <v>2</v>
      </c>
      <c r="H82" s="506" t="str">
        <f ca="1">IF($E82="", "", IFERROR(INDEX(OFFSET('Fund Guide'!$B$5,1,MATCH(H$8,OFFSET('Fund Guide'!$B$5,,,,COUNTA('Fund Guide'!77:77)),0)-1,COUNTA('Fund Guide'!$B:$B)-COUNTA('Fund Guide'!$B$2:$B$5)),MATCH($E82,OFFSET('Fund Guide'!$B$5,1,,COUNTA('Fund Guide'!$B:$B)-COUNTA('Fund Guide'!$B$2:$B$5)),0)),"BRL"))</f>
        <v>BRL</v>
      </c>
      <c r="I82" s="507">
        <f ca="1">IF($E82="", "", IFERROR(INDEX(OFFSET('Fund Guide'!$B$5,1,MATCH("Repasse Taxa Adm. Gestor",OFFSET('Fund Guide'!$B$5,,,,COUNTA('Fund Guide'!$5:$5)),0)-1,COUNTA('Fund Guide'!$B:$B)-COUNTA('Fund Guide'!$B$2:$B$5)),MATCH($E82,OFFSET('Fund Guide'!$B$5,1,,COUNTA('Fund Guide'!$B:$B)-COUNTA('Fund Guide'!$B$2:$B$5)),0)),
IFERROR(OFFSET('RF &amp; RV Guide'!$E$8,2+MATCH($E82, OFFSET('RF &amp; RV Guide'!$E$8,3,,COUNTA('RF &amp; RV Guide'!$E:$E)-COUNTA('RF &amp; RV Guide'!$E$1:$E$8)), 0),-1+MATCH(I$8, OFFSET('RF &amp; RV Guide'!$E$8,,,,COUNTA('RF &amp; RV Guide'!$8:$8)-COUNTA('RF &amp; RV Guide'!$A$8:$E$8)),0)),IFERROR(IF(FIND("tulo",$E82), 0.25%), "-"))))</f>
        <v>5.0000000000000001E-3</v>
      </c>
      <c r="J82" s="508" t="str">
        <f ca="1">IF($E82="", "", IFERROR(INDEX(OFFSET('Fund Guide'!$B$5,1,MATCH(J$8,OFFSET('Fund Guide'!$B$5,,,,COUNTA('Fund Guide'!$5:$5)),0)-1,COUNTA('Fund Guide'!$B:$B)-COUNTA('Fund Guide'!$B$2:$B$5)),MATCH($E82,OFFSET('Fund Guide'!$B$5,1,,COUNTA('Fund Guide'!$B:$B)-COUNTA('Fund Guide'!$B$2:$B$5)),0)),
IFERROR(OFFSET('RF &amp; RV Guide'!$E$8,2+MATCH($E82, OFFSET('RF &amp; RV Guide'!$E$8,3,,COUNTA('RF &amp; RV Guide'!$E:$E)-COUNTA('RF &amp; RV Guide'!$E$1:$E$8)), 0),-1+MATCH(J$8, OFFSET('RF &amp; RV Guide'!$E$8,,,,COUNTA('RF &amp; RV Guide'!$8:$8)-COUNTA('RF &amp; RV Guide'!$A$8:$E$8)),0)), "-")))</f>
        <v>-</v>
      </c>
      <c r="K82" s="508" t="str">
        <f ca="1">IF($E82="", "", IFERROR(INDEX(OFFSET('Fund Guide'!$B$5,1,MATCH(K$8,OFFSET('Fund Guide'!$B$5,,,,COUNTA('Fund Guide'!$5:$5)),0)-1,COUNTA('Fund Guide'!$B:$B)-COUNTA('Fund Guide'!$B$2:$B$5)),MATCH($E82,OFFSET('Fund Guide'!$B$5,1,,COUNTA('Fund Guide'!$B:$B)-COUNTA('Fund Guide'!$B$2:$B$5)),0)),
IFERROR(OFFSET('RF &amp; RV Guide'!$E$8,2+MATCH($E82, OFFSET('RF &amp; RV Guide'!$E$8,3,,COUNTA('RF &amp; RV Guide'!$E:$E)-COUNTA('RF &amp; RV Guide'!$E$1:$E$8)), 0),-1+MATCH("Captação", OFFSET('RF &amp; RV Guide'!$E$8,,,,COUNTA('RF &amp; RV Guide'!$8:$8)-COUNTA('RF &amp; RV Guide'!$A$8:$E$8)),0)), "-")))</f>
        <v>Sim</v>
      </c>
      <c r="M82" s="510">
        <f>IFERROR(IF(N82=0, "", N82*$M$3),0)</f>
        <v>600000</v>
      </c>
      <c r="N82" s="231">
        <v>0.06</v>
      </c>
      <c r="O82" s="530">
        <f>IFERROR(IF(N82=0, "", N82/N$81),0)</f>
        <v>0.4</v>
      </c>
      <c r="Q82" s="512" t="str">
        <f ca="1">IF($E82="", "", IFERROR(INDEX(OFFSET('Fund Guide'!$B$5,1,MATCH(Q$8,OFFSET('Fund Guide'!$B$5,,,,COUNTA('Fund Guide'!54:54)),0)-1,COUNTA('Fund Guide'!$B:$B)-COUNTA('Fund Guide'!$B$2:$B$5)),MATCH($E82,OFFSET('Fund Guide'!$B$5,1,,COUNTA('Fund Guide'!$B:$B)-COUNTA('Fund Guide'!$B$2:$B$5)),0)),"-"))</f>
        <v>-</v>
      </c>
      <c r="R82" s="513" t="str">
        <f ca="1">IF($E82="", "", IFERROR(INDEX(OFFSET('Fund Guide'!$B$5,1,MATCH(R$8,OFFSET('Fund Guide'!$B$5,,,,COUNTA('Fund Guide'!54:54)),0)-1,COUNTA('Fund Guide'!$B:$B)-COUNTA('Fund Guide'!$B$2:$B$5)),MATCH($E82,OFFSET('Fund Guide'!$B$5,1,,COUNTA('Fund Guide'!$B:$B)-COUNTA('Fund Guide'!$B$2:$B$5)),0)),"-"))</f>
        <v>-</v>
      </c>
      <c r="S82" s="512" t="str">
        <f ca="1">IF($E82="", "", IFERROR(INDEX(OFFSET('Fund Guide'!$B$5,1,MATCH(S$8,OFFSET('Fund Guide'!$B$5,,,,COUNTA('Fund Guide'!54:54)),0)-1,COUNTA('Fund Guide'!$B:$B)-COUNTA('Fund Guide'!$B$2:$B$5)),MATCH($E82,OFFSET('Fund Guide'!$B$5,1,,COUNTA('Fund Guide'!$B:$B)-COUNTA('Fund Guide'!$B$2:$B$5)),0)),"-"))</f>
        <v>-</v>
      </c>
      <c r="T82" s="513" t="str">
        <f ca="1">IF($E82="", "", IFERROR(INDEX(OFFSET('Fund Guide'!$B$5,1,MATCH(T$8,OFFSET('Fund Guide'!$B$5,,,,COUNTA('Fund Guide'!54:54)),0)-1,COUNTA('Fund Guide'!$B:$B)-COUNTA('Fund Guide'!$B$2:$B$5)),MATCH($E82,OFFSET('Fund Guide'!$B$5,1,,COUNTA('Fund Guide'!$B:$B)-COUNTA('Fund Guide'!$B$2:$B$5)),0)),"-"))</f>
        <v>-</v>
      </c>
      <c r="U82" s="512" t="str">
        <f ca="1">IF($E82="", "", IFERROR(INDEX(OFFSET('Fund Guide'!$B$5,1,MATCH(U$8,OFFSET('Fund Guide'!$B$5,,,,COUNTA('Fund Guide'!54:54)),0)-1,COUNTA('Fund Guide'!$B:$B)-COUNTA('Fund Guide'!$B$2:$B$5)),MATCH($E82,OFFSET('Fund Guide'!$B$5,1,,COUNTA('Fund Guide'!$B:$B)-COUNTA('Fund Guide'!$B$2:$B$5)),0)),"-"))</f>
        <v>-</v>
      </c>
      <c r="V82" s="513" t="str">
        <f ca="1">IF($E82="", "", IFERROR(INDEX(OFFSET('Fund Guide'!$B$5,1,MATCH(V$8,OFFSET('Fund Guide'!$B$5,,,,COUNTA('Fund Guide'!54:54)),0)-1,COUNTA('Fund Guide'!$B:$B)-COUNTA('Fund Guide'!$B$2:$B$5)),MATCH($E82,OFFSET('Fund Guide'!$B$5,1,,COUNTA('Fund Guide'!$B:$B)-COUNTA('Fund Guide'!$B$2:$B$5)),0)),"-"))</f>
        <v>-</v>
      </c>
      <c r="W82" s="512" t="str">
        <f ca="1">IF($E82="", "", IFERROR(INDEX(OFFSET('Fund Guide'!$B$5,1,MATCH(W$8,OFFSET('Fund Guide'!$B$5,,,,COUNTA('Fund Guide'!54:54)),0)-1,COUNTA('Fund Guide'!$B:$B)-COUNTA('Fund Guide'!$B$2:$B$5)),MATCH($E82,OFFSET('Fund Guide'!$B$5,1,,COUNTA('Fund Guide'!$B:$B)-COUNTA('Fund Guide'!$B$2:$B$5)),0)),"-"))</f>
        <v>-</v>
      </c>
      <c r="X82" s="513" t="str">
        <f ca="1">IF($E82="", "", IFERROR(INDEX(OFFSET('Fund Guide'!$B$5,1,MATCH(X$8,OFFSET('Fund Guide'!$B$5,,,,COUNTA('Fund Guide'!54:54)),0)-1,COUNTA('Fund Guide'!$B:$B)-COUNTA('Fund Guide'!$B$2:$B$5)),MATCH($E82,OFFSET('Fund Guide'!$B$5,1,,COUNTA('Fund Guide'!$B:$B)-COUNTA('Fund Guide'!$B$2:$B$5)),0)),"-"))</f>
        <v>-</v>
      </c>
      <c r="Y82" s="514" t="str">
        <f ca="1">IF($E82="", "", IFERROR(INDEX(OFFSET('Fund Guide'!$B$5,1,MATCH(Y$8,OFFSET('Fund Guide'!$B$5,,,,COUNTA('Fund Guide'!54:54)),0)-1,COUNTA('Fund Guide'!$B:$B)-COUNTA('Fund Guide'!$B$2:$B$5)),MATCH($E82,OFFSET('Fund Guide'!$B$5,1,,COUNTA('Fund Guide'!$B:$B)-COUNTA('Fund Guide'!$B$2:$B$5)),0)),"-"))</f>
        <v>-</v>
      </c>
      <c r="Z82" s="515" t="str">
        <f ca="1">IF($E82="", "", IFERROR(INDEX(OFFSET('Fund Guide'!$B$5,1,MATCH(Z$8,OFFSET('Fund Guide'!$B$5,,,,COUNTA('Fund Guide'!54:54)),0)-1,COUNTA('Fund Guide'!$B:$B)-COUNTA('Fund Guide'!$B$2:$B$5)),MATCH($E82,OFFSET('Fund Guide'!$B$5,1,,COUNTA('Fund Guide'!$B:$B)-COUNTA('Fund Guide'!$B$2:$B$5)),0)),"-"))</f>
        <v>-</v>
      </c>
      <c r="AB82" s="232"/>
      <c r="AC82" s="232"/>
      <c r="AD82" s="231"/>
    </row>
    <row r="83" spans="2:30" s="509" customFormat="1" ht="14.25" customHeight="1">
      <c r="B83" s="503"/>
      <c r="C83" s="503"/>
      <c r="D83" s="503"/>
      <c r="E83" s="390" t="s">
        <v>2189</v>
      </c>
      <c r="F83" s="504">
        <f ca="1">IF($E83="", "", IFERROR(INDEX(OFFSET('Fund Guide'!$B$5,1,MATCH(F$8,OFFSET('Fund Guide'!$B$5,,,,COUNTA('Fund Guide'!55:55)),0)-1,COUNTA('Fund Guide'!$B:$B)-COUNTA('Fund Guide'!$B$2:$B$5)),MATCH($E83,OFFSET('Fund Guide'!$B$5,1,,COUNTA('Fund Guide'!$B:$B)-COUNTA('Fund Guide'!$B$2:$B$5)),0)),"-"))</f>
        <v>11741429000156</v>
      </c>
      <c r="G83" s="505">
        <f ca="1">IF($E83="", "", IFERROR(INDEX(OFFSET('Fund Guide'!$B$5,1,MATCH(G$8,OFFSET('Fund Guide'!$B$5,,,,COUNTA('Fund Guide'!$5:$5)),0)-1,COUNTA('Fund Guide'!$B:$B)-COUNTA('Fund Guide'!$B$2:$B$5)),MATCH($E83,OFFSET('Fund Guide'!$B$5,1,,COUNTA('Fund Guide'!$B:$B)-COUNTA('Fund Guide'!$B$2:$B$5)),0)),
IF(OR(LEFT($E83,3)="NTN",LEFT($E83,3)="LFT"),DATE(_xlfn.NUMBERVALUE(RIGHT(LEFT($E83, FIND(" (", $E83)-1), 4)),8,15)-TODAY(),IFERROR(IF(FIND("ano",$E83)&gt;1,FLOOR(_xlfn.NUMBERVALUE(RIGHT(LEFT($E83,FIND(" ano",$E83)-1),FIND(" ano",$E83)-1-(FIND(" - ",$E83)+2)))*365,1)),IFERROR(IF(FIND("meses",$E83)&gt;1,FLOOR(_xlfn.NUMBERVALUE(RIGHT(LEFT($E83,FIND(" meses",$E83)-1),FIND(" meses",$E83)-1-(FIND(" - ",$E83)+2))),1)*(365/12)),IFERROR(IF(FIND("mês",$E83)&gt;1,FLOOR(_xlfn.NUMBERVALUE(RIGHT(LEFT($E83,FIND(" mês",$E83)-1),FIND(" mês",$E83)-1-(FIND(" - ",$E83)+2))),1)*(365/12)),IFERROR(IF(FIND("Diária", $E83)&gt;0, 0),
IFERROR(OFFSET('RF &amp; RV Guide'!$E$8,2+MATCH($E83, OFFSET('RF &amp; RV Guide'!$E$8,3,,COUNTA('RF &amp; RV Guide'!$E:$E)-COUNTA('RF &amp; RV Guide'!$E$1:$E$8)), 0),-1+MATCH(G$8, OFFSET('RF &amp; RV Guide'!$E$8,,,,COUNTA('RF &amp; RV Guide'!$8:$8)-COUNTA('RF &amp; RV Guide'!$A$8:$E$8)),0)),"-"))))))))</f>
        <v>33</v>
      </c>
      <c r="H83" s="506" t="str">
        <f ca="1">IF($E83="", "", IFERROR(INDEX(OFFSET('Fund Guide'!$B$5,1,MATCH(H$8,OFFSET('Fund Guide'!$B$5,,,,COUNTA('Fund Guide'!78:78)),0)-1,COUNTA('Fund Guide'!$B:$B)-COUNTA('Fund Guide'!$B$2:$B$5)),MATCH($E83,OFFSET('Fund Guide'!$B$5,1,,COUNTA('Fund Guide'!$B:$B)-COUNTA('Fund Guide'!$B$2:$B$5)),0)),"BRL"))</f>
        <v>BRL</v>
      </c>
      <c r="I83" s="507">
        <f ca="1">IF($E83="", "", IFERROR(INDEX(OFFSET('Fund Guide'!$B$5,1,MATCH("Repasse Taxa Adm. Gestor",OFFSET('Fund Guide'!$B$5,,,,COUNTA('Fund Guide'!$5:$5)),0)-1,COUNTA('Fund Guide'!$B:$B)-COUNTA('Fund Guide'!$B$2:$B$5)),MATCH($E83,OFFSET('Fund Guide'!$B$5,1,,COUNTA('Fund Guide'!$B:$B)-COUNTA('Fund Guide'!$B$2:$B$5)),0)),
IFERROR(OFFSET('RF &amp; RV Guide'!$E$8,2+MATCH($E83, OFFSET('RF &amp; RV Guide'!$E$8,3,,COUNTA('RF &amp; RV Guide'!$E:$E)-COUNTA('RF &amp; RV Guide'!$E$1:$E$8)), 0),-1+MATCH(I$8, OFFSET('RF &amp; RV Guide'!$E$8,,,,COUNTA('RF &amp; RV Guide'!$8:$8)-COUNTA('RF &amp; RV Guide'!$A$8:$E$8)),0)),IFERROR(IF(FIND("tulo",$E83), 0.25%), "-"))))</f>
        <v>5.3340000000000002E-3</v>
      </c>
      <c r="J83" s="508">
        <f ca="1">IF($E83="", "", IFERROR(INDEX(OFFSET('Fund Guide'!$B$5,1,MATCH(J$8,OFFSET('Fund Guide'!$B$5,,,,COUNTA('Fund Guide'!$5:$5)),0)-1,COUNTA('Fund Guide'!$B:$B)-COUNTA('Fund Guide'!$B$2:$B$5)),MATCH($E83,OFFSET('Fund Guide'!$B$5,1,,COUNTA('Fund Guide'!$B:$B)-COUNTA('Fund Guide'!$B$2:$B$5)),0)),
IFERROR(OFFSET('RF &amp; RV Guide'!$E$8,2+MATCH($E83, OFFSET('RF &amp; RV Guide'!$E$8,3,,COUNTA('RF &amp; RV Guide'!$E:$E)-COUNTA('RF &amp; RV Guide'!$E$1:$E$8)), 0),-1+MATCH(J$8, OFFSET('RF &amp; RV Guide'!$E$8,,,,COUNTA('RF &amp; RV Guide'!$8:$8)-COUNTA('RF &amp; RV Guide'!$A$8:$E$8)),0)), "-")))</f>
        <v>41556</v>
      </c>
      <c r="K83" s="508" t="str">
        <f ca="1">IF($E83="", "", IFERROR(INDEX(OFFSET('Fund Guide'!$B$5,1,MATCH(K$8,OFFSET('Fund Guide'!$B$5,,,,COUNTA('Fund Guide'!$5:$5)),0)-1,COUNTA('Fund Guide'!$B:$B)-COUNTA('Fund Guide'!$B$2:$B$5)),MATCH($E83,OFFSET('Fund Guide'!$B$5,1,,COUNTA('Fund Guide'!$B:$B)-COUNTA('Fund Guide'!$B$2:$B$5)),0)),
IFERROR(OFFSET('RF &amp; RV Guide'!$E$8,2+MATCH($E83, OFFSET('RF &amp; RV Guide'!$E$8,3,,COUNTA('RF &amp; RV Guide'!$E:$E)-COUNTA('RF &amp; RV Guide'!$E$1:$E$8)), 0),-1+MATCH("Captação", OFFSET('RF &amp; RV Guide'!$E$8,,,,COUNTA('RF &amp; RV Guide'!$8:$8)-COUNTA('RF &amp; RV Guide'!$A$8:$E$8)),0)), "-")))</f>
        <v>Sim</v>
      </c>
      <c r="M83" s="510">
        <f>IFERROR(IF(N83=0, "", N83*$M$3),0)</f>
        <v>525000</v>
      </c>
      <c r="N83" s="231">
        <v>5.2499999999999998E-2</v>
      </c>
      <c r="O83" s="530">
        <f>IFERROR(IF(N83=0, "", N83/N$81),0)</f>
        <v>0.35</v>
      </c>
      <c r="Q83" s="512">
        <f ca="1">IF($E83="", "", IFERROR(INDEX(OFFSET('Fund Guide'!$B$5,1,MATCH(Q$8,OFFSET('Fund Guide'!$B$5,,,,COUNTA('Fund Guide'!55:55)),0)-1,COUNTA('Fund Guide'!$B:$B)-COUNTA('Fund Guide'!$B$2:$B$5)),MATCH($E83,OFFSET('Fund Guide'!$B$5,1,,COUNTA('Fund Guide'!$B:$B)-COUNTA('Fund Guide'!$B$2:$B$5)),0)),"-"))</f>
        <v>-4.7230542944467491E-2</v>
      </c>
      <c r="R83" s="513">
        <f ca="1">IF($E83="", "", IFERROR(INDEX(OFFSET('Fund Guide'!$B$5,1,MATCH(R$8,OFFSET('Fund Guide'!$B$5,,,,COUNTA('Fund Guide'!55:55)),0)-1,COUNTA('Fund Guide'!$B:$B)-COUNTA('Fund Guide'!$B$2:$B$5)),MATCH($E83,OFFSET('Fund Guide'!$B$5,1,,COUNTA('Fund Guide'!$B:$B)-COUNTA('Fund Guide'!$B$2:$B$5)),0)),"-"))</f>
        <v>-0.61055844716511543</v>
      </c>
      <c r="S83" s="512">
        <f ca="1">IF($E83="", "", IFERROR(INDEX(OFFSET('Fund Guide'!$B$5,1,MATCH(S$8,OFFSET('Fund Guide'!$B$5,,,,COUNTA('Fund Guide'!55:55)),0)-1,COUNTA('Fund Guide'!$B:$B)-COUNTA('Fund Guide'!$B$2:$B$5)),MATCH($E83,OFFSET('Fund Guide'!$B$5,1,,COUNTA('Fund Guide'!$B:$B)-COUNTA('Fund Guide'!$B$2:$B$5)),0)),"-"))</f>
        <v>-0.21794834665596818</v>
      </c>
      <c r="T83" s="513">
        <f ca="1">IF($E83="", "", IFERROR(INDEX(OFFSET('Fund Guide'!$B$5,1,MATCH(T$8,OFFSET('Fund Guide'!$B$5,,,,COUNTA('Fund Guide'!55:55)),0)-1,COUNTA('Fund Guide'!$B:$B)-COUNTA('Fund Guide'!$B$2:$B$5)),MATCH($E83,OFFSET('Fund Guide'!$B$5,1,,COUNTA('Fund Guide'!$B:$B)-COUNTA('Fund Guide'!$B$2:$B$5)),0)),"-"))</f>
        <v>-2.1366225588072618</v>
      </c>
      <c r="U83" s="512">
        <f ca="1">IF($E83="", "", IFERROR(INDEX(OFFSET('Fund Guide'!$B$5,1,MATCH(U$8,OFFSET('Fund Guide'!$B$5,,,,COUNTA('Fund Guide'!55:55)),0)-1,COUNTA('Fund Guide'!$B:$B)-COUNTA('Fund Guide'!$B$2:$B$5)),MATCH($E83,OFFSET('Fund Guide'!$B$5,1,,COUNTA('Fund Guide'!$B:$B)-COUNTA('Fund Guide'!$B$2:$B$5)),0)),"-"))</f>
        <v>-0.12212843640272719</v>
      </c>
      <c r="V83" s="513">
        <f ca="1">IF($E83="", "", IFERROR(INDEX(OFFSET('Fund Guide'!$B$5,1,MATCH(V$8,OFFSET('Fund Guide'!$B$5,,,,COUNTA('Fund Guide'!55:55)),0)-1,COUNTA('Fund Guide'!$B:$B)-COUNTA('Fund Guide'!$B$2:$B$5)),MATCH($E83,OFFSET('Fund Guide'!$B$5,1,,COUNTA('Fund Guide'!$B:$B)-COUNTA('Fund Guide'!$B$2:$B$5)),0)),"-"))</f>
        <v>-0.92612211916079556</v>
      </c>
      <c r="W83" s="512">
        <f ca="1">IF($E83="", "", IFERROR(INDEX(OFFSET('Fund Guide'!$B$5,1,MATCH(W$8,OFFSET('Fund Guide'!$B$5,,,,COUNTA('Fund Guide'!55:55)),0)-1,COUNTA('Fund Guide'!$B:$B)-COUNTA('Fund Guide'!$B$2:$B$5)),MATCH($E83,OFFSET('Fund Guide'!$B$5,1,,COUNTA('Fund Guide'!$B:$B)-COUNTA('Fund Guide'!$B$2:$B$5)),0)),"-"))</f>
        <v>-3.3098717842083403E-2</v>
      </c>
      <c r="X83" s="513">
        <f ca="1">IF($E83="", "", IFERROR(INDEX(OFFSET('Fund Guide'!$B$5,1,MATCH(X$8,OFFSET('Fund Guide'!$B$5,,,,COUNTA('Fund Guide'!55:55)),0)-1,COUNTA('Fund Guide'!$B:$B)-COUNTA('Fund Guide'!$B$2:$B$5)),MATCH($E83,OFFSET('Fund Guide'!$B$5,1,,COUNTA('Fund Guide'!$B:$B)-COUNTA('Fund Guide'!$B$2:$B$5)),0)),"-"))</f>
        <v>-0.18814384243022778</v>
      </c>
      <c r="Y83" s="514">
        <f ca="1">IF($E83="", "", IFERROR(INDEX(OFFSET('Fund Guide'!$B$5,1,MATCH(Y$8,OFFSET('Fund Guide'!$B$5,,,,COUNTA('Fund Guide'!55:55)),0)-1,COUNTA('Fund Guide'!$B:$B)-COUNTA('Fund Guide'!$B$2:$B$5)),MATCH($E83,OFFSET('Fund Guide'!$B$5,1,,COUNTA('Fund Guide'!$B:$B)-COUNTA('Fund Guide'!$B$2:$B$5)),0)),"-"))</f>
        <v>0.22846084709932138</v>
      </c>
      <c r="Z83" s="515">
        <f ca="1">IF($E83="", "", IFERROR(INDEX(OFFSET('Fund Guide'!$B$5,1,MATCH(Z$8,OFFSET('Fund Guide'!$B$5,,,,COUNTA('Fund Guide'!55:55)),0)-1,COUNTA('Fund Guide'!$B:$B)-COUNTA('Fund Guide'!$B$2:$B$5)),MATCH($E83,OFFSET('Fund Guide'!$B$5,1,,COUNTA('Fund Guide'!$B:$B)-COUNTA('Fund Guide'!$B$2:$B$5)),0)),"-"))</f>
        <v>-1.3865575459137727</v>
      </c>
      <c r="AB83" s="232"/>
      <c r="AC83" s="232"/>
      <c r="AD83" s="231"/>
    </row>
    <row r="84" spans="2:30" s="509" customFormat="1" ht="14.25" customHeight="1">
      <c r="B84" s="503"/>
      <c r="C84" s="503"/>
      <c r="D84" s="503"/>
      <c r="E84" s="390" t="s">
        <v>2161</v>
      </c>
      <c r="F84" s="504">
        <f ca="1">IF($E84="", "", IFERROR(INDEX(OFFSET('Fund Guide'!$B$5,1,MATCH(F$8,OFFSET('Fund Guide'!$B$5,,,,COUNTA('Fund Guide'!56:56)),0)-1,COUNTA('Fund Guide'!$B:$B)-COUNTA('Fund Guide'!$B$2:$B$5)),MATCH($E84,OFFSET('Fund Guide'!$B$5,1,,COUNTA('Fund Guide'!$B:$B)-COUNTA('Fund Guide'!$B$2:$B$5)),0)),"-"))</f>
        <v>29177013000112</v>
      </c>
      <c r="G84" s="505">
        <f ca="1">IF($E84="", "", IFERROR(INDEX(OFFSET('Fund Guide'!$B$5,1,MATCH(G$8,OFFSET('Fund Guide'!$B$5,,,,COUNTA('Fund Guide'!$5:$5)),0)-1,COUNTA('Fund Guide'!$B:$B)-COUNTA('Fund Guide'!$B$2:$B$5)),MATCH($E84,OFFSET('Fund Guide'!$B$5,1,,COUNTA('Fund Guide'!$B:$B)-COUNTA('Fund Guide'!$B$2:$B$5)),0)),
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32</v>
      </c>
      <c r="H84" s="506" t="str">
        <f ca="1">IF($E84="", "", IFERROR(INDEX(OFFSET('Fund Guide'!$B$5,1,MATCH(H$8,OFFSET('Fund Guide'!$B$5,,,,COUNTA('Fund Guide'!79:79)),0)-1,COUNTA('Fund Guide'!$B:$B)-COUNTA('Fund Guide'!$B$2:$B$5)),MATCH($E84,OFFSET('Fund Guide'!$B$5,1,,COUNTA('Fund Guide'!$B:$B)-COUNTA('Fund Guide'!$B$2:$B$5)),0)),"BRL"))</f>
        <v>BRL</v>
      </c>
      <c r="I84" s="507">
        <f ca="1">IF($E84="", "", IFERROR(INDEX(OFFSET('Fund Guide'!$B$5,1,MATCH("Repasse Taxa Adm. Gestor",OFFSET('Fund Guide'!$B$5,,,,COUNTA('Fund Guide'!$5:$5)),0)-1,COUNTA('Fund Guide'!$B:$B)-COUNTA('Fund Guide'!$B$2:$B$5)),MATCH($E84,OFFSET('Fund Guide'!$B$5,1,,COUNTA('Fund Guide'!$B:$B)-COUNTA('Fund Guide'!$B$2:$B$5)),0)),
IFERROR(OFFSET('RF &amp; RV Guide'!$E$8,2+MATCH($E84, OFFSET('RF &amp; RV Guide'!$E$8,3,,COUNTA('RF &amp; RV Guide'!$E:$E)-COUNTA('RF &amp; RV Guide'!$E$1:$E$8)), 0),-1+MATCH(I$8, OFFSET('RF &amp; RV Guide'!$E$8,,,,COUNTA('RF &amp; RV Guide'!$8:$8)-COUNTA('RF &amp; RV Guide'!$A$8:$E$8)),0)),IFERROR(IF(FIND("tulo",$E84), 0.25%), "-"))))</f>
        <v>5.3333333333333332E-3</v>
      </c>
      <c r="J84" s="508">
        <f ca="1">IF($E84="", "", IFERROR(INDEX(OFFSET('Fund Guide'!$B$5,1,MATCH(J$8,OFFSET('Fund Guide'!$B$5,,,,COUNTA('Fund Guide'!$5:$5)),0)-1,COUNTA('Fund Guide'!$B:$B)-COUNTA('Fund Guide'!$B$2:$B$5)),MATCH($E84,OFFSET('Fund Guide'!$B$5,1,,COUNTA('Fund Guide'!$B:$B)-COUNTA('Fund Guide'!$B$2:$B$5)),0)),
IFERROR(OFFSET('RF &amp; RV Guide'!$E$8,2+MATCH($E84, OFFSET('RF &amp; RV Guide'!$E$8,3,,COUNTA('RF &amp; RV Guide'!$E:$E)-COUNTA('RF &amp; RV Guide'!$E$1:$E$8)), 0),-1+MATCH(J$8, OFFSET('RF &amp; RV Guide'!$E$8,,,,COUNTA('RF &amp; RV Guide'!$8:$8)-COUNTA('RF &amp; RV Guide'!$A$8:$E$8)),0)), "-")))</f>
        <v>43214</v>
      </c>
      <c r="K84" s="508"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Sim</v>
      </c>
      <c r="M84" s="510">
        <f>IFERROR(IF(N84=0, "", N84*$M$3),0)</f>
        <v>375000</v>
      </c>
      <c r="N84" s="231">
        <v>3.7499999999999999E-2</v>
      </c>
      <c r="O84" s="530">
        <f>IFERROR(IF(N84=0, "", N84/N$81),0)</f>
        <v>0.25</v>
      </c>
      <c r="Q84" s="512">
        <f ca="1">IF($E84="", "", IFERROR(INDEX(OFFSET('Fund Guide'!$B$5,1,MATCH(Q$8,OFFSET('Fund Guide'!$B$5,,,,COUNTA('Fund Guide'!56:56)),0)-1,COUNTA('Fund Guide'!$B:$B)-COUNTA('Fund Guide'!$B$2:$B$5)),MATCH($E84,OFFSET('Fund Guide'!$B$5,1,,COUNTA('Fund Guide'!$B:$B)-COUNTA('Fund Guide'!$B$2:$B$5)),0)),"-"))</f>
        <v>6.5893072764172E-2</v>
      </c>
      <c r="R84" s="513">
        <f ca="1">IF($E84="", "", IFERROR(INDEX(OFFSET('Fund Guide'!$B$5,1,MATCH(R$8,OFFSET('Fund Guide'!$B$5,,,,COUNTA('Fund Guide'!56:56)),0)-1,COUNTA('Fund Guide'!$B:$B)-COUNTA('Fund Guide'!$B$2:$B$5)),MATCH($E84,OFFSET('Fund Guide'!$B$5,1,,COUNTA('Fund Guide'!$B:$B)-COUNTA('Fund Guide'!$B$2:$B$5)),0)),"-"))</f>
        <v>0.8518126127225365</v>
      </c>
      <c r="S84" s="512">
        <f ca="1">IF($E84="", "", IFERROR(INDEX(OFFSET('Fund Guide'!$B$5,1,MATCH(S$8,OFFSET('Fund Guide'!$B$5,,,,COUNTA('Fund Guide'!56:56)),0)-1,COUNTA('Fund Guide'!$B:$B)-COUNTA('Fund Guide'!$B$2:$B$5)),MATCH($E84,OFFSET('Fund Guide'!$B$5,1,,COUNTA('Fund Guide'!$B:$B)-COUNTA('Fund Guide'!$B$2:$B$5)),0)),"-"))</f>
        <v>-4.1467529488986465E-2</v>
      </c>
      <c r="T84" s="513">
        <f ca="1">IF($E84="", "", IFERROR(INDEX(OFFSET('Fund Guide'!$B$5,1,MATCH(T$8,OFFSET('Fund Guide'!$B$5,,,,COUNTA('Fund Guide'!56:56)),0)-1,COUNTA('Fund Guide'!$B:$B)-COUNTA('Fund Guide'!$B$2:$B$5)),MATCH($E84,OFFSET('Fund Guide'!$B$5,1,,COUNTA('Fund Guide'!$B:$B)-COUNTA('Fund Guide'!$B$2:$B$5)),0)),"-"))</f>
        <v>-0.4065204454339349</v>
      </c>
      <c r="U84" s="512">
        <f ca="1">IF($E84="", "", IFERROR(INDEX(OFFSET('Fund Guide'!$B$5,1,MATCH(U$8,OFFSET('Fund Guide'!$B$5,,,,COUNTA('Fund Guide'!56:56)),0)-1,COUNTA('Fund Guide'!$B:$B)-COUNTA('Fund Guide'!$B$2:$B$5)),MATCH($E84,OFFSET('Fund Guide'!$B$5,1,,COUNTA('Fund Guide'!$B:$B)-COUNTA('Fund Guide'!$B$2:$B$5)),0)),"-"))</f>
        <v>0.78473043079327742</v>
      </c>
      <c r="V84" s="513">
        <f ca="1">IF($E84="", "", IFERROR(INDEX(OFFSET('Fund Guide'!$B$5,1,MATCH(V$8,OFFSET('Fund Guide'!$B$5,,,,COUNTA('Fund Guide'!56:56)),0)-1,COUNTA('Fund Guide'!$B:$B)-COUNTA('Fund Guide'!$B$2:$B$5)),MATCH($E84,OFFSET('Fund Guide'!$B$5,1,,COUNTA('Fund Guide'!$B:$B)-COUNTA('Fund Guide'!$B$2:$B$5)),0)),"-"))</f>
        <v>5.9507534112670033</v>
      </c>
      <c r="W84" s="512">
        <f ca="1">IF($E84="", "", IFERROR(INDEX(OFFSET('Fund Guide'!$B$5,1,MATCH(W$8,OFFSET('Fund Guide'!$B$5,,,,COUNTA('Fund Guide'!56:56)),0)-1,COUNTA('Fund Guide'!$B:$B)-COUNTA('Fund Guide'!$B$2:$B$5)),MATCH($E84,OFFSET('Fund Guide'!$B$5,1,,COUNTA('Fund Guide'!$B:$B)-COUNTA('Fund Guide'!$B$2:$B$5)),0)),"-"))</f>
        <v>1.3465565881379415</v>
      </c>
      <c r="X84" s="513">
        <f ca="1">IF($E84="", "", IFERROR(INDEX(OFFSET('Fund Guide'!$B$5,1,MATCH(X$8,OFFSET('Fund Guide'!$B$5,,,,COUNTA('Fund Guide'!56:56)),0)-1,COUNTA('Fund Guide'!$B:$B)-COUNTA('Fund Guide'!$B$2:$B$5)),MATCH($E84,OFFSET('Fund Guide'!$B$5,1,,COUNTA('Fund Guide'!$B:$B)-COUNTA('Fund Guide'!$B$2:$B$5)),0)),"-"))</f>
        <v>7.6542641848166255</v>
      </c>
      <c r="Y84" s="514">
        <f ca="1">IF($E84="", "", IFERROR(INDEX(OFFSET('Fund Guide'!$B$5,1,MATCH(Y$8,OFFSET('Fund Guide'!$B$5,,,,COUNTA('Fund Guide'!56:56)),0)-1,COUNTA('Fund Guide'!$B:$B)-COUNTA('Fund Guide'!$B$2:$B$5)),MATCH($E84,OFFSET('Fund Guide'!$B$5,1,,COUNTA('Fund Guide'!$B:$B)-COUNTA('Fund Guide'!$B$2:$B$5)),0)),"-"))</f>
        <v>0.25070727134656184</v>
      </c>
      <c r="Z84" s="515">
        <f ca="1">IF($E84="", "", IFERROR(INDEX(OFFSET('Fund Guide'!$B$5,1,MATCH(Z$8,OFFSET('Fund Guide'!$B$5,,,,COUNTA('Fund Guide'!56:56)),0)-1,COUNTA('Fund Guide'!$B:$B)-COUNTA('Fund Guide'!$B$2:$B$5)),MATCH($E84,OFFSET('Fund Guide'!$B$5,1,,COUNTA('Fund Guide'!$B:$B)-COUNTA('Fund Guide'!$B$2:$B$5)),0)),"-"))</f>
        <v>-0.43143746333503347</v>
      </c>
      <c r="AB84" s="232"/>
      <c r="AC84" s="232"/>
      <c r="AD84" s="231"/>
    </row>
    <row r="85" spans="2:30" s="477" customFormat="1" ht="4.5" customHeight="1">
      <c r="B85" s="475"/>
      <c r="C85" s="475"/>
      <c r="D85" s="475"/>
      <c r="E85" s="486"/>
      <c r="F85" s="517"/>
      <c r="G85" s="487"/>
      <c r="H85" s="487"/>
      <c r="I85" s="488"/>
      <c r="J85" s="488"/>
      <c r="K85" s="488"/>
      <c r="M85" s="497"/>
      <c r="Q85" s="488"/>
      <c r="S85" s="488"/>
      <c r="U85" s="488"/>
      <c r="W85" s="488"/>
      <c r="Y85" s="488"/>
      <c r="AB85" s="488"/>
    </row>
    <row r="86" spans="2:30" s="493" customFormat="1" ht="14.25" customHeight="1">
      <c r="B86" s="489"/>
      <c r="C86" s="489"/>
      <c r="D86" s="489" t="s">
        <v>12</v>
      </c>
      <c r="E86" s="525" t="s">
        <v>614</v>
      </c>
      <c r="F86" s="534"/>
      <c r="G86" s="534"/>
      <c r="H86" s="534"/>
      <c r="I86" s="535"/>
      <c r="J86" s="535"/>
      <c r="K86" s="535"/>
      <c r="M86" s="528">
        <f>IFERROR(IF(N86=0, 0, N86*$M$3),0)</f>
        <v>1200000</v>
      </c>
      <c r="N86" s="653">
        <v>0.12</v>
      </c>
      <c r="O86" s="529">
        <f>IF(N86=0, 0, SUM(O87:O91)*N86)</f>
        <v>0.12</v>
      </c>
      <c r="Q86" s="535"/>
      <c r="R86" s="536"/>
      <c r="S86" s="535"/>
      <c r="T86" s="536"/>
      <c r="U86" s="535"/>
      <c r="V86" s="536"/>
      <c r="W86" s="535"/>
      <c r="X86" s="536"/>
      <c r="Y86" s="535"/>
      <c r="Z86" s="536"/>
      <c r="AB86" s="535"/>
      <c r="AC86" s="536"/>
      <c r="AD86" s="536"/>
    </row>
    <row r="87" spans="2:30" s="509" customFormat="1" ht="14.25" customHeight="1">
      <c r="B87" s="503"/>
      <c r="C87" s="503"/>
      <c r="D87" s="503"/>
      <c r="E87" s="390" t="s">
        <v>2276</v>
      </c>
      <c r="F87" s="504">
        <f ca="1">IF($E87="", "", IFERROR(INDEX(OFFSET('Fund Guide'!$B$5,1,MATCH(F$8,OFFSET('Fund Guide'!$B$5,,,,COUNTA('Fund Guide'!58:58)),0)-1,COUNTA('Fund Guide'!$B:$B)-COUNTA('Fund Guide'!$B$2:$B$5)),MATCH($E87,OFFSET('Fund Guide'!$B$5,1,,COUNTA('Fund Guide'!$B:$B)-COUNTA('Fund Guide'!$B$2:$B$5)),0)),"-"))</f>
        <v>32073525000143</v>
      </c>
      <c r="G87" s="505">
        <f ca="1">IF($E87="", "", IFERROR(INDEX(OFFSET('Fund Guide'!$B$5,1,MATCH(G$8,OFFSET('Fund Guide'!$B$5,,,,COUNTA('Fund Guide'!$5:$5)),0)-1,COUNTA('Fund Guide'!$B:$B)-COUNTA('Fund Guide'!$B$2:$B$5)),MATCH($E87,OFFSET('Fund Guide'!$B$5,1,,COUNTA('Fund Guide'!$B:$B)-COUNTA('Fund Guide'!$B$2:$B$5)),0)),
IF(OR(LEFT($E87,3)="NTN",LEFT($E87,3)="LFT"),DATE(_xlfn.NUMBERVALUE(RIGHT(LEFT($E87, FIND(" (", $E87)-1), 4)),8,15)-TODAY(),IFERROR(IF(FIND("ano",$E87)&gt;1,FLOOR(_xlfn.NUMBERVALUE(RIGHT(LEFT($E87,FIND(" ano",$E87)-1),FIND(" ano",$E87)-1-(FIND(" - ",$E87)+2)))*365,1)),IFERROR(IF(FIND("meses",$E87)&gt;1,FLOOR(_xlfn.NUMBERVALUE(RIGHT(LEFT($E87,FIND(" meses",$E87)-1),FIND(" meses",$E87)-1-(FIND(" - ",$E87)+2))),1)*(365/12)),IFERROR(IF(FIND("mês",$E87)&gt;1,FLOOR(_xlfn.NUMBERVALUE(RIGHT(LEFT($E87,FIND(" mês",$E87)-1),FIND(" mês",$E87)-1-(FIND(" - ",$E87)+2))),1)*(365/12)),IFERROR(IF(FIND("Diária", $E87)&gt;0, 0),
IFERROR(OFFSET('RF &amp; RV Guide'!$E$8,2+MATCH($E87, OFFSET('RF &amp; RV Guide'!$E$8,3,,COUNTA('RF &amp; RV Guide'!$E:$E)-COUNTA('RF &amp; RV Guide'!$E$1:$E$8)), 0),-1+MATCH(G$8, OFFSET('RF &amp; RV Guide'!$E$8,,,,COUNTA('RF &amp; RV Guide'!$8:$8)-COUNTA('RF &amp; RV Guide'!$A$8:$E$8)),0)),"-"))))))))</f>
        <v>32</v>
      </c>
      <c r="H87" s="506" t="str">
        <f ca="1">IF($E87="", "", IFERROR(INDEX(OFFSET('Fund Guide'!$B$5,1,MATCH(H$8,OFFSET('Fund Guide'!$B$5,,,,COUNTA('Fund Guide'!80:80)),0)-1,COUNTA('Fund Guide'!$B:$B)-COUNTA('Fund Guide'!$B$2:$B$5)),MATCH($E87,OFFSET('Fund Guide'!$B$5,1,,COUNTA('Fund Guide'!$B:$B)-COUNTA('Fund Guide'!$B$2:$B$5)),0)),"BRL"))</f>
        <v>BRL</v>
      </c>
      <c r="I87" s="507">
        <f ca="1">IF($E87="", "", IFERROR(INDEX(OFFSET('Fund Guide'!$B$5,1,MATCH("Repasse Taxa Adm. Gestor",OFFSET('Fund Guide'!$B$5,,,,COUNTA('Fund Guide'!$5:$5)),0)-1,COUNTA('Fund Guide'!$B:$B)-COUNTA('Fund Guide'!$B$2:$B$5)),MATCH($E87,OFFSET('Fund Guide'!$B$5,1,,COUNTA('Fund Guide'!$B:$B)-COUNTA('Fund Guide'!$B$2:$B$5)),0)),
IFERROR(OFFSET('RF &amp; RV Guide'!$E$8,2+MATCH($E87, OFFSET('RF &amp; RV Guide'!$E$8,3,,COUNTA('RF &amp; RV Guide'!$E:$E)-COUNTA('RF &amp; RV Guide'!$E$1:$E$8)), 0),-1+MATCH(I$8, OFFSET('RF &amp; RV Guide'!$E$8,,,,COUNTA('RF &amp; RV Guide'!$8:$8)-COUNTA('RF &amp; RV Guide'!$A$8:$E$8)),0)),IFERROR(IF(FIND("tulo",$E87), 0.25%), "-"))))</f>
        <v>4.7499999999999999E-3</v>
      </c>
      <c r="J87" s="508">
        <f ca="1">IF($E87="", "", IFERROR(INDEX(OFFSET('Fund Guide'!$B$5,1,MATCH(J$8,OFFSET('Fund Guide'!$B$5,,,,COUNTA('Fund Guide'!$5:$5)),0)-1,COUNTA('Fund Guide'!$B:$B)-COUNTA('Fund Guide'!$B$2:$B$5)),MATCH($E87,OFFSET('Fund Guide'!$B$5,1,,COUNTA('Fund Guide'!$B:$B)-COUNTA('Fund Guide'!$B$2:$B$5)),0)),
IFERROR(OFFSET('RF &amp; RV Guide'!$E$8,2+MATCH($E87, OFFSET('RF &amp; RV Guide'!$E$8,3,,COUNTA('RF &amp; RV Guide'!$E:$E)-COUNTA('RF &amp; RV Guide'!$E$1:$E$8)), 0),-1+MATCH(J$8, OFFSET('RF &amp; RV Guide'!$E$8,,,,COUNTA('RF &amp; RV Guide'!$8:$8)-COUNTA('RF &amp; RV Guide'!$A$8:$E$8)),0)), "-")))</f>
        <v>43461</v>
      </c>
      <c r="K87" s="508" t="str">
        <f ca="1">IF($E87="", "", IFERROR(INDEX(OFFSET('Fund Guide'!$B$5,1,MATCH(K$8,OFFSET('Fund Guide'!$B$5,,,,COUNTA('Fund Guide'!$5:$5)),0)-1,COUNTA('Fund Guide'!$B:$B)-COUNTA('Fund Guide'!$B$2:$B$5)),MATCH($E87,OFFSET('Fund Guide'!$B$5,1,,COUNTA('Fund Guide'!$B:$B)-COUNTA('Fund Guide'!$B$2:$B$5)),0)),
IFERROR(OFFSET('RF &amp; RV Guide'!$E$8,2+MATCH($E87, OFFSET('RF &amp; RV Guide'!$E$8,3,,COUNTA('RF &amp; RV Guide'!$E:$E)-COUNTA('RF &amp; RV Guide'!$E$1:$E$8)), 0),-1+MATCH("Captação", OFFSET('RF &amp; RV Guide'!$E$8,,,,COUNTA('RF &amp; RV Guide'!$8:$8)-COUNTA('RF &amp; RV Guide'!$A$8:$E$8)),0)), "-")))</f>
        <v>Sim</v>
      </c>
      <c r="M87" s="510">
        <f>IFERROR(IF(N87=0, "", N87*$M$3),0)</f>
        <v>300000</v>
      </c>
      <c r="N87" s="231">
        <v>0.03</v>
      </c>
      <c r="O87" s="530">
        <f>IFERROR(IF(N87=0, "", N87/N$86),0)</f>
        <v>0.25</v>
      </c>
      <c r="Q87" s="512">
        <f ca="1">IF($E87="", "", IFERROR(INDEX(OFFSET('Fund Guide'!$B$5,1,MATCH(Q$8,OFFSET('Fund Guide'!$B$5,,,,COUNTA('Fund Guide'!58:58)),0)-1,COUNTA('Fund Guide'!$B:$B)-COUNTA('Fund Guide'!$B$2:$B$5)),MATCH($E87,OFFSET('Fund Guide'!$B$5,1,,COUNTA('Fund Guide'!$B:$B)-COUNTA('Fund Guide'!$B$2:$B$5)),0)),"-"))</f>
        <v>0.15924514614955787</v>
      </c>
      <c r="R87" s="513">
        <f ca="1">IF($E87="", "", IFERROR(INDEX(OFFSET('Fund Guide'!$B$5,1,MATCH(R$8,OFFSET('Fund Guide'!$B$5,,,,COUNTA('Fund Guide'!58:58)),0)-1,COUNTA('Fund Guide'!$B:$B)-COUNTA('Fund Guide'!$B$2:$B$5)),MATCH($E87,OFFSET('Fund Guide'!$B$5,1,,COUNTA('Fund Guide'!$B:$B)-COUNTA('Fund Guide'!$B$2:$B$5)),0)),"-"))</f>
        <v>2.0585930859608101</v>
      </c>
      <c r="S87" s="512">
        <f ca="1">IF($E87="", "", IFERROR(INDEX(OFFSET('Fund Guide'!$B$5,1,MATCH(S$8,OFFSET('Fund Guide'!$B$5,,,,COUNTA('Fund Guide'!58:58)),0)-1,COUNTA('Fund Guide'!$B:$B)-COUNTA('Fund Guide'!$B$2:$B$5)),MATCH($E87,OFFSET('Fund Guide'!$B$5,1,,COUNTA('Fund Guide'!$B:$B)-COUNTA('Fund Guide'!$B$2:$B$5)),0)),"-"))</f>
        <v>0.15461018483594602</v>
      </c>
      <c r="T87" s="513">
        <f ca="1">IF($E87="", "", IFERROR(INDEX(OFFSET('Fund Guide'!$B$5,1,MATCH(T$8,OFFSET('Fund Guide'!$B$5,,,,COUNTA('Fund Guide'!58:58)),0)-1,COUNTA('Fund Guide'!$B:$B)-COUNTA('Fund Guide'!$B$2:$B$5)),MATCH($E87,OFFSET('Fund Guide'!$B$5,1,,COUNTA('Fund Guide'!$B:$B)-COUNTA('Fund Guide'!$B$2:$B$5)),0)),"-"))</f>
        <v>1.5156967869239706</v>
      </c>
      <c r="U87" s="512">
        <f ca="1">IF($E87="", "", IFERROR(INDEX(OFFSET('Fund Guide'!$B$5,1,MATCH(U$8,OFFSET('Fund Guide'!$B$5,,,,COUNTA('Fund Guide'!58:58)),0)-1,COUNTA('Fund Guide'!$B:$B)-COUNTA('Fund Guide'!$B$2:$B$5)),MATCH($E87,OFFSET('Fund Guide'!$B$5,1,,COUNTA('Fund Guide'!$B:$B)-COUNTA('Fund Guide'!$B$2:$B$5)),0)),"-"))</f>
        <v>0.36953838329088629</v>
      </c>
      <c r="V87" s="513">
        <f ca="1">IF($E87="", "", IFERROR(INDEX(OFFSET('Fund Guide'!$B$5,1,MATCH(V$8,OFFSET('Fund Guide'!$B$5,,,,COUNTA('Fund Guide'!58:58)),0)-1,COUNTA('Fund Guide'!$B:$B)-COUNTA('Fund Guide'!$B$2:$B$5)),MATCH($E87,OFFSET('Fund Guide'!$B$5,1,,COUNTA('Fund Guide'!$B:$B)-COUNTA('Fund Guide'!$B$2:$B$5)),0)),"-"))</f>
        <v>2.8022766910407082</v>
      </c>
      <c r="W87" s="512">
        <f ca="1">IF($E87="", "", IFERROR(INDEX(OFFSET('Fund Guide'!$B$5,1,MATCH(W$8,OFFSET('Fund Guide'!$B$5,,,,COUNTA('Fund Guide'!58:58)),0)-1,COUNTA('Fund Guide'!$B:$B)-COUNTA('Fund Guide'!$B$2:$B$5)),MATCH($E87,OFFSET('Fund Guide'!$B$5,1,,COUNTA('Fund Guide'!$B:$B)-COUNTA('Fund Guide'!$B$2:$B$5)),0)),"-"))</f>
        <v>0.67756588679432128</v>
      </c>
      <c r="X87" s="513">
        <f ca="1">IF($E87="", "", IFERROR(INDEX(OFFSET('Fund Guide'!$B$5,1,MATCH(X$8,OFFSET('Fund Guide'!$B$5,,,,COUNTA('Fund Guide'!58:58)),0)-1,COUNTA('Fund Guide'!$B:$B)-COUNTA('Fund Guide'!$B$2:$B$5)),MATCH($E87,OFFSET('Fund Guide'!$B$5,1,,COUNTA('Fund Guide'!$B:$B)-COUNTA('Fund Guide'!$B$2:$B$5)),0)),"-"))</f>
        <v>3.8515041594464403</v>
      </c>
      <c r="Y87" s="514">
        <f ca="1">IF($E87="", "", IFERROR(INDEX(OFFSET('Fund Guide'!$B$5,1,MATCH(Y$8,OFFSET('Fund Guide'!$B$5,,,,COUNTA('Fund Guide'!58:58)),0)-1,COUNTA('Fund Guide'!$B:$B)-COUNTA('Fund Guide'!$B$2:$B$5)),MATCH($E87,OFFSET('Fund Guide'!$B$5,1,,COUNTA('Fund Guide'!$B:$B)-COUNTA('Fund Guide'!$B$2:$B$5)),0)),"-"))</f>
        <v>0.16461533049601917</v>
      </c>
      <c r="Z87" s="515">
        <f ca="1">IF($E87="", "", IFERROR(INDEX(OFFSET('Fund Guide'!$B$5,1,MATCH(Z$8,OFFSET('Fund Guide'!$B$5,,,,COUNTA('Fund Guide'!58:58)),0)-1,COUNTA('Fund Guide'!$B:$B)-COUNTA('Fund Guide'!$B$2:$B$5)),MATCH($E87,OFFSET('Fund Guide'!$B$5,1,,COUNTA('Fund Guide'!$B:$B)-COUNTA('Fund Guide'!$B$2:$B$5)),0)),"-"))</f>
        <v>0.36547124018733934</v>
      </c>
      <c r="AB87" s="232"/>
      <c r="AC87" s="232"/>
      <c r="AD87" s="231"/>
    </row>
    <row r="88" spans="2:30" s="509" customFormat="1" ht="14.25" customHeight="1">
      <c r="B88" s="503"/>
      <c r="C88" s="503"/>
      <c r="D88" s="503"/>
      <c r="E88" s="390" t="s">
        <v>2260</v>
      </c>
      <c r="F88" s="504">
        <f ca="1">IF($E88="", "", IFERROR(INDEX(OFFSET('Fund Guide'!$B$5,1,MATCH(F$8,OFFSET('Fund Guide'!$B$5,,,,COUNTA('Fund Guide'!59:59)),0)-1,COUNTA('Fund Guide'!$B:$B)-COUNTA('Fund Guide'!$B$2:$B$5)),MATCH($E88,OFFSET('Fund Guide'!$B$5,1,,COUNTA('Fund Guide'!$B:$B)-COUNTA('Fund Guide'!$B$2:$B$5)),0)),"-"))</f>
        <v>32295829000155</v>
      </c>
      <c r="G88" s="505">
        <f ca="1">IF($E88="", "", IFERROR(INDEX(OFFSET('Fund Guide'!$B$5,1,MATCH(G$8,OFFSET('Fund Guide'!$B$5,,,,COUNTA('Fund Guide'!$5:$5)),0)-1,COUNTA('Fund Guide'!$B:$B)-COUNTA('Fund Guide'!$B$2:$B$5)),MATCH($E88,OFFSET('Fund Guide'!$B$5,1,,COUNTA('Fund Guide'!$B:$B)-COUNTA('Fund Guide'!$B$2:$B$5)),0)),
IF(OR(LEFT($E88,3)="NTN",LEFT($E88,3)="LFT"),DATE(_xlfn.NUMBERVALUE(RIGHT(LEFT($E88, FIND(" (", $E88)-1), 4)),8,15)-TODAY(),IFERROR(IF(FIND("ano",$E88)&gt;1,FLOOR(_xlfn.NUMBERVALUE(RIGHT(LEFT($E88,FIND(" ano",$E88)-1),FIND(" ano",$E88)-1-(FIND(" - ",$E88)+2)))*365,1)),IFERROR(IF(FIND("meses",$E88)&gt;1,FLOOR(_xlfn.NUMBERVALUE(RIGHT(LEFT($E88,FIND(" meses",$E88)-1),FIND(" meses",$E88)-1-(FIND(" - ",$E88)+2))),1)*(365/12)),IFERROR(IF(FIND("mês",$E88)&gt;1,FLOOR(_xlfn.NUMBERVALUE(RIGHT(LEFT($E88,FIND(" mês",$E88)-1),FIND(" mês",$E88)-1-(FIND(" - ",$E88)+2))),1)*(365/12)),IFERROR(IF(FIND("Diária", $E88)&gt;0, 0),
IFERROR(OFFSET('RF &amp; RV Guide'!$E$8,2+MATCH($E88, OFFSET('RF &amp; RV Guide'!$E$8,3,,COUNTA('RF &amp; RV Guide'!$E:$E)-COUNTA('RF &amp; RV Guide'!$E$1:$E$8)), 0),-1+MATCH(G$8, OFFSET('RF &amp; RV Guide'!$E$8,,,,COUNTA('RF &amp; RV Guide'!$8:$8)-COUNTA('RF &amp; RV Guide'!$A$8:$E$8)),0)),"-"))))))))</f>
        <v>61</v>
      </c>
      <c r="H88" s="506" t="str">
        <f ca="1">IF($E88="", "", IFERROR(INDEX(OFFSET('Fund Guide'!$B$5,1,MATCH(H$8,OFFSET('Fund Guide'!$B$5,,,,COUNTA('Fund Guide'!81:81)),0)-1,COUNTA('Fund Guide'!$B:$B)-COUNTA('Fund Guide'!$B$2:$B$5)),MATCH($E88,OFFSET('Fund Guide'!$B$5,1,,COUNTA('Fund Guide'!$B:$B)-COUNTA('Fund Guide'!$B$2:$B$5)),0)),"BRL"))</f>
        <v>BRL</v>
      </c>
      <c r="I88" s="507">
        <f ca="1">IF($E88="", "", IFERROR(INDEX(OFFSET('Fund Guide'!$B$5,1,MATCH("Repasse Taxa Adm. Gestor",OFFSET('Fund Guide'!$B$5,,,,COUNTA('Fund Guide'!$5:$5)),0)-1,COUNTA('Fund Guide'!$B:$B)-COUNTA('Fund Guide'!$B$2:$B$5)),MATCH($E88,OFFSET('Fund Guide'!$B$5,1,,COUNTA('Fund Guide'!$B:$B)-COUNTA('Fund Guide'!$B$2:$B$5)),0)),
IFERROR(OFFSET('RF &amp; RV Guide'!$E$8,2+MATCH($E88, OFFSET('RF &amp; RV Guide'!$E$8,3,,COUNTA('RF &amp; RV Guide'!$E:$E)-COUNTA('RF &amp; RV Guide'!$E$1:$E$8)), 0),-1+MATCH(I$8, OFFSET('RF &amp; RV Guide'!$E$8,,,,COUNTA('RF &amp; RV Guide'!$8:$8)-COUNTA('RF &amp; RV Guide'!$A$8:$E$8)),0)),IFERROR(IF(FIND("tulo",$E88), 0.25%), "-"))))</f>
        <v>7.9333333333333339E-3</v>
      </c>
      <c r="J88" s="508">
        <f ca="1">IF($E88="", "", IFERROR(INDEX(OFFSET('Fund Guide'!$B$5,1,MATCH(J$8,OFFSET('Fund Guide'!$B$5,,,,COUNTA('Fund Guide'!$5:$5)),0)-1,COUNTA('Fund Guide'!$B:$B)-COUNTA('Fund Guide'!$B$2:$B$5)),MATCH($E88,OFFSET('Fund Guide'!$B$5,1,,COUNTA('Fund Guide'!$B:$B)-COUNTA('Fund Guide'!$B$2:$B$5)),0)),
IFERROR(OFFSET('RF &amp; RV Guide'!$E$8,2+MATCH($E88, OFFSET('RF &amp; RV Guide'!$E$8,3,,COUNTA('RF &amp; RV Guide'!$E:$E)-COUNTA('RF &amp; RV Guide'!$E$1:$E$8)), 0),-1+MATCH(J$8, OFFSET('RF &amp; RV Guide'!$E$8,,,,COUNTA('RF &amp; RV Guide'!$8:$8)-COUNTA('RF &amp; RV Guide'!$A$8:$E$8)),0)), "-")))</f>
        <v>43521</v>
      </c>
      <c r="K88" s="508" t="str">
        <f ca="1">IF($E88="", "", IFERROR(INDEX(OFFSET('Fund Guide'!$B$5,1,MATCH(K$8,OFFSET('Fund Guide'!$B$5,,,,COUNTA('Fund Guide'!$5:$5)),0)-1,COUNTA('Fund Guide'!$B:$B)-COUNTA('Fund Guide'!$B$2:$B$5)),MATCH($E88,OFFSET('Fund Guide'!$B$5,1,,COUNTA('Fund Guide'!$B:$B)-COUNTA('Fund Guide'!$B$2:$B$5)),0)),
IFERROR(OFFSET('RF &amp; RV Guide'!$E$8,2+MATCH($E88, OFFSET('RF &amp; RV Guide'!$E$8,3,,COUNTA('RF &amp; RV Guide'!$E:$E)-COUNTA('RF &amp; RV Guide'!$E$1:$E$8)), 0),-1+MATCH("Captação", OFFSET('RF &amp; RV Guide'!$E$8,,,,COUNTA('RF &amp; RV Guide'!$8:$8)-COUNTA('RF &amp; RV Guide'!$A$8:$E$8)),0)), "-")))</f>
        <v>Sim</v>
      </c>
      <c r="M88" s="510">
        <f>IFERROR(IF(N88=0, "", N88*$M$3),0)</f>
        <v>300000</v>
      </c>
      <c r="N88" s="231">
        <v>0.03</v>
      </c>
      <c r="O88" s="530">
        <f>IFERROR(IF(N88=0, "", N88/N$86),0)</f>
        <v>0.25</v>
      </c>
      <c r="Q88" s="512">
        <f ca="1">IF($E88="", "", IFERROR(INDEX(OFFSET('Fund Guide'!$B$5,1,MATCH(Q$8,OFFSET('Fund Guide'!$B$5,,,,COUNTA('Fund Guide'!59:59)),0)-1,COUNTA('Fund Guide'!$B:$B)-COUNTA('Fund Guide'!$B$2:$B$5)),MATCH($E88,OFFSET('Fund Guide'!$B$5,1,,COUNTA('Fund Guide'!$B:$B)-COUNTA('Fund Guide'!$B$2:$B$5)),0)),"-"))</f>
        <v>0.18456871064082048</v>
      </c>
      <c r="R88" s="513">
        <f ca="1">IF($E88="", "", IFERROR(INDEX(OFFSET('Fund Guide'!$B$5,1,MATCH(R$8,OFFSET('Fund Guide'!$B$5,,,,COUNTA('Fund Guide'!59:59)),0)-1,COUNTA('Fund Guide'!$B:$B)-COUNTA('Fund Guide'!$B$2:$B$5)),MATCH($E88,OFFSET('Fund Guide'!$B$5,1,,COUNTA('Fund Guide'!$B:$B)-COUNTA('Fund Guide'!$B$2:$B$5)),0)),"-"))</f>
        <v>2.3859557468273227</v>
      </c>
      <c r="S88" s="512">
        <f ca="1">IF($E88="", "", IFERROR(INDEX(OFFSET('Fund Guide'!$B$5,1,MATCH(S$8,OFFSET('Fund Guide'!$B$5,,,,COUNTA('Fund Guide'!59:59)),0)-1,COUNTA('Fund Guide'!$B:$B)-COUNTA('Fund Guide'!$B$2:$B$5)),MATCH($E88,OFFSET('Fund Guide'!$B$5,1,,COUNTA('Fund Guide'!$B:$B)-COUNTA('Fund Guide'!$B$2:$B$5)),0)),"-"))</f>
        <v>1.7598963029162862E-2</v>
      </c>
      <c r="T88" s="513">
        <f ca="1">IF($E88="", "", IFERROR(INDEX(OFFSET('Fund Guide'!$B$5,1,MATCH(T$8,OFFSET('Fund Guide'!$B$5,,,,COUNTA('Fund Guide'!59:59)),0)-1,COUNTA('Fund Guide'!$B:$B)-COUNTA('Fund Guide'!$B$2:$B$5)),MATCH($E88,OFFSET('Fund Guide'!$B$5,1,,COUNTA('Fund Guide'!$B:$B)-COUNTA('Fund Guide'!$B$2:$B$5)),0)),"-"))</f>
        <v>0.17252868395959758</v>
      </c>
      <c r="U88" s="512">
        <f ca="1">IF($E88="", "", IFERROR(INDEX(OFFSET('Fund Guide'!$B$5,1,MATCH(U$8,OFFSET('Fund Guide'!$B$5,,,,COUNTA('Fund Guide'!59:59)),0)-1,COUNTA('Fund Guide'!$B:$B)-COUNTA('Fund Guide'!$B$2:$B$5)),MATCH($E88,OFFSET('Fund Guide'!$B$5,1,,COUNTA('Fund Guide'!$B:$B)-COUNTA('Fund Guide'!$B$2:$B$5)),0)),"-"))</f>
        <v>0.23879729405501138</v>
      </c>
      <c r="V88" s="513">
        <f ca="1">IF($E88="", "", IFERROR(INDEX(OFFSET('Fund Guide'!$B$5,1,MATCH(V$8,OFFSET('Fund Guide'!$B$5,,,,COUNTA('Fund Guide'!59:59)),0)-1,COUNTA('Fund Guide'!$B:$B)-COUNTA('Fund Guide'!$B$2:$B$5)),MATCH($E88,OFFSET('Fund Guide'!$B$5,1,,COUNTA('Fund Guide'!$B:$B)-COUNTA('Fund Guide'!$B$2:$B$5)),0)),"-"))</f>
        <v>1.8108432608669038</v>
      </c>
      <c r="W88" s="512">
        <f ca="1">IF($E88="", "", IFERROR(INDEX(OFFSET('Fund Guide'!$B$5,1,MATCH(W$8,OFFSET('Fund Guide'!$B$5,,,,COUNTA('Fund Guide'!59:59)),0)-1,COUNTA('Fund Guide'!$B:$B)-COUNTA('Fund Guide'!$B$2:$B$5)),MATCH($E88,OFFSET('Fund Guide'!$B$5,1,,COUNTA('Fund Guide'!$B:$B)-COUNTA('Fund Guide'!$B$2:$B$5)),0)),"-"))</f>
        <v>0.35841106901100006</v>
      </c>
      <c r="X88" s="513">
        <f ca="1">IF($E88="", "", IFERROR(INDEX(OFFSET('Fund Guide'!$B$5,1,MATCH(X$8,OFFSET('Fund Guide'!$B$5,,,,COUNTA('Fund Guide'!59:59)),0)-1,COUNTA('Fund Guide'!$B:$B)-COUNTA('Fund Guide'!$B$2:$B$5)),MATCH($E88,OFFSET('Fund Guide'!$B$5,1,,COUNTA('Fund Guide'!$B:$B)-COUNTA('Fund Guide'!$B$2:$B$5)),0)),"-"))</f>
        <v>2.0373247089202211</v>
      </c>
      <c r="Y88" s="514">
        <f ca="1">IF($E88="", "", IFERROR(INDEX(OFFSET('Fund Guide'!$B$5,1,MATCH(Y$8,OFFSET('Fund Guide'!$B$5,,,,COUNTA('Fund Guide'!59:59)),0)-1,COUNTA('Fund Guide'!$B:$B)-COUNTA('Fund Guide'!$B$2:$B$5)),MATCH($E88,OFFSET('Fund Guide'!$B$5,1,,COUNTA('Fund Guide'!$B:$B)-COUNTA('Fund Guide'!$B$2:$B$5)),0)),"-"))</f>
        <v>0.18386063650394413</v>
      </c>
      <c r="Z88" s="515">
        <f ca="1">IF($E88="", "", IFERROR(INDEX(OFFSET('Fund Guide'!$B$5,1,MATCH(Z$8,OFFSET('Fund Guide'!$B$5,,,,COUNTA('Fund Guide'!59:59)),0)-1,COUNTA('Fund Guide'!$B:$B)-COUNTA('Fund Guide'!$B$2:$B$5)),MATCH($E88,OFFSET('Fund Guide'!$B$5,1,,COUNTA('Fund Guide'!$B:$B)-COUNTA('Fund Guide'!$B$2:$B$5)),0)),"-"))</f>
        <v>-0.34187791845850807</v>
      </c>
      <c r="AB88" s="232"/>
      <c r="AC88" s="232"/>
      <c r="AD88" s="231"/>
    </row>
    <row r="89" spans="2:30" s="509" customFormat="1" ht="14.25" customHeight="1">
      <c r="B89" s="503"/>
      <c r="C89" s="503"/>
      <c r="D89" s="503"/>
      <c r="E89" s="390" t="s">
        <v>1759</v>
      </c>
      <c r="F89" s="504">
        <f ca="1">IF($E89="", "", IFERROR(INDEX(OFFSET('Fund Guide'!$B$5,1,MATCH(F$8,OFFSET('Fund Guide'!$B$5,,,,COUNTA('Fund Guide'!60:60)),0)-1,COUNTA('Fund Guide'!$B:$B)-COUNTA('Fund Guide'!$B$2:$B$5)),MATCH($E89,OFFSET('Fund Guide'!$B$5,1,,COUNTA('Fund Guide'!$B:$B)-COUNTA('Fund Guide'!$B$2:$B$5)),0)),"-"))</f>
        <v>37495383000126</v>
      </c>
      <c r="G89" s="505">
        <f ca="1">IF($E89="", "", IFERROR(INDEX(OFFSET('Fund Guide'!$B$5,1,MATCH(G$8,OFFSET('Fund Guide'!$B$5,,,,COUNTA('Fund Guide'!$5:$5)),0)-1,COUNTA('Fund Guide'!$B:$B)-COUNTA('Fund Guide'!$B$2:$B$5)),MATCH($E89,OFFSET('Fund Guide'!$B$5,1,,COUNTA('Fund Guide'!$B:$B)-COUNTA('Fund Guide'!$B$2:$B$5)),0)),
IF(OR(LEFT($E89,3)="NTN",LEFT($E89,3)="LFT"),DATE(_xlfn.NUMBERVALUE(RIGHT(LEFT($E89, FIND(" (", $E89)-1), 4)),8,15)-TODAY(),IFERROR(IF(FIND("ano",$E89)&gt;1,FLOOR(_xlfn.NUMBERVALUE(RIGHT(LEFT($E89,FIND(" ano",$E89)-1),FIND(" ano",$E89)-1-(FIND(" - ",$E89)+2)))*365,1)),IFERROR(IF(FIND("meses",$E89)&gt;1,FLOOR(_xlfn.NUMBERVALUE(RIGHT(LEFT($E89,FIND(" meses",$E89)-1),FIND(" meses",$E89)-1-(FIND(" - ",$E89)+2))),1)*(365/12)),IFERROR(IF(FIND("mês",$E89)&gt;1,FLOOR(_xlfn.NUMBERVALUE(RIGHT(LEFT($E89,FIND(" mês",$E89)-1),FIND(" mês",$E89)-1-(FIND(" - ",$E89)+2))),1)*(365/12)),IFERROR(IF(FIND("Diária", $E89)&gt;0, 0),
IFERROR(OFFSET('RF &amp; RV Guide'!$E$8,2+MATCH($E89, OFFSET('RF &amp; RV Guide'!$E$8,3,,COUNTA('RF &amp; RV Guide'!$E:$E)-COUNTA('RF &amp; RV Guide'!$E$1:$E$8)), 0),-1+MATCH(G$8, OFFSET('RF &amp; RV Guide'!$E$8,,,,COUNTA('RF &amp; RV Guide'!$8:$8)-COUNTA('RF &amp; RV Guide'!$A$8:$E$8)),0)),"-"))))))))</f>
        <v>32</v>
      </c>
      <c r="H89" s="506" t="str">
        <f ca="1">IF($E89="", "", IFERROR(INDEX(OFFSET('Fund Guide'!$B$5,1,MATCH(H$8,OFFSET('Fund Guide'!$B$5,,,,COUNTA('Fund Guide'!82:82)),0)-1,COUNTA('Fund Guide'!$B:$B)-COUNTA('Fund Guide'!$B$2:$B$5)),MATCH($E89,OFFSET('Fund Guide'!$B$5,1,,COUNTA('Fund Guide'!$B:$B)-COUNTA('Fund Guide'!$B$2:$B$5)),0)),"BRL"))</f>
        <v>BRL</v>
      </c>
      <c r="I89" s="507">
        <f ca="1">IF($E89="", "", IFERROR(INDEX(OFFSET('Fund Guide'!$B$5,1,MATCH("Repasse Taxa Adm. Gestor",OFFSET('Fund Guide'!$B$5,,,,COUNTA('Fund Guide'!$5:$5)),0)-1,COUNTA('Fund Guide'!$B:$B)-COUNTA('Fund Guide'!$B$2:$B$5)),MATCH($E89,OFFSET('Fund Guide'!$B$5,1,,COUNTA('Fund Guide'!$B:$B)-COUNTA('Fund Guide'!$B$2:$B$5)),0)),
IFERROR(OFFSET('RF &amp; RV Guide'!$E$8,2+MATCH($E89, OFFSET('RF &amp; RV Guide'!$E$8,3,,COUNTA('RF &amp; RV Guide'!$E:$E)-COUNTA('RF &amp; RV Guide'!$E$1:$E$8)), 0),-1+MATCH(I$8, OFFSET('RF &amp; RV Guide'!$E$8,,,,COUNTA('RF &amp; RV Guide'!$8:$8)-COUNTA('RF &amp; RV Guide'!$A$8:$E$8)),0)),IFERROR(IF(FIND("tulo",$E89), 0.25%), "-"))))</f>
        <v>5.0672999999999994E-3</v>
      </c>
      <c r="J89" s="508">
        <f ca="1">IF($E89="", "", IFERROR(INDEX(OFFSET('Fund Guide'!$B$5,1,MATCH(J$8,OFFSET('Fund Guide'!$B$5,,,,COUNTA('Fund Guide'!$5:$5)),0)-1,COUNTA('Fund Guide'!$B:$B)-COUNTA('Fund Guide'!$B$2:$B$5)),MATCH($E89,OFFSET('Fund Guide'!$B$5,1,,COUNTA('Fund Guide'!$B:$B)-COUNTA('Fund Guide'!$B$2:$B$5)),0)),
IFERROR(OFFSET('RF &amp; RV Guide'!$E$8,2+MATCH($E89, OFFSET('RF &amp; RV Guide'!$E$8,3,,COUNTA('RF &amp; RV Guide'!$E:$E)-COUNTA('RF &amp; RV Guide'!$E$1:$E$8)), 0),-1+MATCH(J$8, OFFSET('RF &amp; RV Guide'!$E$8,,,,COUNTA('RF &amp; RV Guide'!$8:$8)-COUNTA('RF &amp; RV Guide'!$A$8:$E$8)),0)), "-")))</f>
        <v>44316</v>
      </c>
      <c r="K89" s="508" t="str">
        <f ca="1">IF($E89="", "", IFERROR(INDEX(OFFSET('Fund Guide'!$B$5,1,MATCH(K$8,OFFSET('Fund Guide'!$B$5,,,,COUNTA('Fund Guide'!$5:$5)),0)-1,COUNTA('Fund Guide'!$B:$B)-COUNTA('Fund Guide'!$B$2:$B$5)),MATCH($E89,OFFSET('Fund Guide'!$B$5,1,,COUNTA('Fund Guide'!$B:$B)-COUNTA('Fund Guide'!$B$2:$B$5)),0)),
IFERROR(OFFSET('RF &amp; RV Guide'!$E$8,2+MATCH($E89, OFFSET('RF &amp; RV Guide'!$E$8,3,,COUNTA('RF &amp; RV Guide'!$E:$E)-COUNTA('RF &amp; RV Guide'!$E$1:$E$8)), 0),-1+MATCH("Captação", OFFSET('RF &amp; RV Guide'!$E$8,,,,COUNTA('RF &amp; RV Guide'!$8:$8)-COUNTA('RF &amp; RV Guide'!$A$8:$E$8)),0)), "-")))</f>
        <v>Sim</v>
      </c>
      <c r="M89" s="510">
        <f>IFERROR(IF(N89=0, "", N89*$M$3),0)</f>
        <v>300000</v>
      </c>
      <c r="N89" s="231">
        <v>0.03</v>
      </c>
      <c r="O89" s="530">
        <f>IFERROR(IF(N89=0, "", N89/N$86),0)</f>
        <v>0.25</v>
      </c>
      <c r="Q89" s="512">
        <f ca="1">IF($E89="", "", IFERROR(INDEX(OFFSET('Fund Guide'!$B$5,1,MATCH(Q$8,OFFSET('Fund Guide'!$B$5,,,,COUNTA('Fund Guide'!60:60)),0)-1,COUNTA('Fund Guide'!$B:$B)-COUNTA('Fund Guide'!$B$2:$B$5)),MATCH($E89,OFFSET('Fund Guide'!$B$5,1,,COUNTA('Fund Guide'!$B:$B)-COUNTA('Fund Guide'!$B$2:$B$5)),0)),"-"))</f>
        <v>0.17188220886885985</v>
      </c>
      <c r="R89" s="513">
        <f ca="1">IF($E89="", "", IFERROR(INDEX(OFFSET('Fund Guide'!$B$5,1,MATCH(R$8,OFFSET('Fund Guide'!$B$5,,,,COUNTA('Fund Guide'!60:60)),0)-1,COUNTA('Fund Guide'!$B:$B)-COUNTA('Fund Guide'!$B$2:$B$5)),MATCH($E89,OFFSET('Fund Guide'!$B$5,1,,COUNTA('Fund Guide'!$B:$B)-COUNTA('Fund Guide'!$B$2:$B$5)),0)),"-"))</f>
        <v>2.2219548622524163</v>
      </c>
      <c r="S89" s="512">
        <f ca="1">IF($E89="", "", IFERROR(INDEX(OFFSET('Fund Guide'!$B$5,1,MATCH(S$8,OFFSET('Fund Guide'!$B$5,,,,COUNTA('Fund Guide'!60:60)),0)-1,COUNTA('Fund Guide'!$B:$B)-COUNTA('Fund Guide'!$B$2:$B$5)),MATCH($E89,OFFSET('Fund Guide'!$B$5,1,,COUNTA('Fund Guide'!$B:$B)-COUNTA('Fund Guide'!$B$2:$B$5)),0)),"-"))</f>
        <v>9.2075561739139999E-2</v>
      </c>
      <c r="T89" s="513">
        <f ca="1">IF($E89="", "", IFERROR(INDEX(OFFSET('Fund Guide'!$B$5,1,MATCH(T$8,OFFSET('Fund Guide'!$B$5,,,,COUNTA('Fund Guide'!60:60)),0)-1,COUNTA('Fund Guide'!$B:$B)-COUNTA('Fund Guide'!$B$2:$B$5)),MATCH($E89,OFFSET('Fund Guide'!$B$5,1,,COUNTA('Fund Guide'!$B:$B)-COUNTA('Fund Guide'!$B$2:$B$5)),0)),"-"))</f>
        <v>0.90264838134898573</v>
      </c>
      <c r="U89" s="512" t="str">
        <f ca="1">IF($E89="", "", IFERROR(INDEX(OFFSET('Fund Guide'!$B$5,1,MATCH(U$8,OFFSET('Fund Guide'!$B$5,,,,COUNTA('Fund Guide'!60:60)),0)-1,COUNTA('Fund Guide'!$B:$B)-COUNTA('Fund Guide'!$B$2:$B$5)),MATCH($E89,OFFSET('Fund Guide'!$B$5,1,,COUNTA('Fund Guide'!$B:$B)-COUNTA('Fund Guide'!$B$2:$B$5)),0)),"-"))</f>
        <v/>
      </c>
      <c r="V89" s="513" t="str">
        <f ca="1">IF($E89="", "", IFERROR(INDEX(OFFSET('Fund Guide'!$B$5,1,MATCH(V$8,OFFSET('Fund Guide'!$B$5,,,,COUNTA('Fund Guide'!60:60)),0)-1,COUNTA('Fund Guide'!$B:$B)-COUNTA('Fund Guide'!$B$2:$B$5)),MATCH($E89,OFFSET('Fund Guide'!$B$5,1,,COUNTA('Fund Guide'!$B:$B)-COUNTA('Fund Guide'!$B$2:$B$5)),0)),"-"))</f>
        <v/>
      </c>
      <c r="W89" s="512" t="str">
        <f ca="1">IF($E89="", "", IFERROR(INDEX(OFFSET('Fund Guide'!$B$5,1,MATCH(W$8,OFFSET('Fund Guide'!$B$5,,,,COUNTA('Fund Guide'!60:60)),0)-1,COUNTA('Fund Guide'!$B:$B)-COUNTA('Fund Guide'!$B$2:$B$5)),MATCH($E89,OFFSET('Fund Guide'!$B$5,1,,COUNTA('Fund Guide'!$B:$B)-COUNTA('Fund Guide'!$B$2:$B$5)),0)),"-"))</f>
        <v/>
      </c>
      <c r="X89" s="513" t="str">
        <f ca="1">IF($E89="", "", IFERROR(INDEX(OFFSET('Fund Guide'!$B$5,1,MATCH(X$8,OFFSET('Fund Guide'!$B$5,,,,COUNTA('Fund Guide'!60:60)),0)-1,COUNTA('Fund Guide'!$B:$B)-COUNTA('Fund Guide'!$B$2:$B$5)),MATCH($E89,OFFSET('Fund Guide'!$B$5,1,,COUNTA('Fund Guide'!$B:$B)-COUNTA('Fund Guide'!$B$2:$B$5)),0)),"-"))</f>
        <v/>
      </c>
      <c r="Y89" s="514">
        <f ca="1">IF($E89="", "", IFERROR(INDEX(OFFSET('Fund Guide'!$B$5,1,MATCH(Y$8,OFFSET('Fund Guide'!$B$5,,,,COUNTA('Fund Guide'!60:60)),0)-1,COUNTA('Fund Guide'!$B:$B)-COUNTA('Fund Guide'!$B$2:$B$5)),MATCH($E89,OFFSET('Fund Guide'!$B$5,1,,COUNTA('Fund Guide'!$B:$B)-COUNTA('Fund Guide'!$B$2:$B$5)),0)),"-"))</f>
        <v>0.15674486255354012</v>
      </c>
      <c r="Z89" s="515">
        <f ca="1">IF($E89="", "", IFERROR(INDEX(OFFSET('Fund Guide'!$B$5,1,MATCH(Z$8,OFFSET('Fund Guide'!$B$5,,,,COUNTA('Fund Guide'!60:60)),0)-1,COUNTA('Fund Guide'!$B:$B)-COUNTA('Fund Guide'!$B$2:$B$5)),MATCH($E89,OFFSET('Fund Guide'!$B$5,1,,COUNTA('Fund Guide'!$B:$B)-COUNTA('Fund Guide'!$B$2:$B$5)),0)),"-"))</f>
        <v>2.044670799141652E-2</v>
      </c>
      <c r="AB89" s="232"/>
      <c r="AC89" s="232"/>
      <c r="AD89" s="231"/>
    </row>
    <row r="90" spans="2:30" s="509" customFormat="1" ht="14.25" customHeight="1">
      <c r="B90" s="503"/>
      <c r="C90" s="503"/>
      <c r="D90" s="503"/>
      <c r="E90" s="390" t="s">
        <v>1761</v>
      </c>
      <c r="F90" s="504">
        <f ca="1">IF($E90="", "", IFERROR(INDEX(OFFSET('Fund Guide'!$B$5,1,MATCH(F$8,OFFSET('Fund Guide'!$B$5,,,,COUNTA('Fund Guide'!61:61)),0)-1,COUNTA('Fund Guide'!$B:$B)-COUNTA('Fund Guide'!$B$2:$B$5)),MATCH($E90,OFFSET('Fund Guide'!$B$5,1,,COUNTA('Fund Guide'!$B:$B)-COUNTA('Fund Guide'!$B$2:$B$5)),0)),"-"))</f>
        <v>28581159000166</v>
      </c>
      <c r="G90" s="505">
        <f ca="1">IF($E90="", "", IFERROR(INDEX(OFFSET('Fund Guide'!$B$5,1,MATCH(G$8,OFFSET('Fund Guide'!$B$5,,,,COUNTA('Fund Guide'!$5:$5)),0)-1,COUNTA('Fund Guide'!$B:$B)-COUNTA('Fund Guide'!$B$2:$B$5)),MATCH($E90,OFFSET('Fund Guide'!$B$5,1,,COUNTA('Fund Guide'!$B:$B)-COUNTA('Fund Guide'!$B$2:$B$5)),0)),
IF(OR(LEFT($E90,3)="NTN",LEFT($E90,3)="LFT"),DATE(_xlfn.NUMBERVALUE(RIGHT(LEFT($E90, FIND(" (", $E90)-1), 4)),8,15)-TODAY(),IFERROR(IF(FIND("ano",$E90)&gt;1,FLOOR(_xlfn.NUMBERVALUE(RIGHT(LEFT($E90,FIND(" ano",$E90)-1),FIND(" ano",$E90)-1-(FIND(" - ",$E90)+2)))*365,1)),IFERROR(IF(FIND("meses",$E90)&gt;1,FLOOR(_xlfn.NUMBERVALUE(RIGHT(LEFT($E90,FIND(" meses",$E90)-1),FIND(" meses",$E90)-1-(FIND(" - ",$E90)+2))),1)*(365/12)),IFERROR(IF(FIND("mês",$E90)&gt;1,FLOOR(_xlfn.NUMBERVALUE(RIGHT(LEFT($E90,FIND(" mês",$E90)-1),FIND(" mês",$E90)-1-(FIND(" - ",$E90)+2))),1)*(365/12)),IFERROR(IF(FIND("Diária", $E90)&gt;0, 0),
IFERROR(OFFSET('RF &amp; RV Guide'!$E$8,2+MATCH($E90, OFFSET('RF &amp; RV Guide'!$E$8,3,,COUNTA('RF &amp; RV Guide'!$E:$E)-COUNTA('RF &amp; RV Guide'!$E$1:$E$8)), 0),-1+MATCH(G$8, OFFSET('RF &amp; RV Guide'!$E$8,,,,COUNTA('RF &amp; RV Guide'!$8:$8)-COUNTA('RF &amp; RV Guide'!$A$8:$E$8)),0)),"-"))))))))</f>
        <v>33</v>
      </c>
      <c r="H90" s="506" t="str">
        <f ca="1">IF($E90="", "", IFERROR(INDEX(OFFSET('Fund Guide'!$B$5,1,MATCH(H$8,OFFSET('Fund Guide'!$B$5,,,,COUNTA('Fund Guide'!83:83)),0)-1,COUNTA('Fund Guide'!$B:$B)-COUNTA('Fund Guide'!$B$2:$B$5)),MATCH($E90,OFFSET('Fund Guide'!$B$5,1,,COUNTA('Fund Guide'!$B:$B)-COUNTA('Fund Guide'!$B$2:$B$5)),0)),"BRL"))</f>
        <v>BRL</v>
      </c>
      <c r="I90" s="507">
        <f ca="1">IF($E90="", "", IFERROR(INDEX(OFFSET('Fund Guide'!$B$5,1,MATCH("Repasse Taxa Adm. Gestor",OFFSET('Fund Guide'!$B$5,,,,COUNTA('Fund Guide'!$5:$5)),0)-1,COUNTA('Fund Guide'!$B:$B)-COUNTA('Fund Guide'!$B$2:$B$5)),MATCH($E90,OFFSET('Fund Guide'!$B$5,1,,COUNTA('Fund Guide'!$B:$B)-COUNTA('Fund Guide'!$B$2:$B$5)),0)),
IFERROR(OFFSET('RF &amp; RV Guide'!$E$8,2+MATCH($E90, OFFSET('RF &amp; RV Guide'!$E$8,3,,COUNTA('RF &amp; RV Guide'!$E:$E)-COUNTA('RF &amp; RV Guide'!$E$1:$E$8)), 0),-1+MATCH(I$8, OFFSET('RF &amp; RV Guide'!$E$8,,,,COUNTA('RF &amp; RV Guide'!$8:$8)-COUNTA('RF &amp; RV Guide'!$A$8:$E$8)),0)),IFERROR(IF(FIND("tulo",$E90), 0.25%), "-"))))</f>
        <v>4.7499999999999999E-3</v>
      </c>
      <c r="J90" s="508">
        <f ca="1">IF($E90="", "", IFERROR(INDEX(OFFSET('Fund Guide'!$B$5,1,MATCH(J$8,OFFSET('Fund Guide'!$B$5,,,,COUNTA('Fund Guide'!$5:$5)),0)-1,COUNTA('Fund Guide'!$B:$B)-COUNTA('Fund Guide'!$B$2:$B$5)),MATCH($E90,OFFSET('Fund Guide'!$B$5,1,,COUNTA('Fund Guide'!$B:$B)-COUNTA('Fund Guide'!$B$2:$B$5)),0)),
IFERROR(OFFSET('RF &amp; RV Guide'!$E$8,2+MATCH($E90, OFFSET('RF &amp; RV Guide'!$E$8,3,,COUNTA('RF &amp; RV Guide'!$E:$E)-COUNTA('RF &amp; RV Guide'!$E$1:$E$8)), 0),-1+MATCH(J$8, OFFSET('RF &amp; RV Guide'!$E$8,,,,COUNTA('RF &amp; RV Guide'!$8:$8)-COUNTA('RF &amp; RV Guide'!$A$8:$E$8)),0)), "-")))</f>
        <v>43188</v>
      </c>
      <c r="K90" s="508" t="str">
        <f ca="1">IF($E90="", "", IFERROR(INDEX(OFFSET('Fund Guide'!$B$5,1,MATCH(K$8,OFFSET('Fund Guide'!$B$5,,,,COUNTA('Fund Guide'!$5:$5)),0)-1,COUNTA('Fund Guide'!$B:$B)-COUNTA('Fund Guide'!$B$2:$B$5)),MATCH($E90,OFFSET('Fund Guide'!$B$5,1,,COUNTA('Fund Guide'!$B:$B)-COUNTA('Fund Guide'!$B$2:$B$5)),0)),
IFERROR(OFFSET('RF &amp; RV Guide'!$E$8,2+MATCH($E90, OFFSET('RF &amp; RV Guide'!$E$8,3,,COUNTA('RF &amp; RV Guide'!$E:$E)-COUNTA('RF &amp; RV Guide'!$E$1:$E$8)), 0),-1+MATCH("Captação", OFFSET('RF &amp; RV Guide'!$E$8,,,,COUNTA('RF &amp; RV Guide'!$8:$8)-COUNTA('RF &amp; RV Guide'!$A$8:$E$8)),0)), "-")))</f>
        <v>Sim</v>
      </c>
      <c r="M90" s="510">
        <f>IFERROR(IF(N90=0, "", N90*$M$3),0)</f>
        <v>300000</v>
      </c>
      <c r="N90" s="231">
        <v>0.03</v>
      </c>
      <c r="O90" s="530">
        <f>IFERROR(IF(N90=0, "", N90/N$86),0)</f>
        <v>0.25</v>
      </c>
      <c r="Q90" s="512">
        <f ca="1">IF($E90="", "", IFERROR(INDEX(OFFSET('Fund Guide'!$B$5,1,MATCH(Q$8,OFFSET('Fund Guide'!$B$5,,,,COUNTA('Fund Guide'!61:61)),0)-1,COUNTA('Fund Guide'!$B:$B)-COUNTA('Fund Guide'!$B$2:$B$5)),MATCH($E90,OFFSET('Fund Guide'!$B$5,1,,COUNTA('Fund Guide'!$B:$B)-COUNTA('Fund Guide'!$B$2:$B$5)),0)),"-"))</f>
        <v>0.12104194831063597</v>
      </c>
      <c r="R90" s="513">
        <f ca="1">IF($E90="", "", IFERROR(INDEX(OFFSET('Fund Guide'!$B$5,1,MATCH(R$8,OFFSET('Fund Guide'!$B$5,,,,COUNTA('Fund Guide'!61:61)),0)-1,COUNTA('Fund Guide'!$B:$B)-COUNTA('Fund Guide'!$B$2:$B$5)),MATCH($E90,OFFSET('Fund Guide'!$B$5,1,,COUNTA('Fund Guide'!$B:$B)-COUNTA('Fund Guide'!$B$2:$B$5)),0)),"-"))</f>
        <v>1.5647328909446501</v>
      </c>
      <c r="S90" s="512">
        <f ca="1">IF($E90="", "", IFERROR(INDEX(OFFSET('Fund Guide'!$B$5,1,MATCH(S$8,OFFSET('Fund Guide'!$B$5,,,,COUNTA('Fund Guide'!61:61)),0)-1,COUNTA('Fund Guide'!$B:$B)-COUNTA('Fund Guide'!$B$2:$B$5)),MATCH($E90,OFFSET('Fund Guide'!$B$5,1,,COUNTA('Fund Guide'!$B:$B)-COUNTA('Fund Guide'!$B$2:$B$5)),0)),"-"))</f>
        <v>1.5052931953757565E-2</v>
      </c>
      <c r="T90" s="513">
        <f ca="1">IF($E90="", "", IFERROR(INDEX(OFFSET('Fund Guide'!$B$5,1,MATCH(T$8,OFFSET('Fund Guide'!$B$5,,,,COUNTA('Fund Guide'!61:61)),0)-1,COUNTA('Fund Guide'!$B:$B)-COUNTA('Fund Guide'!$B$2:$B$5)),MATCH($E90,OFFSET('Fund Guide'!$B$5,1,,COUNTA('Fund Guide'!$B:$B)-COUNTA('Fund Guide'!$B$2:$B$5)),0)),"-"))</f>
        <v>0.14756906616666166</v>
      </c>
      <c r="U90" s="512">
        <f ca="1">IF($E90="", "", IFERROR(INDEX(OFFSET('Fund Guide'!$B$5,1,MATCH(U$8,OFFSET('Fund Guide'!$B$5,,,,COUNTA('Fund Guide'!61:61)),0)-1,COUNTA('Fund Guide'!$B:$B)-COUNTA('Fund Guide'!$B$2:$B$5)),MATCH($E90,OFFSET('Fund Guide'!$B$5,1,,COUNTA('Fund Guide'!$B:$B)-COUNTA('Fund Guide'!$B$2:$B$5)),0)),"-"))</f>
        <v>0.1897920727892275</v>
      </c>
      <c r="V90" s="513">
        <f ca="1">IF($E90="", "", IFERROR(INDEX(OFFSET('Fund Guide'!$B$5,1,MATCH(V$8,OFFSET('Fund Guide'!$B$5,,,,COUNTA('Fund Guide'!61:61)),0)-1,COUNTA('Fund Guide'!$B:$B)-COUNTA('Fund Guide'!$B$2:$B$5)),MATCH($E90,OFFSET('Fund Guide'!$B$5,1,,COUNTA('Fund Guide'!$B:$B)-COUNTA('Fund Guide'!$B$2:$B$5)),0)),"-"))</f>
        <v>1.4392277656930215</v>
      </c>
      <c r="W90" s="512">
        <f ca="1">IF($E90="", "", IFERROR(INDEX(OFFSET('Fund Guide'!$B$5,1,MATCH(W$8,OFFSET('Fund Guide'!$B$5,,,,COUNTA('Fund Guide'!61:61)),0)-1,COUNTA('Fund Guide'!$B:$B)-COUNTA('Fund Guide'!$B$2:$B$5)),MATCH($E90,OFFSET('Fund Guide'!$B$5,1,,COUNTA('Fund Guide'!$B:$B)-COUNTA('Fund Guide'!$B$2:$B$5)),0)),"-"))</f>
        <v>0.43481787180532061</v>
      </c>
      <c r="X90" s="513">
        <f ca="1">IF($E90="", "", IFERROR(INDEX(OFFSET('Fund Guide'!$B$5,1,MATCH(X$8,OFFSET('Fund Guide'!$B$5,,,,COUNTA('Fund Guide'!61:61)),0)-1,COUNTA('Fund Guide'!$B:$B)-COUNTA('Fund Guide'!$B$2:$B$5)),MATCH($E90,OFFSET('Fund Guide'!$B$5,1,,COUNTA('Fund Guide'!$B:$B)-COUNTA('Fund Guide'!$B$2:$B$5)),0)),"-"))</f>
        <v>2.4716457461917742</v>
      </c>
      <c r="Y90" s="514">
        <f ca="1">IF($E90="", "", IFERROR(INDEX(OFFSET('Fund Guide'!$B$5,1,MATCH(Y$8,OFFSET('Fund Guide'!$B$5,,,,COUNTA('Fund Guide'!61:61)),0)-1,COUNTA('Fund Guide'!$B:$B)-COUNTA('Fund Guide'!$B$2:$B$5)),MATCH($E90,OFFSET('Fund Guide'!$B$5,1,,COUNTA('Fund Guide'!$B:$B)-COUNTA('Fund Guide'!$B$2:$B$5)),0)),"-"))</f>
        <v>0.12572524380148822</v>
      </c>
      <c r="Z90" s="515">
        <f ca="1">IF($E90="", "", IFERROR(INDEX(OFFSET('Fund Guide'!$B$5,1,MATCH(Z$8,OFFSET('Fund Guide'!$B$5,,,,COUNTA('Fund Guide'!61:61)),0)-1,COUNTA('Fund Guide'!$B:$B)-COUNTA('Fund Guide'!$B$2:$B$5)),MATCH($E90,OFFSET('Fund Guide'!$B$5,1,,COUNTA('Fund Guide'!$B:$B)-COUNTA('Fund Guide'!$B$2:$B$5)),0)),"-"))</f>
        <v>-0.59118830637135467</v>
      </c>
      <c r="AB90" s="232"/>
      <c r="AC90" s="232"/>
      <c r="AD90" s="231"/>
    </row>
    <row r="91" spans="2:30" s="477" customFormat="1" ht="4.5" customHeight="1">
      <c r="B91" s="475"/>
      <c r="C91" s="475"/>
      <c r="D91" s="475"/>
      <c r="E91" s="486"/>
      <c r="F91" s="517"/>
      <c r="G91" s="487"/>
      <c r="H91" s="487"/>
      <c r="I91" s="488"/>
      <c r="J91" s="488"/>
      <c r="K91" s="488"/>
      <c r="M91" s="497"/>
      <c r="Q91" s="488"/>
      <c r="S91" s="488"/>
      <c r="U91" s="488"/>
      <c r="W91" s="488"/>
      <c r="Y91" s="488"/>
      <c r="AB91" s="488"/>
    </row>
    <row r="92" spans="2:30" s="493" customFormat="1" ht="14.25" customHeight="1">
      <c r="B92" s="489"/>
      <c r="C92" s="489"/>
      <c r="D92" s="489" t="s">
        <v>12</v>
      </c>
      <c r="E92" s="525" t="s">
        <v>15</v>
      </c>
      <c r="F92" s="534"/>
      <c r="G92" s="534"/>
      <c r="H92" s="534"/>
      <c r="I92" s="535"/>
      <c r="J92" s="535"/>
      <c r="K92" s="535"/>
      <c r="M92" s="528">
        <f>IFERROR(IF(N92=0, 0, N92*$M$3),0)</f>
        <v>0</v>
      </c>
      <c r="N92" s="653">
        <v>0</v>
      </c>
      <c r="O92" s="529">
        <f>IF(N92=0, 0, SUM(O93:O94)*N92)</f>
        <v>0</v>
      </c>
      <c r="Q92" s="535"/>
      <c r="R92" s="536"/>
      <c r="S92" s="535"/>
      <c r="T92" s="536"/>
      <c r="U92" s="535"/>
      <c r="V92" s="536"/>
      <c r="W92" s="535"/>
      <c r="X92" s="536"/>
      <c r="Y92" s="535"/>
      <c r="Z92" s="536"/>
      <c r="AB92" s="535"/>
      <c r="AC92" s="536"/>
      <c r="AD92" s="536"/>
    </row>
    <row r="93" spans="2:30" s="509" customFormat="1" ht="14.25" customHeight="1">
      <c r="B93" s="503"/>
      <c r="C93" s="503"/>
      <c r="D93" s="503"/>
      <c r="E93" s="390"/>
      <c r="F93" s="504" t="str">
        <f ca="1">IF($E93="", "", IFERROR(INDEX(OFFSET('Fund Guide'!$B$5,1,MATCH(F$8,OFFSET('Fund Guide'!$B$5,,,,COUNTA('Fund Guide'!61:61)),0)-1,COUNTA('Fund Guide'!$B:$B)-COUNTA('Fund Guide'!$B$2:$B$5)),MATCH($E93,OFFSET('Fund Guide'!$B$5,1,,COUNTA('Fund Guide'!$B:$B)-COUNTA('Fund Guide'!$B$2:$B$5)),0)),"-"))</f>
        <v/>
      </c>
      <c r="G93" s="505" t="str">
        <f ca="1">IF($E93="", "", IFERROR(INDEX(OFFSET('Fund Guide'!$B$5,1,MATCH(G$8,OFFSET('Fund Guide'!$B$5,,,,COUNTA('Fund Guide'!$5:$5)),0)-1,COUNTA('Fund Guide'!$B:$B)-COUNTA('Fund Guide'!$B$2:$B$5)),MATCH($E93,OFFSET('Fund Guide'!$B$5,1,,COUNTA('Fund Guide'!$B:$B)-COUNTA('Fund Guide'!$B$2:$B$5)),0)),
IF(OR(LEFT($E93,3)="NTN",LEFT($E93,3)="LFT"),DATE(_xlfn.NUMBERVALUE(RIGHT(LEFT($E93, FIND(" (", $E93)-1), 4)),8,15)-TODAY(),IFERROR(IF(FIND("ano",$E93)&gt;1,FLOOR(_xlfn.NUMBERVALUE(RIGHT(LEFT($E93,FIND(" ano",$E93)-1),FIND(" ano",$E93)-1-(FIND(" - ",$E93)+2)))*365,1)),IFERROR(IF(FIND("meses",$E93)&gt;1,FLOOR(_xlfn.NUMBERVALUE(RIGHT(LEFT($E93,FIND(" meses",$E93)-1),FIND(" meses",$E93)-1-(FIND(" - ",$E93)+2))),1)*(365/12)),IFERROR(IF(FIND("mês",$E93)&gt;1,FLOOR(_xlfn.NUMBERVALUE(RIGHT(LEFT($E93,FIND(" mês",$E93)-1),FIND(" mês",$E93)-1-(FIND(" - ",$E93)+2))),1)*(365/12)),IFERROR(IF(FIND("Diária", $E93)&gt;0, 0),
IFERROR(OFFSET('RF &amp; RV Guide'!$E$8,2+MATCH($E93, OFFSET('RF &amp; RV Guide'!$E$8,3,,COUNTA('RF &amp; RV Guide'!$E:$E)-COUNTA('RF &amp; RV Guide'!$E$1:$E$8)), 0),-1+MATCH(G$8, OFFSET('RF &amp; RV Guide'!$E$8,,,,COUNTA('RF &amp; RV Guide'!$8:$8)-COUNTA('RF &amp; RV Guide'!$A$8:$E$8)),0)),"-"))))))))</f>
        <v/>
      </c>
      <c r="H93" s="506" t="str">
        <f ca="1">IF($E93="", "", IFERROR(INDEX(OFFSET('Fund Guide'!$B$5,1,MATCH(H$8,OFFSET('Fund Guide'!$B$5,,,,COUNTA('Fund Guide'!84:84)),0)-1,COUNTA('Fund Guide'!$B:$B)-COUNTA('Fund Guide'!$B$2:$B$5)),MATCH($E93,OFFSET('Fund Guide'!$B$5,1,,COUNTA('Fund Guide'!$B:$B)-COUNTA('Fund Guide'!$B$2:$B$5)),0)),"BRL"))</f>
        <v/>
      </c>
      <c r="I93" s="507" t="str">
        <f ca="1">IF($E93="", "", IFERROR(INDEX(OFFSET('Fund Guide'!$B$5,1,MATCH("Repasse Taxa Adm. Gestor",OFFSET('Fund Guide'!$B$5,,,,COUNTA('Fund Guide'!$5:$5)),0)-1,COUNTA('Fund Guide'!$B:$B)-COUNTA('Fund Guide'!$B$2:$B$5)),MATCH($E93,OFFSET('Fund Guide'!$B$5,1,,COUNTA('Fund Guide'!$B:$B)-COUNTA('Fund Guide'!$B$2:$B$5)),0)),
IFERROR(OFFSET('RF &amp; RV Guide'!$E$8,2+MATCH($E93, OFFSET('RF &amp; RV Guide'!$E$8,3,,COUNTA('RF &amp; RV Guide'!$E:$E)-COUNTA('RF &amp; RV Guide'!$E$1:$E$8)), 0),-1+MATCH(I$8, OFFSET('RF &amp; RV Guide'!$E$8,,,,COUNTA('RF &amp; RV Guide'!$8:$8)-COUNTA('RF &amp; RV Guide'!$A$8:$E$8)),0)),IFERROR(IF(FIND("tulo",$E93), 0.25%), "-"))))</f>
        <v/>
      </c>
      <c r="J93" s="508" t="str">
        <f ca="1">IF($E93="", "", IFERROR(INDEX(OFFSET('Fund Guide'!$B$5,1,MATCH(J$8,OFFSET('Fund Guide'!$B$5,,,,COUNTA('Fund Guide'!$5:$5)),0)-1,COUNTA('Fund Guide'!$B:$B)-COUNTA('Fund Guide'!$B$2:$B$5)),MATCH($E93,OFFSET('Fund Guide'!$B$5,1,,COUNTA('Fund Guide'!$B:$B)-COUNTA('Fund Guide'!$B$2:$B$5)),0)),
IFERROR(OFFSET('RF &amp; RV Guide'!$E$8,2+MATCH($E93, OFFSET('RF &amp; RV Guide'!$E$8,3,,COUNTA('RF &amp; RV Guide'!$E:$E)-COUNTA('RF &amp; RV Guide'!$E$1:$E$8)), 0),-1+MATCH(J$8, OFFSET('RF &amp; RV Guide'!$E$8,,,,COUNTA('RF &amp; RV Guide'!$8:$8)-COUNTA('RF &amp; RV Guide'!$A$8:$E$8)),0)), "-")))</f>
        <v/>
      </c>
      <c r="K93" s="508" t="str">
        <f ca="1">IF($E93="", "", IFERROR(INDEX(OFFSET('Fund Guide'!$B$5,1,MATCH(K$8,OFFSET('Fund Guide'!$B$5,,,,COUNTA('Fund Guide'!$5:$5)),0)-1,COUNTA('Fund Guide'!$B:$B)-COUNTA('Fund Guide'!$B$2:$B$5)),MATCH($E93,OFFSET('Fund Guide'!$B$5,1,,COUNTA('Fund Guide'!$B:$B)-COUNTA('Fund Guide'!$B$2:$B$5)),0)),
IFERROR(OFFSET('RF &amp; RV Guide'!$E$8,2+MATCH($E93, OFFSET('RF &amp; RV Guide'!$E$8,3,,COUNTA('RF &amp; RV Guide'!$E:$E)-COUNTA('RF &amp; RV Guide'!$E$1:$E$8)), 0),-1+MATCH("Captação", OFFSET('RF &amp; RV Guide'!$E$8,,,,COUNTA('RF &amp; RV Guide'!$8:$8)-COUNTA('RF &amp; RV Guide'!$A$8:$E$8)),0)), "-")))</f>
        <v/>
      </c>
      <c r="M93" s="510" t="str">
        <f>IFERROR(IF(N93=0, "", N93*$M$3),0)</f>
        <v/>
      </c>
      <c r="N93" s="231"/>
      <c r="O93" s="530" t="str">
        <f>IFERROR(IF(N93=0, "", N93/N$92),0)</f>
        <v/>
      </c>
      <c r="Q93" s="512" t="str">
        <f ca="1">IF($E93="", "", IFERROR(INDEX(OFFSET('Fund Guide'!$B$5,1,MATCH(Q$8,OFFSET('Fund Guide'!$B$5,,,,COUNTA('Fund Guide'!61:61)),0)-1,COUNTA('Fund Guide'!$B:$B)-COUNTA('Fund Guide'!$B$2:$B$5)),MATCH($E93,OFFSET('Fund Guide'!$B$5,1,,COUNTA('Fund Guide'!$B:$B)-COUNTA('Fund Guide'!$B$2:$B$5)),0)),"-"))</f>
        <v/>
      </c>
      <c r="R93" s="513" t="str">
        <f ca="1">IF($E93="", "", IFERROR(INDEX(OFFSET('Fund Guide'!$B$5,1,MATCH(R$8,OFFSET('Fund Guide'!$B$5,,,,COUNTA('Fund Guide'!61:61)),0)-1,COUNTA('Fund Guide'!$B:$B)-COUNTA('Fund Guide'!$B$2:$B$5)),MATCH($E93,OFFSET('Fund Guide'!$B$5,1,,COUNTA('Fund Guide'!$B:$B)-COUNTA('Fund Guide'!$B$2:$B$5)),0)),"-"))</f>
        <v/>
      </c>
      <c r="S93" s="512" t="str">
        <f ca="1">IF($E93="", "", IFERROR(INDEX(OFFSET('Fund Guide'!$B$5,1,MATCH(S$8,OFFSET('Fund Guide'!$B$5,,,,COUNTA('Fund Guide'!61:61)),0)-1,COUNTA('Fund Guide'!$B:$B)-COUNTA('Fund Guide'!$B$2:$B$5)),MATCH($E93,OFFSET('Fund Guide'!$B$5,1,,COUNTA('Fund Guide'!$B:$B)-COUNTA('Fund Guide'!$B$2:$B$5)),0)),"-"))</f>
        <v/>
      </c>
      <c r="T93" s="513" t="str">
        <f ca="1">IF($E93="", "", IFERROR(INDEX(OFFSET('Fund Guide'!$B$5,1,MATCH(T$8,OFFSET('Fund Guide'!$B$5,,,,COUNTA('Fund Guide'!61:61)),0)-1,COUNTA('Fund Guide'!$B:$B)-COUNTA('Fund Guide'!$B$2:$B$5)),MATCH($E93,OFFSET('Fund Guide'!$B$5,1,,COUNTA('Fund Guide'!$B:$B)-COUNTA('Fund Guide'!$B$2:$B$5)),0)),"-"))</f>
        <v/>
      </c>
      <c r="U93" s="512" t="str">
        <f ca="1">IF($E93="", "", IFERROR(INDEX(OFFSET('Fund Guide'!$B$5,1,MATCH(U$8,OFFSET('Fund Guide'!$B$5,,,,COUNTA('Fund Guide'!61:61)),0)-1,COUNTA('Fund Guide'!$B:$B)-COUNTA('Fund Guide'!$B$2:$B$5)),MATCH($E93,OFFSET('Fund Guide'!$B$5,1,,COUNTA('Fund Guide'!$B:$B)-COUNTA('Fund Guide'!$B$2:$B$5)),0)),"-"))</f>
        <v/>
      </c>
      <c r="V93" s="513" t="str">
        <f ca="1">IF($E93="", "", IFERROR(INDEX(OFFSET('Fund Guide'!$B$5,1,MATCH(V$8,OFFSET('Fund Guide'!$B$5,,,,COUNTA('Fund Guide'!61:61)),0)-1,COUNTA('Fund Guide'!$B:$B)-COUNTA('Fund Guide'!$B$2:$B$5)),MATCH($E93,OFFSET('Fund Guide'!$B$5,1,,COUNTA('Fund Guide'!$B:$B)-COUNTA('Fund Guide'!$B$2:$B$5)),0)),"-"))</f>
        <v/>
      </c>
      <c r="W93" s="512" t="str">
        <f ca="1">IF($E93="", "", IFERROR(INDEX(OFFSET('Fund Guide'!$B$5,1,MATCH(W$8,OFFSET('Fund Guide'!$B$5,,,,COUNTA('Fund Guide'!61:61)),0)-1,COUNTA('Fund Guide'!$B:$B)-COUNTA('Fund Guide'!$B$2:$B$5)),MATCH($E93,OFFSET('Fund Guide'!$B$5,1,,COUNTA('Fund Guide'!$B:$B)-COUNTA('Fund Guide'!$B$2:$B$5)),0)),"-"))</f>
        <v/>
      </c>
      <c r="X93" s="513" t="str">
        <f ca="1">IF($E93="", "", IFERROR(INDEX(OFFSET('Fund Guide'!$B$5,1,MATCH(X$8,OFFSET('Fund Guide'!$B$5,,,,COUNTA('Fund Guide'!61:61)),0)-1,COUNTA('Fund Guide'!$B:$B)-COUNTA('Fund Guide'!$B$2:$B$5)),MATCH($E93,OFFSET('Fund Guide'!$B$5,1,,COUNTA('Fund Guide'!$B:$B)-COUNTA('Fund Guide'!$B$2:$B$5)),0)),"-"))</f>
        <v/>
      </c>
      <c r="Y93" s="514" t="str">
        <f ca="1">IF($E93="", "", IFERROR(INDEX(OFFSET('Fund Guide'!$B$5,1,MATCH(Y$8,OFFSET('Fund Guide'!$B$5,,,,COUNTA('Fund Guide'!61:61)),0)-1,COUNTA('Fund Guide'!$B:$B)-COUNTA('Fund Guide'!$B$2:$B$5)),MATCH($E93,OFFSET('Fund Guide'!$B$5,1,,COUNTA('Fund Guide'!$B:$B)-COUNTA('Fund Guide'!$B$2:$B$5)),0)),"-"))</f>
        <v/>
      </c>
      <c r="Z93" s="515" t="str">
        <f ca="1">IF($E93="", "", IFERROR(INDEX(OFFSET('Fund Guide'!$B$5,1,MATCH(Z$8,OFFSET('Fund Guide'!$B$5,,,,COUNTA('Fund Guide'!61:61)),0)-1,COUNTA('Fund Guide'!$B:$B)-COUNTA('Fund Guide'!$B$2:$B$5)),MATCH($E93,OFFSET('Fund Guide'!$B$5,1,,COUNTA('Fund Guide'!$B:$B)-COUNTA('Fund Guide'!$B$2:$B$5)),0)),"-"))</f>
        <v/>
      </c>
      <c r="AB93" s="232"/>
      <c r="AC93" s="232"/>
      <c r="AD93" s="231"/>
    </row>
    <row r="94" spans="2:30" s="477" customFormat="1" ht="5.25" customHeight="1">
      <c r="B94" s="475"/>
      <c r="C94" s="475"/>
      <c r="D94" s="475"/>
      <c r="E94" s="486"/>
      <c r="F94" s="517"/>
      <c r="G94" s="487"/>
      <c r="H94" s="487"/>
      <c r="I94" s="488"/>
      <c r="J94" s="488"/>
      <c r="K94" s="488"/>
      <c r="M94" s="497"/>
      <c r="Q94" s="488"/>
      <c r="S94" s="488"/>
      <c r="U94" s="488"/>
      <c r="W94" s="488"/>
      <c r="Y94" s="488"/>
      <c r="AB94" s="488"/>
    </row>
    <row r="95" spans="2:30" s="493" customFormat="1" ht="14.25" customHeight="1">
      <c r="B95" s="489"/>
      <c r="C95" s="489" t="s">
        <v>12</v>
      </c>
      <c r="D95" s="489" t="s">
        <v>12</v>
      </c>
      <c r="E95" s="498" t="s">
        <v>628</v>
      </c>
      <c r="F95" s="499"/>
      <c r="G95" s="499"/>
      <c r="H95" s="499"/>
      <c r="I95" s="500"/>
      <c r="J95" s="500"/>
      <c r="K95" s="500"/>
      <c r="M95" s="501">
        <f>IFERROR(IF(N95=0, 0, N95*$M$3),0)</f>
        <v>450000</v>
      </c>
      <c r="N95" s="652">
        <v>4.4999999999999998E-2</v>
      </c>
      <c r="O95" s="502">
        <f>ROUND(O97+O100+O103+O106,3)</f>
        <v>4.4999999999999998E-2</v>
      </c>
      <c r="Q95" s="500"/>
      <c r="R95" s="502"/>
      <c r="S95" s="500"/>
      <c r="T95" s="502"/>
      <c r="U95" s="500"/>
      <c r="V95" s="502"/>
      <c r="W95" s="500"/>
      <c r="X95" s="502"/>
      <c r="Y95" s="500"/>
      <c r="Z95" s="502"/>
      <c r="AB95" s="500"/>
      <c r="AC95" s="502"/>
      <c r="AD95" s="502"/>
    </row>
    <row r="96" spans="2:30" s="477" customFormat="1" ht="3" customHeight="1">
      <c r="B96" s="475"/>
      <c r="C96" s="475"/>
      <c r="D96" s="475"/>
      <c r="E96" s="486"/>
      <c r="F96" s="487"/>
      <c r="G96" s="487"/>
      <c r="H96" s="487"/>
      <c r="I96" s="488"/>
      <c r="J96" s="488"/>
      <c r="K96" s="488"/>
      <c r="M96" s="497"/>
      <c r="N96" s="533"/>
      <c r="Q96" s="488"/>
      <c r="S96" s="488"/>
      <c r="U96" s="488"/>
      <c r="W96" s="488"/>
      <c r="Y96" s="488"/>
      <c r="AB96" s="488"/>
    </row>
    <row r="97" spans="2:30" s="493" customFormat="1" ht="14.25" customHeight="1">
      <c r="B97" s="489"/>
      <c r="C97" s="489"/>
      <c r="D97" s="489" t="s">
        <v>12</v>
      </c>
      <c r="E97" s="525" t="s">
        <v>609</v>
      </c>
      <c r="F97" s="526"/>
      <c r="G97" s="526"/>
      <c r="H97" s="526"/>
      <c r="I97" s="527"/>
      <c r="J97" s="527"/>
      <c r="K97" s="527"/>
      <c r="M97" s="528">
        <f>IFERROR(IF(N97=0, 0, N97*$M$3),0)</f>
        <v>450000</v>
      </c>
      <c r="N97" s="653">
        <v>4.4999999999999998E-2</v>
      </c>
      <c r="O97" s="529">
        <f>IF(N97=0, 0, SUM(O98:O99)*N97)</f>
        <v>4.4999999999999998E-2</v>
      </c>
      <c r="Q97" s="527"/>
      <c r="R97" s="529"/>
      <c r="S97" s="527"/>
      <c r="T97" s="529"/>
      <c r="U97" s="527"/>
      <c r="V97" s="529"/>
      <c r="W97" s="527"/>
      <c r="X97" s="529"/>
      <c r="Y97" s="527"/>
      <c r="Z97" s="529"/>
      <c r="AB97" s="527"/>
      <c r="AC97" s="529"/>
      <c r="AD97" s="529"/>
    </row>
    <row r="98" spans="2:30" s="509" customFormat="1" ht="14.25" customHeight="1">
      <c r="B98" s="503"/>
      <c r="C98" s="503"/>
      <c r="D98" s="503"/>
      <c r="E98" s="390" t="s">
        <v>1746</v>
      </c>
      <c r="F98" s="504">
        <f ca="1">IF($E98="", "", IFERROR(INDEX(OFFSET('Fund Guide'!$B$5,1,MATCH(F$8,OFFSET('Fund Guide'!$B$5,,,,COUNTA('Fund Guide'!65:65)),0)-1,COUNTA('Fund Guide'!$B:$B)-COUNTA('Fund Guide'!$B$2:$B$5)),MATCH($E98,OFFSET('Fund Guide'!$B$5,1,,COUNTA('Fund Guide'!$B:$B)-COUNTA('Fund Guide'!$B$2:$B$5)),0)),"-"))</f>
        <v>17453850000148</v>
      </c>
      <c r="G98" s="505">
        <f ca="1">IF($E98="", "", IFERROR(INDEX(OFFSET('Fund Guide'!$B$5,1,MATCH(G$8,OFFSET('Fund Guide'!$B$5,,,,COUNTA('Fund Guide'!$5:$5)),0)-1,COUNTA('Fund Guide'!$B:$B)-COUNTA('Fund Guide'!$B$2:$B$5)),MATCH($E98,OFFSET('Fund Guide'!$B$5,1,,COUNTA('Fund Guide'!$B:$B)-COUNTA('Fund Guide'!$B$2:$B$5)),0)),
IF(OR(LEFT($E98,3)="NTN",LEFT($E98,3)="LFT"),DATE(_xlfn.NUMBERVALUE(RIGHT(LEFT($E98, FIND(" (", $E98)-1), 4)),8,15)-TODAY(),IFERROR(IF(FIND("ano",$E98)&gt;1,FLOOR(_xlfn.NUMBERVALUE(RIGHT(LEFT($E98,FIND(" ano",$E98)-1),FIND(" ano",$E98)-1-(FIND(" - ",$E98)+2)))*365,1)),IFERROR(IF(FIND("meses",$E98)&gt;1,FLOOR(_xlfn.NUMBERVALUE(RIGHT(LEFT($E98,FIND(" meses",$E98)-1),FIND(" meses",$E98)-1-(FIND(" - ",$E98)+2))),1)*(365/12)),IFERROR(IF(FIND("mês",$E98)&gt;1,FLOOR(_xlfn.NUMBERVALUE(RIGHT(LEFT($E98,FIND(" mês",$E98)-1),FIND(" mês",$E98)-1-(FIND(" - ",$E98)+2))),1)*(365/12)),IFERROR(IF(FIND("Diária", $E98)&gt;0, 0),
IFERROR(OFFSET('RF &amp; RV Guide'!$E$8,2+MATCH($E98, OFFSET('RF &amp; RV Guide'!$E$8,3,,COUNTA('RF &amp; RV Guide'!$E:$E)-COUNTA('RF &amp; RV Guide'!$E$1:$E$8)), 0),-1+MATCH(G$8, OFFSET('RF &amp; RV Guide'!$E$8,,,,COUNTA('RF &amp; RV Guide'!$8:$8)-COUNTA('RF &amp; RV Guide'!$A$8:$E$8)),0)),"-"))))))))</f>
        <v>1</v>
      </c>
      <c r="H98" s="506" t="str">
        <f ca="1">IF($E98="", "", IFERROR(INDEX(OFFSET('Fund Guide'!$B$5,1,MATCH(H$8,OFFSET('Fund Guide'!$B$5,,,,COUNTA('Fund Guide'!89:89)),0)-1,COUNTA('Fund Guide'!$B:$B)-COUNTA('Fund Guide'!$B$2:$B$5)),MATCH($E98,OFFSET('Fund Guide'!$B$5,1,,COUNTA('Fund Guide'!$B:$B)-COUNTA('Fund Guide'!$B$2:$B$5)),0)),"BRL"))</f>
        <v>USD</v>
      </c>
      <c r="I98" s="507">
        <f ca="1">IF($E98="", "", IFERROR(INDEX(OFFSET('Fund Guide'!$B$5,1,MATCH("Repasse Taxa Adm. Gestor",OFFSET('Fund Guide'!$B$5,,,,COUNTA('Fund Guide'!$5:$5)),0)-1,COUNTA('Fund Guide'!$B:$B)-COUNTA('Fund Guide'!$B$2:$B$5)),MATCH($E98,OFFSET('Fund Guide'!$B$5,1,,COUNTA('Fund Guide'!$B:$B)-COUNTA('Fund Guide'!$B$2:$B$5)),0)),
IFERROR(OFFSET('RF &amp; RV Guide'!$E$8,2+MATCH($E98, OFFSET('RF &amp; RV Guide'!$E$8,3,,COUNTA('RF &amp; RV Guide'!$E:$E)-COUNTA('RF &amp; RV Guide'!$E$1:$E$8)), 0),-1+MATCH(I$8, OFFSET('RF &amp; RV Guide'!$E$8,,,,COUNTA('RF &amp; RV Guide'!$8:$8)-COUNTA('RF &amp; RV Guide'!$A$8:$E$8)),0)),IFERROR(IF(FIND("tulo",$E98), 0.25%), "-"))))</f>
        <v>2.6666666666666666E-3</v>
      </c>
      <c r="J98" s="508">
        <f ca="1">IF($E98="", "", IFERROR(INDEX(OFFSET('Fund Guide'!$B$5,1,MATCH(J$8,OFFSET('Fund Guide'!$B$5,,,,COUNTA('Fund Guide'!$5:$5)),0)-1,COUNTA('Fund Guide'!$B:$B)-COUNTA('Fund Guide'!$B$2:$B$5)),MATCH($E98,OFFSET('Fund Guide'!$B$5,1,,COUNTA('Fund Guide'!$B:$B)-COUNTA('Fund Guide'!$B$2:$B$5)),0)),
IFERROR(OFFSET('RF &amp; RV Guide'!$E$8,2+MATCH($E98, OFFSET('RF &amp; RV Guide'!$E$8,3,,COUNTA('RF &amp; RV Guide'!$E:$E)-COUNTA('RF &amp; RV Guide'!$E$1:$E$8)), 0),-1+MATCH(J$8, OFFSET('RF &amp; RV Guide'!$E$8,,,,COUNTA('RF &amp; RV Guide'!$8:$8)-COUNTA('RF &amp; RV Guide'!$A$8:$E$8)),0)), "-")))</f>
        <v>41394</v>
      </c>
      <c r="K98" s="508" t="str">
        <f ca="1">IF($E98="", "", IFERROR(INDEX(OFFSET('Fund Guide'!$B$5,1,MATCH(K$8,OFFSET('Fund Guide'!$B$5,,,,COUNTA('Fund Guide'!$5:$5)),0)-1,COUNTA('Fund Guide'!$B:$B)-COUNTA('Fund Guide'!$B$2:$B$5)),MATCH($E98,OFFSET('Fund Guide'!$B$5,1,,COUNTA('Fund Guide'!$B:$B)-COUNTA('Fund Guide'!$B$2:$B$5)),0)),
IFERROR(OFFSET('RF &amp; RV Guide'!$E$8,2+MATCH($E98, OFFSET('RF &amp; RV Guide'!$E$8,3,,COUNTA('RF &amp; RV Guide'!$E:$E)-COUNTA('RF &amp; RV Guide'!$E$1:$E$8)), 0),-1+MATCH("Captação", OFFSET('RF &amp; RV Guide'!$E$8,,,,COUNTA('RF &amp; RV Guide'!$8:$8)-COUNTA('RF &amp; RV Guide'!$A$8:$E$8)),0)), "-")))</f>
        <v>Sim</v>
      </c>
      <c r="M98" s="510">
        <f>IFERROR(IF(N98=0, "", N98*$M$3),0)</f>
        <v>450000</v>
      </c>
      <c r="N98" s="231">
        <v>4.4999999999999998E-2</v>
      </c>
      <c r="O98" s="530">
        <f>IFERROR(IF(N98=0, "", N98/N$97),0)</f>
        <v>1</v>
      </c>
      <c r="Q98" s="512">
        <f ca="1">IF($E98="", "", IFERROR(INDEX(OFFSET('Fund Guide'!$B$5,1,MATCH(Q$8,OFFSET('Fund Guide'!$B$5,,,,COUNTA('Fund Guide'!65:65)),0)-1,COUNTA('Fund Guide'!$B:$B)-COUNTA('Fund Guide'!$B$2:$B$5)),MATCH($E98,OFFSET('Fund Guide'!$B$5,1,,COUNTA('Fund Guide'!$B:$B)-COUNTA('Fund Guide'!$B$2:$B$5)),0)),"-"))</f>
        <v>-0.1219041501272069</v>
      </c>
      <c r="R98" s="513">
        <f ca="1">IF($E98="", "", IFERROR(INDEX(OFFSET('Fund Guide'!$B$5,1,MATCH(R$8,OFFSET('Fund Guide'!$B$5,,,,COUNTA('Fund Guide'!65:65)),0)-1,COUNTA('Fund Guide'!$B:$B)-COUNTA('Fund Guide'!$B$2:$B$5)),MATCH($E98,OFFSET('Fund Guide'!$B$5,1,,COUNTA('Fund Guide'!$B:$B)-COUNTA('Fund Guide'!$B$2:$B$5)),0)),"-"))</f>
        <v>-1.5758787421131926</v>
      </c>
      <c r="S98" s="512">
        <f ca="1">IF($E98="", "", IFERROR(INDEX(OFFSET('Fund Guide'!$B$5,1,MATCH(S$8,OFFSET('Fund Guide'!$B$5,,,,COUNTA('Fund Guide'!65:65)),0)-1,COUNTA('Fund Guide'!$B:$B)-COUNTA('Fund Guide'!$B$2:$B$5)),MATCH($E98,OFFSET('Fund Guide'!$B$5,1,,COUNTA('Fund Guide'!$B:$B)-COUNTA('Fund Guide'!$B$2:$B$5)),0)),"-"))</f>
        <v>-5.344639927797501E-2</v>
      </c>
      <c r="T98" s="513">
        <f ca="1">IF($E98="", "", IFERROR(INDEX(OFFSET('Fund Guide'!$B$5,1,MATCH(T$8,OFFSET('Fund Guide'!$B$5,,,,COUNTA('Fund Guide'!65:65)),0)-1,COUNTA('Fund Guide'!$B:$B)-COUNTA('Fund Guide'!$B$2:$B$5)),MATCH($E98,OFFSET('Fund Guide'!$B$5,1,,COUNTA('Fund Guide'!$B:$B)-COUNTA('Fund Guide'!$B$2:$B$5)),0)),"-"))</f>
        <v>-0.52395342353570684</v>
      </c>
      <c r="U98" s="512">
        <f ca="1">IF($E98="", "", IFERROR(INDEX(OFFSET('Fund Guide'!$B$5,1,MATCH(U$8,OFFSET('Fund Guide'!$B$5,,,,COUNTA('Fund Guide'!65:65)),0)-1,COUNTA('Fund Guide'!$B:$B)-COUNTA('Fund Guide'!$B$2:$B$5)),MATCH($E98,OFFSET('Fund Guide'!$B$5,1,,COUNTA('Fund Guide'!$B:$B)-COUNTA('Fund Guide'!$B$2:$B$5)),0)),"-"))</f>
        <v>0.22887896919053441</v>
      </c>
      <c r="V98" s="513">
        <f ca="1">IF($E98="", "", IFERROR(INDEX(OFFSET('Fund Guide'!$B$5,1,MATCH(V$8,OFFSET('Fund Guide'!$B$5,,,,COUNTA('Fund Guide'!65:65)),0)-1,COUNTA('Fund Guide'!$B:$B)-COUNTA('Fund Guide'!$B$2:$B$5)),MATCH($E98,OFFSET('Fund Guide'!$B$5,1,,COUNTA('Fund Guide'!$B:$B)-COUNTA('Fund Guide'!$B$2:$B$5)),0)),"-"))</f>
        <v>1.7356308016512261</v>
      </c>
      <c r="W98" s="512">
        <f ca="1">IF($E98="", "", IFERROR(INDEX(OFFSET('Fund Guide'!$B$5,1,MATCH(W$8,OFFSET('Fund Guide'!$B$5,,,,COUNTA('Fund Guide'!65:65)),0)-1,COUNTA('Fund Guide'!$B:$B)-COUNTA('Fund Guide'!$B$2:$B$5)),MATCH($E98,OFFSET('Fund Guide'!$B$5,1,,COUNTA('Fund Guide'!$B:$B)-COUNTA('Fund Guide'!$B$2:$B$5)),0)),"-"))</f>
        <v>0.45032697502697716</v>
      </c>
      <c r="X98" s="513">
        <f ca="1">IF($E98="", "", IFERROR(INDEX(OFFSET('Fund Guide'!$B$5,1,MATCH(X$8,OFFSET('Fund Guide'!$B$5,,,,COUNTA('Fund Guide'!65:65)),0)-1,COUNTA('Fund Guide'!$B:$B)-COUNTA('Fund Guide'!$B$2:$B$5)),MATCH($E98,OFFSET('Fund Guide'!$B$5,1,,COUNTA('Fund Guide'!$B:$B)-COUNTA('Fund Guide'!$B$2:$B$5)),0)),"-"))</f>
        <v>2.5598045167728953</v>
      </c>
      <c r="Y98" s="514">
        <f ca="1">IF($E98="", "", IFERROR(INDEX(OFFSET('Fund Guide'!$B$5,1,MATCH(Y$8,OFFSET('Fund Guide'!$B$5,,,,COUNTA('Fund Guide'!65:65)),0)-1,COUNTA('Fund Guide'!$B:$B)-COUNTA('Fund Guide'!$B$2:$B$5)),MATCH($E98,OFFSET('Fund Guide'!$B$5,1,,COUNTA('Fund Guide'!$B:$B)-COUNTA('Fund Guide'!$B$2:$B$5)),0)),"-"))</f>
        <v>0.21028798327972964</v>
      </c>
      <c r="Z98" s="515">
        <f ca="1">IF($E98="", "", IFERROR(INDEX(OFFSET('Fund Guide'!$B$5,1,MATCH(Z$8,OFFSET('Fund Guide'!$B$5,,,,COUNTA('Fund Guide'!65:65)),0)-1,COUNTA('Fund Guide'!$B:$B)-COUNTA('Fund Guide'!$B$2:$B$5)),MATCH($E98,OFFSET('Fund Guide'!$B$5,1,,COUNTA('Fund Guide'!$B:$B)-COUNTA('Fund Guide'!$B$2:$B$5)),0)),"-"))</f>
        <v>-0.61804971106699913</v>
      </c>
      <c r="AB98" s="232"/>
      <c r="AC98" s="232"/>
      <c r="AD98" s="231"/>
    </row>
    <row r="99" spans="2:30" s="477" customFormat="1" ht="4.5" customHeight="1">
      <c r="B99" s="475"/>
      <c r="C99" s="475"/>
      <c r="D99" s="475"/>
      <c r="E99" s="486"/>
      <c r="F99" s="517"/>
      <c r="G99" s="487"/>
      <c r="H99" s="487"/>
      <c r="I99" s="488"/>
      <c r="J99" s="488"/>
      <c r="K99" s="488"/>
      <c r="M99" s="497"/>
      <c r="Q99" s="488"/>
      <c r="S99" s="488"/>
      <c r="U99" s="488"/>
      <c r="W99" s="488"/>
      <c r="Y99" s="488"/>
      <c r="AB99" s="488"/>
    </row>
    <row r="100" spans="2:30" s="493" customFormat="1" ht="14.25" customHeight="1">
      <c r="B100" s="489"/>
      <c r="C100" s="489"/>
      <c r="D100" s="489" t="s">
        <v>12</v>
      </c>
      <c r="E100" s="525" t="s">
        <v>612</v>
      </c>
      <c r="F100" s="526"/>
      <c r="G100" s="526"/>
      <c r="H100" s="526"/>
      <c r="I100" s="527"/>
      <c r="J100" s="527"/>
      <c r="K100" s="527"/>
      <c r="M100" s="528">
        <f>IFERROR(IF(N100=0, 0, N100*$M$3),0)</f>
        <v>0</v>
      </c>
      <c r="N100" s="653">
        <v>0</v>
      </c>
      <c r="O100" s="529">
        <f>IF(N100=0, 0, SUM(O101:O102)*N100)</f>
        <v>0</v>
      </c>
      <c r="Q100" s="527"/>
      <c r="R100" s="529"/>
      <c r="S100" s="527"/>
      <c r="T100" s="529"/>
      <c r="U100" s="527"/>
      <c r="V100" s="529"/>
      <c r="W100" s="527"/>
      <c r="X100" s="529"/>
      <c r="Y100" s="527"/>
      <c r="Z100" s="529"/>
      <c r="AB100" s="527"/>
      <c r="AC100" s="529"/>
      <c r="AD100" s="529"/>
    </row>
    <row r="101" spans="2:30" s="509" customFormat="1" ht="14.25" customHeight="1">
      <c r="B101" s="503"/>
      <c r="C101" s="503"/>
      <c r="D101" s="503"/>
      <c r="E101" s="390"/>
      <c r="F101" s="504" t="str">
        <f ca="1">IF($E101="", "", IFERROR(INDEX(OFFSET('Fund Guide'!$B$5,1,MATCH(F$8,OFFSET('Fund Guide'!$B$5,,,,COUNTA('Fund Guide'!69:69)),0)-1,COUNTA('Fund Guide'!$B:$B)-COUNTA('Fund Guide'!$B$2:$B$5)),MATCH($E101,OFFSET('Fund Guide'!$B$5,1,,COUNTA('Fund Guide'!$B:$B)-COUNTA('Fund Guide'!$B$2:$B$5)),0)),"-"))</f>
        <v/>
      </c>
      <c r="G101" s="505" t="str">
        <f ca="1">IF($E101="", "", IFERROR(INDEX(OFFSET('Fund Guide'!$B$5,1,MATCH(G$8,OFFSET('Fund Guide'!$B$5,,,,COUNTA('Fund Guide'!$5:$5)),0)-1,COUNTA('Fund Guide'!$B:$B)-COUNTA('Fund Guide'!$B$2:$B$5)),MATCH($E101,OFFSET('Fund Guide'!$B$5,1,,COUNTA('Fund Guide'!$B:$B)-COUNTA('Fund Guide'!$B$2:$B$5)),0)),
IF(OR(LEFT($E101,3)="NTN",LEFT($E101,3)="LFT"),DATE(_xlfn.NUMBERVALUE(RIGHT(LEFT($E101, FIND(" (", $E101)-1), 4)),8,15)-TODAY(),IFERROR(IF(FIND("ano",$E101)&gt;1,FLOOR(_xlfn.NUMBERVALUE(RIGHT(LEFT($E101,FIND(" ano",$E101)-1),FIND(" ano",$E101)-1-(FIND(" - ",$E101)+2)))*365,1)),IFERROR(IF(FIND("meses",$E101)&gt;1,FLOOR(_xlfn.NUMBERVALUE(RIGHT(LEFT($E101,FIND(" meses",$E101)-1),FIND(" meses",$E101)-1-(FIND(" - ",$E101)+2))),1)*(365/12)),IFERROR(IF(FIND("mês",$E101)&gt;1,FLOOR(_xlfn.NUMBERVALUE(RIGHT(LEFT($E101,FIND(" mês",$E101)-1),FIND(" mês",$E101)-1-(FIND(" - ",$E101)+2))),1)*(365/12)),IFERROR(IF(FIND("Diária", $E101)&gt;0, 0),
IFERROR(OFFSET('RF &amp; RV Guide'!$E$8,2+MATCH($E101, OFFSET('RF &amp; RV Guide'!$E$8,3,,COUNTA('RF &amp; RV Guide'!$E:$E)-COUNTA('RF &amp; RV Guide'!$E$1:$E$8)), 0),-1+MATCH(G$8, OFFSET('RF &amp; RV Guide'!$E$8,,,,COUNTA('RF &amp; RV Guide'!$8:$8)-COUNTA('RF &amp; RV Guide'!$A$8:$E$8)),0)),"-"))))))))</f>
        <v/>
      </c>
      <c r="H101" s="506" t="str">
        <f ca="1">IF($E101="", "", IFERROR(INDEX(OFFSET('Fund Guide'!$B$5,1,MATCH(H$8,OFFSET('Fund Guide'!$B$5,,,,COUNTA('Fund Guide'!92:92)),0)-1,COUNTA('Fund Guide'!$B:$B)-COUNTA('Fund Guide'!$B$2:$B$5)),MATCH($E101,OFFSET('Fund Guide'!$B$5,1,,COUNTA('Fund Guide'!$B:$B)-COUNTA('Fund Guide'!$B$2:$B$5)),0)),"BRL"))</f>
        <v/>
      </c>
      <c r="I101" s="507" t="str">
        <f ca="1">IF($E101="", "", IFERROR(INDEX(OFFSET('Fund Guide'!$B$5,1,MATCH("Repasse Taxa Adm. Gestor",OFFSET('Fund Guide'!$B$5,,,,COUNTA('Fund Guide'!$5:$5)),0)-1,COUNTA('Fund Guide'!$B:$B)-COUNTA('Fund Guide'!$B$2:$B$5)),MATCH($E101,OFFSET('Fund Guide'!$B$5,1,,COUNTA('Fund Guide'!$B:$B)-COUNTA('Fund Guide'!$B$2:$B$5)),0)),
IFERROR(OFFSET('RF &amp; RV Guide'!$E$8,2+MATCH($E101, OFFSET('RF &amp; RV Guide'!$E$8,3,,COUNTA('RF &amp; RV Guide'!$E:$E)-COUNTA('RF &amp; RV Guide'!$E$1:$E$8)), 0),-1+MATCH(I$8, OFFSET('RF &amp; RV Guide'!$E$8,,,,COUNTA('RF &amp; RV Guide'!$8:$8)-COUNTA('RF &amp; RV Guide'!$A$8:$E$8)),0)),IFERROR(IF(FIND("tulo",$E101), 0.25%), "-"))))</f>
        <v/>
      </c>
      <c r="J101" s="508" t="str">
        <f ca="1">IF($E101="", "", IFERROR(INDEX(OFFSET('Fund Guide'!$B$5,1,MATCH(J$8,OFFSET('Fund Guide'!$B$5,,,,COUNTA('Fund Guide'!$5:$5)),0)-1,COUNTA('Fund Guide'!$B:$B)-COUNTA('Fund Guide'!$B$2:$B$5)),MATCH($E101,OFFSET('Fund Guide'!$B$5,1,,COUNTA('Fund Guide'!$B:$B)-COUNTA('Fund Guide'!$B$2:$B$5)),0)),
IFERROR(OFFSET('RF &amp; RV Guide'!$E$8,2+MATCH($E101, OFFSET('RF &amp; RV Guide'!$E$8,3,,COUNTA('RF &amp; RV Guide'!$E:$E)-COUNTA('RF &amp; RV Guide'!$E$1:$E$8)), 0),-1+MATCH(J$8, OFFSET('RF &amp; RV Guide'!$E$8,,,,COUNTA('RF &amp; RV Guide'!$8:$8)-COUNTA('RF &amp; RV Guide'!$A$8:$E$8)),0)), "-")))</f>
        <v/>
      </c>
      <c r="K101" s="508" t="str">
        <f ca="1">IF($E101="", "", IFERROR(INDEX(OFFSET('Fund Guide'!$B$5,1,MATCH(K$8,OFFSET('Fund Guide'!$B$5,,,,COUNTA('Fund Guide'!$5:$5)),0)-1,COUNTA('Fund Guide'!$B:$B)-COUNTA('Fund Guide'!$B$2:$B$5)),MATCH($E101,OFFSET('Fund Guide'!$B$5,1,,COUNTA('Fund Guide'!$B:$B)-COUNTA('Fund Guide'!$B$2:$B$5)),0)),
IFERROR(OFFSET('RF &amp; RV Guide'!$E$8,2+MATCH($E101, OFFSET('RF &amp; RV Guide'!$E$8,3,,COUNTA('RF &amp; RV Guide'!$E:$E)-COUNTA('RF &amp; RV Guide'!$E$1:$E$8)), 0),-1+MATCH("Captação", OFFSET('RF &amp; RV Guide'!$E$8,,,,COUNTA('RF &amp; RV Guide'!$8:$8)-COUNTA('RF &amp; RV Guide'!$A$8:$E$8)),0)), "-")))</f>
        <v/>
      </c>
      <c r="M101" s="510" t="str">
        <f>IFERROR(IF(N101=0, "", N101*$M$3),0)</f>
        <v/>
      </c>
      <c r="N101" s="231"/>
      <c r="O101" s="530" t="str">
        <f>IFERROR(IF(N101=0, "", N101/N$100),0)</f>
        <v/>
      </c>
      <c r="Q101" s="512" t="str">
        <f ca="1">IF($E101="", "", IFERROR(INDEX(OFFSET('Fund Guide'!$B$5,1,MATCH(Q$8,OFFSET('Fund Guide'!$B$5,,,,COUNTA('Fund Guide'!69:69)),0)-1,COUNTA('Fund Guide'!$B:$B)-COUNTA('Fund Guide'!$B$2:$B$5)),MATCH($E101,OFFSET('Fund Guide'!$B$5,1,,COUNTA('Fund Guide'!$B:$B)-COUNTA('Fund Guide'!$B$2:$B$5)),0)),"-"))</f>
        <v/>
      </c>
      <c r="R101" s="513" t="str">
        <f ca="1">IF($E101="", "", IFERROR(INDEX(OFFSET('Fund Guide'!$B$5,1,MATCH(R$8,OFFSET('Fund Guide'!$B$5,,,,COUNTA('Fund Guide'!69:69)),0)-1,COUNTA('Fund Guide'!$B:$B)-COUNTA('Fund Guide'!$B$2:$B$5)),MATCH($E101,OFFSET('Fund Guide'!$B$5,1,,COUNTA('Fund Guide'!$B:$B)-COUNTA('Fund Guide'!$B$2:$B$5)),0)),"-"))</f>
        <v/>
      </c>
      <c r="S101" s="512" t="str">
        <f ca="1">IF($E101="", "", IFERROR(INDEX(OFFSET('Fund Guide'!$B$5,1,MATCH(S$8,OFFSET('Fund Guide'!$B$5,,,,COUNTA('Fund Guide'!69:69)),0)-1,COUNTA('Fund Guide'!$B:$B)-COUNTA('Fund Guide'!$B$2:$B$5)),MATCH($E101,OFFSET('Fund Guide'!$B$5,1,,COUNTA('Fund Guide'!$B:$B)-COUNTA('Fund Guide'!$B$2:$B$5)),0)),"-"))</f>
        <v/>
      </c>
      <c r="T101" s="513" t="str">
        <f ca="1">IF($E101="", "", IFERROR(INDEX(OFFSET('Fund Guide'!$B$5,1,MATCH(T$8,OFFSET('Fund Guide'!$B$5,,,,COUNTA('Fund Guide'!69:69)),0)-1,COUNTA('Fund Guide'!$B:$B)-COUNTA('Fund Guide'!$B$2:$B$5)),MATCH($E101,OFFSET('Fund Guide'!$B$5,1,,COUNTA('Fund Guide'!$B:$B)-COUNTA('Fund Guide'!$B$2:$B$5)),0)),"-"))</f>
        <v/>
      </c>
      <c r="U101" s="512" t="str">
        <f ca="1">IF($E101="", "", IFERROR(INDEX(OFFSET('Fund Guide'!$B$5,1,MATCH(U$8,OFFSET('Fund Guide'!$B$5,,,,COUNTA('Fund Guide'!69:69)),0)-1,COUNTA('Fund Guide'!$B:$B)-COUNTA('Fund Guide'!$B$2:$B$5)),MATCH($E101,OFFSET('Fund Guide'!$B$5,1,,COUNTA('Fund Guide'!$B:$B)-COUNTA('Fund Guide'!$B$2:$B$5)),0)),"-"))</f>
        <v/>
      </c>
      <c r="V101" s="513" t="str">
        <f ca="1">IF($E101="", "", IFERROR(INDEX(OFFSET('Fund Guide'!$B$5,1,MATCH(V$8,OFFSET('Fund Guide'!$B$5,,,,COUNTA('Fund Guide'!69:69)),0)-1,COUNTA('Fund Guide'!$B:$B)-COUNTA('Fund Guide'!$B$2:$B$5)),MATCH($E101,OFFSET('Fund Guide'!$B$5,1,,COUNTA('Fund Guide'!$B:$B)-COUNTA('Fund Guide'!$B$2:$B$5)),0)),"-"))</f>
        <v/>
      </c>
      <c r="W101" s="512" t="str">
        <f ca="1">IF($E101="", "", IFERROR(INDEX(OFFSET('Fund Guide'!$B$5,1,MATCH(W$8,OFFSET('Fund Guide'!$B$5,,,,COUNTA('Fund Guide'!69:69)),0)-1,COUNTA('Fund Guide'!$B:$B)-COUNTA('Fund Guide'!$B$2:$B$5)),MATCH($E101,OFFSET('Fund Guide'!$B$5,1,,COUNTA('Fund Guide'!$B:$B)-COUNTA('Fund Guide'!$B$2:$B$5)),0)),"-"))</f>
        <v/>
      </c>
      <c r="X101" s="513" t="str">
        <f ca="1">IF($E101="", "", IFERROR(INDEX(OFFSET('Fund Guide'!$B$5,1,MATCH(X$8,OFFSET('Fund Guide'!$B$5,,,,COUNTA('Fund Guide'!69:69)),0)-1,COUNTA('Fund Guide'!$B:$B)-COUNTA('Fund Guide'!$B$2:$B$5)),MATCH($E101,OFFSET('Fund Guide'!$B$5,1,,COUNTA('Fund Guide'!$B:$B)-COUNTA('Fund Guide'!$B$2:$B$5)),0)),"-"))</f>
        <v/>
      </c>
      <c r="Y101" s="514" t="str">
        <f ca="1">IF($E101="", "", IFERROR(INDEX(OFFSET('Fund Guide'!$B$5,1,MATCH(Y$8,OFFSET('Fund Guide'!$B$5,,,,COUNTA('Fund Guide'!69:69)),0)-1,COUNTA('Fund Guide'!$B:$B)-COUNTA('Fund Guide'!$B$2:$B$5)),MATCH($E101,OFFSET('Fund Guide'!$B$5,1,,COUNTA('Fund Guide'!$B:$B)-COUNTA('Fund Guide'!$B$2:$B$5)),0)),"-"))</f>
        <v/>
      </c>
      <c r="Z101" s="515" t="str">
        <f ca="1">IF($E101="", "", IFERROR(INDEX(OFFSET('Fund Guide'!$B$5,1,MATCH(Z$8,OFFSET('Fund Guide'!$B$5,,,,COUNTA('Fund Guide'!69:69)),0)-1,COUNTA('Fund Guide'!$B:$B)-COUNTA('Fund Guide'!$B$2:$B$5)),MATCH($E101,OFFSET('Fund Guide'!$B$5,1,,COUNTA('Fund Guide'!$B:$B)-COUNTA('Fund Guide'!$B$2:$B$5)),0)),"-"))</f>
        <v/>
      </c>
      <c r="AB101" s="232"/>
      <c r="AC101" s="232"/>
      <c r="AD101" s="231"/>
    </row>
    <row r="102" spans="2:30" s="477" customFormat="1" ht="4.5" customHeight="1">
      <c r="B102" s="475"/>
      <c r="C102" s="475"/>
      <c r="D102" s="475"/>
      <c r="E102" s="486"/>
      <c r="F102" s="517"/>
      <c r="G102" s="487"/>
      <c r="H102" s="487"/>
      <c r="I102" s="488"/>
      <c r="J102" s="488"/>
      <c r="K102" s="488"/>
      <c r="M102" s="497"/>
      <c r="Q102" s="488"/>
      <c r="S102" s="488"/>
      <c r="U102" s="488"/>
      <c r="W102" s="488"/>
      <c r="Y102" s="488"/>
      <c r="AB102" s="488"/>
    </row>
    <row r="103" spans="2:30" s="493" customFormat="1" ht="14.25" customHeight="1">
      <c r="B103" s="489"/>
      <c r="C103" s="489"/>
      <c r="D103" s="489" t="s">
        <v>12</v>
      </c>
      <c r="E103" s="525" t="s">
        <v>613</v>
      </c>
      <c r="F103" s="526"/>
      <c r="G103" s="526"/>
      <c r="H103" s="526"/>
      <c r="I103" s="527"/>
      <c r="J103" s="527"/>
      <c r="K103" s="527"/>
      <c r="M103" s="528">
        <f>IFERROR(IF(N103=0, 0, N103*$M$3),0)</f>
        <v>0</v>
      </c>
      <c r="N103" s="653">
        <v>0</v>
      </c>
      <c r="O103" s="529">
        <f>IF(N103=0, 0, SUM(O104:O105)*N103)</f>
        <v>0</v>
      </c>
      <c r="Q103" s="527"/>
      <c r="R103" s="529"/>
      <c r="S103" s="527"/>
      <c r="T103" s="529"/>
      <c r="U103" s="527"/>
      <c r="V103" s="529"/>
      <c r="W103" s="527"/>
      <c r="X103" s="529"/>
      <c r="Y103" s="527"/>
      <c r="Z103" s="529"/>
      <c r="AB103" s="527"/>
      <c r="AC103" s="529"/>
      <c r="AD103" s="529"/>
    </row>
    <row r="104" spans="2:30" s="509" customFormat="1" ht="14.25" customHeight="1">
      <c r="B104" s="503"/>
      <c r="C104" s="503"/>
      <c r="D104" s="503"/>
      <c r="E104" s="390"/>
      <c r="F104" s="504" t="str">
        <f ca="1">IF($E104="", "", IFERROR(INDEX(OFFSET('Fund Guide'!$B$5,1,MATCH(F$8,OFFSET('Fund Guide'!$B$5,,,,COUNTA('Fund Guide'!72:72)),0)-1,COUNTA('Fund Guide'!$B:$B)-COUNTA('Fund Guide'!$B$2:$B$5)),MATCH($E104,OFFSET('Fund Guide'!$B$5,1,,COUNTA('Fund Guide'!$B:$B)-COUNTA('Fund Guide'!$B$2:$B$5)),0)),"-"))</f>
        <v/>
      </c>
      <c r="G104" s="505" t="str">
        <f ca="1">IF($E104="", "", IFERROR(INDEX(OFFSET('Fund Guide'!$B$5,1,MATCH(G$8,OFFSET('Fund Guide'!$B$5,,,,COUNTA('Fund Guide'!$5:$5)),0)-1,COUNTA('Fund Guide'!$B:$B)-COUNTA('Fund Guide'!$B$2:$B$5)),MATCH($E104,OFFSET('Fund Guide'!$B$5,1,,COUNTA('Fund Guide'!$B:$B)-COUNTA('Fund Guide'!$B$2:$B$5)),0)),
IF(OR(LEFT($E104,3)="NTN",LEFT($E104,3)="LFT"),DATE(_xlfn.NUMBERVALUE(RIGHT(LEFT($E104, FIND(" (", $E104)-1), 4)),8,15)-TODAY(),IFERROR(IF(FIND("ano",$E104)&gt;1,FLOOR(_xlfn.NUMBERVALUE(RIGHT(LEFT($E104,FIND(" ano",$E104)-1),FIND(" ano",$E104)-1-(FIND(" - ",$E104)+2)))*365,1)),IFERROR(IF(FIND("meses",$E104)&gt;1,FLOOR(_xlfn.NUMBERVALUE(RIGHT(LEFT($E104,FIND(" meses",$E104)-1),FIND(" meses",$E104)-1-(FIND(" - ",$E104)+2))),1)*(365/12)),IFERROR(IF(FIND("mês",$E104)&gt;1,FLOOR(_xlfn.NUMBERVALUE(RIGHT(LEFT($E104,FIND(" mês",$E104)-1),FIND(" mês",$E104)-1-(FIND(" - ",$E104)+2))),1)*(365/12)),IFERROR(IF(FIND("Diária", $E104)&gt;0, 0),
IFERROR(OFFSET('RF &amp; RV Guide'!$E$8,2+MATCH($E104, OFFSET('RF &amp; RV Guide'!$E$8,3,,COUNTA('RF &amp; RV Guide'!$E:$E)-COUNTA('RF &amp; RV Guide'!$E$1:$E$8)), 0),-1+MATCH(G$8, OFFSET('RF &amp; RV Guide'!$E$8,,,,COUNTA('RF &amp; RV Guide'!$8:$8)-COUNTA('RF &amp; RV Guide'!$A$8:$E$8)),0)),"-"))))))))</f>
        <v/>
      </c>
      <c r="H104" s="506" t="str">
        <f ca="1">IF($E104="", "", IFERROR(INDEX(OFFSET('Fund Guide'!$B$5,1,MATCH(H$8,OFFSET('Fund Guide'!$B$5,,,,COUNTA('Fund Guide'!95:95)),0)-1,COUNTA('Fund Guide'!$B:$B)-COUNTA('Fund Guide'!$B$2:$B$5)),MATCH($E104,OFFSET('Fund Guide'!$B$5,1,,COUNTA('Fund Guide'!$B:$B)-COUNTA('Fund Guide'!$B$2:$B$5)),0)),"BRL"))</f>
        <v/>
      </c>
      <c r="I104" s="507" t="str">
        <f ca="1">IF($E104="", "", IFERROR(INDEX(OFFSET('Fund Guide'!$B$5,1,MATCH("Repasse Taxa Adm. Gestor",OFFSET('Fund Guide'!$B$5,,,,COUNTA('Fund Guide'!$5:$5)),0)-1,COUNTA('Fund Guide'!$B:$B)-COUNTA('Fund Guide'!$B$2:$B$5)),MATCH($E104,OFFSET('Fund Guide'!$B$5,1,,COUNTA('Fund Guide'!$B:$B)-COUNTA('Fund Guide'!$B$2:$B$5)),0)),
IFERROR(OFFSET('RF &amp; RV Guide'!$E$8,2+MATCH($E104, OFFSET('RF &amp; RV Guide'!$E$8,3,,COUNTA('RF &amp; RV Guide'!$E:$E)-COUNTA('RF &amp; RV Guide'!$E$1:$E$8)), 0),-1+MATCH(I$8, OFFSET('RF &amp; RV Guide'!$E$8,,,,COUNTA('RF &amp; RV Guide'!$8:$8)-COUNTA('RF &amp; RV Guide'!$A$8:$E$8)),0)),IFERROR(IF(FIND("tulo",$E104), 0.25%), "-"))))</f>
        <v/>
      </c>
      <c r="J104" s="508" t="str">
        <f ca="1">IF($E104="", "", IFERROR(INDEX(OFFSET('Fund Guide'!$B$5,1,MATCH(J$8,OFFSET('Fund Guide'!$B$5,,,,COUNTA('Fund Guide'!$5:$5)),0)-1,COUNTA('Fund Guide'!$B:$B)-COUNTA('Fund Guide'!$B$2:$B$5)),MATCH($E104,OFFSET('Fund Guide'!$B$5,1,,COUNTA('Fund Guide'!$B:$B)-COUNTA('Fund Guide'!$B$2:$B$5)),0)),
IFERROR(OFFSET('RF &amp; RV Guide'!$E$8,2+MATCH($E104, OFFSET('RF &amp; RV Guide'!$E$8,3,,COUNTA('RF &amp; RV Guide'!$E:$E)-COUNTA('RF &amp; RV Guide'!$E$1:$E$8)), 0),-1+MATCH(J$8, OFFSET('RF &amp; RV Guide'!$E$8,,,,COUNTA('RF &amp; RV Guide'!$8:$8)-COUNTA('RF &amp; RV Guide'!$A$8:$E$8)),0)), "-")))</f>
        <v/>
      </c>
      <c r="K104" s="508" t="str">
        <f ca="1">IF($E104="", "", IFERROR(INDEX(OFFSET('Fund Guide'!$B$5,1,MATCH(K$8,OFFSET('Fund Guide'!$B$5,,,,COUNTA('Fund Guide'!$5:$5)),0)-1,COUNTA('Fund Guide'!$B:$B)-COUNTA('Fund Guide'!$B$2:$B$5)),MATCH($E104,OFFSET('Fund Guide'!$B$5,1,,COUNTA('Fund Guide'!$B:$B)-COUNTA('Fund Guide'!$B$2:$B$5)),0)),
IFERROR(OFFSET('RF &amp; RV Guide'!$E$8,2+MATCH($E104, OFFSET('RF &amp; RV Guide'!$E$8,3,,COUNTA('RF &amp; RV Guide'!$E:$E)-COUNTA('RF &amp; RV Guide'!$E$1:$E$8)), 0),-1+MATCH("Captação", OFFSET('RF &amp; RV Guide'!$E$8,,,,COUNTA('RF &amp; RV Guide'!$8:$8)-COUNTA('RF &amp; RV Guide'!$A$8:$E$8)),0)), "-")))</f>
        <v/>
      </c>
      <c r="M104" s="510" t="str">
        <f>IFERROR(IF(N104=0, "", N104*$M$3),0)</f>
        <v/>
      </c>
      <c r="N104" s="231"/>
      <c r="O104" s="530" t="str">
        <f>IFERROR(IF(N104=0, "", N104/N$103),0)</f>
        <v/>
      </c>
      <c r="Q104" s="512" t="str">
        <f ca="1">IF($E104="", "", IFERROR(INDEX(OFFSET('Fund Guide'!$B$5,1,MATCH(Q$8,OFFSET('Fund Guide'!$B$5,,,,COUNTA('Fund Guide'!72:72)),0)-1,COUNTA('Fund Guide'!$B:$B)-COUNTA('Fund Guide'!$B$2:$B$5)),MATCH($E104,OFFSET('Fund Guide'!$B$5,1,,COUNTA('Fund Guide'!$B:$B)-COUNTA('Fund Guide'!$B$2:$B$5)),0)),"-"))</f>
        <v/>
      </c>
      <c r="R104" s="513" t="str">
        <f ca="1">IF($E104="", "", IFERROR(INDEX(OFFSET('Fund Guide'!$B$5,1,MATCH(R$8,OFFSET('Fund Guide'!$B$5,,,,COUNTA('Fund Guide'!72:72)),0)-1,COUNTA('Fund Guide'!$B:$B)-COUNTA('Fund Guide'!$B$2:$B$5)),MATCH($E104,OFFSET('Fund Guide'!$B$5,1,,COUNTA('Fund Guide'!$B:$B)-COUNTA('Fund Guide'!$B$2:$B$5)),0)),"-"))</f>
        <v/>
      </c>
      <c r="S104" s="512" t="str">
        <f ca="1">IF($E104="", "", IFERROR(INDEX(OFFSET('Fund Guide'!$B$5,1,MATCH(S$8,OFFSET('Fund Guide'!$B$5,,,,COUNTA('Fund Guide'!72:72)),0)-1,COUNTA('Fund Guide'!$B:$B)-COUNTA('Fund Guide'!$B$2:$B$5)),MATCH($E104,OFFSET('Fund Guide'!$B$5,1,,COUNTA('Fund Guide'!$B:$B)-COUNTA('Fund Guide'!$B$2:$B$5)),0)),"-"))</f>
        <v/>
      </c>
      <c r="T104" s="513" t="str">
        <f ca="1">IF($E104="", "", IFERROR(INDEX(OFFSET('Fund Guide'!$B$5,1,MATCH(T$8,OFFSET('Fund Guide'!$B$5,,,,COUNTA('Fund Guide'!72:72)),0)-1,COUNTA('Fund Guide'!$B:$B)-COUNTA('Fund Guide'!$B$2:$B$5)),MATCH($E104,OFFSET('Fund Guide'!$B$5,1,,COUNTA('Fund Guide'!$B:$B)-COUNTA('Fund Guide'!$B$2:$B$5)),0)),"-"))</f>
        <v/>
      </c>
      <c r="U104" s="512" t="str">
        <f ca="1">IF($E104="", "", IFERROR(INDEX(OFFSET('Fund Guide'!$B$5,1,MATCH(U$8,OFFSET('Fund Guide'!$B$5,,,,COUNTA('Fund Guide'!72:72)),0)-1,COUNTA('Fund Guide'!$B:$B)-COUNTA('Fund Guide'!$B$2:$B$5)),MATCH($E104,OFFSET('Fund Guide'!$B$5,1,,COUNTA('Fund Guide'!$B:$B)-COUNTA('Fund Guide'!$B$2:$B$5)),0)),"-"))</f>
        <v/>
      </c>
      <c r="V104" s="513" t="str">
        <f ca="1">IF($E104="", "", IFERROR(INDEX(OFFSET('Fund Guide'!$B$5,1,MATCH(V$8,OFFSET('Fund Guide'!$B$5,,,,COUNTA('Fund Guide'!72:72)),0)-1,COUNTA('Fund Guide'!$B:$B)-COUNTA('Fund Guide'!$B$2:$B$5)),MATCH($E104,OFFSET('Fund Guide'!$B$5,1,,COUNTA('Fund Guide'!$B:$B)-COUNTA('Fund Guide'!$B$2:$B$5)),0)),"-"))</f>
        <v/>
      </c>
      <c r="W104" s="512" t="str">
        <f ca="1">IF($E104="", "", IFERROR(INDEX(OFFSET('Fund Guide'!$B$5,1,MATCH(W$8,OFFSET('Fund Guide'!$B$5,,,,COUNTA('Fund Guide'!72:72)),0)-1,COUNTA('Fund Guide'!$B:$B)-COUNTA('Fund Guide'!$B$2:$B$5)),MATCH($E104,OFFSET('Fund Guide'!$B$5,1,,COUNTA('Fund Guide'!$B:$B)-COUNTA('Fund Guide'!$B$2:$B$5)),0)),"-"))</f>
        <v/>
      </c>
      <c r="X104" s="513" t="str">
        <f ca="1">IF($E104="", "", IFERROR(INDEX(OFFSET('Fund Guide'!$B$5,1,MATCH(X$8,OFFSET('Fund Guide'!$B$5,,,,COUNTA('Fund Guide'!72:72)),0)-1,COUNTA('Fund Guide'!$B:$B)-COUNTA('Fund Guide'!$B$2:$B$5)),MATCH($E104,OFFSET('Fund Guide'!$B$5,1,,COUNTA('Fund Guide'!$B:$B)-COUNTA('Fund Guide'!$B$2:$B$5)),0)),"-"))</f>
        <v/>
      </c>
      <c r="Y104" s="514" t="str">
        <f ca="1">IF($E104="", "", IFERROR(INDEX(OFFSET('Fund Guide'!$B$5,1,MATCH(Y$8,OFFSET('Fund Guide'!$B$5,,,,COUNTA('Fund Guide'!72:72)),0)-1,COUNTA('Fund Guide'!$B:$B)-COUNTA('Fund Guide'!$B$2:$B$5)),MATCH($E104,OFFSET('Fund Guide'!$B$5,1,,COUNTA('Fund Guide'!$B:$B)-COUNTA('Fund Guide'!$B$2:$B$5)),0)),"-"))</f>
        <v/>
      </c>
      <c r="Z104" s="515" t="str">
        <f ca="1">IF($E104="", "", IFERROR(INDEX(OFFSET('Fund Guide'!$B$5,1,MATCH(Z$8,OFFSET('Fund Guide'!$B$5,,,,COUNTA('Fund Guide'!72:72)),0)-1,COUNTA('Fund Guide'!$B:$B)-COUNTA('Fund Guide'!$B$2:$B$5)),MATCH($E104,OFFSET('Fund Guide'!$B$5,1,,COUNTA('Fund Guide'!$B:$B)-COUNTA('Fund Guide'!$B$2:$B$5)),0)),"-"))</f>
        <v/>
      </c>
      <c r="AB104" s="232"/>
      <c r="AC104" s="232"/>
      <c r="AD104" s="231"/>
    </row>
    <row r="105" spans="2:30" s="477" customFormat="1" ht="4.5" customHeight="1">
      <c r="B105" s="475"/>
      <c r="C105" s="475"/>
      <c r="D105" s="475"/>
      <c r="E105" s="486"/>
      <c r="F105" s="517"/>
      <c r="G105" s="487"/>
      <c r="H105" s="487"/>
      <c r="I105" s="488"/>
      <c r="J105" s="488"/>
      <c r="K105" s="488"/>
      <c r="M105" s="497"/>
      <c r="Q105" s="488"/>
      <c r="S105" s="488"/>
      <c r="U105" s="488"/>
      <c r="W105" s="488"/>
      <c r="Y105" s="488"/>
      <c r="AB105" s="488"/>
    </row>
    <row r="106" spans="2:30" s="493" customFormat="1" ht="14.25" customHeight="1">
      <c r="B106" s="489"/>
      <c r="C106" s="489"/>
      <c r="D106" s="489" t="s">
        <v>12</v>
      </c>
      <c r="E106" s="525" t="s">
        <v>611</v>
      </c>
      <c r="F106" s="526"/>
      <c r="G106" s="526"/>
      <c r="H106" s="526"/>
      <c r="I106" s="527"/>
      <c r="J106" s="527"/>
      <c r="K106" s="527"/>
      <c r="M106" s="528">
        <f>IFERROR(IF(N106=0, 0, N106*$M$3),0)</f>
        <v>0</v>
      </c>
      <c r="N106" s="653">
        <v>0</v>
      </c>
      <c r="O106" s="529">
        <f>IF(N106=0, 0, SUM(O107:O108)*N106)</f>
        <v>0</v>
      </c>
      <c r="Q106" s="527"/>
      <c r="R106" s="529"/>
      <c r="S106" s="527"/>
      <c r="T106" s="529"/>
      <c r="U106" s="527"/>
      <c r="V106" s="529"/>
      <c r="W106" s="527"/>
      <c r="X106" s="529"/>
      <c r="Y106" s="527"/>
      <c r="Z106" s="529"/>
      <c r="AB106" s="527"/>
      <c r="AC106" s="529"/>
      <c r="AD106" s="529"/>
    </row>
    <row r="107" spans="2:30" s="509" customFormat="1" ht="14.25" customHeight="1">
      <c r="B107" s="503"/>
      <c r="C107" s="503"/>
      <c r="D107" s="503"/>
      <c r="E107" s="390"/>
      <c r="F107" s="504" t="str">
        <f ca="1">IF($E107="", "", IFERROR(INDEX(OFFSET('Fund Guide'!$B$5,1,MATCH(F$8,OFFSET('Fund Guide'!$B$5,,,,COUNTA('Fund Guide'!75:75)),0)-1,COUNTA('Fund Guide'!$B:$B)-COUNTA('Fund Guide'!$B$2:$B$5)),MATCH($E107,OFFSET('Fund Guide'!$B$5,1,,COUNTA('Fund Guide'!$B:$B)-COUNTA('Fund Guide'!$B$2:$B$5)),0)),"-"))</f>
        <v/>
      </c>
      <c r="G107" s="505" t="str">
        <f ca="1">IF($E107="", "", IFERROR(INDEX(OFFSET('Fund Guide'!$B$5,1,MATCH(G$8,OFFSET('Fund Guide'!$B$5,,,,COUNTA('Fund Guide'!$5:$5)),0)-1,COUNTA('Fund Guide'!$B:$B)-COUNTA('Fund Guide'!$B$2:$B$5)),MATCH($E107,OFFSET('Fund Guide'!$B$5,1,,COUNTA('Fund Guide'!$B:$B)-COUNTA('Fund Guide'!$B$2:$B$5)),0)),
IF(OR(LEFT($E107,3)="NTN",LEFT($E107,3)="LFT"),DATE(_xlfn.NUMBERVALUE(RIGHT(LEFT($E107, FIND(" (", $E107)-1), 4)),8,15)-TODAY(),IFERROR(IF(FIND("ano",$E107)&gt;1,FLOOR(_xlfn.NUMBERVALUE(RIGHT(LEFT($E107,FIND(" ano",$E107)-1),FIND(" ano",$E107)-1-(FIND(" - ",$E107)+2)))*365,1)),IFERROR(IF(FIND("meses",$E107)&gt;1,FLOOR(_xlfn.NUMBERVALUE(RIGHT(LEFT($E107,FIND(" meses",$E107)-1),FIND(" meses",$E107)-1-(FIND(" - ",$E107)+2))),1)*(365/12)),IFERROR(IF(FIND("mês",$E107)&gt;1,FLOOR(_xlfn.NUMBERVALUE(RIGHT(LEFT($E107,FIND(" mês",$E107)-1),FIND(" mês",$E107)-1-(FIND(" - ",$E107)+2))),1)*(365/12)),IFERROR(IF(FIND("Diária", $E107)&gt;0, 0),
IFERROR(OFFSET('RF &amp; RV Guide'!$E$8,2+MATCH($E107, OFFSET('RF &amp; RV Guide'!$E$8,3,,COUNTA('RF &amp; RV Guide'!$E:$E)-COUNTA('RF &amp; RV Guide'!$E$1:$E$8)), 0),-1+MATCH(G$8, OFFSET('RF &amp; RV Guide'!$E$8,,,,COUNTA('RF &amp; RV Guide'!$8:$8)-COUNTA('RF &amp; RV Guide'!$A$8:$E$8)),0)),"-"))))))))</f>
        <v/>
      </c>
      <c r="H107" s="506" t="str">
        <f ca="1">IF($E107="", "", IFERROR(INDEX(OFFSET('Fund Guide'!$B$5,1,MATCH(H$8,OFFSET('Fund Guide'!$B$5,,,,COUNTA('Fund Guide'!98:98)),0)-1,COUNTA('Fund Guide'!$B:$B)-COUNTA('Fund Guide'!$B$2:$B$5)),MATCH($E107,OFFSET('Fund Guide'!$B$5,1,,COUNTA('Fund Guide'!$B:$B)-COUNTA('Fund Guide'!$B$2:$B$5)),0)),"BRL"))</f>
        <v/>
      </c>
      <c r="I107" s="507" t="str">
        <f ca="1">IF($E107="", "", IFERROR(INDEX(OFFSET('Fund Guide'!$B$5,1,MATCH("Repasse Taxa Adm. Gestor",OFFSET('Fund Guide'!$B$5,,,,COUNTA('Fund Guide'!$5:$5)),0)-1,COUNTA('Fund Guide'!$B:$B)-COUNTA('Fund Guide'!$B$2:$B$5)),MATCH($E107,OFFSET('Fund Guide'!$B$5,1,,COUNTA('Fund Guide'!$B:$B)-COUNTA('Fund Guide'!$B$2:$B$5)),0)),
IFERROR(OFFSET('RF &amp; RV Guide'!$E$8,2+MATCH($E107, OFFSET('RF &amp; RV Guide'!$E$8,3,,COUNTA('RF &amp; RV Guide'!$E:$E)-COUNTA('RF &amp; RV Guide'!$E$1:$E$8)), 0),-1+MATCH(I$8, OFFSET('RF &amp; RV Guide'!$E$8,,,,COUNTA('RF &amp; RV Guide'!$8:$8)-COUNTA('RF &amp; RV Guide'!$A$8:$E$8)),0)),IFERROR(IF(FIND("tulo",$E107), 0.25%), "-"))))</f>
        <v/>
      </c>
      <c r="J107" s="508" t="str">
        <f ca="1">IF($E107="", "", IFERROR(INDEX(OFFSET('Fund Guide'!$B$5,1,MATCH(J$8,OFFSET('Fund Guide'!$B$5,,,,COUNTA('Fund Guide'!$5:$5)),0)-1,COUNTA('Fund Guide'!$B:$B)-COUNTA('Fund Guide'!$B$2:$B$5)),MATCH($E107,OFFSET('Fund Guide'!$B$5,1,,COUNTA('Fund Guide'!$B:$B)-COUNTA('Fund Guide'!$B$2:$B$5)),0)),
IFERROR(OFFSET('RF &amp; RV Guide'!$E$8,2+MATCH($E107, OFFSET('RF &amp; RV Guide'!$E$8,3,,COUNTA('RF &amp; RV Guide'!$E:$E)-COUNTA('RF &amp; RV Guide'!$E$1:$E$8)), 0),-1+MATCH(J$8, OFFSET('RF &amp; RV Guide'!$E$8,,,,COUNTA('RF &amp; RV Guide'!$8:$8)-COUNTA('RF &amp; RV Guide'!$A$8:$E$8)),0)), "-")))</f>
        <v/>
      </c>
      <c r="K107" s="508" t="str">
        <f ca="1">IF($E107="", "", IFERROR(INDEX(OFFSET('Fund Guide'!$B$5,1,MATCH(K$8,OFFSET('Fund Guide'!$B$5,,,,COUNTA('Fund Guide'!$5:$5)),0)-1,COUNTA('Fund Guide'!$B:$B)-COUNTA('Fund Guide'!$B$2:$B$5)),MATCH($E107,OFFSET('Fund Guide'!$B$5,1,,COUNTA('Fund Guide'!$B:$B)-COUNTA('Fund Guide'!$B$2:$B$5)),0)),
IFERROR(OFFSET('RF &amp; RV Guide'!$E$8,2+MATCH($E107, OFFSET('RF &amp; RV Guide'!$E$8,3,,COUNTA('RF &amp; RV Guide'!$E:$E)-COUNTA('RF &amp; RV Guide'!$E$1:$E$8)), 0),-1+MATCH("Captação", OFFSET('RF &amp; RV Guide'!$E$8,,,,COUNTA('RF &amp; RV Guide'!$8:$8)-COUNTA('RF &amp; RV Guide'!$A$8:$E$8)),0)), "-")))</f>
        <v/>
      </c>
      <c r="M107" s="510" t="str">
        <f>IFERROR(IF(N107=0, "", N107*$M$3),0)</f>
        <v/>
      </c>
      <c r="N107" s="231"/>
      <c r="O107" s="530" t="str">
        <f>IFERROR(IF(N107=0, "", N107/N$106),0)</f>
        <v/>
      </c>
      <c r="Q107" s="512" t="str">
        <f ca="1">IF($E107="", "", IFERROR(INDEX(OFFSET('Fund Guide'!$B$5,1,MATCH(Q$8,OFFSET('Fund Guide'!$B$5,,,,COUNTA('Fund Guide'!75:75)),0)-1,COUNTA('Fund Guide'!$B:$B)-COUNTA('Fund Guide'!$B$2:$B$5)),MATCH($E107,OFFSET('Fund Guide'!$B$5,1,,COUNTA('Fund Guide'!$B:$B)-COUNTA('Fund Guide'!$B$2:$B$5)),0)),"-"))</f>
        <v/>
      </c>
      <c r="R107" s="513" t="str">
        <f ca="1">IF($E107="", "", IFERROR(INDEX(OFFSET('Fund Guide'!$B$5,1,MATCH(R$8,OFFSET('Fund Guide'!$B$5,,,,COUNTA('Fund Guide'!75:75)),0)-1,COUNTA('Fund Guide'!$B:$B)-COUNTA('Fund Guide'!$B$2:$B$5)),MATCH($E107,OFFSET('Fund Guide'!$B$5,1,,COUNTA('Fund Guide'!$B:$B)-COUNTA('Fund Guide'!$B$2:$B$5)),0)),"-"))</f>
        <v/>
      </c>
      <c r="S107" s="512" t="str">
        <f ca="1">IF($E107="", "", IFERROR(INDEX(OFFSET('Fund Guide'!$B$5,1,MATCH(S$8,OFFSET('Fund Guide'!$B$5,,,,COUNTA('Fund Guide'!75:75)),0)-1,COUNTA('Fund Guide'!$B:$B)-COUNTA('Fund Guide'!$B$2:$B$5)),MATCH($E107,OFFSET('Fund Guide'!$B$5,1,,COUNTA('Fund Guide'!$B:$B)-COUNTA('Fund Guide'!$B$2:$B$5)),0)),"-"))</f>
        <v/>
      </c>
      <c r="T107" s="513" t="str">
        <f ca="1">IF($E107="", "", IFERROR(INDEX(OFFSET('Fund Guide'!$B$5,1,MATCH(T$8,OFFSET('Fund Guide'!$B$5,,,,COUNTA('Fund Guide'!75:75)),0)-1,COUNTA('Fund Guide'!$B:$B)-COUNTA('Fund Guide'!$B$2:$B$5)),MATCH($E107,OFFSET('Fund Guide'!$B$5,1,,COUNTA('Fund Guide'!$B:$B)-COUNTA('Fund Guide'!$B$2:$B$5)),0)),"-"))</f>
        <v/>
      </c>
      <c r="U107" s="512" t="str">
        <f ca="1">IF($E107="", "", IFERROR(INDEX(OFFSET('Fund Guide'!$B$5,1,MATCH(U$8,OFFSET('Fund Guide'!$B$5,,,,COUNTA('Fund Guide'!75:75)),0)-1,COUNTA('Fund Guide'!$B:$B)-COUNTA('Fund Guide'!$B$2:$B$5)),MATCH($E107,OFFSET('Fund Guide'!$B$5,1,,COUNTA('Fund Guide'!$B:$B)-COUNTA('Fund Guide'!$B$2:$B$5)),0)),"-"))</f>
        <v/>
      </c>
      <c r="V107" s="513" t="str">
        <f ca="1">IF($E107="", "", IFERROR(INDEX(OFFSET('Fund Guide'!$B$5,1,MATCH(V$8,OFFSET('Fund Guide'!$B$5,,,,COUNTA('Fund Guide'!75:75)),0)-1,COUNTA('Fund Guide'!$B:$B)-COUNTA('Fund Guide'!$B$2:$B$5)),MATCH($E107,OFFSET('Fund Guide'!$B$5,1,,COUNTA('Fund Guide'!$B:$B)-COUNTA('Fund Guide'!$B$2:$B$5)),0)),"-"))</f>
        <v/>
      </c>
      <c r="W107" s="512" t="str">
        <f ca="1">IF($E107="", "", IFERROR(INDEX(OFFSET('Fund Guide'!$B$5,1,MATCH(W$8,OFFSET('Fund Guide'!$B$5,,,,COUNTA('Fund Guide'!75:75)),0)-1,COUNTA('Fund Guide'!$B:$B)-COUNTA('Fund Guide'!$B$2:$B$5)),MATCH($E107,OFFSET('Fund Guide'!$B$5,1,,COUNTA('Fund Guide'!$B:$B)-COUNTA('Fund Guide'!$B$2:$B$5)),0)),"-"))</f>
        <v/>
      </c>
      <c r="X107" s="513" t="str">
        <f ca="1">IF($E107="", "", IFERROR(INDEX(OFFSET('Fund Guide'!$B$5,1,MATCH(X$8,OFFSET('Fund Guide'!$B$5,,,,COUNTA('Fund Guide'!75:75)),0)-1,COUNTA('Fund Guide'!$B:$B)-COUNTA('Fund Guide'!$B$2:$B$5)),MATCH($E107,OFFSET('Fund Guide'!$B$5,1,,COUNTA('Fund Guide'!$B:$B)-COUNTA('Fund Guide'!$B$2:$B$5)),0)),"-"))</f>
        <v/>
      </c>
      <c r="Y107" s="514" t="str">
        <f ca="1">IF($E107="", "", IFERROR(INDEX(OFFSET('Fund Guide'!$B$5,1,MATCH(Y$8,OFFSET('Fund Guide'!$B$5,,,,COUNTA('Fund Guide'!75:75)),0)-1,COUNTA('Fund Guide'!$B:$B)-COUNTA('Fund Guide'!$B$2:$B$5)),MATCH($E107,OFFSET('Fund Guide'!$B$5,1,,COUNTA('Fund Guide'!$B:$B)-COUNTA('Fund Guide'!$B$2:$B$5)),0)),"-"))</f>
        <v/>
      </c>
      <c r="Z107" s="515" t="str">
        <f ca="1">IF($E107="", "", IFERROR(INDEX(OFFSET('Fund Guide'!$B$5,1,MATCH(Z$8,OFFSET('Fund Guide'!$B$5,,,,COUNTA('Fund Guide'!75:75)),0)-1,COUNTA('Fund Guide'!$B:$B)-COUNTA('Fund Guide'!$B$2:$B$5)),MATCH($E107,OFFSET('Fund Guide'!$B$5,1,,COUNTA('Fund Guide'!$B:$B)-COUNTA('Fund Guide'!$B$2:$B$5)),0)),"-"))</f>
        <v/>
      </c>
      <c r="AB107" s="232"/>
      <c r="AC107" s="232"/>
      <c r="AD107" s="231"/>
    </row>
    <row r="108" spans="2:30" s="477" customFormat="1" ht="4.5" customHeight="1">
      <c r="B108" s="475"/>
      <c r="C108" s="475"/>
      <c r="D108" s="475"/>
      <c r="E108" s="486"/>
      <c r="F108" s="517"/>
      <c r="G108" s="487"/>
      <c r="H108" s="487"/>
      <c r="I108" s="488"/>
      <c r="J108" s="488"/>
      <c r="K108" s="488"/>
      <c r="M108" s="497"/>
      <c r="Q108" s="488"/>
      <c r="S108" s="488"/>
      <c r="U108" s="488"/>
      <c r="W108" s="488"/>
      <c r="Y108" s="488"/>
      <c r="AB108" s="488"/>
    </row>
    <row r="109" spans="2:30" s="493" customFormat="1" ht="14.25" customHeight="1">
      <c r="B109" s="489"/>
      <c r="C109" s="489"/>
      <c r="D109" s="489" t="s">
        <v>12</v>
      </c>
      <c r="E109" s="525" t="s">
        <v>696</v>
      </c>
      <c r="F109" s="526"/>
      <c r="G109" s="526"/>
      <c r="H109" s="526"/>
      <c r="I109" s="527"/>
      <c r="J109" s="527"/>
      <c r="K109" s="527"/>
      <c r="M109" s="528">
        <f>IFERROR(IF(N109=0, 0, N109*$M$3),0)</f>
        <v>0</v>
      </c>
      <c r="N109" s="653">
        <v>0</v>
      </c>
      <c r="O109" s="529">
        <f>IF(N109=0, 0, SUM(O110:O111)*N109)</f>
        <v>0</v>
      </c>
      <c r="Q109" s="527"/>
      <c r="R109" s="529"/>
      <c r="S109" s="527"/>
      <c r="T109" s="529"/>
      <c r="U109" s="527"/>
      <c r="V109" s="529"/>
      <c r="W109" s="527"/>
      <c r="X109" s="529"/>
      <c r="Y109" s="527"/>
      <c r="Z109" s="529"/>
      <c r="AB109" s="527"/>
      <c r="AC109" s="529"/>
      <c r="AD109" s="529"/>
    </row>
    <row r="110" spans="2:30" s="509" customFormat="1" ht="14.25" customHeight="1">
      <c r="B110" s="503"/>
      <c r="C110" s="503"/>
      <c r="D110" s="503"/>
      <c r="E110" s="390"/>
      <c r="F110" s="504" t="str">
        <f ca="1">IF($E110="", "", IFERROR(INDEX(OFFSET('Fund Guide'!$B$5,1,MATCH(F$8,OFFSET('Fund Guide'!$B$5,,,,COUNTA('Fund Guide'!78:78)),0)-1,COUNTA('Fund Guide'!$B:$B)-COUNTA('Fund Guide'!$B$2:$B$5)),MATCH($E110,OFFSET('Fund Guide'!$B$5,1,,COUNTA('Fund Guide'!$B:$B)-COUNTA('Fund Guide'!$B$2:$B$5)),0)),"-"))</f>
        <v/>
      </c>
      <c r="G110" s="505" t="str">
        <f ca="1">IF($E110="", "", IFERROR(INDEX(OFFSET('Fund Guide'!$B$5,1,MATCH(G$8,OFFSET('Fund Guide'!$B$5,,,,COUNTA('Fund Guide'!$5:$5)),0)-1,COUNTA('Fund Guide'!$B:$B)-COUNTA('Fund Guide'!$B$2:$B$5)),MATCH($E110,OFFSET('Fund Guide'!$B$5,1,,COUNTA('Fund Guide'!$B:$B)-COUNTA('Fund Guide'!$B$2:$B$5)),0)),
IF(OR(LEFT($E110,3)="NTN",LEFT($E110,3)="LFT"),DATE(_xlfn.NUMBERVALUE(RIGHT(LEFT($E110, FIND(" (", $E110)-1), 4)),8,15)-TODAY(),IFERROR(IF(FIND("ano",$E110)&gt;1,FLOOR(_xlfn.NUMBERVALUE(RIGHT(LEFT($E110,FIND(" ano",$E110)-1),FIND(" ano",$E110)-1-(FIND(" - ",$E110)+2)))*365,1)),IFERROR(IF(FIND("meses",$E110)&gt;1,FLOOR(_xlfn.NUMBERVALUE(RIGHT(LEFT($E110,FIND(" meses",$E110)-1),FIND(" meses",$E110)-1-(FIND(" - ",$E110)+2))),1)*(365/12)),IFERROR(IF(FIND("mês",$E110)&gt;1,FLOOR(_xlfn.NUMBERVALUE(RIGHT(LEFT($E110,FIND(" mês",$E110)-1),FIND(" mês",$E110)-1-(FIND(" - ",$E110)+2))),1)*(365/12)),IFERROR(IF(FIND("Diária", $E110)&gt;0, 0),
IFERROR(OFFSET('RF &amp; RV Guide'!$E$8,2+MATCH($E110, OFFSET('RF &amp; RV Guide'!$E$8,3,,COUNTA('RF &amp; RV Guide'!$E:$E)-COUNTA('RF &amp; RV Guide'!$E$1:$E$8)), 0),-1+MATCH(G$8, OFFSET('RF &amp; RV Guide'!$E$8,,,,COUNTA('RF &amp; RV Guide'!$8:$8)-COUNTA('RF &amp; RV Guide'!$A$8:$E$8)),0)),"-"))))))))</f>
        <v/>
      </c>
      <c r="H110" s="506" t="str">
        <f ca="1">IF($E110="", "", IFERROR(INDEX(OFFSET('Fund Guide'!$B$5,1,MATCH(H$8,OFFSET('Fund Guide'!$B$5,,,,COUNTA('Fund Guide'!101:101)),0)-1,COUNTA('Fund Guide'!$B:$B)-COUNTA('Fund Guide'!$B$2:$B$5)),MATCH($E110,OFFSET('Fund Guide'!$B$5,1,,COUNTA('Fund Guide'!$B:$B)-COUNTA('Fund Guide'!$B$2:$B$5)),0)),"BRL"))</f>
        <v/>
      </c>
      <c r="I110" s="507" t="str">
        <f ca="1">IF($E110="", "", IFERROR(INDEX(OFFSET('Fund Guide'!$B$5,1,MATCH("Repasse Taxa Adm. Gestor",OFFSET('Fund Guide'!$B$5,,,,COUNTA('Fund Guide'!$5:$5)),0)-1,COUNTA('Fund Guide'!$B:$B)-COUNTA('Fund Guide'!$B$2:$B$5)),MATCH($E110,OFFSET('Fund Guide'!$B$5,1,,COUNTA('Fund Guide'!$B:$B)-COUNTA('Fund Guide'!$B$2:$B$5)),0)),
IFERROR(OFFSET('RF &amp; RV Guide'!$E$8,2+MATCH($E110, OFFSET('RF &amp; RV Guide'!$E$8,3,,COUNTA('RF &amp; RV Guide'!$E:$E)-COUNTA('RF &amp; RV Guide'!$E$1:$E$8)), 0),-1+MATCH(I$8, OFFSET('RF &amp; RV Guide'!$E$8,,,,COUNTA('RF &amp; RV Guide'!$8:$8)-COUNTA('RF &amp; RV Guide'!$A$8:$E$8)),0)),IFERROR(IF(FIND("tulo",$E110), 0.25%), "-"))))</f>
        <v/>
      </c>
      <c r="J110" s="508" t="str">
        <f ca="1">IF($E110="", "", IFERROR(INDEX(OFFSET('Fund Guide'!$B$5,1,MATCH(J$8,OFFSET('Fund Guide'!$B$5,,,,COUNTA('Fund Guide'!$5:$5)),0)-1,COUNTA('Fund Guide'!$B:$B)-COUNTA('Fund Guide'!$B$2:$B$5)),MATCH($E110,OFFSET('Fund Guide'!$B$5,1,,COUNTA('Fund Guide'!$B:$B)-COUNTA('Fund Guide'!$B$2:$B$5)),0)),
IFERROR(OFFSET('RF &amp; RV Guide'!$E$8,2+MATCH($E110, OFFSET('RF &amp; RV Guide'!$E$8,3,,COUNTA('RF &amp; RV Guide'!$E:$E)-COUNTA('RF &amp; RV Guide'!$E$1:$E$8)), 0),-1+MATCH(J$8, OFFSET('RF &amp; RV Guide'!$E$8,,,,COUNTA('RF &amp; RV Guide'!$8:$8)-COUNTA('RF &amp; RV Guide'!$A$8:$E$8)),0)), "-")))</f>
        <v/>
      </c>
      <c r="K110" s="508" t="str">
        <f ca="1">IF($E110="", "", IFERROR(INDEX(OFFSET('Fund Guide'!$B$5,1,MATCH(K$8,OFFSET('Fund Guide'!$B$5,,,,COUNTA('Fund Guide'!$5:$5)),0)-1,COUNTA('Fund Guide'!$B:$B)-COUNTA('Fund Guide'!$B$2:$B$5)),MATCH($E110,OFFSET('Fund Guide'!$B$5,1,,COUNTA('Fund Guide'!$B:$B)-COUNTA('Fund Guide'!$B$2:$B$5)),0)),
IFERROR(OFFSET('RF &amp; RV Guide'!$E$8,2+MATCH($E110, OFFSET('RF &amp; RV Guide'!$E$8,3,,COUNTA('RF &amp; RV Guide'!$E:$E)-COUNTA('RF &amp; RV Guide'!$E$1:$E$8)), 0),-1+MATCH("Captação", OFFSET('RF &amp; RV Guide'!$E$8,,,,COUNTA('RF &amp; RV Guide'!$8:$8)-COUNTA('RF &amp; RV Guide'!$A$8:$E$8)),0)), "-")))</f>
        <v/>
      </c>
      <c r="M110" s="510" t="str">
        <f>IFERROR(IF(N110=0, "", N110*$M$3),0)</f>
        <v/>
      </c>
      <c r="N110" s="231"/>
      <c r="O110" s="530" t="str">
        <f>IFERROR(IF(N110=0, "", N110/N$109),0)</f>
        <v/>
      </c>
      <c r="Q110" s="512" t="str">
        <f ca="1">IF($E110="", "", IFERROR(INDEX(OFFSET('Fund Guide'!$B$5,1,MATCH(Q$8,OFFSET('Fund Guide'!$B$5,,,,COUNTA('Fund Guide'!78:78)),0)-1,COUNTA('Fund Guide'!$B:$B)-COUNTA('Fund Guide'!$B$2:$B$5)),MATCH($E110,OFFSET('Fund Guide'!$B$5,1,,COUNTA('Fund Guide'!$B:$B)-COUNTA('Fund Guide'!$B$2:$B$5)),0)),"-"))</f>
        <v/>
      </c>
      <c r="R110" s="513" t="str">
        <f ca="1">IF($E110="", "", IFERROR(INDEX(OFFSET('Fund Guide'!$B$5,1,MATCH(R$8,OFFSET('Fund Guide'!$B$5,,,,COUNTA('Fund Guide'!78:78)),0)-1,COUNTA('Fund Guide'!$B:$B)-COUNTA('Fund Guide'!$B$2:$B$5)),MATCH($E110,OFFSET('Fund Guide'!$B$5,1,,COUNTA('Fund Guide'!$B:$B)-COUNTA('Fund Guide'!$B$2:$B$5)),0)),"-"))</f>
        <v/>
      </c>
      <c r="S110" s="512" t="str">
        <f ca="1">IF($E110="", "", IFERROR(INDEX(OFFSET('Fund Guide'!$B$5,1,MATCH(S$8,OFFSET('Fund Guide'!$B$5,,,,COUNTA('Fund Guide'!78:78)),0)-1,COUNTA('Fund Guide'!$B:$B)-COUNTA('Fund Guide'!$B$2:$B$5)),MATCH($E110,OFFSET('Fund Guide'!$B$5,1,,COUNTA('Fund Guide'!$B:$B)-COUNTA('Fund Guide'!$B$2:$B$5)),0)),"-"))</f>
        <v/>
      </c>
      <c r="T110" s="513" t="str">
        <f ca="1">IF($E110="", "", IFERROR(INDEX(OFFSET('Fund Guide'!$B$5,1,MATCH(T$8,OFFSET('Fund Guide'!$B$5,,,,COUNTA('Fund Guide'!78:78)),0)-1,COUNTA('Fund Guide'!$B:$B)-COUNTA('Fund Guide'!$B$2:$B$5)),MATCH($E110,OFFSET('Fund Guide'!$B$5,1,,COUNTA('Fund Guide'!$B:$B)-COUNTA('Fund Guide'!$B$2:$B$5)),0)),"-"))</f>
        <v/>
      </c>
      <c r="U110" s="512" t="str">
        <f ca="1">IF($E110="", "", IFERROR(INDEX(OFFSET('Fund Guide'!$B$5,1,MATCH(U$8,OFFSET('Fund Guide'!$B$5,,,,COUNTA('Fund Guide'!78:78)),0)-1,COUNTA('Fund Guide'!$B:$B)-COUNTA('Fund Guide'!$B$2:$B$5)),MATCH($E110,OFFSET('Fund Guide'!$B$5,1,,COUNTA('Fund Guide'!$B:$B)-COUNTA('Fund Guide'!$B$2:$B$5)),0)),"-"))</f>
        <v/>
      </c>
      <c r="V110" s="513" t="str">
        <f ca="1">IF($E110="", "", IFERROR(INDEX(OFFSET('Fund Guide'!$B$5,1,MATCH(V$8,OFFSET('Fund Guide'!$B$5,,,,COUNTA('Fund Guide'!78:78)),0)-1,COUNTA('Fund Guide'!$B:$B)-COUNTA('Fund Guide'!$B$2:$B$5)),MATCH($E110,OFFSET('Fund Guide'!$B$5,1,,COUNTA('Fund Guide'!$B:$B)-COUNTA('Fund Guide'!$B$2:$B$5)),0)),"-"))</f>
        <v/>
      </c>
      <c r="W110" s="512" t="str">
        <f ca="1">IF($E110="", "", IFERROR(INDEX(OFFSET('Fund Guide'!$B$5,1,MATCH(W$8,OFFSET('Fund Guide'!$B$5,,,,COUNTA('Fund Guide'!78:78)),0)-1,COUNTA('Fund Guide'!$B:$B)-COUNTA('Fund Guide'!$B$2:$B$5)),MATCH($E110,OFFSET('Fund Guide'!$B$5,1,,COUNTA('Fund Guide'!$B:$B)-COUNTA('Fund Guide'!$B$2:$B$5)),0)),"-"))</f>
        <v/>
      </c>
      <c r="X110" s="513" t="str">
        <f ca="1">IF($E110="", "", IFERROR(INDEX(OFFSET('Fund Guide'!$B$5,1,MATCH(X$8,OFFSET('Fund Guide'!$B$5,,,,COUNTA('Fund Guide'!78:78)),0)-1,COUNTA('Fund Guide'!$B:$B)-COUNTA('Fund Guide'!$B$2:$B$5)),MATCH($E110,OFFSET('Fund Guide'!$B$5,1,,COUNTA('Fund Guide'!$B:$B)-COUNTA('Fund Guide'!$B$2:$B$5)),0)),"-"))</f>
        <v/>
      </c>
      <c r="Y110" s="514" t="str">
        <f ca="1">IF($E110="", "", IFERROR(INDEX(OFFSET('Fund Guide'!$B$5,1,MATCH(Y$8,OFFSET('Fund Guide'!$B$5,,,,COUNTA('Fund Guide'!78:78)),0)-1,COUNTA('Fund Guide'!$B:$B)-COUNTA('Fund Guide'!$B$2:$B$5)),MATCH($E110,OFFSET('Fund Guide'!$B$5,1,,COUNTA('Fund Guide'!$B:$B)-COUNTA('Fund Guide'!$B$2:$B$5)),0)),"-"))</f>
        <v/>
      </c>
      <c r="Z110" s="515" t="str">
        <f ca="1">IF($E110="", "", IFERROR(INDEX(OFFSET('Fund Guide'!$B$5,1,MATCH(Z$8,OFFSET('Fund Guide'!$B$5,,,,COUNTA('Fund Guide'!78:78)),0)-1,COUNTA('Fund Guide'!$B:$B)-COUNTA('Fund Guide'!$B$2:$B$5)),MATCH($E110,OFFSET('Fund Guide'!$B$5,1,,COUNTA('Fund Guide'!$B:$B)-COUNTA('Fund Guide'!$B$2:$B$5)),0)),"-"))</f>
        <v/>
      </c>
      <c r="AB110" s="232"/>
      <c r="AC110" s="232"/>
      <c r="AD110" s="231"/>
    </row>
    <row r="111" spans="2:30" s="477" customFormat="1" ht="4.5" customHeight="1">
      <c r="B111" s="475"/>
      <c r="C111" s="475"/>
      <c r="D111" s="475"/>
      <c r="F111" s="537"/>
      <c r="O111" s="477" t="str">
        <f>IFERROR(IF(N111=0, "", N111/N$109),0)</f>
        <v/>
      </c>
    </row>
    <row r="112" spans="2:30" s="493" customFormat="1" ht="18" customHeight="1">
      <c r="B112" s="489" t="s">
        <v>1343</v>
      </c>
      <c r="C112" s="489" t="s">
        <v>1343</v>
      </c>
      <c r="D112" s="489" t="s">
        <v>1343</v>
      </c>
      <c r="E112" s="538" t="s">
        <v>1410</v>
      </c>
      <c r="F112" s="496"/>
      <c r="G112" s="496"/>
      <c r="H112" s="495">
        <f ca="1">SUMIF($H$13:$H$111,"="&amp;"USD", $N$13:$N$111)</f>
        <v>4.4999999999999998E-2</v>
      </c>
      <c r="I112" s="495">
        <f ca="1">SUMPRODUCT($I$13:$I$111,$N$13:$N$111)</f>
        <v>3.8613992088333332E-3</v>
      </c>
      <c r="J112" s="496"/>
      <c r="K112" s="496"/>
      <c r="M112" s="539">
        <f>M77+M48+M10</f>
        <v>10000000</v>
      </c>
      <c r="N112" s="496">
        <f>N77+N48+N10</f>
        <v>1</v>
      </c>
      <c r="O112" s="496"/>
      <c r="Q112" s="496"/>
      <c r="R112" s="496"/>
      <c r="S112" s="496"/>
      <c r="T112" s="496"/>
      <c r="U112" s="496"/>
      <c r="V112" s="496"/>
      <c r="W112" s="496"/>
      <c r="X112" s="496"/>
      <c r="Y112" s="496"/>
      <c r="Z112" s="496"/>
      <c r="AB112" s="496"/>
      <c r="AC112" s="496"/>
      <c r="AD112" s="496"/>
    </row>
    <row r="113" spans="2:25" s="75" customFormat="1" ht="18.75" customHeight="1">
      <c r="B113" s="540"/>
      <c r="C113" s="540"/>
      <c r="D113" s="541"/>
      <c r="F113" s="542"/>
      <c r="G113" s="542"/>
      <c r="M113" s="542"/>
      <c r="N113" s="543"/>
      <c r="O113" s="542"/>
      <c r="Q113" s="542"/>
      <c r="S113" s="542"/>
      <c r="U113" s="542"/>
      <c r="W113" s="542"/>
      <c r="Y113" s="542"/>
    </row>
    <row r="114" spans="2:25" s="477" customFormat="1" ht="15.75">
      <c r="B114" s="475"/>
      <c r="C114" s="475"/>
      <c r="D114" s="475"/>
      <c r="E114" s="486"/>
      <c r="F114" s="487"/>
      <c r="G114" s="487"/>
      <c r="H114" s="487"/>
      <c r="I114" s="488"/>
      <c r="M114" s="544"/>
      <c r="N114" s="545"/>
      <c r="O114" s="544"/>
      <c r="Q114" s="544"/>
      <c r="S114" s="544"/>
      <c r="U114" s="544"/>
      <c r="W114" s="544"/>
      <c r="Y114" s="544"/>
    </row>
  </sheetData>
  <mergeCells count="7">
    <mergeCell ref="L2:M2"/>
    <mergeCell ref="F6:J6"/>
    <mergeCell ref="W3:X3"/>
    <mergeCell ref="E2:E4"/>
    <mergeCell ref="AB6:AD6"/>
    <mergeCell ref="M6:O6"/>
    <mergeCell ref="Q6:Z6"/>
  </mergeCells>
  <conditionalFormatting sqref="O10 O50 O77 O95 O48 O79 O60 O35 O19 O12 O21 O24 O31 O41 O45 O62 O67 O71 O74 O81 O86 O92 O97 O100 O103 O106 O109">
    <cfRule type="expression" dxfId="1253" priority="526">
      <formula>O10&lt;&gt;N10</formula>
    </cfRule>
  </conditionalFormatting>
  <conditionalFormatting sqref="AA19:AD19 AA35:AD35 AA50:AD50 AA60:AD60 AA79:AD79 AA95:AD95 AA100:AD100 AA103:AD103 AA106:AD106 AA24:AD24 AA31:AD31 AA12:AD12 F100:L100 F103:L103 F106:L106 F24:L24 F31:L31 F12:M12 F19:M19 F35:M35 F50:M50 F60:M60 F79:M79 F95:M95">
    <cfRule type="expression" dxfId="1252" priority="165">
      <formula>F12&lt;&gt;#REF!</formula>
    </cfRule>
  </conditionalFormatting>
  <conditionalFormatting sqref="Q19:Z19 Q35:Z35 Q50:Z50 Q60:Z60 Q79:Z79 Q95:Z95 Q100:Z100 Q103:Z103 Q106:Z106 Q24:Z24 Q31:Z31 Q12:Z12">
    <cfRule type="expression" dxfId="1251" priority="163">
      <formula>Q12&lt;&gt;P12</formula>
    </cfRule>
  </conditionalFormatting>
  <conditionalFormatting sqref="O12">
    <cfRule type="expression" dxfId="1250" priority="137">
      <formula>O12&lt;&gt;N12</formula>
    </cfRule>
  </conditionalFormatting>
  <conditionalFormatting sqref="N25:N29">
    <cfRule type="expression" dxfId="1249" priority="125">
      <formula>AND(N25&lt;&gt;"",#REF!="",OR(COLUMN(N25)=COLUMN(#REF!),COLUMN(N25)=COLUMN(#REF!)))</formula>
    </cfRule>
  </conditionalFormatting>
  <conditionalFormatting sqref="N51:N58">
    <cfRule type="expression" dxfId="1248" priority="115">
      <formula>AND(N51&lt;&gt;"",#REF!="",OR(COLUMN(N51)=COLUMN(#REF!),COLUMN(N51)=COLUMN(#REF!)))</formula>
    </cfRule>
  </conditionalFormatting>
  <conditionalFormatting sqref="P19 P35 P50 P60 P79 P95 P100 P103 P106 P24 P31 P12">
    <cfRule type="expression" dxfId="1247" priority="84">
      <formula>P12&lt;&gt;#REF!</formula>
    </cfRule>
  </conditionalFormatting>
  <conditionalFormatting sqref="N32:N33">
    <cfRule type="expression" dxfId="1246" priority="82">
      <formula>AND(N32&lt;&gt;"",#REF!="",OR(COLUMN(N32)=COLUMN(#REF!),COLUMN(N32)=COLUMN(#REF!)))</formula>
    </cfRule>
  </conditionalFormatting>
  <conditionalFormatting sqref="N42:N43">
    <cfRule type="expression" dxfId="1245" priority="76">
      <formula>AND(N42&lt;&gt;"",#REF!="",OR(COLUMN(N42)=COLUMN(#REF!),COLUMN(N42)=COLUMN(#REF!)))</formula>
    </cfRule>
  </conditionalFormatting>
  <conditionalFormatting sqref="N46">
    <cfRule type="expression" dxfId="1244" priority="74">
      <formula>AND(N46&lt;&gt;"",#REF!="",OR(COLUMN(N46)=COLUMN(#REF!),COLUMN(N46)=COLUMN(#REF!)))</formula>
    </cfRule>
  </conditionalFormatting>
  <conditionalFormatting sqref="N68:N69">
    <cfRule type="expression" dxfId="1243" priority="70">
      <formula>AND(N68&lt;&gt;"",#REF!="",OR(COLUMN(N68)=COLUMN(#REF!),COLUMN(N68)=COLUMN(#REF!)))</formula>
    </cfRule>
  </conditionalFormatting>
  <conditionalFormatting sqref="N72">
    <cfRule type="expression" dxfId="1242" priority="68">
      <formula>AND(N72&lt;&gt;"",#REF!="",OR(COLUMN(N72)=COLUMN(#REF!),COLUMN(N72)=COLUMN(#REF!)))</formula>
    </cfRule>
  </conditionalFormatting>
  <conditionalFormatting sqref="N75">
    <cfRule type="expression" dxfId="1241" priority="66">
      <formula>AND(N75&lt;&gt;"",#REF!="",OR(COLUMN(N75)=COLUMN(#REF!),COLUMN(N75)=COLUMN(#REF!)))</formula>
    </cfRule>
  </conditionalFormatting>
  <conditionalFormatting sqref="E13:E17 E51:E58 N87:N90">
    <cfRule type="expression" dxfId="1240" priority="62">
      <formula>AND(E13&lt;&gt;"",#REF!="",OR(COLUMN(E13)=COLUMN(#REF!),COLUMN(E13)=COLUMN(#REF!)))</formula>
    </cfRule>
  </conditionalFormatting>
  <conditionalFormatting sqref="N93">
    <cfRule type="expression" dxfId="1239" priority="60">
      <formula>AND(N93&lt;&gt;"",#REF!="",OR(COLUMN(N93)=COLUMN(#REF!),COLUMN(N93)=COLUMN(#REF!)))</formula>
    </cfRule>
  </conditionalFormatting>
  <conditionalFormatting sqref="N101">
    <cfRule type="expression" dxfId="1238" priority="56">
      <formula>AND(N101&lt;&gt;"",#REF!="",OR(COLUMN(N101)=COLUMN(#REF!),COLUMN(N101)=COLUMN(#REF!)))</formula>
    </cfRule>
  </conditionalFormatting>
  <conditionalFormatting sqref="N104">
    <cfRule type="expression" dxfId="1237" priority="54">
      <formula>AND(N104&lt;&gt;"",#REF!="",OR(COLUMN(N104)=COLUMN(#REF!),COLUMN(N104)=COLUMN(#REF!)))</formula>
    </cfRule>
  </conditionalFormatting>
  <conditionalFormatting sqref="N107 N110">
    <cfRule type="expression" dxfId="1236" priority="52">
      <formula>AND(N107&lt;&gt;"",#REF!="",OR(COLUMN(N107)=COLUMN(#REF!),COLUMN(N107)=COLUMN(#REF!)))</formula>
    </cfRule>
  </conditionalFormatting>
  <conditionalFormatting sqref="AA21:AD21 F21:L21">
    <cfRule type="expression" dxfId="1235" priority="50">
      <formula>F21&lt;&gt;#REF!</formula>
    </cfRule>
  </conditionalFormatting>
  <conditionalFormatting sqref="Q21:Z21">
    <cfRule type="expression" dxfId="1234" priority="49">
      <formula>Q21&lt;&gt;P21</formula>
    </cfRule>
  </conditionalFormatting>
  <conditionalFormatting sqref="P21">
    <cfRule type="expression" dxfId="1233" priority="47">
      <formula>P21&lt;&gt;#REF!</formula>
    </cfRule>
  </conditionalFormatting>
  <conditionalFormatting sqref="N63:N65">
    <cfRule type="expression" dxfId="1232" priority="45">
      <formula>AND(N63&lt;&gt;"",#REF!="",OR(COLUMN(N63)=COLUMN(#REF!),COLUMN(N63)=COLUMN(#REF!)))</formula>
    </cfRule>
  </conditionalFormatting>
  <conditionalFormatting sqref="N82:N84">
    <cfRule type="expression" dxfId="1231" priority="43">
      <formula>AND(N82&lt;&gt;"",#REF!="",OR(COLUMN(N82)=COLUMN(#REF!),COLUMN(N82)=COLUMN(#REF!)))</formula>
    </cfRule>
  </conditionalFormatting>
  <conditionalFormatting sqref="AA97:AD97 F97:L97">
    <cfRule type="expression" dxfId="1230" priority="41">
      <formula>F97&lt;&gt;#REF!</formula>
    </cfRule>
  </conditionalFormatting>
  <conditionalFormatting sqref="Q97:Z97">
    <cfRule type="expression" dxfId="1229" priority="40">
      <formula>Q97&lt;&gt;P97</formula>
    </cfRule>
  </conditionalFormatting>
  <conditionalFormatting sqref="P97">
    <cfRule type="expression" dxfId="1228" priority="39">
      <formula>P97&lt;&gt;#REF!</formula>
    </cfRule>
  </conditionalFormatting>
  <conditionalFormatting sqref="N98">
    <cfRule type="expression" dxfId="1227" priority="38">
      <formula>AND(N98&lt;&gt;"",#REF!="",OR(COLUMN(N98)=COLUMN(#REF!),COLUMN(N98)=COLUMN(#REF!)))</formula>
    </cfRule>
  </conditionalFormatting>
  <conditionalFormatting sqref="N38:N39">
    <cfRule type="expression" dxfId="1226" priority="36">
      <formula>AND(N38&lt;&gt;"",#REF!="",OR(COLUMN(N38)=COLUMN(#REF!),COLUMN(N38)=COLUMN(#REF!)))</formula>
    </cfRule>
  </conditionalFormatting>
  <conditionalFormatting sqref="N13:N17 E25:E29">
    <cfRule type="expression" dxfId="1225" priority="32">
      <formula>AND(E13&lt;&gt;"",#REF!="",OR(COLUMN(E13)=COLUMN(#REF!),COLUMN(E13)=COLUMN(#REF!)))</formula>
    </cfRule>
  </conditionalFormatting>
  <conditionalFormatting sqref="E32:E33">
    <cfRule type="expression" dxfId="1224" priority="31">
      <formula>AND(E32&lt;&gt;"",#REF!="",OR(COLUMN(E32)=COLUMN(#REF!),COLUMN(E32)=COLUMN(#REF!)))</formula>
    </cfRule>
  </conditionalFormatting>
  <conditionalFormatting sqref="E38:E39">
    <cfRule type="expression" dxfId="1223" priority="30">
      <formula>AND(E38&lt;&gt;"",#REF!="",OR(COLUMN(E38)=COLUMN(#REF!),COLUMN(E38)=COLUMN(#REF!)))</formula>
    </cfRule>
  </conditionalFormatting>
  <conditionalFormatting sqref="E42:E43">
    <cfRule type="expression" dxfId="1222" priority="29">
      <formula>AND(E42&lt;&gt;"",#REF!="",OR(COLUMN(E42)=COLUMN(#REF!),COLUMN(E42)=COLUMN(#REF!)))</formula>
    </cfRule>
  </conditionalFormatting>
  <conditionalFormatting sqref="E46">
    <cfRule type="expression" dxfId="1221" priority="28">
      <formula>AND(E46&lt;&gt;"",#REF!="",OR(COLUMN(E46)=COLUMN(#REF!),COLUMN(E46)=COLUMN(#REF!)))</formula>
    </cfRule>
  </conditionalFormatting>
  <conditionalFormatting sqref="E63:E65">
    <cfRule type="expression" dxfId="1220" priority="26">
      <formula>AND(E63&lt;&gt;"",#REF!="",OR(COLUMN(E63)=COLUMN(#REF!),COLUMN(E63)=COLUMN(#REF!)))</formula>
    </cfRule>
  </conditionalFormatting>
  <conditionalFormatting sqref="E68:E69">
    <cfRule type="expression" dxfId="1219" priority="25">
      <formula>AND(E68&lt;&gt;"",#REF!="",OR(COLUMN(E68)=COLUMN(#REF!),COLUMN(E68)=COLUMN(#REF!)))</formula>
    </cfRule>
  </conditionalFormatting>
  <conditionalFormatting sqref="E72">
    <cfRule type="expression" dxfId="1218" priority="24">
      <formula>AND(E72&lt;&gt;"",#REF!="",OR(COLUMN(E72)=COLUMN(#REF!),COLUMN(E72)=COLUMN(#REF!)))</formula>
    </cfRule>
  </conditionalFormatting>
  <conditionalFormatting sqref="E75">
    <cfRule type="expression" dxfId="1217" priority="23">
      <formula>AND(E75&lt;&gt;"",#REF!="",OR(COLUMN(E75)=COLUMN(#REF!),COLUMN(E75)=COLUMN(#REF!)))</formula>
    </cfRule>
  </conditionalFormatting>
  <conditionalFormatting sqref="E82:E84">
    <cfRule type="expression" dxfId="1216" priority="22">
      <formula>AND(E82&lt;&gt;"",#REF!="",OR(COLUMN(E82)=COLUMN(#REF!),COLUMN(E82)=COLUMN(#REF!)))</formula>
    </cfRule>
  </conditionalFormatting>
  <conditionalFormatting sqref="E87:E90">
    <cfRule type="expression" dxfId="1215" priority="21">
      <formula>AND(E87&lt;&gt;"",#REF!="",OR(COLUMN(E87)=COLUMN(#REF!),COLUMN(E87)=COLUMN(#REF!)))</formula>
    </cfRule>
  </conditionalFormatting>
  <conditionalFormatting sqref="E98">
    <cfRule type="expression" dxfId="1214" priority="18">
      <formula>AND(E98&lt;&gt;"",#REF!="",OR(COLUMN(E98)=COLUMN(#REF!),COLUMN(E98)=COLUMN(#REF!)))</formula>
    </cfRule>
  </conditionalFormatting>
  <conditionalFormatting sqref="E93">
    <cfRule type="expression" dxfId="1213" priority="17">
      <formula>AND(E93&lt;&gt;"",#REF!="",OR(COLUMN(E93)=COLUMN(#REF!),COLUMN(E93)=COLUMN(#REF!)))</formula>
    </cfRule>
  </conditionalFormatting>
  <conditionalFormatting sqref="E101">
    <cfRule type="expression" dxfId="1212" priority="16">
      <formula>AND(E101&lt;&gt;"",#REF!="",OR(COLUMN(E101)=COLUMN(#REF!),COLUMN(E101)=COLUMN(#REF!)))</formula>
    </cfRule>
  </conditionalFormatting>
  <conditionalFormatting sqref="E104">
    <cfRule type="expression" dxfId="1211" priority="15">
      <formula>AND(E104&lt;&gt;"",#REF!="",OR(COLUMN(E104)=COLUMN(#REF!),COLUMN(E104)=COLUMN(#REF!)))</formula>
    </cfRule>
  </conditionalFormatting>
  <conditionalFormatting sqref="E107 E110">
    <cfRule type="expression" dxfId="1210" priority="14">
      <formula>AND(E107&lt;&gt;"",#REF!="",OR(COLUMN(E107)=COLUMN(#REF!),COLUMN(E107)=COLUMN(#REF!)))</formula>
    </cfRule>
  </conditionalFormatting>
  <conditionalFormatting sqref="AA109:AD109 F109:L109">
    <cfRule type="expression" dxfId="1209" priority="13">
      <formula>F109&lt;&gt;#REF!</formula>
    </cfRule>
  </conditionalFormatting>
  <conditionalFormatting sqref="Q109:Z109">
    <cfRule type="expression" dxfId="1208" priority="12">
      <formula>Q109&lt;&gt;P109</formula>
    </cfRule>
  </conditionalFormatting>
  <conditionalFormatting sqref="P109">
    <cfRule type="expression" dxfId="1207" priority="11">
      <formula>P109&lt;&gt;#REF!</formula>
    </cfRule>
  </conditionalFormatting>
  <conditionalFormatting sqref="N22">
    <cfRule type="expression" dxfId="1206" priority="10">
      <formula>AND(N22&lt;&gt;"",#REF!="",OR(COLUMN(N22)=COLUMN(#REF!),COLUMN(N22)=COLUMN(#REF!)))</formula>
    </cfRule>
  </conditionalFormatting>
  <conditionalFormatting sqref="E22">
    <cfRule type="expression" dxfId="1205" priority="9">
      <formula>AND(E22&lt;&gt;"",#REF!="",OR(COLUMN(E22)=COLUMN(#REF!),COLUMN(E22)=COLUMN(#REF!)))</formula>
    </cfRule>
  </conditionalFormatting>
  <conditionalFormatting sqref="M112:O112">
    <cfRule type="expression" dxfId="1204" priority="5118">
      <formula>AND($M$112&lt;&gt;$M$3,$M$112&lt;&gt;0)</formula>
    </cfRule>
  </conditionalFormatting>
  <conditionalFormatting sqref="AE3:AJ3">
    <cfRule type="expression" dxfId="1203" priority="5">
      <formula>$AE$3&lt;&gt;""</formula>
    </cfRule>
  </conditionalFormatting>
  <conditionalFormatting sqref="AE2:AJ2">
    <cfRule type="expression" dxfId="1202" priority="3">
      <formula>$AE$2&lt;&gt;""</formula>
    </cfRule>
  </conditionalFormatting>
  <conditionalFormatting sqref="AB22:AD22 AB46:AD46 AB72:AD72 AB75:AD75 AB93:AD93 AB98:AD98 AB101:AD101 AB104:AD104 AB107:AD107 AB110:AD110 AB13:AD17 AB25:AD29 AB32:AD33 AB38:AD39 AB42:AD43 AB51:AD58 AB63:AD65 AB68:AD69 AB82:AD84 AB87:AD90">
    <cfRule type="expression" dxfId="1201" priority="2">
      <formula>AND($J13&gt;$AB$2, $J13&lt;&gt;"-",2, $J13&lt;&gt;"", $AB13="", $AC13="", $AD13="")</formula>
    </cfRule>
  </conditionalFormatting>
  <conditionalFormatting sqref="AE4:AJ4">
    <cfRule type="expression" dxfId="1200" priority="1">
      <formula>$AE$4&lt;&gt;""</formula>
    </cfRule>
  </conditionalFormatting>
  <dataValidations count="24">
    <dataValidation type="list" allowBlank="1" showInputMessage="1" showErrorMessage="1" sqref="AB112"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32:E33" xr:uid="{726CD9A6-5082-4CAE-9D4D-730B3703249B}">
      <formula1>Inflação_Longa</formula1>
    </dataValidation>
    <dataValidation type="list" allowBlank="1" showInputMessage="1" sqref="E38:E39" xr:uid="{BCC55D01-30D1-4204-A8A7-FBEDE6D35EC2}">
      <formula1>Pré_Curta</formula1>
    </dataValidation>
    <dataValidation type="list" allowBlank="1" showInputMessage="1" sqref="E42:E43" xr:uid="{E3981BFE-E6B4-4526-8B36-9E3B44B899FA}">
      <formula1>Pré_Média</formula1>
    </dataValidation>
    <dataValidation type="list" allowBlank="1" showInputMessage="1" sqref="E46" xr:uid="{7B1D3750-A3C9-4E39-A099-DAD9F2C0777A}">
      <formula1>Pré_Longa</formula1>
    </dataValidation>
    <dataValidation type="list" allowBlank="1" showInputMessage="1" sqref="E63:E65" xr:uid="{C448090B-A503-4943-A7EF-CA609E894FA2}">
      <formula1>Quant</formula1>
    </dataValidation>
    <dataValidation type="list" allowBlank="1" showInputMessage="1" sqref="E68:E69" xr:uid="{D322C699-4AD3-4505-B0B7-B8951197EDFE}">
      <formula1>Long_Short</formula1>
    </dataValidation>
    <dataValidation type="list" allowBlank="1" showInputMessage="1" sqref="E72" xr:uid="{2D023342-CB02-411C-867E-6E7E67365CF6}">
      <formula1>Multiestratégia</formula1>
    </dataValidation>
    <dataValidation type="list" allowBlank="1" showInputMessage="1" sqref="E75" xr:uid="{384772E1-8D0F-47CF-B084-44D7EABAC7BB}">
      <formula1>Arbitragem</formula1>
    </dataValidation>
    <dataValidation type="list" allowBlank="1" showInputMessage="1" sqref="E82:E84" xr:uid="{70C16731-EE89-4D0A-BB5F-D30FEDD1817C}">
      <formula1>Long_Only</formula1>
    </dataValidation>
    <dataValidation type="list" allowBlank="1" showInputMessage="1" sqref="E87:E90" xr:uid="{6F1A2E25-BBAA-4EAB-B7B8-53A01DB660CD}">
      <formula1>Long_Bias</formula1>
    </dataValidation>
    <dataValidation type="list" allowBlank="1" showInputMessage="1" sqref="E93" xr:uid="{46BC8C5C-35FB-4C2C-B476-E311ED6473D5}">
      <formula1>Alternativos</formula1>
    </dataValidation>
    <dataValidation type="list" allowBlank="1" showInputMessage="1" sqref="E98" xr:uid="{ECB9FC07-EF12-4D26-9B42-0AABE066163E}">
      <formula1>EUA</formula1>
    </dataValidation>
    <dataValidation type="list" allowBlank="1" showInputMessage="1" showErrorMessage="1" sqref="E101" xr:uid="{A182A324-B4B5-4A52-8020-4FDAF4A537F0}">
      <formula1>China</formula1>
    </dataValidation>
    <dataValidation type="list" allowBlank="1" showInputMessage="1" showErrorMessage="1" sqref="E104" xr:uid="{547DB14C-9EF8-4A3B-A713-B5884276156E}">
      <formula1>Europa</formula1>
    </dataValidation>
    <dataValidation type="list" allowBlank="1" showInputMessage="1" showErrorMessage="1" sqref="E107 E110" xr:uid="{20883D3A-05D8-4AD8-BDC3-51E626DA41D0}">
      <formula1>Global</formula1>
    </dataValidation>
    <dataValidation type="list" allowBlank="1" showInputMessage="1" sqref="E22" xr:uid="{847CAB1B-4A7D-4E07-B5D1-6C7E4EFAE4AE}">
      <formula1>Inflação_Curta</formula1>
    </dataValidation>
    <dataValidation type="list" allowBlank="1" showInputMessage="1" sqref="E51:E58" xr:uid="{600DE8EA-2357-4E10-A744-6AF2163956F2}">
      <formula1>Macro</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10 AB22 AB51:AB58 AB42:AB43 AB82:AB84 AB46 AB32:AB33 AB13:AB17 AB38:AB39 AB72 AB75 AB25:AB29 AB63:AB65 AB93 AB98 AB101 AB104 AB107 AB68:AB69 AB87:AB90" xr:uid="{5254EEFC-19E3-4FB9-85EF-C834548F3597}">
      <formula1>"CDI,Ibovespa,IHFA,IPCA,IMA-B,IMAB-5,SELIC,SP500"</formula1>
    </dataValidation>
    <dataValidation type="list" allowBlank="1" showInputMessage="1" sqref="E13:E17" xr:uid="{40E30E5E-686D-47E4-B297-78DE338090C5}">
      <formula1>Pós_fixado</formula1>
    </dataValidation>
    <dataValidation type="list" allowBlank="1" showInputMessage="1" sqref="E25:E29" xr:uid="{BC67E66F-2BB0-4E98-99FA-4C9ADE5569F8}">
      <formula1>Inflação_Média</formula1>
    </dataValidation>
    <dataValidation type="list" allowBlank="1" showInputMessage="1" showErrorMessage="1" sqref="AB4" xr:uid="{399D7CF6-0549-4469-8122-711AE1CB70DB}">
      <formula1>"CDI,IMA-B,Ibovespa"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29" r:id="rId7" name="Button 13">
              <controlPr defaultSize="0" print="0" autoFill="0" autoPict="0">
                <anchor moveWithCells="1" sizeWithCells="1">
                  <from>
                    <xdr:col>28</xdr:col>
                    <xdr:colOff>200025</xdr:colOff>
                    <xdr:row>0</xdr:row>
                    <xdr:rowOff>123825</xdr:rowOff>
                  </from>
                  <to>
                    <xdr:col>29</xdr:col>
                    <xdr:colOff>752475</xdr:colOff>
                    <xdr:row>1</xdr:row>
                    <xdr:rowOff>200025</xdr:rowOff>
                  </to>
                </anchor>
              </controlPr>
            </control>
          </mc:Choice>
        </mc:AlternateContent>
        <mc:AlternateContent xmlns:mc="http://schemas.openxmlformats.org/markup-compatibility/2006">
          <mc:Choice Requires="x14">
            <control shapeId="9231" r:id="rId8"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9" name="Button 17">
              <controlPr defaultSize="0" print="0" autoFill="0" autoPict="0" macro="[0]!resumir_carteira">
                <anchor moveWithCells="1" sizeWithCells="1">
                  <from>
                    <xdr:col>28</xdr:col>
                    <xdr:colOff>200025</xdr:colOff>
                    <xdr:row>2</xdr:row>
                    <xdr:rowOff>38100</xdr:rowOff>
                  </from>
                  <to>
                    <xdr:col>29</xdr:col>
                    <xdr:colOff>752475</xdr:colOff>
                    <xdr:row>3</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86"/>
  <sheetViews>
    <sheetView showRuler="0" view="pageLayout" zoomScaleNormal="80" workbookViewId="0">
      <selection activeCell="V49" sqref="V49"/>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9" width="14.796875" style="388" customWidth="1"/>
    <col min="20" max="16384" width="10.69921875" style="388"/>
  </cols>
  <sheetData>
    <row r="1" spans="1:18" s="559" customFormat="1" ht="33.75" customHeight="1">
      <c r="A1" s="557"/>
      <c r="B1" s="558" t="s">
        <v>1429</v>
      </c>
      <c r="C1" s="824"/>
      <c r="E1" s="560"/>
      <c r="F1" s="824"/>
      <c r="G1" s="560"/>
      <c r="H1" s="561"/>
      <c r="J1" s="561"/>
      <c r="K1" s="561"/>
      <c r="L1" s="561"/>
      <c r="M1" s="561"/>
      <c r="N1" s="561"/>
      <c r="O1" s="562"/>
      <c r="Q1" s="560"/>
      <c r="R1" s="561"/>
    </row>
    <row r="2" spans="1:18" s="564" customFormat="1" ht="16.5" customHeight="1">
      <c r="A2" s="557"/>
      <c r="B2" s="397" t="s">
        <v>1430</v>
      </c>
      <c r="C2" s="825"/>
      <c r="D2" s="867">
        <v>10000000</v>
      </c>
      <c r="E2" s="867"/>
      <c r="F2" s="824"/>
      <c r="H2" s="563"/>
      <c r="J2" s="565"/>
      <c r="K2" s="565"/>
      <c r="L2" s="565"/>
      <c r="M2" s="565"/>
      <c r="N2" s="565"/>
      <c r="O2" s="562"/>
      <c r="P2" s="565"/>
      <c r="Q2" s="565"/>
      <c r="R2" s="565"/>
    </row>
    <row r="3" spans="1:18" s="559" customFormat="1" ht="12" customHeight="1">
      <c r="A3" s="566"/>
      <c r="E3" s="561"/>
      <c r="F3" s="829"/>
      <c r="G3" s="567"/>
      <c r="H3" s="561"/>
      <c r="I3" s="561"/>
      <c r="J3" s="561"/>
      <c r="K3" s="561"/>
      <c r="L3" s="561"/>
      <c r="M3" s="561"/>
      <c r="N3" s="561"/>
      <c r="O3" s="562"/>
      <c r="P3" s="561"/>
      <c r="Q3" s="561"/>
      <c r="R3" s="561"/>
    </row>
    <row r="4" spans="1:18" s="557" customFormat="1" ht="27" customHeight="1">
      <c r="B4" s="568" t="s">
        <v>715</v>
      </c>
      <c r="D4" s="568" t="s">
        <v>10</v>
      </c>
      <c r="E4" s="568" t="s">
        <v>1347</v>
      </c>
      <c r="G4" s="568" t="s">
        <v>708</v>
      </c>
      <c r="H4" s="568" t="s">
        <v>709</v>
      </c>
      <c r="I4" s="569" t="s">
        <v>710</v>
      </c>
      <c r="J4" s="568" t="s">
        <v>711</v>
      </c>
      <c r="K4" s="569" t="s">
        <v>712</v>
      </c>
      <c r="L4" s="568" t="s">
        <v>1329</v>
      </c>
      <c r="M4" s="569" t="s">
        <v>1330</v>
      </c>
      <c r="N4" s="568" t="s">
        <v>713</v>
      </c>
      <c r="O4" s="569" t="s">
        <v>714</v>
      </c>
      <c r="P4" s="568" t="s">
        <v>605</v>
      </c>
      <c r="R4" s="568" t="s">
        <v>33</v>
      </c>
    </row>
    <row r="5" spans="1:18" ht="5.25" customHeight="1"/>
    <row r="6" spans="1:18" ht="14.25" customHeight="1">
      <c r="B6" s="398" t="s">
        <v>11</v>
      </c>
      <c r="C6" s="826"/>
      <c r="D6" s="420">
        <v>6800000</v>
      </c>
      <c r="E6" s="399">
        <v>0.67999999999999994</v>
      </c>
      <c r="F6" s="826"/>
      <c r="G6" s="400"/>
      <c r="H6" s="401"/>
      <c r="I6" s="400"/>
      <c r="J6" s="401"/>
      <c r="K6" s="400"/>
      <c r="L6" s="401"/>
      <c r="M6" s="400"/>
      <c r="N6" s="401"/>
      <c r="O6" s="400"/>
      <c r="P6" s="400"/>
      <c r="Q6" s="834"/>
      <c r="R6" s="400"/>
    </row>
    <row r="7" spans="1:18" ht="5.25" customHeight="1"/>
    <row r="8" spans="1:18" ht="11.25" customHeight="1">
      <c r="B8" s="402" t="s">
        <v>620</v>
      </c>
      <c r="C8" s="827"/>
      <c r="D8" s="421">
        <v>5200000</v>
      </c>
      <c r="E8" s="403">
        <v>0.52</v>
      </c>
      <c r="F8" s="827"/>
      <c r="G8" s="404"/>
      <c r="H8" s="405"/>
      <c r="I8" s="404"/>
      <c r="J8" s="405"/>
      <c r="K8" s="404"/>
      <c r="L8" s="405"/>
      <c r="M8" s="404"/>
      <c r="N8" s="405"/>
      <c r="O8" s="404"/>
      <c r="P8" s="404"/>
      <c r="Q8" s="835"/>
      <c r="R8" s="404"/>
    </row>
    <row r="9" spans="1:18" ht="11.25" customHeight="1">
      <c r="B9" s="388" t="s">
        <v>1363</v>
      </c>
      <c r="D9" s="818">
        <v>500000</v>
      </c>
      <c r="E9" s="819">
        <v>0.05</v>
      </c>
      <c r="F9" s="830"/>
      <c r="G9" s="819" t="s">
        <v>34</v>
      </c>
      <c r="H9" s="820" t="s">
        <v>34</v>
      </c>
      <c r="I9" s="819" t="s">
        <v>34</v>
      </c>
      <c r="J9" s="820" t="s">
        <v>34</v>
      </c>
      <c r="K9" s="819" t="s">
        <v>34</v>
      </c>
      <c r="L9" s="820" t="s">
        <v>34</v>
      </c>
      <c r="M9" s="819" t="s">
        <v>34</v>
      </c>
      <c r="N9" s="820" t="s">
        <v>34</v>
      </c>
      <c r="O9" s="821" t="s">
        <v>34</v>
      </c>
      <c r="P9" s="822" t="s">
        <v>34</v>
      </c>
      <c r="R9" s="823">
        <v>0</v>
      </c>
    </row>
    <row r="10" spans="1:18" ht="11.25" customHeight="1">
      <c r="B10" s="406" t="s">
        <v>1436</v>
      </c>
      <c r="C10" s="406"/>
      <c r="D10" s="407">
        <v>500000</v>
      </c>
      <c r="E10" s="408">
        <v>0.05</v>
      </c>
      <c r="F10" s="831"/>
      <c r="G10" s="408" t="s">
        <v>34</v>
      </c>
      <c r="H10" s="409" t="s">
        <v>34</v>
      </c>
      <c r="I10" s="408" t="s">
        <v>34</v>
      </c>
      <c r="J10" s="409" t="s">
        <v>34</v>
      </c>
      <c r="K10" s="408" t="s">
        <v>34</v>
      </c>
      <c r="L10" s="409" t="s">
        <v>34</v>
      </c>
      <c r="M10" s="408" t="s">
        <v>34</v>
      </c>
      <c r="N10" s="409" t="s">
        <v>34</v>
      </c>
      <c r="O10" s="410" t="s">
        <v>34</v>
      </c>
      <c r="P10" s="411" t="s">
        <v>34</v>
      </c>
      <c r="Q10" s="836"/>
      <c r="R10" s="412">
        <v>365</v>
      </c>
    </row>
    <row r="11" spans="1:18" ht="11.25" customHeight="1">
      <c r="B11" s="406" t="s">
        <v>1437</v>
      </c>
      <c r="C11" s="406"/>
      <c r="D11" s="407">
        <v>500000</v>
      </c>
      <c r="E11" s="408">
        <v>0.05</v>
      </c>
      <c r="F11" s="831"/>
      <c r="G11" s="408" t="s">
        <v>34</v>
      </c>
      <c r="H11" s="409" t="s">
        <v>34</v>
      </c>
      <c r="I11" s="408" t="s">
        <v>34</v>
      </c>
      <c r="J11" s="409" t="s">
        <v>34</v>
      </c>
      <c r="K11" s="408" t="s">
        <v>34</v>
      </c>
      <c r="L11" s="409" t="s">
        <v>34</v>
      </c>
      <c r="M11" s="408" t="s">
        <v>34</v>
      </c>
      <c r="N11" s="409" t="s">
        <v>34</v>
      </c>
      <c r="O11" s="410" t="s">
        <v>34</v>
      </c>
      <c r="P11" s="411" t="s">
        <v>34</v>
      </c>
      <c r="Q11" s="836"/>
      <c r="R11" s="412">
        <v>730</v>
      </c>
    </row>
    <row r="12" spans="1:18" ht="11.25" customHeight="1">
      <c r="B12" s="406" t="s">
        <v>1508</v>
      </c>
      <c r="C12" s="406"/>
      <c r="D12" s="407">
        <v>400000</v>
      </c>
      <c r="E12" s="408">
        <v>0.04</v>
      </c>
      <c r="F12" s="831"/>
      <c r="G12" s="408" t="s">
        <v>34</v>
      </c>
      <c r="H12" s="409" t="s">
        <v>34</v>
      </c>
      <c r="I12" s="408" t="s">
        <v>34</v>
      </c>
      <c r="J12" s="409" t="s">
        <v>34</v>
      </c>
      <c r="K12" s="408" t="s">
        <v>34</v>
      </c>
      <c r="L12" s="409" t="s">
        <v>34</v>
      </c>
      <c r="M12" s="408" t="s">
        <v>34</v>
      </c>
      <c r="N12" s="409" t="s">
        <v>34</v>
      </c>
      <c r="O12" s="410" t="s">
        <v>34</v>
      </c>
      <c r="P12" s="411" t="s">
        <v>34</v>
      </c>
      <c r="Q12" s="836"/>
      <c r="R12" s="412">
        <v>730</v>
      </c>
    </row>
    <row r="13" spans="1:18" ht="11.25" customHeight="1">
      <c r="B13" s="406" t="s">
        <v>1509</v>
      </c>
      <c r="C13" s="406"/>
      <c r="D13" s="407">
        <v>300000</v>
      </c>
      <c r="E13" s="408">
        <v>0.03</v>
      </c>
      <c r="F13" s="831"/>
      <c r="G13" s="408" t="s">
        <v>34</v>
      </c>
      <c r="H13" s="409" t="s">
        <v>34</v>
      </c>
      <c r="I13" s="408" t="s">
        <v>34</v>
      </c>
      <c r="J13" s="409" t="s">
        <v>34</v>
      </c>
      <c r="K13" s="408" t="s">
        <v>34</v>
      </c>
      <c r="L13" s="409" t="s">
        <v>34</v>
      </c>
      <c r="M13" s="408" t="s">
        <v>34</v>
      </c>
      <c r="N13" s="409" t="s">
        <v>34</v>
      </c>
      <c r="O13" s="410" t="s">
        <v>34</v>
      </c>
      <c r="P13" s="411" t="s">
        <v>34</v>
      </c>
      <c r="Q13" s="836"/>
      <c r="R13" s="412">
        <v>1095</v>
      </c>
    </row>
    <row r="14" spans="1:18" ht="11.25" customHeight="1">
      <c r="B14" s="406" t="s">
        <v>2190</v>
      </c>
      <c r="C14" s="406"/>
      <c r="D14" s="407">
        <v>300000</v>
      </c>
      <c r="E14" s="408">
        <v>0.03</v>
      </c>
      <c r="F14" s="831"/>
      <c r="G14" s="408">
        <v>8.7979298050510746E-2</v>
      </c>
      <c r="H14" s="409">
        <v>1.1373255578187031</v>
      </c>
      <c r="I14" s="408">
        <v>0.11759287150743969</v>
      </c>
      <c r="J14" s="409">
        <v>1.1528033402075784</v>
      </c>
      <c r="K14" s="408">
        <v>0.16955046761246106</v>
      </c>
      <c r="L14" s="409">
        <v>1.2857319965364744</v>
      </c>
      <c r="M14" s="408" t="s">
        <v>1421</v>
      </c>
      <c r="N14" s="409" t="s">
        <v>1421</v>
      </c>
      <c r="O14" s="410">
        <v>2.1216366482162208E-3</v>
      </c>
      <c r="P14" s="411">
        <v>6.6231165394701339</v>
      </c>
      <c r="Q14" s="836"/>
      <c r="R14" s="412">
        <v>0</v>
      </c>
    </row>
    <row r="15" spans="1:18" ht="11.25" customHeight="1">
      <c r="B15" s="406" t="s">
        <v>2155</v>
      </c>
      <c r="C15" s="406"/>
      <c r="D15" s="407">
        <v>300000</v>
      </c>
      <c r="E15" s="408">
        <v>0.03</v>
      </c>
      <c r="F15" s="831"/>
      <c r="G15" s="408">
        <v>8.512216587379573E-2</v>
      </c>
      <c r="H15" s="409">
        <v>1.1003908525113413</v>
      </c>
      <c r="I15" s="408">
        <v>0.1148217267458993</v>
      </c>
      <c r="J15" s="409">
        <v>1.1256368555699414</v>
      </c>
      <c r="K15" s="408">
        <v>0.17349807109485571</v>
      </c>
      <c r="L15" s="409">
        <v>1.3156673908672925</v>
      </c>
      <c r="M15" s="408">
        <v>0.1993403250823651</v>
      </c>
      <c r="N15" s="409">
        <v>1.1331150315617828</v>
      </c>
      <c r="O15" s="410">
        <v>1.972851274573893E-3</v>
      </c>
      <c r="P15" s="411">
        <v>5.8635014634831348</v>
      </c>
      <c r="Q15" s="836"/>
      <c r="R15" s="412">
        <v>1</v>
      </c>
    </row>
    <row r="16" spans="1:18" ht="11.25" customHeight="1">
      <c r="B16" s="406" t="s">
        <v>2165</v>
      </c>
      <c r="C16" s="406"/>
      <c r="D16" s="407">
        <v>300000</v>
      </c>
      <c r="E16" s="408">
        <v>0.03</v>
      </c>
      <c r="F16" s="831"/>
      <c r="G16" s="408">
        <v>8.5703242640660093E-2</v>
      </c>
      <c r="H16" s="409">
        <v>1.1079025452919553</v>
      </c>
      <c r="I16" s="408">
        <v>0.12042089039048776</v>
      </c>
      <c r="J16" s="409">
        <v>1.1805273814079982</v>
      </c>
      <c r="K16" s="408">
        <v>0.18232039581137105</v>
      </c>
      <c r="L16" s="409">
        <v>1.3825686818609877</v>
      </c>
      <c r="M16" s="408">
        <v>0.16809371745635571</v>
      </c>
      <c r="N16" s="409">
        <v>0.95549918403211254</v>
      </c>
      <c r="O16" s="410">
        <v>3.7050483216722854E-3</v>
      </c>
      <c r="P16" s="411">
        <v>4.4762749372878279</v>
      </c>
      <c r="Q16" s="836"/>
      <c r="R16" s="412">
        <v>1</v>
      </c>
    </row>
    <row r="17" spans="2:18" ht="11.25" customHeight="1">
      <c r="B17" s="406" t="s">
        <v>2172</v>
      </c>
      <c r="C17" s="406"/>
      <c r="D17" s="407">
        <v>300000</v>
      </c>
      <c r="E17" s="408">
        <v>0.03</v>
      </c>
      <c r="F17" s="831"/>
      <c r="G17" s="408">
        <v>8.8382998778722355E-2</v>
      </c>
      <c r="H17" s="409">
        <v>1.1425442759271551</v>
      </c>
      <c r="I17" s="408">
        <v>0.11991681146387312</v>
      </c>
      <c r="J17" s="409">
        <v>1.1755857224206774</v>
      </c>
      <c r="K17" s="408">
        <v>0.18813529101480819</v>
      </c>
      <c r="L17" s="409">
        <v>1.4266640885257118</v>
      </c>
      <c r="M17" s="408">
        <v>0.20483902159303802</v>
      </c>
      <c r="N17" s="409">
        <v>1.1643714051413152</v>
      </c>
      <c r="O17" s="410">
        <v>1.8697067738675803E-3</v>
      </c>
      <c r="P17" s="411">
        <v>8.6267691688853656</v>
      </c>
      <c r="Q17" s="836"/>
      <c r="R17" s="412">
        <v>31</v>
      </c>
    </row>
    <row r="18" spans="2:18" ht="11.25" customHeight="1">
      <c r="B18" s="406" t="s">
        <v>2262</v>
      </c>
      <c r="C18" s="406"/>
      <c r="D18" s="407">
        <v>300000</v>
      </c>
      <c r="E18" s="408">
        <v>0.03</v>
      </c>
      <c r="F18" s="831"/>
      <c r="G18" s="408">
        <v>8.8221821405476186E-2</v>
      </c>
      <c r="H18" s="409">
        <v>1.1404607045643818</v>
      </c>
      <c r="I18" s="408">
        <v>0.12148376632693458</v>
      </c>
      <c r="J18" s="409">
        <v>1.1909471195609578</v>
      </c>
      <c r="K18" s="408">
        <v>0.22907325882411378</v>
      </c>
      <c r="L18" s="409">
        <v>1.7371041352374199</v>
      </c>
      <c r="M18" s="408">
        <v>0.21080751951568599</v>
      </c>
      <c r="N18" s="409">
        <v>1.1982982822506172</v>
      </c>
      <c r="O18" s="410">
        <v>4.9637686692548377E-3</v>
      </c>
      <c r="P18" s="411">
        <v>3.5333791346232402</v>
      </c>
      <c r="Q18" s="836"/>
      <c r="R18" s="412">
        <v>31</v>
      </c>
    </row>
    <row r="19" spans="2:18" ht="11.25" customHeight="1">
      <c r="B19" s="406" t="s">
        <v>2167</v>
      </c>
      <c r="C19" s="406"/>
      <c r="D19" s="407">
        <v>300000</v>
      </c>
      <c r="E19" s="408">
        <v>0.03</v>
      </c>
      <c r="F19" s="831"/>
      <c r="G19" s="408">
        <v>9.1821324721498954E-2</v>
      </c>
      <c r="H19" s="409">
        <v>1.1869921864865893</v>
      </c>
      <c r="I19" s="408">
        <v>0.12198386307616826</v>
      </c>
      <c r="J19" s="409">
        <v>1.1958497398945982</v>
      </c>
      <c r="K19" s="408">
        <v>0.20738254328053496</v>
      </c>
      <c r="L19" s="409">
        <v>1.5726194989231486</v>
      </c>
      <c r="M19" s="408">
        <v>0.25090202378730875</v>
      </c>
      <c r="N19" s="409">
        <v>1.4262084426981934</v>
      </c>
      <c r="O19" s="410">
        <v>5.7699651418286037E-3</v>
      </c>
      <c r="P19" s="411">
        <v>3.1177340564059275</v>
      </c>
      <c r="Q19" s="836"/>
      <c r="R19" s="412">
        <v>45</v>
      </c>
    </row>
    <row r="20" spans="2:18" ht="11.25" customHeight="1">
      <c r="B20" s="406" t="s">
        <v>2173</v>
      </c>
      <c r="C20" s="406"/>
      <c r="D20" s="407">
        <v>300000</v>
      </c>
      <c r="E20" s="408">
        <v>0.03</v>
      </c>
      <c r="F20" s="831"/>
      <c r="G20" s="408">
        <v>8.7590871946483295E-2</v>
      </c>
      <c r="H20" s="409">
        <v>1.1323042977584019</v>
      </c>
      <c r="I20" s="408">
        <v>0.11726759377364049</v>
      </c>
      <c r="J20" s="409">
        <v>1.1496145307737078</v>
      </c>
      <c r="K20" s="408">
        <v>0.18845601082839525</v>
      </c>
      <c r="L20" s="409">
        <v>1.4290961651342802</v>
      </c>
      <c r="M20" s="408" t="s">
        <v>1421</v>
      </c>
      <c r="N20" s="409" t="s">
        <v>1421</v>
      </c>
      <c r="O20" s="410">
        <v>2.2269542501345972E-3</v>
      </c>
      <c r="P20" s="411">
        <v>6.1792257396061698</v>
      </c>
      <c r="Q20" s="836"/>
      <c r="R20" s="412">
        <v>46</v>
      </c>
    </row>
    <row r="21" spans="2:18" ht="11.25" customHeight="1">
      <c r="B21" s="406" t="s">
        <v>2157</v>
      </c>
      <c r="C21" s="406"/>
      <c r="D21" s="407">
        <v>300000</v>
      </c>
      <c r="E21" s="408">
        <v>0.03</v>
      </c>
      <c r="F21" s="831"/>
      <c r="G21" s="408">
        <v>9.9779881428285089E-2</v>
      </c>
      <c r="H21" s="409">
        <v>1.2898740023971993</v>
      </c>
      <c r="I21" s="408">
        <v>0.13875957348128964</v>
      </c>
      <c r="J21" s="409">
        <v>1.3603077953997353</v>
      </c>
      <c r="K21" s="408">
        <v>0.19455520917035862</v>
      </c>
      <c r="L21" s="409">
        <v>1.475347494145113</v>
      </c>
      <c r="M21" s="408" t="s">
        <v>1421</v>
      </c>
      <c r="N21" s="409" t="s">
        <v>1421</v>
      </c>
      <c r="O21" s="410">
        <v>1.402393455777768E-3</v>
      </c>
      <c r="P21" s="411">
        <v>23.404266386728597</v>
      </c>
      <c r="Q21" s="836"/>
      <c r="R21" s="412">
        <v>91</v>
      </c>
    </row>
    <row r="22" spans="2:18" ht="11.25" customHeight="1">
      <c r="B22" s="406" t="s">
        <v>1507</v>
      </c>
      <c r="C22" s="406"/>
      <c r="D22" s="407">
        <v>300000</v>
      </c>
      <c r="E22" s="408">
        <v>0.03</v>
      </c>
      <c r="F22" s="831"/>
      <c r="G22" s="408" t="s">
        <v>34</v>
      </c>
      <c r="H22" s="409" t="s">
        <v>34</v>
      </c>
      <c r="I22" s="408" t="s">
        <v>34</v>
      </c>
      <c r="J22" s="409" t="s">
        <v>34</v>
      </c>
      <c r="K22" s="408" t="s">
        <v>34</v>
      </c>
      <c r="L22" s="409" t="s">
        <v>34</v>
      </c>
      <c r="M22" s="408" t="s">
        <v>34</v>
      </c>
      <c r="N22" s="409" t="s">
        <v>34</v>
      </c>
      <c r="O22" s="410" t="s">
        <v>34</v>
      </c>
      <c r="P22" s="411" t="s">
        <v>34</v>
      </c>
      <c r="Q22" s="836"/>
      <c r="R22" s="412">
        <v>91</v>
      </c>
    </row>
    <row r="23" spans="2:18" ht="11.25" customHeight="1">
      <c r="B23" s="413" t="s">
        <v>2196</v>
      </c>
      <c r="C23" s="413"/>
      <c r="D23" s="414">
        <v>300000</v>
      </c>
      <c r="E23" s="415">
        <v>0.03</v>
      </c>
      <c r="F23" s="832"/>
      <c r="G23" s="415">
        <v>9.4116528873928962E-2</v>
      </c>
      <c r="H23" s="416">
        <v>1.2166627385461384</v>
      </c>
      <c r="I23" s="415">
        <v>0.14697581971801466</v>
      </c>
      <c r="J23" s="416">
        <v>1.4408544814721584</v>
      </c>
      <c r="K23" s="415">
        <v>0.23379409328674017</v>
      </c>
      <c r="L23" s="416">
        <v>1.7729030805569004</v>
      </c>
      <c r="M23" s="415">
        <v>0.30961810397509959</v>
      </c>
      <c r="N23" s="416">
        <v>1.759969677549609</v>
      </c>
      <c r="O23" s="417">
        <v>7.7530159421063741E-3</v>
      </c>
      <c r="P23" s="418">
        <v>5.1649348942836273</v>
      </c>
      <c r="Q23" s="837"/>
      <c r="R23" s="419">
        <v>271</v>
      </c>
    </row>
    <row r="24" spans="2:18" ht="5.25" customHeight="1"/>
    <row r="25" spans="2:18" ht="11.25" customHeight="1">
      <c r="B25" s="402" t="s">
        <v>621</v>
      </c>
      <c r="C25" s="827"/>
      <c r="D25" s="421">
        <v>1000000</v>
      </c>
      <c r="E25" s="403">
        <v>0.1</v>
      </c>
      <c r="F25" s="827"/>
      <c r="G25" s="404"/>
      <c r="H25" s="405"/>
      <c r="I25" s="404"/>
      <c r="J25" s="405"/>
      <c r="K25" s="404"/>
      <c r="L25" s="405"/>
      <c r="M25" s="404"/>
      <c r="N25" s="405"/>
      <c r="O25" s="404"/>
      <c r="P25" s="404"/>
      <c r="Q25" s="835"/>
      <c r="R25" s="404"/>
    </row>
    <row r="26" spans="2:18" ht="3" customHeight="1"/>
    <row r="27" spans="2:18" ht="11.25" customHeight="1">
      <c r="B27" s="429" t="s">
        <v>1376</v>
      </c>
      <c r="C27" s="827"/>
      <c r="D27" s="432">
        <v>750000</v>
      </c>
      <c r="E27" s="433">
        <v>7.4999999999999997E-2</v>
      </c>
      <c r="F27" s="827"/>
      <c r="G27" s="430"/>
      <c r="H27" s="431"/>
      <c r="I27" s="430"/>
      <c r="J27" s="431"/>
      <c r="K27" s="430"/>
      <c r="L27" s="431"/>
      <c r="M27" s="430"/>
      <c r="N27" s="431"/>
      <c r="O27" s="430"/>
      <c r="P27" s="430"/>
      <c r="Q27" s="835"/>
      <c r="R27" s="430"/>
    </row>
    <row r="28" spans="2:18" ht="11.25" customHeight="1">
      <c r="B28" s="388" t="s">
        <v>1459</v>
      </c>
      <c r="D28" s="818">
        <v>150000</v>
      </c>
      <c r="E28" s="819">
        <v>1.4999999999999999E-2</v>
      </c>
      <c r="F28" s="830"/>
      <c r="G28" s="819" t="s">
        <v>34</v>
      </c>
      <c r="H28" s="820" t="s">
        <v>34</v>
      </c>
      <c r="I28" s="819" t="s">
        <v>34</v>
      </c>
      <c r="J28" s="820" t="s">
        <v>34</v>
      </c>
      <c r="K28" s="819" t="s">
        <v>34</v>
      </c>
      <c r="L28" s="820" t="s">
        <v>34</v>
      </c>
      <c r="M28" s="819" t="s">
        <v>34</v>
      </c>
      <c r="N28" s="820" t="s">
        <v>34</v>
      </c>
      <c r="O28" s="821" t="s">
        <v>34</v>
      </c>
      <c r="P28" s="822" t="s">
        <v>34</v>
      </c>
      <c r="R28" s="823">
        <v>1460</v>
      </c>
    </row>
    <row r="29" spans="2:18" ht="11.25" customHeight="1">
      <c r="B29" s="406" t="s">
        <v>1450</v>
      </c>
      <c r="C29" s="406"/>
      <c r="D29" s="407">
        <v>150000</v>
      </c>
      <c r="E29" s="408">
        <v>1.4999999999999999E-2</v>
      </c>
      <c r="F29" s="831"/>
      <c r="G29" s="408" t="s">
        <v>34</v>
      </c>
      <c r="H29" s="409" t="s">
        <v>34</v>
      </c>
      <c r="I29" s="408" t="s">
        <v>34</v>
      </c>
      <c r="J29" s="409" t="s">
        <v>34</v>
      </c>
      <c r="K29" s="408" t="s">
        <v>34</v>
      </c>
      <c r="L29" s="409" t="s">
        <v>34</v>
      </c>
      <c r="M29" s="408" t="s">
        <v>34</v>
      </c>
      <c r="N29" s="409" t="s">
        <v>34</v>
      </c>
      <c r="O29" s="410" t="s">
        <v>34</v>
      </c>
      <c r="P29" s="411" t="s">
        <v>34</v>
      </c>
      <c r="Q29" s="836"/>
      <c r="R29" s="412">
        <v>1460</v>
      </c>
    </row>
    <row r="30" spans="2:18" ht="11.25" customHeight="1">
      <c r="B30" s="406" t="s">
        <v>1451</v>
      </c>
      <c r="C30" s="406"/>
      <c r="D30" s="407">
        <v>150000</v>
      </c>
      <c r="E30" s="408">
        <v>1.4999999999999999E-2</v>
      </c>
      <c r="F30" s="831"/>
      <c r="G30" s="408" t="s">
        <v>34</v>
      </c>
      <c r="H30" s="409" t="s">
        <v>34</v>
      </c>
      <c r="I30" s="408" t="s">
        <v>34</v>
      </c>
      <c r="J30" s="409" t="s">
        <v>34</v>
      </c>
      <c r="K30" s="408" t="s">
        <v>34</v>
      </c>
      <c r="L30" s="409" t="s">
        <v>34</v>
      </c>
      <c r="M30" s="408" t="s">
        <v>34</v>
      </c>
      <c r="N30" s="409" t="s">
        <v>34</v>
      </c>
      <c r="O30" s="410" t="s">
        <v>34</v>
      </c>
      <c r="P30" s="411" t="s">
        <v>34</v>
      </c>
      <c r="Q30" s="836"/>
      <c r="R30" s="412">
        <v>1825</v>
      </c>
    </row>
    <row r="31" spans="2:18" ht="11.25" customHeight="1">
      <c r="B31" s="406" t="s">
        <v>1452</v>
      </c>
      <c r="C31" s="406"/>
      <c r="D31" s="407">
        <v>150000</v>
      </c>
      <c r="E31" s="408">
        <v>1.4999999999999999E-2</v>
      </c>
      <c r="F31" s="831"/>
      <c r="G31" s="408" t="s">
        <v>34</v>
      </c>
      <c r="H31" s="409" t="s">
        <v>34</v>
      </c>
      <c r="I31" s="408" t="s">
        <v>34</v>
      </c>
      <c r="J31" s="409" t="s">
        <v>34</v>
      </c>
      <c r="K31" s="408" t="s">
        <v>34</v>
      </c>
      <c r="L31" s="409" t="s">
        <v>34</v>
      </c>
      <c r="M31" s="408" t="s">
        <v>34</v>
      </c>
      <c r="N31" s="409" t="s">
        <v>34</v>
      </c>
      <c r="O31" s="410" t="s">
        <v>34</v>
      </c>
      <c r="P31" s="411" t="s">
        <v>34</v>
      </c>
      <c r="Q31" s="836"/>
      <c r="R31" s="412">
        <v>2190</v>
      </c>
    </row>
    <row r="32" spans="2:18" ht="11.25" customHeight="1">
      <c r="B32" s="413" t="s">
        <v>1443</v>
      </c>
      <c r="C32" s="413"/>
      <c r="D32" s="414">
        <v>150000</v>
      </c>
      <c r="E32" s="415">
        <v>1.4999999999999999E-2</v>
      </c>
      <c r="F32" s="832"/>
      <c r="G32" s="415" t="s">
        <v>34</v>
      </c>
      <c r="H32" s="416" t="s">
        <v>34</v>
      </c>
      <c r="I32" s="415" t="s">
        <v>34</v>
      </c>
      <c r="J32" s="416" t="s">
        <v>34</v>
      </c>
      <c r="K32" s="415" t="s">
        <v>34</v>
      </c>
      <c r="L32" s="416" t="s">
        <v>34</v>
      </c>
      <c r="M32" s="415" t="s">
        <v>34</v>
      </c>
      <c r="N32" s="416" t="s">
        <v>34</v>
      </c>
      <c r="O32" s="417" t="s">
        <v>34</v>
      </c>
      <c r="P32" s="418" t="s">
        <v>34</v>
      </c>
      <c r="Q32" s="837"/>
      <c r="R32" s="419">
        <v>2</v>
      </c>
    </row>
    <row r="33" spans="1:18" ht="4.5" customHeight="1"/>
    <row r="34" spans="1:18" ht="11.25" customHeight="1">
      <c r="B34" s="429" t="s">
        <v>1370</v>
      </c>
      <c r="C34" s="827"/>
      <c r="D34" s="432">
        <v>250000</v>
      </c>
      <c r="E34" s="433">
        <v>2.5000000000000001E-2</v>
      </c>
      <c r="F34" s="827"/>
      <c r="G34" s="430"/>
      <c r="H34" s="431"/>
      <c r="I34" s="430"/>
      <c r="J34" s="431"/>
      <c r="K34" s="430"/>
      <c r="L34" s="431"/>
      <c r="M34" s="430"/>
      <c r="N34" s="431"/>
      <c r="O34" s="430"/>
      <c r="P34" s="430"/>
      <c r="Q34" s="835"/>
      <c r="R34" s="430"/>
    </row>
    <row r="35" spans="1:18" ht="11.25" customHeight="1">
      <c r="B35" s="388" t="s">
        <v>1510</v>
      </c>
      <c r="D35" s="818">
        <v>125000</v>
      </c>
      <c r="E35" s="819">
        <v>1.2500000000000001E-2</v>
      </c>
      <c r="F35" s="830"/>
      <c r="G35" s="819" t="s">
        <v>34</v>
      </c>
      <c r="H35" s="820" t="s">
        <v>34</v>
      </c>
      <c r="I35" s="819" t="s">
        <v>34</v>
      </c>
      <c r="J35" s="820" t="s">
        <v>34</v>
      </c>
      <c r="K35" s="819" t="s">
        <v>34</v>
      </c>
      <c r="L35" s="820" t="s">
        <v>34</v>
      </c>
      <c r="M35" s="819" t="s">
        <v>34</v>
      </c>
      <c r="N35" s="820" t="s">
        <v>34</v>
      </c>
      <c r="O35" s="821" t="s">
        <v>34</v>
      </c>
      <c r="P35" s="822" t="s">
        <v>34</v>
      </c>
      <c r="R35" s="823">
        <v>2920</v>
      </c>
    </row>
    <row r="36" spans="1:18" ht="11.25" customHeight="1">
      <c r="B36" s="413" t="s">
        <v>1511</v>
      </c>
      <c r="C36" s="413"/>
      <c r="D36" s="414">
        <v>125000</v>
      </c>
      <c r="E36" s="415">
        <v>1.2500000000000001E-2</v>
      </c>
      <c r="F36" s="832"/>
      <c r="G36" s="415" t="s">
        <v>34</v>
      </c>
      <c r="H36" s="416" t="s">
        <v>34</v>
      </c>
      <c r="I36" s="415" t="s">
        <v>34</v>
      </c>
      <c r="J36" s="416" t="s">
        <v>34</v>
      </c>
      <c r="K36" s="415" t="s">
        <v>34</v>
      </c>
      <c r="L36" s="416" t="s">
        <v>34</v>
      </c>
      <c r="M36" s="415" t="s">
        <v>34</v>
      </c>
      <c r="N36" s="416" t="s">
        <v>34</v>
      </c>
      <c r="O36" s="417" t="s">
        <v>34</v>
      </c>
      <c r="P36" s="418" t="s">
        <v>34</v>
      </c>
      <c r="Q36" s="837"/>
      <c r="R36" s="419">
        <v>3285</v>
      </c>
    </row>
    <row r="37" spans="1:18" ht="5.25" customHeight="1"/>
    <row r="38" spans="1:18" ht="11.25" customHeight="1">
      <c r="B38" s="402" t="s">
        <v>661</v>
      </c>
      <c r="C38" s="827"/>
      <c r="D38" s="421">
        <v>600000</v>
      </c>
      <c r="E38" s="403">
        <v>0.06</v>
      </c>
      <c r="F38" s="827"/>
      <c r="G38" s="404"/>
      <c r="H38" s="405"/>
      <c r="I38" s="404"/>
      <c r="J38" s="405"/>
      <c r="K38" s="404"/>
      <c r="L38" s="405"/>
      <c r="M38" s="404"/>
      <c r="N38" s="405"/>
      <c r="O38" s="404"/>
      <c r="P38" s="404"/>
      <c r="Q38" s="835"/>
      <c r="R38" s="404"/>
    </row>
    <row r="39" spans="1:18" ht="3" customHeight="1"/>
    <row r="40" spans="1:18" ht="11.25" customHeight="1">
      <c r="B40" s="429" t="s">
        <v>1373</v>
      </c>
      <c r="C40" s="827"/>
      <c r="D40" s="432">
        <v>400000</v>
      </c>
      <c r="E40" s="433">
        <v>0.04</v>
      </c>
      <c r="F40" s="827"/>
      <c r="G40" s="430"/>
      <c r="H40" s="431"/>
      <c r="I40" s="430"/>
      <c r="J40" s="431"/>
      <c r="K40" s="430"/>
      <c r="L40" s="431"/>
      <c r="M40" s="430"/>
      <c r="N40" s="431"/>
      <c r="O40" s="430"/>
      <c r="P40" s="430"/>
      <c r="Q40" s="835"/>
      <c r="R40" s="430"/>
    </row>
    <row r="41" spans="1:18" ht="11.25" customHeight="1">
      <c r="B41" s="388" t="s">
        <v>1455</v>
      </c>
      <c r="D41" s="818">
        <v>200000</v>
      </c>
      <c r="E41" s="819">
        <v>0.02</v>
      </c>
      <c r="F41" s="830"/>
      <c r="G41" s="819" t="s">
        <v>34</v>
      </c>
      <c r="H41" s="820" t="s">
        <v>34</v>
      </c>
      <c r="I41" s="819" t="s">
        <v>34</v>
      </c>
      <c r="J41" s="820" t="s">
        <v>34</v>
      </c>
      <c r="K41" s="819" t="s">
        <v>34</v>
      </c>
      <c r="L41" s="820" t="s">
        <v>34</v>
      </c>
      <c r="M41" s="819" t="s">
        <v>34</v>
      </c>
      <c r="N41" s="820" t="s">
        <v>34</v>
      </c>
      <c r="O41" s="821" t="s">
        <v>34</v>
      </c>
      <c r="P41" s="822" t="s">
        <v>34</v>
      </c>
      <c r="R41" s="823">
        <v>730</v>
      </c>
    </row>
    <row r="42" spans="1:18" ht="11.25" customHeight="1">
      <c r="B42" s="413" t="s">
        <v>1456</v>
      </c>
      <c r="C42" s="413"/>
      <c r="D42" s="414">
        <v>200000</v>
      </c>
      <c r="E42" s="415">
        <v>0.02</v>
      </c>
      <c r="F42" s="832"/>
      <c r="G42" s="415" t="s">
        <v>34</v>
      </c>
      <c r="H42" s="416" t="s">
        <v>34</v>
      </c>
      <c r="I42" s="415" t="s">
        <v>34</v>
      </c>
      <c r="J42" s="416" t="s">
        <v>34</v>
      </c>
      <c r="K42" s="415" t="s">
        <v>34</v>
      </c>
      <c r="L42" s="416" t="s">
        <v>34</v>
      </c>
      <c r="M42" s="415" t="s">
        <v>34</v>
      </c>
      <c r="N42" s="416" t="s">
        <v>34</v>
      </c>
      <c r="O42" s="417" t="s">
        <v>34</v>
      </c>
      <c r="P42" s="418" t="s">
        <v>34</v>
      </c>
      <c r="Q42" s="837"/>
      <c r="R42" s="419">
        <v>1095</v>
      </c>
    </row>
    <row r="43" spans="1:18" ht="4.5" customHeight="1"/>
    <row r="44" spans="1:18" ht="11.25" customHeight="1">
      <c r="B44" s="429" t="s">
        <v>1377</v>
      </c>
      <c r="C44" s="827"/>
      <c r="D44" s="432">
        <v>200000</v>
      </c>
      <c r="E44" s="433">
        <v>0.02</v>
      </c>
      <c r="F44" s="827"/>
      <c r="G44" s="430"/>
      <c r="H44" s="431"/>
      <c r="I44" s="430"/>
      <c r="J44" s="431"/>
      <c r="K44" s="430"/>
      <c r="L44" s="431"/>
      <c r="M44" s="430"/>
      <c r="N44" s="431"/>
      <c r="O44" s="430"/>
      <c r="P44" s="430"/>
      <c r="Q44" s="835"/>
      <c r="R44" s="430"/>
    </row>
    <row r="45" spans="1:18" ht="11.25" customHeight="1">
      <c r="B45" s="388" t="s">
        <v>1457</v>
      </c>
      <c r="D45" s="818">
        <v>100000</v>
      </c>
      <c r="E45" s="819">
        <v>0.01</v>
      </c>
      <c r="F45" s="830"/>
      <c r="G45" s="819" t="s">
        <v>34</v>
      </c>
      <c r="H45" s="820" t="s">
        <v>34</v>
      </c>
      <c r="I45" s="819" t="s">
        <v>34</v>
      </c>
      <c r="J45" s="820" t="s">
        <v>34</v>
      </c>
      <c r="K45" s="819" t="s">
        <v>34</v>
      </c>
      <c r="L45" s="820" t="s">
        <v>34</v>
      </c>
      <c r="M45" s="819" t="s">
        <v>34</v>
      </c>
      <c r="N45" s="820" t="s">
        <v>34</v>
      </c>
      <c r="O45" s="821" t="s">
        <v>34</v>
      </c>
      <c r="P45" s="822" t="s">
        <v>34</v>
      </c>
      <c r="R45" s="823">
        <v>1460</v>
      </c>
    </row>
    <row r="46" spans="1:18" ht="11.25" customHeight="1">
      <c r="B46" s="413" t="s">
        <v>1458</v>
      </c>
      <c r="C46" s="413"/>
      <c r="D46" s="414">
        <v>100000</v>
      </c>
      <c r="E46" s="415">
        <v>0.01</v>
      </c>
      <c r="F46" s="832"/>
      <c r="G46" s="415" t="s">
        <v>34</v>
      </c>
      <c r="H46" s="416" t="s">
        <v>34</v>
      </c>
      <c r="I46" s="415" t="s">
        <v>34</v>
      </c>
      <c r="J46" s="416" t="s">
        <v>34</v>
      </c>
      <c r="K46" s="415" t="s">
        <v>34</v>
      </c>
      <c r="L46" s="416" t="s">
        <v>34</v>
      </c>
      <c r="M46" s="415" t="s">
        <v>34</v>
      </c>
      <c r="N46" s="416" t="s">
        <v>34</v>
      </c>
      <c r="O46" s="417" t="s">
        <v>34</v>
      </c>
      <c r="P46" s="418" t="s">
        <v>34</v>
      </c>
      <c r="Q46" s="837"/>
      <c r="R46" s="419">
        <v>1825</v>
      </c>
    </row>
    <row r="47" spans="1:18" ht="5.25" customHeight="1"/>
    <row r="48" spans="1:18" s="559" customFormat="1" ht="15" customHeight="1">
      <c r="A48" s="566"/>
      <c r="E48" s="561"/>
      <c r="F48" s="829"/>
      <c r="G48" s="567"/>
      <c r="H48" s="561"/>
      <c r="I48" s="561"/>
      <c r="J48" s="561"/>
      <c r="K48" s="561"/>
      <c r="L48" s="561"/>
      <c r="M48" s="561"/>
      <c r="N48" s="561"/>
      <c r="O48" s="562"/>
      <c r="P48" s="561"/>
      <c r="Q48" s="561"/>
      <c r="R48" s="561"/>
    </row>
    <row r="49" spans="1:18" s="559" customFormat="1" ht="15" customHeight="1">
      <c r="A49" s="566"/>
      <c r="E49" s="561"/>
      <c r="F49" s="829"/>
      <c r="G49" s="567"/>
      <c r="H49" s="561"/>
      <c r="I49" s="561"/>
      <c r="J49" s="561"/>
      <c r="K49" s="561"/>
      <c r="L49" s="561"/>
      <c r="M49" s="561"/>
      <c r="N49" s="561"/>
      <c r="O49" s="562"/>
      <c r="P49" s="561"/>
      <c r="Q49" s="561"/>
      <c r="R49" s="561"/>
    </row>
    <row r="50" spans="1:18" ht="14.25" customHeight="1">
      <c r="B50" s="398" t="s">
        <v>13</v>
      </c>
      <c r="C50" s="826"/>
      <c r="D50" s="420">
        <v>2350000</v>
      </c>
      <c r="E50" s="399">
        <v>0.23500000000000004</v>
      </c>
      <c r="F50" s="826"/>
      <c r="G50" s="400"/>
      <c r="H50" s="401"/>
      <c r="I50" s="400"/>
      <c r="J50" s="401"/>
      <c r="K50" s="400"/>
      <c r="L50" s="401"/>
      <c r="M50" s="400"/>
      <c r="N50" s="401"/>
      <c r="O50" s="400"/>
      <c r="P50" s="400"/>
      <c r="Q50" s="834"/>
      <c r="R50" s="400"/>
    </row>
    <row r="51" spans="1:18" ht="5.25" customHeight="1"/>
    <row r="52" spans="1:18" ht="11.25" customHeight="1">
      <c r="B52" s="402" t="s">
        <v>615</v>
      </c>
      <c r="C52" s="827"/>
      <c r="D52" s="421">
        <v>1900000.0000000002</v>
      </c>
      <c r="E52" s="403">
        <v>0.19000000000000003</v>
      </c>
      <c r="F52" s="827"/>
      <c r="G52" s="404"/>
      <c r="H52" s="405"/>
      <c r="I52" s="404"/>
      <c r="J52" s="405"/>
      <c r="K52" s="404"/>
      <c r="L52" s="405"/>
      <c r="M52" s="404"/>
      <c r="N52" s="405"/>
      <c r="O52" s="404"/>
      <c r="P52" s="404"/>
      <c r="Q52" s="835"/>
      <c r="R52" s="404"/>
    </row>
    <row r="53" spans="1:18" ht="11.25" customHeight="1">
      <c r="B53" s="388" t="s">
        <v>1754</v>
      </c>
      <c r="D53" s="818">
        <v>500000</v>
      </c>
      <c r="E53" s="819">
        <v>0.05</v>
      </c>
      <c r="F53" s="830"/>
      <c r="G53" s="819">
        <v>0.16028525173603114</v>
      </c>
      <c r="H53" s="820">
        <v>2.0720387338863815</v>
      </c>
      <c r="I53" s="819">
        <v>0.23442702828583206</v>
      </c>
      <c r="J53" s="820">
        <v>2.2981687391292764</v>
      </c>
      <c r="K53" s="819">
        <v>0.40957397410747709</v>
      </c>
      <c r="L53" s="820">
        <v>3.1058738490903597</v>
      </c>
      <c r="M53" s="819">
        <v>0.60226310000038152</v>
      </c>
      <c r="N53" s="820">
        <v>3.4234587070300804</v>
      </c>
      <c r="O53" s="821">
        <v>5.2054524826844618E-2</v>
      </c>
      <c r="P53" s="822">
        <v>2.2071467056216321</v>
      </c>
      <c r="R53" s="823">
        <v>31</v>
      </c>
    </row>
    <row r="54" spans="1:18" ht="11.25" customHeight="1">
      <c r="B54" s="406" t="s">
        <v>2159</v>
      </c>
      <c r="C54" s="406"/>
      <c r="D54" s="407">
        <v>400000</v>
      </c>
      <c r="E54" s="408">
        <v>0.04</v>
      </c>
      <c r="F54" s="831"/>
      <c r="G54" s="408">
        <v>0.227172807317084</v>
      </c>
      <c r="H54" s="409">
        <v>2.9367072200872535</v>
      </c>
      <c r="I54" s="408">
        <v>0.31489973188842435</v>
      </c>
      <c r="J54" s="409">
        <v>3.0870703138538431</v>
      </c>
      <c r="K54" s="408">
        <v>0.40001814506254951</v>
      </c>
      <c r="L54" s="409">
        <v>3.0334102615255145</v>
      </c>
      <c r="M54" s="408">
        <v>0.48918222850964632</v>
      </c>
      <c r="N54" s="409">
        <v>2.7806703739854997</v>
      </c>
      <c r="O54" s="410">
        <v>7.524015039199819E-2</v>
      </c>
      <c r="P54" s="411">
        <v>2.3866578580963016</v>
      </c>
      <c r="Q54" s="836"/>
      <c r="R54" s="412">
        <v>61</v>
      </c>
    </row>
    <row r="55" spans="1:18" ht="11.25" customHeight="1">
      <c r="B55" s="406" t="s">
        <v>1755</v>
      </c>
      <c r="C55" s="406"/>
      <c r="D55" s="407">
        <v>400000</v>
      </c>
      <c r="E55" s="408">
        <v>0.04</v>
      </c>
      <c r="F55" s="831"/>
      <c r="G55" s="408">
        <v>0.18671399883618767</v>
      </c>
      <c r="H55" s="409">
        <v>2.413688306049119</v>
      </c>
      <c r="I55" s="408">
        <v>0.22913671437342975</v>
      </c>
      <c r="J55" s="409">
        <v>2.2463059733783934</v>
      </c>
      <c r="K55" s="408">
        <v>0.28122751606601581</v>
      </c>
      <c r="L55" s="409">
        <v>2.1325993422738132</v>
      </c>
      <c r="M55" s="408">
        <v>0.41553003221724838</v>
      </c>
      <c r="N55" s="409">
        <v>2.3620074130819697</v>
      </c>
      <c r="O55" s="410">
        <v>5.6664441823476602E-2</v>
      </c>
      <c r="P55" s="411">
        <v>1.9561194929519987</v>
      </c>
      <c r="Q55" s="836"/>
      <c r="R55" s="412">
        <v>31</v>
      </c>
    </row>
    <row r="56" spans="1:18" ht="11.25" customHeight="1">
      <c r="B56" s="406" t="s">
        <v>2198</v>
      </c>
      <c r="C56" s="406"/>
      <c r="D56" s="407">
        <v>300000</v>
      </c>
      <c r="E56" s="408">
        <v>0.03</v>
      </c>
      <c r="F56" s="831"/>
      <c r="G56" s="408">
        <v>0.17784887802527871</v>
      </c>
      <c r="H56" s="409">
        <v>2.2990871590200914</v>
      </c>
      <c r="I56" s="408">
        <v>0.21711144540459482</v>
      </c>
      <c r="J56" s="409">
        <v>2.1284181281675516</v>
      </c>
      <c r="K56" s="408">
        <v>0.29528439773602377</v>
      </c>
      <c r="L56" s="409">
        <v>2.2391952295583377</v>
      </c>
      <c r="M56" s="408">
        <v>0.38901859935054017</v>
      </c>
      <c r="N56" s="409">
        <v>2.2113078339722447</v>
      </c>
      <c r="O56" s="410">
        <v>4.3191210905645046E-2</v>
      </c>
      <c r="P56" s="411">
        <v>2.3230039996961387</v>
      </c>
      <c r="Q56" s="836"/>
      <c r="R56" s="412">
        <v>30</v>
      </c>
    </row>
    <row r="57" spans="1:18" ht="11.25" customHeight="1">
      <c r="B57" s="413" t="s">
        <v>2160</v>
      </c>
      <c r="C57" s="413"/>
      <c r="D57" s="414">
        <v>300000</v>
      </c>
      <c r="E57" s="415">
        <v>0.03</v>
      </c>
      <c r="F57" s="832"/>
      <c r="G57" s="415">
        <v>0.15564417131751207</v>
      </c>
      <c r="H57" s="416">
        <v>2.0120425814637604</v>
      </c>
      <c r="I57" s="415">
        <v>0.22050798610305611</v>
      </c>
      <c r="J57" s="416">
        <v>2.16171558414548</v>
      </c>
      <c r="K57" s="415">
        <v>0.24881961627488081</v>
      </c>
      <c r="L57" s="416">
        <v>1.8868443509207393</v>
      </c>
      <c r="M57" s="415">
        <v>0.45341230173899305</v>
      </c>
      <c r="N57" s="416">
        <v>2.5773425140306996</v>
      </c>
      <c r="O57" s="417">
        <v>3.5775460751624202E-2</v>
      </c>
      <c r="P57" s="418">
        <v>2.8743344636323154</v>
      </c>
      <c r="Q57" s="837"/>
      <c r="R57" s="419">
        <v>31</v>
      </c>
    </row>
    <row r="58" spans="1:18" ht="5.25" customHeight="1"/>
    <row r="59" spans="1:18" ht="11.25" customHeight="1">
      <c r="B59" s="402" t="s">
        <v>616</v>
      </c>
      <c r="C59" s="827"/>
      <c r="D59" s="421">
        <v>450000</v>
      </c>
      <c r="E59" s="403">
        <v>4.4999999999999998E-2</v>
      </c>
      <c r="F59" s="827"/>
      <c r="G59" s="404"/>
      <c r="H59" s="405"/>
      <c r="I59" s="404"/>
      <c r="J59" s="405"/>
      <c r="K59" s="404"/>
      <c r="L59" s="405"/>
      <c r="M59" s="404"/>
      <c r="N59" s="405"/>
      <c r="O59" s="404"/>
      <c r="P59" s="404"/>
      <c r="Q59" s="835"/>
      <c r="R59" s="404"/>
    </row>
    <row r="60" spans="1:18" ht="3" customHeight="1"/>
    <row r="61" spans="1:18" ht="11.25" customHeight="1">
      <c r="B61" s="429" t="s">
        <v>610</v>
      </c>
      <c r="C61" s="827"/>
      <c r="D61" s="432">
        <v>200000</v>
      </c>
      <c r="E61" s="433">
        <v>0.02</v>
      </c>
      <c r="F61" s="827"/>
      <c r="G61" s="430"/>
      <c r="H61" s="431"/>
      <c r="I61" s="430"/>
      <c r="J61" s="431"/>
      <c r="K61" s="430"/>
      <c r="L61" s="431"/>
      <c r="M61" s="430"/>
      <c r="N61" s="431"/>
      <c r="O61" s="430"/>
      <c r="P61" s="430"/>
      <c r="Q61" s="835"/>
      <c r="R61" s="430"/>
    </row>
    <row r="62" spans="1:18" ht="11.25" customHeight="1">
      <c r="B62" s="388" t="s">
        <v>1771</v>
      </c>
      <c r="D62" s="818">
        <v>100000</v>
      </c>
      <c r="E62" s="819">
        <v>0.01</v>
      </c>
      <c r="F62" s="830"/>
      <c r="G62" s="819">
        <v>6.2186476181522954E-2</v>
      </c>
      <c r="H62" s="820">
        <v>0.80389671524004058</v>
      </c>
      <c r="I62" s="819">
        <v>0.12009087197004287</v>
      </c>
      <c r="J62" s="820">
        <v>1.1772920973933985</v>
      </c>
      <c r="K62" s="819">
        <v>0.2242190168088205</v>
      </c>
      <c r="L62" s="820">
        <v>1.7002935362111773</v>
      </c>
      <c r="M62" s="819">
        <v>0.27901613927644298</v>
      </c>
      <c r="N62" s="820">
        <v>1.5860181894046825</v>
      </c>
      <c r="O62" s="821">
        <v>6.0570489674205655E-2</v>
      </c>
      <c r="P62" s="822">
        <v>0.29900291822285902</v>
      </c>
      <c r="R62" s="823">
        <v>17</v>
      </c>
    </row>
    <row r="63" spans="1:18" ht="11.25" customHeight="1">
      <c r="B63" s="413" t="s">
        <v>1760</v>
      </c>
      <c r="C63" s="413"/>
      <c r="D63" s="414">
        <v>100000</v>
      </c>
      <c r="E63" s="415">
        <v>0.01</v>
      </c>
      <c r="F63" s="832"/>
      <c r="G63" s="415">
        <v>9.2843419953269501E-2</v>
      </c>
      <c r="H63" s="416">
        <v>1.2002050110416329</v>
      </c>
      <c r="I63" s="415">
        <v>0.14327015600675952</v>
      </c>
      <c r="J63" s="416">
        <v>1.4045265863433227</v>
      </c>
      <c r="K63" s="415">
        <v>0.17990275639709075</v>
      </c>
      <c r="L63" s="416">
        <v>1.3642352829927946</v>
      </c>
      <c r="M63" s="415">
        <v>0.3443555930592308</v>
      </c>
      <c r="N63" s="416">
        <v>1.9574288269900382</v>
      </c>
      <c r="O63" s="417">
        <v>5.7215161889134517E-2</v>
      </c>
      <c r="P63" s="418">
        <v>0.67124855939197536</v>
      </c>
      <c r="Q63" s="837"/>
      <c r="R63" s="419">
        <v>33</v>
      </c>
    </row>
    <row r="64" spans="1:18" ht="4.5" customHeight="1"/>
    <row r="65" spans="2:18" ht="11.25" customHeight="1">
      <c r="B65" s="429" t="s">
        <v>617</v>
      </c>
      <c r="C65" s="827"/>
      <c r="D65" s="432">
        <v>250000</v>
      </c>
      <c r="E65" s="433">
        <v>2.5000000000000001E-2</v>
      </c>
      <c r="F65" s="827"/>
      <c r="G65" s="430"/>
      <c r="H65" s="431"/>
      <c r="I65" s="430"/>
      <c r="J65" s="431"/>
      <c r="K65" s="430"/>
      <c r="L65" s="431"/>
      <c r="M65" s="430"/>
      <c r="N65" s="431"/>
      <c r="O65" s="430"/>
      <c r="P65" s="430"/>
      <c r="Q65" s="835"/>
      <c r="R65" s="430"/>
    </row>
    <row r="66" spans="2:18" ht="11.25" customHeight="1">
      <c r="B66" s="388" t="s">
        <v>2208</v>
      </c>
      <c r="D66" s="818">
        <v>125000</v>
      </c>
      <c r="E66" s="819">
        <v>1.2500000000000001E-2</v>
      </c>
      <c r="F66" s="830"/>
      <c r="G66" s="819">
        <v>9.217874383893121E-2</v>
      </c>
      <c r="H66" s="820">
        <v>1.1916126131791884</v>
      </c>
      <c r="I66" s="819">
        <v>0.10320133650430896</v>
      </c>
      <c r="J66" s="820">
        <v>1.0117181756933864</v>
      </c>
      <c r="K66" s="819">
        <v>0.18088648159287013</v>
      </c>
      <c r="L66" s="820">
        <v>1.3716950498564497</v>
      </c>
      <c r="M66" s="819">
        <v>0.30731837553242713</v>
      </c>
      <c r="N66" s="820">
        <v>1.7468972755364909</v>
      </c>
      <c r="O66" s="821">
        <v>4.874684630137259E-2</v>
      </c>
      <c r="P66" s="822">
        <v>4.6490018234214871E-2</v>
      </c>
      <c r="R66" s="823">
        <v>15</v>
      </c>
    </row>
    <row r="67" spans="2:18" ht="11.25" customHeight="1">
      <c r="B67" s="413" t="s">
        <v>2164</v>
      </c>
      <c r="C67" s="413"/>
      <c r="D67" s="414">
        <v>125000</v>
      </c>
      <c r="E67" s="415">
        <v>1.2500000000000001E-2</v>
      </c>
      <c r="F67" s="832"/>
      <c r="G67" s="415">
        <v>7.2641382127581755E-2</v>
      </c>
      <c r="H67" s="416">
        <v>0.93904932500758775</v>
      </c>
      <c r="I67" s="415">
        <v>8.4689408836585489E-2</v>
      </c>
      <c r="J67" s="416">
        <v>0.83023938556381149</v>
      </c>
      <c r="K67" s="415">
        <v>0.16575945401008063</v>
      </c>
      <c r="L67" s="416">
        <v>1.2569840517120079</v>
      </c>
      <c r="M67" s="415">
        <v>0.24822095835964064</v>
      </c>
      <c r="N67" s="416">
        <v>1.4109683976373855</v>
      </c>
      <c r="O67" s="417">
        <v>5.175116209043467E-2</v>
      </c>
      <c r="P67" s="418">
        <v>-0.28039360315105061</v>
      </c>
      <c r="Q67" s="837"/>
      <c r="R67" s="419">
        <v>32</v>
      </c>
    </row>
    <row r="68" spans="2:18" ht="5.25" customHeight="1"/>
    <row r="69" spans="2:18" ht="14.25" customHeight="1">
      <c r="B69" s="398" t="s">
        <v>14</v>
      </c>
      <c r="C69" s="826"/>
      <c r="D69" s="420">
        <v>850000.00000000012</v>
      </c>
      <c r="E69" s="399">
        <v>8.5000000000000006E-2</v>
      </c>
      <c r="F69" s="826"/>
      <c r="G69" s="400"/>
      <c r="H69" s="401"/>
      <c r="I69" s="400"/>
      <c r="J69" s="401"/>
      <c r="K69" s="400"/>
      <c r="L69" s="401"/>
      <c r="M69" s="400"/>
      <c r="N69" s="401"/>
      <c r="O69" s="400"/>
      <c r="P69" s="400"/>
      <c r="Q69" s="834"/>
      <c r="R69" s="400"/>
    </row>
    <row r="70" spans="2:18" ht="5.25" customHeight="1"/>
    <row r="71" spans="2:18" ht="11.25" customHeight="1">
      <c r="B71" s="402" t="s">
        <v>608</v>
      </c>
      <c r="C71" s="827"/>
      <c r="D71" s="421">
        <v>700000.00000000012</v>
      </c>
      <c r="E71" s="403">
        <v>7.0000000000000007E-2</v>
      </c>
      <c r="F71" s="827"/>
      <c r="G71" s="404"/>
      <c r="H71" s="405"/>
      <c r="I71" s="404"/>
      <c r="J71" s="405"/>
      <c r="K71" s="404"/>
      <c r="L71" s="405"/>
      <c r="M71" s="404"/>
      <c r="N71" s="405"/>
      <c r="O71" s="404"/>
      <c r="P71" s="404"/>
      <c r="Q71" s="835"/>
      <c r="R71" s="404"/>
    </row>
    <row r="72" spans="2:18" ht="3" customHeight="1"/>
    <row r="73" spans="2:18" ht="11.25" customHeight="1">
      <c r="B73" s="429" t="s">
        <v>607</v>
      </c>
      <c r="C73" s="827"/>
      <c r="D73" s="432">
        <v>350000.00000000006</v>
      </c>
      <c r="E73" s="433">
        <v>3.5000000000000003E-2</v>
      </c>
      <c r="F73" s="827"/>
      <c r="G73" s="430"/>
      <c r="H73" s="431"/>
      <c r="I73" s="430"/>
      <c r="J73" s="431"/>
      <c r="K73" s="430"/>
      <c r="L73" s="431"/>
      <c r="M73" s="430"/>
      <c r="N73" s="431"/>
      <c r="O73" s="430"/>
      <c r="P73" s="430"/>
      <c r="Q73" s="835"/>
      <c r="R73" s="430"/>
    </row>
    <row r="74" spans="2:18" ht="11.25" customHeight="1">
      <c r="B74" s="388" t="s">
        <v>1440</v>
      </c>
      <c r="D74" s="818">
        <v>175000.00000000003</v>
      </c>
      <c r="E74" s="819">
        <v>1.7500000000000002E-2</v>
      </c>
      <c r="F74" s="830"/>
      <c r="G74" s="819" t="s">
        <v>34</v>
      </c>
      <c r="H74" s="820" t="s">
        <v>34</v>
      </c>
      <c r="I74" s="819" t="s">
        <v>34</v>
      </c>
      <c r="J74" s="820" t="s">
        <v>34</v>
      </c>
      <c r="K74" s="819" t="s">
        <v>34</v>
      </c>
      <c r="L74" s="820" t="s">
        <v>34</v>
      </c>
      <c r="M74" s="819" t="s">
        <v>34</v>
      </c>
      <c r="N74" s="820" t="s">
        <v>34</v>
      </c>
      <c r="O74" s="821" t="s">
        <v>34</v>
      </c>
      <c r="P74" s="822" t="s">
        <v>34</v>
      </c>
      <c r="R74" s="823">
        <v>2</v>
      </c>
    </row>
    <row r="75" spans="2:18" ht="11.25" customHeight="1">
      <c r="B75" s="413" t="s">
        <v>2189</v>
      </c>
      <c r="C75" s="413"/>
      <c r="D75" s="414">
        <v>175000.00000000003</v>
      </c>
      <c r="E75" s="415">
        <v>1.7500000000000002E-2</v>
      </c>
      <c r="F75" s="832"/>
      <c r="G75" s="415">
        <v>-4.7230542944467491E-2</v>
      </c>
      <c r="H75" s="416">
        <v>-0.61055844716511543</v>
      </c>
      <c r="I75" s="415">
        <v>-0.21794834665596818</v>
      </c>
      <c r="J75" s="416">
        <v>-2.1366225588072618</v>
      </c>
      <c r="K75" s="415">
        <v>-0.12212843640272719</v>
      </c>
      <c r="L75" s="416">
        <v>-0.92612211916079556</v>
      </c>
      <c r="M75" s="415">
        <v>-3.3098717842083403E-2</v>
      </c>
      <c r="N75" s="416">
        <v>-0.18814384243022778</v>
      </c>
      <c r="O75" s="417">
        <v>0.22846084709932138</v>
      </c>
      <c r="P75" s="418">
        <v>-1.3865575459137727</v>
      </c>
      <c r="Q75" s="837"/>
      <c r="R75" s="419">
        <v>33</v>
      </c>
    </row>
    <row r="76" spans="2:18" ht="4.5" customHeight="1"/>
    <row r="77" spans="2:18" ht="11.25" customHeight="1">
      <c r="B77" s="429" t="s">
        <v>614</v>
      </c>
      <c r="C77" s="827"/>
      <c r="D77" s="432">
        <v>350000.00000000006</v>
      </c>
      <c r="E77" s="433">
        <v>3.5000000000000003E-2</v>
      </c>
      <c r="F77" s="827"/>
      <c r="G77" s="430"/>
      <c r="H77" s="431"/>
      <c r="I77" s="430"/>
      <c r="J77" s="431"/>
      <c r="K77" s="430"/>
      <c r="L77" s="431"/>
      <c r="M77" s="430"/>
      <c r="N77" s="431"/>
      <c r="O77" s="430"/>
      <c r="P77" s="430"/>
      <c r="Q77" s="835"/>
      <c r="R77" s="430"/>
    </row>
    <row r="78" spans="2:18" ht="11.25" customHeight="1">
      <c r="B78" s="388" t="s">
        <v>2276</v>
      </c>
      <c r="D78" s="818">
        <v>105000</v>
      </c>
      <c r="E78" s="819">
        <v>1.0500000000000001E-2</v>
      </c>
      <c r="F78" s="830"/>
      <c r="G78" s="819">
        <v>0.15924514614955787</v>
      </c>
      <c r="H78" s="820">
        <v>2.0585930859608101</v>
      </c>
      <c r="I78" s="819">
        <v>0.15461018483594602</v>
      </c>
      <c r="J78" s="820">
        <v>1.5156967869239706</v>
      </c>
      <c r="K78" s="819">
        <v>0.36953838329088629</v>
      </c>
      <c r="L78" s="820">
        <v>2.8022766910407082</v>
      </c>
      <c r="M78" s="819">
        <v>0.67756588679432128</v>
      </c>
      <c r="N78" s="820">
        <v>3.8515041594464403</v>
      </c>
      <c r="O78" s="821">
        <v>0.16461533049601917</v>
      </c>
      <c r="P78" s="822">
        <v>0.36547124018733934</v>
      </c>
      <c r="R78" s="823">
        <v>32</v>
      </c>
    </row>
    <row r="79" spans="2:18" ht="11.25" customHeight="1">
      <c r="B79" s="413" t="s">
        <v>2260</v>
      </c>
      <c r="C79" s="413"/>
      <c r="D79" s="414">
        <v>245000</v>
      </c>
      <c r="E79" s="415">
        <v>2.4500000000000001E-2</v>
      </c>
      <c r="F79" s="832"/>
      <c r="G79" s="415">
        <v>0.18456871064082048</v>
      </c>
      <c r="H79" s="416">
        <v>2.3859557468273227</v>
      </c>
      <c r="I79" s="415">
        <v>1.7598963029162862E-2</v>
      </c>
      <c r="J79" s="416">
        <v>0.17252868395959758</v>
      </c>
      <c r="K79" s="415">
        <v>0.23879729405501138</v>
      </c>
      <c r="L79" s="416">
        <v>1.8108432608669038</v>
      </c>
      <c r="M79" s="415">
        <v>0.35841106901100006</v>
      </c>
      <c r="N79" s="416">
        <v>2.0373247089202211</v>
      </c>
      <c r="O79" s="417">
        <v>0.18386063650394413</v>
      </c>
      <c r="P79" s="418">
        <v>-0.34187791845850807</v>
      </c>
      <c r="Q79" s="837"/>
      <c r="R79" s="419">
        <v>61</v>
      </c>
    </row>
    <row r="80" spans="2:18" ht="5.25" customHeight="1"/>
    <row r="81" spans="2:18" ht="11.25" customHeight="1">
      <c r="B81" s="402" t="s">
        <v>628</v>
      </c>
      <c r="C81" s="827"/>
      <c r="D81" s="421">
        <v>150000</v>
      </c>
      <c r="E81" s="403">
        <v>1.4999999999999999E-2</v>
      </c>
      <c r="F81" s="827"/>
      <c r="G81" s="404"/>
      <c r="H81" s="405"/>
      <c r="I81" s="404"/>
      <c r="J81" s="405"/>
      <c r="K81" s="404"/>
      <c r="L81" s="405"/>
      <c r="M81" s="404"/>
      <c r="N81" s="405"/>
      <c r="O81" s="404"/>
      <c r="P81" s="404"/>
      <c r="Q81" s="835"/>
      <c r="R81" s="404"/>
    </row>
    <row r="82" spans="2:18" ht="3" customHeight="1"/>
    <row r="83" spans="2:18" ht="11.25" customHeight="1">
      <c r="B83" s="429" t="s">
        <v>609</v>
      </c>
      <c r="C83" s="827"/>
      <c r="D83" s="432">
        <v>150000</v>
      </c>
      <c r="E83" s="433">
        <v>1.4999999999999999E-2</v>
      </c>
      <c r="F83" s="827"/>
      <c r="G83" s="430"/>
      <c r="H83" s="431"/>
      <c r="I83" s="430"/>
      <c r="J83" s="431"/>
      <c r="K83" s="430"/>
      <c r="L83" s="431"/>
      <c r="M83" s="430"/>
      <c r="N83" s="431"/>
      <c r="O83" s="430"/>
      <c r="P83" s="430"/>
      <c r="Q83" s="835"/>
      <c r="R83" s="430"/>
    </row>
    <row r="84" spans="2:18" ht="11.25" customHeight="1">
      <c r="B84" s="422" t="s">
        <v>1746</v>
      </c>
      <c r="C84" s="422"/>
      <c r="D84" s="423">
        <v>150000</v>
      </c>
      <c r="E84" s="424">
        <v>1.4999999999999999E-2</v>
      </c>
      <c r="F84" s="833"/>
      <c r="G84" s="424">
        <v>-0.1219041501272069</v>
      </c>
      <c r="H84" s="425">
        <v>-1.5758787421131926</v>
      </c>
      <c r="I84" s="424">
        <v>-5.344639927797501E-2</v>
      </c>
      <c r="J84" s="425">
        <v>-0.52395342353570684</v>
      </c>
      <c r="K84" s="424">
        <v>0.22887896919053441</v>
      </c>
      <c r="L84" s="425">
        <v>1.7356308016512261</v>
      </c>
      <c r="M84" s="424">
        <v>0.45032697502697716</v>
      </c>
      <c r="N84" s="425">
        <v>2.5598045167728953</v>
      </c>
      <c r="O84" s="426">
        <v>0.21028798327972964</v>
      </c>
      <c r="P84" s="427">
        <v>-0.61804971106699913</v>
      </c>
      <c r="Q84" s="838"/>
      <c r="R84" s="428">
        <v>1</v>
      </c>
    </row>
    <row r="85" spans="2:18" ht="7.5" customHeight="1"/>
    <row r="86" spans="2:18" ht="11.25" customHeight="1">
      <c r="B86" s="434" t="s">
        <v>1431</v>
      </c>
      <c r="C86" s="828"/>
      <c r="D86" s="435">
        <v>10000000</v>
      </c>
      <c r="E86" s="436">
        <v>1</v>
      </c>
      <c r="F86" s="828"/>
      <c r="G86" s="437"/>
      <c r="H86" s="438"/>
      <c r="I86" s="437"/>
      <c r="J86" s="438"/>
      <c r="K86" s="437"/>
      <c r="L86" s="438"/>
      <c r="M86" s="437"/>
      <c r="N86" s="438"/>
      <c r="O86" s="437"/>
      <c r="P86" s="437"/>
      <c r="Q86" s="839"/>
      <c r="R86" s="437"/>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19/10/2022</oddFooter>
  </headerFooter>
  <rowBreaks count="1" manualBreakCount="1">
    <brk id="46"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sheetPr>
  <dimension ref="A1:Y107"/>
  <sheetViews>
    <sheetView showRuler="0" view="pageLayout" zoomScale="90" zoomScaleNormal="80" zoomScalePageLayoutView="90" workbookViewId="0">
      <selection activeCell="B1" sqref="B1"/>
    </sheetView>
  </sheetViews>
  <sheetFormatPr defaultColWidth="10.69921875" defaultRowHeight="11.25"/>
  <cols>
    <col min="1" max="1" width="2.19921875" style="391" customWidth="1"/>
    <col min="2" max="2" width="0.296875" style="388" customWidth="1"/>
    <col min="3" max="3" width="17.19921875" style="388" customWidth="1"/>
    <col min="4" max="6" width="4.19921875" style="388" customWidth="1"/>
    <col min="7" max="22" width="4.19921875" style="391" customWidth="1"/>
    <col min="23" max="23" width="4.09765625" style="391" customWidth="1"/>
    <col min="24" max="24" width="4.19921875" style="391" customWidth="1"/>
    <col min="25" max="25" width="5.5" style="388" customWidth="1"/>
    <col min="26" max="16384" width="10.69921875" style="388"/>
  </cols>
  <sheetData>
    <row r="1" spans="2:25" s="559" customFormat="1" ht="20.25" customHeight="1">
      <c r="B1" s="718" t="s">
        <v>2763</v>
      </c>
      <c r="G1" s="560"/>
      <c r="H1" s="560"/>
      <c r="I1" s="560"/>
      <c r="J1" s="560"/>
      <c r="K1" s="561"/>
      <c r="L1" s="561"/>
      <c r="O1" s="561"/>
      <c r="P1" s="561"/>
      <c r="Q1" s="561"/>
      <c r="R1" s="561"/>
      <c r="S1" s="561"/>
      <c r="T1" s="561"/>
      <c r="U1" s="561"/>
      <c r="V1" s="561"/>
      <c r="W1" s="561"/>
      <c r="X1" s="562"/>
    </row>
    <row r="2" spans="2:25" s="559" customFormat="1" ht="3.75" customHeight="1">
      <c r="B2" s="561"/>
      <c r="G2" s="561"/>
      <c r="H2" s="561"/>
      <c r="I2" s="567"/>
      <c r="J2" s="567"/>
      <c r="K2" s="561"/>
      <c r="L2" s="561"/>
      <c r="M2" s="561"/>
      <c r="N2" s="561"/>
      <c r="O2" s="561"/>
      <c r="P2" s="561"/>
      <c r="Q2" s="561"/>
      <c r="R2" s="561"/>
      <c r="S2" s="561"/>
      <c r="T2" s="561"/>
      <c r="U2" s="561"/>
      <c r="V2" s="561"/>
      <c r="W2" s="561"/>
      <c r="X2" s="562"/>
    </row>
    <row r="3" spans="2:25" s="564" customFormat="1" ht="16.5" customHeight="1">
      <c r="B3" s="397" t="str">
        <f>'Portfólio Final'!B2</f>
        <v>Nome Sobrenome Cliente</v>
      </c>
      <c r="E3" s="790"/>
      <c r="F3" s="790"/>
      <c r="G3" s="790"/>
      <c r="H3" s="790"/>
      <c r="I3" s="790"/>
      <c r="J3" s="712"/>
      <c r="O3" s="565"/>
      <c r="P3" s="565"/>
      <c r="Q3" s="565"/>
      <c r="R3" s="565"/>
      <c r="S3" s="565"/>
      <c r="T3" s="565"/>
      <c r="U3" s="565"/>
      <c r="V3" s="565"/>
      <c r="W3" s="565"/>
      <c r="X3" s="562"/>
    </row>
    <row r="4" spans="2:25" ht="12" customHeight="1">
      <c r="B4" s="391"/>
    </row>
    <row r="5" spans="2:25" ht="21" thickBot="1">
      <c r="B5" s="719" t="s">
        <v>2623</v>
      </c>
      <c r="C5" s="729"/>
      <c r="D5" s="729"/>
      <c r="E5" s="729"/>
      <c r="F5" s="729"/>
      <c r="G5" s="717"/>
      <c r="H5" s="717"/>
      <c r="I5" s="717"/>
      <c r="J5" s="717"/>
      <c r="K5" s="717"/>
      <c r="L5" s="717"/>
      <c r="M5" s="717"/>
      <c r="N5" s="717"/>
      <c r="O5" s="717"/>
      <c r="P5" s="717"/>
      <c r="Q5" s="717"/>
      <c r="R5" s="717"/>
      <c r="S5" s="717"/>
      <c r="T5" s="717"/>
      <c r="U5" s="717"/>
      <c r="V5" s="717"/>
      <c r="W5" s="730"/>
      <c r="X5" s="730"/>
      <c r="Y5" s="730" t="str">
        <f ca="1">TEXT(AccReturns!$B$3, "dd/mm/yyyy")&amp;" - "&amp;TEXT(OFFSET(AccReturns!$B$2,COUNTA(AccReturns!$B:$B),), "dd/mm/yyyy")</f>
        <v>02/01/2020 - 17/10/2022</v>
      </c>
    </row>
    <row r="7" spans="2:25" s="721" customFormat="1" ht="15.75">
      <c r="C7" s="871" t="s">
        <v>2751</v>
      </c>
      <c r="D7" s="871"/>
      <c r="E7" s="871"/>
      <c r="F7" s="871" t="s">
        <v>2613</v>
      </c>
      <c r="G7" s="871"/>
      <c r="H7" s="871"/>
      <c r="I7" s="871"/>
      <c r="J7" s="871"/>
      <c r="K7" s="871"/>
      <c r="L7" s="871" t="s">
        <v>2752</v>
      </c>
      <c r="M7" s="871"/>
      <c r="N7" s="871"/>
      <c r="O7" s="871"/>
      <c r="P7" s="871"/>
      <c r="Q7" s="871"/>
      <c r="R7" s="781"/>
      <c r="S7" s="871" t="s">
        <v>2762</v>
      </c>
      <c r="T7" s="871"/>
      <c r="U7" s="871"/>
      <c r="V7" s="871"/>
      <c r="W7" s="871"/>
      <c r="X7" s="720"/>
    </row>
    <row r="8" spans="2:25" ht="4.5" customHeight="1">
      <c r="C8" s="220"/>
      <c r="D8" s="220"/>
      <c r="E8" s="220"/>
      <c r="F8" s="220"/>
      <c r="G8" s="354"/>
      <c r="H8" s="354"/>
      <c r="I8" s="354"/>
      <c r="J8" s="354"/>
      <c r="K8" s="354"/>
      <c r="L8" s="354"/>
      <c r="M8" s="354"/>
      <c r="N8" s="354"/>
      <c r="O8" s="354"/>
      <c r="P8" s="354"/>
      <c r="Q8" s="354"/>
      <c r="R8" s="354"/>
      <c r="S8" s="354"/>
      <c r="T8" s="354"/>
      <c r="U8" s="354"/>
      <c r="V8" s="354"/>
    </row>
    <row r="9" spans="2:25" ht="15.75">
      <c r="C9" s="220"/>
      <c r="D9" s="220"/>
      <c r="E9" s="220"/>
      <c r="F9" s="220"/>
      <c r="G9" s="354"/>
      <c r="H9" s="354"/>
      <c r="I9" s="354"/>
      <c r="J9" s="354"/>
      <c r="K9" s="354"/>
      <c r="L9" s="354"/>
      <c r="M9" s="354"/>
      <c r="N9" s="354"/>
      <c r="O9" s="354"/>
      <c r="P9" s="354"/>
      <c r="Q9" s="354"/>
      <c r="R9" s="354"/>
      <c r="S9" s="354"/>
      <c r="T9" s="354"/>
      <c r="U9" s="354"/>
      <c r="V9" s="354"/>
    </row>
    <row r="20" spans="2:25" ht="21" thickBot="1">
      <c r="B20" s="719" t="s">
        <v>2759</v>
      </c>
      <c r="C20" s="729"/>
      <c r="D20" s="729"/>
      <c r="E20" s="729"/>
      <c r="F20" s="729"/>
      <c r="G20" s="717"/>
      <c r="H20" s="717"/>
      <c r="I20" s="717"/>
      <c r="J20" s="717"/>
      <c r="K20" s="717"/>
      <c r="L20" s="717"/>
      <c r="M20" s="717"/>
      <c r="N20" s="717"/>
      <c r="O20" s="717"/>
      <c r="P20" s="717"/>
      <c r="Q20" s="717"/>
      <c r="R20" s="717"/>
      <c r="S20" s="717"/>
      <c r="T20" s="717"/>
      <c r="U20" s="717"/>
      <c r="V20" s="717"/>
      <c r="W20" s="730"/>
      <c r="X20" s="730"/>
      <c r="Y20" s="730"/>
    </row>
    <row r="23" spans="2:25" ht="15.75">
      <c r="B23" s="758" t="s">
        <v>2753</v>
      </c>
      <c r="M23" s="758" t="s">
        <v>2754</v>
      </c>
    </row>
    <row r="26" spans="2:25" ht="15" customHeight="1" thickBot="1">
      <c r="B26" s="784"/>
      <c r="C26" s="787" t="str" cm="1">
        <f t="array" aca="1" ref="C26:C28" ca="1">allocation_class</f>
        <v>Renda Fixa (RF) - 68.00%</v>
      </c>
      <c r="D26" s="809"/>
    </row>
    <row r="27" spans="2:25" ht="15" customHeight="1" thickBot="1">
      <c r="B27" s="785"/>
      <c r="C27" s="787" t="str">
        <f ca="1"/>
        <v>Multimercado (MM) - 23.50%</v>
      </c>
      <c r="D27" s="810"/>
    </row>
    <row r="28" spans="2:25" ht="15" customHeight="1">
      <c r="B28" s="786"/>
      <c r="C28" s="787" t="str">
        <f ca="1"/>
        <v>Renda Variável (RV) - 8.50%</v>
      </c>
      <c r="D28" s="811"/>
    </row>
    <row r="43" spans="1:25" ht="15" customHeight="1"/>
    <row r="44" spans="1:25" ht="15" customHeight="1"/>
    <row r="45" spans="1:25" ht="21" thickBot="1">
      <c r="A45" s="719"/>
      <c r="B45" s="719" t="s">
        <v>2625</v>
      </c>
      <c r="C45" s="716"/>
      <c r="D45" s="716"/>
      <c r="E45" s="716"/>
      <c r="F45" s="716"/>
      <c r="G45" s="717"/>
      <c r="H45" s="717"/>
      <c r="I45" s="717"/>
      <c r="J45" s="717"/>
      <c r="K45" s="717"/>
      <c r="L45" s="717"/>
      <c r="M45" s="717"/>
      <c r="N45" s="717"/>
      <c r="O45" s="717"/>
      <c r="P45" s="717"/>
      <c r="Q45" s="717"/>
      <c r="R45" s="717"/>
      <c r="S45" s="717"/>
      <c r="T45" s="717"/>
      <c r="U45" s="717"/>
      <c r="V45" s="717"/>
      <c r="W45" s="717"/>
      <c r="X45" s="717"/>
      <c r="Y45" s="730" t="str">
        <f ca="1">TEXT(AccReturns!$B$3, "dd/mm/yyyy")&amp;" - "&amp;TEXT(OFFSET(AccReturns!$B$2,COUNTA(AccReturns!$B:$B),), "dd/mm/yyyy")</f>
        <v>02/01/2020 - 17/10/2022</v>
      </c>
    </row>
    <row r="47" spans="1:25" s="721" customFormat="1" ht="15" customHeight="1">
      <c r="X47" s="722"/>
    </row>
    <row r="74" spans="1:24" s="721" customFormat="1" ht="30.75" customHeight="1">
      <c r="A74" s="722"/>
      <c r="C74" s="723"/>
      <c r="D74" s="723"/>
      <c r="E74" s="872" t="s">
        <v>2626</v>
      </c>
      <c r="F74" s="872"/>
      <c r="G74" s="872" t="s">
        <v>2617</v>
      </c>
      <c r="H74" s="872"/>
      <c r="I74" s="872" t="s">
        <v>2627</v>
      </c>
      <c r="J74" s="872"/>
      <c r="K74" s="872" t="s">
        <v>2628</v>
      </c>
      <c r="L74" s="872"/>
      <c r="M74" s="872" t="s">
        <v>2629</v>
      </c>
      <c r="N74" s="872"/>
      <c r="O74" s="869" t="str">
        <f>"Saldo Inicial
"&amp;TEXT('Criação de Portfólio'!$AB$2, "dd/mm/yyyy")</f>
        <v>Saldo Inicial
01/01/2020</v>
      </c>
      <c r="P74" s="869"/>
      <c r="Q74" s="869"/>
      <c r="R74" s="869"/>
      <c r="S74" s="869" t="str">
        <f ca="1">"Saldo Final
"&amp;TEXT('Criação de Portfólio'!$AB$3, "dd/mm/yyyy")</f>
        <v>Saldo Final
20/10/2022</v>
      </c>
      <c r="T74" s="869"/>
      <c r="U74" s="869"/>
      <c r="V74" s="869"/>
      <c r="W74" s="722"/>
      <c r="X74" s="722"/>
    </row>
    <row r="75" spans="1:24" s="721" customFormat="1" ht="15">
      <c r="A75" s="722"/>
      <c r="C75" s="727" t="str">
        <f>'Performance Measurement'!B12</f>
        <v>Portfólio Sugerido</v>
      </c>
      <c r="D75" s="760"/>
      <c r="E75" s="870">
        <f>'Performance Measurement'!C12</f>
        <v>5.825239965588036E-3</v>
      </c>
      <c r="F75" s="870"/>
      <c r="G75" s="870">
        <f>'Performance Measurement'!D12</f>
        <v>0.12240565189211505</v>
      </c>
      <c r="H75" s="870"/>
      <c r="I75" s="870">
        <f>'Performance Measurement'!E12</f>
        <v>6.6358405989850322E-2</v>
      </c>
      <c r="J75" s="870"/>
      <c r="K75" s="870">
        <f>'Performance Measurement'!F12</f>
        <v>0.14180745128305672</v>
      </c>
      <c r="L75" s="870"/>
      <c r="M75" s="870">
        <f>'Performance Measurement'!G12</f>
        <v>0.24934249885455162</v>
      </c>
      <c r="N75" s="870"/>
      <c r="O75" s="868">
        <f>'Performance Measurement'!H12</f>
        <v>10000000</v>
      </c>
      <c r="P75" s="868"/>
      <c r="Q75" s="868"/>
      <c r="R75" s="868"/>
      <c r="S75" s="868">
        <f>'Performance Measurement'!I12</f>
        <v>12986772.14005441</v>
      </c>
      <c r="T75" s="868"/>
      <c r="U75" s="868"/>
      <c r="V75" s="868"/>
      <c r="W75" s="722"/>
      <c r="X75" s="722"/>
    </row>
    <row r="76" spans="1:24" ht="3" customHeight="1">
      <c r="C76" s="725"/>
      <c r="D76" s="725"/>
      <c r="E76" s="725"/>
      <c r="F76" s="725"/>
      <c r="G76" s="726"/>
      <c r="H76" s="726"/>
      <c r="I76" s="726"/>
      <c r="J76" s="726"/>
      <c r="K76" s="726"/>
      <c r="L76" s="726"/>
      <c r="M76" s="726"/>
      <c r="N76" s="726"/>
      <c r="O76" s="726"/>
      <c r="P76" s="726"/>
      <c r="Q76" s="726"/>
      <c r="R76" s="726"/>
      <c r="S76" s="726"/>
      <c r="T76" s="726"/>
      <c r="U76" s="726"/>
      <c r="V76" s="726"/>
    </row>
    <row r="77" spans="1:24" s="721" customFormat="1" ht="15">
      <c r="A77" s="722"/>
      <c r="C77" s="728" t="str">
        <f>'Performance Measurement'!B13</f>
        <v>CDI</v>
      </c>
      <c r="D77" s="760"/>
      <c r="E77" s="870">
        <f>'Performance Measurement'!C13</f>
        <v>5.0904268783793505E-3</v>
      </c>
      <c r="F77" s="870"/>
      <c r="G77" s="870">
        <f>'Performance Measurement'!D13</f>
        <v>9.462384617956543E-2</v>
      </c>
      <c r="H77" s="870"/>
      <c r="I77" s="870">
        <f>'Performance Measurement'!E13</f>
        <v>6.3953790172581959E-2</v>
      </c>
      <c r="J77" s="870"/>
      <c r="K77" s="870">
        <f>'Performance Measurement'!F13</f>
        <v>0.11226935169831198</v>
      </c>
      <c r="L77" s="870"/>
      <c r="M77" s="870">
        <f>'Performance Measurement'!G13</f>
        <v>0.14749397819325294</v>
      </c>
      <c r="N77" s="870"/>
      <c r="O77" s="868">
        <f>'Performance Measurement'!H13</f>
        <v>10000000</v>
      </c>
      <c r="P77" s="868"/>
      <c r="Q77" s="868"/>
      <c r="R77" s="868"/>
      <c r="S77" s="868">
        <f>'Performance Measurement'!I13</f>
        <v>11745690.207176952</v>
      </c>
      <c r="T77" s="868"/>
      <c r="U77" s="868"/>
      <c r="V77" s="868"/>
      <c r="W77" s="722"/>
      <c r="X77" s="722"/>
    </row>
    <row r="81" spans="1:25" ht="15">
      <c r="Q81" s="724"/>
      <c r="R81" s="724"/>
      <c r="S81" s="759"/>
      <c r="T81" s="759"/>
      <c r="U81" s="759"/>
      <c r="V81" s="759"/>
    </row>
    <row r="82" spans="1:25" ht="15">
      <c r="Q82" s="724"/>
      <c r="R82" s="724"/>
      <c r="S82" s="759"/>
      <c r="T82" s="759"/>
      <c r="U82" s="759"/>
      <c r="V82" s="759"/>
    </row>
    <row r="83" spans="1:25" ht="15">
      <c r="Q83" s="724"/>
      <c r="R83" s="724"/>
      <c r="S83" s="759"/>
      <c r="T83" s="759"/>
      <c r="U83" s="759"/>
      <c r="V83" s="759"/>
    </row>
    <row r="84" spans="1:25" ht="15">
      <c r="Q84" s="724"/>
      <c r="R84" s="724"/>
      <c r="S84" s="759"/>
      <c r="T84" s="759"/>
      <c r="U84" s="759"/>
      <c r="V84" s="759"/>
    </row>
    <row r="85" spans="1:25" ht="15">
      <c r="Q85" s="724"/>
      <c r="R85" s="724"/>
      <c r="S85" s="759"/>
      <c r="T85" s="759"/>
      <c r="U85" s="759"/>
      <c r="V85" s="759"/>
    </row>
    <row r="86" spans="1:25" ht="21" thickBot="1">
      <c r="A86" s="719" t="s">
        <v>2630</v>
      </c>
      <c r="B86" s="716"/>
      <c r="C86" s="716"/>
      <c r="D86" s="716"/>
      <c r="E86" s="716"/>
      <c r="F86" s="716"/>
      <c r="G86" s="717"/>
      <c r="H86" s="717"/>
      <c r="I86" s="717"/>
      <c r="J86" s="717"/>
      <c r="K86" s="717"/>
      <c r="L86" s="717"/>
      <c r="M86" s="717"/>
      <c r="N86" s="717"/>
      <c r="O86" s="717"/>
      <c r="P86" s="717"/>
      <c r="Q86" s="717"/>
      <c r="R86" s="717"/>
      <c r="S86" s="717"/>
      <c r="T86" s="717"/>
      <c r="U86" s="717"/>
      <c r="V86" s="717"/>
      <c r="W86" s="717"/>
      <c r="X86" s="717"/>
      <c r="Y86" s="730" t="str">
        <f ca="1">TEXT(AccReturns!$B$3, "dd/mm/yyyy")&amp;" - "&amp;TEXT(OFFSET(AccReturns!$B$2,COUNTA(AccReturns!$B:$B),), "dd/mm/yyyy")</f>
        <v>02/01/2020 - 17/10/2022</v>
      </c>
    </row>
    <row r="88" spans="1:25" ht="15.75">
      <c r="C88" s="758" t="s">
        <v>2631</v>
      </c>
    </row>
    <row r="107" spans="3:3" ht="15.75">
      <c r="C107" s="758" t="s">
        <v>2631</v>
      </c>
    </row>
  </sheetData>
  <mergeCells count="25">
    <mergeCell ref="S7:W7"/>
    <mergeCell ref="L7:Q7"/>
    <mergeCell ref="F7:K7"/>
    <mergeCell ref="C7:E7"/>
    <mergeCell ref="M74:N74"/>
    <mergeCell ref="K74:L74"/>
    <mergeCell ref="E74:F74"/>
    <mergeCell ref="G74:H74"/>
    <mergeCell ref="I74:J74"/>
    <mergeCell ref="O74:R74"/>
    <mergeCell ref="K75:L75"/>
    <mergeCell ref="K77:L77"/>
    <mergeCell ref="M75:N75"/>
    <mergeCell ref="M77:N77"/>
    <mergeCell ref="E75:F75"/>
    <mergeCell ref="E77:F77"/>
    <mergeCell ref="G75:H75"/>
    <mergeCell ref="G77:H77"/>
    <mergeCell ref="I75:J75"/>
    <mergeCell ref="I77:J77"/>
    <mergeCell ref="O75:R75"/>
    <mergeCell ref="O77:R77"/>
    <mergeCell ref="S75:V75"/>
    <mergeCell ref="S77:V77"/>
    <mergeCell ref="S74:V74"/>
  </mergeCells>
  <printOptions horizontalCentered="1"/>
  <pageMargins left="0.25" right="0.25" top="0.75" bottom="0.5" header="0" footer="0"/>
  <pageSetup paperSize="9" pageOrder="overThenDown" orientation="landscape" r:id="rId1"/>
  <headerFooter>
    <oddHeader>&amp;R&amp;G</oddHeader>
    <oddFooter>&amp;L&amp;10 19/10/2022</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PrintPDF_simulation">
                <anchor moveWithCells="1" sizeWithCells="1">
                  <from>
                    <xdr:col>9</xdr:col>
                    <xdr:colOff>9525</xdr:colOff>
                    <xdr:row>0</xdr:row>
                    <xdr:rowOff>133350</xdr:rowOff>
                  </from>
                  <to>
                    <xdr:col>12</xdr:col>
                    <xdr:colOff>304800</xdr:colOff>
                    <xdr:row>2</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sheetPr>
  <dimension ref="A1:AB37"/>
  <sheetViews>
    <sheetView showRuler="0" view="pageLayout" zoomScale="90" zoomScaleNormal="80" zoomScalePageLayoutView="90" workbookViewId="0">
      <selection activeCell="P1" sqref="P1"/>
    </sheetView>
  </sheetViews>
  <sheetFormatPr defaultColWidth="10.69921875" defaultRowHeight="11.25"/>
  <cols>
    <col min="1" max="1" width="2.19921875" style="391" customWidth="1"/>
    <col min="2" max="2" width="2.59765625" style="391" customWidth="1"/>
    <col min="3" max="3" width="17.19921875" style="388" customWidth="1"/>
    <col min="4" max="6" width="6.296875" style="388" customWidth="1"/>
    <col min="7" max="15" width="6.296875" style="391" customWidth="1"/>
    <col min="16" max="16" width="8.796875" style="391" customWidth="1"/>
    <col min="17" max="17" width="7.19921875" style="391" customWidth="1"/>
    <col min="18" max="21" width="4.19921875" style="391" customWidth="1"/>
    <col min="22" max="22" width="4.796875" style="391" customWidth="1"/>
    <col min="23" max="23" width="4.09765625" style="391" customWidth="1"/>
    <col min="24" max="16384" width="10.69921875" style="388"/>
  </cols>
  <sheetData>
    <row r="1" spans="2:28" ht="15">
      <c r="G1" s="388"/>
      <c r="R1" s="724"/>
      <c r="S1" s="759"/>
      <c r="T1" s="759"/>
      <c r="U1" s="759"/>
      <c r="V1" s="759"/>
      <c r="X1" s="391"/>
    </row>
    <row r="2" spans="2:28" ht="15">
      <c r="G2" s="388"/>
      <c r="R2" s="724"/>
      <c r="S2" s="759"/>
      <c r="T2" s="759"/>
      <c r="U2" s="759"/>
      <c r="V2" s="759"/>
      <c r="X2" s="391"/>
    </row>
    <row r="3" spans="2:28" ht="21" thickBot="1">
      <c r="B3" s="719" t="s">
        <v>2686</v>
      </c>
      <c r="C3" s="716"/>
      <c r="D3" s="716"/>
      <c r="E3" s="716"/>
      <c r="F3" s="716"/>
      <c r="G3" s="717"/>
      <c r="H3" s="717"/>
      <c r="I3" s="717"/>
      <c r="J3" s="717"/>
      <c r="K3" s="717"/>
      <c r="L3" s="717"/>
      <c r="M3" s="717"/>
      <c r="N3" s="717"/>
      <c r="O3" s="717"/>
      <c r="P3" s="730"/>
      <c r="Q3" s="730" t="str">
        <f ca="1">TEXT(AccReturns!$B$3, "dd/mm/yyyy")&amp;" - "&amp;TEXT(OFFSET(AccReturns!$B$2,COUNTA(AccReturns!$B:$B),), "dd/mm/yyyy")</f>
        <v>02/01/2020 - 17/10/2022</v>
      </c>
      <c r="V3" s="388"/>
    </row>
    <row r="6" spans="2:28" ht="15.75" thickBot="1">
      <c r="C6" s="770" t="s">
        <v>2617</v>
      </c>
      <c r="D6" s="770" t="s">
        <v>2696</v>
      </c>
      <c r="E6" s="770" t="s">
        <v>2697</v>
      </c>
      <c r="F6" s="770" t="s">
        <v>2698</v>
      </c>
      <c r="G6" s="770" t="s">
        <v>2699</v>
      </c>
      <c r="H6" s="770" t="s">
        <v>2700</v>
      </c>
      <c r="I6" s="770" t="s">
        <v>2701</v>
      </c>
      <c r="J6" s="770" t="s">
        <v>2707</v>
      </c>
      <c r="K6" s="770" t="s">
        <v>2708</v>
      </c>
      <c r="L6" s="770" t="s">
        <v>2702</v>
      </c>
      <c r="M6" s="770" t="s">
        <v>2703</v>
      </c>
      <c r="N6" s="770" t="s">
        <v>2704</v>
      </c>
      <c r="O6" s="770" t="s">
        <v>2705</v>
      </c>
      <c r="P6" s="778" t="s">
        <v>2706</v>
      </c>
    </row>
    <row r="7" spans="2:28" ht="15.75" thickTop="1">
      <c r="C7" s="779">
        <f ca="1">_xlfn.NUMBERVALUE(LEFT(OFFSET('Performance Measurement'!$B$18,,COUNTA('Performance Measurement'!$18:$18)),4))-2</f>
        <v>2020</v>
      </c>
      <c r="D7" s="780"/>
      <c r="E7" s="780"/>
      <c r="F7" s="780"/>
      <c r="G7" s="780"/>
      <c r="H7" s="780"/>
      <c r="I7" s="780"/>
      <c r="J7" s="780"/>
      <c r="K7" s="780"/>
      <c r="L7" s="780"/>
      <c r="M7" s="780"/>
      <c r="N7" s="780"/>
      <c r="O7" s="780"/>
      <c r="P7" s="780"/>
    </row>
    <row r="8" spans="2:28" ht="4.5" customHeight="1">
      <c r="C8" s="769"/>
      <c r="D8" s="769"/>
      <c r="E8" s="769"/>
      <c r="F8" s="769"/>
      <c r="G8" s="769"/>
      <c r="H8" s="769"/>
      <c r="I8" s="769"/>
      <c r="J8" s="769"/>
      <c r="K8" s="769"/>
      <c r="L8" s="769"/>
      <c r="M8" s="769"/>
      <c r="N8" s="769"/>
      <c r="O8" s="769"/>
      <c r="P8" s="769"/>
    </row>
    <row r="9" spans="2:28" ht="15">
      <c r="C9" s="727" t="str">
        <f>'Performance Measurement'!$B$19</f>
        <v>Portfólio Sugerido</v>
      </c>
      <c r="D9" s="775"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5.0713134765683066E-3</v>
      </c>
      <c r="E9" s="775"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-2.408767080580132E-3</v>
      </c>
      <c r="F9" s="775"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-2.0399147774338489E-2</v>
      </c>
      <c r="G9" s="775"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1.4923161141541907E-2</v>
      </c>
      <c r="H9" s="775"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9.7308936310340766E-3</v>
      </c>
      <c r="I9" s="775"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1.0943918404477948E-2</v>
      </c>
      <c r="J9" s="775"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1.4220998189999889E-2</v>
      </c>
      <c r="K9" s="775"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5.4193145658818498E-3</v>
      </c>
      <c r="L9" s="775"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-4.2228460825104452E-3</v>
      </c>
      <c r="M9" s="775"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4.1237306125552209E-3</v>
      </c>
      <c r="N9" s="775"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1.5592865008916323E-2</v>
      </c>
      <c r="O9" s="775"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1.4629444682198622E-2</v>
      </c>
      <c r="P9" s="766" cm="1">
        <f t="array" aca="1" ref="P9" ca="1">PRODUCT(1+D9:O9)-1</f>
        <v>6.9106181511556564E-2</v>
      </c>
    </row>
    <row r="10" spans="2:28" ht="15">
      <c r="C10" s="727" t="str">
        <f>'Performance Measurement'!$B$21</f>
        <v>%CDI</v>
      </c>
      <c r="D10" s="776"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1.3465202625546759</v>
      </c>
      <c r="E10" s="776"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-0.82006879978897529</v>
      </c>
      <c r="F10" s="776"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-6.028654105373163</v>
      </c>
      <c r="G10" s="776"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5.2375531421016239</v>
      </c>
      <c r="H10" s="776"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4.1266235683691432</v>
      </c>
      <c r="I10" s="776"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5.1542570979031446</v>
      </c>
      <c r="J10" s="776"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7.3176231370228839</v>
      </c>
      <c r="K10" s="776"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3.3893432120387481</v>
      </c>
      <c r="L10" s="776"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-2.6902074081936429</v>
      </c>
      <c r="M10" s="776"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2.6270648814876676</v>
      </c>
      <c r="N10" s="776"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10.43066393280008</v>
      </c>
      <c r="O10" s="776"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8.8958764812495357</v>
      </c>
      <c r="P10" s="777">
        <f ca="1">P9/P11</f>
        <v>2.5058304333624992</v>
      </c>
    </row>
    <row r="11" spans="2:28" ht="15" hidden="1">
      <c r="C11" s="771" t="str">
        <f>'Performance Measurement'!$B$20</f>
        <v>CDI</v>
      </c>
      <c r="D11" s="772"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772"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772"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772"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772"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772"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772"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772"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772"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772"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772"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772"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774" cm="1">
        <f t="array" aca="1" ref="P11" ca="1">PRODUCT(1+D11:O11)-1</f>
        <v>2.7578155565308959E-2</v>
      </c>
    </row>
    <row r="12" spans="2:28" ht="15">
      <c r="C12" s="773"/>
      <c r="D12" s="772"/>
      <c r="E12" s="772"/>
      <c r="F12" s="772"/>
      <c r="G12" s="772"/>
      <c r="H12" s="772"/>
      <c r="I12" s="772"/>
      <c r="J12" s="772"/>
      <c r="K12" s="772"/>
      <c r="L12" s="772"/>
      <c r="M12" s="772"/>
      <c r="N12" s="772"/>
      <c r="O12" s="772"/>
      <c r="P12" s="774"/>
    </row>
    <row r="13" spans="2:28" ht="15">
      <c r="C13" s="741"/>
      <c r="D13" s="741"/>
      <c r="E13" s="741"/>
      <c r="F13" s="741"/>
      <c r="G13" s="741"/>
      <c r="H13" s="741"/>
      <c r="I13" s="741"/>
      <c r="J13" s="741"/>
      <c r="K13" s="741"/>
      <c r="L13" s="741"/>
      <c r="M13" s="741"/>
      <c r="N13" s="741"/>
      <c r="O13" s="741"/>
      <c r="P13" s="769"/>
    </row>
    <row r="14" spans="2:28" s="391" customFormat="1" ht="15.75" thickBot="1">
      <c r="C14" s="770" t="s">
        <v>2617</v>
      </c>
      <c r="D14" s="770" t="s">
        <v>2696</v>
      </c>
      <c r="E14" s="770" t="s">
        <v>2697</v>
      </c>
      <c r="F14" s="770" t="s">
        <v>2698</v>
      </c>
      <c r="G14" s="770" t="s">
        <v>2699</v>
      </c>
      <c r="H14" s="770" t="s">
        <v>2700</v>
      </c>
      <c r="I14" s="770" t="s">
        <v>2701</v>
      </c>
      <c r="J14" s="770" t="s">
        <v>2707</v>
      </c>
      <c r="K14" s="770" t="s">
        <v>2708</v>
      </c>
      <c r="L14" s="770" t="s">
        <v>2702</v>
      </c>
      <c r="M14" s="770" t="s">
        <v>2703</v>
      </c>
      <c r="N14" s="770" t="s">
        <v>2704</v>
      </c>
      <c r="O14" s="770" t="s">
        <v>2705</v>
      </c>
      <c r="P14" s="778" t="s">
        <v>2706</v>
      </c>
      <c r="X14" s="388"/>
      <c r="Y14" s="388"/>
      <c r="Z14" s="388"/>
      <c r="AA14" s="388"/>
      <c r="AB14" s="388"/>
    </row>
    <row r="15" spans="2:28" s="391" customFormat="1" ht="15.75" thickTop="1">
      <c r="C15" s="779">
        <f ca="1">C7+1</f>
        <v>2021</v>
      </c>
      <c r="D15" s="780"/>
      <c r="E15" s="780"/>
      <c r="F15" s="780"/>
      <c r="G15" s="780"/>
      <c r="H15" s="780"/>
      <c r="I15" s="780"/>
      <c r="J15" s="780"/>
      <c r="K15" s="780"/>
      <c r="L15" s="780"/>
      <c r="M15" s="780"/>
      <c r="N15" s="780"/>
      <c r="O15" s="780"/>
      <c r="P15" s="780"/>
      <c r="X15" s="388"/>
      <c r="Y15" s="388"/>
      <c r="Z15" s="388"/>
      <c r="AA15" s="388"/>
      <c r="AB15" s="388"/>
    </row>
    <row r="16" spans="2:28" s="391" customFormat="1" ht="4.5" customHeight="1">
      <c r="C16" s="769"/>
      <c r="D16" s="769"/>
      <c r="E16" s="769"/>
      <c r="F16" s="769"/>
      <c r="G16" s="769"/>
      <c r="H16" s="769"/>
      <c r="I16" s="769"/>
      <c r="J16" s="769"/>
      <c r="K16" s="769"/>
      <c r="L16" s="769"/>
      <c r="M16" s="769"/>
      <c r="N16" s="769"/>
      <c r="O16" s="769"/>
      <c r="P16" s="769"/>
      <c r="X16" s="388"/>
      <c r="Y16" s="388"/>
      <c r="Z16" s="388"/>
      <c r="AA16" s="388"/>
      <c r="AB16" s="388"/>
    </row>
    <row r="17" spans="2:28" s="391" customFormat="1" ht="15">
      <c r="C17" s="727" t="str">
        <f>'Performance Measurement'!$B$19</f>
        <v>Portfólio Sugerido</v>
      </c>
      <c r="D17" s="775"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5.8124295063022302E-4</v>
      </c>
      <c r="E17" s="775"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8.979923617214558E-3</v>
      </c>
      <c r="F17" s="775"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7.5660227524676493E-3</v>
      </c>
      <c r="G17" s="775"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8.5748218618857397E-3</v>
      </c>
      <c r="H17" s="775"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9.0995414868697555E-3</v>
      </c>
      <c r="I17" s="775"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8.5161539740332692E-3</v>
      </c>
      <c r="J17" s="775"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1.764021201321242E-3</v>
      </c>
      <c r="K17" s="775"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5.0309159555195215E-3</v>
      </c>
      <c r="L17" s="775"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5.9899301130970084E-3</v>
      </c>
      <c r="M17" s="775"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5.4577477852646439E-3</v>
      </c>
      <c r="N17" s="775"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5.6819471834901325E-3</v>
      </c>
      <c r="O17" s="775"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1.2125077097113302E-2</v>
      </c>
      <c r="P17" s="766" cm="1">
        <f t="array" aca="1" ref="P17" ca="1">PRODUCT(1+D17:O17)-1</f>
        <v>8.2257328019530229E-2</v>
      </c>
      <c r="X17" s="388"/>
      <c r="Y17" s="388"/>
      <c r="Z17" s="388"/>
      <c r="AA17" s="388"/>
      <c r="AB17" s="388"/>
    </row>
    <row r="18" spans="2:28" s="391" customFormat="1" ht="15">
      <c r="C18" s="727" t="str">
        <f>'Performance Measurement'!$B$21</f>
        <v>%CDI</v>
      </c>
      <c r="D18" s="776"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0.38881564599361046</v>
      </c>
      <c r="E18" s="776"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6.6749591463703419</v>
      </c>
      <c r="F18" s="776"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3.7625473351727372</v>
      </c>
      <c r="G18" s="776"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4.1265850766586407</v>
      </c>
      <c r="H18" s="776"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3.3661936022080767</v>
      </c>
      <c r="I18" s="776"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2.7670047928330836</v>
      </c>
      <c r="J18" s="776"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0.49604611237822316</v>
      </c>
      <c r="K18" s="776"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1.1755964074191354</v>
      </c>
      <c r="L18" s="776"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1.3552145570175114</v>
      </c>
      <c r="M18" s="776"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1.1230204826022576</v>
      </c>
      <c r="N18" s="776"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0.96836844076593487</v>
      </c>
      <c r="O18" s="776"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1.5765505188197531</v>
      </c>
      <c r="P18" s="777">
        <f ca="1">P17/P19</f>
        <v>1.8594996271984743</v>
      </c>
      <c r="X18" s="388"/>
      <c r="Y18" s="388"/>
      <c r="Z18" s="388"/>
      <c r="AA18" s="388"/>
      <c r="AB18" s="388"/>
    </row>
    <row r="19" spans="2:28" s="391" customFormat="1" ht="15" hidden="1">
      <c r="C19" s="771" t="str">
        <f>'Performance Measurement'!$B$20</f>
        <v>CDI</v>
      </c>
      <c r="D19" s="772"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772"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772"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772"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772"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772"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772"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772"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772"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772"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772"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772"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774" cm="1">
        <f t="array" aca="1" ref="P19" ca="1">PRODUCT(1+D19:O19)-1</f>
        <v>4.4236270239784492E-2</v>
      </c>
      <c r="X19" s="388"/>
      <c r="Y19" s="388"/>
      <c r="Z19" s="388"/>
      <c r="AA19" s="388"/>
      <c r="AB19" s="388"/>
    </row>
    <row r="20" spans="2:28" s="391" customFormat="1" ht="15">
      <c r="C20" s="773"/>
      <c r="D20" s="772"/>
      <c r="E20" s="772"/>
      <c r="F20" s="772"/>
      <c r="G20" s="772"/>
      <c r="H20" s="772"/>
      <c r="I20" s="772"/>
      <c r="J20" s="772"/>
      <c r="K20" s="772"/>
      <c r="L20" s="772"/>
      <c r="M20" s="772"/>
      <c r="N20" s="772"/>
      <c r="O20" s="772"/>
      <c r="P20" s="774"/>
      <c r="X20" s="388"/>
      <c r="Y20" s="388"/>
      <c r="Z20" s="388"/>
      <c r="AA20" s="388"/>
      <c r="AB20" s="388"/>
    </row>
    <row r="21" spans="2:28" s="391" customFormat="1" ht="15">
      <c r="C21" s="741"/>
      <c r="D21" s="741"/>
      <c r="E21" s="741"/>
      <c r="F21" s="741"/>
      <c r="G21" s="741"/>
      <c r="H21" s="741"/>
      <c r="I21" s="741"/>
      <c r="J21" s="741"/>
      <c r="K21" s="741"/>
      <c r="L21" s="741"/>
      <c r="M21" s="741"/>
      <c r="N21" s="741"/>
      <c r="O21" s="741"/>
      <c r="P21" s="769"/>
      <c r="X21" s="388"/>
      <c r="Y21" s="388"/>
      <c r="Z21" s="388"/>
      <c r="AA21" s="388"/>
      <c r="AB21" s="388"/>
    </row>
    <row r="22" spans="2:28" s="391" customFormat="1" ht="15.75" thickBot="1">
      <c r="C22" s="770" t="s">
        <v>2617</v>
      </c>
      <c r="D22" s="770" t="s">
        <v>2696</v>
      </c>
      <c r="E22" s="770" t="s">
        <v>2697</v>
      </c>
      <c r="F22" s="770" t="s">
        <v>2698</v>
      </c>
      <c r="G22" s="770" t="s">
        <v>2699</v>
      </c>
      <c r="H22" s="770" t="s">
        <v>2700</v>
      </c>
      <c r="I22" s="770" t="s">
        <v>2701</v>
      </c>
      <c r="J22" s="770" t="s">
        <v>2707</v>
      </c>
      <c r="K22" s="770" t="s">
        <v>2708</v>
      </c>
      <c r="L22" s="770" t="s">
        <v>2702</v>
      </c>
      <c r="M22" s="770" t="s">
        <v>2703</v>
      </c>
      <c r="N22" s="770" t="s">
        <v>2704</v>
      </c>
      <c r="O22" s="770" t="s">
        <v>2705</v>
      </c>
      <c r="P22" s="778" t="s">
        <v>2706</v>
      </c>
      <c r="X22" s="388"/>
      <c r="Y22" s="388"/>
      <c r="Z22" s="388"/>
      <c r="AA22" s="388"/>
      <c r="AB22" s="388"/>
    </row>
    <row r="23" spans="2:28" s="391" customFormat="1" ht="15.75" thickTop="1">
      <c r="C23" s="779">
        <f ca="1">C15+1</f>
        <v>2022</v>
      </c>
      <c r="D23" s="780"/>
      <c r="E23" s="780"/>
      <c r="F23" s="780"/>
      <c r="G23" s="780"/>
      <c r="H23" s="780"/>
      <c r="I23" s="780"/>
      <c r="J23" s="780"/>
      <c r="K23" s="780"/>
      <c r="L23" s="780"/>
      <c r="M23" s="780"/>
      <c r="N23" s="780"/>
      <c r="O23" s="780"/>
      <c r="P23" s="780"/>
      <c r="X23" s="388"/>
      <c r="Y23" s="388"/>
      <c r="Z23" s="388"/>
      <c r="AA23" s="388"/>
      <c r="AB23" s="388"/>
    </row>
    <row r="24" spans="2:28" s="391" customFormat="1" ht="4.5" customHeight="1">
      <c r="C24" s="769"/>
      <c r="D24" s="769"/>
      <c r="E24" s="769"/>
      <c r="F24" s="769"/>
      <c r="G24" s="769"/>
      <c r="H24" s="769"/>
      <c r="I24" s="769"/>
      <c r="J24" s="769"/>
      <c r="K24" s="769"/>
      <c r="L24" s="769"/>
      <c r="M24" s="769"/>
      <c r="N24" s="769"/>
      <c r="O24" s="769"/>
      <c r="P24" s="769"/>
      <c r="X24" s="388"/>
      <c r="Y24" s="388"/>
      <c r="Z24" s="388"/>
      <c r="AA24" s="388"/>
      <c r="AB24" s="388"/>
    </row>
    <row r="25" spans="2:28" s="391" customFormat="1" ht="15">
      <c r="C25" s="727" t="str">
        <f>'Performance Measurement'!$B$19</f>
        <v>Portfólio Sugerido</v>
      </c>
      <c r="D25" s="775"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1.2372672596180578E-2</v>
      </c>
      <c r="E25" s="775"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1.0252053749938428E-2</v>
      </c>
      <c r="F25" s="775"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2.2995465846062269E-2</v>
      </c>
      <c r="G25" s="775"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9.1314112647089551E-3</v>
      </c>
      <c r="H25" s="775"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1.3258215270944174E-2</v>
      </c>
      <c r="I25" s="775"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4.5632042929697469E-3</v>
      </c>
      <c r="J25" s="775"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9.613680722621698E-3</v>
      </c>
      <c r="K25" s="775"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1.6298326316827261E-2</v>
      </c>
      <c r="L25" s="775"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1.1956604242142621E-2</v>
      </c>
      <c r="M25" s="775"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5.825239965588036E-3</v>
      </c>
      <c r="N25" s="775"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775"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766" cm="1">
        <f t="array" aca="1" ref="P25" ca="1">PRODUCT(1+D25:O25)-1</f>
        <v>0.12240565189211439</v>
      </c>
      <c r="X25" s="388"/>
      <c r="Y25" s="388"/>
      <c r="Z25" s="388"/>
      <c r="AA25" s="388"/>
      <c r="AB25" s="388"/>
    </row>
    <row r="26" spans="2:28" s="391" customFormat="1" ht="15">
      <c r="C26" s="727" t="str">
        <f>'Performance Measurement'!$B$21</f>
        <v>%CDI</v>
      </c>
      <c r="D26" s="776"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1.6896196833603978</v>
      </c>
      <c r="E26" s="776"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1.3578274194575244</v>
      </c>
      <c r="F26" s="776"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2.4804950729289232</v>
      </c>
      <c r="G26" s="776"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1.0944667211967427</v>
      </c>
      <c r="H26" s="776"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1.281485613702072</v>
      </c>
      <c r="I26" s="776"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0.44943375018386522</v>
      </c>
      <c r="J26" s="776"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0.9289901379824651</v>
      </c>
      <c r="K26" s="776"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1.3937775562857799</v>
      </c>
      <c r="L26" s="776"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1.1153725203531153</v>
      </c>
      <c r="M26" s="776"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1.1443519580508401</v>
      </c>
      <c r="N26" s="776"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776"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777">
        <f ca="1">P25/P27</f>
        <v>1.2936025836428899</v>
      </c>
      <c r="X26" s="388"/>
      <c r="Y26" s="388"/>
      <c r="Z26" s="388"/>
      <c r="AA26" s="388"/>
      <c r="AB26" s="388"/>
    </row>
    <row r="27" spans="2:28" s="391" customFormat="1" ht="15" hidden="1">
      <c r="C27" s="771" t="str">
        <f>'Performance Measurement'!$B$20</f>
        <v>CDI</v>
      </c>
      <c r="D27" s="772"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772"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772"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772"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772"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772"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772"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772"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772"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772"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5.0904268783793505E-3</v>
      </c>
      <c r="N27" s="772"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772"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774" cm="1">
        <f t="array" aca="1" ref="P27" ca="1">PRODUCT(1+D27:O27)-1</f>
        <v>9.4623846179566318E-2</v>
      </c>
      <c r="X27" s="388"/>
      <c r="Y27" s="388"/>
      <c r="Z27" s="388"/>
      <c r="AA27" s="388"/>
      <c r="AB27" s="388"/>
    </row>
    <row r="28" spans="2:28" s="391" customFormat="1" ht="15">
      <c r="C28" s="741"/>
      <c r="D28" s="741"/>
      <c r="E28" s="741"/>
      <c r="F28" s="741"/>
      <c r="G28" s="741"/>
      <c r="H28" s="741"/>
      <c r="I28" s="741"/>
      <c r="J28" s="741"/>
      <c r="K28" s="741"/>
      <c r="L28" s="741"/>
      <c r="M28" s="741"/>
      <c r="N28" s="741"/>
      <c r="O28" s="741"/>
      <c r="P28" s="769"/>
      <c r="X28" s="388"/>
      <c r="Y28" s="388"/>
      <c r="Z28" s="388"/>
      <c r="AA28" s="388"/>
      <c r="AB28" s="388"/>
    </row>
    <row r="29" spans="2:28" s="391" customFormat="1" ht="15">
      <c r="C29" s="741"/>
      <c r="D29" s="741"/>
      <c r="E29" s="741"/>
      <c r="F29" s="741"/>
      <c r="G29" s="741"/>
      <c r="H29" s="741"/>
      <c r="I29" s="741"/>
      <c r="J29" s="741"/>
      <c r="K29" s="741"/>
      <c r="L29" s="741"/>
      <c r="M29" s="741"/>
      <c r="N29" s="741"/>
      <c r="O29" s="741"/>
      <c r="P29" s="769"/>
      <c r="X29" s="388"/>
      <c r="Y29" s="388"/>
      <c r="Z29" s="388"/>
      <c r="AA29" s="388"/>
      <c r="AB29" s="388"/>
    </row>
    <row r="31" spans="2:28" ht="21" thickBot="1">
      <c r="B31" s="719" t="s">
        <v>2687</v>
      </c>
      <c r="C31" s="716"/>
      <c r="D31" s="716"/>
      <c r="E31" s="716"/>
      <c r="F31" s="716"/>
      <c r="G31" s="717"/>
      <c r="H31" s="717"/>
      <c r="I31" s="717"/>
      <c r="J31" s="717"/>
      <c r="K31" s="717"/>
      <c r="L31" s="717"/>
      <c r="M31" s="717"/>
      <c r="N31" s="717"/>
      <c r="O31" s="717"/>
      <c r="P31" s="717"/>
      <c r="Q31" s="717"/>
    </row>
    <row r="34" spans="2:17" ht="30" customHeight="1">
      <c r="B34" s="722"/>
      <c r="C34" s="723"/>
      <c r="D34" s="721"/>
      <c r="E34" s="873" t="str">
        <f>'Performance Measurement'!C26</f>
        <v>Meses
Positivos</v>
      </c>
      <c r="F34" s="873"/>
      <c r="G34" s="869" t="str">
        <f>'Performance Measurement'!D26</f>
        <v>Meses
Negativos</v>
      </c>
      <c r="H34" s="869"/>
      <c r="I34" s="869" t="str">
        <f>'Performance Measurement'!E26</f>
        <v>Maior Retorno
Mensal</v>
      </c>
      <c r="J34" s="869"/>
      <c r="K34" s="873" t="str">
        <f>'Performance Measurement'!F26</f>
        <v>Menor Retorno
Mensal</v>
      </c>
      <c r="L34" s="873"/>
      <c r="M34" s="869" t="str">
        <f>'Performance Measurement'!G26</f>
        <v>Acima do CDI
(meses)</v>
      </c>
      <c r="N34" s="869"/>
      <c r="O34" s="869" t="str">
        <f>'Performance Measurement'!H26</f>
        <v>Abaixo do CDI
(meses)</v>
      </c>
      <c r="P34" s="869"/>
      <c r="Q34" s="388"/>
    </row>
    <row r="35" spans="2:17" ht="15">
      <c r="B35" s="722"/>
      <c r="C35" s="761" t="str">
        <f>'Performance Measurement'!B27</f>
        <v>Portfólio Sugerido</v>
      </c>
      <c r="D35" s="763"/>
      <c r="E35" s="874">
        <f>'Performance Measurement'!C27</f>
        <v>31</v>
      </c>
      <c r="F35" s="874"/>
      <c r="G35" s="875">
        <f>'Performance Measurement'!D27</f>
        <v>3</v>
      </c>
      <c r="H35" s="875"/>
      <c r="I35" s="876">
        <f>'Performance Measurement'!E27</f>
        <v>2.2995465846062269E-2</v>
      </c>
      <c r="J35" s="876"/>
      <c r="K35" s="877">
        <f>'Performance Measurement'!F27</f>
        <v>-2.0399147774338489E-2</v>
      </c>
      <c r="L35" s="877"/>
      <c r="M35" s="875">
        <f>'Performance Measurement'!G27</f>
        <v>26</v>
      </c>
      <c r="N35" s="875"/>
      <c r="O35" s="875">
        <f>'Performance Measurement'!H27</f>
        <v>8</v>
      </c>
      <c r="P35" s="875"/>
      <c r="Q35" s="388"/>
    </row>
    <row r="36" spans="2:17" ht="4.5" customHeight="1">
      <c r="C36" s="765"/>
      <c r="D36" s="765"/>
      <c r="E36" s="765"/>
      <c r="F36" s="765"/>
      <c r="G36" s="765"/>
      <c r="H36" s="765"/>
      <c r="I36" s="765"/>
      <c r="J36" s="765"/>
      <c r="K36" s="765"/>
      <c r="L36" s="765"/>
      <c r="M36" s="789"/>
      <c r="N36" s="789"/>
      <c r="O36" s="789"/>
      <c r="Q36" s="388"/>
    </row>
    <row r="37" spans="2:17" ht="15">
      <c r="B37" s="722"/>
      <c r="C37" s="762" t="str">
        <f>'Performance Measurement'!B28</f>
        <v>CDI</v>
      </c>
      <c r="D37" s="764"/>
      <c r="E37" s="875">
        <f>'Performance Measurement'!C28</f>
        <v>34</v>
      </c>
      <c r="F37" s="875"/>
      <c r="G37" s="875">
        <f>'Performance Measurement'!D28</f>
        <v>0</v>
      </c>
      <c r="H37" s="875"/>
      <c r="I37" s="876">
        <f>'Performance Measurement'!E28</f>
        <v>1.169363521698541E-2</v>
      </c>
      <c r="J37" s="876"/>
      <c r="K37" s="876">
        <f>'Performance Measurement'!F28</f>
        <v>1.3453151428046706E-3</v>
      </c>
      <c r="L37" s="876"/>
      <c r="M37" s="875">
        <f>'Performance Measurement'!G28</f>
        <v>0</v>
      </c>
      <c r="N37" s="875"/>
      <c r="O37" s="875">
        <f>'Performance Measurement'!H28</f>
        <v>0</v>
      </c>
      <c r="P37" s="875"/>
      <c r="Q37" s="388"/>
    </row>
  </sheetData>
  <mergeCells count="18">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 ref="K37:L37"/>
    <mergeCell ref="M37:N37"/>
  </mergeCells>
  <printOptions horizontalCentered="1"/>
  <pageMargins left="0.25" right="0.25" top="0.75" bottom="0.5" header="0" footer="0"/>
  <pageSetup paperSize="9" pageOrder="overThenDown" orientation="landscape" r:id="rId1"/>
  <headerFooter>
    <oddHeader>&amp;R&amp;G</oddHeader>
    <oddFooter>&amp;L&amp;10 19/10/2022</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sheetPr>
  <dimension ref="A1:Y32"/>
  <sheetViews>
    <sheetView showRuler="0" view="pageLayout" zoomScale="90" zoomScaleNormal="80" zoomScalePageLayoutView="90" workbookViewId="0">
      <selection activeCell="A3" sqref="A3:XFD3"/>
    </sheetView>
  </sheetViews>
  <sheetFormatPr defaultColWidth="10.69921875" defaultRowHeight="11.25"/>
  <cols>
    <col min="1" max="1" width="2.19921875" style="391" customWidth="1"/>
    <col min="2" max="2" width="21.796875" style="388" customWidth="1"/>
    <col min="3" max="5" width="3.8984375" style="388" customWidth="1"/>
    <col min="6" max="23" width="3.8984375" style="391" customWidth="1"/>
    <col min="24" max="25" width="3.8984375" style="388" customWidth="1"/>
    <col min="26" max="16384" width="10.69921875" style="388"/>
  </cols>
  <sheetData>
    <row r="1" spans="2:25" ht="15">
      <c r="B1" s="742"/>
      <c r="C1" s="767"/>
      <c r="D1" s="767"/>
      <c r="E1" s="767"/>
      <c r="F1" s="767"/>
      <c r="G1" s="767"/>
      <c r="H1" s="767"/>
      <c r="I1" s="747"/>
      <c r="J1" s="747"/>
      <c r="K1" s="747"/>
      <c r="L1" s="747"/>
      <c r="M1" s="747"/>
      <c r="N1" s="747"/>
      <c r="O1" s="747"/>
      <c r="P1" s="747"/>
      <c r="Q1" s="747"/>
      <c r="R1" s="747"/>
      <c r="S1" s="747"/>
      <c r="T1" s="747"/>
      <c r="U1" s="747"/>
      <c r="V1" s="746"/>
      <c r="W1" s="746"/>
      <c r="X1" s="746"/>
    </row>
    <row r="2" spans="2:25" ht="15">
      <c r="B2" s="742"/>
      <c r="C2" s="747"/>
      <c r="D2" s="747"/>
      <c r="E2" s="747"/>
      <c r="F2" s="747"/>
      <c r="G2" s="747"/>
      <c r="H2" s="747"/>
      <c r="I2" s="747"/>
      <c r="J2" s="747"/>
      <c r="K2" s="747"/>
      <c r="L2" s="747"/>
      <c r="M2" s="747"/>
      <c r="N2" s="747"/>
      <c r="O2" s="747"/>
      <c r="P2" s="747"/>
      <c r="Q2" s="747"/>
      <c r="R2" s="747"/>
      <c r="S2" s="747"/>
      <c r="T2" s="747"/>
      <c r="U2" s="747"/>
      <c r="V2" s="746"/>
      <c r="W2" s="746"/>
      <c r="X2" s="746"/>
    </row>
    <row r="3" spans="2:25" ht="21" thickBot="1">
      <c r="B3" s="719" t="s">
        <v>2831</v>
      </c>
      <c r="C3" s="716"/>
      <c r="D3" s="716"/>
      <c r="E3" s="716"/>
      <c r="F3" s="717"/>
      <c r="G3" s="717"/>
      <c r="H3" s="717"/>
      <c r="I3" s="717"/>
      <c r="J3" s="717"/>
      <c r="K3" s="717"/>
      <c r="L3" s="717"/>
      <c r="M3" s="717"/>
      <c r="N3" s="717"/>
      <c r="O3" s="717"/>
      <c r="P3" s="717"/>
      <c r="Q3" s="717"/>
      <c r="R3" s="717"/>
      <c r="S3" s="717"/>
      <c r="T3" s="717"/>
      <c r="U3" s="717"/>
      <c r="V3" s="717"/>
      <c r="W3" s="717"/>
      <c r="X3" s="717"/>
      <c r="Y3" s="730" t="str">
        <f ca="1">TEXT(AccReturns!$B$3, "dd/mm/yyyy")&amp;" - "&amp;TEXT(OFFSET(AccReturns!$B$2,COUNTA(AccReturns!$B:$B),), "dd/mm/yyyy")</f>
        <v>02/01/2020 - 17/10/2022</v>
      </c>
    </row>
    <row r="6" spans="2:25" ht="19.5" customHeight="1" thickBot="1">
      <c r="B6" s="740"/>
      <c r="C6" s="813" t="s">
        <v>2643</v>
      </c>
      <c r="D6" s="813" t="s">
        <v>2644</v>
      </c>
      <c r="E6" s="813" t="s">
        <v>2645</v>
      </c>
      <c r="F6" s="813" t="s">
        <v>2646</v>
      </c>
      <c r="G6" s="813" t="s">
        <v>2647</v>
      </c>
      <c r="H6" s="813" t="s">
        <v>2648</v>
      </c>
      <c r="I6" s="813" t="s">
        <v>2649</v>
      </c>
      <c r="J6" s="813" t="s">
        <v>2650</v>
      </c>
      <c r="K6" s="813" t="s">
        <v>2651</v>
      </c>
      <c r="L6" s="813" t="s">
        <v>2652</v>
      </c>
      <c r="M6" s="813" t="s">
        <v>2653</v>
      </c>
      <c r="N6" s="813" t="s">
        <v>2654</v>
      </c>
      <c r="O6" s="813" t="s">
        <v>2655</v>
      </c>
      <c r="P6" s="813" t="s">
        <v>2656</v>
      </c>
      <c r="Q6" s="813" t="s">
        <v>2657</v>
      </c>
      <c r="R6" s="813" t="s">
        <v>2658</v>
      </c>
      <c r="S6" s="813" t="s">
        <v>2659</v>
      </c>
      <c r="T6" s="813" t="s">
        <v>2660</v>
      </c>
      <c r="U6" s="813" t="s">
        <v>2661</v>
      </c>
      <c r="V6" s="744"/>
      <c r="W6" s="744"/>
      <c r="X6" s="744"/>
    </row>
    <row r="7" spans="2:25" ht="15" customHeight="1" thickTop="1">
      <c r="B7" s="752" t="s">
        <v>2642</v>
      </c>
      <c r="C7" s="812">
        <v>1</v>
      </c>
      <c r="D7" s="812" t="s">
        <v>34</v>
      </c>
      <c r="E7" s="812" t="s">
        <v>34</v>
      </c>
      <c r="F7" s="812" t="s">
        <v>34</v>
      </c>
      <c r="G7" s="812" t="s">
        <v>34</v>
      </c>
      <c r="H7" s="812" t="s">
        <v>34</v>
      </c>
      <c r="I7" s="812" t="s">
        <v>34</v>
      </c>
      <c r="J7" s="812" t="s">
        <v>34</v>
      </c>
      <c r="K7" s="812" t="s">
        <v>34</v>
      </c>
      <c r="L7" s="812" t="s">
        <v>34</v>
      </c>
      <c r="M7" s="812" t="s">
        <v>34</v>
      </c>
      <c r="N7" s="812" t="s">
        <v>34</v>
      </c>
      <c r="O7" s="812" t="s">
        <v>34</v>
      </c>
      <c r="P7" s="812" t="s">
        <v>34</v>
      </c>
      <c r="Q7" s="812" t="s">
        <v>34</v>
      </c>
      <c r="R7" s="812" t="s">
        <v>34</v>
      </c>
      <c r="S7" s="812" t="s">
        <v>34</v>
      </c>
      <c r="T7" s="812" t="s">
        <v>34</v>
      </c>
      <c r="U7" s="812" t="s">
        <v>34</v>
      </c>
      <c r="V7" s="745"/>
      <c r="W7" s="745"/>
      <c r="X7" s="745"/>
    </row>
    <row r="8" spans="2:25" ht="15" customHeight="1">
      <c r="B8" s="753" t="s">
        <v>2672</v>
      </c>
      <c r="C8" s="751">
        <v>0.27206440977560015</v>
      </c>
      <c r="D8" s="751">
        <v>1</v>
      </c>
      <c r="E8" s="751" t="s">
        <v>34</v>
      </c>
      <c r="F8" s="751" t="s">
        <v>34</v>
      </c>
      <c r="G8" s="751" t="s">
        <v>34</v>
      </c>
      <c r="H8" s="751" t="s">
        <v>34</v>
      </c>
      <c r="I8" s="751" t="s">
        <v>34</v>
      </c>
      <c r="J8" s="751" t="s">
        <v>34</v>
      </c>
      <c r="K8" s="751" t="s">
        <v>34</v>
      </c>
      <c r="L8" s="751" t="s">
        <v>34</v>
      </c>
      <c r="M8" s="751" t="s">
        <v>34</v>
      </c>
      <c r="N8" s="751" t="s">
        <v>34</v>
      </c>
      <c r="O8" s="751" t="s">
        <v>34</v>
      </c>
      <c r="P8" s="751" t="s">
        <v>34</v>
      </c>
      <c r="Q8" s="751" t="s">
        <v>34</v>
      </c>
      <c r="R8" s="751" t="s">
        <v>34</v>
      </c>
      <c r="S8" s="751" t="s">
        <v>34</v>
      </c>
      <c r="T8" s="751" t="s">
        <v>34</v>
      </c>
      <c r="U8" s="751" t="s">
        <v>34</v>
      </c>
      <c r="V8" s="746"/>
      <c r="W8" s="746"/>
      <c r="X8" s="746"/>
    </row>
    <row r="9" spans="2:25" ht="15" customHeight="1">
      <c r="B9" s="753" t="s">
        <v>2673</v>
      </c>
      <c r="C9" s="751">
        <v>0.25222635461195259</v>
      </c>
      <c r="D9" s="751">
        <v>0.51679559155118771</v>
      </c>
      <c r="E9" s="751">
        <v>1</v>
      </c>
      <c r="F9" s="751" t="s">
        <v>34</v>
      </c>
      <c r="G9" s="751" t="s">
        <v>34</v>
      </c>
      <c r="H9" s="751" t="s">
        <v>34</v>
      </c>
      <c r="I9" s="751" t="s">
        <v>34</v>
      </c>
      <c r="J9" s="751" t="s">
        <v>34</v>
      </c>
      <c r="K9" s="751" t="s">
        <v>34</v>
      </c>
      <c r="L9" s="751" t="s">
        <v>34</v>
      </c>
      <c r="M9" s="751" t="s">
        <v>34</v>
      </c>
      <c r="N9" s="751" t="s">
        <v>34</v>
      </c>
      <c r="O9" s="751" t="s">
        <v>34</v>
      </c>
      <c r="P9" s="751" t="s">
        <v>34</v>
      </c>
      <c r="Q9" s="751" t="s">
        <v>34</v>
      </c>
      <c r="R9" s="751" t="s">
        <v>34</v>
      </c>
      <c r="S9" s="751" t="s">
        <v>34</v>
      </c>
      <c r="T9" s="751" t="s">
        <v>34</v>
      </c>
      <c r="U9" s="751" t="s">
        <v>34</v>
      </c>
      <c r="V9" s="746"/>
      <c r="W9" s="746"/>
      <c r="X9" s="746"/>
    </row>
    <row r="10" spans="2:25" ht="15" customHeight="1">
      <c r="B10" s="753" t="s">
        <v>2674</v>
      </c>
      <c r="C10" s="751">
        <v>0.18841501001001795</v>
      </c>
      <c r="D10" s="751">
        <v>6.6146786712101668E-2</v>
      </c>
      <c r="E10" s="751">
        <v>6.669470381152956E-2</v>
      </c>
      <c r="F10" s="751">
        <v>1</v>
      </c>
      <c r="G10" s="751" t="s">
        <v>34</v>
      </c>
      <c r="H10" s="751" t="s">
        <v>34</v>
      </c>
      <c r="I10" s="751" t="s">
        <v>34</v>
      </c>
      <c r="J10" s="751" t="s">
        <v>34</v>
      </c>
      <c r="K10" s="751" t="s">
        <v>34</v>
      </c>
      <c r="L10" s="751" t="s">
        <v>34</v>
      </c>
      <c r="M10" s="751" t="s">
        <v>34</v>
      </c>
      <c r="N10" s="751" t="s">
        <v>34</v>
      </c>
      <c r="O10" s="751" t="s">
        <v>34</v>
      </c>
      <c r="P10" s="751" t="s">
        <v>34</v>
      </c>
      <c r="Q10" s="751" t="s">
        <v>34</v>
      </c>
      <c r="R10" s="751" t="s">
        <v>34</v>
      </c>
      <c r="S10" s="751" t="s">
        <v>34</v>
      </c>
      <c r="T10" s="751" t="s">
        <v>34</v>
      </c>
      <c r="U10" s="751" t="s">
        <v>34</v>
      </c>
      <c r="V10" s="746"/>
      <c r="W10" s="746"/>
      <c r="X10" s="746"/>
    </row>
    <row r="11" spans="2:25" ht="15" customHeight="1">
      <c r="B11" s="753" t="s">
        <v>2675</v>
      </c>
      <c r="C11" s="751">
        <v>0.21696992929630354</v>
      </c>
      <c r="D11" s="751">
        <v>0.79886193212404277</v>
      </c>
      <c r="E11" s="751">
        <v>0.42852941486582291</v>
      </c>
      <c r="F11" s="751">
        <v>5.6483032432318725E-2</v>
      </c>
      <c r="G11" s="751">
        <v>1</v>
      </c>
      <c r="H11" s="751" t="s">
        <v>34</v>
      </c>
      <c r="I11" s="751" t="s">
        <v>34</v>
      </c>
      <c r="J11" s="751" t="s">
        <v>34</v>
      </c>
      <c r="K11" s="751" t="s">
        <v>34</v>
      </c>
      <c r="L11" s="751" t="s">
        <v>34</v>
      </c>
      <c r="M11" s="751" t="s">
        <v>34</v>
      </c>
      <c r="N11" s="751" t="s">
        <v>34</v>
      </c>
      <c r="O11" s="751" t="s">
        <v>34</v>
      </c>
      <c r="P11" s="751" t="s">
        <v>34</v>
      </c>
      <c r="Q11" s="751" t="s">
        <v>34</v>
      </c>
      <c r="R11" s="751" t="s">
        <v>34</v>
      </c>
      <c r="S11" s="751" t="s">
        <v>34</v>
      </c>
      <c r="T11" s="751" t="s">
        <v>34</v>
      </c>
      <c r="U11" s="751" t="s">
        <v>34</v>
      </c>
      <c r="V11" s="746"/>
      <c r="W11" s="746"/>
      <c r="X11" s="746"/>
    </row>
    <row r="12" spans="2:25" ht="15" customHeight="1">
      <c r="B12" s="753" t="s">
        <v>2676</v>
      </c>
      <c r="C12" s="751">
        <v>0.11730126908769296</v>
      </c>
      <c r="D12" s="751">
        <v>0.2413481837497167</v>
      </c>
      <c r="E12" s="751">
        <v>0.16602552108635141</v>
      </c>
      <c r="F12" s="751">
        <v>5.1755636582523731E-2</v>
      </c>
      <c r="G12" s="751">
        <v>0.25069304977881091</v>
      </c>
      <c r="H12" s="751">
        <v>1</v>
      </c>
      <c r="I12" s="751" t="s">
        <v>34</v>
      </c>
      <c r="J12" s="751" t="s">
        <v>34</v>
      </c>
      <c r="K12" s="751" t="s">
        <v>34</v>
      </c>
      <c r="L12" s="751" t="s">
        <v>34</v>
      </c>
      <c r="M12" s="751" t="s">
        <v>34</v>
      </c>
      <c r="N12" s="751" t="s">
        <v>34</v>
      </c>
      <c r="O12" s="751" t="s">
        <v>34</v>
      </c>
      <c r="P12" s="751" t="s">
        <v>34</v>
      </c>
      <c r="Q12" s="751" t="s">
        <v>34</v>
      </c>
      <c r="R12" s="751" t="s">
        <v>34</v>
      </c>
      <c r="S12" s="751" t="s">
        <v>34</v>
      </c>
      <c r="T12" s="751" t="s">
        <v>34</v>
      </c>
      <c r="U12" s="751" t="s">
        <v>34</v>
      </c>
      <c r="V12" s="746"/>
      <c r="W12" s="746"/>
      <c r="X12" s="746"/>
    </row>
    <row r="13" spans="2:25" ht="15" customHeight="1">
      <c r="B13" s="753" t="s">
        <v>2677</v>
      </c>
      <c r="C13" s="751">
        <v>0.19985120513519677</v>
      </c>
      <c r="D13" s="751">
        <v>0.4130668511805638</v>
      </c>
      <c r="E13" s="751">
        <v>0.29220228401583337</v>
      </c>
      <c r="F13" s="751">
        <v>8.515003006368102E-2</v>
      </c>
      <c r="G13" s="751">
        <v>0.40361600479744442</v>
      </c>
      <c r="H13" s="751">
        <v>0.15591218228812034</v>
      </c>
      <c r="I13" s="751">
        <v>1</v>
      </c>
      <c r="J13" s="751" t="s">
        <v>34</v>
      </c>
      <c r="K13" s="751" t="s">
        <v>34</v>
      </c>
      <c r="L13" s="751" t="s">
        <v>34</v>
      </c>
      <c r="M13" s="751" t="s">
        <v>34</v>
      </c>
      <c r="N13" s="751" t="s">
        <v>34</v>
      </c>
      <c r="O13" s="751" t="s">
        <v>34</v>
      </c>
      <c r="P13" s="751" t="s">
        <v>34</v>
      </c>
      <c r="Q13" s="751" t="s">
        <v>34</v>
      </c>
      <c r="R13" s="751" t="s">
        <v>34</v>
      </c>
      <c r="S13" s="751" t="s">
        <v>34</v>
      </c>
      <c r="T13" s="751" t="s">
        <v>34</v>
      </c>
      <c r="U13" s="751" t="s">
        <v>34</v>
      </c>
      <c r="V13" s="746"/>
      <c r="W13" s="746"/>
      <c r="X13" s="746"/>
    </row>
    <row r="14" spans="2:25" ht="15" customHeight="1">
      <c r="B14" s="753" t="s">
        <v>2678</v>
      </c>
      <c r="C14" s="751">
        <v>0.16723913371264348</v>
      </c>
      <c r="D14" s="751">
        <v>0.81312585287970518</v>
      </c>
      <c r="E14" s="751">
        <v>0.43298225455147965</v>
      </c>
      <c r="F14" s="751">
        <v>5.3984602853704516E-2</v>
      </c>
      <c r="G14" s="751">
        <v>0.77233666610594731</v>
      </c>
      <c r="H14" s="751">
        <v>0.18891139119245393</v>
      </c>
      <c r="I14" s="751">
        <v>0.41534701949540415</v>
      </c>
      <c r="J14" s="751">
        <v>1</v>
      </c>
      <c r="K14" s="751" t="s">
        <v>34</v>
      </c>
      <c r="L14" s="751" t="s">
        <v>34</v>
      </c>
      <c r="M14" s="751" t="s">
        <v>34</v>
      </c>
      <c r="N14" s="751" t="s">
        <v>34</v>
      </c>
      <c r="O14" s="751" t="s">
        <v>34</v>
      </c>
      <c r="P14" s="751" t="s">
        <v>34</v>
      </c>
      <c r="Q14" s="751" t="s">
        <v>34</v>
      </c>
      <c r="R14" s="751" t="s">
        <v>34</v>
      </c>
      <c r="S14" s="751" t="s">
        <v>34</v>
      </c>
      <c r="T14" s="751" t="s">
        <v>34</v>
      </c>
      <c r="U14" s="751" t="s">
        <v>34</v>
      </c>
      <c r="V14" s="746"/>
      <c r="W14" s="746"/>
      <c r="X14" s="746"/>
    </row>
    <row r="15" spans="2:25" ht="15" customHeight="1">
      <c r="B15" s="753" t="s">
        <v>2679</v>
      </c>
      <c r="C15" s="751">
        <v>0.15151086983241771</v>
      </c>
      <c r="D15" s="751">
        <v>1.6260744301680209E-2</v>
      </c>
      <c r="E15" s="751">
        <v>2.5094101949126878E-2</v>
      </c>
      <c r="F15" s="751">
        <v>3.4277751120746318E-2</v>
      </c>
      <c r="G15" s="751">
        <v>9.1000778725566396E-3</v>
      </c>
      <c r="H15" s="751">
        <v>5.4296623466494661E-3</v>
      </c>
      <c r="I15" s="751">
        <v>4.4514698608240665E-2</v>
      </c>
      <c r="J15" s="751">
        <v>-1.2719607293911024E-3</v>
      </c>
      <c r="K15" s="751">
        <v>1</v>
      </c>
      <c r="L15" s="751" t="s">
        <v>34</v>
      </c>
      <c r="M15" s="751" t="s">
        <v>34</v>
      </c>
      <c r="N15" s="751" t="s">
        <v>34</v>
      </c>
      <c r="O15" s="751" t="s">
        <v>34</v>
      </c>
      <c r="P15" s="751" t="s">
        <v>34</v>
      </c>
      <c r="Q15" s="751" t="s">
        <v>34</v>
      </c>
      <c r="R15" s="751" t="s">
        <v>34</v>
      </c>
      <c r="S15" s="751" t="s">
        <v>34</v>
      </c>
      <c r="T15" s="751" t="s">
        <v>34</v>
      </c>
      <c r="U15" s="751" t="s">
        <v>34</v>
      </c>
      <c r="V15" s="746"/>
      <c r="W15" s="746"/>
      <c r="X15" s="746"/>
    </row>
    <row r="16" spans="2:25" ht="15" customHeight="1">
      <c r="B16" s="753" t="s">
        <v>2662</v>
      </c>
      <c r="C16" s="751">
        <v>5.7665763182194428E-3</v>
      </c>
      <c r="D16" s="751">
        <v>-5.3803979104113629E-2</v>
      </c>
      <c r="E16" s="751">
        <v>2.0159760105032613E-2</v>
      </c>
      <c r="F16" s="751">
        <v>4.1685461459404259E-3</v>
      </c>
      <c r="G16" s="751">
        <v>9.2441284888769362E-3</v>
      </c>
      <c r="H16" s="751">
        <v>3.3421864258249862E-2</v>
      </c>
      <c r="I16" s="751">
        <v>-0.1449014726126556</v>
      </c>
      <c r="J16" s="751">
        <v>-0.11363752329477871</v>
      </c>
      <c r="K16" s="751">
        <v>3.9332971631011989E-3</v>
      </c>
      <c r="L16" s="751">
        <v>1</v>
      </c>
      <c r="M16" s="751" t="s">
        <v>34</v>
      </c>
      <c r="N16" s="751" t="s">
        <v>34</v>
      </c>
      <c r="O16" s="751" t="s">
        <v>34</v>
      </c>
      <c r="P16" s="751" t="s">
        <v>34</v>
      </c>
      <c r="Q16" s="751" t="s">
        <v>34</v>
      </c>
      <c r="R16" s="751" t="s">
        <v>34</v>
      </c>
      <c r="S16" s="751" t="s">
        <v>34</v>
      </c>
      <c r="T16" s="751" t="s">
        <v>34</v>
      </c>
      <c r="U16" s="751" t="s">
        <v>34</v>
      </c>
      <c r="V16" s="746"/>
      <c r="W16" s="746"/>
      <c r="X16" s="746"/>
    </row>
    <row r="17" spans="2:24" ht="15" customHeight="1">
      <c r="B17" s="753" t="s">
        <v>2663</v>
      </c>
      <c r="C17" s="751">
        <v>2.2423460581031247E-2</v>
      </c>
      <c r="D17" s="751">
        <v>-0.12747992183391663</v>
      </c>
      <c r="E17" s="751">
        <v>-0.14182701501953995</v>
      </c>
      <c r="F17" s="751">
        <v>5.3494777972273082E-2</v>
      </c>
      <c r="G17" s="751">
        <v>-0.132210432557895</v>
      </c>
      <c r="H17" s="751">
        <v>-7.8519749040802597E-2</v>
      </c>
      <c r="I17" s="751">
        <v>-0.21281623874458089</v>
      </c>
      <c r="J17" s="751">
        <v>-0.18937758908310326</v>
      </c>
      <c r="K17" s="751">
        <v>3.2794559531903765E-2</v>
      </c>
      <c r="L17" s="751">
        <v>0.29378658814519248</v>
      </c>
      <c r="M17" s="751">
        <v>1</v>
      </c>
      <c r="N17" s="751" t="s">
        <v>34</v>
      </c>
      <c r="O17" s="751" t="s">
        <v>34</v>
      </c>
      <c r="P17" s="751" t="s">
        <v>34</v>
      </c>
      <c r="Q17" s="751" t="s">
        <v>34</v>
      </c>
      <c r="R17" s="751" t="s">
        <v>34</v>
      </c>
      <c r="S17" s="751" t="s">
        <v>34</v>
      </c>
      <c r="T17" s="751" t="s">
        <v>34</v>
      </c>
      <c r="U17" s="751" t="s">
        <v>34</v>
      </c>
      <c r="V17" s="746"/>
      <c r="W17" s="746"/>
      <c r="X17" s="746"/>
    </row>
    <row r="18" spans="2:24" ht="15" customHeight="1">
      <c r="B18" s="753" t="s">
        <v>2664</v>
      </c>
      <c r="C18" s="751">
        <v>7.8953713603225187E-2</v>
      </c>
      <c r="D18" s="751">
        <v>-1.8257635357420084E-2</v>
      </c>
      <c r="E18" s="751">
        <v>-1.7862152373784558E-2</v>
      </c>
      <c r="F18" s="751">
        <v>8.1717700298746618E-3</v>
      </c>
      <c r="G18" s="751">
        <v>4.6507702467363087E-3</v>
      </c>
      <c r="H18" s="751">
        <v>-6.6479429527967412E-3</v>
      </c>
      <c r="I18" s="751">
        <v>-7.7638870514213684E-2</v>
      </c>
      <c r="J18" s="751">
        <v>-2.484417217273319E-2</v>
      </c>
      <c r="K18" s="751">
        <v>2.1961663706210489E-2</v>
      </c>
      <c r="L18" s="751">
        <v>0.25039142260393604</v>
      </c>
      <c r="M18" s="751">
        <v>0.22841343536766515</v>
      </c>
      <c r="N18" s="751">
        <v>1</v>
      </c>
      <c r="O18" s="751" t="s">
        <v>34</v>
      </c>
      <c r="P18" s="751" t="s">
        <v>34</v>
      </c>
      <c r="Q18" s="751" t="s">
        <v>34</v>
      </c>
      <c r="R18" s="751" t="s">
        <v>34</v>
      </c>
      <c r="S18" s="751" t="s">
        <v>34</v>
      </c>
      <c r="T18" s="751" t="s">
        <v>34</v>
      </c>
      <c r="U18" s="751" t="s">
        <v>34</v>
      </c>
      <c r="V18" s="746"/>
      <c r="W18" s="746"/>
      <c r="X18" s="746"/>
    </row>
    <row r="19" spans="2:24" ht="15" customHeight="1">
      <c r="B19" s="753" t="s">
        <v>2665</v>
      </c>
      <c r="C19" s="751">
        <v>7.9362949091976109E-2</v>
      </c>
      <c r="D19" s="751">
        <v>2.1403613268129281E-2</v>
      </c>
      <c r="E19" s="751">
        <v>1.2095578114504953E-3</v>
      </c>
      <c r="F19" s="751">
        <v>4.3944068099647265E-2</v>
      </c>
      <c r="G19" s="751">
        <v>3.3940484845418367E-2</v>
      </c>
      <c r="H19" s="751">
        <v>4.0339918871146213E-2</v>
      </c>
      <c r="I19" s="751">
        <v>-3.9024379492564112E-3</v>
      </c>
      <c r="J19" s="751">
        <v>-5.511929776971454E-2</v>
      </c>
      <c r="K19" s="751">
        <v>5.9281848106938213E-2</v>
      </c>
      <c r="L19" s="751">
        <v>0.42657291089704796</v>
      </c>
      <c r="M19" s="751">
        <v>0.32960368024241288</v>
      </c>
      <c r="N19" s="751">
        <v>0.38151161370537962</v>
      </c>
      <c r="O19" s="751">
        <v>1</v>
      </c>
      <c r="P19" s="751" t="s">
        <v>34</v>
      </c>
      <c r="Q19" s="751" t="s">
        <v>34</v>
      </c>
      <c r="R19" s="751" t="s">
        <v>34</v>
      </c>
      <c r="S19" s="751" t="s">
        <v>34</v>
      </c>
      <c r="T19" s="751" t="s">
        <v>34</v>
      </c>
      <c r="U19" s="751" t="s">
        <v>34</v>
      </c>
      <c r="V19" s="746"/>
      <c r="W19" s="746"/>
      <c r="X19" s="746"/>
    </row>
    <row r="20" spans="2:24" ht="15" customHeight="1">
      <c r="B20" s="753" t="s">
        <v>2666</v>
      </c>
      <c r="C20" s="751">
        <v>0.11859287641336584</v>
      </c>
      <c r="D20" s="751">
        <v>4.3887618003421718E-2</v>
      </c>
      <c r="E20" s="751">
        <v>8.3194075006141534E-3</v>
      </c>
      <c r="F20" s="751">
        <v>5.417301902912388E-2</v>
      </c>
      <c r="G20" s="751">
        <v>4.1575589627651906E-2</v>
      </c>
      <c r="H20" s="751">
        <v>1.0636563955657563E-2</v>
      </c>
      <c r="I20" s="751">
        <v>-7.3239405101026056E-2</v>
      </c>
      <c r="J20" s="751">
        <v>-1.6458963334457261E-2</v>
      </c>
      <c r="K20" s="751">
        <v>4.866808639753447E-2</v>
      </c>
      <c r="L20" s="751">
        <v>0.31712993656880595</v>
      </c>
      <c r="M20" s="751">
        <v>0.5586982977870677</v>
      </c>
      <c r="N20" s="751">
        <v>0.28201275818425087</v>
      </c>
      <c r="O20" s="751">
        <v>0.52567564712441617</v>
      </c>
      <c r="P20" s="751">
        <v>1</v>
      </c>
      <c r="Q20" s="751" t="s">
        <v>34</v>
      </c>
      <c r="R20" s="751" t="s">
        <v>34</v>
      </c>
      <c r="S20" s="751" t="s">
        <v>34</v>
      </c>
      <c r="T20" s="751" t="s">
        <v>34</v>
      </c>
      <c r="U20" s="751" t="s">
        <v>34</v>
      </c>
      <c r="V20" s="746"/>
      <c r="W20" s="746"/>
      <c r="X20" s="746"/>
    </row>
    <row r="21" spans="2:24" ht="15" customHeight="1">
      <c r="B21" s="753" t="s">
        <v>2667</v>
      </c>
      <c r="C21" s="751">
        <v>5.3911427301980737E-2</v>
      </c>
      <c r="D21" s="751">
        <v>1.335022405077289E-2</v>
      </c>
      <c r="E21" s="751">
        <v>-1.7954661317584733E-2</v>
      </c>
      <c r="F21" s="751">
        <v>3.2986456232177365E-2</v>
      </c>
      <c r="G21" s="751">
        <v>8.2894399691412254E-2</v>
      </c>
      <c r="H21" s="751">
        <v>1.0536644499035954E-2</v>
      </c>
      <c r="I21" s="751">
        <v>-2.6557648013992866E-2</v>
      </c>
      <c r="J21" s="751">
        <v>-6.5072184612565385E-3</v>
      </c>
      <c r="K21" s="751">
        <v>-5.3472856375066033E-2</v>
      </c>
      <c r="L21" s="751">
        <v>0.26773692344122113</v>
      </c>
      <c r="M21" s="751">
        <v>0.19066863023016437</v>
      </c>
      <c r="N21" s="751">
        <v>3.79930658974574E-2</v>
      </c>
      <c r="O21" s="751">
        <v>0.19589465139030765</v>
      </c>
      <c r="P21" s="751">
        <v>0.18385134307010115</v>
      </c>
      <c r="Q21" s="751">
        <v>1</v>
      </c>
      <c r="R21" s="751" t="s">
        <v>34</v>
      </c>
      <c r="S21" s="751" t="s">
        <v>34</v>
      </c>
      <c r="T21" s="751" t="s">
        <v>34</v>
      </c>
      <c r="U21" s="751" t="s">
        <v>34</v>
      </c>
      <c r="V21" s="746"/>
      <c r="W21" s="746"/>
      <c r="X21" s="746"/>
    </row>
    <row r="22" spans="2:24" ht="15" customHeight="1">
      <c r="B22" s="753" t="s">
        <v>2668</v>
      </c>
      <c r="C22" s="751">
        <v>3.1040849021692501E-2</v>
      </c>
      <c r="D22" s="751">
        <v>-9.5301082635056489E-2</v>
      </c>
      <c r="E22" s="751">
        <v>-0.12417610876796473</v>
      </c>
      <c r="F22" s="751">
        <v>-3.7113246484013972E-4</v>
      </c>
      <c r="G22" s="751">
        <v>1.973617129921721E-2</v>
      </c>
      <c r="H22" s="751">
        <v>8.285419153819671E-3</v>
      </c>
      <c r="I22" s="751">
        <v>-0.10317809382946437</v>
      </c>
      <c r="J22" s="751">
        <v>-7.2801832898522517E-2</v>
      </c>
      <c r="K22" s="751">
        <v>-4.1943040549335467E-2</v>
      </c>
      <c r="L22" s="751">
        <v>0.25598560783497393</v>
      </c>
      <c r="M22" s="751">
        <v>6.3657633805682193E-2</v>
      </c>
      <c r="N22" s="751">
        <v>-1.5347813197033785E-2</v>
      </c>
      <c r="O22" s="751">
        <v>7.8091379456857499E-2</v>
      </c>
      <c r="P22" s="751">
        <v>7.8462822706490951E-2</v>
      </c>
      <c r="Q22" s="751">
        <v>0.35118484212960099</v>
      </c>
      <c r="R22" s="751">
        <v>1</v>
      </c>
      <c r="S22" s="751" t="s">
        <v>34</v>
      </c>
      <c r="T22" s="751" t="s">
        <v>34</v>
      </c>
      <c r="U22" s="751" t="s">
        <v>34</v>
      </c>
      <c r="V22" s="746"/>
      <c r="W22" s="746"/>
      <c r="X22" s="746"/>
    </row>
    <row r="23" spans="2:24" ht="15" customHeight="1">
      <c r="B23" s="753" t="s">
        <v>2669</v>
      </c>
      <c r="C23" s="751">
        <v>-3.1119328813828919E-2</v>
      </c>
      <c r="D23" s="751">
        <v>-8.1788570072968123E-2</v>
      </c>
      <c r="E23" s="751">
        <v>-0.12555427293196561</v>
      </c>
      <c r="F23" s="751">
        <v>4.0606027597939201E-2</v>
      </c>
      <c r="G23" s="751">
        <v>-1.6781297368163087E-2</v>
      </c>
      <c r="H23" s="751">
        <v>7.1895853814345498E-3</v>
      </c>
      <c r="I23" s="751">
        <v>-0.14081892699868814</v>
      </c>
      <c r="J23" s="751">
        <v>-0.11232931715284866</v>
      </c>
      <c r="K23" s="751">
        <v>-2.4439707886766138E-2</v>
      </c>
      <c r="L23" s="751">
        <v>0.63442735550754981</v>
      </c>
      <c r="M23" s="751">
        <v>0.5099030236587252</v>
      </c>
      <c r="N23" s="751">
        <v>0.13233778133303736</v>
      </c>
      <c r="O23" s="751">
        <v>0.43151516330152717</v>
      </c>
      <c r="P23" s="751">
        <v>0.45826256762290501</v>
      </c>
      <c r="Q23" s="751">
        <v>0.40873230318441883</v>
      </c>
      <c r="R23" s="751">
        <v>0.3537545105060092</v>
      </c>
      <c r="S23" s="751">
        <v>1</v>
      </c>
      <c r="T23" s="751" t="s">
        <v>34</v>
      </c>
      <c r="U23" s="751" t="s">
        <v>34</v>
      </c>
      <c r="V23" s="746"/>
      <c r="W23" s="746"/>
      <c r="X23" s="746"/>
    </row>
    <row r="24" spans="2:24" ht="15" customHeight="1">
      <c r="B24" s="753" t="s">
        <v>2670</v>
      </c>
      <c r="C24" s="751">
        <v>-1.0598335760509164E-3</v>
      </c>
      <c r="D24" s="751">
        <v>-5.7658121796572148E-2</v>
      </c>
      <c r="E24" s="751">
        <v>-8.4991222077045708E-2</v>
      </c>
      <c r="F24" s="751">
        <v>4.8936760100740155E-2</v>
      </c>
      <c r="G24" s="751">
        <v>-7.5274325598404124E-3</v>
      </c>
      <c r="H24" s="751">
        <v>7.138939392617367E-3</v>
      </c>
      <c r="I24" s="751">
        <v>-0.13978893967498471</v>
      </c>
      <c r="J24" s="751">
        <v>-8.95055453751821E-2</v>
      </c>
      <c r="K24" s="751">
        <v>-4.325560790542797E-2</v>
      </c>
      <c r="L24" s="751">
        <v>0.56314093362548989</v>
      </c>
      <c r="M24" s="751">
        <v>0.49603986176565895</v>
      </c>
      <c r="N24" s="751">
        <v>0.14593650606021519</v>
      </c>
      <c r="O24" s="751">
        <v>0.38372754660628255</v>
      </c>
      <c r="P24" s="751">
        <v>0.46833325899716227</v>
      </c>
      <c r="Q24" s="751">
        <v>0.4225806188758387</v>
      </c>
      <c r="R24" s="751">
        <v>0.31531438432424658</v>
      </c>
      <c r="S24" s="751">
        <v>0.85752726695834969</v>
      </c>
      <c r="T24" s="751">
        <v>1</v>
      </c>
      <c r="U24" s="751" t="s">
        <v>34</v>
      </c>
      <c r="V24" s="746"/>
      <c r="W24" s="746"/>
      <c r="X24" s="746"/>
    </row>
    <row r="25" spans="2:24" ht="15" customHeight="1">
      <c r="B25" s="753" t="s">
        <v>2671</v>
      </c>
      <c r="C25" s="751">
        <v>-5.0259865179778207E-2</v>
      </c>
      <c r="D25" s="751">
        <v>-0.10748194333776993</v>
      </c>
      <c r="E25" s="751">
        <v>-9.3035004676503358E-2</v>
      </c>
      <c r="F25" s="751">
        <v>2.1535729668515111E-2</v>
      </c>
      <c r="G25" s="751">
        <v>-9.6540212514725943E-2</v>
      </c>
      <c r="H25" s="751">
        <v>-3.5162596876353917E-2</v>
      </c>
      <c r="I25" s="751">
        <v>-0.25397260182600812</v>
      </c>
      <c r="J25" s="751">
        <v>-0.12789958146353245</v>
      </c>
      <c r="K25" s="751">
        <v>-1.196432389057365E-2</v>
      </c>
      <c r="L25" s="751">
        <v>0.43259529873678781</v>
      </c>
      <c r="M25" s="751">
        <v>0.52124527852878955</v>
      </c>
      <c r="N25" s="751">
        <v>2.7740813703469768E-2</v>
      </c>
      <c r="O25" s="751">
        <v>0.22609821901888988</v>
      </c>
      <c r="P25" s="751">
        <v>0.42086517543185747</v>
      </c>
      <c r="Q25" s="751">
        <v>0.2765653456854768</v>
      </c>
      <c r="R25" s="751">
        <v>0.2480616487414378</v>
      </c>
      <c r="S25" s="751">
        <v>0.70465079873087899</v>
      </c>
      <c r="T25" s="751">
        <v>0.67790080670838226</v>
      </c>
      <c r="U25" s="751">
        <v>1</v>
      </c>
      <c r="V25" s="746"/>
      <c r="W25" s="746"/>
      <c r="X25" s="746"/>
    </row>
    <row r="26" spans="2:24" ht="15">
      <c r="B26" s="742"/>
      <c r="C26" s="747"/>
      <c r="D26" s="747"/>
      <c r="E26" s="747"/>
      <c r="F26" s="747"/>
      <c r="G26" s="747"/>
      <c r="H26" s="747"/>
      <c r="I26" s="747"/>
      <c r="J26" s="747"/>
      <c r="K26" s="747"/>
      <c r="L26" s="747"/>
      <c r="M26" s="747"/>
      <c r="N26" s="747"/>
      <c r="O26" s="747"/>
      <c r="P26" s="747"/>
      <c r="Q26" s="747"/>
      <c r="R26" s="747"/>
      <c r="S26" s="747"/>
      <c r="T26" s="747"/>
      <c r="U26" s="747"/>
      <c r="V26" s="746"/>
      <c r="W26" s="746"/>
      <c r="X26" s="746"/>
    </row>
    <row r="27" spans="2:24" ht="15">
      <c r="B27" s="742"/>
      <c r="C27" s="747"/>
      <c r="D27" s="747"/>
      <c r="E27" s="747"/>
      <c r="F27" s="747"/>
      <c r="G27" s="747"/>
      <c r="H27" s="747"/>
      <c r="I27" s="747"/>
      <c r="J27" s="747"/>
      <c r="K27" s="747"/>
      <c r="L27" s="747"/>
      <c r="M27" s="747"/>
      <c r="N27" s="747"/>
      <c r="O27" s="747"/>
      <c r="P27" s="747"/>
      <c r="Q27" s="747"/>
      <c r="R27" s="747"/>
      <c r="S27" s="747"/>
      <c r="T27" s="747"/>
      <c r="U27" s="747"/>
      <c r="V27" s="746"/>
      <c r="W27" s="746"/>
      <c r="X27" s="746"/>
    </row>
    <row r="28" spans="2:24" ht="15">
      <c r="B28" s="742"/>
      <c r="C28" s="767"/>
      <c r="D28" s="767"/>
      <c r="E28" s="767"/>
      <c r="F28" s="767"/>
      <c r="G28" s="767"/>
      <c r="H28" s="767"/>
      <c r="I28" s="747"/>
      <c r="J28" s="747"/>
      <c r="K28" s="747"/>
      <c r="L28" s="747"/>
      <c r="M28" s="747"/>
      <c r="N28" s="747"/>
      <c r="O28" s="747"/>
      <c r="P28" s="747"/>
      <c r="Q28" s="747"/>
      <c r="R28" s="747"/>
      <c r="S28" s="747"/>
      <c r="T28" s="747"/>
      <c r="U28" s="747"/>
      <c r="V28" s="746"/>
      <c r="W28" s="746"/>
      <c r="X28" s="746"/>
    </row>
    <row r="29" spans="2:24" ht="15">
      <c r="B29" s="742"/>
      <c r="C29" s="747"/>
      <c r="D29" s="747"/>
      <c r="E29" s="747"/>
      <c r="F29" s="747"/>
      <c r="G29" s="747"/>
      <c r="H29" s="747"/>
      <c r="I29" s="747"/>
      <c r="J29" s="747"/>
      <c r="K29" s="747"/>
      <c r="L29" s="747"/>
      <c r="M29" s="747"/>
      <c r="N29" s="747"/>
      <c r="O29" s="747"/>
      <c r="P29" s="747"/>
      <c r="Q29" s="747"/>
      <c r="R29" s="747"/>
      <c r="S29" s="747"/>
      <c r="T29" s="747"/>
      <c r="U29" s="747"/>
      <c r="V29" s="746"/>
      <c r="W29" s="746"/>
      <c r="X29" s="746"/>
    </row>
    <row r="30" spans="2:24" ht="15">
      <c r="B30" s="742"/>
      <c r="C30" s="747"/>
      <c r="D30" s="747"/>
      <c r="E30" s="747"/>
      <c r="F30" s="747"/>
      <c r="G30" s="747"/>
      <c r="H30" s="747"/>
      <c r="I30" s="747"/>
      <c r="J30" s="747"/>
      <c r="K30" s="747"/>
      <c r="L30" s="747"/>
      <c r="M30" s="747"/>
      <c r="N30" s="747"/>
      <c r="O30" s="747"/>
      <c r="P30" s="747"/>
      <c r="Q30" s="747"/>
      <c r="R30" s="747"/>
      <c r="S30" s="747"/>
      <c r="T30" s="747"/>
      <c r="U30" s="747"/>
      <c r="V30" s="746"/>
      <c r="W30" s="746"/>
      <c r="X30" s="746"/>
    </row>
    <row r="31" spans="2:24" ht="15">
      <c r="B31" s="743"/>
      <c r="C31" s="748"/>
      <c r="D31" s="748"/>
      <c r="E31" s="748"/>
      <c r="F31" s="748"/>
      <c r="G31" s="748"/>
      <c r="H31" s="748"/>
      <c r="I31" s="748"/>
      <c r="J31" s="748"/>
      <c r="K31" s="748"/>
      <c r="L31" s="748"/>
      <c r="M31" s="748"/>
      <c r="N31" s="748"/>
      <c r="O31" s="748"/>
      <c r="P31" s="748"/>
      <c r="Q31" s="748"/>
      <c r="R31" s="748"/>
      <c r="S31" s="748"/>
      <c r="T31" s="748"/>
      <c r="U31" s="748"/>
      <c r="V31" s="749"/>
      <c r="W31" s="749"/>
      <c r="X31" s="749"/>
    </row>
    <row r="32" spans="2:24" ht="15">
      <c r="B32" s="741"/>
      <c r="C32" s="754"/>
      <c r="D32" s="754"/>
      <c r="E32" s="754"/>
      <c r="F32" s="754"/>
      <c r="G32" s="754"/>
      <c r="H32" s="754"/>
      <c r="I32" s="754"/>
      <c r="J32" s="754"/>
      <c r="K32" s="754"/>
      <c r="L32" s="754"/>
      <c r="M32" s="754"/>
      <c r="N32" s="754"/>
      <c r="O32" s="754"/>
      <c r="P32" s="754"/>
      <c r="Q32" s="754"/>
      <c r="R32" s="754"/>
      <c r="S32" s="754"/>
      <c r="T32" s="754"/>
      <c r="U32" s="754"/>
      <c r="V32" s="697"/>
      <c r="W32" s="697"/>
      <c r="X32" s="697"/>
    </row>
  </sheetData>
  <conditionalFormatting sqref="C7:U25">
    <cfRule type="colorScale" priority="10">
      <colorScale>
        <cfvo type="min"/>
        <cfvo type="percentile" val="50"/>
        <cfvo type="max"/>
        <color theme="8"/>
        <color rgb="FFFFEB84"/>
        <color theme="7"/>
      </colorScale>
    </cfRule>
  </conditionalFormatting>
  <conditionalFormatting sqref="B7:B31 B1:B2">
    <cfRule type="expression" dxfId="1199" priority="5">
      <formula>B1=""</formula>
    </cfRule>
  </conditionalFormatting>
  <conditionalFormatting sqref="C6:X6">
    <cfRule type="expression" dxfId="1198" priority="6">
      <formula>C6=""</formula>
    </cfRule>
  </conditionalFormatting>
  <conditionalFormatting sqref="C7:X31 C1:X2">
    <cfRule type="expression" dxfId="1197" priority="7">
      <formula>C1=""</formula>
    </cfRule>
    <cfRule type="expression" dxfId="1196" priority="8">
      <formula>AND(C1="-", $B1&lt;&gt;"", C$5&lt;&gt;"")</formula>
    </cfRule>
    <cfRule type="expression" dxfId="1195" priority="9">
      <formula>AND(C1&lt;&gt;"",COLUMN(C1)=(ROW(C1)-(ROW($B$7)-COLUMN($C$5))))</formula>
    </cfRule>
  </conditionalFormatting>
  <printOptions horizontalCentered="1"/>
  <pageMargins left="0.25" right="0.25" top="0.75" bottom="0.5" header="0" footer="0"/>
  <pageSetup paperSize="9" pageOrder="overThenDown" orientation="landscape" r:id="rId1"/>
  <headerFooter>
    <oddHeader>&amp;R&amp;G</oddHeader>
    <oddFooter>&amp;L&amp;10 19/10/2022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sheetPr>
  <dimension ref="A1:Y83"/>
  <sheetViews>
    <sheetView showRuler="0" view="pageLayout" zoomScale="90" zoomScaleNormal="80" zoomScalePageLayoutView="90" workbookViewId="0"/>
  </sheetViews>
  <sheetFormatPr defaultColWidth="10.69921875" defaultRowHeight="11.25"/>
  <cols>
    <col min="1" max="1" width="2.19921875" style="391" customWidth="1"/>
    <col min="2" max="2" width="8.19921875" style="391" customWidth="1"/>
    <col min="3" max="3" width="4.19921875" style="388" customWidth="1"/>
    <col min="4" max="4" width="2.09765625" style="388" customWidth="1"/>
    <col min="5" max="5" width="11.3984375" style="388" customWidth="1"/>
    <col min="6" max="9" width="4.19921875" style="388" customWidth="1"/>
    <col min="10" max="19" width="4.19921875" style="391" customWidth="1"/>
    <col min="20" max="21" width="4.296875" style="391" customWidth="1"/>
    <col min="22" max="24" width="4.19921875" style="391" customWidth="1"/>
    <col min="25" max="25" width="4.3984375" style="388" customWidth="1"/>
    <col min="26" max="16384" width="10.69921875" style="388"/>
  </cols>
  <sheetData>
    <row r="1" spans="2:25" ht="15">
      <c r="C1" s="747"/>
      <c r="D1" s="747"/>
      <c r="E1" s="742"/>
      <c r="F1" s="747"/>
      <c r="G1" s="747"/>
      <c r="H1" s="747"/>
      <c r="I1" s="747"/>
      <c r="J1" s="747"/>
      <c r="K1" s="747"/>
      <c r="L1" s="747"/>
      <c r="M1" s="747"/>
      <c r="N1" s="747"/>
      <c r="O1" s="747"/>
      <c r="P1" s="747"/>
      <c r="Q1" s="747"/>
      <c r="R1" s="747"/>
      <c r="S1" s="747"/>
      <c r="T1" s="747"/>
      <c r="U1" s="747"/>
      <c r="V1" s="747"/>
      <c r="W1" s="747"/>
      <c r="X1" s="747"/>
    </row>
    <row r="2" spans="2:25" ht="15">
      <c r="C2" s="747"/>
      <c r="D2" s="747"/>
      <c r="E2" s="742"/>
      <c r="F2" s="747"/>
      <c r="G2" s="747"/>
      <c r="H2" s="747"/>
      <c r="I2" s="747"/>
      <c r="J2" s="747"/>
      <c r="K2" s="747"/>
      <c r="L2" s="747"/>
      <c r="M2" s="747"/>
      <c r="N2" s="747"/>
      <c r="O2" s="747"/>
      <c r="P2" s="747"/>
      <c r="Q2" s="747"/>
      <c r="R2" s="747"/>
      <c r="S2" s="747"/>
      <c r="T2" s="747"/>
      <c r="U2" s="747"/>
      <c r="V2" s="747"/>
      <c r="W2" s="747"/>
      <c r="X2" s="747"/>
    </row>
    <row r="3" spans="2:25" s="391" customFormat="1" ht="21" thickBot="1">
      <c r="B3" s="719" t="s">
        <v>622</v>
      </c>
      <c r="C3" s="716"/>
      <c r="D3" s="716"/>
      <c r="E3" s="716"/>
      <c r="F3" s="716"/>
      <c r="G3" s="716"/>
      <c r="H3" s="716"/>
      <c r="I3" s="716"/>
      <c r="J3" s="717"/>
      <c r="K3" s="717"/>
      <c r="L3" s="717"/>
      <c r="M3" s="717"/>
      <c r="N3" s="717"/>
      <c r="O3" s="717"/>
      <c r="P3" s="717"/>
      <c r="Q3" s="717"/>
      <c r="R3" s="717"/>
      <c r="S3" s="717"/>
      <c r="T3" s="717"/>
      <c r="U3" s="717"/>
      <c r="V3" s="717"/>
      <c r="W3" s="717"/>
      <c r="X3" s="717"/>
      <c r="Y3" s="730" t="str">
        <f ca="1">TEXT(AccReturns!$B$3, "dd/mm/yyyy")&amp;" - "&amp;TEXT(OFFSET(AccReturns!$B$2,COUNTA(AccReturns!$B:$B),), "dd/mm/yyyy")</f>
        <v>02/01/2020 - 17/10/2022</v>
      </c>
    </row>
    <row r="30" spans="3:21">
      <c r="J30" s="388"/>
      <c r="K30" s="388"/>
      <c r="L30" s="388"/>
      <c r="M30" s="388"/>
      <c r="N30" s="388"/>
      <c r="O30" s="388"/>
      <c r="P30" s="388"/>
      <c r="Q30" s="388"/>
      <c r="R30" s="388"/>
      <c r="S30" s="388"/>
      <c r="T30" s="388"/>
      <c r="U30" s="388"/>
    </row>
    <row r="31" spans="3:21">
      <c r="J31" s="388"/>
      <c r="K31" s="388"/>
      <c r="L31" s="388"/>
      <c r="M31" s="388"/>
      <c r="N31" s="388"/>
      <c r="O31" s="388"/>
      <c r="P31" s="388"/>
      <c r="Q31" s="388"/>
      <c r="R31" s="388"/>
      <c r="S31" s="388"/>
      <c r="T31" s="388"/>
      <c r="U31" s="388"/>
    </row>
    <row r="32" spans="3:21" s="391" customFormat="1" ht="15" customHeight="1">
      <c r="C32" s="721"/>
      <c r="D32" s="388"/>
      <c r="E32" s="723"/>
      <c r="F32" s="721"/>
      <c r="G32" s="873" t="str">
        <f>'Performance Measurement'!C33</f>
        <v>Mes</v>
      </c>
      <c r="H32" s="873"/>
      <c r="I32" s="873"/>
      <c r="J32" s="869" t="str">
        <f>'Performance Measurement'!D33</f>
        <v>Ano</v>
      </c>
      <c r="K32" s="869"/>
      <c r="L32" s="869"/>
      <c r="M32" s="869" t="str">
        <f>'Performance Measurement'!E33</f>
        <v>6 meses</v>
      </c>
      <c r="N32" s="869"/>
      <c r="O32" s="869"/>
      <c r="P32" s="873" t="str">
        <f>'Performance Measurement'!F33</f>
        <v>12 meses</v>
      </c>
      <c r="Q32" s="873"/>
      <c r="R32" s="873"/>
      <c r="S32" s="873" t="str">
        <f>'Performance Measurement'!G33</f>
        <v>2 anos</v>
      </c>
      <c r="T32" s="873"/>
      <c r="U32" s="873"/>
    </row>
    <row r="33" spans="1:25" s="391" customFormat="1" ht="15">
      <c r="C33" s="721"/>
      <c r="D33" s="388"/>
      <c r="E33" s="761" t="str">
        <f>'Performance Measurement'!B34</f>
        <v>Portfólio Sugerido</v>
      </c>
      <c r="F33" s="763"/>
      <c r="G33" s="877">
        <f>'Performance Measurement'!C34</f>
        <v>1.5208247852254941E-2</v>
      </c>
      <c r="H33" s="877"/>
      <c r="I33" s="877"/>
      <c r="J33" s="880">
        <f>'Performance Measurement'!D34</f>
        <v>1.4768964351287413E-2</v>
      </c>
      <c r="K33" s="880"/>
      <c r="L33" s="880"/>
      <c r="M33" s="876">
        <f>'Performance Measurement'!E34</f>
        <v>1.4703795497035495E-2</v>
      </c>
      <c r="N33" s="876"/>
      <c r="O33" s="876"/>
      <c r="P33" s="877">
        <f>'Performance Measurement'!F34</f>
        <v>1.5484362135553558E-2</v>
      </c>
      <c r="Q33" s="877"/>
      <c r="R33" s="877"/>
      <c r="S33" s="877">
        <f>'Performance Measurement'!G34</f>
        <v>1.655990190432393E-2</v>
      </c>
      <c r="T33" s="877"/>
      <c r="U33" s="877"/>
    </row>
    <row r="34" spans="1:25" s="391" customFormat="1" ht="3" customHeight="1">
      <c r="C34" s="721"/>
      <c r="D34" s="388"/>
      <c r="E34" s="725"/>
      <c r="F34" s="725"/>
      <c r="G34" s="725"/>
      <c r="H34" s="725"/>
      <c r="I34" s="726"/>
      <c r="J34" s="726"/>
      <c r="K34" s="726"/>
      <c r="L34" s="726"/>
      <c r="M34" s="726"/>
      <c r="N34" s="726"/>
      <c r="O34" s="726"/>
      <c r="P34" s="726"/>
      <c r="Q34" s="726"/>
      <c r="R34" s="726"/>
      <c r="S34" s="726"/>
      <c r="T34" s="726"/>
      <c r="U34" s="726"/>
      <c r="W34" s="726"/>
      <c r="X34" s="726"/>
    </row>
    <row r="35" spans="1:25" s="391" customFormat="1" ht="15">
      <c r="C35" s="721"/>
      <c r="D35" s="388"/>
      <c r="E35" s="762" t="str">
        <f>'Performance Measurement'!B35</f>
        <v>CDI</v>
      </c>
      <c r="F35" s="764"/>
      <c r="G35" s="880">
        <f>'Performance Measurement'!C35</f>
        <v>0</v>
      </c>
      <c r="H35" s="880"/>
      <c r="I35" s="880"/>
      <c r="J35" s="880">
        <f>'Performance Measurement'!D35</f>
        <v>8.3476187003480359E-4</v>
      </c>
      <c r="K35" s="880"/>
      <c r="L35" s="880"/>
      <c r="M35" s="876">
        <f>'Performance Measurement'!E35</f>
        <v>3.3928119797081425E-4</v>
      </c>
      <c r="N35" s="876"/>
      <c r="O35" s="876"/>
      <c r="P35" s="876">
        <f>'Performance Measurement'!F35</f>
        <v>1.2638120983641905E-3</v>
      </c>
      <c r="Q35" s="876"/>
      <c r="R35" s="876"/>
      <c r="S35" s="876">
        <f>'Performance Measurement'!G35</f>
        <v>2.5958757047741371E-3</v>
      </c>
      <c r="T35" s="876"/>
      <c r="U35" s="876"/>
    </row>
    <row r="36" spans="1:25" ht="15">
      <c r="C36" s="721"/>
    </row>
    <row r="37" spans="1:25">
      <c r="J37" s="388"/>
      <c r="K37" s="388"/>
      <c r="L37" s="388"/>
      <c r="M37" s="388"/>
      <c r="N37" s="388"/>
      <c r="O37" s="388"/>
      <c r="P37" s="388"/>
      <c r="Q37" s="388"/>
      <c r="R37" s="388"/>
      <c r="S37" s="388"/>
      <c r="T37" s="388"/>
      <c r="U37" s="388"/>
    </row>
    <row r="38" spans="1:25">
      <c r="J38" s="388"/>
      <c r="K38" s="388"/>
      <c r="L38" s="388"/>
      <c r="M38" s="388"/>
      <c r="N38" s="388"/>
      <c r="O38" s="388"/>
      <c r="P38" s="388"/>
      <c r="Q38" s="388"/>
      <c r="R38" s="388"/>
      <c r="S38" s="388"/>
      <c r="T38" s="388"/>
      <c r="U38" s="388"/>
    </row>
    <row r="39" spans="1:25">
      <c r="J39" s="388"/>
      <c r="K39" s="388"/>
      <c r="L39" s="388"/>
      <c r="M39" s="388"/>
      <c r="N39" s="388"/>
      <c r="O39" s="388"/>
      <c r="P39" s="388"/>
      <c r="Q39" s="388"/>
      <c r="R39" s="388"/>
      <c r="S39" s="388"/>
      <c r="T39" s="388"/>
      <c r="U39" s="388"/>
    </row>
    <row r="40" spans="1:25">
      <c r="J40" s="388"/>
      <c r="K40" s="388"/>
      <c r="L40" s="388"/>
      <c r="M40" s="388"/>
      <c r="N40" s="388"/>
      <c r="O40" s="388"/>
      <c r="P40" s="388"/>
      <c r="Q40" s="388"/>
      <c r="R40" s="388"/>
      <c r="S40" s="388"/>
      <c r="T40" s="388"/>
      <c r="U40" s="388"/>
    </row>
    <row r="43" spans="1:25" ht="15">
      <c r="C43" s="747"/>
      <c r="D43" s="747"/>
      <c r="E43" s="742"/>
      <c r="F43" s="747"/>
      <c r="G43" s="747"/>
      <c r="H43" s="747"/>
      <c r="I43" s="747"/>
      <c r="J43" s="747"/>
      <c r="K43" s="747"/>
      <c r="L43" s="747"/>
      <c r="M43" s="747"/>
      <c r="N43" s="747"/>
      <c r="O43" s="747"/>
      <c r="P43" s="747"/>
      <c r="Q43" s="747"/>
      <c r="R43" s="747"/>
      <c r="S43" s="747"/>
      <c r="T43" s="747"/>
      <c r="U43" s="747"/>
      <c r="V43" s="747"/>
      <c r="W43" s="747"/>
      <c r="X43" s="747"/>
    </row>
    <row r="44" spans="1:25" ht="15">
      <c r="C44" s="747"/>
      <c r="D44" s="747"/>
      <c r="E44" s="742"/>
      <c r="F44" s="747"/>
      <c r="G44" s="747"/>
      <c r="H44" s="747"/>
      <c r="I44" s="747"/>
      <c r="J44" s="747"/>
      <c r="K44" s="747"/>
      <c r="L44" s="747"/>
      <c r="M44" s="747"/>
      <c r="N44" s="747"/>
      <c r="O44" s="747"/>
      <c r="P44" s="747"/>
      <c r="Q44" s="747"/>
      <c r="R44" s="747"/>
      <c r="S44" s="747"/>
      <c r="T44" s="747"/>
      <c r="U44" s="747"/>
      <c r="V44" s="747"/>
      <c r="W44" s="747"/>
      <c r="X44" s="747"/>
    </row>
    <row r="45" spans="1:25" ht="15">
      <c r="C45" s="747"/>
      <c r="D45" s="747"/>
      <c r="E45" s="742"/>
      <c r="F45" s="747"/>
      <c r="G45" s="747"/>
      <c r="H45" s="747"/>
      <c r="I45" s="747"/>
      <c r="J45" s="747"/>
      <c r="K45" s="747"/>
      <c r="L45" s="747"/>
      <c r="M45" s="747"/>
      <c r="N45" s="747"/>
      <c r="O45" s="747"/>
      <c r="P45" s="747"/>
      <c r="Q45" s="747"/>
      <c r="R45" s="747"/>
      <c r="S45" s="747"/>
      <c r="T45" s="747"/>
      <c r="U45" s="747"/>
      <c r="V45" s="747"/>
      <c r="W45" s="747"/>
      <c r="X45" s="747"/>
    </row>
    <row r="46" spans="1:25" s="391" customFormat="1" ht="21" thickBot="1">
      <c r="A46" s="855"/>
      <c r="B46" s="719" t="s">
        <v>2695</v>
      </c>
      <c r="C46" s="716"/>
      <c r="D46" s="716"/>
      <c r="E46" s="716"/>
      <c r="F46" s="716"/>
      <c r="G46" s="716"/>
      <c r="H46" s="716"/>
      <c r="I46" s="716"/>
      <c r="J46" s="717"/>
      <c r="K46" s="717"/>
      <c r="L46" s="717"/>
      <c r="M46" s="717"/>
      <c r="N46" s="717"/>
      <c r="O46" s="717"/>
      <c r="P46" s="717"/>
      <c r="Q46" s="717"/>
      <c r="R46" s="717"/>
      <c r="S46" s="717"/>
      <c r="T46" s="717"/>
      <c r="U46" s="717"/>
      <c r="V46" s="717"/>
      <c r="W46" s="717"/>
      <c r="X46" s="717"/>
      <c r="Y46" s="730" t="str">
        <f ca="1">TEXT(AccReturns!$B$3, "dd/mm/yyyy")&amp;" - "&amp;TEXT(OFFSET(AccReturns!$B$2,COUNTA(AccReturns!$B:$B),), "dd/mm/yyyy")</f>
        <v>02/01/2020 - 17/10/2022</v>
      </c>
    </row>
    <row r="73" spans="2:24">
      <c r="B73" s="388"/>
      <c r="J73" s="388"/>
      <c r="K73" s="388"/>
      <c r="L73" s="388"/>
      <c r="M73" s="388"/>
      <c r="N73" s="388"/>
      <c r="O73" s="388"/>
      <c r="P73" s="388"/>
      <c r="Q73" s="388"/>
      <c r="R73" s="388"/>
      <c r="S73" s="388"/>
      <c r="T73" s="388"/>
      <c r="U73" s="388"/>
      <c r="V73" s="388"/>
      <c r="W73" s="388"/>
    </row>
    <row r="74" spans="2:24">
      <c r="J74" s="388"/>
      <c r="K74" s="388"/>
      <c r="L74" s="388"/>
      <c r="M74" s="388"/>
      <c r="N74" s="388"/>
      <c r="O74" s="388"/>
      <c r="P74" s="388"/>
      <c r="Q74" s="388"/>
      <c r="R74" s="388"/>
      <c r="S74" s="388"/>
      <c r="T74" s="388"/>
      <c r="U74" s="388"/>
      <c r="V74" s="388"/>
      <c r="W74" s="388"/>
    </row>
    <row r="75" spans="2:24" ht="30" customHeight="1">
      <c r="B75" s="723"/>
      <c r="C75" s="721"/>
      <c r="D75" s="721"/>
      <c r="E75" s="721"/>
      <c r="F75" s="873" t="str">
        <f>'Performance Measurement'!C40</f>
        <v>Mes</v>
      </c>
      <c r="G75" s="873"/>
      <c r="H75" s="869" t="str">
        <f>'Performance Measurement'!D40</f>
        <v>Ano</v>
      </c>
      <c r="I75" s="869"/>
      <c r="J75" s="869" t="str">
        <f>'Performance Measurement'!E40</f>
        <v>6 meses</v>
      </c>
      <c r="K75" s="869"/>
      <c r="L75" s="873" t="str">
        <f>'Performance Measurement'!F40</f>
        <v>12 meses</v>
      </c>
      <c r="M75" s="873"/>
      <c r="N75" s="873" t="str">
        <f>'Performance Measurement'!G40</f>
        <v>2 anos</v>
      </c>
      <c r="O75" s="873"/>
      <c r="P75" s="873" t="str">
        <f>'Performance Measurement'!H40</f>
        <v>Drawdown Máximo</v>
      </c>
      <c r="Q75" s="873"/>
      <c r="R75" s="873"/>
      <c r="S75" s="873" t="str">
        <f>'Performance Measurement'!I40</f>
        <v>Data</v>
      </c>
      <c r="T75" s="873"/>
      <c r="U75" s="873" t="str">
        <f>'Performance Measurement'!J40</f>
        <v>Tempo de Recuperação</v>
      </c>
      <c r="V75" s="873"/>
      <c r="W75" s="873"/>
      <c r="X75" s="388"/>
    </row>
    <row r="76" spans="2:24" ht="15">
      <c r="B76" s="388"/>
      <c r="C76" s="761" t="str">
        <f>'Performance Measurement'!B41</f>
        <v>Portfólio Sugerido</v>
      </c>
      <c r="D76" s="854"/>
      <c r="E76" s="854"/>
      <c r="F76" s="877">
        <f>'Performance Measurement'!C41</f>
        <v>-7.7668380458362218E-4</v>
      </c>
      <c r="G76" s="877"/>
      <c r="H76" s="880">
        <f>'Performance Measurement'!D41</f>
        <v>-3.9956808300528612E-3</v>
      </c>
      <c r="I76" s="880"/>
      <c r="J76" s="876">
        <f>'Performance Measurement'!E41</f>
        <v>-3.9956808300528612E-3</v>
      </c>
      <c r="K76" s="876"/>
      <c r="L76" s="877">
        <f>'Performance Measurement'!F41</f>
        <v>-5.1527453219899488E-3</v>
      </c>
      <c r="M76" s="877"/>
      <c r="N76" s="877">
        <f>'Performance Measurement'!G41</f>
        <v>-5.1527453219899488E-3</v>
      </c>
      <c r="O76" s="877"/>
      <c r="P76" s="877">
        <f>'Performance Measurement'!H41</f>
        <v>-4.1351165407129686E-2</v>
      </c>
      <c r="Q76" s="877"/>
      <c r="R76" s="877"/>
      <c r="S76" s="881" t="str">
        <f>'Performance Measurement'!I41</f>
        <v>23/03/2020</v>
      </c>
      <c r="T76" s="881"/>
      <c r="U76" s="878">
        <f>'Performance Measurement'!J41</f>
        <v>51</v>
      </c>
      <c r="V76" s="878"/>
      <c r="W76" s="878"/>
      <c r="X76" s="388"/>
    </row>
    <row r="77" spans="2:24" ht="3" customHeight="1">
      <c r="B77" s="388"/>
      <c r="C77" s="725"/>
      <c r="D77" s="725"/>
      <c r="E77" s="725"/>
      <c r="F77" s="725"/>
      <c r="G77" s="725"/>
      <c r="H77" s="726"/>
      <c r="I77" s="726"/>
      <c r="J77" s="726"/>
      <c r="K77" s="388"/>
      <c r="L77" s="726"/>
      <c r="M77" s="726"/>
      <c r="N77" s="726"/>
      <c r="O77" s="726"/>
      <c r="P77" s="726"/>
      <c r="Q77" s="388"/>
      <c r="R77" s="388"/>
      <c r="S77" s="726"/>
      <c r="T77" s="726"/>
      <c r="U77" s="726"/>
      <c r="V77" s="726"/>
      <c r="W77" s="388"/>
      <c r="X77" s="388"/>
    </row>
    <row r="78" spans="2:24" ht="15">
      <c r="B78" s="388"/>
      <c r="C78" s="762" t="str">
        <f>'Performance Measurement'!B42</f>
        <v>CDI</v>
      </c>
      <c r="D78" s="854"/>
      <c r="E78" s="854"/>
      <c r="F78" s="880">
        <f>'Performance Measurement'!C42</f>
        <v>0</v>
      </c>
      <c r="G78" s="880"/>
      <c r="H78" s="880">
        <f>'Performance Measurement'!D42</f>
        <v>0</v>
      </c>
      <c r="I78" s="880"/>
      <c r="J78" s="876">
        <f>'Performance Measurement'!E42</f>
        <v>0</v>
      </c>
      <c r="K78" s="876"/>
      <c r="L78" s="876">
        <f>'Performance Measurement'!F42</f>
        <v>0</v>
      </c>
      <c r="M78" s="876"/>
      <c r="N78" s="876">
        <f>'Performance Measurement'!G42</f>
        <v>0</v>
      </c>
      <c r="O78" s="876"/>
      <c r="P78" s="876">
        <f>'Performance Measurement'!H42</f>
        <v>0</v>
      </c>
      <c r="Q78" s="876"/>
      <c r="R78" s="876"/>
      <c r="S78" s="881" t="str">
        <f>'Performance Measurement'!I42</f>
        <v>-</v>
      </c>
      <c r="T78" s="881"/>
      <c r="U78" s="879" t="str">
        <f>'Performance Measurement'!J42</f>
        <v>-</v>
      </c>
      <c r="V78" s="879"/>
      <c r="W78" s="879"/>
      <c r="X78" s="388"/>
    </row>
    <row r="80" spans="2:24">
      <c r="B80" s="388"/>
      <c r="J80" s="388"/>
      <c r="K80" s="388"/>
      <c r="L80" s="388"/>
      <c r="M80" s="388"/>
      <c r="N80" s="388"/>
      <c r="O80" s="388"/>
      <c r="P80" s="388"/>
      <c r="Q80" s="388"/>
      <c r="R80" s="388"/>
      <c r="S80" s="388"/>
      <c r="T80" s="388"/>
      <c r="U80" s="388"/>
      <c r="V80" s="388"/>
      <c r="W80" s="388"/>
    </row>
    <row r="81" spans="2:23">
      <c r="B81" s="388"/>
      <c r="J81" s="388"/>
      <c r="K81" s="388"/>
      <c r="L81" s="388"/>
      <c r="M81" s="388"/>
      <c r="N81" s="388"/>
      <c r="O81" s="388"/>
      <c r="P81" s="388"/>
      <c r="Q81" s="388"/>
      <c r="R81" s="388"/>
      <c r="S81" s="388"/>
      <c r="T81" s="388"/>
      <c r="U81" s="388"/>
      <c r="V81" s="388"/>
      <c r="W81" s="388"/>
    </row>
    <row r="82" spans="2:23">
      <c r="B82" s="388"/>
      <c r="J82" s="388"/>
      <c r="K82" s="388"/>
      <c r="L82" s="388"/>
      <c r="M82" s="388"/>
      <c r="N82" s="388"/>
      <c r="O82" s="388"/>
      <c r="P82" s="388"/>
      <c r="Q82" s="388"/>
      <c r="R82" s="388"/>
      <c r="S82" s="388"/>
      <c r="T82" s="388"/>
      <c r="U82" s="388"/>
      <c r="V82" s="388"/>
      <c r="W82" s="388"/>
    </row>
    <row r="83" spans="2:23">
      <c r="J83" s="388"/>
      <c r="K83" s="388"/>
      <c r="L83" s="388"/>
      <c r="M83" s="388"/>
      <c r="N83" s="388"/>
      <c r="O83" s="388"/>
      <c r="P83" s="388"/>
      <c r="Q83" s="388"/>
      <c r="R83" s="388"/>
      <c r="S83" s="388"/>
      <c r="T83" s="388"/>
      <c r="U83" s="388"/>
      <c r="V83" s="388"/>
      <c r="W83" s="388"/>
    </row>
  </sheetData>
  <mergeCells count="39">
    <mergeCell ref="S78:T78"/>
    <mergeCell ref="F78:G78"/>
    <mergeCell ref="H78:I78"/>
    <mergeCell ref="J78:K78"/>
    <mergeCell ref="L78:M78"/>
    <mergeCell ref="N78:O78"/>
    <mergeCell ref="P78:R78"/>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s>
  <conditionalFormatting sqref="E43:E45 E1:E2">
    <cfRule type="expression" dxfId="1194" priority="20">
      <formula>E1=""</formula>
    </cfRule>
  </conditionalFormatting>
  <conditionalFormatting sqref="F43:X45 F1:X2 C1:D2 C43:D45">
    <cfRule type="expression" dxfId="1193" priority="7070">
      <formula>C1=""</formula>
    </cfRule>
    <cfRule type="expression" dxfId="1192" priority="7071">
      <formula>AND(C1="-", $E1&lt;&gt;"", C$5&lt;&gt;"")</formula>
    </cfRule>
    <cfRule type="expression" dxfId="1191"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19/10/2022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topLeftCell="D1" zoomScale="90" zoomScaleNormal="90" workbookViewId="0">
      <selection activeCell="X2" sqref="X2"/>
    </sheetView>
  </sheetViews>
  <sheetFormatPr defaultColWidth="10.69921875" defaultRowHeight="18.75"/>
  <cols>
    <col min="1" max="1" width="3.296875" style="343" customWidth="1"/>
    <col min="2" max="2" width="19.5" style="37" customWidth="1"/>
    <col min="3" max="4" width="7.796875" style="94" customWidth="1"/>
    <col min="5" max="7" width="7.796875" style="37" customWidth="1"/>
    <col min="8" max="11" width="7.796875" style="94" customWidth="1"/>
    <col min="12" max="12" width="7.796875" style="37" customWidth="1"/>
    <col min="13" max="16" width="7.796875" style="94" customWidth="1"/>
    <col min="17" max="17" width="7.796875" style="37" customWidth="1"/>
    <col min="18" max="21" width="7.796875" style="94" customWidth="1"/>
    <col min="22" max="22" width="7.796875" style="37" customWidth="1"/>
    <col min="23" max="27" width="7.796875" style="94" customWidth="1"/>
    <col min="28" max="28" width="18.09765625" style="37" customWidth="1"/>
    <col min="29" max="16384" width="10.69921875" style="37"/>
  </cols>
  <sheetData>
    <row r="1" spans="1:28" ht="5.0999999999999996" customHeight="1">
      <c r="A1" s="29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30.75">
      <c r="A2" s="29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9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9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0"/>
      <c r="B5" s="893"/>
      <c r="C5" s="891" t="s">
        <v>639</v>
      </c>
      <c r="D5" s="892"/>
      <c r="E5" s="892"/>
      <c r="F5" s="892"/>
      <c r="G5" s="894"/>
      <c r="H5" s="892" t="s">
        <v>1403</v>
      </c>
      <c r="I5" s="892"/>
      <c r="J5" s="892"/>
      <c r="K5" s="892"/>
      <c r="L5" s="892"/>
      <c r="M5" s="891" t="s">
        <v>640</v>
      </c>
      <c r="N5" s="892"/>
      <c r="O5" s="892"/>
      <c r="P5" s="892"/>
      <c r="Q5" s="894"/>
      <c r="R5" s="892" t="s">
        <v>641</v>
      </c>
      <c r="S5" s="892"/>
      <c r="T5" s="892"/>
      <c r="U5" s="892"/>
      <c r="V5" s="892"/>
      <c r="W5" s="891" t="s">
        <v>642</v>
      </c>
      <c r="X5" s="892"/>
      <c r="Y5" s="892"/>
      <c r="Z5" s="892"/>
      <c r="AA5" s="892"/>
      <c r="AB5" s="45"/>
    </row>
    <row r="6" spans="1:28" s="46" customFormat="1" ht="5.25" customHeight="1">
      <c r="A6" s="301"/>
      <c r="B6" s="893"/>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08" customFormat="1" ht="19.5" customHeight="1" thickBot="1">
      <c r="A7" s="302"/>
      <c r="B7" s="893"/>
      <c r="C7" s="303" t="s">
        <v>1404</v>
      </c>
      <c r="D7" s="304" t="s">
        <v>1405</v>
      </c>
      <c r="E7" s="305" t="s">
        <v>1339</v>
      </c>
      <c r="F7" s="305" t="s">
        <v>1406</v>
      </c>
      <c r="G7" s="306" t="s">
        <v>1407</v>
      </c>
      <c r="H7" s="303" t="s">
        <v>1404</v>
      </c>
      <c r="I7" s="304" t="s">
        <v>1405</v>
      </c>
      <c r="J7" s="305" t="s">
        <v>1339</v>
      </c>
      <c r="K7" s="305" t="s">
        <v>1406</v>
      </c>
      <c r="L7" s="306" t="s">
        <v>1407</v>
      </c>
      <c r="M7" s="303" t="s">
        <v>1404</v>
      </c>
      <c r="N7" s="304" t="s">
        <v>1405</v>
      </c>
      <c r="O7" s="305" t="s">
        <v>1339</v>
      </c>
      <c r="P7" s="305" t="s">
        <v>1406</v>
      </c>
      <c r="Q7" s="306" t="s">
        <v>1407</v>
      </c>
      <c r="R7" s="303" t="s">
        <v>1404</v>
      </c>
      <c r="S7" s="304" t="s">
        <v>1405</v>
      </c>
      <c r="T7" s="305" t="s">
        <v>1339</v>
      </c>
      <c r="U7" s="305" t="s">
        <v>1406</v>
      </c>
      <c r="V7" s="306" t="s">
        <v>1407</v>
      </c>
      <c r="W7" s="303" t="s">
        <v>1404</v>
      </c>
      <c r="X7" s="304" t="s">
        <v>1405</v>
      </c>
      <c r="Y7" s="305" t="s">
        <v>1339</v>
      </c>
      <c r="Z7" s="305" t="s">
        <v>1406</v>
      </c>
      <c r="AA7" s="307" t="s">
        <v>1407</v>
      </c>
    </row>
    <row r="8" spans="1:28" s="62" customFormat="1" ht="20.25" thickTop="1" thickBot="1">
      <c r="A8" s="309"/>
      <c r="B8" s="61" t="s">
        <v>11</v>
      </c>
      <c r="C8" s="310">
        <f>'[2]Asset Allocation Estrutural'!C8</f>
        <v>0.85</v>
      </c>
      <c r="D8" s="311">
        <f>'[2]Asset Allocation Estrutural'!D8</f>
        <v>0.92500000000000004</v>
      </c>
      <c r="E8" s="312">
        <f>'[2]Asset Allocation Estrutural'!E8</f>
        <v>1</v>
      </c>
      <c r="F8" s="311">
        <f>'[2]Asset Allocation Estrutural'!F8</f>
        <v>1</v>
      </c>
      <c r="G8" s="311">
        <f>'[2]Asset Allocation Estrutural'!G8</f>
        <v>1</v>
      </c>
      <c r="H8" s="310">
        <f>'[2]Asset Allocation Estrutural'!H8</f>
        <v>0.73</v>
      </c>
      <c r="I8" s="311">
        <f>'[2]Asset Allocation Estrutural'!I8</f>
        <v>0.79</v>
      </c>
      <c r="J8" s="312">
        <f>'[2]Asset Allocation Estrutural'!J8</f>
        <v>0.85</v>
      </c>
      <c r="K8" s="311">
        <f>'[2]Asset Allocation Estrutural'!K8</f>
        <v>0.91</v>
      </c>
      <c r="L8" s="311">
        <f>'[2]Asset Allocation Estrutural'!L8</f>
        <v>0.97</v>
      </c>
      <c r="M8" s="310">
        <f>'[2]Asset Allocation Estrutural'!M8</f>
        <v>0.55000000000000004</v>
      </c>
      <c r="N8" s="311">
        <f>'[2]Asset Allocation Estrutural'!N8</f>
        <v>0.625</v>
      </c>
      <c r="O8" s="312">
        <f>'[2]Asset Allocation Estrutural'!O8</f>
        <v>0.7</v>
      </c>
      <c r="P8" s="311">
        <f>'[2]Asset Allocation Estrutural'!P8</f>
        <v>0.77500000000000002</v>
      </c>
      <c r="Q8" s="311">
        <f>'[2]Asset Allocation Estrutural'!Q8</f>
        <v>0.85</v>
      </c>
      <c r="R8" s="310">
        <f>'[2]Asset Allocation Estrutural'!R8</f>
        <v>0.35000000000000003</v>
      </c>
      <c r="S8" s="311">
        <f>'[2]Asset Allocation Estrutural'!S8</f>
        <v>0.42499999999999999</v>
      </c>
      <c r="T8" s="312">
        <f>'[2]Asset Allocation Estrutural'!T8</f>
        <v>0.5</v>
      </c>
      <c r="U8" s="311">
        <f>'[2]Asset Allocation Estrutural'!U8</f>
        <v>0.57500000000000007</v>
      </c>
      <c r="V8" s="311">
        <f>'[2]Asset Allocation Estrutural'!V8</f>
        <v>0.65</v>
      </c>
      <c r="W8" s="310">
        <f>'[2]Asset Allocation Estrutural'!W8</f>
        <v>0.15</v>
      </c>
      <c r="X8" s="311">
        <f>'[2]Asset Allocation Estrutural'!X8</f>
        <v>0.22500000000000001</v>
      </c>
      <c r="Y8" s="312">
        <f>'[2]Asset Allocation Estrutural'!Y8</f>
        <v>0.3</v>
      </c>
      <c r="Z8" s="311">
        <f>'[2]Asset Allocation Estrutural'!Z8</f>
        <v>0.4</v>
      </c>
      <c r="AA8" s="311">
        <f>'[2]Asset Allocation Estrutural'!AA8</f>
        <v>0.5</v>
      </c>
    </row>
    <row r="9" spans="1:28" s="62" customFormat="1" ht="20.25" thickTop="1" thickBot="1">
      <c r="A9" s="313"/>
      <c r="B9" s="64" t="s">
        <v>620</v>
      </c>
      <c r="C9" s="314">
        <f>'[2]Asset Allocation Estrutural'!C9</f>
        <v>0.82</v>
      </c>
      <c r="D9" s="315">
        <f>'[2]Asset Allocation Estrutural'!D9</f>
        <v>0.83499999999999996</v>
      </c>
      <c r="E9" s="316">
        <f>'[2]Asset Allocation Estrutural'!E9</f>
        <v>0.85</v>
      </c>
      <c r="F9" s="315">
        <f>'[2]Asset Allocation Estrutural'!F9</f>
        <v>0.93</v>
      </c>
      <c r="G9" s="317">
        <f>'[2]Asset Allocation Estrutural'!G9</f>
        <v>0.96</v>
      </c>
      <c r="H9" s="314">
        <f>'[2]Asset Allocation Estrutural'!H9</f>
        <v>0.6</v>
      </c>
      <c r="I9" s="315">
        <f>'[2]Asset Allocation Estrutural'!I9</f>
        <v>0.65</v>
      </c>
      <c r="J9" s="316">
        <f>'[2]Asset Allocation Estrutural'!J9</f>
        <v>0.7</v>
      </c>
      <c r="K9" s="315">
        <f>'[2]Asset Allocation Estrutural'!K9</f>
        <v>0.77500000000000002</v>
      </c>
      <c r="L9" s="317">
        <f>'[2]Asset Allocation Estrutural'!L9</f>
        <v>0.85</v>
      </c>
      <c r="M9" s="314">
        <f>'[2]Asset Allocation Estrutural'!M9</f>
        <v>0.45</v>
      </c>
      <c r="N9" s="315">
        <f>'[2]Asset Allocation Estrutural'!N9</f>
        <v>0.52500000000000002</v>
      </c>
      <c r="O9" s="316">
        <f>'[2]Asset Allocation Estrutural'!O9</f>
        <v>0.6</v>
      </c>
      <c r="P9" s="315">
        <f>'[2]Asset Allocation Estrutural'!P9</f>
        <v>0.67500000000000004</v>
      </c>
      <c r="Q9" s="317">
        <f>'[2]Asset Allocation Estrutural'!Q9</f>
        <v>0.75</v>
      </c>
      <c r="R9" s="314">
        <f>'[2]Asset Allocation Estrutural'!R9</f>
        <v>0.15</v>
      </c>
      <c r="S9" s="315">
        <f>'[2]Asset Allocation Estrutural'!S9</f>
        <v>0.22500000000000001</v>
      </c>
      <c r="T9" s="316">
        <f>'[2]Asset Allocation Estrutural'!T9</f>
        <v>0.30000000000000004</v>
      </c>
      <c r="U9" s="315">
        <f>'[2]Asset Allocation Estrutural'!U9</f>
        <v>0.375</v>
      </c>
      <c r="V9" s="317">
        <f>'[2]Asset Allocation Estrutural'!V9</f>
        <v>0.45</v>
      </c>
      <c r="W9" s="314">
        <f>'[2]Asset Allocation Estrutural'!W9</f>
        <v>0.08</v>
      </c>
      <c r="X9" s="315">
        <f>'[2]Asset Allocation Estrutural'!X9</f>
        <v>0.115</v>
      </c>
      <c r="Y9" s="316">
        <f>'[2]Asset Allocation Estrutural'!Y9</f>
        <v>0.15</v>
      </c>
      <c r="Z9" s="315">
        <f>'[2]Asset Allocation Estrutural'!Z9</f>
        <v>0.1</v>
      </c>
      <c r="AA9" s="315">
        <f>'[2]Asset Allocation Estrutural'!AA9</f>
        <v>0.17</v>
      </c>
    </row>
    <row r="10" spans="1:28" s="62" customFormat="1" ht="20.25" thickTop="1" thickBot="1">
      <c r="A10" s="313"/>
      <c r="B10" s="64" t="s">
        <v>621</v>
      </c>
      <c r="C10" s="314">
        <f>'[2]Asset Allocation Estrutural'!C10</f>
        <v>0.04</v>
      </c>
      <c r="D10" s="315">
        <f>'[2]Asset Allocation Estrutural'!D10</f>
        <v>9.5000000000000001E-2</v>
      </c>
      <c r="E10" s="316">
        <f>'[2]Asset Allocation Estrutural'!E10</f>
        <v>0.15</v>
      </c>
      <c r="F10" s="315">
        <f>'[2]Asset Allocation Estrutural'!F10</f>
        <v>0.16500000000000001</v>
      </c>
      <c r="G10" s="317">
        <f>'[2]Asset Allocation Estrutural'!G10</f>
        <v>0.18</v>
      </c>
      <c r="H10" s="314">
        <f>'[2]Asset Allocation Estrutural'!H10</f>
        <v>0.08</v>
      </c>
      <c r="I10" s="315">
        <f>'[2]Asset Allocation Estrutural'!I10</f>
        <v>0.115</v>
      </c>
      <c r="J10" s="316">
        <f>'[2]Asset Allocation Estrutural'!J10</f>
        <v>0.15</v>
      </c>
      <c r="K10" s="315">
        <f>'[2]Asset Allocation Estrutural'!K10</f>
        <v>0.185</v>
      </c>
      <c r="L10" s="317">
        <f>'[2]Asset Allocation Estrutural'!L10</f>
        <v>0.22</v>
      </c>
      <c r="M10" s="314">
        <f>'[2]Asset Allocation Estrutural'!M10</f>
        <v>0.05</v>
      </c>
      <c r="N10" s="315">
        <f>'[2]Asset Allocation Estrutural'!N10</f>
        <v>7.4999999999999997E-2</v>
      </c>
      <c r="O10" s="316">
        <f>'[2]Asset Allocation Estrutural'!O10</f>
        <v>0.1</v>
      </c>
      <c r="P10" s="315">
        <f>'[2]Asset Allocation Estrutural'!P10</f>
        <v>0.125</v>
      </c>
      <c r="Q10" s="317">
        <f>'[2]Asset Allocation Estrutural'!Q10</f>
        <v>0.15</v>
      </c>
      <c r="R10" s="314">
        <f>'[2]Asset Allocation Estrutural'!R10</f>
        <v>0.1</v>
      </c>
      <c r="S10" s="315">
        <f>'[2]Asset Allocation Estrutural'!S10</f>
        <v>0.15</v>
      </c>
      <c r="T10" s="316">
        <f>'[2]Asset Allocation Estrutural'!T10</f>
        <v>0.2</v>
      </c>
      <c r="U10" s="315">
        <f>'[2]Asset Allocation Estrutural'!U10</f>
        <v>0.25</v>
      </c>
      <c r="V10" s="317">
        <f>'[2]Asset Allocation Estrutural'!V10</f>
        <v>0.3</v>
      </c>
      <c r="W10" s="314">
        <f>'[2]Asset Allocation Estrutural'!W10</f>
        <v>0.08</v>
      </c>
      <c r="X10" s="315">
        <f>'[2]Asset Allocation Estrutural'!X10</f>
        <v>0.115</v>
      </c>
      <c r="Y10" s="316">
        <f>'[2]Asset Allocation Estrutural'!Y10</f>
        <v>0.15</v>
      </c>
      <c r="Z10" s="315">
        <f>'[2]Asset Allocation Estrutural'!Z10</f>
        <v>0.185</v>
      </c>
      <c r="AA10" s="315">
        <f>'[2]Asset Allocation Estrutural'!AA10</f>
        <v>0.22</v>
      </c>
    </row>
    <row r="11" spans="1:28" s="62" customFormat="1" ht="20.25" thickTop="1" thickBot="1">
      <c r="A11" s="313"/>
      <c r="B11" s="64" t="s">
        <v>661</v>
      </c>
      <c r="C11" s="314">
        <f>'[2]Asset Allocation Estrutural'!C11</f>
        <v>0</v>
      </c>
      <c r="D11" s="315">
        <f>'[2]Asset Allocation Estrutural'!D11</f>
        <v>0</v>
      </c>
      <c r="E11" s="316">
        <f>'[2]Asset Allocation Estrutural'!E11</f>
        <v>0</v>
      </c>
      <c r="F11" s="315">
        <f>'[2]Asset Allocation Estrutural'!F11</f>
        <v>0.04</v>
      </c>
      <c r="G11" s="317">
        <f>'[2]Asset Allocation Estrutural'!G11</f>
        <v>0.06</v>
      </c>
      <c r="H11" s="314">
        <f>'[2]Asset Allocation Estrutural'!H11</f>
        <v>0</v>
      </c>
      <c r="I11" s="315">
        <f>'[2]Asset Allocation Estrutural'!I11</f>
        <v>0</v>
      </c>
      <c r="J11" s="316">
        <f>'[2]Asset Allocation Estrutural'!J11</f>
        <v>0</v>
      </c>
      <c r="K11" s="315">
        <f>'[2]Asset Allocation Estrutural'!K11</f>
        <v>0.05</v>
      </c>
      <c r="L11" s="317">
        <f>'[2]Asset Allocation Estrutural'!L11</f>
        <v>0.08</v>
      </c>
      <c r="M11" s="314">
        <f>'[2]Asset Allocation Estrutural'!M11</f>
        <v>0</v>
      </c>
      <c r="N11" s="315">
        <f>'[2]Asset Allocation Estrutural'!N11</f>
        <v>0</v>
      </c>
      <c r="O11" s="316">
        <f>'[2]Asset Allocation Estrutural'!O11</f>
        <v>0</v>
      </c>
      <c r="P11" s="315">
        <f>'[2]Asset Allocation Estrutural'!P11</f>
        <v>0.06</v>
      </c>
      <c r="Q11" s="317">
        <f>'[2]Asset Allocation Estrutural'!Q11</f>
        <v>0.1</v>
      </c>
      <c r="R11" s="314">
        <f>'[2]Asset Allocation Estrutural'!R11</f>
        <v>0</v>
      </c>
      <c r="S11" s="315">
        <f>'[2]Asset Allocation Estrutural'!S11</f>
        <v>0</v>
      </c>
      <c r="T11" s="316">
        <f>'[2]Asset Allocation Estrutural'!T11</f>
        <v>0</v>
      </c>
      <c r="U11" s="315">
        <f>'[2]Asset Allocation Estrutural'!U11</f>
        <v>7.0000000000000007E-2</v>
      </c>
      <c r="V11" s="317">
        <f>'[2]Asset Allocation Estrutural'!V11</f>
        <v>0.12</v>
      </c>
      <c r="W11" s="314">
        <f>'[2]Asset Allocation Estrutural'!W11</f>
        <v>0</v>
      </c>
      <c r="X11" s="315">
        <f>'[2]Asset Allocation Estrutural'!X11</f>
        <v>0</v>
      </c>
      <c r="Y11" s="316">
        <f>'[2]Asset Allocation Estrutural'!Y11</f>
        <v>0</v>
      </c>
      <c r="Z11" s="315">
        <f>'[2]Asset Allocation Estrutural'!Z11</f>
        <v>0.08</v>
      </c>
      <c r="AA11" s="315">
        <f>'[2]Asset Allocation Estrutural'!AA11</f>
        <v>0.15</v>
      </c>
    </row>
    <row r="12" spans="1:28" s="62" customFormat="1" ht="20.25" thickTop="1" thickBot="1">
      <c r="A12" s="309"/>
      <c r="B12" s="61" t="s">
        <v>13</v>
      </c>
      <c r="C12" s="310">
        <f>'[2]Asset Allocation Estrutural'!C12</f>
        <v>0</v>
      </c>
      <c r="D12" s="311">
        <f>'[2]Asset Allocation Estrutural'!D12</f>
        <v>0</v>
      </c>
      <c r="E12" s="312">
        <f>'[2]Asset Allocation Estrutural'!E12</f>
        <v>0</v>
      </c>
      <c r="F12" s="311">
        <f>'[2]Asset Allocation Estrutural'!F12</f>
        <v>1.4999999999999999E-2</v>
      </c>
      <c r="G12" s="311">
        <f>'[2]Asset Allocation Estrutural'!G12</f>
        <v>0.03</v>
      </c>
      <c r="H12" s="310">
        <f>'[2]Asset Allocation Estrutural'!H12</f>
        <v>0.03</v>
      </c>
      <c r="I12" s="311">
        <f>'[2]Asset Allocation Estrutural'!I12</f>
        <v>6.5000000000000002E-2</v>
      </c>
      <c r="J12" s="312">
        <f>'[2]Asset Allocation Estrutural'!J12</f>
        <v>0.1</v>
      </c>
      <c r="K12" s="311">
        <f>'[2]Asset Allocation Estrutural'!K12</f>
        <v>0.13500000000000001</v>
      </c>
      <c r="L12" s="311">
        <f>'[2]Asset Allocation Estrutural'!L12</f>
        <v>0.17</v>
      </c>
      <c r="M12" s="310">
        <f>'[2]Asset Allocation Estrutural'!M12</f>
        <v>0.1</v>
      </c>
      <c r="N12" s="311">
        <f>'[2]Asset Allocation Estrutural'!N12</f>
        <v>0.15</v>
      </c>
      <c r="O12" s="312">
        <f>'[2]Asset Allocation Estrutural'!O12</f>
        <v>0.2</v>
      </c>
      <c r="P12" s="311">
        <f>'[2]Asset Allocation Estrutural'!P12</f>
        <v>0.25</v>
      </c>
      <c r="Q12" s="311">
        <f>'[2]Asset Allocation Estrutural'!Q12</f>
        <v>0.3</v>
      </c>
      <c r="R12" s="310">
        <f>'[2]Asset Allocation Estrutural'!R12</f>
        <v>0.18</v>
      </c>
      <c r="S12" s="311">
        <f>'[2]Asset Allocation Estrutural'!S12</f>
        <v>0.23</v>
      </c>
      <c r="T12" s="312">
        <f>'[2]Asset Allocation Estrutural'!T12</f>
        <v>0.3</v>
      </c>
      <c r="U12" s="311">
        <f>'[2]Asset Allocation Estrutural'!U12</f>
        <v>0.37</v>
      </c>
      <c r="V12" s="311">
        <f>'[2]Asset Allocation Estrutural'!V12</f>
        <v>0.42</v>
      </c>
      <c r="W12" s="310">
        <f>'[2]Asset Allocation Estrutural'!W12</f>
        <v>0.25</v>
      </c>
      <c r="X12" s="311">
        <f>'[2]Asset Allocation Estrutural'!X12</f>
        <v>0.32500000000000001</v>
      </c>
      <c r="Y12" s="312">
        <f>'[2]Asset Allocation Estrutural'!Y12</f>
        <v>0.35</v>
      </c>
      <c r="Z12" s="311">
        <f>'[2]Asset Allocation Estrutural'!Z12</f>
        <v>0.375</v>
      </c>
      <c r="AA12" s="311">
        <f>'[2]Asset Allocation Estrutural'!AA12</f>
        <v>0.4</v>
      </c>
    </row>
    <row r="13" spans="1:28" s="62" customFormat="1" ht="20.25" thickTop="1" thickBot="1">
      <c r="A13" s="309"/>
      <c r="B13" s="61" t="s">
        <v>14</v>
      </c>
      <c r="C13" s="310">
        <f>'[2]Asset Allocation Estrutural'!C13</f>
        <v>0</v>
      </c>
      <c r="D13" s="311">
        <f>'[2]Asset Allocation Estrutural'!D13</f>
        <v>0</v>
      </c>
      <c r="E13" s="312">
        <f>'[2]Asset Allocation Estrutural'!E13</f>
        <v>0</v>
      </c>
      <c r="F13" s="311">
        <f>'[2]Asset Allocation Estrutural'!F13</f>
        <v>1.4999999999999999E-2</v>
      </c>
      <c r="G13" s="311">
        <f>'[2]Asset Allocation Estrutural'!G13</f>
        <v>0.03</v>
      </c>
      <c r="H13" s="310">
        <f>'[2]Asset Allocation Estrutural'!H13</f>
        <v>0</v>
      </c>
      <c r="I13" s="311">
        <f>'[2]Asset Allocation Estrutural'!I13</f>
        <v>2.5000000000000001E-2</v>
      </c>
      <c r="J13" s="312">
        <f>'[2]Asset Allocation Estrutural'!J13</f>
        <v>0.05</v>
      </c>
      <c r="K13" s="311">
        <f>'[2]Asset Allocation Estrutural'!K13</f>
        <v>7.4999999999999997E-2</v>
      </c>
      <c r="L13" s="311">
        <f>'[2]Asset Allocation Estrutural'!L13</f>
        <v>0.1</v>
      </c>
      <c r="M13" s="310">
        <f>'[2]Asset Allocation Estrutural'!M13</f>
        <v>0.03</v>
      </c>
      <c r="N13" s="311">
        <f>'[2]Asset Allocation Estrutural'!N13</f>
        <v>6.5000000000000002E-2</v>
      </c>
      <c r="O13" s="312">
        <f>'[2]Asset Allocation Estrutural'!O13</f>
        <v>0.1</v>
      </c>
      <c r="P13" s="311">
        <f>'[2]Asset Allocation Estrutural'!P13</f>
        <v>0.13500000000000001</v>
      </c>
      <c r="Q13" s="311">
        <f>'[2]Asset Allocation Estrutural'!Q13</f>
        <v>0.17</v>
      </c>
      <c r="R13" s="310">
        <f>'[2]Asset Allocation Estrutural'!R13</f>
        <v>0.1</v>
      </c>
      <c r="S13" s="311">
        <f>'[2]Asset Allocation Estrutural'!S13</f>
        <v>0.15</v>
      </c>
      <c r="T13" s="312">
        <f>'[2]Asset Allocation Estrutural'!T13</f>
        <v>0.2</v>
      </c>
      <c r="U13" s="311">
        <f>'[2]Asset Allocation Estrutural'!U13</f>
        <v>0.25</v>
      </c>
      <c r="V13" s="311">
        <f>'[2]Asset Allocation Estrutural'!V13</f>
        <v>0.3</v>
      </c>
      <c r="W13" s="310">
        <f>'[2]Asset Allocation Estrutural'!W13</f>
        <v>0.25</v>
      </c>
      <c r="X13" s="311">
        <f>'[2]Asset Allocation Estrutural'!X13</f>
        <v>0.28999999999999998</v>
      </c>
      <c r="Y13" s="312">
        <f>'[2]Asset Allocation Estrutural'!Y13</f>
        <v>0.35</v>
      </c>
      <c r="Z13" s="311">
        <f>'[2]Asset Allocation Estrutural'!Z13</f>
        <v>0.375</v>
      </c>
      <c r="AA13" s="311">
        <f>'[2]Asset Allocation Estrutural'!AA13</f>
        <v>0.4</v>
      </c>
    </row>
    <row r="14" spans="1:28" s="62" customFormat="1" ht="20.25" thickTop="1" thickBot="1">
      <c r="A14" s="313"/>
      <c r="B14" s="64" t="s">
        <v>608</v>
      </c>
      <c r="C14" s="314">
        <f>'[2]Asset Allocation Estrutural'!C14</f>
        <v>0</v>
      </c>
      <c r="D14" s="315">
        <f>'[2]Asset Allocation Estrutural'!D14</f>
        <v>0</v>
      </c>
      <c r="E14" s="316">
        <f>'[2]Asset Allocation Estrutural'!E14</f>
        <v>0</v>
      </c>
      <c r="F14" s="315">
        <f>'[2]Asset Allocation Estrutural'!F14</f>
        <v>1.4999999999999999E-2</v>
      </c>
      <c r="G14" s="315">
        <f>'[2]Asset Allocation Estrutural'!G14</f>
        <v>0.03</v>
      </c>
      <c r="H14" s="314">
        <f>'[2]Asset Allocation Estrutural'!H14</f>
        <v>0.01</v>
      </c>
      <c r="I14" s="315">
        <f>'[2]Asset Allocation Estrutural'!I14</f>
        <v>0.02</v>
      </c>
      <c r="J14" s="316">
        <f>'[2]Asset Allocation Estrutural'!J14</f>
        <v>3.5000000000000003E-2</v>
      </c>
      <c r="K14" s="315">
        <f>'[2]Asset Allocation Estrutural'!K14</f>
        <v>0.05</v>
      </c>
      <c r="L14" s="315">
        <f>'[2]Asset Allocation Estrutural'!L14</f>
        <v>6.5000000000000002E-2</v>
      </c>
      <c r="M14" s="314">
        <f>'[2]Asset Allocation Estrutural'!M14</f>
        <v>0.02</v>
      </c>
      <c r="N14" s="315">
        <f>'[2]Asset Allocation Estrutural'!N14</f>
        <v>4.4999999999999998E-2</v>
      </c>
      <c r="O14" s="316">
        <f>'[2]Asset Allocation Estrutural'!O14</f>
        <v>7.0000000000000007E-2</v>
      </c>
      <c r="P14" s="315">
        <f>'[2]Asset Allocation Estrutural'!P14</f>
        <v>9.5000000000000001E-2</v>
      </c>
      <c r="Q14" s="315">
        <f>'[2]Asset Allocation Estrutural'!Q14</f>
        <v>0.12</v>
      </c>
      <c r="R14" s="314">
        <f>'[2]Asset Allocation Estrutural'!R14</f>
        <v>0.09</v>
      </c>
      <c r="S14" s="315">
        <f>'[2]Asset Allocation Estrutural'!S14</f>
        <v>0.125</v>
      </c>
      <c r="T14" s="316">
        <f>'[2]Asset Allocation Estrutural'!T14</f>
        <v>0.16</v>
      </c>
      <c r="U14" s="315">
        <f>'[2]Asset Allocation Estrutural'!U14</f>
        <v>0.19500000000000001</v>
      </c>
      <c r="V14" s="315">
        <f>'[2]Asset Allocation Estrutural'!V14</f>
        <v>0.23</v>
      </c>
      <c r="W14" s="314">
        <f>'[2]Asset Allocation Estrutural'!W14</f>
        <v>0.17</v>
      </c>
      <c r="X14" s="315">
        <f>'[2]Asset Allocation Estrutural'!X14</f>
        <v>0.22</v>
      </c>
      <c r="Y14" s="316">
        <f>'[2]Asset Allocation Estrutural'!Y14</f>
        <v>0.27</v>
      </c>
      <c r="Z14" s="315">
        <f>'[2]Asset Allocation Estrutural'!Z14</f>
        <v>0.32</v>
      </c>
      <c r="AA14" s="315">
        <f>'[2]Asset Allocation Estrutural'!AA14</f>
        <v>0.37</v>
      </c>
    </row>
    <row r="15" spans="1:28" s="62" customFormat="1" ht="20.25" thickTop="1" thickBot="1">
      <c r="A15" s="313"/>
      <c r="B15" s="64" t="s">
        <v>628</v>
      </c>
      <c r="C15" s="314">
        <f>'[2]Asset Allocation Estrutural'!C15</f>
        <v>0</v>
      </c>
      <c r="D15" s="315">
        <f>'[2]Asset Allocation Estrutural'!D15</f>
        <v>0</v>
      </c>
      <c r="E15" s="316">
        <f>'[2]Asset Allocation Estrutural'!E15</f>
        <v>0</v>
      </c>
      <c r="F15" s="315">
        <f>'[2]Asset Allocation Estrutural'!F15</f>
        <v>1.4999999999999999E-2</v>
      </c>
      <c r="G15" s="315">
        <f>'[2]Asset Allocation Estrutural'!G15</f>
        <v>0.03</v>
      </c>
      <c r="H15" s="314">
        <f>'[2]Asset Allocation Estrutural'!H15</f>
        <v>0</v>
      </c>
      <c r="I15" s="315">
        <f>'[2]Asset Allocation Estrutural'!I15</f>
        <v>0.01</v>
      </c>
      <c r="J15" s="316">
        <f>'[2]Asset Allocation Estrutural'!J15</f>
        <v>1.4999999999999999E-2</v>
      </c>
      <c r="K15" s="315">
        <f>'[2]Asset Allocation Estrutural'!K15</f>
        <v>2.5000000000000001E-2</v>
      </c>
      <c r="L15" s="315">
        <f>'[2]Asset Allocation Estrutural'!L15</f>
        <v>3.5000000000000003E-2</v>
      </c>
      <c r="M15" s="314">
        <f>'[2]Asset Allocation Estrutural'!M15</f>
        <v>0</v>
      </c>
      <c r="N15" s="315">
        <f>'[2]Asset Allocation Estrutural'!N15</f>
        <v>0.02</v>
      </c>
      <c r="O15" s="316">
        <f>'[2]Asset Allocation Estrutural'!O15</f>
        <v>0.03</v>
      </c>
      <c r="P15" s="315">
        <f>'[2]Asset Allocation Estrutural'!P15</f>
        <v>0.04</v>
      </c>
      <c r="Q15" s="315">
        <f>'[2]Asset Allocation Estrutural'!Q15</f>
        <v>0.05</v>
      </c>
      <c r="R15" s="314">
        <f>'[2]Asset Allocation Estrutural'!R15</f>
        <v>1.4999999999999999E-2</v>
      </c>
      <c r="S15" s="315">
        <f>'[2]Asset Allocation Estrutural'!S15</f>
        <v>2.5000000000000001E-2</v>
      </c>
      <c r="T15" s="316">
        <f>'[2]Asset Allocation Estrutural'!T15</f>
        <v>0.04</v>
      </c>
      <c r="U15" s="315">
        <f>'[2]Asset Allocation Estrutural'!U15</f>
        <v>5.5E-2</v>
      </c>
      <c r="V15" s="315">
        <f>'[2]Asset Allocation Estrutural'!V15</f>
        <v>7.0000000000000007E-2</v>
      </c>
      <c r="W15" s="314">
        <f>'[2]Asset Allocation Estrutural'!W15</f>
        <v>0.04</v>
      </c>
      <c r="X15" s="315">
        <f>'[2]Asset Allocation Estrutural'!X15</f>
        <v>0.06</v>
      </c>
      <c r="Y15" s="316">
        <f>'[2]Asset Allocation Estrutural'!Y15</f>
        <v>0.08</v>
      </c>
      <c r="Z15" s="315">
        <f>'[2]Asset Allocation Estrutural'!Z15</f>
        <v>0.1</v>
      </c>
      <c r="AA15" s="315">
        <f>'[2]Asset Allocation Estrutural'!AA15</f>
        <v>0.12</v>
      </c>
    </row>
    <row r="16" spans="1:28" s="62" customFormat="1" ht="5.25" customHeight="1" thickTop="1" thickBot="1">
      <c r="A16" s="313"/>
      <c r="C16" s="28"/>
      <c r="D16" s="318"/>
      <c r="E16" s="318"/>
      <c r="F16" s="318"/>
      <c r="G16" s="318"/>
      <c r="H16" s="28"/>
      <c r="I16" s="318"/>
      <c r="J16" s="318"/>
      <c r="K16" s="318"/>
      <c r="L16" s="318"/>
      <c r="M16" s="28"/>
      <c r="N16" s="318"/>
      <c r="O16" s="318"/>
      <c r="P16" s="318"/>
      <c r="Q16" s="318"/>
      <c r="R16" s="28"/>
      <c r="S16" s="318"/>
      <c r="T16" s="318"/>
      <c r="U16" s="318"/>
      <c r="V16" s="318"/>
      <c r="W16" s="28"/>
      <c r="X16" s="318"/>
      <c r="Y16" s="318"/>
      <c r="Z16" s="318"/>
      <c r="AA16" s="318"/>
    </row>
    <row r="17" spans="1:28" s="62" customFormat="1" ht="20.25" thickTop="1" thickBot="1">
      <c r="A17" s="313"/>
      <c r="B17" s="74" t="s">
        <v>443</v>
      </c>
      <c r="C17" s="319">
        <f>'[2]Asset Allocation Estrutural'!C17</f>
        <v>0</v>
      </c>
      <c r="D17" s="320"/>
      <c r="E17" s="320">
        <f>'[2]Asset Allocation Estrutural'!E17</f>
        <v>0</v>
      </c>
      <c r="F17" s="320"/>
      <c r="G17" s="320">
        <f>'[2]Asset Allocation Estrutural'!G17</f>
        <v>6.0000000000000001E-3</v>
      </c>
      <c r="H17" s="319">
        <f>'[2]Asset Allocation Estrutural'!H17</f>
        <v>0</v>
      </c>
      <c r="I17" s="320"/>
      <c r="J17" s="320">
        <f>'[2]Asset Allocation Estrutural'!J17</f>
        <v>0</v>
      </c>
      <c r="K17" s="320"/>
      <c r="L17" s="320">
        <f>'[2]Asset Allocation Estrutural'!L17</f>
        <v>1.3000000000000001E-2</v>
      </c>
      <c r="M17" s="319">
        <f>'[2]Asset Allocation Estrutural'!M17</f>
        <v>0</v>
      </c>
      <c r="N17" s="320"/>
      <c r="O17" s="320">
        <f>'[2]Asset Allocation Estrutural'!O17</f>
        <v>8.0000000000000071E-3</v>
      </c>
      <c r="P17" s="320"/>
      <c r="Q17" s="320">
        <f>'[2]Asset Allocation Estrutural'!Q17</f>
        <v>2.4E-2</v>
      </c>
      <c r="R17" s="319">
        <f>'[2]Asset Allocation Estrutural'!R17</f>
        <v>0</v>
      </c>
      <c r="S17" s="320"/>
      <c r="T17" s="320">
        <f>'[2]Asset Allocation Estrutural'!T17</f>
        <v>1.8285714285714301E-2</v>
      </c>
      <c r="U17" s="320"/>
      <c r="V17" s="320">
        <f>'[2]Asset Allocation Estrutural'!V17</f>
        <v>4.6000000000000006E-2</v>
      </c>
      <c r="W17" s="319">
        <f>'[2]Asset Allocation Estrutural'!W17</f>
        <v>0</v>
      </c>
      <c r="X17" s="320"/>
      <c r="Y17" s="320">
        <f>'[2]Asset Allocation Estrutural'!Y17</f>
        <v>3.0857142857142882E-2</v>
      </c>
      <c r="Z17" s="320"/>
      <c r="AA17" s="320">
        <f>'[2]Asset Allocation Estrutural'!AA17</f>
        <v>7.3999999999999996E-2</v>
      </c>
    </row>
    <row r="18" spans="1:28" s="46" customFormat="1" ht="9" customHeight="1" thickTop="1">
      <c r="A18" s="301"/>
      <c r="B18" s="75"/>
      <c r="C18" s="321"/>
      <c r="D18" s="322"/>
      <c r="E18" s="323"/>
      <c r="F18" s="323"/>
      <c r="G18" s="324"/>
      <c r="H18" s="325"/>
      <c r="I18" s="325"/>
      <c r="J18" s="325"/>
      <c r="K18" s="325"/>
      <c r="L18" s="326"/>
      <c r="M18" s="80"/>
      <c r="N18" s="62"/>
      <c r="O18" s="62"/>
      <c r="P18" s="62"/>
      <c r="Q18" s="324"/>
      <c r="R18" s="62"/>
      <c r="S18" s="62"/>
      <c r="T18" s="62"/>
      <c r="U18" s="62"/>
      <c r="V18" s="326"/>
      <c r="W18" s="80"/>
      <c r="X18" s="62"/>
      <c r="Y18" s="62"/>
      <c r="Z18" s="62"/>
      <c r="AA18" s="81"/>
      <c r="AB18" s="75"/>
    </row>
    <row r="19" spans="1:28" s="46" customFormat="1">
      <c r="A19" s="30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1"/>
      <c r="B20" s="84" t="s">
        <v>622</v>
      </c>
      <c r="C20" s="888">
        <v>1.03E-2</v>
      </c>
      <c r="D20" s="889"/>
      <c r="E20" s="889"/>
      <c r="F20" s="889"/>
      <c r="G20" s="890"/>
      <c r="H20" s="888">
        <v>2.549673119887582E-2</v>
      </c>
      <c r="I20" s="889"/>
      <c r="J20" s="889"/>
      <c r="K20" s="889"/>
      <c r="L20" s="890"/>
      <c r="M20" s="888">
        <v>3.8511103553590463E-2</v>
      </c>
      <c r="N20" s="889"/>
      <c r="O20" s="889"/>
      <c r="P20" s="889"/>
      <c r="Q20" s="890"/>
      <c r="R20" s="888">
        <v>7.1044569470618588E-2</v>
      </c>
      <c r="S20" s="889"/>
      <c r="T20" s="889"/>
      <c r="U20" s="889"/>
      <c r="V20" s="890"/>
      <c r="W20" s="888">
        <v>0.1007472074047638</v>
      </c>
      <c r="X20" s="889"/>
      <c r="Y20" s="889"/>
      <c r="Z20" s="889"/>
      <c r="AA20" s="890"/>
      <c r="AB20" s="75"/>
    </row>
    <row r="21" spans="1:28" s="46" customFormat="1" ht="20.25" thickTop="1" thickBot="1">
      <c r="A21" s="301"/>
      <c r="B21" s="86" t="s">
        <v>625</v>
      </c>
      <c r="C21" s="882">
        <v>-1.1299999999999999E-2</v>
      </c>
      <c r="D21" s="883"/>
      <c r="E21" s="883"/>
      <c r="F21" s="883"/>
      <c r="G21" s="884"/>
      <c r="H21" s="882">
        <v>-2.487761818750004E-2</v>
      </c>
      <c r="I21" s="883"/>
      <c r="J21" s="883"/>
      <c r="K21" s="883"/>
      <c r="L21" s="884"/>
      <c r="M21" s="882">
        <v>-3.4410577412473803E-2</v>
      </c>
      <c r="N21" s="883"/>
      <c r="O21" s="883"/>
      <c r="P21" s="883"/>
      <c r="Q21" s="884"/>
      <c r="R21" s="882">
        <v>-6.1567684871044873E-2</v>
      </c>
      <c r="S21" s="883"/>
      <c r="T21" s="883"/>
      <c r="U21" s="883"/>
      <c r="V21" s="884"/>
      <c r="W21" s="882">
        <v>-8.4679197825304156E-2</v>
      </c>
      <c r="X21" s="883"/>
      <c r="Y21" s="883"/>
      <c r="Z21" s="883"/>
      <c r="AA21" s="884"/>
      <c r="AB21" s="75"/>
    </row>
    <row r="22" spans="1:28" s="46" customFormat="1" ht="20.25" thickTop="1" thickBot="1">
      <c r="A22" s="301"/>
      <c r="B22" s="86" t="s">
        <v>627</v>
      </c>
      <c r="C22" s="882">
        <v>-2.5999999999999999E-3</v>
      </c>
      <c r="D22" s="883"/>
      <c r="E22" s="883"/>
      <c r="F22" s="883"/>
      <c r="G22" s="884"/>
      <c r="H22" s="882">
        <v>-1.4715015366541949E-2</v>
      </c>
      <c r="I22" s="883"/>
      <c r="J22" s="883"/>
      <c r="K22" s="883"/>
      <c r="L22" s="884"/>
      <c r="M22" s="882">
        <v>-2.5087452667099872E-2</v>
      </c>
      <c r="N22" s="883"/>
      <c r="O22" s="883"/>
      <c r="P22" s="883"/>
      <c r="Q22" s="884"/>
      <c r="R22" s="882">
        <v>-5.0338995825054043E-2</v>
      </c>
      <c r="S22" s="883"/>
      <c r="T22" s="883"/>
      <c r="U22" s="883"/>
      <c r="V22" s="884"/>
      <c r="W22" s="882">
        <v>-7.3337204704589043E-2</v>
      </c>
      <c r="X22" s="883"/>
      <c r="Y22" s="883"/>
      <c r="Z22" s="883"/>
      <c r="AA22" s="884"/>
      <c r="AB22" s="75"/>
    </row>
    <row r="23" spans="1:28" s="46" customFormat="1" ht="19.5" thickTop="1">
      <c r="A23" s="301"/>
      <c r="B23" s="88" t="s">
        <v>626</v>
      </c>
      <c r="C23" s="885">
        <v>-1.8100000000000002E-2</v>
      </c>
      <c r="D23" s="886"/>
      <c r="E23" s="886"/>
      <c r="F23" s="886"/>
      <c r="G23" s="887"/>
      <c r="H23" s="885">
        <v>-6.1782246091973893E-2</v>
      </c>
      <c r="I23" s="886"/>
      <c r="J23" s="886"/>
      <c r="K23" s="886"/>
      <c r="L23" s="887"/>
      <c r="M23" s="885">
        <v>-9.9174515012422068E-2</v>
      </c>
      <c r="N23" s="886"/>
      <c r="O23" s="886"/>
      <c r="P23" s="886"/>
      <c r="Q23" s="887"/>
      <c r="R23" s="885">
        <v>-0.18781977821096529</v>
      </c>
      <c r="S23" s="886"/>
      <c r="T23" s="886"/>
      <c r="U23" s="886"/>
      <c r="V23" s="887"/>
      <c r="W23" s="885">
        <v>-0.26953467873068521</v>
      </c>
      <c r="X23" s="886"/>
      <c r="Y23" s="886"/>
      <c r="Z23" s="886"/>
      <c r="AA23" s="887"/>
      <c r="AB23" s="75"/>
    </row>
    <row r="24" spans="1:28" ht="21.75" hidden="1" customHeight="1">
      <c r="A24" s="327"/>
      <c r="B24" s="328" t="s">
        <v>444</v>
      </c>
      <c r="C24" s="28"/>
      <c r="D24" s="318"/>
      <c r="E24" s="318"/>
      <c r="F24" s="318"/>
      <c r="G24" s="329"/>
      <c r="H24" s="28"/>
      <c r="I24" s="318"/>
      <c r="J24" s="318"/>
      <c r="K24" s="318"/>
      <c r="L24" s="329"/>
      <c r="M24" s="28"/>
      <c r="N24" s="318"/>
      <c r="O24" s="318"/>
      <c r="P24" s="318"/>
      <c r="Q24" s="329"/>
      <c r="R24" s="28"/>
      <c r="S24" s="318"/>
      <c r="T24" s="318"/>
      <c r="U24" s="318"/>
      <c r="V24" s="329"/>
      <c r="W24" s="28"/>
      <c r="X24" s="318"/>
      <c r="Y24" s="318"/>
      <c r="Z24" s="318"/>
      <c r="AA24" s="329"/>
      <c r="AB24"/>
    </row>
    <row r="25" spans="1:28" ht="18.75" hidden="1" customHeight="1">
      <c r="A25" s="327"/>
      <c r="B25" s="330" t="s">
        <v>445</v>
      </c>
      <c r="C25" s="331">
        <f>C32</f>
        <v>0</v>
      </c>
      <c r="D25" s="332"/>
      <c r="E25" s="332"/>
      <c r="F25" s="332"/>
      <c r="G25" s="333"/>
      <c r="H25" s="331">
        <f>H32</f>
        <v>0</v>
      </c>
      <c r="I25" s="332"/>
      <c r="J25" s="332"/>
      <c r="K25" s="332"/>
      <c r="L25" s="333"/>
      <c r="M25" s="331">
        <f>M32</f>
        <v>0</v>
      </c>
      <c r="N25" s="332"/>
      <c r="O25" s="332"/>
      <c r="P25" s="332"/>
      <c r="Q25" s="333"/>
      <c r="R25" s="331">
        <f>R32</f>
        <v>0</v>
      </c>
      <c r="S25" s="332"/>
      <c r="T25" s="332"/>
      <c r="U25" s="332"/>
      <c r="V25" s="333"/>
      <c r="W25" s="331">
        <f>W32</f>
        <v>0</v>
      </c>
      <c r="X25" s="332"/>
      <c r="Y25" s="332"/>
      <c r="Z25" s="332"/>
      <c r="AA25" s="333"/>
      <c r="AB25"/>
    </row>
    <row r="26" spans="1:28" ht="18.75" hidden="1" customHeight="1">
      <c r="A26" s="327"/>
      <c r="B26" s="330" t="s">
        <v>446</v>
      </c>
      <c r="C26" s="28"/>
      <c r="D26" s="318"/>
      <c r="E26" s="318"/>
      <c r="F26" s="318"/>
      <c r="G26" s="329"/>
      <c r="H26" s="28"/>
      <c r="I26" s="318"/>
      <c r="J26" s="318"/>
      <c r="K26" s="318"/>
      <c r="L26" s="329"/>
      <c r="M26" s="28"/>
      <c r="N26" s="318"/>
      <c r="O26" s="318"/>
      <c r="P26" s="318"/>
      <c r="Q26" s="329"/>
      <c r="R26" s="28"/>
      <c r="S26" s="318"/>
      <c r="T26" s="318"/>
      <c r="U26" s="318"/>
      <c r="V26" s="329"/>
      <c r="W26" s="28"/>
      <c r="X26" s="318"/>
      <c r="Y26" s="318"/>
      <c r="Z26" s="318"/>
      <c r="AA26" s="329"/>
      <c r="AB26"/>
    </row>
    <row r="27" spans="1:28" ht="18.75" hidden="1" customHeight="1">
      <c r="A27" s="327"/>
      <c r="B27" s="330" t="s">
        <v>447</v>
      </c>
      <c r="C27" s="331">
        <f>C34</f>
        <v>0</v>
      </c>
      <c r="D27" s="332"/>
      <c r="E27" s="332"/>
      <c r="F27" s="332"/>
      <c r="G27" s="333"/>
      <c r="H27" s="331">
        <f>H34</f>
        <v>0</v>
      </c>
      <c r="I27" s="332"/>
      <c r="J27" s="332"/>
      <c r="K27" s="332"/>
      <c r="L27" s="333"/>
      <c r="M27" s="331">
        <f>M34</f>
        <v>0</v>
      </c>
      <c r="N27" s="332"/>
      <c r="O27" s="332"/>
      <c r="P27" s="332"/>
      <c r="Q27" s="333"/>
      <c r="R27" s="331">
        <f>R34</f>
        <v>0</v>
      </c>
      <c r="S27" s="332"/>
      <c r="T27" s="332"/>
      <c r="U27" s="332"/>
      <c r="V27" s="333"/>
      <c r="W27" s="331">
        <f>W34</f>
        <v>0</v>
      </c>
      <c r="X27" s="332"/>
      <c r="Y27" s="332"/>
      <c r="Z27" s="332"/>
      <c r="AA27" s="333"/>
      <c r="AB27"/>
    </row>
    <row r="28" spans="1:28" ht="18.75" hidden="1" customHeight="1">
      <c r="A28" s="327"/>
      <c r="B28" s="330" t="s">
        <v>448</v>
      </c>
      <c r="C28" s="28"/>
      <c r="D28" s="318"/>
      <c r="E28" s="318"/>
      <c r="F28" s="318"/>
      <c r="G28" s="329"/>
      <c r="H28" s="28"/>
      <c r="I28" s="318"/>
      <c r="J28" s="318"/>
      <c r="K28" s="318"/>
      <c r="L28" s="329"/>
      <c r="M28" s="28"/>
      <c r="N28" s="318"/>
      <c r="O28" s="318"/>
      <c r="P28" s="318"/>
      <c r="Q28" s="329"/>
      <c r="R28" s="28"/>
      <c r="S28" s="318"/>
      <c r="T28" s="318"/>
      <c r="U28" s="318"/>
      <c r="V28" s="329"/>
      <c r="W28" s="28"/>
      <c r="X28" s="318"/>
      <c r="Y28" s="318"/>
      <c r="Z28" s="318"/>
      <c r="AA28" s="329"/>
      <c r="AB28"/>
    </row>
    <row r="29" spans="1:28" ht="18.75" hidden="1" customHeight="1">
      <c r="A29" s="327"/>
      <c r="B29" s="330" t="s">
        <v>449</v>
      </c>
      <c r="C29" s="331">
        <f>C36</f>
        <v>0</v>
      </c>
      <c r="D29" s="332"/>
      <c r="E29" s="332"/>
      <c r="F29" s="332"/>
      <c r="G29" s="333"/>
      <c r="H29" s="331">
        <f>H36</f>
        <v>0</v>
      </c>
      <c r="I29" s="332"/>
      <c r="J29" s="332"/>
      <c r="K29" s="332"/>
      <c r="L29" s="333"/>
      <c r="M29" s="331">
        <f>M36</f>
        <v>0</v>
      </c>
      <c r="N29" s="332"/>
      <c r="O29" s="332"/>
      <c r="P29" s="332"/>
      <c r="Q29" s="333"/>
      <c r="R29" s="331">
        <f>R36</f>
        <v>0</v>
      </c>
      <c r="S29" s="332"/>
      <c r="T29" s="332"/>
      <c r="U29" s="332"/>
      <c r="V29" s="333"/>
      <c r="W29" s="331">
        <f>W36</f>
        <v>0</v>
      </c>
      <c r="X29" s="332"/>
      <c r="Y29" s="332"/>
      <c r="Z29" s="332"/>
      <c r="AA29" s="333"/>
      <c r="AB29"/>
    </row>
    <row r="30" spans="1:28" ht="18.75" hidden="1" customHeight="1">
      <c r="A30" s="327"/>
      <c r="B30" s="334" t="s">
        <v>450</v>
      </c>
      <c r="C30" s="28"/>
      <c r="D30" s="318"/>
      <c r="E30" s="318"/>
      <c r="F30" s="318"/>
      <c r="G30" s="329"/>
      <c r="H30" s="28"/>
      <c r="I30" s="318"/>
      <c r="J30" s="318"/>
      <c r="K30" s="318"/>
      <c r="L30" s="329"/>
      <c r="M30" s="28"/>
      <c r="N30" s="318"/>
      <c r="O30" s="318"/>
      <c r="P30" s="318"/>
      <c r="Q30" s="329"/>
      <c r="R30" s="28"/>
      <c r="S30" s="318"/>
      <c r="T30" s="318"/>
      <c r="U30" s="318"/>
      <c r="V30" s="329"/>
      <c r="W30" s="28"/>
      <c r="X30" s="318"/>
      <c r="Y30" s="318"/>
      <c r="Z30" s="318"/>
      <c r="AA30" s="329"/>
      <c r="AB30"/>
    </row>
    <row r="31" spans="1:28" ht="18.75" hidden="1" customHeight="1">
      <c r="A31" s="327"/>
      <c r="B31" s="335" t="s">
        <v>451</v>
      </c>
      <c r="C31" s="331">
        <f>C38</f>
        <v>0</v>
      </c>
      <c r="D31" s="332"/>
      <c r="E31" s="332"/>
      <c r="F31" s="332"/>
      <c r="G31" s="333"/>
      <c r="H31" s="331">
        <f>H38</f>
        <v>0</v>
      </c>
      <c r="I31" s="332"/>
      <c r="J31" s="332"/>
      <c r="K31" s="332"/>
      <c r="L31" s="333"/>
      <c r="M31" s="331">
        <f>M38</f>
        <v>0</v>
      </c>
      <c r="N31" s="332"/>
      <c r="O31" s="332"/>
      <c r="P31" s="332"/>
      <c r="Q31" s="333"/>
      <c r="R31" s="331">
        <f>R38</f>
        <v>0</v>
      </c>
      <c r="S31" s="332"/>
      <c r="T31" s="332"/>
      <c r="U31" s="332"/>
      <c r="V31" s="333"/>
      <c r="W31" s="331">
        <f>W38</f>
        <v>0</v>
      </c>
      <c r="X31" s="332"/>
      <c r="Y31" s="332"/>
      <c r="Z31" s="332"/>
      <c r="AA31" s="333"/>
      <c r="AB31"/>
    </row>
    <row r="32" spans="1:28" ht="18.75" hidden="1" customHeight="1">
      <c r="A32" s="327"/>
      <c r="B32" s="335" t="s">
        <v>452</v>
      </c>
      <c r="C32" s="28"/>
      <c r="D32" s="318"/>
      <c r="E32" s="318"/>
      <c r="F32" s="318"/>
      <c r="G32" s="329"/>
      <c r="H32" s="28"/>
      <c r="I32" s="318"/>
      <c r="J32" s="318"/>
      <c r="K32" s="318"/>
      <c r="L32" s="329"/>
      <c r="M32" s="28"/>
      <c r="N32" s="318"/>
      <c r="O32" s="318"/>
      <c r="P32" s="318"/>
      <c r="Q32" s="329"/>
      <c r="R32" s="28"/>
      <c r="S32" s="318"/>
      <c r="T32" s="318"/>
      <c r="U32" s="318"/>
      <c r="V32" s="329"/>
      <c r="W32" s="28"/>
      <c r="X32" s="318"/>
      <c r="Y32" s="318"/>
      <c r="Z32" s="318"/>
      <c r="AA32" s="329"/>
      <c r="AB32"/>
    </row>
    <row r="33" spans="1:28" ht="18.75" hidden="1" customHeight="1">
      <c r="A33" s="327"/>
      <c r="B33" s="335" t="s">
        <v>453</v>
      </c>
      <c r="C33" s="331">
        <f>C40</f>
        <v>0</v>
      </c>
      <c r="D33" s="332"/>
      <c r="E33" s="332"/>
      <c r="F33" s="332"/>
      <c r="G33" s="333"/>
      <c r="H33" s="331">
        <f>H40</f>
        <v>0</v>
      </c>
      <c r="I33" s="332"/>
      <c r="J33" s="332"/>
      <c r="K33" s="332"/>
      <c r="L33" s="333"/>
      <c r="M33" s="331">
        <f>M40</f>
        <v>0</v>
      </c>
      <c r="N33" s="332"/>
      <c r="O33" s="332"/>
      <c r="P33" s="332"/>
      <c r="Q33" s="333"/>
      <c r="R33" s="331">
        <f>R40</f>
        <v>0</v>
      </c>
      <c r="S33" s="332"/>
      <c r="T33" s="332"/>
      <c r="U33" s="332"/>
      <c r="V33" s="333"/>
      <c r="W33" s="331">
        <f>W40</f>
        <v>0</v>
      </c>
      <c r="X33" s="332"/>
      <c r="Y33" s="332"/>
      <c r="Z33" s="332"/>
      <c r="AA33" s="333"/>
      <c r="AB33"/>
    </row>
    <row r="34" spans="1:28" ht="19.5" hidden="1" customHeight="1">
      <c r="A34" s="327"/>
      <c r="B34" s="336" t="s">
        <v>454</v>
      </c>
      <c r="C34" s="28"/>
      <c r="D34" s="318"/>
      <c r="E34" s="318"/>
      <c r="F34" s="318"/>
      <c r="G34" s="329"/>
      <c r="H34" s="28"/>
      <c r="I34" s="318"/>
      <c r="J34" s="318"/>
      <c r="K34" s="318"/>
      <c r="L34" s="329"/>
      <c r="M34" s="28"/>
      <c r="N34" s="318"/>
      <c r="O34" s="318"/>
      <c r="P34" s="318"/>
      <c r="Q34" s="329"/>
      <c r="R34" s="28"/>
      <c r="S34" s="318"/>
      <c r="T34" s="318"/>
      <c r="U34" s="318"/>
      <c r="V34" s="329"/>
      <c r="W34" s="28"/>
      <c r="X34" s="318"/>
      <c r="Y34" s="318"/>
      <c r="Z34" s="318"/>
      <c r="AA34" s="329"/>
      <c r="AB34"/>
    </row>
    <row r="35" spans="1:28" ht="18.75" hidden="1" customHeight="1">
      <c r="A35" s="327"/>
      <c r="B35" s="337" t="s">
        <v>455</v>
      </c>
      <c r="C35" s="331">
        <f>C42</f>
        <v>0</v>
      </c>
      <c r="D35" s="332"/>
      <c r="E35" s="332"/>
      <c r="F35" s="332"/>
      <c r="G35" s="333"/>
      <c r="H35" s="331">
        <f>H42</f>
        <v>0</v>
      </c>
      <c r="I35" s="332"/>
      <c r="J35" s="332"/>
      <c r="K35" s="332"/>
      <c r="L35" s="333"/>
      <c r="M35" s="331">
        <f>M42</f>
        <v>0</v>
      </c>
      <c r="N35" s="332"/>
      <c r="O35" s="332"/>
      <c r="P35" s="332"/>
      <c r="Q35" s="333"/>
      <c r="R35" s="331">
        <f>R42</f>
        <v>0</v>
      </c>
      <c r="S35" s="332"/>
      <c r="T35" s="332"/>
      <c r="U35" s="332"/>
      <c r="V35" s="333"/>
      <c r="W35" s="331">
        <f>W42</f>
        <v>0</v>
      </c>
      <c r="X35" s="332"/>
      <c r="Y35" s="332"/>
      <c r="Z35" s="332"/>
      <c r="AA35" s="333"/>
      <c r="AB35"/>
    </row>
    <row r="36" spans="1:28" ht="18.75" hidden="1" customHeight="1">
      <c r="A36" s="327"/>
      <c r="B36" s="337" t="s">
        <v>456</v>
      </c>
      <c r="C36" s="28"/>
      <c r="D36" s="318"/>
      <c r="E36" s="318"/>
      <c r="F36" s="318"/>
      <c r="G36" s="329"/>
      <c r="H36" s="28"/>
      <c r="I36" s="318"/>
      <c r="J36" s="318"/>
      <c r="K36" s="318"/>
      <c r="L36" s="329"/>
      <c r="M36" s="28"/>
      <c r="N36" s="318"/>
      <c r="O36" s="318"/>
      <c r="P36" s="318"/>
      <c r="Q36" s="329"/>
      <c r="R36" s="28"/>
      <c r="S36" s="318"/>
      <c r="T36" s="318"/>
      <c r="U36" s="318"/>
      <c r="V36" s="329"/>
      <c r="W36" s="28"/>
      <c r="X36" s="318"/>
      <c r="Y36" s="318"/>
      <c r="Z36" s="318"/>
      <c r="AA36" s="329"/>
      <c r="AB36"/>
    </row>
    <row r="37" spans="1:28" ht="18.75" hidden="1" customHeight="1">
      <c r="A37" s="327"/>
      <c r="B37" s="337" t="s">
        <v>457</v>
      </c>
      <c r="C37" s="331">
        <f>C44</f>
        <v>0</v>
      </c>
      <c r="D37" s="332"/>
      <c r="E37" s="332"/>
      <c r="F37" s="332"/>
      <c r="G37" s="333"/>
      <c r="H37" s="331">
        <f>H44</f>
        <v>0</v>
      </c>
      <c r="I37" s="332"/>
      <c r="J37" s="332"/>
      <c r="K37" s="332"/>
      <c r="L37" s="333"/>
      <c r="M37" s="331">
        <f>M44</f>
        <v>0</v>
      </c>
      <c r="N37" s="332"/>
      <c r="O37" s="332"/>
      <c r="P37" s="332"/>
      <c r="Q37" s="333"/>
      <c r="R37" s="331">
        <f>R44</f>
        <v>0</v>
      </c>
      <c r="S37" s="332"/>
      <c r="T37" s="332"/>
      <c r="U37" s="332"/>
      <c r="V37" s="333"/>
      <c r="W37" s="331">
        <f>W44</f>
        <v>0</v>
      </c>
      <c r="X37" s="332"/>
      <c r="Y37" s="332"/>
      <c r="Z37" s="332"/>
      <c r="AA37" s="333"/>
      <c r="AB37"/>
    </row>
    <row r="38" spans="1:28" ht="19.5" hidden="1" customHeight="1">
      <c r="A38" s="327"/>
      <c r="B38" s="338" t="s">
        <v>458</v>
      </c>
      <c r="C38" s="28"/>
      <c r="D38" s="318"/>
      <c r="E38" s="318"/>
      <c r="F38" s="318"/>
      <c r="G38" s="329"/>
      <c r="H38" s="28"/>
      <c r="I38" s="318"/>
      <c r="J38" s="318"/>
      <c r="K38" s="318"/>
      <c r="L38" s="329"/>
      <c r="M38" s="28"/>
      <c r="N38" s="318"/>
      <c r="O38" s="318"/>
      <c r="P38" s="318"/>
      <c r="Q38" s="329"/>
      <c r="R38" s="28"/>
      <c r="S38" s="318"/>
      <c r="T38" s="318"/>
      <c r="U38" s="318"/>
      <c r="V38" s="329"/>
      <c r="W38" s="28"/>
      <c r="X38" s="318"/>
      <c r="Y38" s="318"/>
      <c r="Z38" s="318"/>
      <c r="AA38" s="329"/>
      <c r="AB38"/>
    </row>
    <row r="39" spans="1:28" ht="18.75" hidden="1" customHeight="1">
      <c r="A39" s="327"/>
      <c r="B39" s="339" t="s">
        <v>459</v>
      </c>
      <c r="C39" s="331">
        <f>C46</f>
        <v>0</v>
      </c>
      <c r="D39" s="332"/>
      <c r="E39" s="332"/>
      <c r="F39" s="332"/>
      <c r="G39" s="333"/>
      <c r="H39" s="331">
        <f>H46</f>
        <v>0</v>
      </c>
      <c r="I39" s="332"/>
      <c r="J39" s="332"/>
      <c r="K39" s="332"/>
      <c r="L39" s="333"/>
      <c r="M39" s="331">
        <f>M46</f>
        <v>0</v>
      </c>
      <c r="N39" s="332"/>
      <c r="O39" s="332"/>
      <c r="P39" s="332"/>
      <c r="Q39" s="333"/>
      <c r="R39" s="331">
        <f>R46</f>
        <v>0</v>
      </c>
      <c r="S39" s="332"/>
      <c r="T39" s="332"/>
      <c r="U39" s="332"/>
      <c r="V39" s="333"/>
      <c r="W39" s="331">
        <f>W46</f>
        <v>0</v>
      </c>
      <c r="X39" s="332"/>
      <c r="Y39" s="332"/>
      <c r="Z39" s="332"/>
      <c r="AA39" s="333"/>
      <c r="AB39"/>
    </row>
    <row r="40" spans="1:28" ht="18.75" hidden="1" customHeight="1">
      <c r="A40" s="327"/>
      <c r="B40" s="340" t="s">
        <v>460</v>
      </c>
      <c r="C40" s="28"/>
      <c r="D40" s="318"/>
      <c r="E40" s="318"/>
      <c r="F40" s="318"/>
      <c r="G40" s="329"/>
      <c r="H40" s="28"/>
      <c r="I40" s="318"/>
      <c r="J40" s="318"/>
      <c r="K40" s="318"/>
      <c r="L40" s="329"/>
      <c r="M40" s="28"/>
      <c r="N40" s="318"/>
      <c r="O40" s="318"/>
      <c r="P40" s="318"/>
      <c r="Q40" s="329"/>
      <c r="R40" s="28"/>
      <c r="S40" s="318"/>
      <c r="T40" s="318"/>
      <c r="U40" s="318"/>
      <c r="V40" s="329"/>
      <c r="W40" s="28"/>
      <c r="X40" s="318"/>
      <c r="Y40" s="318"/>
      <c r="Z40" s="318"/>
      <c r="AA40" s="329"/>
      <c r="AB40"/>
    </row>
    <row r="41" spans="1:28" ht="18.75" hidden="1" customHeight="1">
      <c r="A41" s="327"/>
      <c r="B41"/>
      <c r="C41" s="331">
        <f>C48</f>
        <v>0</v>
      </c>
      <c r="D41" s="332"/>
      <c r="E41" s="332"/>
      <c r="F41" s="332"/>
      <c r="G41" s="333"/>
      <c r="H41" s="331">
        <f>H48</f>
        <v>0</v>
      </c>
      <c r="I41" s="332"/>
      <c r="J41" s="332"/>
      <c r="K41" s="332"/>
      <c r="L41" s="333"/>
      <c r="M41" s="331">
        <f>M48</f>
        <v>0</v>
      </c>
      <c r="N41" s="332"/>
      <c r="O41" s="332"/>
      <c r="P41" s="332"/>
      <c r="Q41" s="333"/>
      <c r="R41" s="331">
        <f>R48</f>
        <v>0</v>
      </c>
      <c r="S41" s="332"/>
      <c r="T41" s="332"/>
      <c r="U41" s="332"/>
      <c r="V41" s="333"/>
      <c r="W41" s="331">
        <f>W48</f>
        <v>0</v>
      </c>
      <c r="X41" s="332"/>
      <c r="Y41" s="332"/>
      <c r="Z41" s="332"/>
      <c r="AA41" s="333"/>
      <c r="AB41"/>
    </row>
    <row r="42" spans="1:28" ht="18.75" hidden="1" customHeight="1">
      <c r="A42"/>
      <c r="B42"/>
      <c r="C42" s="28"/>
      <c r="D42" s="318"/>
      <c r="E42" s="318"/>
      <c r="F42" s="318"/>
      <c r="G42" s="329"/>
      <c r="H42" s="28"/>
      <c r="I42" s="318"/>
      <c r="J42" s="318"/>
      <c r="K42" s="318"/>
      <c r="L42" s="329"/>
      <c r="M42" s="28"/>
      <c r="N42" s="318"/>
      <c r="O42" s="318"/>
      <c r="P42" s="318"/>
      <c r="Q42" s="329"/>
      <c r="R42" s="28"/>
      <c r="S42" s="318"/>
      <c r="T42" s="318"/>
      <c r="U42" s="318"/>
      <c r="V42" s="329"/>
      <c r="W42" s="28"/>
      <c r="X42" s="318"/>
      <c r="Y42" s="318"/>
      <c r="Z42" s="318"/>
      <c r="AA42" s="329"/>
      <c r="AB42"/>
    </row>
    <row r="43" spans="1:28" ht="21.75" hidden="1" customHeight="1">
      <c r="A43"/>
      <c r="B43" s="341" t="s">
        <v>444</v>
      </c>
      <c r="C43" s="331">
        <f>C50</f>
        <v>0</v>
      </c>
      <c r="D43" s="332"/>
      <c r="E43" s="332"/>
      <c r="F43" s="332"/>
      <c r="G43" s="333"/>
      <c r="H43" s="331">
        <f>H50</f>
        <v>0</v>
      </c>
      <c r="I43" s="332"/>
      <c r="J43" s="332"/>
      <c r="K43" s="332"/>
      <c r="L43" s="333"/>
      <c r="M43" s="331">
        <f>M50</f>
        <v>0</v>
      </c>
      <c r="N43" s="332"/>
      <c r="O43" s="332"/>
      <c r="P43" s="332"/>
      <c r="Q43" s="333"/>
      <c r="R43" s="331">
        <f>R50</f>
        <v>0</v>
      </c>
      <c r="S43" s="332"/>
      <c r="T43" s="332"/>
      <c r="U43" s="332"/>
      <c r="V43" s="333"/>
      <c r="W43" s="331">
        <f>W50</f>
        <v>0</v>
      </c>
      <c r="X43" s="332"/>
      <c r="Y43" s="332"/>
      <c r="Z43" s="332"/>
      <c r="AA43" s="333"/>
      <c r="AB43"/>
    </row>
    <row r="44" spans="1:28" ht="18.75" hidden="1" customHeight="1">
      <c r="A44"/>
      <c r="B44" s="330" t="s">
        <v>445</v>
      </c>
      <c r="C44" s="28"/>
      <c r="D44" s="318"/>
      <c r="E44" s="318"/>
      <c r="F44" s="318"/>
      <c r="G44" s="329"/>
      <c r="H44" s="28"/>
      <c r="I44" s="318"/>
      <c r="J44" s="318"/>
      <c r="K44" s="318"/>
      <c r="L44" s="329"/>
      <c r="M44" s="28"/>
      <c r="N44" s="318"/>
      <c r="O44" s="318"/>
      <c r="P44" s="318"/>
      <c r="Q44" s="329"/>
      <c r="R44" s="28"/>
      <c r="S44" s="318"/>
      <c r="T44" s="318"/>
      <c r="U44" s="318"/>
      <c r="V44" s="329"/>
      <c r="W44" s="28"/>
      <c r="X44" s="318"/>
      <c r="Y44" s="318"/>
      <c r="Z44" s="318"/>
      <c r="AA44" s="329"/>
      <c r="AB44"/>
    </row>
    <row r="45" spans="1:28" ht="18.75" hidden="1" customHeight="1">
      <c r="A45"/>
      <c r="B45" s="330" t="s">
        <v>446</v>
      </c>
      <c r="C45" s="331">
        <f>C52</f>
        <v>0</v>
      </c>
      <c r="D45" s="332"/>
      <c r="E45" s="332"/>
      <c r="F45" s="332"/>
      <c r="G45" s="333"/>
      <c r="H45" s="331">
        <f>H52</f>
        <v>0</v>
      </c>
      <c r="I45" s="332"/>
      <c r="J45" s="332"/>
      <c r="K45" s="332"/>
      <c r="L45" s="333"/>
      <c r="M45" s="331">
        <f>M52</f>
        <v>0</v>
      </c>
      <c r="N45" s="332"/>
      <c r="O45" s="332"/>
      <c r="P45" s="332"/>
      <c r="Q45" s="333"/>
      <c r="R45" s="331">
        <f>R52</f>
        <v>0</v>
      </c>
      <c r="S45" s="332"/>
      <c r="T45" s="332"/>
      <c r="U45" s="332"/>
      <c r="V45" s="333"/>
      <c r="W45" s="331">
        <f>W52</f>
        <v>0</v>
      </c>
      <c r="X45" s="332"/>
      <c r="Y45" s="332"/>
      <c r="Z45" s="332"/>
      <c r="AA45" s="333"/>
      <c r="AB45"/>
    </row>
    <row r="46" spans="1:28" ht="19.5" hidden="1" customHeight="1">
      <c r="A46"/>
      <c r="B46" s="342" t="s">
        <v>447</v>
      </c>
      <c r="C46" s="28"/>
      <c r="D46" s="318"/>
      <c r="E46" s="318"/>
      <c r="F46" s="318"/>
      <c r="G46" s="329"/>
      <c r="H46" s="28"/>
      <c r="I46" s="318"/>
      <c r="J46" s="318"/>
      <c r="K46" s="318"/>
      <c r="L46" s="329"/>
      <c r="M46" s="28"/>
      <c r="N46" s="318"/>
      <c r="O46" s="318"/>
      <c r="P46" s="318"/>
      <c r="Q46" s="329"/>
      <c r="R46" s="28"/>
      <c r="S46" s="318"/>
      <c r="T46" s="318"/>
      <c r="U46" s="318"/>
      <c r="V46" s="329"/>
      <c r="W46" s="28"/>
      <c r="X46" s="318"/>
      <c r="Y46" s="318"/>
      <c r="Z46" s="318"/>
      <c r="AA46" s="329"/>
      <c r="AB46"/>
    </row>
    <row r="47" spans="1:28" ht="18.75" hidden="1" customHeight="1">
      <c r="A47"/>
      <c r="B47" s="335" t="s">
        <v>452</v>
      </c>
      <c r="C47" s="331">
        <f>C54</f>
        <v>0</v>
      </c>
      <c r="D47" s="332"/>
      <c r="E47" s="332"/>
      <c r="F47" s="332"/>
      <c r="G47" s="333"/>
      <c r="H47" s="331">
        <f>H54</f>
        <v>0</v>
      </c>
      <c r="I47" s="332"/>
      <c r="J47" s="332"/>
      <c r="K47" s="332"/>
      <c r="L47" s="333"/>
      <c r="M47" s="331">
        <f>M54</f>
        <v>0</v>
      </c>
      <c r="N47" s="332"/>
      <c r="O47" s="332"/>
      <c r="P47" s="332"/>
      <c r="Q47" s="333"/>
      <c r="R47" s="331">
        <f>R54</f>
        <v>0</v>
      </c>
      <c r="S47" s="332"/>
      <c r="T47" s="332"/>
      <c r="U47" s="332"/>
      <c r="V47" s="333"/>
      <c r="W47" s="331">
        <f>W54</f>
        <v>0</v>
      </c>
      <c r="X47" s="332"/>
      <c r="Y47" s="332"/>
      <c r="Z47" s="332"/>
      <c r="AA47" s="333"/>
      <c r="AB47"/>
    </row>
    <row r="48" spans="1:28" ht="18.75" hidden="1" customHeight="1">
      <c r="A48"/>
      <c r="B48" s="335" t="s">
        <v>453</v>
      </c>
      <c r="C48" s="28"/>
      <c r="D48" s="318"/>
      <c r="E48" s="318"/>
      <c r="F48" s="318"/>
      <c r="G48" s="329"/>
      <c r="H48" s="28"/>
      <c r="I48" s="318"/>
      <c r="J48" s="318"/>
      <c r="K48" s="318"/>
      <c r="L48" s="329"/>
      <c r="M48" s="28"/>
      <c r="N48" s="318"/>
      <c r="O48" s="318"/>
      <c r="P48" s="318"/>
      <c r="Q48" s="329"/>
      <c r="R48" s="28"/>
      <c r="S48" s="318"/>
      <c r="T48" s="318"/>
      <c r="U48" s="318"/>
      <c r="V48" s="329"/>
      <c r="W48" s="28"/>
      <c r="X48" s="318"/>
      <c r="Y48" s="318"/>
      <c r="Z48" s="318"/>
      <c r="AA48" s="329"/>
      <c r="AB48"/>
    </row>
    <row r="49" spans="1:28" ht="19.5" hidden="1" customHeight="1">
      <c r="A49"/>
      <c r="B49" s="336" t="s">
        <v>454</v>
      </c>
      <c r="C49" s="331">
        <f>C56</f>
        <v>0</v>
      </c>
      <c r="D49" s="332"/>
      <c r="E49" s="332"/>
      <c r="F49" s="332"/>
      <c r="G49" s="333"/>
      <c r="H49" s="331">
        <f>H56</f>
        <v>0</v>
      </c>
      <c r="I49" s="332"/>
      <c r="J49" s="332"/>
      <c r="K49" s="332"/>
      <c r="L49" s="333"/>
      <c r="M49" s="331">
        <f>M56</f>
        <v>0</v>
      </c>
      <c r="N49" s="332"/>
      <c r="O49" s="332"/>
      <c r="P49" s="332"/>
      <c r="Q49" s="333"/>
      <c r="R49" s="331">
        <f>R56</f>
        <v>0</v>
      </c>
      <c r="S49" s="332"/>
      <c r="T49" s="332"/>
      <c r="U49" s="332"/>
      <c r="V49" s="333"/>
      <c r="W49" s="331">
        <f>W56</f>
        <v>0</v>
      </c>
      <c r="X49" s="332"/>
      <c r="Y49" s="332"/>
      <c r="Z49" s="332"/>
      <c r="AA49" s="333"/>
      <c r="AB49"/>
    </row>
    <row r="50" spans="1:28" ht="18.75" hidden="1" customHeight="1">
      <c r="A50"/>
      <c r="B50"/>
      <c r="C50" s="28"/>
      <c r="D50" s="318"/>
      <c r="E50" s="318"/>
      <c r="F50" s="318"/>
      <c r="G50" s="329"/>
      <c r="H50" s="28"/>
      <c r="I50" s="318"/>
      <c r="J50" s="318"/>
      <c r="K50" s="318"/>
      <c r="L50" s="329"/>
      <c r="M50" s="28"/>
      <c r="N50" s="318"/>
      <c r="O50" s="318"/>
      <c r="P50" s="318"/>
      <c r="Q50" s="329"/>
      <c r="R50" s="28"/>
      <c r="S50" s="318"/>
      <c r="T50" s="318"/>
      <c r="U50" s="318"/>
      <c r="V50" s="329"/>
      <c r="W50" s="28"/>
      <c r="X50" s="318"/>
      <c r="Y50" s="318"/>
      <c r="Z50" s="318"/>
      <c r="AA50" s="329"/>
      <c r="AB50"/>
    </row>
    <row r="51" spans="1:28" ht="18.75" hidden="1" customHeight="1">
      <c r="A51"/>
      <c r="B51"/>
      <c r="C51" s="331">
        <f>C58</f>
        <v>0</v>
      </c>
      <c r="D51" s="332"/>
      <c r="E51" s="332"/>
      <c r="F51" s="332"/>
      <c r="G51" s="333"/>
      <c r="H51" s="331">
        <f>H58</f>
        <v>0</v>
      </c>
      <c r="I51" s="332"/>
      <c r="J51" s="332"/>
      <c r="K51" s="332"/>
      <c r="L51" s="333"/>
      <c r="M51" s="331">
        <f>M58</f>
        <v>0</v>
      </c>
      <c r="N51" s="332"/>
      <c r="O51" s="332"/>
      <c r="P51" s="332"/>
      <c r="Q51" s="333"/>
      <c r="R51" s="331">
        <f>R58</f>
        <v>0</v>
      </c>
      <c r="S51" s="332"/>
      <c r="T51" s="332"/>
      <c r="U51" s="332"/>
      <c r="V51" s="333"/>
      <c r="W51" s="331">
        <f>W58</f>
        <v>0</v>
      </c>
      <c r="X51" s="332"/>
      <c r="Y51" s="332"/>
      <c r="Z51" s="332"/>
      <c r="AA51" s="333"/>
      <c r="AB51"/>
    </row>
    <row r="52" spans="1:28" ht="21.75" hidden="1" customHeight="1">
      <c r="A52"/>
      <c r="B52" s="341" t="s">
        <v>444</v>
      </c>
      <c r="C52" s="28"/>
      <c r="D52" s="318"/>
      <c r="E52" s="318"/>
      <c r="F52" s="318"/>
      <c r="G52" s="329"/>
      <c r="H52" s="28"/>
      <c r="I52" s="318"/>
      <c r="J52" s="318"/>
      <c r="K52" s="318"/>
      <c r="L52" s="329"/>
      <c r="M52" s="28"/>
      <c r="N52" s="318"/>
      <c r="O52" s="318"/>
      <c r="P52" s="318"/>
      <c r="Q52" s="329"/>
      <c r="R52" s="28"/>
      <c r="S52" s="318"/>
      <c r="T52" s="318"/>
      <c r="U52" s="318"/>
      <c r="V52" s="329"/>
      <c r="W52" s="28"/>
      <c r="X52" s="318"/>
      <c r="Y52" s="318"/>
      <c r="Z52" s="318"/>
      <c r="AA52" s="329"/>
      <c r="AB52"/>
    </row>
    <row r="53" spans="1:28" ht="18.75" hidden="1" customHeight="1">
      <c r="A53"/>
      <c r="B53" s="330" t="s">
        <v>445</v>
      </c>
      <c r="C53" s="331">
        <f>C60</f>
        <v>0</v>
      </c>
      <c r="D53" s="332"/>
      <c r="E53" s="332"/>
      <c r="F53" s="332"/>
      <c r="G53" s="333"/>
      <c r="H53" s="331">
        <f>H60</f>
        <v>0</v>
      </c>
      <c r="I53" s="332"/>
      <c r="J53" s="332"/>
      <c r="K53" s="332"/>
      <c r="L53" s="333"/>
      <c r="M53" s="331">
        <f>M60</f>
        <v>0</v>
      </c>
      <c r="N53" s="332"/>
      <c r="O53" s="332"/>
      <c r="P53" s="332"/>
      <c r="Q53" s="333"/>
      <c r="R53" s="331">
        <f>R60</f>
        <v>0</v>
      </c>
      <c r="S53" s="332"/>
      <c r="T53" s="332"/>
      <c r="U53" s="332"/>
      <c r="V53" s="333"/>
      <c r="W53" s="331">
        <f>W60</f>
        <v>0</v>
      </c>
      <c r="X53" s="332"/>
      <c r="Y53" s="332"/>
      <c r="Z53" s="332"/>
      <c r="AA53" s="333"/>
      <c r="AB53"/>
    </row>
    <row r="54" spans="1:28" ht="18.75" hidden="1" customHeight="1">
      <c r="A54"/>
      <c r="B54" s="330" t="s">
        <v>446</v>
      </c>
      <c r="C54" s="28"/>
      <c r="D54" s="318"/>
      <c r="E54" s="318"/>
      <c r="F54" s="318"/>
      <c r="G54" s="329"/>
      <c r="H54" s="28"/>
      <c r="I54" s="318"/>
      <c r="J54" s="318"/>
      <c r="K54" s="318"/>
      <c r="L54" s="329"/>
      <c r="M54" s="28"/>
      <c r="N54" s="318"/>
      <c r="O54" s="318"/>
      <c r="P54" s="318"/>
      <c r="Q54" s="329"/>
      <c r="R54" s="28"/>
      <c r="S54" s="318"/>
      <c r="T54" s="318"/>
      <c r="U54" s="318"/>
      <c r="V54" s="329"/>
      <c r="W54" s="28"/>
      <c r="X54" s="318"/>
      <c r="Y54" s="318"/>
      <c r="Z54" s="318"/>
      <c r="AA54" s="329"/>
      <c r="AB54"/>
    </row>
    <row r="55" spans="1:28" ht="19.5" hidden="1" customHeight="1">
      <c r="A55"/>
      <c r="B55" s="342" t="s">
        <v>447</v>
      </c>
      <c r="C55" s="331">
        <f>C62</f>
        <v>0</v>
      </c>
      <c r="D55" s="332"/>
      <c r="E55" s="332"/>
      <c r="F55" s="332"/>
      <c r="G55" s="333"/>
      <c r="H55" s="331">
        <f>H62</f>
        <v>0</v>
      </c>
      <c r="I55" s="332"/>
      <c r="J55" s="332"/>
      <c r="K55" s="332"/>
      <c r="L55" s="333"/>
      <c r="M55" s="331">
        <f>M62</f>
        <v>0</v>
      </c>
      <c r="N55" s="332"/>
      <c r="O55" s="332"/>
      <c r="P55" s="332"/>
      <c r="Q55" s="333"/>
      <c r="R55" s="331">
        <f>R62</f>
        <v>0</v>
      </c>
      <c r="S55" s="332"/>
      <c r="T55" s="332"/>
      <c r="U55" s="332"/>
      <c r="V55" s="333"/>
      <c r="W55" s="331">
        <f>W62</f>
        <v>0</v>
      </c>
      <c r="X55" s="332"/>
      <c r="Y55" s="332"/>
      <c r="Z55" s="332"/>
      <c r="AA55" s="333"/>
      <c r="AB55"/>
    </row>
    <row r="56" spans="1:28" ht="18.75" hidden="1" customHeight="1">
      <c r="A56"/>
      <c r="B56" s="335" t="s">
        <v>452</v>
      </c>
      <c r="C56" s="28"/>
      <c r="D56" s="318"/>
      <c r="E56" s="318"/>
      <c r="F56" s="318"/>
      <c r="G56" s="329"/>
      <c r="H56" s="28"/>
      <c r="I56" s="318"/>
      <c r="J56" s="318"/>
      <c r="K56" s="318"/>
      <c r="L56" s="329"/>
      <c r="M56" s="28"/>
      <c r="N56" s="318"/>
      <c r="O56" s="318"/>
      <c r="P56" s="318"/>
      <c r="Q56" s="329"/>
      <c r="R56" s="28"/>
      <c r="S56" s="318"/>
      <c r="T56" s="318"/>
      <c r="U56" s="318"/>
      <c r="V56" s="329"/>
      <c r="W56" s="28"/>
      <c r="X56" s="318"/>
      <c r="Y56" s="318"/>
      <c r="Z56" s="318"/>
      <c r="AA56" s="329"/>
      <c r="AB56"/>
    </row>
    <row r="57" spans="1:28" ht="18.75" hidden="1" customHeight="1">
      <c r="A57"/>
      <c r="B57" s="335" t="s">
        <v>453</v>
      </c>
      <c r="C57" s="331">
        <f>C64</f>
        <v>0</v>
      </c>
      <c r="D57" s="332"/>
      <c r="E57" s="332"/>
      <c r="F57" s="332"/>
      <c r="G57" s="333"/>
      <c r="H57" s="331">
        <f>H64</f>
        <v>0</v>
      </c>
      <c r="I57" s="332"/>
      <c r="J57" s="332"/>
      <c r="K57" s="332"/>
      <c r="L57" s="333"/>
      <c r="M57" s="331">
        <f>M64</f>
        <v>0</v>
      </c>
      <c r="N57" s="332"/>
      <c r="O57" s="332"/>
      <c r="P57" s="332"/>
      <c r="Q57" s="333"/>
      <c r="R57" s="331">
        <f>R64</f>
        <v>0</v>
      </c>
      <c r="S57" s="332"/>
      <c r="T57" s="332"/>
      <c r="U57" s="332"/>
      <c r="V57" s="333"/>
      <c r="W57" s="331">
        <f>W64</f>
        <v>0</v>
      </c>
      <c r="X57" s="332"/>
      <c r="Y57" s="332"/>
      <c r="Z57" s="332"/>
      <c r="AA57" s="333"/>
      <c r="AB57"/>
    </row>
    <row r="58" spans="1:28" ht="19.5" hidden="1" customHeight="1">
      <c r="A58"/>
      <c r="B58" s="336" t="s">
        <v>454</v>
      </c>
      <c r="C58" s="28"/>
      <c r="D58" s="318"/>
      <c r="E58" s="318"/>
      <c r="F58" s="318"/>
      <c r="G58" s="329"/>
      <c r="H58" s="28"/>
      <c r="I58" s="318"/>
      <c r="J58" s="318"/>
      <c r="K58" s="318"/>
      <c r="L58" s="329"/>
      <c r="M58" s="28"/>
      <c r="N58" s="318"/>
      <c r="O58" s="318"/>
      <c r="P58" s="318"/>
      <c r="Q58" s="329"/>
      <c r="R58" s="28"/>
      <c r="S58" s="318"/>
      <c r="T58" s="318"/>
      <c r="U58" s="318"/>
      <c r="V58" s="329"/>
      <c r="W58" s="28"/>
      <c r="X58" s="318"/>
      <c r="Y58" s="318"/>
      <c r="Z58" s="318"/>
      <c r="AA58" s="329"/>
      <c r="AB58"/>
    </row>
    <row r="59" spans="1:28" ht="18.75" hidden="1" customHeight="1">
      <c r="A59"/>
      <c r="B59"/>
      <c r="C59" s="331">
        <f>C66</f>
        <v>0</v>
      </c>
      <c r="D59" s="332"/>
      <c r="E59" s="332"/>
      <c r="F59" s="332"/>
      <c r="G59" s="333"/>
      <c r="H59" s="331">
        <f>H66</f>
        <v>0</v>
      </c>
      <c r="I59" s="332"/>
      <c r="J59" s="332"/>
      <c r="K59" s="332"/>
      <c r="L59" s="333"/>
      <c r="M59" s="331">
        <f>M66</f>
        <v>0</v>
      </c>
      <c r="N59" s="332"/>
      <c r="O59" s="332"/>
      <c r="P59" s="332"/>
      <c r="Q59" s="333"/>
      <c r="R59" s="331">
        <f>R66</f>
        <v>0</v>
      </c>
      <c r="S59" s="332"/>
      <c r="T59" s="332"/>
      <c r="U59" s="332"/>
      <c r="V59" s="333"/>
      <c r="W59" s="331">
        <f>W66</f>
        <v>0</v>
      </c>
      <c r="X59" s="332"/>
      <c r="Y59" s="332"/>
      <c r="Z59" s="332"/>
      <c r="AA59" s="333"/>
      <c r="AB59"/>
    </row>
    <row r="60" spans="1:28" ht="18.75" hidden="1" customHeight="1">
      <c r="A60"/>
      <c r="B60"/>
      <c r="C60" s="28"/>
      <c r="D60" s="318"/>
      <c r="E60" s="318"/>
      <c r="F60" s="318"/>
      <c r="G60" s="329"/>
      <c r="H60" s="28"/>
      <c r="I60" s="318"/>
      <c r="J60" s="318"/>
      <c r="K60" s="318"/>
      <c r="L60" s="329"/>
      <c r="M60" s="28"/>
      <c r="N60" s="318"/>
      <c r="O60" s="318"/>
      <c r="P60" s="318"/>
      <c r="Q60" s="329"/>
      <c r="R60" s="28"/>
      <c r="S60" s="318"/>
      <c r="T60" s="318"/>
      <c r="U60" s="318"/>
      <c r="V60" s="329"/>
      <c r="W60" s="28"/>
      <c r="X60" s="318"/>
      <c r="Y60" s="318"/>
      <c r="Z60" s="318"/>
      <c r="AA60" s="329"/>
      <c r="AB60"/>
    </row>
    <row r="61" spans="1:28" ht="21.75" hidden="1" customHeight="1">
      <c r="A61"/>
      <c r="B61" s="341" t="s">
        <v>444</v>
      </c>
      <c r="C61" s="331">
        <f>C68</f>
        <v>0</v>
      </c>
      <c r="D61" s="332"/>
      <c r="E61" s="332"/>
      <c r="F61" s="332"/>
      <c r="G61" s="333"/>
      <c r="H61" s="331">
        <f>H68</f>
        <v>0</v>
      </c>
      <c r="I61" s="332"/>
      <c r="J61" s="332"/>
      <c r="K61" s="332"/>
      <c r="L61" s="333"/>
      <c r="M61" s="331">
        <f>M68</f>
        <v>0</v>
      </c>
      <c r="N61" s="332"/>
      <c r="O61" s="332"/>
      <c r="P61" s="332"/>
      <c r="Q61" s="333"/>
      <c r="R61" s="331">
        <f>R68</f>
        <v>0</v>
      </c>
      <c r="S61" s="332"/>
      <c r="T61" s="332"/>
      <c r="U61" s="332"/>
      <c r="V61" s="333"/>
      <c r="W61" s="331">
        <f>W68</f>
        <v>0</v>
      </c>
      <c r="X61" s="332"/>
      <c r="Y61" s="332"/>
      <c r="Z61" s="332"/>
      <c r="AA61" s="333"/>
      <c r="AB61"/>
    </row>
    <row r="62" spans="1:28" ht="18.75" hidden="1" customHeight="1">
      <c r="A62"/>
      <c r="B62" s="330" t="s">
        <v>445</v>
      </c>
      <c r="C62" s="28"/>
      <c r="D62" s="318"/>
      <c r="E62" s="318"/>
      <c r="F62" s="318"/>
      <c r="G62" s="329"/>
      <c r="H62" s="28"/>
      <c r="I62" s="318"/>
      <c r="J62" s="318"/>
      <c r="K62" s="318"/>
      <c r="L62" s="329"/>
      <c r="M62" s="28"/>
      <c r="N62" s="318"/>
      <c r="O62" s="318"/>
      <c r="P62" s="318"/>
      <c r="Q62" s="329"/>
      <c r="R62" s="28"/>
      <c r="S62" s="318"/>
      <c r="T62" s="318"/>
      <c r="U62" s="318"/>
      <c r="V62" s="329"/>
      <c r="W62" s="28"/>
      <c r="X62" s="318"/>
      <c r="Y62" s="318"/>
      <c r="Z62" s="318"/>
      <c r="AA62" s="329"/>
      <c r="AB62"/>
    </row>
    <row r="63" spans="1:28" ht="18.75" hidden="1" customHeight="1">
      <c r="A63"/>
      <c r="B63" s="330" t="s">
        <v>446</v>
      </c>
      <c r="C63" s="331">
        <f>B70</f>
        <v>0</v>
      </c>
      <c r="D63" s="332"/>
      <c r="E63" s="332"/>
      <c r="F63" s="332"/>
      <c r="G63" s="333"/>
      <c r="H63" s="331">
        <f>H70</f>
        <v>0</v>
      </c>
      <c r="I63" s="332"/>
      <c r="J63" s="332"/>
      <c r="K63" s="332"/>
      <c r="L63" s="333"/>
      <c r="M63" s="331">
        <f>M70</f>
        <v>0</v>
      </c>
      <c r="N63" s="332"/>
      <c r="O63" s="332"/>
      <c r="P63" s="332"/>
      <c r="Q63" s="333"/>
      <c r="R63" s="331">
        <f>R70</f>
        <v>0</v>
      </c>
      <c r="S63" s="332"/>
      <c r="T63" s="332"/>
      <c r="U63" s="332"/>
      <c r="V63" s="333"/>
      <c r="W63" s="331">
        <f>W70</f>
        <v>0</v>
      </c>
      <c r="X63" s="332"/>
      <c r="Y63" s="332"/>
      <c r="Z63" s="332"/>
      <c r="AA63" s="333"/>
      <c r="AB63"/>
    </row>
    <row r="64" spans="1:28" ht="19.5" hidden="1" customHeight="1">
      <c r="A64"/>
      <c r="B64" s="342" t="s">
        <v>447</v>
      </c>
      <c r="C64" s="28"/>
      <c r="D64" s="318"/>
      <c r="E64" s="318"/>
      <c r="F64" s="318"/>
      <c r="G64" s="329"/>
      <c r="H64" s="28"/>
      <c r="I64" s="318"/>
      <c r="J64" s="318"/>
      <c r="K64" s="318"/>
      <c r="L64" s="329"/>
      <c r="M64" s="28"/>
      <c r="N64" s="318"/>
      <c r="O64" s="318"/>
      <c r="P64" s="318"/>
      <c r="Q64" s="329"/>
      <c r="R64" s="28"/>
      <c r="S64" s="318"/>
      <c r="T64" s="318"/>
      <c r="U64" s="318"/>
      <c r="V64" s="329"/>
      <c r="W64" s="28"/>
      <c r="X64" s="318"/>
      <c r="Y64" s="318"/>
      <c r="Z64" s="318"/>
      <c r="AA64" s="329"/>
      <c r="AB64"/>
    </row>
    <row r="65" spans="1:28" ht="18.75" hidden="1" customHeight="1">
      <c r="A65"/>
      <c r="B65" s="335" t="s">
        <v>452</v>
      </c>
      <c r="C65" s="331">
        <f>C71</f>
        <v>0</v>
      </c>
      <c r="D65" s="332"/>
      <c r="E65" s="332"/>
      <c r="F65" s="332"/>
      <c r="G65" s="333"/>
      <c r="H65" s="331">
        <f>H71</f>
        <v>0</v>
      </c>
      <c r="I65" s="332"/>
      <c r="J65" s="332"/>
      <c r="K65" s="332"/>
      <c r="L65" s="333"/>
      <c r="M65" s="331">
        <f>M71</f>
        <v>0</v>
      </c>
      <c r="N65" s="332"/>
      <c r="O65" s="332"/>
      <c r="P65" s="332"/>
      <c r="Q65" s="333"/>
      <c r="R65" s="331">
        <f>R71</f>
        <v>0</v>
      </c>
      <c r="S65" s="332"/>
      <c r="T65" s="332"/>
      <c r="U65" s="332"/>
      <c r="V65" s="333"/>
      <c r="W65" s="331">
        <f>W71</f>
        <v>0</v>
      </c>
      <c r="X65" s="332"/>
      <c r="Y65" s="332"/>
      <c r="Z65" s="332"/>
      <c r="AA65" s="333"/>
      <c r="AB65"/>
    </row>
    <row r="66" spans="1:28" ht="18.75" hidden="1" customHeight="1">
      <c r="A66"/>
      <c r="B66" s="335" t="s">
        <v>453</v>
      </c>
      <c r="C66" s="28"/>
      <c r="D66" s="318"/>
      <c r="E66" s="318"/>
      <c r="F66" s="318"/>
      <c r="G66" s="329"/>
      <c r="H66" s="28"/>
      <c r="I66" s="318"/>
      <c r="J66" s="318"/>
      <c r="K66" s="318"/>
      <c r="L66" s="329"/>
      <c r="M66" s="28"/>
      <c r="N66" s="318"/>
      <c r="O66" s="318"/>
      <c r="P66" s="318"/>
      <c r="Q66" s="329"/>
      <c r="R66" s="28"/>
      <c r="S66" s="318"/>
      <c r="T66" s="318"/>
      <c r="U66" s="318"/>
      <c r="V66" s="329"/>
      <c r="W66" s="28"/>
      <c r="X66" s="318"/>
      <c r="Y66" s="318"/>
      <c r="Z66" s="318"/>
      <c r="AA66" s="329"/>
      <c r="AB66"/>
    </row>
    <row r="67" spans="1:28" ht="19.5" hidden="1" customHeight="1">
      <c r="A67"/>
      <c r="B67" s="336" t="s">
        <v>454</v>
      </c>
      <c r="C67" s="331" t="e">
        <f>#REF!</f>
        <v>#REF!</v>
      </c>
      <c r="D67" s="332"/>
      <c r="E67" s="332"/>
      <c r="F67" s="332"/>
      <c r="G67" s="333"/>
      <c r="H67" s="331" t="e">
        <f>#REF!</f>
        <v>#REF!</v>
      </c>
      <c r="I67" s="332"/>
      <c r="J67" s="332"/>
      <c r="K67" s="332"/>
      <c r="L67" s="333"/>
      <c r="M67" s="331" t="e">
        <f>#REF!</f>
        <v>#REF!</v>
      </c>
      <c r="N67" s="332"/>
      <c r="O67" s="332"/>
      <c r="P67" s="332"/>
      <c r="Q67" s="333"/>
      <c r="R67" s="331" t="e">
        <f>#REF!</f>
        <v>#REF!</v>
      </c>
      <c r="S67" s="332"/>
      <c r="T67" s="332"/>
      <c r="U67" s="332"/>
      <c r="V67" s="333"/>
      <c r="W67" s="331" t="e">
        <f>#REF!</f>
        <v>#REF!</v>
      </c>
      <c r="X67" s="332"/>
      <c r="Y67" s="332"/>
      <c r="Z67" s="332"/>
      <c r="AA67" s="333"/>
      <c r="AB67"/>
    </row>
    <row r="68" spans="1:28">
      <c r="A68" s="327"/>
      <c r="B68"/>
      <c r="C68" s="28"/>
      <c r="D68" s="318"/>
      <c r="E68" s="318"/>
      <c r="F68" s="318"/>
      <c r="G68" s="329"/>
      <c r="H68" s="28"/>
      <c r="I68" s="318"/>
      <c r="J68" s="318"/>
      <c r="K68" s="318"/>
      <c r="L68" s="329"/>
      <c r="M68" s="28"/>
      <c r="N68" s="318"/>
      <c r="O68" s="318"/>
      <c r="P68" s="318"/>
      <c r="Q68" s="329"/>
      <c r="R68" s="28"/>
      <c r="S68" s="318"/>
      <c r="T68" s="318"/>
      <c r="U68" s="318"/>
      <c r="V68" s="329"/>
      <c r="W68" s="28"/>
      <c r="X68" s="318"/>
      <c r="Y68" s="318"/>
      <c r="Z68" s="318"/>
      <c r="AA68" s="32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4"/>
      <c r="D71" s="37"/>
      <c r="G71" s="93"/>
      <c r="H71" s="37"/>
      <c r="I71" s="37"/>
      <c r="J71" s="37"/>
      <c r="K71" s="37"/>
      <c r="M71" s="37"/>
      <c r="N71" s="37"/>
      <c r="O71" s="37"/>
      <c r="P71" s="37"/>
      <c r="R71" s="37"/>
      <c r="S71" s="37"/>
      <c r="T71" s="37"/>
      <c r="U71" s="37"/>
      <c r="W71" s="37"/>
      <c r="X71" s="37"/>
      <c r="Y71" s="37"/>
    </row>
    <row r="72" spans="1:28" ht="21" customHeight="1">
      <c r="B72" s="91"/>
      <c r="C72" s="344"/>
      <c r="G72" s="56"/>
      <c r="H72" s="37"/>
      <c r="I72" s="37"/>
      <c r="J72" s="37"/>
      <c r="K72" s="37"/>
      <c r="M72" s="37"/>
      <c r="N72" s="37"/>
      <c r="O72" s="37"/>
      <c r="P72" s="37"/>
      <c r="U72" s="37"/>
    </row>
    <row r="73" spans="1:28" s="94" customFormat="1" ht="21" customHeight="1">
      <c r="A73" s="343"/>
      <c r="B73" s="37"/>
      <c r="E73" s="37"/>
      <c r="F73" s="37"/>
      <c r="G73" s="37"/>
      <c r="L73" s="37"/>
      <c r="Q73"/>
      <c r="V73" s="37"/>
      <c r="AB73" s="37"/>
    </row>
    <row r="74" spans="1:28" s="94" customFormat="1" ht="21" customHeight="1">
      <c r="A74" s="343"/>
      <c r="B74" s="37"/>
      <c r="E74" s="37"/>
      <c r="F74" s="37"/>
      <c r="G74" s="37"/>
      <c r="L74" s="37"/>
      <c r="Q74" s="37"/>
      <c r="V74" s="37"/>
      <c r="AB74" s="37"/>
    </row>
    <row r="75" spans="1:28" s="94" customFormat="1" ht="21" customHeight="1">
      <c r="A75" s="343"/>
      <c r="B75" s="37"/>
      <c r="E75" s="37"/>
      <c r="F75" s="37"/>
      <c r="G75" s="37"/>
      <c r="L75" s="37"/>
      <c r="Q75" s="37"/>
      <c r="V75" s="37"/>
      <c r="AB75" s="37"/>
    </row>
    <row r="76" spans="1:28" s="94" customFormat="1" ht="21" customHeight="1">
      <c r="A76" s="343"/>
      <c r="B76" s="37"/>
      <c r="E76" s="37"/>
      <c r="F76" s="37"/>
      <c r="G76" s="37"/>
      <c r="L76" s="37"/>
      <c r="Q76" s="37"/>
      <c r="V76" s="37"/>
      <c r="AB76" s="37"/>
    </row>
    <row r="77" spans="1:28" s="94" customFormat="1" ht="21" customHeight="1">
      <c r="A77" s="343"/>
      <c r="B77" s="37"/>
      <c r="E77" s="37"/>
      <c r="F77" s="37"/>
      <c r="G77" s="37"/>
      <c r="L77" s="37"/>
      <c r="Q77" s="37"/>
      <c r="V77" s="37"/>
      <c r="AB77" s="37"/>
    </row>
    <row r="78" spans="1:28" s="94" customFormat="1" ht="21" customHeight="1">
      <c r="A78" s="343"/>
      <c r="B78" s="37"/>
      <c r="E78" s="37"/>
      <c r="F78" s="37"/>
      <c r="G78" s="37"/>
      <c r="L78" s="37"/>
      <c r="Q78" s="37"/>
      <c r="V78" s="37"/>
      <c r="AB78" s="37"/>
    </row>
    <row r="79" spans="1:28" s="94" customFormat="1" ht="21" customHeight="1">
      <c r="A79" s="343"/>
      <c r="B79" s="37"/>
      <c r="E79" s="37"/>
      <c r="F79" s="37"/>
      <c r="G79" s="37"/>
      <c r="L79" s="37"/>
      <c r="Q79" s="37"/>
      <c r="V79" s="37"/>
      <c r="AB79" s="37"/>
    </row>
    <row r="80" spans="1:28" s="94" customFormat="1" ht="21" customHeight="1">
      <c r="A80" s="343"/>
      <c r="B80" s="37"/>
      <c r="E80" s="37"/>
      <c r="F80" s="37"/>
      <c r="G80" s="37"/>
      <c r="L80" s="37"/>
      <c r="Q80" s="37"/>
      <c r="V80" s="37"/>
      <c r="AB80" s="37"/>
    </row>
    <row r="81" spans="1:28" s="94" customFormat="1" ht="21" customHeight="1">
      <c r="A81" s="343"/>
      <c r="B81" s="37"/>
      <c r="E81" s="37"/>
      <c r="F81" s="37"/>
      <c r="G81" s="37"/>
      <c r="L81" s="37"/>
      <c r="Q81" s="37"/>
      <c r="V81" s="37"/>
      <c r="AB81" s="37"/>
    </row>
    <row r="82" spans="1:28" s="34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W5:AA5"/>
    <mergeCell ref="B5:B7"/>
    <mergeCell ref="C5:G5"/>
    <mergeCell ref="H5:L5"/>
    <mergeCell ref="M5:Q5"/>
    <mergeCell ref="R5:V5"/>
    <mergeCell ref="C21:G21"/>
    <mergeCell ref="H21:L21"/>
    <mergeCell ref="M21:Q21"/>
    <mergeCell ref="R21:V21"/>
    <mergeCell ref="W21:AA21"/>
    <mergeCell ref="C20:G20"/>
    <mergeCell ref="H20:L20"/>
    <mergeCell ref="M20:Q20"/>
    <mergeCell ref="R20:V20"/>
    <mergeCell ref="W20:AA20"/>
    <mergeCell ref="C23:G23"/>
    <mergeCell ref="H23:L23"/>
    <mergeCell ref="M23:Q23"/>
    <mergeCell ref="R23:V23"/>
    <mergeCell ref="W23:AA23"/>
    <mergeCell ref="C22:G22"/>
    <mergeCell ref="H22:L22"/>
    <mergeCell ref="M22:Q22"/>
    <mergeCell ref="R22:V22"/>
    <mergeCell ref="W22:AA22"/>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zoomScale="80" zoomScaleNormal="80" workbookViewId="0">
      <selection activeCell="J2" sqref="J2"/>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30.75">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893"/>
      <c r="C5" s="905"/>
      <c r="D5" s="891" t="s">
        <v>639</v>
      </c>
      <c r="E5" s="894"/>
      <c r="F5" s="892" t="s">
        <v>643</v>
      </c>
      <c r="G5" s="892"/>
      <c r="H5" s="891" t="s">
        <v>640</v>
      </c>
      <c r="I5" s="894"/>
      <c r="J5" s="892" t="s">
        <v>641</v>
      </c>
      <c r="K5" s="892"/>
      <c r="L5" s="891" t="s">
        <v>642</v>
      </c>
      <c r="M5" s="892"/>
      <c r="N5" s="45"/>
      <c r="P5" s="45"/>
    </row>
    <row r="6" spans="1:17" s="46" customFormat="1" ht="5.25" customHeight="1">
      <c r="A6" s="47"/>
      <c r="B6" s="893"/>
      <c r="C6" s="905"/>
      <c r="D6" s="48"/>
      <c r="E6" s="49"/>
      <c r="F6" s="50"/>
      <c r="G6" s="51"/>
      <c r="H6" s="48"/>
      <c r="I6" s="50"/>
      <c r="J6" s="50"/>
      <c r="K6" s="51"/>
      <c r="L6" s="48"/>
      <c r="M6" s="51"/>
    </row>
    <row r="7" spans="1:17" s="56" customFormat="1" ht="19.5" customHeight="1">
      <c r="A7" s="52"/>
      <c r="B7" s="893"/>
      <c r="C7" s="905"/>
      <c r="D7" s="897" t="s">
        <v>623</v>
      </c>
      <c r="E7" s="53" t="s">
        <v>624</v>
      </c>
      <c r="F7" s="897" t="s">
        <v>623</v>
      </c>
      <c r="G7" s="54"/>
      <c r="H7" s="897" t="s">
        <v>623</v>
      </c>
      <c r="I7" s="53" t="s">
        <v>624</v>
      </c>
      <c r="J7" s="897" t="s">
        <v>623</v>
      </c>
      <c r="K7" s="54"/>
      <c r="L7" s="897" t="s">
        <v>623</v>
      </c>
      <c r="M7" s="55"/>
    </row>
    <row r="8" spans="1:17" s="56" customFormat="1" ht="19.5" customHeight="1" thickBot="1">
      <c r="A8" s="52"/>
      <c r="B8" s="906"/>
      <c r="C8" s="907"/>
      <c r="D8" s="897"/>
      <c r="E8" s="57" t="str">
        <f>'[2]Asset Allocation Tático'!G8</f>
        <v>setembro</v>
      </c>
      <c r="F8" s="897"/>
      <c r="G8" s="57" t="str">
        <f>'[2]Asset Allocation Tático'!K8</f>
        <v>outubro</v>
      </c>
      <c r="H8" s="897"/>
      <c r="I8" s="58" t="str">
        <f>'[2]Asset Allocation Tático'!O8</f>
        <v>outubro</v>
      </c>
      <c r="J8" s="897"/>
      <c r="K8" s="57" t="str">
        <f>'[2]Asset Allocation Tático'!S8</f>
        <v>outubro</v>
      </c>
      <c r="L8" s="898"/>
      <c r="M8" s="59" t="str">
        <f>'[2]Asset Allocation Tático'!W8</f>
        <v>outubro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25"/>
      <c r="Q10" s="32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25"/>
      <c r="Q11" s="325"/>
    </row>
    <row r="12" spans="1:17" s="46" customFormat="1" ht="20.25" customHeight="1" thickTop="1" thickBot="1">
      <c r="A12" s="66"/>
      <c r="B12" s="116" t="s">
        <v>1372</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25"/>
      <c r="Q12" s="325"/>
    </row>
    <row r="13" spans="1:17" s="46" customFormat="1" ht="20.25" customHeight="1" thickBot="1">
      <c r="A13" s="66"/>
      <c r="B13" s="117" t="s">
        <v>1376</v>
      </c>
      <c r="C13" s="70" t="s">
        <v>150</v>
      </c>
      <c r="D13" s="21">
        <f>'[2]Asset Allocation Tático'!D13</f>
        <v>0</v>
      </c>
      <c r="E13" s="34">
        <f>'[2]Asset Allocation Tático'!G13</f>
        <v>0.11</v>
      </c>
      <c r="F13" s="21">
        <f>'[2]Asset Allocation Tático'!H13</f>
        <v>0</v>
      </c>
      <c r="G13" s="34">
        <f>'[2]Asset Allocation Tático'!K13</f>
        <v>0.11</v>
      </c>
      <c r="H13" s="21">
        <f>'[2]Asset Allocation Tático'!L13</f>
        <v>0</v>
      </c>
      <c r="I13" s="34">
        <f>'[2]Asset Allocation Tático'!O13</f>
        <v>7.4999999999999997E-2</v>
      </c>
      <c r="J13" s="21">
        <f>'[2]Asset Allocation Tático'!P13</f>
        <v>0</v>
      </c>
      <c r="K13" s="34">
        <f>'[2]Asset Allocation Tático'!S13</f>
        <v>0.15</v>
      </c>
      <c r="L13" s="21">
        <f>'[2]Asset Allocation Tático'!T13</f>
        <v>0</v>
      </c>
      <c r="M13" s="34">
        <f>'[2]Asset Allocation Tático'!W13</f>
        <v>0.11</v>
      </c>
      <c r="O13" s="449"/>
      <c r="Q13" s="449"/>
    </row>
    <row r="14" spans="1:17" s="46" customFormat="1" ht="20.25" customHeight="1" thickBot="1">
      <c r="A14" s="66"/>
      <c r="B14" s="118" t="s">
        <v>1370</v>
      </c>
      <c r="C14" s="72" t="s">
        <v>635</v>
      </c>
      <c r="D14" s="22">
        <f>'[2]Asset Allocation Tático'!D14</f>
        <v>0</v>
      </c>
      <c r="E14" s="34">
        <f>'[2]Asset Allocation Tático'!G14</f>
        <v>0.04</v>
      </c>
      <c r="F14" s="22">
        <f>'[2]Asset Allocation Tático'!H14</f>
        <v>0</v>
      </c>
      <c r="G14" s="34">
        <f>'[2]Asset Allocation Tático'!K14</f>
        <v>0.04</v>
      </c>
      <c r="H14" s="22">
        <f>'[2]Asset Allocation Tático'!L14</f>
        <v>0</v>
      </c>
      <c r="I14" s="34">
        <f>'[2]Asset Allocation Tático'!O14</f>
        <v>2.5000000000000001E-2</v>
      </c>
      <c r="J14" s="22">
        <f>'[2]Asset Allocation Tático'!P14</f>
        <v>0</v>
      </c>
      <c r="K14" s="34">
        <f>'[2]Asset Allocation Tático'!S14</f>
        <v>0.05</v>
      </c>
      <c r="L14" s="22">
        <f>'[2]Asset Allocation Tático'!T14</f>
        <v>0</v>
      </c>
      <c r="M14" s="34">
        <f>'[2]Asset Allocation Tático'!W14</f>
        <v>0.04</v>
      </c>
      <c r="O14" s="449"/>
      <c r="Q14" s="449"/>
    </row>
    <row r="15" spans="1:17" s="62" customFormat="1" ht="20.25" thickTop="1" thickBot="1">
      <c r="A15" s="63"/>
      <c r="B15" s="119" t="s">
        <v>661</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50"/>
      <c r="Q15" s="450"/>
    </row>
    <row r="16" spans="1:17" s="46" customFormat="1" ht="20.25" customHeight="1" thickTop="1" thickBot="1">
      <c r="A16" s="66"/>
      <c r="B16" s="116" t="s">
        <v>1373</v>
      </c>
      <c r="C16" s="68" t="s">
        <v>634</v>
      </c>
      <c r="D16" s="20">
        <f>'[2]Asset Allocation Tático'!D16</f>
        <v>0</v>
      </c>
      <c r="E16" s="34">
        <f>'[2]Asset Allocation Tático'!G16</f>
        <v>0.02</v>
      </c>
      <c r="F16" s="20">
        <f>'[2]Asset Allocation Tático'!H16</f>
        <v>0</v>
      </c>
      <c r="G16" s="34">
        <f>'[2]Asset Allocation Tático'!K16</f>
        <v>3.5000000000000003E-2</v>
      </c>
      <c r="H16" s="20">
        <f>'[2]Asset Allocation Tático'!L16</f>
        <v>0</v>
      </c>
      <c r="I16" s="34">
        <f>'[2]Asset Allocation Tático'!O16</f>
        <v>0.04</v>
      </c>
      <c r="J16" s="20">
        <f>'[2]Asset Allocation Tático'!P16</f>
        <v>0</v>
      </c>
      <c r="K16" s="34">
        <f>'[2]Asset Allocation Tático'!S16</f>
        <v>4.4999999999999998E-2</v>
      </c>
      <c r="L16" s="20">
        <f>'[2]Asset Allocation Tático'!T16</f>
        <v>0</v>
      </c>
      <c r="M16" s="34">
        <f>'[2]Asset Allocation Tático'!W16</f>
        <v>0.05</v>
      </c>
      <c r="O16" s="449"/>
      <c r="Q16" s="449"/>
    </row>
    <row r="17" spans="1:17" s="46" customFormat="1" ht="20.25" customHeight="1" thickBot="1">
      <c r="A17" s="66"/>
      <c r="B17" s="117" t="s">
        <v>1377</v>
      </c>
      <c r="C17" s="70" t="s">
        <v>633</v>
      </c>
      <c r="D17" s="21">
        <f>'[2]Asset Allocation Tático'!D17</f>
        <v>0</v>
      </c>
      <c r="E17" s="34">
        <f>'[2]Asset Allocation Tático'!G17</f>
        <v>0.01</v>
      </c>
      <c r="F17" s="21">
        <f>'[2]Asset Allocation Tático'!H17</f>
        <v>0</v>
      </c>
      <c r="G17" s="34">
        <f>'[2]Asset Allocation Tático'!K17</f>
        <v>1.4999999999999999E-2</v>
      </c>
      <c r="H17" s="21">
        <f>'[2]Asset Allocation Tático'!L17</f>
        <v>0</v>
      </c>
      <c r="I17" s="34">
        <f>'[2]Asset Allocation Tático'!O17</f>
        <v>0.02</v>
      </c>
      <c r="J17" s="21">
        <f>'[2]Asset Allocation Tático'!P17</f>
        <v>0</v>
      </c>
      <c r="K17" s="34">
        <f>'[2]Asset Allocation Tático'!S17</f>
        <v>2.5000000000000001E-2</v>
      </c>
      <c r="L17" s="21">
        <f>'[2]Asset Allocation Tático'!T17</f>
        <v>0</v>
      </c>
      <c r="M17" s="34">
        <f>'[2]Asset Allocation Tático'!W17</f>
        <v>0.03</v>
      </c>
      <c r="O17" s="449"/>
      <c r="Q17" s="449"/>
    </row>
    <row r="18" spans="1:17" s="46" customFormat="1" ht="20.25" customHeight="1" thickBot="1">
      <c r="A18" s="66"/>
      <c r="B18" s="118" t="s">
        <v>1371</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25"/>
      <c r="Q19" s="32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50"/>
      <c r="Q20" s="450"/>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25"/>
      <c r="Q21" s="32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25"/>
      <c r="Q22" s="32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696</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51"/>
      <c r="Q27" s="451"/>
    </row>
    <row r="28" spans="1:17" s="62" customFormat="1" ht="20.25" customHeight="1" thickTop="1" thickBot="1">
      <c r="A28" s="63"/>
      <c r="D28" s="28"/>
      <c r="E28" s="28"/>
      <c r="F28" s="28"/>
      <c r="G28" s="28"/>
      <c r="H28" s="28"/>
      <c r="I28" s="28"/>
      <c r="J28" s="28"/>
      <c r="K28" s="28"/>
      <c r="L28" s="28"/>
      <c r="M28" s="28"/>
      <c r="O28" s="449"/>
      <c r="Q28" s="449"/>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52"/>
      <c r="Q29" s="452"/>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895">
        <f>'[2]Asset Allocation Tático'!D32</f>
        <v>1.03E-2</v>
      </c>
      <c r="E32" s="896">
        <f>'[2]Asset Allocation Tático'!E32</f>
        <v>0</v>
      </c>
      <c r="F32" s="895">
        <f>'[2]Asset Allocation Tático'!H32</f>
        <v>2.549673119887582E-2</v>
      </c>
      <c r="G32" s="896">
        <f>'[2]Asset Allocation Tático'!I32</f>
        <v>0</v>
      </c>
      <c r="H32" s="895">
        <f>'[2]Asset Allocation Tático'!L32</f>
        <v>3.8511103553590463E-2</v>
      </c>
      <c r="I32" s="908">
        <f>'[2]Asset Allocation Tático'!M32</f>
        <v>0</v>
      </c>
      <c r="J32" s="895">
        <f>'[2]Asset Allocation Tático'!P32</f>
        <v>7.1044569470618588E-2</v>
      </c>
      <c r="K32" s="896">
        <f>'[2]Asset Allocation Tático'!Q32</f>
        <v>0</v>
      </c>
      <c r="L32" s="895">
        <f>'[2]Asset Allocation Tático'!T32</f>
        <v>0.1007472074047638</v>
      </c>
      <c r="M32" s="896">
        <f>'[2]Asset Allocation Tático'!U32</f>
        <v>0</v>
      </c>
    </row>
    <row r="33" spans="1:13" s="46" customFormat="1" ht="20.25" thickTop="1" thickBot="1">
      <c r="A33" s="47"/>
      <c r="B33" s="86" t="s">
        <v>625</v>
      </c>
      <c r="C33" s="87"/>
      <c r="D33" s="899">
        <f>'[2]Asset Allocation Tático'!D33</f>
        <v>-1.1299999999999999E-2</v>
      </c>
      <c r="E33" s="900">
        <f>'[2]Asset Allocation Tático'!E33</f>
        <v>0</v>
      </c>
      <c r="F33" s="899">
        <f>'[2]Asset Allocation Tático'!H33</f>
        <v>-2.487761818750004E-2</v>
      </c>
      <c r="G33" s="900">
        <f>'[2]Asset Allocation Tático'!I33</f>
        <v>0</v>
      </c>
      <c r="H33" s="899">
        <f>'[2]Asset Allocation Tático'!L33</f>
        <v>-3.4410577412473803E-2</v>
      </c>
      <c r="I33" s="904">
        <f>'[2]Asset Allocation Tático'!M33</f>
        <v>0</v>
      </c>
      <c r="J33" s="899">
        <f>'[2]Asset Allocation Tático'!P33</f>
        <v>-6.1567684871044873E-2</v>
      </c>
      <c r="K33" s="900">
        <f>'[2]Asset Allocation Tático'!Q33</f>
        <v>0</v>
      </c>
      <c r="L33" s="899">
        <f>'[2]Asset Allocation Tático'!T33</f>
        <v>-8.4679197825304156E-2</v>
      </c>
      <c r="M33" s="900">
        <f>'[2]Asset Allocation Tático'!U33</f>
        <v>0</v>
      </c>
    </row>
    <row r="34" spans="1:13" s="46" customFormat="1" ht="20.25" thickTop="1" thickBot="1">
      <c r="A34" s="47"/>
      <c r="B34" s="86" t="s">
        <v>627</v>
      </c>
      <c r="C34" s="87"/>
      <c r="D34" s="899">
        <f>'[2]Asset Allocation Tático'!D34</f>
        <v>-2.5999999999999999E-3</v>
      </c>
      <c r="E34" s="900">
        <f>'[2]Asset Allocation Tático'!E34</f>
        <v>0</v>
      </c>
      <c r="F34" s="899">
        <f>'[2]Asset Allocation Tático'!H34</f>
        <v>-1.4715015366541949E-2</v>
      </c>
      <c r="G34" s="900">
        <f>'[2]Asset Allocation Tático'!I34</f>
        <v>0</v>
      </c>
      <c r="H34" s="899">
        <f>'[2]Asset Allocation Tático'!L34</f>
        <v>-2.5087452667099872E-2</v>
      </c>
      <c r="I34" s="904">
        <f>'[2]Asset Allocation Tático'!M34</f>
        <v>0</v>
      </c>
      <c r="J34" s="899">
        <f>'[2]Asset Allocation Tático'!P34</f>
        <v>-5.0338995825054043E-2</v>
      </c>
      <c r="K34" s="900">
        <f>'[2]Asset Allocation Tático'!Q34</f>
        <v>0</v>
      </c>
      <c r="L34" s="899">
        <f>'[2]Asset Allocation Tático'!T34</f>
        <v>-7.3337204704589043E-2</v>
      </c>
      <c r="M34" s="900">
        <f>'[2]Asset Allocation Tático'!U34</f>
        <v>0</v>
      </c>
    </row>
    <row r="35" spans="1:13" s="46" customFormat="1" ht="19.5" thickTop="1">
      <c r="A35" s="47"/>
      <c r="B35" s="88" t="s">
        <v>626</v>
      </c>
      <c r="C35" s="89"/>
      <c r="D35" s="901">
        <f>'[2]Asset Allocation Tático'!D35</f>
        <v>-1.8100000000000002E-2</v>
      </c>
      <c r="E35" s="902">
        <f>'[2]Asset Allocation Tático'!E35</f>
        <v>0</v>
      </c>
      <c r="F35" s="901">
        <f>'[2]Asset Allocation Tático'!H35</f>
        <v>-6.1782246091973893E-2</v>
      </c>
      <c r="G35" s="902">
        <f>'[2]Asset Allocation Tático'!I35</f>
        <v>0</v>
      </c>
      <c r="H35" s="901">
        <f>'[2]Asset Allocation Tático'!L35</f>
        <v>-9.9174515012422068E-2</v>
      </c>
      <c r="I35" s="903">
        <f>'[2]Asset Allocation Tático'!M35</f>
        <v>0</v>
      </c>
      <c r="J35" s="901">
        <f>'[2]Asset Allocation Tático'!P35</f>
        <v>-0.18781977821096529</v>
      </c>
      <c r="K35" s="902">
        <f>'[2]Asset Allocation Tático'!Q35</f>
        <v>0</v>
      </c>
      <c r="L35" s="901">
        <f>'[2]Asset Allocation Tático'!T35</f>
        <v>-0.26953467873068521</v>
      </c>
      <c r="M35" s="902">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B5:C8"/>
    <mergeCell ref="D7:D8"/>
    <mergeCell ref="F7:F8"/>
    <mergeCell ref="H7:H8"/>
    <mergeCell ref="H33:I33"/>
    <mergeCell ref="D32:E32"/>
    <mergeCell ref="F32:G32"/>
    <mergeCell ref="H32:I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L5:M5"/>
    <mergeCell ref="J32:K32"/>
    <mergeCell ref="D5:E5"/>
    <mergeCell ref="F5:G5"/>
    <mergeCell ref="H5:I5"/>
    <mergeCell ref="J5:K5"/>
    <mergeCell ref="J7:J8"/>
    <mergeCell ref="L7:L8"/>
    <mergeCell ref="L32:M32"/>
  </mergeCells>
  <conditionalFormatting sqref="M19:M22">
    <cfRule type="cellIs" dxfId="1190" priority="14" operator="notBetween">
      <formula>#REF!</formula>
      <formula>#REF!</formula>
    </cfRule>
  </conditionalFormatting>
  <conditionalFormatting sqref="K19:K22">
    <cfRule type="cellIs" dxfId="1189" priority="13" operator="notBetween">
      <formula>#REF!</formula>
      <formula>#REF!</formula>
    </cfRule>
  </conditionalFormatting>
  <conditionalFormatting sqref="E29 K29 G29">
    <cfRule type="cellIs" dxfId="1188" priority="11" operator="notBetween">
      <formula>#REF!</formula>
      <formula>#REF!</formula>
    </cfRule>
  </conditionalFormatting>
  <conditionalFormatting sqref="E19:E22">
    <cfRule type="cellIs" dxfId="1187" priority="10" operator="notBetween">
      <formula>#REF!</formula>
      <formula>#REF!</formula>
    </cfRule>
  </conditionalFormatting>
  <conditionalFormatting sqref="M29">
    <cfRule type="cellIs" dxfId="1186" priority="322" operator="notBetween">
      <formula>#REF!</formula>
      <formula>#REF!</formula>
    </cfRule>
  </conditionalFormatting>
  <conditionalFormatting sqref="G19:G22">
    <cfRule type="cellIs" dxfId="1185" priority="334" operator="notBetween">
      <formula>#REF!</formula>
      <formula>#REF!</formula>
    </cfRule>
  </conditionalFormatting>
  <conditionalFormatting sqref="M9:M11">
    <cfRule type="cellIs" dxfId="1184" priority="341" operator="notBetween">
      <formula>#REF!</formula>
      <formula>#REF!</formula>
    </cfRule>
  </conditionalFormatting>
  <conditionalFormatting sqref="K9:K11">
    <cfRule type="cellIs" dxfId="1183" priority="343" operator="notBetween">
      <formula>#REF!</formula>
      <formula>#REF!</formula>
    </cfRule>
  </conditionalFormatting>
  <conditionalFormatting sqref="E9:E11">
    <cfRule type="cellIs" dxfId="1182" priority="350" operator="notBetween">
      <formula>#REF!</formula>
      <formula>#REF!</formula>
    </cfRule>
  </conditionalFormatting>
  <conditionalFormatting sqref="G9:G11">
    <cfRule type="cellIs" dxfId="1181" priority="352" operator="notBetween">
      <formula>#REF!</formula>
      <formula>#REF!</formula>
    </cfRule>
  </conditionalFormatting>
  <conditionalFormatting sqref="M15">
    <cfRule type="cellIs" dxfId="1180" priority="353" operator="notBetween">
      <formula>#REF!</formula>
      <formula>#REF!</formula>
    </cfRule>
  </conditionalFormatting>
  <conditionalFormatting sqref="K15">
    <cfRule type="cellIs" dxfId="1179" priority="354" operator="notBetween">
      <formula>#REF!</formula>
      <formula>#REF!</formula>
    </cfRule>
  </conditionalFormatting>
  <conditionalFormatting sqref="E15">
    <cfRule type="cellIs" dxfId="1178" priority="359" operator="notBetween">
      <formula>#REF!</formula>
      <formula>#REF!</formula>
    </cfRule>
  </conditionalFormatting>
  <conditionalFormatting sqref="G15">
    <cfRule type="cellIs" dxfId="1177" priority="360" operator="notBetween">
      <formula>#REF!</formula>
      <formula>#REF!</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5"/>
  <sheetViews>
    <sheetView showGridLines="0" zoomScale="80" zoomScaleNormal="80" workbookViewId="0">
      <pane xSplit="5" ySplit="7" topLeftCell="F140" activePane="bottomRight" state="frozen"/>
      <selection pane="topRight" activeCell="F1" sqref="F1"/>
      <selection pane="bottomLeft" activeCell="A10" sqref="A10"/>
      <selection pane="bottomRight" activeCell="P143" sqref="P143"/>
    </sheetView>
  </sheetViews>
  <sheetFormatPr defaultColWidth="10.69921875" defaultRowHeight="15"/>
  <cols>
    <col min="1" max="1" width="1" style="570" customWidth="1"/>
    <col min="2" max="2" width="7.8984375" style="571" hidden="1" customWidth="1"/>
    <col min="3" max="3" width="10.69921875" style="571" hidden="1" customWidth="1"/>
    <col min="4" max="4" width="9.59765625" style="571" hidden="1" customWidth="1"/>
    <col min="5" max="5" width="33.5" style="570" customWidth="1"/>
    <col min="6" max="6" width="6" style="570" customWidth="1"/>
    <col min="7" max="7" width="5.796875" style="570" customWidth="1"/>
    <col min="8" max="8" width="7.3984375" style="570" customWidth="1"/>
    <col min="9" max="9" width="4.69921875" style="570" customWidth="1"/>
    <col min="10" max="10" width="14.09765625" style="184" customWidth="1"/>
    <col min="11" max="11" width="7.8984375" style="570" customWidth="1"/>
    <col min="12" max="12" width="5.3984375" style="570" customWidth="1"/>
    <col min="13" max="13" width="6.3984375" style="570" customWidth="1"/>
    <col min="14" max="14" width="8.296875" style="570" customWidth="1"/>
    <col min="15" max="15" width="8" style="570" customWidth="1"/>
    <col min="16" max="16" width="8.8984375" style="570" customWidth="1"/>
    <col min="17" max="17" width="7.8984375" style="570" customWidth="1"/>
    <col min="18" max="18" width="13.19921875" style="570" customWidth="1"/>
    <col min="19" max="19" width="8.796875" style="570" customWidth="1"/>
    <col min="20" max="20" width="6.8984375" style="570" customWidth="1"/>
    <col min="21" max="21" width="7.8984375" style="570" customWidth="1"/>
    <col min="22" max="22" width="6.296875" style="570" customWidth="1"/>
    <col min="23" max="23" width="7.8984375" style="570" customWidth="1"/>
    <col min="24" max="24" width="6.296875" style="570" customWidth="1"/>
    <col min="25" max="25" width="8.296875" style="570" customWidth="1"/>
    <col min="26" max="26" width="6.296875" style="570" customWidth="1"/>
    <col min="27" max="27" width="7.8984375" style="570" customWidth="1"/>
    <col min="28" max="28" width="8.296875" style="570" customWidth="1"/>
    <col min="29" max="29" width="6.796875" style="570" customWidth="1"/>
    <col min="30" max="30" width="13.5" style="570" customWidth="1"/>
    <col min="31" max="16384" width="10.69921875" style="570"/>
  </cols>
  <sheetData>
    <row r="1" spans="1:30" ht="5.0999999999999996" customHeight="1"/>
    <row r="2" spans="1:30" customFormat="1" ht="17.25" customHeight="1" thickBot="1">
      <c r="B2" s="91"/>
      <c r="C2" s="91"/>
      <c r="D2" s="91"/>
      <c r="E2" s="909" t="s">
        <v>1342</v>
      </c>
      <c r="J2" s="1"/>
    </row>
    <row r="3" spans="1:30" s="113" customFormat="1" ht="17.25" customHeight="1" thickBot="1">
      <c r="B3" s="572"/>
      <c r="C3" s="572"/>
      <c r="D3" s="572"/>
      <c r="E3" s="909"/>
      <c r="F3"/>
      <c r="G3"/>
      <c r="H3"/>
      <c r="J3" s="573" t="s">
        <v>1341</v>
      </c>
      <c r="K3" s="910" t="s">
        <v>1442</v>
      </c>
      <c r="L3" s="911"/>
      <c r="Y3" s="574"/>
      <c r="AC3" s="575" t="s">
        <v>1423</v>
      </c>
      <c r="AD3" s="576">
        <v>44854</v>
      </c>
    </row>
    <row r="4" spans="1:30" customFormat="1" ht="5.25" customHeight="1">
      <c r="B4" s="91"/>
      <c r="C4" s="91"/>
      <c r="D4" s="91"/>
      <c r="J4" s="577"/>
    </row>
    <row r="5" spans="1:30" s="75" customFormat="1" ht="5.25" customHeight="1">
      <c r="B5" s="27"/>
      <c r="C5" s="27"/>
      <c r="D5" s="27"/>
      <c r="J5" s="82"/>
    </row>
    <row r="6" spans="1:30" s="583" customFormat="1" ht="34.5" customHeight="1">
      <c r="B6" s="584" t="s">
        <v>655</v>
      </c>
      <c r="C6" s="584" t="s">
        <v>1344</v>
      </c>
      <c r="D6" s="584" t="s">
        <v>1346</v>
      </c>
      <c r="E6" s="585" t="s">
        <v>1334</v>
      </c>
      <c r="F6" s="96" t="s">
        <v>32</v>
      </c>
      <c r="G6" s="96" t="s">
        <v>1417</v>
      </c>
      <c r="H6" s="96" t="s">
        <v>1419</v>
      </c>
      <c r="I6" s="96" t="s">
        <v>1333</v>
      </c>
      <c r="J6" s="96" t="s">
        <v>656</v>
      </c>
      <c r="K6" s="96" t="s">
        <v>657</v>
      </c>
      <c r="L6" s="96" t="s">
        <v>8</v>
      </c>
      <c r="M6" s="96" t="s">
        <v>33</v>
      </c>
      <c r="N6" s="96" t="s">
        <v>1331</v>
      </c>
      <c r="O6" s="96" t="s">
        <v>1411</v>
      </c>
      <c r="P6" s="96" t="s">
        <v>1422</v>
      </c>
      <c r="Q6" s="96" t="s">
        <v>1424</v>
      </c>
      <c r="R6" s="96" t="s">
        <v>707</v>
      </c>
      <c r="S6" s="96" t="s">
        <v>0</v>
      </c>
      <c r="T6" s="96" t="s">
        <v>708</v>
      </c>
      <c r="U6" s="96" t="s">
        <v>709</v>
      </c>
      <c r="V6" s="96" t="s">
        <v>710</v>
      </c>
      <c r="W6" s="96" t="s">
        <v>711</v>
      </c>
      <c r="X6" s="96" t="s">
        <v>712</v>
      </c>
      <c r="Y6" s="96" t="s">
        <v>1329</v>
      </c>
      <c r="Z6" s="96" t="s">
        <v>1330</v>
      </c>
      <c r="AA6" s="96" t="s">
        <v>713</v>
      </c>
      <c r="AB6" s="96" t="s">
        <v>714</v>
      </c>
      <c r="AC6" s="96" t="s">
        <v>605</v>
      </c>
      <c r="AD6" s="96" t="s">
        <v>31</v>
      </c>
    </row>
    <row r="7" spans="1:30" s="493" customFormat="1" ht="7.5" customHeight="1">
      <c r="B7" s="586"/>
      <c r="C7" s="586"/>
      <c r="D7" s="586"/>
      <c r="E7" s="587"/>
      <c r="J7" s="588"/>
      <c r="P7" s="589"/>
      <c r="Q7" s="589"/>
      <c r="R7" s="589"/>
    </row>
    <row r="8" spans="1:30" s="578" customFormat="1" ht="21.75" customHeight="1">
      <c r="B8" s="579"/>
      <c r="C8" s="579"/>
      <c r="D8" s="579"/>
      <c r="E8" s="580" t="s">
        <v>1332</v>
      </c>
      <c r="F8" s="580"/>
      <c r="G8" s="580"/>
      <c r="H8" s="580"/>
      <c r="I8" s="580"/>
      <c r="J8" s="581"/>
      <c r="K8" s="580"/>
      <c r="L8" s="580"/>
      <c r="M8" s="580"/>
      <c r="N8" s="580"/>
      <c r="O8" s="580"/>
      <c r="P8" s="580"/>
      <c r="Q8" s="580"/>
      <c r="R8" s="580"/>
      <c r="S8" s="580"/>
      <c r="T8" s="580"/>
      <c r="U8" s="580"/>
      <c r="V8" s="580"/>
      <c r="W8" s="580"/>
      <c r="X8" s="580"/>
      <c r="Y8" s="580"/>
      <c r="Z8" s="580"/>
      <c r="AA8" s="580"/>
      <c r="AB8" s="580"/>
      <c r="AC8" s="580"/>
      <c r="AD8" s="580"/>
    </row>
    <row r="9" spans="1:30" s="75" customFormat="1" ht="5.25" customHeight="1">
      <c r="B9" s="27"/>
      <c r="C9" s="27"/>
      <c r="D9" s="27"/>
      <c r="E9" s="582"/>
      <c r="J9" s="82"/>
    </row>
    <row r="10" spans="1:30" s="493" customFormat="1">
      <c r="A10" s="590"/>
      <c r="B10" s="586" t="s">
        <v>620</v>
      </c>
      <c r="C10" s="586" t="s">
        <v>34</v>
      </c>
      <c r="D10" s="586" t="str">
        <f>B10&amp;" "&amp;C10</f>
        <v>Pós-fixado -</v>
      </c>
      <c r="E10" s="591" t="s">
        <v>620</v>
      </c>
      <c r="F10" s="591"/>
      <c r="G10" s="591"/>
      <c r="H10" s="591"/>
      <c r="I10" s="591"/>
      <c r="J10" s="592"/>
      <c r="K10" s="591"/>
      <c r="L10" s="591"/>
      <c r="M10" s="591"/>
      <c r="N10" s="591"/>
      <c r="O10" s="591"/>
      <c r="P10" s="593"/>
      <c r="Q10" s="593"/>
      <c r="R10" s="593"/>
      <c r="S10" s="594"/>
      <c r="T10" s="591"/>
      <c r="U10" s="591"/>
      <c r="V10" s="591"/>
      <c r="W10" s="591"/>
      <c r="X10" s="591"/>
      <c r="Y10" s="591"/>
      <c r="Z10" s="591"/>
      <c r="AA10" s="591"/>
      <c r="AB10" s="591"/>
      <c r="AC10" s="595"/>
      <c r="AD10" s="591"/>
    </row>
    <row r="11" spans="1:30">
      <c r="E11" s="596" t="s">
        <v>2190</v>
      </c>
      <c r="F11" s="161" t="s">
        <v>715</v>
      </c>
      <c r="G11" s="161" t="s">
        <v>1418</v>
      </c>
      <c r="H11" s="161" t="s">
        <v>1321</v>
      </c>
      <c r="I11" s="597" t="s">
        <v>34</v>
      </c>
      <c r="J11" s="161" t="s">
        <v>663</v>
      </c>
      <c r="K11" s="161" t="s">
        <v>608</v>
      </c>
      <c r="L11" s="161" t="s">
        <v>48</v>
      </c>
      <c r="M11" s="161">
        <v>0</v>
      </c>
      <c r="N11" s="597">
        <v>2.5000000000000001E-3</v>
      </c>
      <c r="O11" s="597">
        <v>6.9999999999999999E-4</v>
      </c>
      <c r="P11" s="598">
        <v>500</v>
      </c>
      <c r="Q11" s="598" t="s">
        <v>1425</v>
      </c>
      <c r="R11" s="598">
        <v>5709056649.3699999</v>
      </c>
      <c r="S11" s="599">
        <v>43907</v>
      </c>
      <c r="T11" s="600">
        <v>8.7979298050510746E-2</v>
      </c>
      <c r="U11" s="601">
        <v>1.1373255578187031</v>
      </c>
      <c r="V11" s="600">
        <v>0.11759287150743969</v>
      </c>
      <c r="W11" s="601">
        <v>1.1528033402075784</v>
      </c>
      <c r="X11" s="600">
        <v>0.16955046761246106</v>
      </c>
      <c r="Y11" s="601">
        <v>1.2857319965364744</v>
      </c>
      <c r="Z11" s="600" t="s">
        <v>34</v>
      </c>
      <c r="AA11" s="601" t="s">
        <v>34</v>
      </c>
      <c r="AB11" s="600">
        <v>2.1216366482162208E-3</v>
      </c>
      <c r="AC11" s="602">
        <v>6.6231165394701339</v>
      </c>
      <c r="AD11" s="162">
        <v>36498670000127</v>
      </c>
    </row>
    <row r="12" spans="1:30">
      <c r="E12" s="596" t="s">
        <v>2153</v>
      </c>
      <c r="F12" s="161" t="s">
        <v>715</v>
      </c>
      <c r="G12" s="161" t="s">
        <v>1418</v>
      </c>
      <c r="H12" s="161" t="s">
        <v>1321</v>
      </c>
      <c r="I12" s="597" t="s">
        <v>34</v>
      </c>
      <c r="J12" s="161" t="s">
        <v>672</v>
      </c>
      <c r="K12" s="161" t="s">
        <v>608</v>
      </c>
      <c r="L12" s="161" t="s">
        <v>48</v>
      </c>
      <c r="M12" s="161">
        <v>0</v>
      </c>
      <c r="N12" s="597">
        <v>0</v>
      </c>
      <c r="O12" s="597" t="s">
        <v>34</v>
      </c>
      <c r="P12" s="598">
        <v>500</v>
      </c>
      <c r="Q12" s="598" t="s">
        <v>1425</v>
      </c>
      <c r="R12" s="598">
        <v>3510398187.71</v>
      </c>
      <c r="S12" s="599">
        <v>43228</v>
      </c>
      <c r="T12" s="600">
        <v>7.8279970082884676E-2</v>
      </c>
      <c r="U12" s="601">
        <v>1.0119404520530995</v>
      </c>
      <c r="V12" s="600">
        <v>0.10381404115898074</v>
      </c>
      <c r="W12" s="601">
        <v>1.0177247300313479</v>
      </c>
      <c r="X12" s="600">
        <v>0.12645859039307039</v>
      </c>
      <c r="Y12" s="601">
        <v>0.95895846348772307</v>
      </c>
      <c r="Z12" s="600">
        <v>0.16981308860694289</v>
      </c>
      <c r="AA12" s="601">
        <v>0.96527264705199589</v>
      </c>
      <c r="AB12" s="600">
        <v>1.5112940650837692E-3</v>
      </c>
      <c r="AC12" s="602">
        <v>1.0851079280844875</v>
      </c>
      <c r="AD12" s="162">
        <v>29562673000117</v>
      </c>
    </row>
    <row r="13" spans="1:30">
      <c r="E13" s="596" t="s">
        <v>2209</v>
      </c>
      <c r="F13" s="161" t="s">
        <v>715</v>
      </c>
      <c r="G13" s="161" t="s">
        <v>34</v>
      </c>
      <c r="H13" s="161" t="s">
        <v>1321</v>
      </c>
      <c r="I13" s="597" t="s">
        <v>34</v>
      </c>
      <c r="J13" s="161" t="s">
        <v>663</v>
      </c>
      <c r="K13" s="161" t="s">
        <v>608</v>
      </c>
      <c r="L13" s="161" t="s">
        <v>48</v>
      </c>
      <c r="M13" s="161">
        <v>1</v>
      </c>
      <c r="N13" s="597">
        <v>4.0000000000000001E-3</v>
      </c>
      <c r="O13" s="597">
        <v>8.0000000000000004E-4</v>
      </c>
      <c r="P13" s="598">
        <v>1000</v>
      </c>
      <c r="Q13" s="598" t="s">
        <v>1425</v>
      </c>
      <c r="R13" s="598">
        <v>55766913.539999999</v>
      </c>
      <c r="S13" s="599">
        <v>44795</v>
      </c>
      <c r="T13" s="600" t="s">
        <v>34</v>
      </c>
      <c r="U13" s="601" t="s">
        <v>34</v>
      </c>
      <c r="V13" s="600" t="s">
        <v>34</v>
      </c>
      <c r="W13" s="601" t="s">
        <v>34</v>
      </c>
      <c r="X13" s="600" t="s">
        <v>34</v>
      </c>
      <c r="Y13" s="601" t="s">
        <v>34</v>
      </c>
      <c r="Z13" s="600" t="s">
        <v>34</v>
      </c>
      <c r="AA13" s="601" t="s">
        <v>34</v>
      </c>
      <c r="AB13" s="600" t="s">
        <v>34</v>
      </c>
      <c r="AC13" s="602" t="s">
        <v>34</v>
      </c>
      <c r="AD13" s="162">
        <v>45605070000101</v>
      </c>
    </row>
    <row r="14" spans="1:30">
      <c r="E14" s="596" t="s">
        <v>2154</v>
      </c>
      <c r="F14" s="161" t="s">
        <v>715</v>
      </c>
      <c r="G14" s="161" t="s">
        <v>34</v>
      </c>
      <c r="H14" s="161" t="s">
        <v>1324</v>
      </c>
      <c r="I14" s="597" t="s">
        <v>34</v>
      </c>
      <c r="J14" s="161" t="s">
        <v>663</v>
      </c>
      <c r="K14" s="161" t="s">
        <v>34</v>
      </c>
      <c r="L14" s="161" t="s">
        <v>48</v>
      </c>
      <c r="M14" s="161">
        <v>1</v>
      </c>
      <c r="N14" s="597">
        <v>9.0000000000000011E-3</v>
      </c>
      <c r="O14" s="597" t="s">
        <v>34</v>
      </c>
      <c r="P14" s="598">
        <v>1</v>
      </c>
      <c r="Q14" s="598" t="s">
        <v>1425</v>
      </c>
      <c r="R14" s="598">
        <v>8282775559.2299995</v>
      </c>
      <c r="S14" s="599">
        <v>44286</v>
      </c>
      <c r="T14" s="600">
        <v>0.12094538732365967</v>
      </c>
      <c r="U14" s="601">
        <v>1.360383257510738</v>
      </c>
      <c r="V14" s="600">
        <v>0.15473103508086083</v>
      </c>
      <c r="W14" s="601">
        <v>1.4200763222784143</v>
      </c>
      <c r="X14" s="600" t="s">
        <v>34</v>
      </c>
      <c r="Y14" s="601" t="s">
        <v>34</v>
      </c>
      <c r="Z14" s="600" t="s">
        <v>34</v>
      </c>
      <c r="AA14" s="601" t="s">
        <v>34</v>
      </c>
      <c r="AB14" s="600">
        <v>1.1810745226373482E-2</v>
      </c>
      <c r="AC14" s="602">
        <v>3.4319129899704208</v>
      </c>
      <c r="AD14" s="162">
        <v>40498539000137</v>
      </c>
    </row>
    <row r="15" spans="1:30">
      <c r="E15" s="596" t="s">
        <v>2195</v>
      </c>
      <c r="F15" s="161" t="s">
        <v>715</v>
      </c>
      <c r="G15" s="161" t="s">
        <v>34</v>
      </c>
      <c r="H15" s="161" t="s">
        <v>1324</v>
      </c>
      <c r="I15" s="597" t="s">
        <v>34</v>
      </c>
      <c r="J15" s="161" t="s">
        <v>663</v>
      </c>
      <c r="K15" s="161" t="s">
        <v>34</v>
      </c>
      <c r="L15" s="161" t="s">
        <v>48</v>
      </c>
      <c r="M15" s="161">
        <v>1</v>
      </c>
      <c r="N15" s="597">
        <v>9.0000000000000011E-3</v>
      </c>
      <c r="O15" s="597">
        <v>2.0999999999999994E-3</v>
      </c>
      <c r="P15" s="598">
        <v>100</v>
      </c>
      <c r="Q15" s="598" t="s">
        <v>1425</v>
      </c>
      <c r="R15" s="598">
        <v>60904193.789999999</v>
      </c>
      <c r="S15" s="599">
        <v>44544</v>
      </c>
      <c r="T15" s="600">
        <v>0.10478977227424879</v>
      </c>
      <c r="U15" s="601">
        <v>1.3546378392003209</v>
      </c>
      <c r="V15" s="600" t="s">
        <v>34</v>
      </c>
      <c r="W15" s="601" t="s">
        <v>34</v>
      </c>
      <c r="X15" s="600" t="s">
        <v>34</v>
      </c>
      <c r="Y15" s="601" t="s">
        <v>34</v>
      </c>
      <c r="Z15" s="600" t="s">
        <v>34</v>
      </c>
      <c r="AA15" s="601" t="s">
        <v>34</v>
      </c>
      <c r="AB15" s="600" t="s">
        <v>34</v>
      </c>
      <c r="AC15" s="602" t="s">
        <v>34</v>
      </c>
      <c r="AD15" s="162">
        <v>32892819000105</v>
      </c>
    </row>
    <row r="16" spans="1:30">
      <c r="E16" s="596" t="s">
        <v>2155</v>
      </c>
      <c r="F16" s="161" t="s">
        <v>715</v>
      </c>
      <c r="G16" s="161" t="s">
        <v>34</v>
      </c>
      <c r="H16" s="161" t="s">
        <v>1321</v>
      </c>
      <c r="I16" s="597" t="s">
        <v>34</v>
      </c>
      <c r="J16" s="161" t="s">
        <v>663</v>
      </c>
      <c r="K16" s="161" t="s">
        <v>608</v>
      </c>
      <c r="L16" s="161" t="s">
        <v>48</v>
      </c>
      <c r="M16" s="161">
        <v>1</v>
      </c>
      <c r="N16" s="597">
        <v>5.0000000000000001E-3</v>
      </c>
      <c r="O16" s="597">
        <v>1.3333333333333333E-3</v>
      </c>
      <c r="P16" s="598">
        <v>1000</v>
      </c>
      <c r="Q16" s="598" t="s">
        <v>1425</v>
      </c>
      <c r="R16" s="598">
        <v>205608615.16</v>
      </c>
      <c r="S16" s="599">
        <v>43388</v>
      </c>
      <c r="T16" s="600">
        <v>8.512216587379573E-2</v>
      </c>
      <c r="U16" s="601">
        <v>1.1003908525113413</v>
      </c>
      <c r="V16" s="600">
        <v>0.1148217267458993</v>
      </c>
      <c r="W16" s="601">
        <v>1.1256368555699414</v>
      </c>
      <c r="X16" s="600">
        <v>0.17349807109485571</v>
      </c>
      <c r="Y16" s="601">
        <v>1.3156673908672925</v>
      </c>
      <c r="Z16" s="600">
        <v>0.1993403250823651</v>
      </c>
      <c r="AA16" s="601">
        <v>1.1331150315617828</v>
      </c>
      <c r="AB16" s="600">
        <v>1.972851274573893E-3</v>
      </c>
      <c r="AC16" s="602">
        <v>5.8635014634831348</v>
      </c>
      <c r="AD16" s="162">
        <v>28206220000195</v>
      </c>
    </row>
    <row r="17" spans="5:30">
      <c r="E17" s="596" t="s">
        <v>2203</v>
      </c>
      <c r="F17" s="161" t="s">
        <v>715</v>
      </c>
      <c r="G17" s="161" t="s">
        <v>34</v>
      </c>
      <c r="H17" s="161" t="s">
        <v>1321</v>
      </c>
      <c r="I17" s="597" t="s">
        <v>34</v>
      </c>
      <c r="J17" s="161" t="s">
        <v>619</v>
      </c>
      <c r="K17" s="161" t="s">
        <v>608</v>
      </c>
      <c r="L17" s="161" t="s">
        <v>48</v>
      </c>
      <c r="M17" s="161">
        <v>1</v>
      </c>
      <c r="N17" s="597">
        <v>8.0000000000000002E-3</v>
      </c>
      <c r="O17" s="597">
        <v>1.6000000000000001E-3</v>
      </c>
      <c r="P17" s="598">
        <v>1000</v>
      </c>
      <c r="Q17" s="598" t="s">
        <v>1425</v>
      </c>
      <c r="R17" s="598">
        <v>22899214.379999999</v>
      </c>
      <c r="S17" s="599">
        <v>44418</v>
      </c>
      <c r="T17" s="600">
        <v>8.0268317306418036E-2</v>
      </c>
      <c r="U17" s="601">
        <v>1.0376442047000463</v>
      </c>
      <c r="V17" s="600">
        <v>0.11599491139294194</v>
      </c>
      <c r="W17" s="601">
        <v>1.1371379879298686</v>
      </c>
      <c r="X17" s="600" t="s">
        <v>34</v>
      </c>
      <c r="Y17" s="601" t="s">
        <v>34</v>
      </c>
      <c r="Z17" s="600" t="s">
        <v>34</v>
      </c>
      <c r="AA17" s="601" t="s">
        <v>34</v>
      </c>
      <c r="AB17" s="600">
        <v>6.4020570125582791E-3</v>
      </c>
      <c r="AC17" s="602">
        <v>1.9741355797715145</v>
      </c>
      <c r="AD17" s="162">
        <v>34687428000176</v>
      </c>
    </row>
    <row r="18" spans="5:30">
      <c r="E18" s="596" t="s">
        <v>2193</v>
      </c>
      <c r="F18" s="161" t="s">
        <v>715</v>
      </c>
      <c r="G18" s="161" t="s">
        <v>34</v>
      </c>
      <c r="H18" s="161" t="s">
        <v>1324</v>
      </c>
      <c r="I18" s="597" t="s">
        <v>34</v>
      </c>
      <c r="J18" s="161" t="s">
        <v>663</v>
      </c>
      <c r="K18" s="161" t="s">
        <v>608</v>
      </c>
      <c r="L18" s="161" t="s">
        <v>48</v>
      </c>
      <c r="M18" s="161">
        <v>31</v>
      </c>
      <c r="N18" s="597">
        <v>5.0000000000000001E-3</v>
      </c>
      <c r="O18" s="597">
        <v>1.4000000000000002E-3</v>
      </c>
      <c r="P18" s="598">
        <v>1000</v>
      </c>
      <c r="Q18" s="598" t="s">
        <v>1425</v>
      </c>
      <c r="R18" s="598">
        <v>1204437524.0599999</v>
      </c>
      <c r="S18" s="599">
        <v>43336</v>
      </c>
      <c r="T18" s="600">
        <v>8.9764313442494581E-2</v>
      </c>
      <c r="U18" s="601">
        <v>1.1604008001926245</v>
      </c>
      <c r="V18" s="600">
        <v>0.12369096118195766</v>
      </c>
      <c r="W18" s="601">
        <v>1.2125850094155193</v>
      </c>
      <c r="X18" s="600">
        <v>0.20515526014753838</v>
      </c>
      <c r="Y18" s="601">
        <v>1.5557296063161568</v>
      </c>
      <c r="Z18" s="600">
        <v>0.22851824960889111</v>
      </c>
      <c r="AA18" s="601">
        <v>1.2989718137112103</v>
      </c>
      <c r="AB18" s="600">
        <v>2.1231223573375882E-3</v>
      </c>
      <c r="AC18" s="602">
        <v>9.1826682309965388</v>
      </c>
      <c r="AD18" s="162">
        <v>30910553000142</v>
      </c>
    </row>
    <row r="19" spans="5:30">
      <c r="E19" s="596" t="s">
        <v>2194</v>
      </c>
      <c r="F19" s="161" t="s">
        <v>715</v>
      </c>
      <c r="G19" s="161" t="s">
        <v>34</v>
      </c>
      <c r="H19" s="161" t="s">
        <v>1321</v>
      </c>
      <c r="I19" s="597" t="s">
        <v>34</v>
      </c>
      <c r="J19" s="161" t="s">
        <v>663</v>
      </c>
      <c r="K19" s="161" t="s">
        <v>608</v>
      </c>
      <c r="L19" s="161" t="s">
        <v>48</v>
      </c>
      <c r="M19" s="161">
        <v>60</v>
      </c>
      <c r="N19" s="597">
        <v>0.01</v>
      </c>
      <c r="O19" s="597">
        <v>3.4999999999999996E-3</v>
      </c>
      <c r="P19" s="598">
        <v>5000</v>
      </c>
      <c r="Q19" s="598" t="s">
        <v>1426</v>
      </c>
      <c r="R19" s="598">
        <v>185914080.28999999</v>
      </c>
      <c r="S19" s="599">
        <v>43644</v>
      </c>
      <c r="T19" s="600">
        <v>5.8093272429671883E-2</v>
      </c>
      <c r="U19" s="601">
        <v>0.75098307142275389</v>
      </c>
      <c r="V19" s="600">
        <v>9.4517077890315271E-2</v>
      </c>
      <c r="W19" s="601">
        <v>0.92658340341422663</v>
      </c>
      <c r="X19" s="600">
        <v>0.1817992835447082</v>
      </c>
      <c r="Y19" s="601">
        <v>1.3786169928773424</v>
      </c>
      <c r="Z19" s="600">
        <v>0.26310147253226446</v>
      </c>
      <c r="AA19" s="601">
        <v>1.4955540642826128</v>
      </c>
      <c r="AB19" s="600">
        <v>2.0537877681448012E-2</v>
      </c>
      <c r="AC19" s="602">
        <v>-0.32192309075952358</v>
      </c>
      <c r="AD19" s="162">
        <v>33599991000120</v>
      </c>
    </row>
    <row r="20" spans="5:30">
      <c r="E20" s="596" t="s">
        <v>2192</v>
      </c>
      <c r="F20" s="161" t="s">
        <v>715</v>
      </c>
      <c r="G20" s="161" t="s">
        <v>34</v>
      </c>
      <c r="H20" s="161" t="s">
        <v>1324</v>
      </c>
      <c r="I20" s="597" t="s">
        <v>34</v>
      </c>
      <c r="J20" s="161" t="s">
        <v>663</v>
      </c>
      <c r="K20" s="161" t="s">
        <v>608</v>
      </c>
      <c r="L20" s="161" t="s">
        <v>48</v>
      </c>
      <c r="M20" s="161">
        <v>61</v>
      </c>
      <c r="N20" s="597">
        <v>6.9999999999999993E-3</v>
      </c>
      <c r="O20" s="597">
        <v>1.8666666666666666E-3</v>
      </c>
      <c r="P20" s="598">
        <v>1000</v>
      </c>
      <c r="Q20" s="598" t="s">
        <v>1426</v>
      </c>
      <c r="R20" s="598">
        <v>462909875.31</v>
      </c>
      <c r="S20" s="599">
        <v>43447</v>
      </c>
      <c r="T20" s="600">
        <v>9.5616480493036837E-2</v>
      </c>
      <c r="U20" s="601">
        <v>1.2360529058889549</v>
      </c>
      <c r="V20" s="600">
        <v>0.13284031042805844</v>
      </c>
      <c r="W20" s="601">
        <v>1.3022792250292896</v>
      </c>
      <c r="X20" s="600">
        <v>0.2240674455912639</v>
      </c>
      <c r="Y20" s="601">
        <v>1.6991441441339348</v>
      </c>
      <c r="Z20" s="600">
        <v>0.26629863841196011</v>
      </c>
      <c r="AA20" s="601">
        <v>1.5137277916264542</v>
      </c>
      <c r="AB20" s="600">
        <v>2.7518193361133802E-3</v>
      </c>
      <c r="AC20" s="602">
        <v>10.03357930847856</v>
      </c>
      <c r="AD20" s="162">
        <v>32102131000176</v>
      </c>
    </row>
    <row r="21" spans="5:30">
      <c r="E21" s="596" t="s">
        <v>2157</v>
      </c>
      <c r="F21" s="161" t="s">
        <v>715</v>
      </c>
      <c r="G21" s="161" t="s">
        <v>34</v>
      </c>
      <c r="H21" s="161" t="s">
        <v>1321</v>
      </c>
      <c r="I21" s="597" t="s">
        <v>34</v>
      </c>
      <c r="J21" s="161" t="s">
        <v>685</v>
      </c>
      <c r="K21" s="161" t="s">
        <v>608</v>
      </c>
      <c r="L21" s="161" t="s">
        <v>48</v>
      </c>
      <c r="M21" s="161">
        <v>91</v>
      </c>
      <c r="N21" s="597">
        <v>1.9799999999999998E-2</v>
      </c>
      <c r="O21" s="597">
        <v>1.0500000000000001E-2</v>
      </c>
      <c r="P21" s="598">
        <v>5000</v>
      </c>
      <c r="Q21" s="598" t="s">
        <v>1426</v>
      </c>
      <c r="R21" s="598">
        <v>134838741.62</v>
      </c>
      <c r="S21" s="599">
        <v>44069</v>
      </c>
      <c r="T21" s="600">
        <v>9.9779881428285089E-2</v>
      </c>
      <c r="U21" s="601">
        <v>1.2898740023971993</v>
      </c>
      <c r="V21" s="600">
        <v>0.13875957348128964</v>
      </c>
      <c r="W21" s="601">
        <v>1.3603077953997353</v>
      </c>
      <c r="X21" s="600">
        <v>0.19455520917035862</v>
      </c>
      <c r="Y21" s="601">
        <v>1.475347494145113</v>
      </c>
      <c r="Z21" s="600" t="s">
        <v>34</v>
      </c>
      <c r="AA21" s="601" t="s">
        <v>34</v>
      </c>
      <c r="AB21" s="600">
        <v>1.402393455777768E-3</v>
      </c>
      <c r="AC21" s="602">
        <v>23.404266386728597</v>
      </c>
      <c r="AD21" s="162">
        <v>37806055000101</v>
      </c>
    </row>
    <row r="22" spans="5:30">
      <c r="E22" s="596" t="s">
        <v>2156</v>
      </c>
      <c r="F22" s="161" t="s">
        <v>715</v>
      </c>
      <c r="G22" s="161" t="s">
        <v>34</v>
      </c>
      <c r="H22" s="161" t="s">
        <v>1321</v>
      </c>
      <c r="I22" s="597" t="s">
        <v>34</v>
      </c>
      <c r="J22" s="161" t="s">
        <v>685</v>
      </c>
      <c r="K22" s="161" t="s">
        <v>608</v>
      </c>
      <c r="L22" s="161" t="s">
        <v>48</v>
      </c>
      <c r="M22" s="161">
        <v>180</v>
      </c>
      <c r="N22" s="597">
        <v>1.1000000000000001E-2</v>
      </c>
      <c r="O22" s="597">
        <v>2.7499999999999998E-3</v>
      </c>
      <c r="P22" s="598">
        <v>5000</v>
      </c>
      <c r="Q22" s="598" t="s">
        <v>1426</v>
      </c>
      <c r="R22" s="598">
        <v>322713730.58999997</v>
      </c>
      <c r="S22" s="599">
        <v>43826</v>
      </c>
      <c r="T22" s="600">
        <v>9.4913279683340956E-2</v>
      </c>
      <c r="U22" s="601">
        <v>1.2269624917703204</v>
      </c>
      <c r="V22" s="600">
        <v>0.13245547943943037</v>
      </c>
      <c r="W22" s="601">
        <v>1.2985065945677758</v>
      </c>
      <c r="X22" s="600">
        <v>0.21110927984115535</v>
      </c>
      <c r="Y22" s="601">
        <v>1.6008800192633459</v>
      </c>
      <c r="Z22" s="600" t="s">
        <v>34</v>
      </c>
      <c r="AA22" s="601" t="s">
        <v>34</v>
      </c>
      <c r="AB22" s="600">
        <v>3.1955944672346363E-3</v>
      </c>
      <c r="AC22" s="602">
        <v>8.5342432987347916</v>
      </c>
      <c r="AD22" s="162">
        <v>34218678000167</v>
      </c>
    </row>
    <row r="23" spans="5:30">
      <c r="E23" s="596" t="s">
        <v>2196</v>
      </c>
      <c r="F23" s="161" t="s">
        <v>715</v>
      </c>
      <c r="G23" s="161" t="s">
        <v>34</v>
      </c>
      <c r="H23" s="161" t="s">
        <v>1321</v>
      </c>
      <c r="I23" s="597" t="s">
        <v>34</v>
      </c>
      <c r="J23" s="161" t="s">
        <v>685</v>
      </c>
      <c r="K23" s="161" t="s">
        <v>608</v>
      </c>
      <c r="L23" s="161" t="s">
        <v>48</v>
      </c>
      <c r="M23" s="161">
        <v>271</v>
      </c>
      <c r="N23" s="597">
        <v>0</v>
      </c>
      <c r="O23" s="597">
        <v>6.6666666666666662E-3</v>
      </c>
      <c r="P23" s="598">
        <v>50000</v>
      </c>
      <c r="Q23" s="598" t="s">
        <v>2736</v>
      </c>
      <c r="R23" s="598">
        <v>58841348.590000004</v>
      </c>
      <c r="S23" s="599">
        <v>43311</v>
      </c>
      <c r="T23" s="600">
        <v>9.4116528873928962E-2</v>
      </c>
      <c r="U23" s="601">
        <v>1.2166627385461384</v>
      </c>
      <c r="V23" s="600">
        <v>0.14697581971801466</v>
      </c>
      <c r="W23" s="601">
        <v>1.4408544814721584</v>
      </c>
      <c r="X23" s="600">
        <v>0.23379409328674017</v>
      </c>
      <c r="Y23" s="601">
        <v>1.7729030805569004</v>
      </c>
      <c r="Z23" s="600">
        <v>0.30961810397509959</v>
      </c>
      <c r="AA23" s="601">
        <v>1.759969677549609</v>
      </c>
      <c r="AB23" s="600">
        <v>7.7530159421063741E-3</v>
      </c>
      <c r="AC23" s="602">
        <v>5.1649348942836273</v>
      </c>
      <c r="AD23" s="162">
        <v>30877877000126</v>
      </c>
    </row>
    <row r="24" spans="5:30">
      <c r="E24" s="596" t="s">
        <v>2166</v>
      </c>
      <c r="F24" s="161" t="s">
        <v>1339</v>
      </c>
      <c r="G24" s="161" t="s">
        <v>1418</v>
      </c>
      <c r="H24" s="161" t="s">
        <v>1321</v>
      </c>
      <c r="I24" s="597" t="s">
        <v>34</v>
      </c>
      <c r="J24" s="161" t="s">
        <v>672</v>
      </c>
      <c r="K24" s="161" t="s">
        <v>608</v>
      </c>
      <c r="L24" s="161" t="s">
        <v>48</v>
      </c>
      <c r="M24" s="161">
        <v>0</v>
      </c>
      <c r="N24" s="597">
        <v>4.0000000000000001E-3</v>
      </c>
      <c r="O24" s="597">
        <v>6.6666666666666664E-4</v>
      </c>
      <c r="P24" s="598">
        <v>20000</v>
      </c>
      <c r="Q24" s="598" t="s">
        <v>1425</v>
      </c>
      <c r="R24" s="598">
        <v>4429327174.8400002</v>
      </c>
      <c r="S24" s="599">
        <v>41698</v>
      </c>
      <c r="T24" s="600">
        <v>8.2563302071404943E-2</v>
      </c>
      <c r="U24" s="601">
        <v>1.0673119206952981</v>
      </c>
      <c r="V24" s="600">
        <v>0.11205540560532024</v>
      </c>
      <c r="W24" s="601">
        <v>1.098517658546637</v>
      </c>
      <c r="X24" s="600">
        <v>0.1748586393070557</v>
      </c>
      <c r="Y24" s="601">
        <v>1.3259848267819745</v>
      </c>
      <c r="Z24" s="600">
        <v>0.19375469987852179</v>
      </c>
      <c r="AA24" s="601">
        <v>1.1013645271090082</v>
      </c>
      <c r="AB24" s="600">
        <v>1.7793491481935841E-3</v>
      </c>
      <c r="AC24" s="602">
        <v>5.1040623518151262</v>
      </c>
      <c r="AD24" s="162">
        <v>18719154000101</v>
      </c>
    </row>
    <row r="25" spans="5:30">
      <c r="E25" s="596" t="s">
        <v>2191</v>
      </c>
      <c r="F25" s="161" t="s">
        <v>1339</v>
      </c>
      <c r="G25" s="161" t="s">
        <v>34</v>
      </c>
      <c r="H25" s="161" t="s">
        <v>1324</v>
      </c>
      <c r="I25" s="597" t="s">
        <v>34</v>
      </c>
      <c r="J25" s="161" t="s">
        <v>663</v>
      </c>
      <c r="K25" s="161" t="s">
        <v>608</v>
      </c>
      <c r="L25" s="161" t="s">
        <v>48</v>
      </c>
      <c r="M25" s="161">
        <v>1</v>
      </c>
      <c r="N25" s="597">
        <v>4.0000000000000001E-3</v>
      </c>
      <c r="O25" s="597">
        <v>1.1200000000000001E-3</v>
      </c>
      <c r="P25" s="598">
        <v>1000</v>
      </c>
      <c r="Q25" s="598" t="s">
        <v>1425</v>
      </c>
      <c r="R25" s="598">
        <v>823565621.47000003</v>
      </c>
      <c r="S25" s="599">
        <v>43336</v>
      </c>
      <c r="T25" s="600">
        <v>8.5168234658835162E-2</v>
      </c>
      <c r="U25" s="601">
        <v>1.1009863926873147</v>
      </c>
      <c r="V25" s="600">
        <v>0.11639531226275257</v>
      </c>
      <c r="W25" s="601">
        <v>1.1410632552885327</v>
      </c>
      <c r="X25" s="600">
        <v>0.17673891419195664</v>
      </c>
      <c r="Y25" s="601">
        <v>1.340243292805948</v>
      </c>
      <c r="Z25" s="600">
        <v>0.20011456913455672</v>
      </c>
      <c r="AA25" s="601">
        <v>1.137516085755274</v>
      </c>
      <c r="AB25" s="600">
        <v>1.576882463940955E-3</v>
      </c>
      <c r="AC25" s="602">
        <v>8.2303198014544119</v>
      </c>
      <c r="AD25" s="162">
        <v>30921203000181</v>
      </c>
    </row>
    <row r="26" spans="5:30">
      <c r="E26" s="596" t="s">
        <v>2168</v>
      </c>
      <c r="F26" s="161" t="s">
        <v>1339</v>
      </c>
      <c r="G26" s="161" t="s">
        <v>34</v>
      </c>
      <c r="H26" s="161" t="s">
        <v>1324</v>
      </c>
      <c r="I26" s="597" t="s">
        <v>34</v>
      </c>
      <c r="J26" s="161" t="s">
        <v>663</v>
      </c>
      <c r="K26" s="161" t="s">
        <v>608</v>
      </c>
      <c r="L26" s="161" t="s">
        <v>48</v>
      </c>
      <c r="M26" s="161">
        <v>1</v>
      </c>
      <c r="N26" s="597">
        <v>3.2000000000000002E-3</v>
      </c>
      <c r="O26" s="597">
        <v>9.6000000000000002E-4</v>
      </c>
      <c r="P26" s="598">
        <v>1000</v>
      </c>
      <c r="Q26" s="598" t="s">
        <v>1425</v>
      </c>
      <c r="R26" s="598">
        <v>2868811532.25</v>
      </c>
      <c r="S26" s="599">
        <v>40777</v>
      </c>
      <c r="T26" s="600">
        <v>8.5962432882894069E-2</v>
      </c>
      <c r="U26" s="601">
        <v>1.1112531481424199</v>
      </c>
      <c r="V26" s="600">
        <v>0.11462270025355958</v>
      </c>
      <c r="W26" s="601">
        <v>1.1236857304531054</v>
      </c>
      <c r="X26" s="600">
        <v>0.18748999356686258</v>
      </c>
      <c r="Y26" s="601">
        <v>1.421770680752851</v>
      </c>
      <c r="Z26" s="600">
        <v>0.20404746936468676</v>
      </c>
      <c r="AA26" s="601">
        <v>1.1598719656634251</v>
      </c>
      <c r="AB26" s="600">
        <v>5.3464317580742583E-3</v>
      </c>
      <c r="AC26" s="602">
        <v>2.1325415330459299</v>
      </c>
      <c r="AD26" s="162">
        <v>13615411000133</v>
      </c>
    </row>
    <row r="27" spans="5:30">
      <c r="E27" s="596" t="s">
        <v>2261</v>
      </c>
      <c r="F27" s="161" t="s">
        <v>1339</v>
      </c>
      <c r="G27" s="161" t="s">
        <v>1418</v>
      </c>
      <c r="H27" s="161" t="s">
        <v>1324</v>
      </c>
      <c r="I27" s="597" t="s">
        <v>34</v>
      </c>
      <c r="J27" s="161" t="s">
        <v>663</v>
      </c>
      <c r="K27" s="161" t="s">
        <v>608</v>
      </c>
      <c r="L27" s="161" t="s">
        <v>48</v>
      </c>
      <c r="M27" s="161">
        <v>1</v>
      </c>
      <c r="N27" s="597">
        <v>3.4999999999999996E-3</v>
      </c>
      <c r="O27" s="597">
        <v>8.7500000000000002E-4</v>
      </c>
      <c r="P27" s="598">
        <v>500</v>
      </c>
      <c r="Q27" s="598" t="s">
        <v>1425</v>
      </c>
      <c r="R27" s="598">
        <v>1037792907.62</v>
      </c>
      <c r="S27" s="599">
        <v>38854</v>
      </c>
      <c r="T27" s="600">
        <v>8.4909727543412972E-2</v>
      </c>
      <c r="U27" s="601">
        <v>1.0976446207504795</v>
      </c>
      <c r="V27" s="600">
        <v>0.11423852942272417</v>
      </c>
      <c r="W27" s="601">
        <v>1.1199195717453527</v>
      </c>
      <c r="X27" s="600">
        <v>0.16299355719399977</v>
      </c>
      <c r="Y27" s="601">
        <v>1.2360097537013301</v>
      </c>
      <c r="Z27" s="600">
        <v>0.20874488370445654</v>
      </c>
      <c r="AA27" s="601">
        <v>1.1865735916172693</v>
      </c>
      <c r="AB27" s="600">
        <v>1.8117111119863283E-3</v>
      </c>
      <c r="AC27" s="602">
        <v>6.0959056980937669</v>
      </c>
      <c r="AD27" s="162">
        <v>7900255000150</v>
      </c>
    </row>
    <row r="28" spans="5:30">
      <c r="E28" s="596" t="s">
        <v>2165</v>
      </c>
      <c r="F28" s="161" t="s">
        <v>1339</v>
      </c>
      <c r="G28" s="161" t="s">
        <v>34</v>
      </c>
      <c r="H28" s="161" t="s">
        <v>1321</v>
      </c>
      <c r="I28" s="597" t="s">
        <v>34</v>
      </c>
      <c r="J28" s="161" t="s">
        <v>663</v>
      </c>
      <c r="K28" s="161" t="s">
        <v>608</v>
      </c>
      <c r="L28" s="161" t="s">
        <v>48</v>
      </c>
      <c r="M28" s="161">
        <v>1</v>
      </c>
      <c r="N28" s="597">
        <v>3.0000000000000001E-3</v>
      </c>
      <c r="O28" s="597">
        <v>1E-3</v>
      </c>
      <c r="P28" s="598">
        <v>1000</v>
      </c>
      <c r="Q28" s="598" t="s">
        <v>1425</v>
      </c>
      <c r="R28" s="598">
        <v>3520690411.8699999</v>
      </c>
      <c r="S28" s="599">
        <v>37428</v>
      </c>
      <c r="T28" s="600">
        <v>8.5703242640660093E-2</v>
      </c>
      <c r="U28" s="601">
        <v>1.1079025452919553</v>
      </c>
      <c r="V28" s="600">
        <v>0.12042089039048776</v>
      </c>
      <c r="W28" s="601">
        <v>1.1805273814079982</v>
      </c>
      <c r="X28" s="600">
        <v>0.18232039581137105</v>
      </c>
      <c r="Y28" s="601">
        <v>1.3825686818609877</v>
      </c>
      <c r="Z28" s="600">
        <v>0.16809371745635571</v>
      </c>
      <c r="AA28" s="601">
        <v>0.95549918403211254</v>
      </c>
      <c r="AB28" s="600">
        <v>3.7050483216722854E-3</v>
      </c>
      <c r="AC28" s="602">
        <v>4.4762749372878279</v>
      </c>
      <c r="AD28" s="162">
        <v>4899128000190</v>
      </c>
    </row>
    <row r="29" spans="5:30">
      <c r="E29" s="596" t="s">
        <v>1764</v>
      </c>
      <c r="F29" s="161" t="s">
        <v>1339</v>
      </c>
      <c r="G29" s="161" t="s">
        <v>34</v>
      </c>
      <c r="H29" s="161" t="s">
        <v>1321</v>
      </c>
      <c r="I29" s="597" t="s">
        <v>34</v>
      </c>
      <c r="J29" s="161" t="s">
        <v>663</v>
      </c>
      <c r="K29" s="161" t="s">
        <v>608</v>
      </c>
      <c r="L29" s="161" t="s">
        <v>48</v>
      </c>
      <c r="M29" s="161">
        <v>2</v>
      </c>
      <c r="N29" s="597">
        <v>8.0000000000000002E-3</v>
      </c>
      <c r="O29" s="597">
        <v>1.5999999999999999E-3</v>
      </c>
      <c r="P29" s="598">
        <v>100</v>
      </c>
      <c r="Q29" s="598" t="s">
        <v>1425</v>
      </c>
      <c r="R29" s="598">
        <v>352748757.50999999</v>
      </c>
      <c r="S29" s="599">
        <v>41913</v>
      </c>
      <c r="T29" s="600">
        <v>8.0625213607009361E-2</v>
      </c>
      <c r="U29" s="601">
        <v>1.0422578728372986</v>
      </c>
      <c r="V29" s="600">
        <v>0.10764357964557814</v>
      </c>
      <c r="W29" s="601">
        <v>1.0552670121629959</v>
      </c>
      <c r="X29" s="600">
        <v>0.14285405544009122</v>
      </c>
      <c r="Y29" s="601">
        <v>1.0832882533484782</v>
      </c>
      <c r="Z29" s="600">
        <v>0.19243057531043473</v>
      </c>
      <c r="AA29" s="601">
        <v>1.0938377737983582</v>
      </c>
      <c r="AB29" s="600">
        <v>1.9419512813983384E-3</v>
      </c>
      <c r="AC29" s="602">
        <v>2.629007038274811</v>
      </c>
      <c r="AD29" s="162">
        <v>17899612000160</v>
      </c>
    </row>
    <row r="30" spans="5:30">
      <c r="E30" s="596" t="s">
        <v>2188</v>
      </c>
      <c r="F30" s="161" t="s">
        <v>1339</v>
      </c>
      <c r="G30" s="161" t="s">
        <v>34</v>
      </c>
      <c r="H30" s="161" t="s">
        <v>1321</v>
      </c>
      <c r="I30" s="597" t="s">
        <v>34</v>
      </c>
      <c r="J30" s="161" t="s">
        <v>663</v>
      </c>
      <c r="K30" s="161" t="s">
        <v>608</v>
      </c>
      <c r="L30" s="161" t="s">
        <v>48</v>
      </c>
      <c r="M30" s="161">
        <v>4</v>
      </c>
      <c r="N30" s="597">
        <v>0.01</v>
      </c>
      <c r="O30" s="597">
        <v>4.1999999999999997E-3</v>
      </c>
      <c r="P30" s="598">
        <v>1000</v>
      </c>
      <c r="Q30" s="598" t="s">
        <v>1425</v>
      </c>
      <c r="R30" s="598">
        <v>230673790.72</v>
      </c>
      <c r="S30" s="599">
        <v>39632</v>
      </c>
      <c r="T30" s="600">
        <v>7.7183103630743988E-2</v>
      </c>
      <c r="U30" s="601">
        <v>0.99776104533838206</v>
      </c>
      <c r="V30" s="600">
        <v>0.10183836030139459</v>
      </c>
      <c r="W30" s="601">
        <v>0.99835645147319219</v>
      </c>
      <c r="X30" s="600">
        <v>0.13964990270518562</v>
      </c>
      <c r="Y30" s="601">
        <v>1.0589905810915414</v>
      </c>
      <c r="Z30" s="600">
        <v>0.19338826593910752</v>
      </c>
      <c r="AA30" s="601">
        <v>1.0992815978037953</v>
      </c>
      <c r="AB30" s="600">
        <v>2.7254623206598755E-3</v>
      </c>
      <c r="AC30" s="602">
        <v>-5.4922530418748998E-2</v>
      </c>
      <c r="AD30" s="162">
        <v>9620860000100</v>
      </c>
    </row>
    <row r="31" spans="5:30">
      <c r="E31" s="596" t="s">
        <v>2171</v>
      </c>
      <c r="F31" s="161" t="s">
        <v>1339</v>
      </c>
      <c r="G31" s="161" t="s">
        <v>34</v>
      </c>
      <c r="H31" s="161" t="s">
        <v>1321</v>
      </c>
      <c r="I31" s="597" t="s">
        <v>34</v>
      </c>
      <c r="J31" s="161" t="s">
        <v>663</v>
      </c>
      <c r="K31" s="161" t="s">
        <v>608</v>
      </c>
      <c r="L31" s="161" t="s">
        <v>48</v>
      </c>
      <c r="M31" s="161">
        <v>30</v>
      </c>
      <c r="N31" s="597">
        <v>5.0000000000000001E-3</v>
      </c>
      <c r="O31" s="597">
        <v>1.3333333333333333E-3</v>
      </c>
      <c r="P31" s="598">
        <v>20000</v>
      </c>
      <c r="Q31" s="598" t="s">
        <v>1425</v>
      </c>
      <c r="R31" s="598">
        <v>188773205.41</v>
      </c>
      <c r="S31" s="599">
        <v>43798</v>
      </c>
      <c r="T31" s="600">
        <v>8.7585314670949765E-2</v>
      </c>
      <c r="U31" s="601">
        <v>1.1322324577729035</v>
      </c>
      <c r="V31" s="600">
        <v>0.12115508666049113</v>
      </c>
      <c r="W31" s="601">
        <v>1.1877249598120112</v>
      </c>
      <c r="X31" s="600">
        <v>0.19003941628852528</v>
      </c>
      <c r="Y31" s="601">
        <v>1.4411034163807528</v>
      </c>
      <c r="Z31" s="600" t="s">
        <v>34</v>
      </c>
      <c r="AA31" s="601" t="s">
        <v>34</v>
      </c>
      <c r="AB31" s="600">
        <v>3.1627820883810059E-3</v>
      </c>
      <c r="AC31" s="602">
        <v>5.450371173745272</v>
      </c>
      <c r="AD31" s="162">
        <v>35378376000119</v>
      </c>
    </row>
    <row r="32" spans="5:30">
      <c r="E32" s="596" t="s">
        <v>2169</v>
      </c>
      <c r="F32" s="161" t="s">
        <v>1339</v>
      </c>
      <c r="G32" s="161" t="s">
        <v>34</v>
      </c>
      <c r="H32" s="161" t="s">
        <v>1321</v>
      </c>
      <c r="I32" s="597" t="s">
        <v>34</v>
      </c>
      <c r="J32" s="161" t="s">
        <v>663</v>
      </c>
      <c r="K32" s="161" t="s">
        <v>608</v>
      </c>
      <c r="L32" s="161" t="s">
        <v>48</v>
      </c>
      <c r="M32" s="161">
        <v>31</v>
      </c>
      <c r="N32" s="597">
        <v>7.5749999999999993E-3</v>
      </c>
      <c r="O32" s="597">
        <v>1.5529333333333332E-3</v>
      </c>
      <c r="P32" s="598">
        <v>1000</v>
      </c>
      <c r="Q32" s="598" t="s">
        <v>1425</v>
      </c>
      <c r="R32" s="598">
        <v>1208126598.1800001</v>
      </c>
      <c r="S32" s="599">
        <v>44043</v>
      </c>
      <c r="T32" s="600">
        <v>8.418814540306796E-2</v>
      </c>
      <c r="U32" s="601">
        <v>1.0883165875828502</v>
      </c>
      <c r="V32" s="600">
        <v>0.11618289351949596</v>
      </c>
      <c r="W32" s="601">
        <v>1.138980841332569</v>
      </c>
      <c r="X32" s="600">
        <v>0.20154067573080225</v>
      </c>
      <c r="Y32" s="601">
        <v>1.5283195560566538</v>
      </c>
      <c r="Z32" s="600" t="s">
        <v>34</v>
      </c>
      <c r="AA32" s="601" t="s">
        <v>34</v>
      </c>
      <c r="AB32" s="600">
        <v>4.9303520050811653E-3</v>
      </c>
      <c r="AC32" s="602">
        <v>2.595906998936198</v>
      </c>
      <c r="AD32" s="162">
        <v>37310657000165</v>
      </c>
    </row>
    <row r="33" spans="5:30">
      <c r="E33" s="596" t="s">
        <v>2172</v>
      </c>
      <c r="F33" s="161" t="s">
        <v>1339</v>
      </c>
      <c r="G33" s="161" t="s">
        <v>34</v>
      </c>
      <c r="H33" s="161" t="s">
        <v>1321</v>
      </c>
      <c r="I33" s="597" t="s">
        <v>34</v>
      </c>
      <c r="J33" s="161" t="s">
        <v>663</v>
      </c>
      <c r="K33" s="161" t="s">
        <v>608</v>
      </c>
      <c r="L33" s="161" t="s">
        <v>48</v>
      </c>
      <c r="M33" s="161">
        <v>31</v>
      </c>
      <c r="N33" s="597">
        <v>3.0000000000000001E-3</v>
      </c>
      <c r="O33" s="597">
        <v>1.4E-3</v>
      </c>
      <c r="P33" s="598">
        <v>1000</v>
      </c>
      <c r="Q33" s="598" t="s">
        <v>1425</v>
      </c>
      <c r="R33" s="598">
        <v>1951239064.27</v>
      </c>
      <c r="S33" s="599">
        <v>40946</v>
      </c>
      <c r="T33" s="600">
        <v>8.8382998778722355E-2</v>
      </c>
      <c r="U33" s="601">
        <v>1.1425442759271551</v>
      </c>
      <c r="V33" s="600">
        <v>0.11991681146387312</v>
      </c>
      <c r="W33" s="601">
        <v>1.1755857224206774</v>
      </c>
      <c r="X33" s="600">
        <v>0.18813529101480819</v>
      </c>
      <c r="Y33" s="601">
        <v>1.4266640885257118</v>
      </c>
      <c r="Z33" s="600">
        <v>0.20483902159303802</v>
      </c>
      <c r="AA33" s="601">
        <v>1.1643714051413152</v>
      </c>
      <c r="AB33" s="600">
        <v>1.8697067738675803E-3</v>
      </c>
      <c r="AC33" s="602">
        <v>8.6267691688853656</v>
      </c>
      <c r="AD33" s="162">
        <v>14188162000100</v>
      </c>
    </row>
    <row r="34" spans="5:30">
      <c r="E34" s="596" t="s">
        <v>2262</v>
      </c>
      <c r="F34" s="161" t="s">
        <v>1339</v>
      </c>
      <c r="G34" s="161" t="s">
        <v>34</v>
      </c>
      <c r="H34" s="161" t="s">
        <v>1321</v>
      </c>
      <c r="I34" s="597" t="s">
        <v>34</v>
      </c>
      <c r="J34" s="161" t="s">
        <v>692</v>
      </c>
      <c r="K34" s="161" t="s">
        <v>608</v>
      </c>
      <c r="L34" s="161" t="s">
        <v>48</v>
      </c>
      <c r="M34" s="161">
        <v>31</v>
      </c>
      <c r="N34" s="597">
        <v>8.0000000000000002E-3</v>
      </c>
      <c r="O34" s="597">
        <v>2.8E-3</v>
      </c>
      <c r="P34" s="598">
        <v>500</v>
      </c>
      <c r="Q34" s="598" t="s">
        <v>1425</v>
      </c>
      <c r="R34" s="598">
        <v>446969789.81999999</v>
      </c>
      <c r="S34" s="599">
        <v>43437</v>
      </c>
      <c r="T34" s="600">
        <v>8.8221821405476186E-2</v>
      </c>
      <c r="U34" s="601">
        <v>1.1404607045643818</v>
      </c>
      <c r="V34" s="600">
        <v>0.12148376632693458</v>
      </c>
      <c r="W34" s="601">
        <v>1.1909471195609578</v>
      </c>
      <c r="X34" s="600">
        <v>0.22907325882411378</v>
      </c>
      <c r="Y34" s="601">
        <v>1.7371041352374199</v>
      </c>
      <c r="Z34" s="600">
        <v>0.21080751951568599</v>
      </c>
      <c r="AA34" s="601">
        <v>1.1982982822506172</v>
      </c>
      <c r="AB34" s="600">
        <v>4.9637686692548377E-3</v>
      </c>
      <c r="AC34" s="602">
        <v>3.5333791346232402</v>
      </c>
      <c r="AD34" s="162">
        <v>30934757000113</v>
      </c>
    </row>
    <row r="35" spans="5:30">
      <c r="E35" s="596" t="s">
        <v>2167</v>
      </c>
      <c r="F35" s="161" t="s">
        <v>1339</v>
      </c>
      <c r="G35" s="161" t="s">
        <v>34</v>
      </c>
      <c r="H35" s="161" t="s">
        <v>1321</v>
      </c>
      <c r="I35" s="597" t="s">
        <v>34</v>
      </c>
      <c r="J35" s="161" t="s">
        <v>663</v>
      </c>
      <c r="K35" s="161" t="s">
        <v>608</v>
      </c>
      <c r="L35" s="161" t="s">
        <v>48</v>
      </c>
      <c r="M35" s="161">
        <v>45</v>
      </c>
      <c r="N35" s="597">
        <v>5.5000000000000005E-3</v>
      </c>
      <c r="O35" s="597">
        <v>1.6499999999999998E-3</v>
      </c>
      <c r="P35" s="598">
        <v>1000</v>
      </c>
      <c r="Q35" s="598" t="s">
        <v>1425</v>
      </c>
      <c r="R35" s="598">
        <v>1331921508.6600001</v>
      </c>
      <c r="S35" s="599">
        <v>41949</v>
      </c>
      <c r="T35" s="600">
        <v>9.1821324721498954E-2</v>
      </c>
      <c r="U35" s="601">
        <v>1.1869921864865893</v>
      </c>
      <c r="V35" s="600">
        <v>0.12198386307616826</v>
      </c>
      <c r="W35" s="601">
        <v>1.1958497398945982</v>
      </c>
      <c r="X35" s="600">
        <v>0.20738254328053496</v>
      </c>
      <c r="Y35" s="601">
        <v>1.5726194989231486</v>
      </c>
      <c r="Z35" s="600">
        <v>0.25090202378730875</v>
      </c>
      <c r="AA35" s="601">
        <v>1.4262084426981934</v>
      </c>
      <c r="AB35" s="600">
        <v>5.7699651418286037E-3</v>
      </c>
      <c r="AC35" s="602">
        <v>3.1177340564059275</v>
      </c>
      <c r="AD35" s="162">
        <v>20146294000171</v>
      </c>
    </row>
    <row r="36" spans="5:30">
      <c r="E36" s="596" t="s">
        <v>2210</v>
      </c>
      <c r="F36" s="161" t="s">
        <v>1339</v>
      </c>
      <c r="G36" s="161" t="s">
        <v>1418</v>
      </c>
      <c r="H36" s="161" t="s">
        <v>1321</v>
      </c>
      <c r="I36" s="597" t="s">
        <v>34</v>
      </c>
      <c r="J36" s="161" t="s">
        <v>663</v>
      </c>
      <c r="K36" s="161" t="s">
        <v>608</v>
      </c>
      <c r="L36" s="161" t="s">
        <v>48</v>
      </c>
      <c r="M36" s="161">
        <v>46</v>
      </c>
      <c r="N36" s="597">
        <v>6.0000000000000001E-3</v>
      </c>
      <c r="O36" s="597" t="s">
        <v>34</v>
      </c>
      <c r="P36" s="598">
        <v>100000</v>
      </c>
      <c r="Q36" s="598" t="s">
        <v>1425</v>
      </c>
      <c r="R36" s="598">
        <v>518922013.56</v>
      </c>
      <c r="S36" s="599">
        <v>41992</v>
      </c>
      <c r="T36" s="600">
        <v>8.9523050704364726E-2</v>
      </c>
      <c r="U36" s="601">
        <v>1.1572819496868285</v>
      </c>
      <c r="V36" s="600">
        <v>0.11934750908759062</v>
      </c>
      <c r="W36" s="601">
        <v>1.1700046555366608</v>
      </c>
      <c r="X36" s="600">
        <v>0.19846732306651016</v>
      </c>
      <c r="Y36" s="601">
        <v>1.5050137644963919</v>
      </c>
      <c r="Z36" s="600">
        <v>0.20845394106567805</v>
      </c>
      <c r="AA36" s="601">
        <v>1.1849197793382638</v>
      </c>
      <c r="AB36" s="600">
        <v>1.9747977527039308E-3</v>
      </c>
      <c r="AC36" s="602">
        <v>7.9101918840779772</v>
      </c>
      <c r="AD36" s="162">
        <v>20824446000148</v>
      </c>
    </row>
    <row r="37" spans="5:30">
      <c r="E37" s="596" t="s">
        <v>2738</v>
      </c>
      <c r="F37" s="161" t="s">
        <v>1339</v>
      </c>
      <c r="G37" s="161" t="s">
        <v>34</v>
      </c>
      <c r="H37" s="161" t="s">
        <v>1321</v>
      </c>
      <c r="I37" s="597" t="s">
        <v>34</v>
      </c>
      <c r="J37" s="161" t="s">
        <v>663</v>
      </c>
      <c r="K37" s="161" t="s">
        <v>608</v>
      </c>
      <c r="L37" s="161" t="s">
        <v>48</v>
      </c>
      <c r="M37" s="161">
        <v>46</v>
      </c>
      <c r="N37" s="597">
        <v>0</v>
      </c>
      <c r="O37" s="597">
        <v>1.3998000000000001E-3</v>
      </c>
      <c r="P37" s="598">
        <v>1000</v>
      </c>
      <c r="Q37" s="598" t="s">
        <v>1425</v>
      </c>
      <c r="R37" s="598">
        <v>336951112.20999998</v>
      </c>
      <c r="S37" s="599">
        <v>43819</v>
      </c>
      <c r="T37" s="600">
        <v>8.7590871946483295E-2</v>
      </c>
      <c r="U37" s="601">
        <v>1.1323042977584019</v>
      </c>
      <c r="V37" s="600">
        <v>0.11726759377364049</v>
      </c>
      <c r="W37" s="601">
        <v>1.1496145307737078</v>
      </c>
      <c r="X37" s="600">
        <v>0.18845601082839525</v>
      </c>
      <c r="Y37" s="601">
        <v>1.4290961651342802</v>
      </c>
      <c r="Z37" s="600" t="s">
        <v>34</v>
      </c>
      <c r="AA37" s="601" t="s">
        <v>34</v>
      </c>
      <c r="AB37" s="600">
        <v>2.2269542501345972E-3</v>
      </c>
      <c r="AC37" s="602">
        <v>6.1792257396061698</v>
      </c>
      <c r="AD37" s="162">
        <v>35343590000130</v>
      </c>
    </row>
    <row r="38" spans="5:30">
      <c r="E38" s="596" t="s">
        <v>2739</v>
      </c>
      <c r="F38" s="161" t="s">
        <v>1339</v>
      </c>
      <c r="G38" s="161" t="s">
        <v>34</v>
      </c>
      <c r="H38" s="161" t="s">
        <v>1321</v>
      </c>
      <c r="I38" s="597" t="s">
        <v>34</v>
      </c>
      <c r="J38" s="161" t="s">
        <v>663</v>
      </c>
      <c r="K38" s="161" t="s">
        <v>611</v>
      </c>
      <c r="L38" s="161" t="s">
        <v>48</v>
      </c>
      <c r="M38" s="161">
        <v>46</v>
      </c>
      <c r="N38" s="597">
        <v>4.0000000000000001E-3</v>
      </c>
      <c r="O38" s="597">
        <v>1.3333333333333333E-3</v>
      </c>
      <c r="P38" s="598">
        <v>1000</v>
      </c>
      <c r="Q38" s="598" t="s">
        <v>1426</v>
      </c>
      <c r="R38" s="598">
        <v>298516071.42000002</v>
      </c>
      <c r="S38" s="599">
        <v>44355</v>
      </c>
      <c r="T38" s="600">
        <v>7.6732469492545308E-2</v>
      </c>
      <c r="U38" s="601">
        <v>0.99193560987850016</v>
      </c>
      <c r="V38" s="600">
        <v>0.10339617297321935</v>
      </c>
      <c r="W38" s="601">
        <v>1.0136282245702855</v>
      </c>
      <c r="X38" s="600" t="s">
        <v>34</v>
      </c>
      <c r="Y38" s="601" t="s">
        <v>34</v>
      </c>
      <c r="Z38" s="600" t="s">
        <v>34</v>
      </c>
      <c r="AA38" s="601" t="s">
        <v>34</v>
      </c>
      <c r="AB38" s="600">
        <v>1.8491408492666995E-2</v>
      </c>
      <c r="AC38" s="602">
        <v>7.733514921731742E-2</v>
      </c>
      <c r="AD38" s="162">
        <v>34781162000126</v>
      </c>
    </row>
    <row r="39" spans="5:30">
      <c r="E39" s="596" t="s">
        <v>2217</v>
      </c>
      <c r="F39" s="161" t="s">
        <v>1339</v>
      </c>
      <c r="G39" s="161" t="s">
        <v>34</v>
      </c>
      <c r="H39" s="161" t="s">
        <v>1321</v>
      </c>
      <c r="I39" s="597" t="s">
        <v>34</v>
      </c>
      <c r="J39" s="161" t="s">
        <v>692</v>
      </c>
      <c r="K39" s="161" t="s">
        <v>608</v>
      </c>
      <c r="L39" s="161" t="s">
        <v>48</v>
      </c>
      <c r="M39" s="161">
        <v>46</v>
      </c>
      <c r="N39" s="597">
        <v>4.5000000000000005E-3</v>
      </c>
      <c r="O39" s="597">
        <v>8.1809999999999988E-4</v>
      </c>
      <c r="P39" s="598">
        <v>50000</v>
      </c>
      <c r="Q39" s="598" t="s">
        <v>1426</v>
      </c>
      <c r="R39" s="598">
        <v>12841027.01</v>
      </c>
      <c r="S39" s="599">
        <v>43544</v>
      </c>
      <c r="T39" s="600">
        <v>8.1237216933496281E-2</v>
      </c>
      <c r="U39" s="601">
        <v>1.0501693592904415</v>
      </c>
      <c r="V39" s="600">
        <v>0.10375414827778906</v>
      </c>
      <c r="W39" s="601">
        <v>1.0171375795297286</v>
      </c>
      <c r="X39" s="600">
        <v>0.17685302435552219</v>
      </c>
      <c r="Y39" s="601">
        <v>1.3411086109055805</v>
      </c>
      <c r="Z39" s="600">
        <v>0.19147794303784749</v>
      </c>
      <c r="AA39" s="601">
        <v>1.0884227031287712</v>
      </c>
      <c r="AB39" s="600">
        <v>1.661501355203817E-2</v>
      </c>
      <c r="AC39" s="602">
        <v>0.10363574369455647</v>
      </c>
      <c r="AD39" s="162">
        <v>32227355000104</v>
      </c>
    </row>
    <row r="40" spans="5:30">
      <c r="E40" s="596" t="s">
        <v>2211</v>
      </c>
      <c r="F40" s="161" t="s">
        <v>1339</v>
      </c>
      <c r="G40" s="161" t="s">
        <v>34</v>
      </c>
      <c r="H40" s="161" t="s">
        <v>1321</v>
      </c>
      <c r="I40" s="597" t="s">
        <v>34</v>
      </c>
      <c r="J40" s="161" t="s">
        <v>663</v>
      </c>
      <c r="K40" s="161" t="s">
        <v>608</v>
      </c>
      <c r="L40" s="161" t="s">
        <v>48</v>
      </c>
      <c r="M40" s="161">
        <v>76</v>
      </c>
      <c r="N40" s="597">
        <v>7.4999999999999997E-3</v>
      </c>
      <c r="O40" s="597">
        <v>1E-3</v>
      </c>
      <c r="P40" s="598">
        <v>100000</v>
      </c>
      <c r="Q40" s="598" t="s">
        <v>1425</v>
      </c>
      <c r="R40" s="598">
        <v>576336343</v>
      </c>
      <c r="S40" s="599">
        <v>42551</v>
      </c>
      <c r="T40" s="600">
        <v>9.0146879912603062E-2</v>
      </c>
      <c r="U40" s="601">
        <v>1.1653463116215637</v>
      </c>
      <c r="V40" s="600">
        <v>0.1189423656208386</v>
      </c>
      <c r="W40" s="601">
        <v>1.1660328948699825</v>
      </c>
      <c r="X40" s="600">
        <v>0.21258817921009343</v>
      </c>
      <c r="Y40" s="601">
        <v>1.6120947818356759</v>
      </c>
      <c r="Z40" s="600">
        <v>0.19866145666730595</v>
      </c>
      <c r="AA40" s="601">
        <v>1.1292561234094147</v>
      </c>
      <c r="AB40" s="600">
        <v>2.8312156416509982E-3</v>
      </c>
      <c r="AC40" s="602">
        <v>5.3902304817843829</v>
      </c>
      <c r="AD40" s="162">
        <v>19488866000111</v>
      </c>
    </row>
    <row r="41" spans="5:30">
      <c r="E41" s="596" t="s">
        <v>2212</v>
      </c>
      <c r="F41" s="161" t="s">
        <v>1339</v>
      </c>
      <c r="G41" s="161" t="s">
        <v>34</v>
      </c>
      <c r="H41" s="161" t="s">
        <v>1321</v>
      </c>
      <c r="I41" s="597" t="s">
        <v>34</v>
      </c>
      <c r="J41" s="161" t="s">
        <v>663</v>
      </c>
      <c r="K41" s="161" t="s">
        <v>608</v>
      </c>
      <c r="L41" s="161" t="s">
        <v>48</v>
      </c>
      <c r="M41" s="161">
        <v>76</v>
      </c>
      <c r="N41" s="597">
        <v>8.5000000000000006E-3</v>
      </c>
      <c r="O41" s="597">
        <v>1.6665666666666665E-3</v>
      </c>
      <c r="P41" s="598">
        <v>100000</v>
      </c>
      <c r="Q41" s="598" t="s">
        <v>1425</v>
      </c>
      <c r="R41" s="598">
        <v>327919925.73000002</v>
      </c>
      <c r="S41" s="599">
        <v>42118</v>
      </c>
      <c r="T41" s="600">
        <v>8.7314327036811967E-2</v>
      </c>
      <c r="U41" s="601">
        <v>1.1287293477346669</v>
      </c>
      <c r="V41" s="600">
        <v>0.11049730768022203</v>
      </c>
      <c r="W41" s="601">
        <v>1.0832430890136524</v>
      </c>
      <c r="X41" s="600">
        <v>0.22309032086324643</v>
      </c>
      <c r="Y41" s="601">
        <v>1.6917344298163628</v>
      </c>
      <c r="Z41" s="600">
        <v>0.17917301327133872</v>
      </c>
      <c r="AA41" s="601">
        <v>1.0184774932221352</v>
      </c>
      <c r="AB41" s="600">
        <v>6.7166321318470647E-3</v>
      </c>
      <c r="AC41" s="602">
        <v>1.1464267141977618</v>
      </c>
      <c r="AD41" s="162">
        <v>21946695000179</v>
      </c>
    </row>
    <row r="42" spans="5:30">
      <c r="E42" s="596" t="s">
        <v>2213</v>
      </c>
      <c r="F42" s="161" t="s">
        <v>1339</v>
      </c>
      <c r="G42" s="161" t="s">
        <v>34</v>
      </c>
      <c r="H42" s="161" t="s">
        <v>1321</v>
      </c>
      <c r="I42" s="597" t="s">
        <v>34</v>
      </c>
      <c r="J42" s="161" t="s">
        <v>663</v>
      </c>
      <c r="K42" s="161" t="s">
        <v>611</v>
      </c>
      <c r="L42" s="161" t="s">
        <v>48</v>
      </c>
      <c r="M42" s="161">
        <v>76</v>
      </c>
      <c r="N42" s="597">
        <v>1.3000000000000001E-2</v>
      </c>
      <c r="O42" s="597">
        <v>2.0002666666666664E-3</v>
      </c>
      <c r="P42" s="598">
        <v>100000</v>
      </c>
      <c r="Q42" s="598" t="s">
        <v>2736</v>
      </c>
      <c r="R42" s="598">
        <v>123214972.52</v>
      </c>
      <c r="S42" s="599">
        <v>42754</v>
      </c>
      <c r="T42" s="600">
        <v>8.1994216607156556E-2</v>
      </c>
      <c r="U42" s="601">
        <v>1.0599552418240799</v>
      </c>
      <c r="V42" s="600">
        <v>9.7303882433552813E-2</v>
      </c>
      <c r="W42" s="601">
        <v>0.95390340627466053</v>
      </c>
      <c r="X42" s="600">
        <v>0.23360340470767627</v>
      </c>
      <c r="Y42" s="601">
        <v>1.7714570544212667</v>
      </c>
      <c r="Z42" s="600">
        <v>0.14736897421939466</v>
      </c>
      <c r="AA42" s="601">
        <v>0.83769302475472673</v>
      </c>
      <c r="AB42" s="600">
        <v>1.3080325510591198E-2</v>
      </c>
      <c r="AC42" s="602">
        <v>-0.32060437788296559</v>
      </c>
      <c r="AD42" s="162">
        <v>26525450000191</v>
      </c>
    </row>
    <row r="43" spans="5:30">
      <c r="E43" s="596" t="s">
        <v>2170</v>
      </c>
      <c r="F43" s="161" t="s">
        <v>1339</v>
      </c>
      <c r="G43" s="161" t="s">
        <v>34</v>
      </c>
      <c r="H43" s="161" t="s">
        <v>1321</v>
      </c>
      <c r="I43" s="597" t="s">
        <v>34</v>
      </c>
      <c r="J43" s="161" t="s">
        <v>663</v>
      </c>
      <c r="K43" s="161" t="s">
        <v>608</v>
      </c>
      <c r="L43" s="161" t="s">
        <v>48</v>
      </c>
      <c r="M43" s="161">
        <v>121</v>
      </c>
      <c r="N43" s="597">
        <v>1.1575E-2</v>
      </c>
      <c r="O43" s="597">
        <v>2.3702666666666661E-3</v>
      </c>
      <c r="P43" s="598">
        <v>5000</v>
      </c>
      <c r="Q43" s="598" t="s">
        <v>1426</v>
      </c>
      <c r="R43" s="598">
        <v>168603426</v>
      </c>
      <c r="S43" s="599">
        <v>44347</v>
      </c>
      <c r="T43" s="600">
        <v>8.4438975362377766E-2</v>
      </c>
      <c r="U43" s="601">
        <v>1.0915591154241826</v>
      </c>
      <c r="V43" s="600">
        <v>0.11973554738585568</v>
      </c>
      <c r="W43" s="601">
        <v>1.1738087283570113</v>
      </c>
      <c r="X43" s="600" t="s">
        <v>34</v>
      </c>
      <c r="Y43" s="601" t="s">
        <v>34</v>
      </c>
      <c r="Z43" s="600" t="s">
        <v>34</v>
      </c>
      <c r="AA43" s="601" t="s">
        <v>34</v>
      </c>
      <c r="AB43" s="600">
        <v>9.9404167330734653E-3</v>
      </c>
      <c r="AC43" s="602">
        <v>1.6111020365758408</v>
      </c>
      <c r="AD43" s="162">
        <v>41545099000194</v>
      </c>
    </row>
    <row r="44" spans="5:30">
      <c r="E44" s="596" t="s">
        <v>519</v>
      </c>
      <c r="F44" s="161" t="s">
        <v>1339</v>
      </c>
      <c r="G44" s="161" t="s">
        <v>34</v>
      </c>
      <c r="H44" s="161" t="s">
        <v>1321</v>
      </c>
      <c r="I44" s="597" t="s">
        <v>34</v>
      </c>
      <c r="J44" s="161" t="s">
        <v>685</v>
      </c>
      <c r="K44" s="161" t="s">
        <v>608</v>
      </c>
      <c r="L44" s="161" t="s">
        <v>48</v>
      </c>
      <c r="M44" s="161">
        <v>151</v>
      </c>
      <c r="N44" s="597">
        <v>1.95E-2</v>
      </c>
      <c r="O44" s="597">
        <v>6.4999999999999997E-3</v>
      </c>
      <c r="P44" s="598">
        <v>5000</v>
      </c>
      <c r="Q44" s="598" t="s">
        <v>1426</v>
      </c>
      <c r="R44" s="598">
        <v>49267296.009999998</v>
      </c>
      <c r="S44" s="599">
        <v>44252</v>
      </c>
      <c r="T44" s="600">
        <v>9.937898078414098E-2</v>
      </c>
      <c r="U44" s="601">
        <v>1.2846914815220123</v>
      </c>
      <c r="V44" s="600">
        <v>0.1381031590094588</v>
      </c>
      <c r="W44" s="601">
        <v>1.3538727386995566</v>
      </c>
      <c r="X44" s="600" t="s">
        <v>34</v>
      </c>
      <c r="Y44" s="601" t="s">
        <v>34</v>
      </c>
      <c r="Z44" s="600" t="s">
        <v>34</v>
      </c>
      <c r="AA44" s="601" t="s">
        <v>34</v>
      </c>
      <c r="AB44" s="600">
        <v>9.0952244771324176E-3</v>
      </c>
      <c r="AC44" s="602">
        <v>3.5496845160417316</v>
      </c>
      <c r="AD44" s="162">
        <v>39469191000170</v>
      </c>
    </row>
    <row r="45" spans="5:30">
      <c r="E45" s="596" t="s">
        <v>2215</v>
      </c>
      <c r="F45" s="161" t="s">
        <v>1339</v>
      </c>
      <c r="G45" s="161" t="s">
        <v>34</v>
      </c>
      <c r="H45" s="161" t="s">
        <v>1321</v>
      </c>
      <c r="I45" s="597" t="s">
        <v>34</v>
      </c>
      <c r="J45" s="161" t="s">
        <v>685</v>
      </c>
      <c r="K45" s="161" t="s">
        <v>690</v>
      </c>
      <c r="L45" s="161" t="s">
        <v>48</v>
      </c>
      <c r="M45" s="161">
        <v>211</v>
      </c>
      <c r="N45" s="597">
        <v>0.02</v>
      </c>
      <c r="O45" s="597">
        <v>5.3333333333333332E-3</v>
      </c>
      <c r="P45" s="598">
        <v>50000</v>
      </c>
      <c r="Q45" s="598" t="s">
        <v>1426</v>
      </c>
      <c r="R45" s="598">
        <v>30553039.27</v>
      </c>
      <c r="S45" s="599">
        <v>43871</v>
      </c>
      <c r="T45" s="600">
        <v>0.10553165737850656</v>
      </c>
      <c r="U45" s="601">
        <v>1.3642283327452107</v>
      </c>
      <c r="V45" s="600">
        <v>0.18195143453248042</v>
      </c>
      <c r="W45" s="601">
        <v>1.7837324558515739</v>
      </c>
      <c r="X45" s="600">
        <v>0.28127756786304037</v>
      </c>
      <c r="Y45" s="601">
        <v>2.1329788941430876</v>
      </c>
      <c r="Z45" s="600" t="s">
        <v>34</v>
      </c>
      <c r="AA45" s="601" t="s">
        <v>34</v>
      </c>
      <c r="AB45" s="600">
        <v>1.250433545981448E-2</v>
      </c>
      <c r="AC45" s="602">
        <v>5.6098634865074795</v>
      </c>
      <c r="AD45" s="162">
        <v>35420451000162</v>
      </c>
    </row>
    <row r="46" spans="5:30">
      <c r="E46" s="596" t="s">
        <v>2214</v>
      </c>
      <c r="F46" s="161" t="s">
        <v>1339</v>
      </c>
      <c r="G46" s="161" t="s">
        <v>34</v>
      </c>
      <c r="H46" s="161" t="s">
        <v>1321</v>
      </c>
      <c r="I46" s="597" t="s">
        <v>34</v>
      </c>
      <c r="J46" s="161" t="s">
        <v>685</v>
      </c>
      <c r="K46" s="161" t="s">
        <v>608</v>
      </c>
      <c r="L46" s="161" t="s">
        <v>48</v>
      </c>
      <c r="M46" s="161">
        <v>271</v>
      </c>
      <c r="N46" s="597">
        <v>0.02</v>
      </c>
      <c r="O46" s="597">
        <v>3.3333333333333331E-3</v>
      </c>
      <c r="P46" s="598">
        <v>5000</v>
      </c>
      <c r="Q46" s="598" t="s">
        <v>1426</v>
      </c>
      <c r="R46" s="598">
        <v>62753784.649999999</v>
      </c>
      <c r="S46" s="599">
        <v>43682</v>
      </c>
      <c r="T46" s="600">
        <v>8.8183372652447911E-2</v>
      </c>
      <c r="U46" s="601">
        <v>1.1399636700295048</v>
      </c>
      <c r="V46" s="600">
        <v>0.12453491435592756</v>
      </c>
      <c r="W46" s="601">
        <v>1.2208585724764378</v>
      </c>
      <c r="X46" s="600">
        <v>0.22376752668622513</v>
      </c>
      <c r="Y46" s="601">
        <v>1.6968698045935926</v>
      </c>
      <c r="Z46" s="600">
        <v>0.33400955469299021</v>
      </c>
      <c r="AA46" s="601">
        <v>1.8986185908521256</v>
      </c>
      <c r="AB46" s="600">
        <v>5.491381739765485E-3</v>
      </c>
      <c r="AC46" s="602">
        <v>3.6893794898233097</v>
      </c>
      <c r="AD46" s="162">
        <v>34096240000153</v>
      </c>
    </row>
    <row r="47" spans="5:30">
      <c r="E47" s="596" t="s">
        <v>1507</v>
      </c>
      <c r="F47" s="161" t="s">
        <v>715</v>
      </c>
      <c r="G47" s="161" t="s">
        <v>34</v>
      </c>
      <c r="H47" s="161" t="s">
        <v>1321</v>
      </c>
      <c r="I47" s="597" t="s">
        <v>34</v>
      </c>
      <c r="J47" s="161" t="s">
        <v>685</v>
      </c>
      <c r="K47" s="161" t="s">
        <v>608</v>
      </c>
      <c r="L47" s="161" t="s">
        <v>48</v>
      </c>
      <c r="M47" s="161">
        <v>91</v>
      </c>
      <c r="N47" s="597">
        <v>2.5000000000000001E-3</v>
      </c>
      <c r="O47" s="597">
        <v>7.0000000000000001E-3</v>
      </c>
      <c r="P47" s="598">
        <v>5000</v>
      </c>
      <c r="Q47" s="598" t="s">
        <v>1426</v>
      </c>
      <c r="R47" s="598">
        <v>60000000</v>
      </c>
      <c r="S47" s="599">
        <v>42184</v>
      </c>
      <c r="T47" s="600" t="s">
        <v>34</v>
      </c>
      <c r="U47" s="601" t="s">
        <v>34</v>
      </c>
      <c r="V47" s="600" t="s">
        <v>34</v>
      </c>
      <c r="W47" s="601" t="s">
        <v>34</v>
      </c>
      <c r="X47" s="600" t="s">
        <v>34</v>
      </c>
      <c r="Y47" s="601" t="s">
        <v>34</v>
      </c>
      <c r="Z47" s="600" t="s">
        <v>34</v>
      </c>
      <c r="AA47" s="601" t="s">
        <v>34</v>
      </c>
      <c r="AB47" s="600" t="s">
        <v>34</v>
      </c>
      <c r="AC47" s="602" t="s">
        <v>34</v>
      </c>
      <c r="AD47" s="162" t="s">
        <v>34</v>
      </c>
    </row>
    <row r="48" spans="5:30">
      <c r="E48" s="596" t="s">
        <v>2847</v>
      </c>
      <c r="F48" s="161" t="s">
        <v>715</v>
      </c>
      <c r="G48" s="161" t="s">
        <v>1418</v>
      </c>
      <c r="H48" s="161" t="s">
        <v>1321</v>
      </c>
      <c r="I48" s="597" t="s">
        <v>34</v>
      </c>
      <c r="J48" s="161" t="s">
        <v>1365</v>
      </c>
      <c r="K48" s="161" t="s">
        <v>608</v>
      </c>
      <c r="L48" s="161" t="s">
        <v>48</v>
      </c>
      <c r="M48" s="161">
        <v>0</v>
      </c>
      <c r="N48" s="597" t="s">
        <v>34</v>
      </c>
      <c r="O48" s="597" t="s">
        <v>34</v>
      </c>
      <c r="P48" s="598" t="s">
        <v>34</v>
      </c>
      <c r="Q48" s="598" t="s">
        <v>1425</v>
      </c>
      <c r="R48" s="598" t="s">
        <v>34</v>
      </c>
      <c r="S48" s="599" t="s">
        <v>34</v>
      </c>
      <c r="T48" s="600" t="s">
        <v>34</v>
      </c>
      <c r="U48" s="601" t="s">
        <v>34</v>
      </c>
      <c r="V48" s="600" t="s">
        <v>34</v>
      </c>
      <c r="W48" s="601" t="s">
        <v>34</v>
      </c>
      <c r="X48" s="600" t="s">
        <v>34</v>
      </c>
      <c r="Y48" s="601" t="s">
        <v>34</v>
      </c>
      <c r="Z48" s="600" t="s">
        <v>34</v>
      </c>
      <c r="AA48" s="601" t="s">
        <v>34</v>
      </c>
      <c r="AB48" s="600" t="s">
        <v>34</v>
      </c>
      <c r="AC48" s="602" t="s">
        <v>34</v>
      </c>
      <c r="AD48" s="162" t="s">
        <v>34</v>
      </c>
    </row>
    <row r="49" spans="1:30">
      <c r="E49" s="596" t="s">
        <v>1363</v>
      </c>
      <c r="F49" s="161" t="s">
        <v>715</v>
      </c>
      <c r="G49" s="161" t="s">
        <v>34</v>
      </c>
      <c r="H49" s="161" t="s">
        <v>34</v>
      </c>
      <c r="I49" s="597" t="s">
        <v>34</v>
      </c>
      <c r="J49" s="161" t="s">
        <v>663</v>
      </c>
      <c r="K49" s="161" t="s">
        <v>608</v>
      </c>
      <c r="L49" s="161" t="s">
        <v>48</v>
      </c>
      <c r="M49" s="161">
        <v>0</v>
      </c>
      <c r="N49" s="597" t="s">
        <v>34</v>
      </c>
      <c r="O49" s="597">
        <v>2.9999999999999997E-4</v>
      </c>
      <c r="P49" s="598" t="s">
        <v>34</v>
      </c>
      <c r="Q49" s="598" t="s">
        <v>1425</v>
      </c>
      <c r="R49" s="598" t="s">
        <v>34</v>
      </c>
      <c r="S49" s="599" t="s">
        <v>34</v>
      </c>
      <c r="T49" s="600" t="s">
        <v>34</v>
      </c>
      <c r="U49" s="601" t="s">
        <v>34</v>
      </c>
      <c r="V49" s="600" t="s">
        <v>34</v>
      </c>
      <c r="W49" s="601" t="s">
        <v>34</v>
      </c>
      <c r="X49" s="600" t="s">
        <v>34</v>
      </c>
      <c r="Y49" s="601" t="s">
        <v>34</v>
      </c>
      <c r="Z49" s="600" t="s">
        <v>34</v>
      </c>
      <c r="AA49" s="601" t="s">
        <v>34</v>
      </c>
      <c r="AB49" s="600" t="s">
        <v>34</v>
      </c>
      <c r="AC49" s="602" t="s">
        <v>34</v>
      </c>
      <c r="AD49" s="162" t="s">
        <v>34</v>
      </c>
    </row>
    <row r="50" spans="1:30">
      <c r="E50" s="596" t="s">
        <v>2244</v>
      </c>
      <c r="F50" s="161" t="s">
        <v>715</v>
      </c>
      <c r="G50" s="161" t="s">
        <v>34</v>
      </c>
      <c r="H50" s="161" t="s">
        <v>34</v>
      </c>
      <c r="I50" s="597" t="s">
        <v>34</v>
      </c>
      <c r="J50" s="161" t="s">
        <v>663</v>
      </c>
      <c r="K50" s="161" t="s">
        <v>608</v>
      </c>
      <c r="L50" s="161" t="s">
        <v>48</v>
      </c>
      <c r="M50" s="161">
        <v>182</v>
      </c>
      <c r="N50" s="597" t="s">
        <v>34</v>
      </c>
      <c r="O50" s="597">
        <v>2.5000000000000001E-3</v>
      </c>
      <c r="P50" s="598" t="s">
        <v>34</v>
      </c>
      <c r="Q50" s="598" t="s">
        <v>1425</v>
      </c>
      <c r="R50" s="598" t="s">
        <v>34</v>
      </c>
      <c r="S50" s="599" t="s">
        <v>34</v>
      </c>
      <c r="T50" s="600" t="s">
        <v>34</v>
      </c>
      <c r="U50" s="601" t="s">
        <v>34</v>
      </c>
      <c r="V50" s="600" t="s">
        <v>34</v>
      </c>
      <c r="W50" s="601" t="s">
        <v>34</v>
      </c>
      <c r="X50" s="600" t="s">
        <v>34</v>
      </c>
      <c r="Y50" s="601" t="s">
        <v>34</v>
      </c>
      <c r="Z50" s="600" t="s">
        <v>34</v>
      </c>
      <c r="AA50" s="601" t="s">
        <v>34</v>
      </c>
      <c r="AB50" s="600" t="s">
        <v>34</v>
      </c>
      <c r="AC50" s="602" t="s">
        <v>34</v>
      </c>
      <c r="AD50" s="162" t="s">
        <v>34</v>
      </c>
    </row>
    <row r="51" spans="1:30">
      <c r="E51" s="596" t="s">
        <v>2245</v>
      </c>
      <c r="F51" s="161" t="s">
        <v>715</v>
      </c>
      <c r="G51" s="161" t="s">
        <v>34</v>
      </c>
      <c r="H51" s="161" t="s">
        <v>34</v>
      </c>
      <c r="I51" s="597" t="s">
        <v>34</v>
      </c>
      <c r="J51" s="161" t="s">
        <v>663</v>
      </c>
      <c r="K51" s="161" t="s">
        <v>608</v>
      </c>
      <c r="L51" s="161" t="s">
        <v>48</v>
      </c>
      <c r="M51" s="161">
        <v>365</v>
      </c>
      <c r="N51" s="597" t="s">
        <v>34</v>
      </c>
      <c r="O51" s="597">
        <v>2.5000000000000001E-3</v>
      </c>
      <c r="P51" s="598" t="s">
        <v>34</v>
      </c>
      <c r="Q51" s="598" t="s">
        <v>1425</v>
      </c>
      <c r="R51" s="598" t="s">
        <v>34</v>
      </c>
      <c r="S51" s="599" t="s">
        <v>34</v>
      </c>
      <c r="T51" s="600" t="s">
        <v>34</v>
      </c>
      <c r="U51" s="601" t="s">
        <v>34</v>
      </c>
      <c r="V51" s="600" t="s">
        <v>34</v>
      </c>
      <c r="W51" s="601" t="s">
        <v>34</v>
      </c>
      <c r="X51" s="600" t="s">
        <v>34</v>
      </c>
      <c r="Y51" s="601" t="s">
        <v>34</v>
      </c>
      <c r="Z51" s="600" t="s">
        <v>34</v>
      </c>
      <c r="AA51" s="601" t="s">
        <v>34</v>
      </c>
      <c r="AB51" s="600" t="s">
        <v>34</v>
      </c>
      <c r="AC51" s="602" t="s">
        <v>34</v>
      </c>
      <c r="AD51" s="162" t="s">
        <v>34</v>
      </c>
    </row>
    <row r="52" spans="1:30">
      <c r="E52" s="596" t="s">
        <v>2246</v>
      </c>
      <c r="F52" s="161" t="s">
        <v>715</v>
      </c>
      <c r="G52" s="161" t="s">
        <v>34</v>
      </c>
      <c r="H52" s="161" t="s">
        <v>34</v>
      </c>
      <c r="I52" s="597" t="s">
        <v>34</v>
      </c>
      <c r="J52" s="161" t="s">
        <v>663</v>
      </c>
      <c r="K52" s="161" t="s">
        <v>608</v>
      </c>
      <c r="L52" s="161" t="s">
        <v>48</v>
      </c>
      <c r="M52" s="161">
        <v>730</v>
      </c>
      <c r="N52" s="597" t="s">
        <v>34</v>
      </c>
      <c r="O52" s="597">
        <v>2.5000000000000001E-3</v>
      </c>
      <c r="P52" s="598" t="s">
        <v>34</v>
      </c>
      <c r="Q52" s="598" t="s">
        <v>1425</v>
      </c>
      <c r="R52" s="598" t="s">
        <v>34</v>
      </c>
      <c r="S52" s="599" t="s">
        <v>34</v>
      </c>
      <c r="T52" s="600" t="s">
        <v>34</v>
      </c>
      <c r="U52" s="601" t="s">
        <v>34</v>
      </c>
      <c r="V52" s="600" t="s">
        <v>34</v>
      </c>
      <c r="W52" s="601" t="s">
        <v>34</v>
      </c>
      <c r="X52" s="600" t="s">
        <v>34</v>
      </c>
      <c r="Y52" s="601" t="s">
        <v>34</v>
      </c>
      <c r="Z52" s="600" t="s">
        <v>34</v>
      </c>
      <c r="AA52" s="601" t="s">
        <v>34</v>
      </c>
      <c r="AB52" s="600" t="s">
        <v>34</v>
      </c>
      <c r="AC52" s="602" t="s">
        <v>34</v>
      </c>
      <c r="AD52" s="162" t="s">
        <v>34</v>
      </c>
    </row>
    <row r="53" spans="1:30">
      <c r="E53" s="596" t="s">
        <v>2247</v>
      </c>
      <c r="F53" s="161" t="s">
        <v>1339</v>
      </c>
      <c r="G53" s="161" t="s">
        <v>34</v>
      </c>
      <c r="H53" s="161" t="s">
        <v>34</v>
      </c>
      <c r="I53" s="597" t="s">
        <v>34</v>
      </c>
      <c r="J53" s="161" t="s">
        <v>663</v>
      </c>
      <c r="K53" s="161" t="s">
        <v>608</v>
      </c>
      <c r="L53" s="161" t="s">
        <v>48</v>
      </c>
      <c r="M53" s="161">
        <v>1095</v>
      </c>
      <c r="N53" s="597" t="s">
        <v>34</v>
      </c>
      <c r="O53" s="597">
        <v>2.5000000000000001E-3</v>
      </c>
      <c r="P53" s="598" t="s">
        <v>34</v>
      </c>
      <c r="Q53" s="598" t="s">
        <v>1425</v>
      </c>
      <c r="R53" s="598" t="s">
        <v>34</v>
      </c>
      <c r="S53" s="599" t="s">
        <v>34</v>
      </c>
      <c r="T53" s="600" t="s">
        <v>34</v>
      </c>
      <c r="U53" s="601" t="s">
        <v>34</v>
      </c>
      <c r="V53" s="600" t="s">
        <v>34</v>
      </c>
      <c r="W53" s="601" t="s">
        <v>34</v>
      </c>
      <c r="X53" s="600" t="s">
        <v>34</v>
      </c>
      <c r="Y53" s="601" t="s">
        <v>34</v>
      </c>
      <c r="Z53" s="600" t="s">
        <v>34</v>
      </c>
      <c r="AA53" s="601" t="s">
        <v>34</v>
      </c>
      <c r="AB53" s="600" t="s">
        <v>34</v>
      </c>
      <c r="AC53" s="602" t="s">
        <v>34</v>
      </c>
      <c r="AD53" s="162" t="s">
        <v>34</v>
      </c>
    </row>
    <row r="54" spans="1:30">
      <c r="E54" s="596" t="s">
        <v>1508</v>
      </c>
      <c r="F54" s="161" t="s">
        <v>715</v>
      </c>
      <c r="G54" s="161" t="s">
        <v>34</v>
      </c>
      <c r="H54" s="161" t="s">
        <v>34</v>
      </c>
      <c r="I54" s="597" t="s">
        <v>34</v>
      </c>
      <c r="J54" s="161" t="s">
        <v>663</v>
      </c>
      <c r="K54" s="161" t="s">
        <v>608</v>
      </c>
      <c r="L54" s="161" t="s">
        <v>48</v>
      </c>
      <c r="M54" s="161">
        <v>730</v>
      </c>
      <c r="N54" s="597" t="s">
        <v>34</v>
      </c>
      <c r="O54" s="597">
        <v>2.5000000000000001E-3</v>
      </c>
      <c r="P54" s="598" t="s">
        <v>34</v>
      </c>
      <c r="Q54" s="598" t="s">
        <v>1425</v>
      </c>
      <c r="R54" s="598" t="s">
        <v>34</v>
      </c>
      <c r="S54" s="599" t="s">
        <v>34</v>
      </c>
      <c r="T54" s="600" t="s">
        <v>34</v>
      </c>
      <c r="U54" s="601" t="s">
        <v>34</v>
      </c>
      <c r="V54" s="600" t="s">
        <v>34</v>
      </c>
      <c r="W54" s="601" t="s">
        <v>34</v>
      </c>
      <c r="X54" s="600" t="s">
        <v>34</v>
      </c>
      <c r="Y54" s="601" t="s">
        <v>34</v>
      </c>
      <c r="Z54" s="600" t="s">
        <v>34</v>
      </c>
      <c r="AA54" s="601" t="s">
        <v>34</v>
      </c>
      <c r="AB54" s="600" t="s">
        <v>34</v>
      </c>
      <c r="AC54" s="602" t="s">
        <v>34</v>
      </c>
      <c r="AD54" s="162" t="s">
        <v>34</v>
      </c>
    </row>
    <row r="55" spans="1:30">
      <c r="E55" s="596" t="s">
        <v>1509</v>
      </c>
      <c r="F55" s="161" t="s">
        <v>715</v>
      </c>
      <c r="G55" s="161" t="s">
        <v>34</v>
      </c>
      <c r="H55" s="161" t="s">
        <v>34</v>
      </c>
      <c r="I55" s="597" t="s">
        <v>34</v>
      </c>
      <c r="J55" s="161" t="s">
        <v>663</v>
      </c>
      <c r="K55" s="161" t="s">
        <v>608</v>
      </c>
      <c r="L55" s="161" t="s">
        <v>48</v>
      </c>
      <c r="M55" s="161">
        <v>1095</v>
      </c>
      <c r="N55" s="597" t="s">
        <v>34</v>
      </c>
      <c r="O55" s="597">
        <v>2.5000000000000001E-3</v>
      </c>
      <c r="P55" s="598" t="s">
        <v>34</v>
      </c>
      <c r="Q55" s="598" t="s">
        <v>1425</v>
      </c>
      <c r="R55" s="598" t="s">
        <v>34</v>
      </c>
      <c r="S55" s="599" t="s">
        <v>34</v>
      </c>
      <c r="T55" s="600" t="s">
        <v>34</v>
      </c>
      <c r="U55" s="601" t="s">
        <v>34</v>
      </c>
      <c r="V55" s="600" t="s">
        <v>34</v>
      </c>
      <c r="W55" s="601" t="s">
        <v>34</v>
      </c>
      <c r="X55" s="600" t="s">
        <v>34</v>
      </c>
      <c r="Y55" s="601" t="s">
        <v>34</v>
      </c>
      <c r="Z55" s="600" t="s">
        <v>34</v>
      </c>
      <c r="AA55" s="601" t="s">
        <v>34</v>
      </c>
      <c r="AB55" s="600" t="s">
        <v>34</v>
      </c>
      <c r="AC55" s="602" t="s">
        <v>34</v>
      </c>
      <c r="AD55" s="162" t="s">
        <v>34</v>
      </c>
    </row>
    <row r="56" spans="1:30">
      <c r="E56" s="596" t="s">
        <v>2271</v>
      </c>
      <c r="F56" s="161" t="s">
        <v>1339</v>
      </c>
      <c r="G56" s="161" t="s">
        <v>34</v>
      </c>
      <c r="H56" s="161" t="s">
        <v>34</v>
      </c>
      <c r="I56" s="597" t="s">
        <v>34</v>
      </c>
      <c r="J56" s="161" t="s">
        <v>663</v>
      </c>
      <c r="K56" s="161" t="s">
        <v>608</v>
      </c>
      <c r="L56" s="161" t="s">
        <v>48</v>
      </c>
      <c r="M56" s="161">
        <v>1460</v>
      </c>
      <c r="N56" s="597" t="s">
        <v>34</v>
      </c>
      <c r="O56" s="597">
        <v>2.5000000000000001E-3</v>
      </c>
      <c r="P56" s="598" t="s">
        <v>34</v>
      </c>
      <c r="Q56" s="598" t="s">
        <v>1425</v>
      </c>
      <c r="R56" s="598" t="s">
        <v>34</v>
      </c>
      <c r="S56" s="599" t="s">
        <v>34</v>
      </c>
      <c r="T56" s="600" t="s">
        <v>34</v>
      </c>
      <c r="U56" s="601" t="s">
        <v>34</v>
      </c>
      <c r="V56" s="600" t="s">
        <v>34</v>
      </c>
      <c r="W56" s="601" t="s">
        <v>34</v>
      </c>
      <c r="X56" s="600" t="s">
        <v>34</v>
      </c>
      <c r="Y56" s="601" t="s">
        <v>34</v>
      </c>
      <c r="Z56" s="600" t="s">
        <v>34</v>
      </c>
      <c r="AA56" s="601" t="s">
        <v>34</v>
      </c>
      <c r="AB56" s="600" t="s">
        <v>34</v>
      </c>
      <c r="AC56" s="602" t="s">
        <v>34</v>
      </c>
      <c r="AD56" s="162" t="s">
        <v>34</v>
      </c>
    </row>
    <row r="57" spans="1:30" s="493" customFormat="1" ht="7.5" customHeight="1">
      <c r="B57" s="586"/>
      <c r="C57" s="586"/>
      <c r="D57" s="586"/>
      <c r="E57" s="603" t="s">
        <v>1394</v>
      </c>
      <c r="J57" s="588"/>
      <c r="P57" s="589"/>
      <c r="Q57" s="589"/>
      <c r="R57" s="589"/>
      <c r="S57" s="604"/>
      <c r="T57" s="600"/>
      <c r="U57" s="601"/>
      <c r="V57" s="600"/>
      <c r="W57" s="601"/>
      <c r="X57" s="600"/>
      <c r="Y57" s="601"/>
      <c r="Z57" s="600"/>
      <c r="AA57" s="601"/>
      <c r="AB57" s="600"/>
      <c r="AC57" s="602"/>
    </row>
    <row r="58" spans="1:30" s="493" customFormat="1">
      <c r="A58" s="590"/>
      <c r="B58" s="605" t="s">
        <v>12</v>
      </c>
      <c r="C58" s="586"/>
      <c r="D58" s="586"/>
      <c r="E58" s="591" t="s">
        <v>621</v>
      </c>
      <c r="F58" s="591"/>
      <c r="G58" s="591"/>
      <c r="H58" s="591"/>
      <c r="I58" s="591"/>
      <c r="J58" s="592"/>
      <c r="K58" s="591"/>
      <c r="L58" s="591"/>
      <c r="M58" s="591"/>
      <c r="N58" s="591"/>
      <c r="O58" s="591"/>
      <c r="P58" s="593"/>
      <c r="Q58" s="593"/>
      <c r="R58" s="593"/>
      <c r="S58" s="594"/>
      <c r="T58" s="591"/>
      <c r="U58" s="591"/>
      <c r="V58" s="591"/>
      <c r="W58" s="591"/>
      <c r="X58" s="591"/>
      <c r="Y58" s="591"/>
      <c r="Z58" s="591"/>
      <c r="AA58" s="591"/>
      <c r="AB58" s="591"/>
      <c r="AC58" s="595"/>
      <c r="AD58" s="591"/>
    </row>
    <row r="59" spans="1:30" s="493" customFormat="1" ht="3" customHeight="1">
      <c r="B59" s="586"/>
      <c r="C59" s="586"/>
      <c r="D59" s="586"/>
      <c r="J59" s="606"/>
      <c r="P59" s="589"/>
      <c r="Q59" s="589"/>
      <c r="R59" s="589"/>
      <c r="S59" s="604"/>
      <c r="AC59" s="607"/>
    </row>
    <row r="60" spans="1:30" s="493" customFormat="1">
      <c r="A60" s="590"/>
      <c r="B60" s="586" t="s">
        <v>621</v>
      </c>
      <c r="C60" s="586" t="s">
        <v>738</v>
      </c>
      <c r="D60" s="586" t="str">
        <f>B60&amp;" "&amp;C60</f>
        <v>Inflação Curta</v>
      </c>
      <c r="E60" s="608" t="s">
        <v>1372</v>
      </c>
      <c r="F60" s="608"/>
      <c r="G60" s="608"/>
      <c r="H60" s="608"/>
      <c r="I60" s="608"/>
      <c r="J60" s="609"/>
      <c r="K60" s="608"/>
      <c r="L60" s="608"/>
      <c r="M60" s="608"/>
      <c r="N60" s="608"/>
      <c r="O60" s="608"/>
      <c r="P60" s="610"/>
      <c r="Q60" s="610"/>
      <c r="R60" s="610"/>
      <c r="S60" s="611"/>
      <c r="T60" s="608"/>
      <c r="U60" s="608"/>
      <c r="V60" s="608"/>
      <c r="W60" s="608"/>
      <c r="X60" s="608"/>
      <c r="Y60" s="608"/>
      <c r="Z60" s="608"/>
      <c r="AA60" s="608"/>
      <c r="AB60" s="608"/>
      <c r="AC60" s="612"/>
      <c r="AD60" s="608"/>
    </row>
    <row r="61" spans="1:30">
      <c r="E61" s="596" t="s">
        <v>1747</v>
      </c>
      <c r="F61" s="161" t="s">
        <v>715</v>
      </c>
      <c r="G61" s="161" t="s">
        <v>34</v>
      </c>
      <c r="H61" s="161" t="s">
        <v>1321</v>
      </c>
      <c r="I61" s="597" t="s">
        <v>34</v>
      </c>
      <c r="J61" s="161" t="s">
        <v>672</v>
      </c>
      <c r="K61" s="161" t="s">
        <v>608</v>
      </c>
      <c r="L61" s="161" t="s">
        <v>48</v>
      </c>
      <c r="M61" s="161">
        <v>2</v>
      </c>
      <c r="N61" s="597">
        <v>9.5999999999999992E-3</v>
      </c>
      <c r="O61" s="597">
        <v>2.8799999999999997E-3</v>
      </c>
      <c r="P61" s="598">
        <v>500</v>
      </c>
      <c r="Q61" s="598" t="s">
        <v>1425</v>
      </c>
      <c r="R61" s="598">
        <v>2023726070.8499999</v>
      </c>
      <c r="S61" s="599">
        <v>41142</v>
      </c>
      <c r="T61" s="600">
        <v>7.4992616780038324E-2</v>
      </c>
      <c r="U61" s="601">
        <v>0.96944419427708983</v>
      </c>
      <c r="V61" s="600">
        <v>9.3539653710952519E-2</v>
      </c>
      <c r="W61" s="601">
        <v>0.91700137820874683</v>
      </c>
      <c r="X61" s="600">
        <v>0.13764839675328577</v>
      </c>
      <c r="Y61" s="601">
        <v>1.0438127978636129</v>
      </c>
      <c r="Z61" s="600">
        <v>0.24231147611932013</v>
      </c>
      <c r="AA61" s="601">
        <v>1.3773769847986244</v>
      </c>
      <c r="AB61" s="600">
        <v>2.0366033438050154E-2</v>
      </c>
      <c r="AC61" s="602">
        <v>-0.36874192426959679</v>
      </c>
      <c r="AD61" s="162">
        <v>13396703000122</v>
      </c>
    </row>
    <row r="62" spans="1:30">
      <c r="E62" s="596" t="s">
        <v>2197</v>
      </c>
      <c r="F62" s="161" t="s">
        <v>715</v>
      </c>
      <c r="G62" s="161" t="s">
        <v>34</v>
      </c>
      <c r="H62" s="161" t="s">
        <v>1321</v>
      </c>
      <c r="I62" s="597" t="s">
        <v>34</v>
      </c>
      <c r="J62" s="161" t="s">
        <v>692</v>
      </c>
      <c r="K62" s="161" t="s">
        <v>608</v>
      </c>
      <c r="L62" s="161" t="s">
        <v>48</v>
      </c>
      <c r="M62" s="161">
        <v>31</v>
      </c>
      <c r="N62" s="597">
        <v>6.9999999999999993E-3</v>
      </c>
      <c r="O62" s="597">
        <v>1.9600000000000004E-3</v>
      </c>
      <c r="P62" s="598">
        <v>500</v>
      </c>
      <c r="Q62" s="598" t="s">
        <v>1425</v>
      </c>
      <c r="R62" s="598">
        <v>643022955.78999996</v>
      </c>
      <c r="S62" s="599">
        <v>43336</v>
      </c>
      <c r="T62" s="600">
        <v>6.7007830327898699E-2</v>
      </c>
      <c r="U62" s="601">
        <v>0.86622330132873782</v>
      </c>
      <c r="V62" s="600">
        <v>0.10327491195265925</v>
      </c>
      <c r="W62" s="601">
        <v>1.0124394611040426</v>
      </c>
      <c r="X62" s="600">
        <v>0.2036328890212471</v>
      </c>
      <c r="Y62" s="601">
        <v>1.5441851895107139</v>
      </c>
      <c r="Z62" s="600">
        <v>0.29353267937500438</v>
      </c>
      <c r="AA62" s="601">
        <v>1.6685349094168165</v>
      </c>
      <c r="AB62" s="600">
        <v>3.6017926739333413E-2</v>
      </c>
      <c r="AC62" s="602">
        <v>4.9846334755788563E-2</v>
      </c>
      <c r="AD62" s="162">
        <v>30910199000156</v>
      </c>
    </row>
    <row r="63" spans="1:30">
      <c r="E63" s="596" t="s">
        <v>2177</v>
      </c>
      <c r="F63" s="161" t="s">
        <v>1339</v>
      </c>
      <c r="G63" s="161" t="s">
        <v>1418</v>
      </c>
      <c r="H63" s="161" t="s">
        <v>1321</v>
      </c>
      <c r="I63" s="597" t="s">
        <v>34</v>
      </c>
      <c r="J63" s="161" t="s">
        <v>672</v>
      </c>
      <c r="K63" s="161" t="s">
        <v>608</v>
      </c>
      <c r="L63" s="161" t="s">
        <v>48</v>
      </c>
      <c r="M63" s="161">
        <v>1</v>
      </c>
      <c r="N63" s="597">
        <v>2E-3</v>
      </c>
      <c r="O63" s="597">
        <v>6.9999999999999999E-4</v>
      </c>
      <c r="P63" s="598">
        <v>3000</v>
      </c>
      <c r="Q63" s="598" t="s">
        <v>1425</v>
      </c>
      <c r="R63" s="598">
        <v>1011192185.6799999</v>
      </c>
      <c r="S63" s="599">
        <v>38700</v>
      </c>
      <c r="T63" s="600">
        <v>6.5011731157941455E-2</v>
      </c>
      <c r="U63" s="601">
        <v>0.8404193377573338</v>
      </c>
      <c r="V63" s="600">
        <v>9.6735919131475612E-2</v>
      </c>
      <c r="W63" s="601">
        <v>0.94833546679536573</v>
      </c>
      <c r="X63" s="600">
        <v>0.14678707006783398</v>
      </c>
      <c r="Y63" s="601">
        <v>1.1131130177442516</v>
      </c>
      <c r="Z63" s="600">
        <v>0.25210894405714268</v>
      </c>
      <c r="AA63" s="601">
        <v>1.4330689687813147</v>
      </c>
      <c r="AB63" s="600">
        <v>2.6267317077180743E-2</v>
      </c>
      <c r="AC63" s="602">
        <v>-0.16953683241633821</v>
      </c>
      <c r="AD63" s="162">
        <v>7539298000151</v>
      </c>
    </row>
    <row r="64" spans="1:30">
      <c r="E64" s="596" t="s">
        <v>2216</v>
      </c>
      <c r="F64" s="161" t="s">
        <v>1339</v>
      </c>
      <c r="G64" s="161" t="s">
        <v>34</v>
      </c>
      <c r="H64" s="161" t="s">
        <v>1321</v>
      </c>
      <c r="I64" s="597" t="s">
        <v>34</v>
      </c>
      <c r="J64" s="161" t="s">
        <v>692</v>
      </c>
      <c r="K64" s="161" t="s">
        <v>608</v>
      </c>
      <c r="L64" s="161" t="s">
        <v>48</v>
      </c>
      <c r="M64" s="161">
        <v>31</v>
      </c>
      <c r="N64" s="597">
        <v>8.0000000000000002E-3</v>
      </c>
      <c r="O64" s="597">
        <v>2.8E-3</v>
      </c>
      <c r="P64" s="598">
        <v>500</v>
      </c>
      <c r="Q64" s="598" t="s">
        <v>1425</v>
      </c>
      <c r="R64" s="598">
        <v>153637670.16999999</v>
      </c>
      <c r="S64" s="599">
        <v>43677</v>
      </c>
      <c r="T64" s="600">
        <v>8.5578057284382503E-2</v>
      </c>
      <c r="U64" s="601">
        <v>1.1062842497575058</v>
      </c>
      <c r="V64" s="600">
        <v>0.12564868784647798</v>
      </c>
      <c r="W64" s="601">
        <v>1.2317772768475608</v>
      </c>
      <c r="X64" s="600">
        <v>0.22504935613338239</v>
      </c>
      <c r="Y64" s="601">
        <v>1.7065901501492284</v>
      </c>
      <c r="Z64" s="600">
        <v>0.2837587634690375</v>
      </c>
      <c r="AA64" s="601">
        <v>1.6129768028184861</v>
      </c>
      <c r="AB64" s="600">
        <v>2.9131244154841918E-2</v>
      </c>
      <c r="AC64" s="602">
        <v>0.7434374876931229</v>
      </c>
      <c r="AD64" s="162">
        <v>34096235000140</v>
      </c>
    </row>
    <row r="65" spans="1:30">
      <c r="E65" s="596" t="s">
        <v>2218</v>
      </c>
      <c r="F65" s="161" t="s">
        <v>1339</v>
      </c>
      <c r="G65" s="161" t="s">
        <v>34</v>
      </c>
      <c r="H65" s="161" t="s">
        <v>1321</v>
      </c>
      <c r="I65" s="597" t="s">
        <v>34</v>
      </c>
      <c r="J65" s="161" t="s">
        <v>692</v>
      </c>
      <c r="K65" s="161" t="s">
        <v>608</v>
      </c>
      <c r="L65" s="161" t="s">
        <v>48</v>
      </c>
      <c r="M65" s="161">
        <v>31</v>
      </c>
      <c r="N65" s="597">
        <v>8.5000000000000006E-3</v>
      </c>
      <c r="O65" s="597">
        <v>2.2669500000000002E-3</v>
      </c>
      <c r="P65" s="598">
        <v>50000</v>
      </c>
      <c r="Q65" s="598" t="s">
        <v>1425</v>
      </c>
      <c r="R65" s="598">
        <v>28813276.780000001</v>
      </c>
      <c r="S65" s="599">
        <v>44397</v>
      </c>
      <c r="T65" s="600">
        <v>8.5050741417316722E-2</v>
      </c>
      <c r="U65" s="601">
        <v>1.099467534621714</v>
      </c>
      <c r="V65" s="600">
        <v>0.12374967406443305</v>
      </c>
      <c r="W65" s="601">
        <v>1.2131605919841155</v>
      </c>
      <c r="X65" s="600" t="s">
        <v>34</v>
      </c>
      <c r="Y65" s="601" t="s">
        <v>34</v>
      </c>
      <c r="Z65" s="600" t="s">
        <v>34</v>
      </c>
      <c r="AA65" s="601" t="s">
        <v>34</v>
      </c>
      <c r="AB65" s="600">
        <v>2.8413242239103808E-2</v>
      </c>
      <c r="AC65" s="602">
        <v>0.70204697702281293</v>
      </c>
      <c r="AD65" s="162">
        <v>41594333000173</v>
      </c>
    </row>
    <row r="66" spans="1:30">
      <c r="E66" s="596" t="s">
        <v>2848</v>
      </c>
      <c r="F66" s="161" t="s">
        <v>1339</v>
      </c>
      <c r="G66" s="161" t="s">
        <v>1418</v>
      </c>
      <c r="H66" s="161" t="s">
        <v>1321</v>
      </c>
      <c r="I66" s="597" t="s">
        <v>34</v>
      </c>
      <c r="J66" s="161" t="s">
        <v>1365</v>
      </c>
      <c r="K66" s="161" t="s">
        <v>608</v>
      </c>
      <c r="L66" s="161" t="s">
        <v>48</v>
      </c>
      <c r="M66" s="161">
        <v>299</v>
      </c>
      <c r="N66" s="597" t="s">
        <v>34</v>
      </c>
      <c r="O66" s="597" t="s">
        <v>34</v>
      </c>
      <c r="P66" s="598" t="s">
        <v>34</v>
      </c>
      <c r="Q66" s="598" t="s">
        <v>1425</v>
      </c>
      <c r="R66" s="598" t="s">
        <v>34</v>
      </c>
      <c r="S66" s="599" t="s">
        <v>34</v>
      </c>
      <c r="T66" s="600" t="s">
        <v>34</v>
      </c>
      <c r="U66" s="601" t="s">
        <v>34</v>
      </c>
      <c r="V66" s="600" t="s">
        <v>34</v>
      </c>
      <c r="W66" s="601" t="s">
        <v>34</v>
      </c>
      <c r="X66" s="600" t="s">
        <v>34</v>
      </c>
      <c r="Y66" s="601" t="s">
        <v>34</v>
      </c>
      <c r="Z66" s="600" t="s">
        <v>34</v>
      </c>
      <c r="AA66" s="601" t="s">
        <v>34</v>
      </c>
      <c r="AB66" s="600" t="s">
        <v>34</v>
      </c>
      <c r="AC66" s="602" t="s">
        <v>34</v>
      </c>
      <c r="AD66" s="162" t="s">
        <v>34</v>
      </c>
    </row>
    <row r="67" spans="1:30">
      <c r="E67" s="596" t="s">
        <v>2849</v>
      </c>
      <c r="F67" s="161" t="s">
        <v>1339</v>
      </c>
      <c r="G67" s="161" t="s">
        <v>1418</v>
      </c>
      <c r="H67" s="161" t="s">
        <v>1321</v>
      </c>
      <c r="I67" s="597" t="s">
        <v>34</v>
      </c>
      <c r="J67" s="161" t="s">
        <v>1365</v>
      </c>
      <c r="K67" s="161" t="s">
        <v>608</v>
      </c>
      <c r="L67" s="161" t="s">
        <v>48</v>
      </c>
      <c r="M67" s="161">
        <v>665</v>
      </c>
      <c r="N67" s="597" t="s">
        <v>34</v>
      </c>
      <c r="O67" s="597" t="s">
        <v>34</v>
      </c>
      <c r="P67" s="598" t="s">
        <v>34</v>
      </c>
      <c r="Q67" s="598" t="s">
        <v>1425</v>
      </c>
      <c r="R67" s="598" t="s">
        <v>34</v>
      </c>
      <c r="S67" s="599" t="s">
        <v>34</v>
      </c>
      <c r="T67" s="600" t="s">
        <v>34</v>
      </c>
      <c r="U67" s="601" t="s">
        <v>34</v>
      </c>
      <c r="V67" s="600" t="s">
        <v>34</v>
      </c>
      <c r="W67" s="601" t="s">
        <v>34</v>
      </c>
      <c r="X67" s="600" t="s">
        <v>34</v>
      </c>
      <c r="Y67" s="601" t="s">
        <v>34</v>
      </c>
      <c r="Z67" s="600" t="s">
        <v>34</v>
      </c>
      <c r="AA67" s="601" t="s">
        <v>34</v>
      </c>
      <c r="AB67" s="600" t="s">
        <v>34</v>
      </c>
      <c r="AC67" s="602" t="s">
        <v>34</v>
      </c>
      <c r="AD67" s="162" t="s">
        <v>34</v>
      </c>
    </row>
    <row r="68" spans="1:30">
      <c r="E68" s="596" t="s">
        <v>2850</v>
      </c>
      <c r="F68" s="161" t="s">
        <v>1339</v>
      </c>
      <c r="G68" s="161" t="s">
        <v>1418</v>
      </c>
      <c r="H68" s="161" t="s">
        <v>1321</v>
      </c>
      <c r="I68" s="597" t="s">
        <v>34</v>
      </c>
      <c r="J68" s="161" t="s">
        <v>1365</v>
      </c>
      <c r="K68" s="161" t="s">
        <v>608</v>
      </c>
      <c r="L68" s="161" t="s">
        <v>48</v>
      </c>
      <c r="M68" s="161">
        <v>1030</v>
      </c>
      <c r="N68" s="597" t="s">
        <v>34</v>
      </c>
      <c r="O68" s="597" t="s">
        <v>34</v>
      </c>
      <c r="P68" s="598" t="s">
        <v>34</v>
      </c>
      <c r="Q68" s="598" t="s">
        <v>1425</v>
      </c>
      <c r="R68" s="598" t="s">
        <v>34</v>
      </c>
      <c r="S68" s="599" t="s">
        <v>34</v>
      </c>
      <c r="T68" s="600" t="s">
        <v>34</v>
      </c>
      <c r="U68" s="601" t="s">
        <v>34</v>
      </c>
      <c r="V68" s="600" t="s">
        <v>34</v>
      </c>
      <c r="W68" s="601" t="s">
        <v>34</v>
      </c>
      <c r="X68" s="600" t="s">
        <v>34</v>
      </c>
      <c r="Y68" s="601" t="s">
        <v>34</v>
      </c>
      <c r="Z68" s="600" t="s">
        <v>34</v>
      </c>
      <c r="AA68" s="601" t="s">
        <v>34</v>
      </c>
      <c r="AB68" s="600" t="s">
        <v>34</v>
      </c>
      <c r="AC68" s="602" t="s">
        <v>34</v>
      </c>
      <c r="AD68" s="162" t="s">
        <v>34</v>
      </c>
    </row>
    <row r="69" spans="1:30">
      <c r="E69" s="596" t="s">
        <v>2851</v>
      </c>
      <c r="F69" s="161" t="s">
        <v>715</v>
      </c>
      <c r="G69" s="161" t="s">
        <v>1418</v>
      </c>
      <c r="H69" s="161" t="s">
        <v>1321</v>
      </c>
      <c r="I69" s="597" t="s">
        <v>34</v>
      </c>
      <c r="J69" s="161" t="s">
        <v>1365</v>
      </c>
      <c r="K69" s="161" t="s">
        <v>608</v>
      </c>
      <c r="L69" s="161" t="s">
        <v>48</v>
      </c>
      <c r="M69" s="161">
        <v>1395</v>
      </c>
      <c r="N69" s="597" t="s">
        <v>34</v>
      </c>
      <c r="O69" s="597" t="s">
        <v>34</v>
      </c>
      <c r="P69" s="598" t="s">
        <v>34</v>
      </c>
      <c r="Q69" s="598" t="s">
        <v>1425</v>
      </c>
      <c r="R69" s="598" t="s">
        <v>34</v>
      </c>
      <c r="S69" s="599" t="s">
        <v>34</v>
      </c>
      <c r="T69" s="600" t="s">
        <v>34</v>
      </c>
      <c r="U69" s="601" t="s">
        <v>34</v>
      </c>
      <c r="V69" s="600" t="s">
        <v>34</v>
      </c>
      <c r="W69" s="601" t="s">
        <v>34</v>
      </c>
      <c r="X69" s="600" t="s">
        <v>34</v>
      </c>
      <c r="Y69" s="601" t="s">
        <v>34</v>
      </c>
      <c r="Z69" s="600" t="s">
        <v>34</v>
      </c>
      <c r="AA69" s="601" t="s">
        <v>34</v>
      </c>
      <c r="AB69" s="600" t="s">
        <v>34</v>
      </c>
      <c r="AC69" s="602" t="s">
        <v>34</v>
      </c>
      <c r="AD69" s="162" t="s">
        <v>34</v>
      </c>
    </row>
    <row r="70" spans="1:30">
      <c r="E70" s="596" t="s">
        <v>2248</v>
      </c>
      <c r="F70" s="161" t="s">
        <v>1339</v>
      </c>
      <c r="G70" s="161" t="s">
        <v>34</v>
      </c>
      <c r="H70" s="161" t="s">
        <v>34</v>
      </c>
      <c r="I70" s="597" t="s">
        <v>34</v>
      </c>
      <c r="J70" s="161" t="s">
        <v>663</v>
      </c>
      <c r="K70" s="161" t="s">
        <v>608</v>
      </c>
      <c r="L70" s="161" t="s">
        <v>48</v>
      </c>
      <c r="M70" s="161">
        <v>365</v>
      </c>
      <c r="N70" s="597" t="s">
        <v>34</v>
      </c>
      <c r="O70" s="597">
        <v>2.5000000000000001E-3</v>
      </c>
      <c r="P70" s="598" t="s">
        <v>34</v>
      </c>
      <c r="Q70" s="598" t="s">
        <v>1425</v>
      </c>
      <c r="R70" s="598" t="s">
        <v>34</v>
      </c>
      <c r="S70" s="599" t="s">
        <v>34</v>
      </c>
      <c r="T70" s="600" t="s">
        <v>34</v>
      </c>
      <c r="U70" s="601" t="s">
        <v>34</v>
      </c>
      <c r="V70" s="600" t="s">
        <v>34</v>
      </c>
      <c r="W70" s="601" t="s">
        <v>34</v>
      </c>
      <c r="X70" s="600" t="s">
        <v>34</v>
      </c>
      <c r="Y70" s="601" t="s">
        <v>34</v>
      </c>
      <c r="Z70" s="600" t="s">
        <v>34</v>
      </c>
      <c r="AA70" s="601" t="s">
        <v>34</v>
      </c>
      <c r="AB70" s="600" t="s">
        <v>34</v>
      </c>
      <c r="AC70" s="602" t="s">
        <v>34</v>
      </c>
      <c r="AD70" s="162" t="s">
        <v>34</v>
      </c>
    </row>
    <row r="71" spans="1:30">
      <c r="E71" s="596" t="s">
        <v>2249</v>
      </c>
      <c r="F71" s="161" t="s">
        <v>1339</v>
      </c>
      <c r="G71" s="161" t="s">
        <v>34</v>
      </c>
      <c r="H71" s="161" t="s">
        <v>34</v>
      </c>
      <c r="I71" s="597" t="s">
        <v>34</v>
      </c>
      <c r="J71" s="161" t="s">
        <v>663</v>
      </c>
      <c r="K71" s="161" t="s">
        <v>608</v>
      </c>
      <c r="L71" s="161" t="s">
        <v>48</v>
      </c>
      <c r="M71" s="161">
        <v>730</v>
      </c>
      <c r="N71" s="597" t="s">
        <v>34</v>
      </c>
      <c r="O71" s="597">
        <v>2.5000000000000001E-3</v>
      </c>
      <c r="P71" s="598" t="s">
        <v>34</v>
      </c>
      <c r="Q71" s="598" t="s">
        <v>1425</v>
      </c>
      <c r="R71" s="598" t="s">
        <v>34</v>
      </c>
      <c r="S71" s="599" t="s">
        <v>34</v>
      </c>
      <c r="T71" s="600" t="s">
        <v>34</v>
      </c>
      <c r="U71" s="601" t="s">
        <v>34</v>
      </c>
      <c r="V71" s="600" t="s">
        <v>34</v>
      </c>
      <c r="W71" s="601" t="s">
        <v>34</v>
      </c>
      <c r="X71" s="600" t="s">
        <v>34</v>
      </c>
      <c r="Y71" s="601" t="s">
        <v>34</v>
      </c>
      <c r="Z71" s="600" t="s">
        <v>34</v>
      </c>
      <c r="AA71" s="601" t="s">
        <v>34</v>
      </c>
      <c r="AB71" s="600" t="s">
        <v>34</v>
      </c>
      <c r="AC71" s="602" t="s">
        <v>34</v>
      </c>
      <c r="AD71" s="162" t="s">
        <v>34</v>
      </c>
    </row>
    <row r="72" spans="1:30">
      <c r="E72" s="596" t="s">
        <v>2250</v>
      </c>
      <c r="F72" s="161" t="s">
        <v>1339</v>
      </c>
      <c r="G72" s="161" t="s">
        <v>34</v>
      </c>
      <c r="H72" s="161" t="s">
        <v>34</v>
      </c>
      <c r="I72" s="597" t="s">
        <v>34</v>
      </c>
      <c r="J72" s="161" t="s">
        <v>663</v>
      </c>
      <c r="K72" s="161" t="s">
        <v>608</v>
      </c>
      <c r="L72" s="161" t="s">
        <v>48</v>
      </c>
      <c r="M72" s="161">
        <v>1095</v>
      </c>
      <c r="N72" s="597" t="s">
        <v>34</v>
      </c>
      <c r="O72" s="597">
        <v>2.5000000000000001E-3</v>
      </c>
      <c r="P72" s="598" t="s">
        <v>34</v>
      </c>
      <c r="Q72" s="598" t="s">
        <v>1425</v>
      </c>
      <c r="R72" s="598" t="s">
        <v>34</v>
      </c>
      <c r="S72" s="599" t="s">
        <v>34</v>
      </c>
      <c r="T72" s="600" t="s">
        <v>34</v>
      </c>
      <c r="U72" s="601" t="s">
        <v>34</v>
      </c>
      <c r="V72" s="600" t="s">
        <v>34</v>
      </c>
      <c r="W72" s="601" t="s">
        <v>34</v>
      </c>
      <c r="X72" s="600" t="s">
        <v>34</v>
      </c>
      <c r="Y72" s="601" t="s">
        <v>34</v>
      </c>
      <c r="Z72" s="600" t="s">
        <v>34</v>
      </c>
      <c r="AA72" s="601" t="s">
        <v>34</v>
      </c>
      <c r="AB72" s="600" t="s">
        <v>34</v>
      </c>
      <c r="AC72" s="602" t="s">
        <v>34</v>
      </c>
      <c r="AD72" s="162" t="s">
        <v>34</v>
      </c>
    </row>
    <row r="73" spans="1:30" ht="5.25" customHeight="1">
      <c r="E73" s="603" t="s">
        <v>1394</v>
      </c>
      <c r="P73" s="613"/>
      <c r="Q73" s="613"/>
      <c r="R73" s="613"/>
      <c r="S73" s="614"/>
      <c r="AC73" s="615"/>
    </row>
    <row r="74" spans="1:30" s="493" customFormat="1">
      <c r="A74" s="590"/>
      <c r="B74" s="586" t="s">
        <v>621</v>
      </c>
      <c r="C74" s="571" t="s">
        <v>865</v>
      </c>
      <c r="D74" s="586" t="str">
        <f>B74&amp;" "&amp;C74</f>
        <v>Inflação Média</v>
      </c>
      <c r="E74" s="608" t="s">
        <v>1376</v>
      </c>
      <c r="F74" s="608"/>
      <c r="G74" s="608"/>
      <c r="H74" s="608"/>
      <c r="I74" s="608"/>
      <c r="J74" s="609"/>
      <c r="K74" s="608"/>
      <c r="L74" s="608"/>
      <c r="M74" s="608"/>
      <c r="N74" s="608"/>
      <c r="O74" s="608"/>
      <c r="P74" s="610"/>
      <c r="Q74" s="610"/>
      <c r="R74" s="610"/>
      <c r="S74" s="611"/>
      <c r="T74" s="608"/>
      <c r="U74" s="608"/>
      <c r="V74" s="608"/>
      <c r="W74" s="608"/>
      <c r="X74" s="608"/>
      <c r="Y74" s="608"/>
      <c r="Z74" s="608"/>
      <c r="AA74" s="608"/>
      <c r="AB74" s="608"/>
      <c r="AC74" s="612"/>
      <c r="AD74" s="608"/>
    </row>
    <row r="75" spans="1:30">
      <c r="E75" s="596" t="s">
        <v>2221</v>
      </c>
      <c r="F75" s="161" t="s">
        <v>1339</v>
      </c>
      <c r="G75" s="161" t="s">
        <v>1418</v>
      </c>
      <c r="H75" s="161" t="s">
        <v>1321</v>
      </c>
      <c r="I75" s="597" t="s">
        <v>34</v>
      </c>
      <c r="J75" s="161" t="s">
        <v>672</v>
      </c>
      <c r="K75" s="161" t="s">
        <v>608</v>
      </c>
      <c r="L75" s="161" t="s">
        <v>48</v>
      </c>
      <c r="M75" s="161">
        <v>2</v>
      </c>
      <c r="N75" s="597">
        <v>2E-3</v>
      </c>
      <c r="O75" s="597">
        <v>6.9999999999999999E-4</v>
      </c>
      <c r="P75" s="598">
        <v>3000</v>
      </c>
      <c r="Q75" s="598" t="s">
        <v>1425</v>
      </c>
      <c r="R75" s="598">
        <v>370353898.31</v>
      </c>
      <c r="S75" s="599">
        <v>39652</v>
      </c>
      <c r="T75" s="600">
        <v>4.330950065638306E-2</v>
      </c>
      <c r="U75" s="601">
        <v>0.55987036819265013</v>
      </c>
      <c r="V75" s="600">
        <v>5.1985975994290889E-2</v>
      </c>
      <c r="W75" s="601">
        <v>0.50963639208672606</v>
      </c>
      <c r="X75" s="600">
        <v>7.897856119445068E-2</v>
      </c>
      <c r="Y75" s="601">
        <v>0.59890877682637633</v>
      </c>
      <c r="Z75" s="600">
        <v>0.15947117381542775</v>
      </c>
      <c r="AA75" s="601">
        <v>0.90648585064963738</v>
      </c>
      <c r="AB75" s="600">
        <v>5.4310404774508117E-2</v>
      </c>
      <c r="AC75" s="602">
        <v>-0.82860047814200777</v>
      </c>
      <c r="AD75" s="162">
        <v>9814233000100</v>
      </c>
    </row>
    <row r="76" spans="1:30">
      <c r="E76" s="596" t="s">
        <v>2852</v>
      </c>
      <c r="F76" s="161" t="s">
        <v>715</v>
      </c>
      <c r="G76" s="161" t="s">
        <v>1418</v>
      </c>
      <c r="H76" s="161" t="s">
        <v>1321</v>
      </c>
      <c r="I76" s="597" t="s">
        <v>34</v>
      </c>
      <c r="J76" s="161" t="s">
        <v>1365</v>
      </c>
      <c r="K76" s="161" t="s">
        <v>608</v>
      </c>
      <c r="L76" s="161" t="s">
        <v>48</v>
      </c>
      <c r="M76" s="161">
        <v>1760</v>
      </c>
      <c r="N76" s="597" t="s">
        <v>34</v>
      </c>
      <c r="O76" s="597" t="s">
        <v>34</v>
      </c>
      <c r="P76" s="598" t="s">
        <v>34</v>
      </c>
      <c r="Q76" s="598" t="s">
        <v>1425</v>
      </c>
      <c r="R76" s="598" t="s">
        <v>34</v>
      </c>
      <c r="S76" s="599" t="s">
        <v>34</v>
      </c>
      <c r="T76" s="600" t="s">
        <v>34</v>
      </c>
      <c r="U76" s="601" t="s">
        <v>34</v>
      </c>
      <c r="V76" s="600" t="s">
        <v>34</v>
      </c>
      <c r="W76" s="601" t="s">
        <v>34</v>
      </c>
      <c r="X76" s="600" t="s">
        <v>34</v>
      </c>
      <c r="Y76" s="601" t="s">
        <v>34</v>
      </c>
      <c r="Z76" s="600" t="s">
        <v>34</v>
      </c>
      <c r="AA76" s="601" t="s">
        <v>34</v>
      </c>
      <c r="AB76" s="600" t="s">
        <v>34</v>
      </c>
      <c r="AC76" s="602" t="s">
        <v>34</v>
      </c>
      <c r="AD76" s="162" t="s">
        <v>34</v>
      </c>
    </row>
    <row r="77" spans="1:30">
      <c r="E77" s="596" t="s">
        <v>2853</v>
      </c>
      <c r="F77" s="161" t="s">
        <v>715</v>
      </c>
      <c r="G77" s="161" t="s">
        <v>1418</v>
      </c>
      <c r="H77" s="161" t="s">
        <v>1321</v>
      </c>
      <c r="I77" s="597" t="s">
        <v>34</v>
      </c>
      <c r="J77" s="161" t="s">
        <v>1365</v>
      </c>
      <c r="K77" s="161" t="s">
        <v>608</v>
      </c>
      <c r="L77" s="161" t="s">
        <v>48</v>
      </c>
      <c r="M77" s="161">
        <v>2126</v>
      </c>
      <c r="N77" s="597" t="s">
        <v>34</v>
      </c>
      <c r="O77" s="597" t="s">
        <v>34</v>
      </c>
      <c r="P77" s="598" t="s">
        <v>34</v>
      </c>
      <c r="Q77" s="598" t="s">
        <v>1425</v>
      </c>
      <c r="R77" s="598" t="s">
        <v>34</v>
      </c>
      <c r="S77" s="599" t="s">
        <v>34</v>
      </c>
      <c r="T77" s="600" t="s">
        <v>34</v>
      </c>
      <c r="U77" s="601" t="s">
        <v>34</v>
      </c>
      <c r="V77" s="600" t="s">
        <v>34</v>
      </c>
      <c r="W77" s="601" t="s">
        <v>34</v>
      </c>
      <c r="X77" s="600" t="s">
        <v>34</v>
      </c>
      <c r="Y77" s="601" t="s">
        <v>34</v>
      </c>
      <c r="Z77" s="600" t="s">
        <v>34</v>
      </c>
      <c r="AA77" s="601" t="s">
        <v>34</v>
      </c>
      <c r="AB77" s="600" t="s">
        <v>34</v>
      </c>
      <c r="AC77" s="602" t="s">
        <v>34</v>
      </c>
      <c r="AD77" s="162" t="s">
        <v>34</v>
      </c>
    </row>
    <row r="78" spans="1:30">
      <c r="E78" s="596" t="s">
        <v>2854</v>
      </c>
      <c r="F78" s="161" t="s">
        <v>715</v>
      </c>
      <c r="G78" s="161" t="s">
        <v>1418</v>
      </c>
      <c r="H78" s="161" t="s">
        <v>1321</v>
      </c>
      <c r="I78" s="597" t="s">
        <v>34</v>
      </c>
      <c r="J78" s="161" t="s">
        <v>1365</v>
      </c>
      <c r="K78" s="161" t="s">
        <v>608</v>
      </c>
      <c r="L78" s="161" t="s">
        <v>48</v>
      </c>
      <c r="M78" s="161">
        <v>2856</v>
      </c>
      <c r="N78" s="597" t="s">
        <v>34</v>
      </c>
      <c r="O78" s="597" t="s">
        <v>34</v>
      </c>
      <c r="P78" s="598" t="s">
        <v>34</v>
      </c>
      <c r="Q78" s="598" t="s">
        <v>1425</v>
      </c>
      <c r="R78" s="598" t="s">
        <v>34</v>
      </c>
      <c r="S78" s="599" t="s">
        <v>34</v>
      </c>
      <c r="T78" s="600" t="s">
        <v>34</v>
      </c>
      <c r="U78" s="601" t="s">
        <v>34</v>
      </c>
      <c r="V78" s="600" t="s">
        <v>34</v>
      </c>
      <c r="W78" s="601" t="s">
        <v>34</v>
      </c>
      <c r="X78" s="600" t="s">
        <v>34</v>
      </c>
      <c r="Y78" s="601" t="s">
        <v>34</v>
      </c>
      <c r="Z78" s="600" t="s">
        <v>34</v>
      </c>
      <c r="AA78" s="601" t="s">
        <v>34</v>
      </c>
      <c r="AB78" s="600" t="s">
        <v>34</v>
      </c>
      <c r="AC78" s="602" t="s">
        <v>34</v>
      </c>
      <c r="AD78" s="162" t="s">
        <v>34</v>
      </c>
    </row>
    <row r="79" spans="1:30">
      <c r="E79" s="596" t="s">
        <v>2251</v>
      </c>
      <c r="F79" s="161" t="s">
        <v>715</v>
      </c>
      <c r="G79" s="161" t="s">
        <v>34</v>
      </c>
      <c r="H79" s="161" t="s">
        <v>34</v>
      </c>
      <c r="I79" s="597" t="s">
        <v>34</v>
      </c>
      <c r="J79" s="161" t="s">
        <v>663</v>
      </c>
      <c r="K79" s="161" t="s">
        <v>608</v>
      </c>
      <c r="L79" s="161" t="s">
        <v>48</v>
      </c>
      <c r="M79" s="161">
        <v>1460</v>
      </c>
      <c r="N79" s="597" t="s">
        <v>34</v>
      </c>
      <c r="O79" s="597">
        <v>2.5000000000000001E-3</v>
      </c>
      <c r="P79" s="598" t="s">
        <v>34</v>
      </c>
      <c r="Q79" s="598" t="s">
        <v>1425</v>
      </c>
      <c r="R79" s="598" t="s">
        <v>34</v>
      </c>
      <c r="S79" s="599" t="s">
        <v>34</v>
      </c>
      <c r="T79" s="600" t="s">
        <v>34</v>
      </c>
      <c r="U79" s="601" t="s">
        <v>34</v>
      </c>
      <c r="V79" s="600" t="s">
        <v>34</v>
      </c>
      <c r="W79" s="601" t="s">
        <v>34</v>
      </c>
      <c r="X79" s="600" t="s">
        <v>34</v>
      </c>
      <c r="Y79" s="601" t="s">
        <v>34</v>
      </c>
      <c r="Z79" s="600" t="s">
        <v>34</v>
      </c>
      <c r="AA79" s="601" t="s">
        <v>34</v>
      </c>
      <c r="AB79" s="600" t="s">
        <v>34</v>
      </c>
      <c r="AC79" s="602" t="s">
        <v>34</v>
      </c>
      <c r="AD79" s="162" t="s">
        <v>34</v>
      </c>
    </row>
    <row r="80" spans="1:30">
      <c r="E80" s="596" t="s">
        <v>2252</v>
      </c>
      <c r="F80" s="161" t="s">
        <v>715</v>
      </c>
      <c r="G80" s="161" t="s">
        <v>34</v>
      </c>
      <c r="H80" s="161" t="s">
        <v>34</v>
      </c>
      <c r="I80" s="597" t="s">
        <v>34</v>
      </c>
      <c r="J80" s="161" t="s">
        <v>663</v>
      </c>
      <c r="K80" s="161" t="s">
        <v>608</v>
      </c>
      <c r="L80" s="161" t="s">
        <v>48</v>
      </c>
      <c r="M80" s="161">
        <v>1825</v>
      </c>
      <c r="N80" s="597" t="s">
        <v>34</v>
      </c>
      <c r="O80" s="597">
        <v>2.5000000000000001E-3</v>
      </c>
      <c r="P80" s="598" t="s">
        <v>34</v>
      </c>
      <c r="Q80" s="598" t="s">
        <v>1425</v>
      </c>
      <c r="R80" s="598" t="s">
        <v>34</v>
      </c>
      <c r="S80" s="599" t="s">
        <v>34</v>
      </c>
      <c r="T80" s="600" t="s">
        <v>34</v>
      </c>
      <c r="U80" s="601" t="s">
        <v>34</v>
      </c>
      <c r="V80" s="600" t="s">
        <v>34</v>
      </c>
      <c r="W80" s="601" t="s">
        <v>34</v>
      </c>
      <c r="X80" s="600" t="s">
        <v>34</v>
      </c>
      <c r="Y80" s="601" t="s">
        <v>34</v>
      </c>
      <c r="Z80" s="600" t="s">
        <v>34</v>
      </c>
      <c r="AA80" s="601" t="s">
        <v>34</v>
      </c>
      <c r="AB80" s="600" t="s">
        <v>34</v>
      </c>
      <c r="AC80" s="602" t="s">
        <v>34</v>
      </c>
      <c r="AD80" s="162" t="s">
        <v>34</v>
      </c>
    </row>
    <row r="81" spans="1:30">
      <c r="E81" s="596" t="s">
        <v>2253</v>
      </c>
      <c r="F81" s="161" t="s">
        <v>715</v>
      </c>
      <c r="G81" s="161" t="s">
        <v>34</v>
      </c>
      <c r="H81" s="161" t="s">
        <v>34</v>
      </c>
      <c r="I81" s="597" t="s">
        <v>34</v>
      </c>
      <c r="J81" s="161" t="s">
        <v>663</v>
      </c>
      <c r="K81" s="161" t="s">
        <v>608</v>
      </c>
      <c r="L81" s="161" t="s">
        <v>48</v>
      </c>
      <c r="M81" s="161">
        <v>1460</v>
      </c>
      <c r="N81" s="597" t="s">
        <v>34</v>
      </c>
      <c r="O81" s="597">
        <v>2.5000000000000001E-3</v>
      </c>
      <c r="P81" s="598" t="s">
        <v>34</v>
      </c>
      <c r="Q81" s="598" t="s">
        <v>1425</v>
      </c>
      <c r="R81" s="598" t="s">
        <v>34</v>
      </c>
      <c r="S81" s="599" t="s">
        <v>34</v>
      </c>
      <c r="T81" s="600" t="s">
        <v>34</v>
      </c>
      <c r="U81" s="601" t="s">
        <v>34</v>
      </c>
      <c r="V81" s="600" t="s">
        <v>34</v>
      </c>
      <c r="W81" s="601" t="s">
        <v>34</v>
      </c>
      <c r="X81" s="600" t="s">
        <v>34</v>
      </c>
      <c r="Y81" s="601" t="s">
        <v>34</v>
      </c>
      <c r="Z81" s="600" t="s">
        <v>34</v>
      </c>
      <c r="AA81" s="601" t="s">
        <v>34</v>
      </c>
      <c r="AB81" s="600" t="s">
        <v>34</v>
      </c>
      <c r="AC81" s="602" t="s">
        <v>34</v>
      </c>
      <c r="AD81" s="162" t="s">
        <v>34</v>
      </c>
    </row>
    <row r="82" spans="1:30">
      <c r="E82" s="596" t="s">
        <v>2272</v>
      </c>
      <c r="F82" s="161" t="s">
        <v>715</v>
      </c>
      <c r="G82" s="161" t="s">
        <v>34</v>
      </c>
      <c r="H82" s="161" t="s">
        <v>34</v>
      </c>
      <c r="I82" s="597" t="s">
        <v>34</v>
      </c>
      <c r="J82" s="161" t="s">
        <v>663</v>
      </c>
      <c r="K82" s="161" t="s">
        <v>608</v>
      </c>
      <c r="L82" s="161" t="s">
        <v>48</v>
      </c>
      <c r="M82" s="161">
        <v>1825</v>
      </c>
      <c r="N82" s="597" t="s">
        <v>34</v>
      </c>
      <c r="O82" s="597">
        <v>2.5000000000000001E-3</v>
      </c>
      <c r="P82" s="598" t="s">
        <v>34</v>
      </c>
      <c r="Q82" s="598" t="s">
        <v>1425</v>
      </c>
      <c r="R82" s="598" t="s">
        <v>34</v>
      </c>
      <c r="S82" s="599" t="s">
        <v>34</v>
      </c>
      <c r="T82" s="600" t="s">
        <v>34</v>
      </c>
      <c r="U82" s="601" t="s">
        <v>34</v>
      </c>
      <c r="V82" s="600" t="s">
        <v>34</v>
      </c>
      <c r="W82" s="601" t="s">
        <v>34</v>
      </c>
      <c r="X82" s="600" t="s">
        <v>34</v>
      </c>
      <c r="Y82" s="601" t="s">
        <v>34</v>
      </c>
      <c r="Z82" s="600" t="s">
        <v>34</v>
      </c>
      <c r="AA82" s="601" t="s">
        <v>34</v>
      </c>
      <c r="AB82" s="600" t="s">
        <v>34</v>
      </c>
      <c r="AC82" s="602" t="s">
        <v>34</v>
      </c>
      <c r="AD82" s="162" t="s">
        <v>34</v>
      </c>
    </row>
    <row r="83" spans="1:30">
      <c r="E83" s="596" t="s">
        <v>2273</v>
      </c>
      <c r="F83" s="161" t="s">
        <v>715</v>
      </c>
      <c r="G83" s="161" t="s">
        <v>34</v>
      </c>
      <c r="H83" s="161" t="s">
        <v>34</v>
      </c>
      <c r="I83" s="597" t="s">
        <v>34</v>
      </c>
      <c r="J83" s="161" t="s">
        <v>663</v>
      </c>
      <c r="K83" s="161" t="s">
        <v>608</v>
      </c>
      <c r="L83" s="161" t="s">
        <v>48</v>
      </c>
      <c r="M83" s="161">
        <v>2190</v>
      </c>
      <c r="N83" s="597" t="s">
        <v>34</v>
      </c>
      <c r="O83" s="597">
        <v>2.5000000000000001E-3</v>
      </c>
      <c r="P83" s="598" t="s">
        <v>34</v>
      </c>
      <c r="Q83" s="598" t="s">
        <v>1425</v>
      </c>
      <c r="R83" s="598" t="s">
        <v>34</v>
      </c>
      <c r="S83" s="599" t="s">
        <v>34</v>
      </c>
      <c r="T83" s="600" t="s">
        <v>34</v>
      </c>
      <c r="U83" s="601" t="s">
        <v>34</v>
      </c>
      <c r="V83" s="600" t="s">
        <v>34</v>
      </c>
      <c r="W83" s="601" t="s">
        <v>34</v>
      </c>
      <c r="X83" s="600" t="s">
        <v>34</v>
      </c>
      <c r="Y83" s="601" t="s">
        <v>34</v>
      </c>
      <c r="Z83" s="600" t="s">
        <v>34</v>
      </c>
      <c r="AA83" s="601" t="s">
        <v>34</v>
      </c>
      <c r="AB83" s="600" t="s">
        <v>34</v>
      </c>
      <c r="AC83" s="602" t="s">
        <v>34</v>
      </c>
      <c r="AD83" s="162" t="s">
        <v>34</v>
      </c>
    </row>
    <row r="84" spans="1:30">
      <c r="E84" s="596" t="s">
        <v>1443</v>
      </c>
      <c r="F84" s="161" t="s">
        <v>715</v>
      </c>
      <c r="G84" s="161" t="s">
        <v>34</v>
      </c>
      <c r="H84" s="161" t="s">
        <v>1321</v>
      </c>
      <c r="I84" s="597" t="s">
        <v>34</v>
      </c>
      <c r="J84" s="161" t="s">
        <v>663</v>
      </c>
      <c r="K84" s="161" t="s">
        <v>608</v>
      </c>
      <c r="L84" s="161" t="s">
        <v>48</v>
      </c>
      <c r="M84" s="161">
        <v>2</v>
      </c>
      <c r="N84" s="597">
        <v>7.4999999999999997E-3</v>
      </c>
      <c r="O84" s="597" t="s">
        <v>34</v>
      </c>
      <c r="P84" s="598">
        <v>100</v>
      </c>
      <c r="Q84" s="598" t="s">
        <v>1425</v>
      </c>
      <c r="R84" s="598">
        <v>470000000</v>
      </c>
      <c r="S84" s="599">
        <v>44309</v>
      </c>
      <c r="T84" s="600" t="s">
        <v>34</v>
      </c>
      <c r="U84" s="601" t="s">
        <v>34</v>
      </c>
      <c r="V84" s="600" t="s">
        <v>34</v>
      </c>
      <c r="W84" s="601" t="s">
        <v>34</v>
      </c>
      <c r="X84" s="600" t="s">
        <v>34</v>
      </c>
      <c r="Y84" s="601" t="s">
        <v>34</v>
      </c>
      <c r="Z84" s="600" t="s">
        <v>34</v>
      </c>
      <c r="AA84" s="601" t="s">
        <v>34</v>
      </c>
      <c r="AB84" s="600" t="s">
        <v>34</v>
      </c>
      <c r="AC84" s="602" t="s">
        <v>34</v>
      </c>
      <c r="AD84" s="162" t="s">
        <v>34</v>
      </c>
    </row>
    <row r="85" spans="1:30" ht="5.25" customHeight="1">
      <c r="E85" s="603" t="s">
        <v>1394</v>
      </c>
      <c r="P85" s="613"/>
      <c r="Q85" s="613"/>
      <c r="R85" s="613"/>
      <c r="S85" s="614"/>
      <c r="AC85" s="615"/>
    </row>
    <row r="86" spans="1:30" s="493" customFormat="1">
      <c r="A86" s="590"/>
      <c r="B86" s="586" t="s">
        <v>621</v>
      </c>
      <c r="C86" s="571" t="s">
        <v>866</v>
      </c>
      <c r="D86" s="586" t="str">
        <f>B86&amp;" "&amp;C86</f>
        <v>Inflação Longa</v>
      </c>
      <c r="E86" s="608" t="s">
        <v>1370</v>
      </c>
      <c r="F86" s="608"/>
      <c r="G86" s="608"/>
      <c r="H86" s="608"/>
      <c r="I86" s="608"/>
      <c r="J86" s="609"/>
      <c r="K86" s="608"/>
      <c r="L86" s="608"/>
      <c r="M86" s="608"/>
      <c r="N86" s="608"/>
      <c r="O86" s="608"/>
      <c r="P86" s="610"/>
      <c r="Q86" s="610"/>
      <c r="R86" s="610"/>
      <c r="S86" s="611"/>
      <c r="T86" s="608"/>
      <c r="U86" s="608"/>
      <c r="V86" s="608"/>
      <c r="W86" s="608"/>
      <c r="X86" s="608"/>
      <c r="Y86" s="608"/>
      <c r="Z86" s="608"/>
      <c r="AA86" s="608"/>
      <c r="AB86" s="608"/>
      <c r="AC86" s="612"/>
      <c r="AD86" s="608"/>
    </row>
    <row r="87" spans="1:30">
      <c r="E87" s="596" t="s">
        <v>2735</v>
      </c>
      <c r="F87" s="161" t="s">
        <v>715</v>
      </c>
      <c r="G87" s="161" t="s">
        <v>34</v>
      </c>
      <c r="H87" s="161" t="s">
        <v>1321</v>
      </c>
      <c r="I87" s="597" t="s">
        <v>34</v>
      </c>
      <c r="J87" s="161" t="s">
        <v>692</v>
      </c>
      <c r="K87" s="161" t="s">
        <v>608</v>
      </c>
      <c r="L87" s="161" t="s">
        <v>48</v>
      </c>
      <c r="M87" s="161">
        <v>31</v>
      </c>
      <c r="N87" s="597">
        <v>6.9999999999999993E-3</v>
      </c>
      <c r="O87" s="597">
        <v>1.8666666666666666E-3</v>
      </c>
      <c r="P87" s="598">
        <v>500</v>
      </c>
      <c r="Q87" s="598" t="s">
        <v>1425</v>
      </c>
      <c r="R87" s="598">
        <v>39749749.409999996</v>
      </c>
      <c r="S87" s="599">
        <v>44041</v>
      </c>
      <c r="T87" s="600">
        <v>4.5558817931812268E-2</v>
      </c>
      <c r="U87" s="601">
        <v>0.58894773163694647</v>
      </c>
      <c r="V87" s="600">
        <v>6.2798709258773844E-2</v>
      </c>
      <c r="W87" s="601">
        <v>0.61563733299648971</v>
      </c>
      <c r="X87" s="600">
        <v>0.17306534251846273</v>
      </c>
      <c r="Y87" s="601">
        <v>1.3123859314627933</v>
      </c>
      <c r="Z87" s="600" t="s">
        <v>34</v>
      </c>
      <c r="AA87" s="601" t="s">
        <v>34</v>
      </c>
      <c r="AB87" s="600">
        <v>6.5377679878984518E-2</v>
      </c>
      <c r="AC87" s="602">
        <v>-0.52181275136622463</v>
      </c>
      <c r="AD87" s="162">
        <v>37368116000198</v>
      </c>
    </row>
    <row r="88" spans="1:30">
      <c r="E88" s="596" t="s">
        <v>2222</v>
      </c>
      <c r="F88" s="161" t="s">
        <v>1339</v>
      </c>
      <c r="G88" s="161" t="s">
        <v>1418</v>
      </c>
      <c r="H88" s="161" t="s">
        <v>1321</v>
      </c>
      <c r="I88" s="597" t="s">
        <v>34</v>
      </c>
      <c r="J88" s="161" t="s">
        <v>672</v>
      </c>
      <c r="K88" s="161" t="s">
        <v>608</v>
      </c>
      <c r="L88" s="161" t="s">
        <v>48</v>
      </c>
      <c r="M88" s="161">
        <v>2</v>
      </c>
      <c r="N88" s="597">
        <v>2E-3</v>
      </c>
      <c r="O88" s="597">
        <v>6.9999999999999999E-4</v>
      </c>
      <c r="P88" s="598">
        <v>3000</v>
      </c>
      <c r="Q88" s="598" t="s">
        <v>1425</v>
      </c>
      <c r="R88" s="598">
        <v>273580988.24000001</v>
      </c>
      <c r="S88" s="599">
        <v>41865</v>
      </c>
      <c r="T88" s="600">
        <v>2.4593917272172527E-2</v>
      </c>
      <c r="U88" s="601">
        <v>0.31793036885179238</v>
      </c>
      <c r="V88" s="600">
        <v>1.137215122360602E-2</v>
      </c>
      <c r="W88" s="601">
        <v>0.11148510745474316</v>
      </c>
      <c r="X88" s="600">
        <v>1.8962644077506585E-2</v>
      </c>
      <c r="Y88" s="601">
        <v>0.14379717480408311</v>
      </c>
      <c r="Z88" s="600">
        <v>8.1984346909282468E-2</v>
      </c>
      <c r="AA88" s="601">
        <v>0.46602560619533212</v>
      </c>
      <c r="AB88" s="600">
        <v>8.8171142456182794E-2</v>
      </c>
      <c r="AC88" s="602">
        <v>-0.92988401373954022</v>
      </c>
      <c r="AD88" s="162">
        <v>20374752000120</v>
      </c>
    </row>
    <row r="89" spans="1:30">
      <c r="E89" s="596" t="s">
        <v>2855</v>
      </c>
      <c r="F89" s="161" t="s">
        <v>1339</v>
      </c>
      <c r="G89" s="161" t="s">
        <v>1418</v>
      </c>
      <c r="H89" s="161" t="s">
        <v>1321</v>
      </c>
      <c r="I89" s="597" t="s">
        <v>34</v>
      </c>
      <c r="J89" s="161" t="s">
        <v>1365</v>
      </c>
      <c r="K89" s="161" t="s">
        <v>608</v>
      </c>
      <c r="L89" s="161" t="s">
        <v>48</v>
      </c>
      <c r="M89" s="161">
        <v>3587</v>
      </c>
      <c r="N89" s="597" t="s">
        <v>34</v>
      </c>
      <c r="O89" s="597" t="s">
        <v>34</v>
      </c>
      <c r="P89" s="598" t="s">
        <v>34</v>
      </c>
      <c r="Q89" s="598" t="s">
        <v>1425</v>
      </c>
      <c r="R89" s="598" t="s">
        <v>34</v>
      </c>
      <c r="S89" s="599" t="s">
        <v>34</v>
      </c>
      <c r="T89" s="600" t="s">
        <v>34</v>
      </c>
      <c r="U89" s="601" t="s">
        <v>34</v>
      </c>
      <c r="V89" s="600" t="s">
        <v>34</v>
      </c>
      <c r="W89" s="601" t="s">
        <v>34</v>
      </c>
      <c r="X89" s="600" t="s">
        <v>34</v>
      </c>
      <c r="Y89" s="601" t="s">
        <v>34</v>
      </c>
      <c r="Z89" s="600" t="s">
        <v>34</v>
      </c>
      <c r="AA89" s="601" t="s">
        <v>34</v>
      </c>
      <c r="AB89" s="600" t="s">
        <v>34</v>
      </c>
      <c r="AC89" s="602" t="s">
        <v>34</v>
      </c>
      <c r="AD89" s="162" t="s">
        <v>34</v>
      </c>
    </row>
    <row r="90" spans="1:30">
      <c r="E90" s="596" t="s">
        <v>2856</v>
      </c>
      <c r="F90" s="161" t="s">
        <v>1339</v>
      </c>
      <c r="G90" s="161" t="s">
        <v>1418</v>
      </c>
      <c r="H90" s="161" t="s">
        <v>1321</v>
      </c>
      <c r="I90" s="597" t="s">
        <v>34</v>
      </c>
      <c r="J90" s="161" t="s">
        <v>1365</v>
      </c>
      <c r="K90" s="161" t="s">
        <v>608</v>
      </c>
      <c r="L90" s="161" t="s">
        <v>48</v>
      </c>
      <c r="M90" s="161">
        <v>4682</v>
      </c>
      <c r="N90" s="597" t="s">
        <v>34</v>
      </c>
      <c r="O90" s="597" t="s">
        <v>34</v>
      </c>
      <c r="P90" s="598" t="s">
        <v>34</v>
      </c>
      <c r="Q90" s="598" t="s">
        <v>1425</v>
      </c>
      <c r="R90" s="598" t="s">
        <v>34</v>
      </c>
      <c r="S90" s="599" t="s">
        <v>34</v>
      </c>
      <c r="T90" s="600" t="s">
        <v>34</v>
      </c>
      <c r="U90" s="601" t="s">
        <v>34</v>
      </c>
      <c r="V90" s="600" t="s">
        <v>34</v>
      </c>
      <c r="W90" s="601" t="s">
        <v>34</v>
      </c>
      <c r="X90" s="600" t="s">
        <v>34</v>
      </c>
      <c r="Y90" s="601" t="s">
        <v>34</v>
      </c>
      <c r="Z90" s="600" t="s">
        <v>34</v>
      </c>
      <c r="AA90" s="601" t="s">
        <v>34</v>
      </c>
      <c r="AB90" s="600" t="s">
        <v>34</v>
      </c>
      <c r="AC90" s="602" t="s">
        <v>34</v>
      </c>
      <c r="AD90" s="162" t="s">
        <v>34</v>
      </c>
    </row>
    <row r="91" spans="1:30">
      <c r="E91" s="596" t="s">
        <v>1510</v>
      </c>
      <c r="F91" s="161" t="s">
        <v>1339</v>
      </c>
      <c r="G91" s="161" t="s">
        <v>34</v>
      </c>
      <c r="H91" s="161" t="s">
        <v>34</v>
      </c>
      <c r="I91" s="597" t="s">
        <v>34</v>
      </c>
      <c r="J91" s="161" t="s">
        <v>663</v>
      </c>
      <c r="K91" s="161" t="s">
        <v>608</v>
      </c>
      <c r="L91" s="161" t="s">
        <v>48</v>
      </c>
      <c r="M91" s="161">
        <v>2920</v>
      </c>
      <c r="N91" s="597" t="s">
        <v>34</v>
      </c>
      <c r="O91" s="597">
        <v>2.5000000000000001E-3</v>
      </c>
      <c r="P91" s="598" t="s">
        <v>34</v>
      </c>
      <c r="Q91" s="598" t="s">
        <v>1425</v>
      </c>
      <c r="R91" s="598" t="s">
        <v>34</v>
      </c>
      <c r="S91" s="599" t="s">
        <v>34</v>
      </c>
      <c r="T91" s="600" t="s">
        <v>34</v>
      </c>
      <c r="U91" s="601" t="s">
        <v>34</v>
      </c>
      <c r="V91" s="600" t="s">
        <v>34</v>
      </c>
      <c r="W91" s="601" t="s">
        <v>34</v>
      </c>
      <c r="X91" s="600" t="s">
        <v>34</v>
      </c>
      <c r="Y91" s="601" t="s">
        <v>34</v>
      </c>
      <c r="Z91" s="600" t="s">
        <v>34</v>
      </c>
      <c r="AA91" s="601" t="s">
        <v>34</v>
      </c>
      <c r="AB91" s="600" t="s">
        <v>34</v>
      </c>
      <c r="AC91" s="602" t="s">
        <v>34</v>
      </c>
      <c r="AD91" s="162" t="s">
        <v>34</v>
      </c>
    </row>
    <row r="92" spans="1:30">
      <c r="E92" s="596" t="s">
        <v>1511</v>
      </c>
      <c r="F92" s="161" t="s">
        <v>1339</v>
      </c>
      <c r="G92" s="161" t="s">
        <v>34</v>
      </c>
      <c r="H92" s="161" t="s">
        <v>34</v>
      </c>
      <c r="I92" s="597" t="s">
        <v>34</v>
      </c>
      <c r="J92" s="161" t="s">
        <v>663</v>
      </c>
      <c r="K92" s="161" t="s">
        <v>608</v>
      </c>
      <c r="L92" s="161" t="s">
        <v>48</v>
      </c>
      <c r="M92" s="161">
        <v>3285</v>
      </c>
      <c r="N92" s="597" t="s">
        <v>34</v>
      </c>
      <c r="O92" s="597">
        <v>2.5000000000000001E-3</v>
      </c>
      <c r="P92" s="598" t="s">
        <v>34</v>
      </c>
      <c r="Q92" s="598" t="s">
        <v>1425</v>
      </c>
      <c r="R92" s="598" t="s">
        <v>34</v>
      </c>
      <c r="S92" s="599" t="s">
        <v>34</v>
      </c>
      <c r="T92" s="600" t="s">
        <v>34</v>
      </c>
      <c r="U92" s="601" t="s">
        <v>34</v>
      </c>
      <c r="V92" s="600" t="s">
        <v>34</v>
      </c>
      <c r="W92" s="601" t="s">
        <v>34</v>
      </c>
      <c r="X92" s="600" t="s">
        <v>34</v>
      </c>
      <c r="Y92" s="601" t="s">
        <v>34</v>
      </c>
      <c r="Z92" s="600" t="s">
        <v>34</v>
      </c>
      <c r="AA92" s="601" t="s">
        <v>34</v>
      </c>
      <c r="AB92" s="600" t="s">
        <v>34</v>
      </c>
      <c r="AC92" s="602" t="s">
        <v>34</v>
      </c>
      <c r="AD92" s="162" t="s">
        <v>34</v>
      </c>
    </row>
    <row r="93" spans="1:30">
      <c r="E93" s="596" t="s">
        <v>2274</v>
      </c>
      <c r="F93" s="161" t="s">
        <v>1339</v>
      </c>
      <c r="G93" s="161" t="s">
        <v>34</v>
      </c>
      <c r="H93" s="161" t="s">
        <v>34</v>
      </c>
      <c r="I93" s="597" t="s">
        <v>34</v>
      </c>
      <c r="J93" s="161" t="s">
        <v>663</v>
      </c>
      <c r="K93" s="161" t="s">
        <v>608</v>
      </c>
      <c r="L93" s="161" t="s">
        <v>48</v>
      </c>
      <c r="M93" s="161">
        <v>3650</v>
      </c>
      <c r="N93" s="597" t="s">
        <v>34</v>
      </c>
      <c r="O93" s="597">
        <v>2.5000000000000001E-3</v>
      </c>
      <c r="P93" s="598" t="s">
        <v>34</v>
      </c>
      <c r="Q93" s="598" t="s">
        <v>1425</v>
      </c>
      <c r="R93" s="598" t="s">
        <v>34</v>
      </c>
      <c r="S93" s="599" t="s">
        <v>34</v>
      </c>
      <c r="T93" s="600" t="s">
        <v>34</v>
      </c>
      <c r="U93" s="601" t="s">
        <v>34</v>
      </c>
      <c r="V93" s="600" t="s">
        <v>34</v>
      </c>
      <c r="W93" s="601" t="s">
        <v>34</v>
      </c>
      <c r="X93" s="600" t="s">
        <v>34</v>
      </c>
      <c r="Y93" s="601" t="s">
        <v>34</v>
      </c>
      <c r="Z93" s="600" t="s">
        <v>34</v>
      </c>
      <c r="AA93" s="601" t="s">
        <v>34</v>
      </c>
      <c r="AB93" s="600" t="s">
        <v>34</v>
      </c>
      <c r="AC93" s="602" t="s">
        <v>34</v>
      </c>
      <c r="AD93" s="162" t="s">
        <v>34</v>
      </c>
    </row>
    <row r="94" spans="1:30" s="493" customFormat="1" ht="7.5" customHeight="1">
      <c r="B94" s="586"/>
      <c r="C94" s="586"/>
      <c r="D94" s="586"/>
      <c r="E94" s="603" t="s">
        <v>1394</v>
      </c>
      <c r="J94" s="588"/>
      <c r="P94" s="589"/>
      <c r="Q94" s="589"/>
      <c r="R94" s="589"/>
      <c r="S94" s="604"/>
      <c r="AC94" s="607"/>
    </row>
    <row r="95" spans="1:30" s="493" customFormat="1">
      <c r="A95" s="590"/>
      <c r="B95" s="605" t="s">
        <v>12</v>
      </c>
      <c r="C95" s="586"/>
      <c r="D95" s="586"/>
      <c r="E95" s="591" t="s">
        <v>661</v>
      </c>
      <c r="F95" s="591"/>
      <c r="G95" s="591"/>
      <c r="H95" s="591"/>
      <c r="I95" s="591"/>
      <c r="J95" s="592"/>
      <c r="K95" s="591"/>
      <c r="L95" s="591"/>
      <c r="M95" s="591"/>
      <c r="N95" s="591"/>
      <c r="O95" s="591"/>
      <c r="P95" s="593"/>
      <c r="Q95" s="593"/>
      <c r="R95" s="593"/>
      <c r="S95" s="594"/>
      <c r="T95" s="591"/>
      <c r="U95" s="591"/>
      <c r="V95" s="591"/>
      <c r="W95" s="591"/>
      <c r="X95" s="591"/>
      <c r="Y95" s="591"/>
      <c r="Z95" s="591"/>
      <c r="AA95" s="591"/>
      <c r="AB95" s="591"/>
      <c r="AC95" s="595"/>
      <c r="AD95" s="591"/>
    </row>
    <row r="96" spans="1:30" s="493" customFormat="1" ht="3" customHeight="1">
      <c r="B96" s="586"/>
      <c r="C96" s="586"/>
      <c r="D96" s="586"/>
      <c r="J96" s="606"/>
      <c r="P96" s="589"/>
      <c r="Q96" s="589"/>
      <c r="R96" s="589"/>
      <c r="S96" s="604"/>
      <c r="AC96" s="607"/>
    </row>
    <row r="97" spans="1:30" s="493" customFormat="1">
      <c r="A97" s="590"/>
      <c r="B97" s="586" t="s">
        <v>661</v>
      </c>
      <c r="C97" s="586" t="s">
        <v>738</v>
      </c>
      <c r="D97" s="586" t="str">
        <f>B97&amp;" "&amp;C97</f>
        <v>Pré-fixado Curta</v>
      </c>
      <c r="E97" s="608" t="s">
        <v>1373</v>
      </c>
      <c r="F97" s="608"/>
      <c r="G97" s="608"/>
      <c r="H97" s="608"/>
      <c r="I97" s="608"/>
      <c r="J97" s="609"/>
      <c r="K97" s="608"/>
      <c r="L97" s="608"/>
      <c r="M97" s="608"/>
      <c r="N97" s="608"/>
      <c r="O97" s="608"/>
      <c r="P97" s="610"/>
      <c r="Q97" s="610"/>
      <c r="R97" s="610"/>
      <c r="S97" s="611"/>
      <c r="T97" s="608"/>
      <c r="U97" s="608"/>
      <c r="V97" s="608"/>
      <c r="W97" s="608"/>
      <c r="X97" s="608"/>
      <c r="Y97" s="608"/>
      <c r="Z97" s="608"/>
      <c r="AA97" s="608"/>
      <c r="AB97" s="608"/>
      <c r="AC97" s="612"/>
      <c r="AD97" s="608"/>
    </row>
    <row r="98" spans="1:30">
      <c r="E98" s="596" t="s">
        <v>2227</v>
      </c>
      <c r="F98" s="161" t="s">
        <v>1339</v>
      </c>
      <c r="G98" s="161" t="s">
        <v>34</v>
      </c>
      <c r="H98" s="161" t="s">
        <v>1321</v>
      </c>
      <c r="I98" s="597" t="s">
        <v>34</v>
      </c>
      <c r="J98" s="161" t="s">
        <v>34</v>
      </c>
      <c r="K98" s="161" t="s">
        <v>611</v>
      </c>
      <c r="L98" s="161" t="s">
        <v>49</v>
      </c>
      <c r="M98" s="161">
        <v>6</v>
      </c>
      <c r="N98" s="597">
        <v>9.300000000000001E-3</v>
      </c>
      <c r="O98" s="597">
        <v>4.3499199999999993E-3</v>
      </c>
      <c r="P98" s="598">
        <v>25000</v>
      </c>
      <c r="Q98" s="598" t="s">
        <v>1426</v>
      </c>
      <c r="R98" s="598">
        <v>207532598.43000001</v>
      </c>
      <c r="S98" s="599">
        <v>43523</v>
      </c>
      <c r="T98" s="600">
        <v>-0.14752892435153564</v>
      </c>
      <c r="U98" s="601">
        <v>-1.9071351999895785</v>
      </c>
      <c r="V98" s="600">
        <v>-7.7718653003480354E-2</v>
      </c>
      <c r="W98" s="601">
        <v>-0.76190267003708279</v>
      </c>
      <c r="X98" s="600">
        <v>-7.0265991079427215E-2</v>
      </c>
      <c r="Y98" s="601">
        <v>-0.53283977491387524</v>
      </c>
      <c r="Z98" s="600">
        <v>0.24741982429753362</v>
      </c>
      <c r="AA98" s="601">
        <v>1.4064144919101096</v>
      </c>
      <c r="AB98" s="600">
        <v>0.1456646742344804</v>
      </c>
      <c r="AC98" s="602">
        <v>-1.1498304438814482</v>
      </c>
      <c r="AD98" s="162">
        <v>32225478000106</v>
      </c>
    </row>
    <row r="99" spans="1:30">
      <c r="E99" s="596" t="s">
        <v>2228</v>
      </c>
      <c r="F99" s="161" t="s">
        <v>1339</v>
      </c>
      <c r="G99" s="161" t="s">
        <v>34</v>
      </c>
      <c r="H99" s="161" t="s">
        <v>1321</v>
      </c>
      <c r="I99" s="597" t="s">
        <v>34</v>
      </c>
      <c r="J99" s="161" t="s">
        <v>34</v>
      </c>
      <c r="K99" s="161" t="s">
        <v>611</v>
      </c>
      <c r="L99" s="161" t="s">
        <v>48</v>
      </c>
      <c r="M99" s="161">
        <v>6</v>
      </c>
      <c r="N99" s="597">
        <v>9.300000000000001E-3</v>
      </c>
      <c r="O99" s="597">
        <v>4.3499199999999993E-3</v>
      </c>
      <c r="P99" s="598">
        <v>25000</v>
      </c>
      <c r="Q99" s="598" t="s">
        <v>1426</v>
      </c>
      <c r="R99" s="598">
        <v>421094517.43000001</v>
      </c>
      <c r="S99" s="599">
        <v>42403</v>
      </c>
      <c r="T99" s="600">
        <v>-2.6771431128282952E-2</v>
      </c>
      <c r="U99" s="601">
        <v>-0.34607951547986515</v>
      </c>
      <c r="V99" s="600">
        <v>-9.7883883548312012E-3</v>
      </c>
      <c r="W99" s="601">
        <v>-9.5958935656949809E-2</v>
      </c>
      <c r="X99" s="600">
        <v>7.1633133378304903E-2</v>
      </c>
      <c r="Y99" s="601">
        <v>0.54320706332208657</v>
      </c>
      <c r="Z99" s="600">
        <v>0.12694181686394868</v>
      </c>
      <c r="AA99" s="601">
        <v>0.72157844010172245</v>
      </c>
      <c r="AB99" s="600">
        <v>5.2889249895443094E-2</v>
      </c>
      <c r="AC99" s="602">
        <v>-1.9964479528408094</v>
      </c>
      <c r="AD99" s="162">
        <v>23729512000199</v>
      </c>
    </row>
    <row r="100" spans="1:30">
      <c r="E100" s="596" t="s">
        <v>2224</v>
      </c>
      <c r="F100" s="161" t="s">
        <v>1339</v>
      </c>
      <c r="G100" s="161" t="s">
        <v>34</v>
      </c>
      <c r="H100" s="161" t="s">
        <v>1321</v>
      </c>
      <c r="I100" s="597" t="s">
        <v>34</v>
      </c>
      <c r="J100" s="161" t="s">
        <v>34</v>
      </c>
      <c r="K100" s="161" t="s">
        <v>611</v>
      </c>
      <c r="L100" s="161" t="s">
        <v>48</v>
      </c>
      <c r="M100" s="161">
        <v>26</v>
      </c>
      <c r="N100" s="597">
        <v>0</v>
      </c>
      <c r="O100" s="597">
        <v>5.6666666666666671E-3</v>
      </c>
      <c r="P100" s="598">
        <v>5000</v>
      </c>
      <c r="Q100" s="598" t="s">
        <v>1426</v>
      </c>
      <c r="R100" s="598">
        <v>26744568.780000001</v>
      </c>
      <c r="S100" s="599">
        <v>43311</v>
      </c>
      <c r="T100" s="600">
        <v>-1.0947801659480505E-2</v>
      </c>
      <c r="U100" s="601">
        <v>-0.14152436885900918</v>
      </c>
      <c r="V100" s="600">
        <v>9.2587314101715279E-3</v>
      </c>
      <c r="W100" s="601">
        <v>9.076652656666595E-2</v>
      </c>
      <c r="X100" s="600">
        <v>9.3832628571244081E-2</v>
      </c>
      <c r="Y100" s="601">
        <v>0.71154986814264864</v>
      </c>
      <c r="Z100" s="600">
        <v>0.12165905032046154</v>
      </c>
      <c r="AA100" s="601">
        <v>0.69154948245763503</v>
      </c>
      <c r="AB100" s="600">
        <v>5.0896500787649387E-2</v>
      </c>
      <c r="AC100" s="602">
        <v>-1.7024395841579958</v>
      </c>
      <c r="AD100" s="162">
        <v>30338686000196</v>
      </c>
    </row>
    <row r="101" spans="1:30">
      <c r="E101" s="596" t="s">
        <v>2857</v>
      </c>
      <c r="F101" s="161" t="s">
        <v>1339</v>
      </c>
      <c r="G101" s="161" t="s">
        <v>1418</v>
      </c>
      <c r="H101" s="161" t="s">
        <v>1321</v>
      </c>
      <c r="I101" s="597" t="s">
        <v>34</v>
      </c>
      <c r="J101" s="161" t="s">
        <v>1365</v>
      </c>
      <c r="K101" s="161" t="s">
        <v>608</v>
      </c>
      <c r="L101" s="161" t="s">
        <v>48</v>
      </c>
      <c r="M101" s="161">
        <v>299</v>
      </c>
      <c r="N101" s="597" t="s">
        <v>34</v>
      </c>
      <c r="O101" s="597" t="s">
        <v>34</v>
      </c>
      <c r="P101" s="598" t="s">
        <v>34</v>
      </c>
      <c r="Q101" s="598" t="s">
        <v>1425</v>
      </c>
      <c r="R101" s="598" t="s">
        <v>34</v>
      </c>
      <c r="S101" s="599" t="s">
        <v>34</v>
      </c>
      <c r="T101" s="600" t="s">
        <v>34</v>
      </c>
      <c r="U101" s="601" t="s">
        <v>34</v>
      </c>
      <c r="V101" s="600" t="s">
        <v>34</v>
      </c>
      <c r="W101" s="601" t="s">
        <v>34</v>
      </c>
      <c r="X101" s="600" t="s">
        <v>34</v>
      </c>
      <c r="Y101" s="601" t="s">
        <v>34</v>
      </c>
      <c r="Z101" s="600" t="s">
        <v>34</v>
      </c>
      <c r="AA101" s="601" t="s">
        <v>34</v>
      </c>
      <c r="AB101" s="600" t="s">
        <v>34</v>
      </c>
      <c r="AC101" s="602" t="s">
        <v>34</v>
      </c>
      <c r="AD101" s="162" t="s">
        <v>34</v>
      </c>
    </row>
    <row r="102" spans="1:30">
      <c r="E102" s="596" t="s">
        <v>2858</v>
      </c>
      <c r="F102" s="161" t="s">
        <v>1339</v>
      </c>
      <c r="G102" s="161" t="s">
        <v>1418</v>
      </c>
      <c r="H102" s="161" t="s">
        <v>1321</v>
      </c>
      <c r="I102" s="597" t="s">
        <v>34</v>
      </c>
      <c r="J102" s="161" t="s">
        <v>1365</v>
      </c>
      <c r="K102" s="161" t="s">
        <v>608</v>
      </c>
      <c r="L102" s="161" t="s">
        <v>48</v>
      </c>
      <c r="M102" s="161">
        <v>1030</v>
      </c>
      <c r="N102" s="597" t="s">
        <v>34</v>
      </c>
      <c r="O102" s="597" t="s">
        <v>34</v>
      </c>
      <c r="P102" s="598" t="s">
        <v>34</v>
      </c>
      <c r="Q102" s="598" t="s">
        <v>1425</v>
      </c>
      <c r="R102" s="598" t="s">
        <v>34</v>
      </c>
      <c r="S102" s="599" t="s">
        <v>34</v>
      </c>
      <c r="T102" s="600" t="s">
        <v>34</v>
      </c>
      <c r="U102" s="601" t="s">
        <v>34</v>
      </c>
      <c r="V102" s="600" t="s">
        <v>34</v>
      </c>
      <c r="W102" s="601" t="s">
        <v>34</v>
      </c>
      <c r="X102" s="600" t="s">
        <v>34</v>
      </c>
      <c r="Y102" s="601" t="s">
        <v>34</v>
      </c>
      <c r="Z102" s="600" t="s">
        <v>34</v>
      </c>
      <c r="AA102" s="601" t="s">
        <v>34</v>
      </c>
      <c r="AB102" s="600" t="s">
        <v>34</v>
      </c>
      <c r="AC102" s="602" t="s">
        <v>34</v>
      </c>
      <c r="AD102" s="162" t="s">
        <v>34</v>
      </c>
    </row>
    <row r="103" spans="1:30">
      <c r="E103" s="596" t="s">
        <v>2254</v>
      </c>
      <c r="F103" s="161" t="s">
        <v>1339</v>
      </c>
      <c r="G103" s="161" t="s">
        <v>34</v>
      </c>
      <c r="H103" s="161" t="s">
        <v>34</v>
      </c>
      <c r="I103" s="597" t="s">
        <v>34</v>
      </c>
      <c r="J103" s="161" t="s">
        <v>663</v>
      </c>
      <c r="K103" s="161" t="s">
        <v>608</v>
      </c>
      <c r="L103" s="161" t="s">
        <v>48</v>
      </c>
      <c r="M103" s="161">
        <v>365</v>
      </c>
      <c r="N103" s="597" t="s">
        <v>34</v>
      </c>
      <c r="O103" s="597">
        <v>2.5000000000000001E-3</v>
      </c>
      <c r="P103" s="598" t="s">
        <v>34</v>
      </c>
      <c r="Q103" s="598" t="s">
        <v>1425</v>
      </c>
      <c r="R103" s="598" t="s">
        <v>34</v>
      </c>
      <c r="S103" s="599" t="s">
        <v>34</v>
      </c>
      <c r="T103" s="600" t="s">
        <v>34</v>
      </c>
      <c r="U103" s="601" t="s">
        <v>34</v>
      </c>
      <c r="V103" s="600" t="s">
        <v>34</v>
      </c>
      <c r="W103" s="601" t="s">
        <v>34</v>
      </c>
      <c r="X103" s="600" t="s">
        <v>34</v>
      </c>
      <c r="Y103" s="601" t="s">
        <v>34</v>
      </c>
      <c r="Z103" s="600" t="s">
        <v>34</v>
      </c>
      <c r="AA103" s="601" t="s">
        <v>34</v>
      </c>
      <c r="AB103" s="600" t="s">
        <v>34</v>
      </c>
      <c r="AC103" s="602" t="s">
        <v>34</v>
      </c>
      <c r="AD103" s="162" t="s">
        <v>34</v>
      </c>
    </row>
    <row r="104" spans="1:30">
      <c r="E104" s="596" t="s">
        <v>1455</v>
      </c>
      <c r="F104" s="161" t="s">
        <v>715</v>
      </c>
      <c r="G104" s="161" t="s">
        <v>34</v>
      </c>
      <c r="H104" s="161" t="s">
        <v>34</v>
      </c>
      <c r="I104" s="597" t="s">
        <v>34</v>
      </c>
      <c r="J104" s="161" t="s">
        <v>663</v>
      </c>
      <c r="K104" s="161" t="s">
        <v>608</v>
      </c>
      <c r="L104" s="161" t="s">
        <v>48</v>
      </c>
      <c r="M104" s="161">
        <v>730</v>
      </c>
      <c r="N104" s="597" t="s">
        <v>34</v>
      </c>
      <c r="O104" s="597">
        <v>2.5000000000000001E-3</v>
      </c>
      <c r="P104" s="598" t="s">
        <v>34</v>
      </c>
      <c r="Q104" s="598" t="s">
        <v>1425</v>
      </c>
      <c r="R104" s="598" t="s">
        <v>34</v>
      </c>
      <c r="S104" s="599" t="s">
        <v>34</v>
      </c>
      <c r="T104" s="600" t="s">
        <v>34</v>
      </c>
      <c r="U104" s="601" t="s">
        <v>34</v>
      </c>
      <c r="V104" s="600" t="s">
        <v>34</v>
      </c>
      <c r="W104" s="601" t="s">
        <v>34</v>
      </c>
      <c r="X104" s="600" t="s">
        <v>34</v>
      </c>
      <c r="Y104" s="601" t="s">
        <v>34</v>
      </c>
      <c r="Z104" s="600" t="s">
        <v>34</v>
      </c>
      <c r="AA104" s="601" t="s">
        <v>34</v>
      </c>
      <c r="AB104" s="600" t="s">
        <v>34</v>
      </c>
      <c r="AC104" s="602" t="s">
        <v>34</v>
      </c>
      <c r="AD104" s="162" t="s">
        <v>34</v>
      </c>
    </row>
    <row r="105" spans="1:30">
      <c r="E105" s="596" t="s">
        <v>2255</v>
      </c>
      <c r="F105" s="161" t="s">
        <v>715</v>
      </c>
      <c r="G105" s="161" t="s">
        <v>34</v>
      </c>
      <c r="H105" s="161" t="s">
        <v>34</v>
      </c>
      <c r="I105" s="597" t="s">
        <v>34</v>
      </c>
      <c r="J105" s="161" t="s">
        <v>663</v>
      </c>
      <c r="K105" s="161" t="s">
        <v>608</v>
      </c>
      <c r="L105" s="161" t="s">
        <v>48</v>
      </c>
      <c r="M105" s="161">
        <v>1095</v>
      </c>
      <c r="N105" s="597" t="s">
        <v>34</v>
      </c>
      <c r="O105" s="597">
        <v>2.5000000000000001E-3</v>
      </c>
      <c r="P105" s="598" t="s">
        <v>34</v>
      </c>
      <c r="Q105" s="598" t="s">
        <v>1425</v>
      </c>
      <c r="R105" s="598" t="s">
        <v>34</v>
      </c>
      <c r="S105" s="599" t="s">
        <v>34</v>
      </c>
      <c r="T105" s="600" t="s">
        <v>34</v>
      </c>
      <c r="U105" s="601" t="s">
        <v>34</v>
      </c>
      <c r="V105" s="600" t="s">
        <v>34</v>
      </c>
      <c r="W105" s="601" t="s">
        <v>34</v>
      </c>
      <c r="X105" s="600" t="s">
        <v>34</v>
      </c>
      <c r="Y105" s="601" t="s">
        <v>34</v>
      </c>
      <c r="Z105" s="600" t="s">
        <v>34</v>
      </c>
      <c r="AA105" s="601" t="s">
        <v>34</v>
      </c>
      <c r="AB105" s="600" t="s">
        <v>34</v>
      </c>
      <c r="AC105" s="602" t="s">
        <v>34</v>
      </c>
      <c r="AD105" s="162" t="s">
        <v>34</v>
      </c>
    </row>
    <row r="106" spans="1:30" ht="5.25" customHeight="1">
      <c r="E106" s="603" t="s">
        <v>1394</v>
      </c>
      <c r="P106" s="613"/>
      <c r="Q106" s="613"/>
      <c r="R106" s="613"/>
      <c r="S106" s="614"/>
      <c r="AC106" s="615"/>
    </row>
    <row r="107" spans="1:30" s="493" customFormat="1">
      <c r="A107" s="590"/>
      <c r="B107" s="586" t="s">
        <v>661</v>
      </c>
      <c r="C107" s="571" t="s">
        <v>865</v>
      </c>
      <c r="D107" s="586" t="str">
        <f>B107&amp;" "&amp;C107</f>
        <v>Pré-fixado Média</v>
      </c>
      <c r="E107" s="608" t="s">
        <v>1377</v>
      </c>
      <c r="F107" s="608"/>
      <c r="G107" s="608"/>
      <c r="H107" s="608"/>
      <c r="I107" s="608"/>
      <c r="J107" s="609"/>
      <c r="K107" s="608"/>
      <c r="L107" s="608"/>
      <c r="M107" s="608"/>
      <c r="N107" s="608"/>
      <c r="O107" s="608"/>
      <c r="P107" s="610"/>
      <c r="Q107" s="610"/>
      <c r="R107" s="610"/>
      <c r="S107" s="611"/>
      <c r="T107" s="608"/>
      <c r="U107" s="608"/>
      <c r="V107" s="608"/>
      <c r="W107" s="608"/>
      <c r="X107" s="608"/>
      <c r="Y107" s="608"/>
      <c r="Z107" s="608"/>
      <c r="AA107" s="608"/>
      <c r="AB107" s="608"/>
      <c r="AC107" s="612"/>
      <c r="AD107" s="608"/>
    </row>
    <row r="108" spans="1:30">
      <c r="E108" s="596" t="s">
        <v>2859</v>
      </c>
      <c r="F108" s="161" t="s">
        <v>1339</v>
      </c>
      <c r="G108" s="161" t="s">
        <v>1418</v>
      </c>
      <c r="H108" s="161" t="s">
        <v>1321</v>
      </c>
      <c r="I108" s="597" t="s">
        <v>34</v>
      </c>
      <c r="J108" s="161" t="s">
        <v>1365</v>
      </c>
      <c r="K108" s="161" t="s">
        <v>608</v>
      </c>
      <c r="L108" s="161" t="s">
        <v>48</v>
      </c>
      <c r="M108" s="161">
        <v>1760</v>
      </c>
      <c r="N108" s="597" t="s">
        <v>34</v>
      </c>
      <c r="O108" s="597" t="s">
        <v>34</v>
      </c>
      <c r="P108" s="598" t="s">
        <v>34</v>
      </c>
      <c r="Q108" s="598" t="s">
        <v>1425</v>
      </c>
      <c r="R108" s="598" t="s">
        <v>34</v>
      </c>
      <c r="S108" s="599" t="s">
        <v>34</v>
      </c>
      <c r="T108" s="600" t="s">
        <v>34</v>
      </c>
      <c r="U108" s="601" t="s">
        <v>34</v>
      </c>
      <c r="V108" s="600" t="s">
        <v>34</v>
      </c>
      <c r="W108" s="601" t="s">
        <v>34</v>
      </c>
      <c r="X108" s="600" t="s">
        <v>34</v>
      </c>
      <c r="Y108" s="601" t="s">
        <v>34</v>
      </c>
      <c r="Z108" s="600" t="s">
        <v>34</v>
      </c>
      <c r="AA108" s="601" t="s">
        <v>34</v>
      </c>
      <c r="AB108" s="600" t="s">
        <v>34</v>
      </c>
      <c r="AC108" s="602" t="s">
        <v>34</v>
      </c>
      <c r="AD108" s="162" t="s">
        <v>34</v>
      </c>
    </row>
    <row r="109" spans="1:30">
      <c r="E109" s="596" t="s">
        <v>2860</v>
      </c>
      <c r="F109" s="161" t="s">
        <v>1339</v>
      </c>
      <c r="G109" s="161" t="s">
        <v>1418</v>
      </c>
      <c r="H109" s="161" t="s">
        <v>1321</v>
      </c>
      <c r="I109" s="597" t="s">
        <v>34</v>
      </c>
      <c r="J109" s="161" t="s">
        <v>1365</v>
      </c>
      <c r="K109" s="161" t="s">
        <v>608</v>
      </c>
      <c r="L109" s="161" t="s">
        <v>48</v>
      </c>
      <c r="M109" s="161">
        <v>2491</v>
      </c>
      <c r="N109" s="597" t="s">
        <v>34</v>
      </c>
      <c r="O109" s="597" t="s">
        <v>34</v>
      </c>
      <c r="P109" s="598" t="s">
        <v>34</v>
      </c>
      <c r="Q109" s="598" t="s">
        <v>1425</v>
      </c>
      <c r="R109" s="598" t="s">
        <v>34</v>
      </c>
      <c r="S109" s="599" t="s">
        <v>34</v>
      </c>
      <c r="T109" s="600" t="s">
        <v>34</v>
      </c>
      <c r="U109" s="601" t="s">
        <v>34</v>
      </c>
      <c r="V109" s="600" t="s">
        <v>34</v>
      </c>
      <c r="W109" s="601" t="s">
        <v>34</v>
      </c>
      <c r="X109" s="600" t="s">
        <v>34</v>
      </c>
      <c r="Y109" s="601" t="s">
        <v>34</v>
      </c>
      <c r="Z109" s="600" t="s">
        <v>34</v>
      </c>
      <c r="AA109" s="601" t="s">
        <v>34</v>
      </c>
      <c r="AB109" s="600" t="s">
        <v>34</v>
      </c>
      <c r="AC109" s="602" t="s">
        <v>34</v>
      </c>
      <c r="AD109" s="162" t="s">
        <v>34</v>
      </c>
    </row>
    <row r="110" spans="1:30">
      <c r="E110" s="596" t="s">
        <v>2861</v>
      </c>
      <c r="F110" s="161" t="s">
        <v>1339</v>
      </c>
      <c r="G110" s="161" t="s">
        <v>1418</v>
      </c>
      <c r="H110" s="161" t="s">
        <v>1321</v>
      </c>
      <c r="I110" s="597" t="s">
        <v>34</v>
      </c>
      <c r="J110" s="161" t="s">
        <v>1365</v>
      </c>
      <c r="K110" s="161" t="s">
        <v>608</v>
      </c>
      <c r="L110" s="161" t="s">
        <v>48</v>
      </c>
      <c r="M110" s="161">
        <v>3221</v>
      </c>
      <c r="N110" s="597" t="s">
        <v>34</v>
      </c>
      <c r="O110" s="597" t="s">
        <v>34</v>
      </c>
      <c r="P110" s="598" t="s">
        <v>34</v>
      </c>
      <c r="Q110" s="598" t="s">
        <v>1425</v>
      </c>
      <c r="R110" s="598" t="s">
        <v>34</v>
      </c>
      <c r="S110" s="599" t="s">
        <v>34</v>
      </c>
      <c r="T110" s="600" t="s">
        <v>34</v>
      </c>
      <c r="U110" s="601" t="s">
        <v>34</v>
      </c>
      <c r="V110" s="600" t="s">
        <v>34</v>
      </c>
      <c r="W110" s="601" t="s">
        <v>34</v>
      </c>
      <c r="X110" s="600" t="s">
        <v>34</v>
      </c>
      <c r="Y110" s="601" t="s">
        <v>34</v>
      </c>
      <c r="Z110" s="600" t="s">
        <v>34</v>
      </c>
      <c r="AA110" s="601" t="s">
        <v>34</v>
      </c>
      <c r="AB110" s="600" t="s">
        <v>34</v>
      </c>
      <c r="AC110" s="602" t="s">
        <v>34</v>
      </c>
      <c r="AD110" s="162" t="s">
        <v>34</v>
      </c>
    </row>
    <row r="111" spans="1:30">
      <c r="E111" s="596" t="s">
        <v>2256</v>
      </c>
      <c r="F111" s="161" t="s">
        <v>1339</v>
      </c>
      <c r="G111" s="161" t="s">
        <v>1420</v>
      </c>
      <c r="H111" s="161" t="s">
        <v>34</v>
      </c>
      <c r="I111" s="597" t="s">
        <v>34</v>
      </c>
      <c r="J111" s="161" t="s">
        <v>663</v>
      </c>
      <c r="K111" s="161" t="s">
        <v>608</v>
      </c>
      <c r="L111" s="161" t="s">
        <v>48</v>
      </c>
      <c r="M111" s="161">
        <v>1460</v>
      </c>
      <c r="N111" s="597" t="s">
        <v>34</v>
      </c>
      <c r="O111" s="597">
        <v>2.5000000000000001E-3</v>
      </c>
      <c r="P111" s="598" t="s">
        <v>34</v>
      </c>
      <c r="Q111" s="598" t="s">
        <v>1425</v>
      </c>
      <c r="R111" s="598" t="s">
        <v>34</v>
      </c>
      <c r="S111" s="599" t="s">
        <v>34</v>
      </c>
      <c r="T111" s="600" t="s">
        <v>34</v>
      </c>
      <c r="U111" s="601" t="s">
        <v>34</v>
      </c>
      <c r="V111" s="600" t="s">
        <v>34</v>
      </c>
      <c r="W111" s="601" t="s">
        <v>34</v>
      </c>
      <c r="X111" s="600" t="s">
        <v>34</v>
      </c>
      <c r="Y111" s="601" t="s">
        <v>34</v>
      </c>
      <c r="Z111" s="600" t="s">
        <v>34</v>
      </c>
      <c r="AA111" s="601" t="s">
        <v>34</v>
      </c>
      <c r="AB111" s="600" t="s">
        <v>34</v>
      </c>
      <c r="AC111" s="602" t="s">
        <v>34</v>
      </c>
      <c r="AD111" s="162" t="s">
        <v>34</v>
      </c>
    </row>
    <row r="112" spans="1:30">
      <c r="E112" s="596" t="s">
        <v>2257</v>
      </c>
      <c r="F112" s="161" t="s">
        <v>1339</v>
      </c>
      <c r="G112" s="161" t="s">
        <v>1420</v>
      </c>
      <c r="H112" s="161" t="s">
        <v>34</v>
      </c>
      <c r="I112" s="597" t="s">
        <v>34</v>
      </c>
      <c r="J112" s="161" t="s">
        <v>663</v>
      </c>
      <c r="K112" s="161" t="s">
        <v>608</v>
      </c>
      <c r="L112" s="161" t="s">
        <v>48</v>
      </c>
      <c r="M112" s="161">
        <v>1825</v>
      </c>
      <c r="N112" s="597" t="s">
        <v>34</v>
      </c>
      <c r="O112" s="597">
        <v>2.5000000000000001E-3</v>
      </c>
      <c r="P112" s="598" t="s">
        <v>34</v>
      </c>
      <c r="Q112" s="598" t="s">
        <v>1425</v>
      </c>
      <c r="R112" s="598" t="s">
        <v>34</v>
      </c>
      <c r="S112" s="599" t="s">
        <v>34</v>
      </c>
      <c r="T112" s="600" t="s">
        <v>34</v>
      </c>
      <c r="U112" s="601" t="s">
        <v>34</v>
      </c>
      <c r="V112" s="600" t="s">
        <v>34</v>
      </c>
      <c r="W112" s="601" t="s">
        <v>34</v>
      </c>
      <c r="X112" s="600" t="s">
        <v>34</v>
      </c>
      <c r="Y112" s="601" t="s">
        <v>34</v>
      </c>
      <c r="Z112" s="600" t="s">
        <v>34</v>
      </c>
      <c r="AA112" s="601" t="s">
        <v>34</v>
      </c>
      <c r="AB112" s="600" t="s">
        <v>34</v>
      </c>
      <c r="AC112" s="602" t="s">
        <v>34</v>
      </c>
      <c r="AD112" s="162" t="s">
        <v>34</v>
      </c>
    </row>
    <row r="113" spans="1:30">
      <c r="E113" s="596" t="s">
        <v>2258</v>
      </c>
      <c r="F113" s="161" t="s">
        <v>1339</v>
      </c>
      <c r="G113" s="161" t="s">
        <v>1420</v>
      </c>
      <c r="H113" s="161" t="s">
        <v>34</v>
      </c>
      <c r="I113" s="597" t="s">
        <v>34</v>
      </c>
      <c r="J113" s="161" t="s">
        <v>663</v>
      </c>
      <c r="K113" s="161" t="s">
        <v>608</v>
      </c>
      <c r="L113" s="161" t="s">
        <v>48</v>
      </c>
      <c r="M113" s="161">
        <v>2190</v>
      </c>
      <c r="N113" s="597" t="s">
        <v>34</v>
      </c>
      <c r="O113" s="597">
        <v>2.5000000000000001E-3</v>
      </c>
      <c r="P113" s="598" t="s">
        <v>34</v>
      </c>
      <c r="Q113" s="598" t="s">
        <v>1425</v>
      </c>
      <c r="R113" s="598" t="s">
        <v>34</v>
      </c>
      <c r="S113" s="599" t="s">
        <v>34</v>
      </c>
      <c r="T113" s="600" t="s">
        <v>34</v>
      </c>
      <c r="U113" s="601" t="s">
        <v>34</v>
      </c>
      <c r="V113" s="600" t="s">
        <v>34</v>
      </c>
      <c r="W113" s="601" t="s">
        <v>34</v>
      </c>
      <c r="X113" s="600" t="s">
        <v>34</v>
      </c>
      <c r="Y113" s="601" t="s">
        <v>34</v>
      </c>
      <c r="Z113" s="600" t="s">
        <v>34</v>
      </c>
      <c r="AA113" s="601" t="s">
        <v>34</v>
      </c>
      <c r="AB113" s="600" t="s">
        <v>34</v>
      </c>
      <c r="AC113" s="602" t="s">
        <v>34</v>
      </c>
      <c r="AD113" s="162" t="s">
        <v>34</v>
      </c>
    </row>
    <row r="114" spans="1:30" ht="5.25" customHeight="1">
      <c r="E114" s="603" t="s">
        <v>1394</v>
      </c>
      <c r="P114" s="613"/>
      <c r="Q114" s="613"/>
      <c r="R114" s="613"/>
      <c r="S114" s="614"/>
      <c r="AC114" s="615"/>
    </row>
    <row r="115" spans="1:30" s="493" customFormat="1">
      <c r="A115" s="590"/>
      <c r="B115" s="586" t="s">
        <v>661</v>
      </c>
      <c r="C115" s="571" t="s">
        <v>866</v>
      </c>
      <c r="D115" s="586" t="str">
        <f>B115&amp;" "&amp;C115</f>
        <v>Pré-fixado Longa</v>
      </c>
      <c r="E115" s="608" t="s">
        <v>1371</v>
      </c>
      <c r="F115" s="608"/>
      <c r="G115" s="608"/>
      <c r="H115" s="608"/>
      <c r="I115" s="608"/>
      <c r="J115" s="609"/>
      <c r="K115" s="608"/>
      <c r="L115" s="608"/>
      <c r="M115" s="608"/>
      <c r="N115" s="608"/>
      <c r="O115" s="608"/>
      <c r="P115" s="610"/>
      <c r="Q115" s="610"/>
      <c r="R115" s="610"/>
      <c r="S115" s="611"/>
      <c r="T115" s="608"/>
      <c r="U115" s="608"/>
      <c r="V115" s="608"/>
      <c r="W115" s="608"/>
      <c r="X115" s="608"/>
      <c r="Y115" s="608"/>
      <c r="Z115" s="608"/>
      <c r="AA115" s="608"/>
      <c r="AB115" s="608"/>
      <c r="AC115" s="612"/>
      <c r="AD115" s="608"/>
    </row>
    <row r="116" spans="1:30">
      <c r="E116" s="596"/>
      <c r="F116" s="161"/>
      <c r="G116" s="161"/>
      <c r="H116" s="161"/>
      <c r="I116" s="597"/>
      <c r="J116" s="161"/>
      <c r="K116" s="161"/>
      <c r="L116" s="161"/>
      <c r="M116" s="161"/>
      <c r="N116" s="597"/>
      <c r="O116" s="597"/>
      <c r="P116" s="598"/>
      <c r="Q116" s="598"/>
      <c r="R116" s="598"/>
      <c r="S116" s="599"/>
      <c r="T116" s="600"/>
      <c r="U116" s="601"/>
      <c r="V116" s="600"/>
      <c r="W116" s="601"/>
      <c r="X116" s="600"/>
      <c r="Y116" s="601"/>
      <c r="Z116" s="600"/>
      <c r="AA116" s="601"/>
      <c r="AB116" s="600"/>
      <c r="AC116" s="602"/>
      <c r="AD116" s="162"/>
    </row>
    <row r="117" spans="1:30" s="493" customFormat="1" ht="7.5" customHeight="1">
      <c r="B117" s="586"/>
      <c r="C117" s="586"/>
      <c r="D117" s="586"/>
      <c r="E117" s="587" t="s">
        <v>1394</v>
      </c>
      <c r="J117" s="588"/>
      <c r="P117" s="589"/>
      <c r="Q117" s="589"/>
      <c r="R117" s="589"/>
    </row>
    <row r="118" spans="1:30" s="578" customFormat="1" ht="21.75" customHeight="1">
      <c r="B118" s="605" t="s">
        <v>12</v>
      </c>
      <c r="C118" s="579"/>
      <c r="D118" s="579"/>
      <c r="E118" s="580" t="s">
        <v>1335</v>
      </c>
      <c r="F118" s="580"/>
      <c r="G118" s="580"/>
      <c r="H118" s="580"/>
      <c r="I118" s="580"/>
      <c r="J118" s="581"/>
      <c r="K118" s="580"/>
      <c r="L118" s="580"/>
      <c r="M118" s="580"/>
      <c r="N118" s="580"/>
      <c r="O118" s="580"/>
      <c r="P118" s="616"/>
      <c r="Q118" s="616"/>
      <c r="R118" s="616"/>
      <c r="S118" s="617"/>
      <c r="T118" s="580"/>
      <c r="U118" s="580"/>
      <c r="V118" s="580"/>
      <c r="W118" s="580"/>
      <c r="X118" s="580"/>
      <c r="Y118" s="580"/>
      <c r="Z118" s="580"/>
      <c r="AA118" s="580"/>
      <c r="AB118" s="580"/>
      <c r="AC118" s="580"/>
      <c r="AD118" s="580"/>
    </row>
    <row r="119" spans="1:30" s="62" customFormat="1" ht="5.25" customHeight="1">
      <c r="B119" s="27"/>
      <c r="C119" s="27"/>
      <c r="D119" s="27"/>
      <c r="J119" s="618"/>
      <c r="P119" s="619"/>
      <c r="Q119" s="619"/>
      <c r="R119" s="619"/>
    </row>
    <row r="120" spans="1:30" s="493" customFormat="1">
      <c r="A120" s="590"/>
      <c r="B120" s="586" t="s">
        <v>615</v>
      </c>
      <c r="C120" s="586" t="s">
        <v>34</v>
      </c>
      <c r="D120" s="586" t="str">
        <f>B120&amp;" "&amp;C120</f>
        <v>Macro -</v>
      </c>
      <c r="E120" s="591" t="s">
        <v>615</v>
      </c>
      <c r="F120" s="591"/>
      <c r="G120" s="591"/>
      <c r="H120" s="591"/>
      <c r="I120" s="591"/>
      <c r="J120" s="592"/>
      <c r="K120" s="591"/>
      <c r="L120" s="591"/>
      <c r="M120" s="591"/>
      <c r="N120" s="591"/>
      <c r="O120" s="591"/>
      <c r="P120" s="593"/>
      <c r="Q120" s="593"/>
      <c r="R120" s="593"/>
      <c r="S120" s="594"/>
      <c r="T120" s="591"/>
      <c r="U120" s="591"/>
      <c r="V120" s="591"/>
      <c r="W120" s="591"/>
      <c r="X120" s="591"/>
      <c r="Y120" s="591"/>
      <c r="Z120" s="591"/>
      <c r="AA120" s="591"/>
      <c r="AB120" s="591"/>
      <c r="AC120" s="595"/>
      <c r="AD120" s="591"/>
    </row>
    <row r="121" spans="1:30">
      <c r="E121" s="596" t="s">
        <v>2199</v>
      </c>
      <c r="F121" s="161" t="s">
        <v>715</v>
      </c>
      <c r="G121" s="161" t="s">
        <v>34</v>
      </c>
      <c r="H121" s="161" t="s">
        <v>1324</v>
      </c>
      <c r="I121" s="597" t="s">
        <v>34</v>
      </c>
      <c r="J121" s="161" t="s">
        <v>619</v>
      </c>
      <c r="K121" s="161" t="s">
        <v>611</v>
      </c>
      <c r="L121" s="161" t="s">
        <v>48</v>
      </c>
      <c r="M121" s="161">
        <v>1</v>
      </c>
      <c r="N121" s="597">
        <v>0.02</v>
      </c>
      <c r="O121" s="597">
        <v>4.6666666666666662E-3</v>
      </c>
      <c r="P121" s="598">
        <v>1000</v>
      </c>
      <c r="Q121" s="598" t="s">
        <v>1425</v>
      </c>
      <c r="R121" s="598">
        <v>661506968.36000001</v>
      </c>
      <c r="S121" s="599">
        <v>42185</v>
      </c>
      <c r="T121" s="600">
        <v>3.5109595557475393E-2</v>
      </c>
      <c r="U121" s="601">
        <v>0.45386859451037587</v>
      </c>
      <c r="V121" s="600">
        <v>7.3740490366955846E-2</v>
      </c>
      <c r="W121" s="601">
        <v>0.72290337427633344</v>
      </c>
      <c r="X121" s="600">
        <v>0.18585994972311592</v>
      </c>
      <c r="Y121" s="601">
        <v>1.4094097621710591</v>
      </c>
      <c r="Z121" s="600">
        <v>0.33675104481463358</v>
      </c>
      <c r="AA121" s="601">
        <v>1.9142021094624655</v>
      </c>
      <c r="AB121" s="600">
        <v>8.396656442219938E-2</v>
      </c>
      <c r="AC121" s="602">
        <v>-0.26775139930335162</v>
      </c>
      <c r="AD121" s="162">
        <v>17414721000140</v>
      </c>
    </row>
    <row r="122" spans="1:30">
      <c r="E122" s="596" t="s">
        <v>1748</v>
      </c>
      <c r="F122" s="161" t="s">
        <v>715</v>
      </c>
      <c r="G122" s="161" t="s">
        <v>34</v>
      </c>
      <c r="H122" s="161" t="s">
        <v>1321</v>
      </c>
      <c r="I122" s="597" t="s">
        <v>34</v>
      </c>
      <c r="J122" s="161" t="s">
        <v>619</v>
      </c>
      <c r="K122" s="161" t="s">
        <v>608</v>
      </c>
      <c r="L122" s="161" t="s">
        <v>48</v>
      </c>
      <c r="M122" s="161">
        <v>15</v>
      </c>
      <c r="N122" s="597">
        <v>1.8000000000000002E-2</v>
      </c>
      <c r="O122" s="597">
        <v>5.0003999999999995E-3</v>
      </c>
      <c r="P122" s="598">
        <v>1000</v>
      </c>
      <c r="Q122" s="598" t="s">
        <v>1425</v>
      </c>
      <c r="R122" s="598">
        <v>292085640.13999999</v>
      </c>
      <c r="S122" s="599">
        <v>42963</v>
      </c>
      <c r="T122" s="600">
        <v>0.13086673661247539</v>
      </c>
      <c r="U122" s="601">
        <v>1.6917398469381495</v>
      </c>
      <c r="V122" s="600">
        <v>0.1445818034577242</v>
      </c>
      <c r="W122" s="601">
        <v>1.4173851171646503</v>
      </c>
      <c r="X122" s="600">
        <v>0.23661111741096308</v>
      </c>
      <c r="Y122" s="601">
        <v>1.7942650862330343</v>
      </c>
      <c r="Z122" s="600">
        <v>0.44224613648684175</v>
      </c>
      <c r="AA122" s="601">
        <v>2.5138704107977605</v>
      </c>
      <c r="AB122" s="600">
        <v>2.7304138096099176E-2</v>
      </c>
      <c r="AC122" s="602">
        <v>1.4025192410855862</v>
      </c>
      <c r="AD122" s="162">
        <v>27928186000108</v>
      </c>
    </row>
    <row r="123" spans="1:30">
      <c r="E123" s="596" t="s">
        <v>2198</v>
      </c>
      <c r="F123" s="161" t="s">
        <v>715</v>
      </c>
      <c r="G123" s="161" t="s">
        <v>34</v>
      </c>
      <c r="H123" s="161" t="s">
        <v>1321</v>
      </c>
      <c r="I123" s="597" t="s">
        <v>34</v>
      </c>
      <c r="J123" s="161" t="s">
        <v>619</v>
      </c>
      <c r="K123" s="161" t="s">
        <v>611</v>
      </c>
      <c r="L123" s="161" t="s">
        <v>48</v>
      </c>
      <c r="M123" s="161">
        <v>30</v>
      </c>
      <c r="N123" s="597">
        <v>1.9E-2</v>
      </c>
      <c r="O123" s="597">
        <v>3.8E-3</v>
      </c>
      <c r="P123" s="598">
        <v>100000</v>
      </c>
      <c r="Q123" s="598" t="s">
        <v>1425</v>
      </c>
      <c r="R123" s="598">
        <v>3492097347.2800002</v>
      </c>
      <c r="S123" s="599">
        <v>42366</v>
      </c>
      <c r="T123" s="600">
        <v>0.17784887802527871</v>
      </c>
      <c r="U123" s="601">
        <v>2.2990871590200914</v>
      </c>
      <c r="V123" s="600">
        <v>0.21711144540459482</v>
      </c>
      <c r="W123" s="601">
        <v>2.1284181281675516</v>
      </c>
      <c r="X123" s="600">
        <v>0.29528439773602377</v>
      </c>
      <c r="Y123" s="601">
        <v>2.2391952295583377</v>
      </c>
      <c r="Z123" s="600">
        <v>0.38901859935054017</v>
      </c>
      <c r="AA123" s="601">
        <v>2.2113078339722447</v>
      </c>
      <c r="AB123" s="600">
        <v>4.3191210905645046E-2</v>
      </c>
      <c r="AC123" s="602">
        <v>2.3230039996961387</v>
      </c>
      <c r="AD123" s="162">
        <v>23565803000199</v>
      </c>
    </row>
    <row r="124" spans="1:30">
      <c r="E124" s="596" t="s">
        <v>2743</v>
      </c>
      <c r="F124" s="161" t="s">
        <v>715</v>
      </c>
      <c r="G124" s="161" t="s">
        <v>34</v>
      </c>
      <c r="H124" s="161" t="s">
        <v>1321</v>
      </c>
      <c r="I124" s="597" t="s">
        <v>34</v>
      </c>
      <c r="J124" s="161" t="s">
        <v>619</v>
      </c>
      <c r="K124" s="161" t="s">
        <v>611</v>
      </c>
      <c r="L124" s="161" t="s">
        <v>48</v>
      </c>
      <c r="M124" s="161">
        <v>30</v>
      </c>
      <c r="N124" s="597">
        <v>0</v>
      </c>
      <c r="O124" s="597">
        <v>3.96E-3</v>
      </c>
      <c r="P124" s="598">
        <v>1000</v>
      </c>
      <c r="Q124" s="598" t="s">
        <v>1425</v>
      </c>
      <c r="R124" s="598">
        <v>80507937.189999998</v>
      </c>
      <c r="S124" s="599">
        <v>41397</v>
      </c>
      <c r="T124" s="600">
        <v>0.14295555801973348</v>
      </c>
      <c r="U124" s="601">
        <v>1.8480144007824748</v>
      </c>
      <c r="V124" s="600">
        <v>0.15565903024030936</v>
      </c>
      <c r="W124" s="601">
        <v>1.5259789789481268</v>
      </c>
      <c r="X124" s="600">
        <v>0.23983674582406711</v>
      </c>
      <c r="Y124" s="601">
        <v>1.8187256124590334</v>
      </c>
      <c r="Z124" s="600">
        <v>0.35305200740386811</v>
      </c>
      <c r="AA124" s="601">
        <v>2.0068620654004121</v>
      </c>
      <c r="AB124" s="600">
        <v>4.0698197479481391E-2</v>
      </c>
      <c r="AC124" s="602">
        <v>1.1888797221737932</v>
      </c>
      <c r="AD124" s="162">
        <v>17816013000136</v>
      </c>
    </row>
    <row r="125" spans="1:30">
      <c r="E125" s="596" t="s">
        <v>1750</v>
      </c>
      <c r="F125" s="161" t="s">
        <v>715</v>
      </c>
      <c r="G125" s="161" t="s">
        <v>34</v>
      </c>
      <c r="H125" s="161" t="s">
        <v>1321</v>
      </c>
      <c r="I125" s="597" t="s">
        <v>34</v>
      </c>
      <c r="J125" s="161" t="s">
        <v>619</v>
      </c>
      <c r="K125" s="161" t="s">
        <v>611</v>
      </c>
      <c r="L125" s="161" t="s">
        <v>48</v>
      </c>
      <c r="M125" s="161">
        <v>30</v>
      </c>
      <c r="N125" s="597">
        <v>1.975E-2</v>
      </c>
      <c r="O125" s="597">
        <v>3.9499999999999995E-3</v>
      </c>
      <c r="P125" s="598">
        <v>50000</v>
      </c>
      <c r="Q125" s="598" t="s">
        <v>1425</v>
      </c>
      <c r="R125" s="598">
        <v>1039042229.36</v>
      </c>
      <c r="S125" s="599">
        <v>39629</v>
      </c>
      <c r="T125" s="600">
        <v>0.14334586431711482</v>
      </c>
      <c r="U125" s="601">
        <v>1.8530599664692404</v>
      </c>
      <c r="V125" s="600">
        <v>0.15603999884744879</v>
      </c>
      <c r="W125" s="601">
        <v>1.5297137451562706</v>
      </c>
      <c r="X125" s="600">
        <v>0.24164804189317612</v>
      </c>
      <c r="Y125" s="601">
        <v>1.832460999592127</v>
      </c>
      <c r="Z125" s="600">
        <v>0.35755975055731692</v>
      </c>
      <c r="AA125" s="601">
        <v>2.0324855388420358</v>
      </c>
      <c r="AB125" s="600">
        <v>4.0993004385194605E-2</v>
      </c>
      <c r="AC125" s="602">
        <v>1.1886673540567896</v>
      </c>
      <c r="AD125" s="162">
        <v>8893082000152</v>
      </c>
    </row>
    <row r="126" spans="1:30">
      <c r="E126" s="596" t="s">
        <v>2200</v>
      </c>
      <c r="F126" s="161" t="s">
        <v>715</v>
      </c>
      <c r="G126" s="161" t="s">
        <v>34</v>
      </c>
      <c r="H126" s="161" t="s">
        <v>1321</v>
      </c>
      <c r="I126" s="597" t="s">
        <v>34</v>
      </c>
      <c r="J126" s="161" t="s">
        <v>619</v>
      </c>
      <c r="K126" s="161" t="s">
        <v>611</v>
      </c>
      <c r="L126" s="161" t="s">
        <v>48</v>
      </c>
      <c r="M126" s="161">
        <v>30</v>
      </c>
      <c r="N126" s="597">
        <v>1.975E-2</v>
      </c>
      <c r="O126" s="597">
        <v>3.9499999999999995E-3</v>
      </c>
      <c r="P126" s="598">
        <v>100000</v>
      </c>
      <c r="Q126" s="598" t="s">
        <v>1426</v>
      </c>
      <c r="R126" s="598">
        <v>253849908.16</v>
      </c>
      <c r="S126" s="599">
        <v>39629</v>
      </c>
      <c r="T126" s="600">
        <v>0.14417275198155566</v>
      </c>
      <c r="U126" s="601">
        <v>1.8637493047005327</v>
      </c>
      <c r="V126" s="600">
        <v>0.15676840068528763</v>
      </c>
      <c r="W126" s="601">
        <v>1.5368545187500238</v>
      </c>
      <c r="X126" s="600">
        <v>0.24315884854620307</v>
      </c>
      <c r="Y126" s="601">
        <v>1.8439177208959976</v>
      </c>
      <c r="Z126" s="600">
        <v>0.3625755309329155</v>
      </c>
      <c r="AA126" s="601">
        <v>2.0609968605540625</v>
      </c>
      <c r="AB126" s="600">
        <v>4.1281109483702887E-2</v>
      </c>
      <c r="AC126" s="602">
        <v>1.1959251403768398</v>
      </c>
      <c r="AD126" s="162">
        <v>9289134000149</v>
      </c>
    </row>
    <row r="127" spans="1:30">
      <c r="E127" s="596" t="s">
        <v>2158</v>
      </c>
      <c r="F127" s="161" t="s">
        <v>715</v>
      </c>
      <c r="G127" s="161" t="s">
        <v>34</v>
      </c>
      <c r="H127" s="161" t="s">
        <v>1324</v>
      </c>
      <c r="I127" s="597" t="s">
        <v>34</v>
      </c>
      <c r="J127" s="161" t="s">
        <v>619</v>
      </c>
      <c r="K127" s="161" t="s">
        <v>611</v>
      </c>
      <c r="L127" s="161" t="s">
        <v>48</v>
      </c>
      <c r="M127" s="161">
        <v>31</v>
      </c>
      <c r="N127" s="597">
        <v>0</v>
      </c>
      <c r="O127" s="597">
        <v>5.0666666666666664E-3</v>
      </c>
      <c r="P127" s="598">
        <v>500</v>
      </c>
      <c r="Q127" s="598" t="s">
        <v>1425</v>
      </c>
      <c r="R127" s="598">
        <v>574911140.00999999</v>
      </c>
      <c r="S127" s="599">
        <v>44012</v>
      </c>
      <c r="T127" s="600">
        <v>0.15047570597265358</v>
      </c>
      <c r="U127" s="601">
        <v>1.9452288211626381</v>
      </c>
      <c r="V127" s="600">
        <v>0.21029275429321714</v>
      </c>
      <c r="W127" s="601">
        <v>2.0615721553779291</v>
      </c>
      <c r="X127" s="600">
        <v>0.29213301249842738</v>
      </c>
      <c r="Y127" s="601">
        <v>2.2152977028192691</v>
      </c>
      <c r="Z127" s="600" t="s">
        <v>34</v>
      </c>
      <c r="AA127" s="601" t="s">
        <v>34</v>
      </c>
      <c r="AB127" s="600">
        <v>3.784107190042664E-2</v>
      </c>
      <c r="AC127" s="602">
        <v>2.4971430328588626</v>
      </c>
      <c r="AD127" s="162">
        <v>37287419000186</v>
      </c>
    </row>
    <row r="128" spans="1:30">
      <c r="E128" s="596" t="s">
        <v>1751</v>
      </c>
      <c r="F128" s="161" t="s">
        <v>715</v>
      </c>
      <c r="G128" s="161" t="s">
        <v>34</v>
      </c>
      <c r="H128" s="161" t="s">
        <v>1324</v>
      </c>
      <c r="I128" s="597" t="s">
        <v>34</v>
      </c>
      <c r="J128" s="161" t="s">
        <v>619</v>
      </c>
      <c r="K128" s="161" t="s">
        <v>611</v>
      </c>
      <c r="L128" s="161" t="s">
        <v>48</v>
      </c>
      <c r="M128" s="161">
        <v>31</v>
      </c>
      <c r="N128" s="597">
        <v>1.9E-2</v>
      </c>
      <c r="O128" s="597">
        <v>5.0672999999999994E-3</v>
      </c>
      <c r="P128" s="598">
        <v>500</v>
      </c>
      <c r="Q128" s="598" t="s">
        <v>1425</v>
      </c>
      <c r="R128" s="598">
        <v>405751713.69</v>
      </c>
      <c r="S128" s="599">
        <v>44012</v>
      </c>
      <c r="T128" s="600">
        <v>0.15130426242004935</v>
      </c>
      <c r="U128" s="601">
        <v>1.9559397320769041</v>
      </c>
      <c r="V128" s="600">
        <v>0.21154282547948644</v>
      </c>
      <c r="W128" s="601">
        <v>2.0738270329105126</v>
      </c>
      <c r="X128" s="600">
        <v>0.29451305436663766</v>
      </c>
      <c r="Y128" s="601">
        <v>2.2333459926656221</v>
      </c>
      <c r="Z128" s="600" t="s">
        <v>34</v>
      </c>
      <c r="AA128" s="601" t="s">
        <v>34</v>
      </c>
      <c r="AB128" s="600">
        <v>3.8261336413319254E-2</v>
      </c>
      <c r="AC128" s="602">
        <v>2.497131049700041</v>
      </c>
      <c r="AD128" s="162">
        <v>35828684000107</v>
      </c>
    </row>
    <row r="129" spans="5:30">
      <c r="E129" s="596" t="s">
        <v>2846</v>
      </c>
      <c r="F129" s="161" t="s">
        <v>715</v>
      </c>
      <c r="G129" s="161" t="s">
        <v>34</v>
      </c>
      <c r="H129" s="161" t="s">
        <v>1324</v>
      </c>
      <c r="I129" s="597" t="s">
        <v>34</v>
      </c>
      <c r="J129" s="161" t="s">
        <v>619</v>
      </c>
      <c r="K129" s="161" t="s">
        <v>611</v>
      </c>
      <c r="L129" s="161" t="s">
        <v>48</v>
      </c>
      <c r="M129" s="161">
        <v>31</v>
      </c>
      <c r="N129" s="597">
        <v>1.9574999999999999E-2</v>
      </c>
      <c r="O129" s="597">
        <v>4.8937499999999997E-3</v>
      </c>
      <c r="P129" s="598">
        <v>5000</v>
      </c>
      <c r="Q129" s="598" t="s">
        <v>1425</v>
      </c>
      <c r="R129" s="598">
        <v>5291496714.5299997</v>
      </c>
      <c r="S129" s="599">
        <v>41243</v>
      </c>
      <c r="T129" s="600">
        <v>0.15461213676850361</v>
      </c>
      <c r="U129" s="601">
        <v>1.9987012694148127</v>
      </c>
      <c r="V129" s="600">
        <v>0.23581554571592966</v>
      </c>
      <c r="W129" s="601">
        <v>2.3117808527789689</v>
      </c>
      <c r="X129" s="600">
        <v>0.28694003176797622</v>
      </c>
      <c r="Y129" s="601">
        <v>2.1759183865805229</v>
      </c>
      <c r="Z129" s="600">
        <v>0.54268822199224309</v>
      </c>
      <c r="AA129" s="601">
        <v>3.0848157869556361</v>
      </c>
      <c r="AB129" s="600">
        <v>6.3119575765374705E-2</v>
      </c>
      <c r="AC129" s="602">
        <v>1.8481729631444674</v>
      </c>
      <c r="AD129" s="162">
        <v>15799713000134</v>
      </c>
    </row>
    <row r="130" spans="5:30">
      <c r="E130" s="596" t="s">
        <v>1754</v>
      </c>
      <c r="F130" s="161" t="s">
        <v>715</v>
      </c>
      <c r="G130" s="161" t="s">
        <v>34</v>
      </c>
      <c r="H130" s="161" t="s">
        <v>1321</v>
      </c>
      <c r="I130" s="597" t="s">
        <v>34</v>
      </c>
      <c r="J130" s="161" t="s">
        <v>619</v>
      </c>
      <c r="K130" s="161" t="s">
        <v>611</v>
      </c>
      <c r="L130" s="161" t="s">
        <v>48</v>
      </c>
      <c r="M130" s="161">
        <v>31</v>
      </c>
      <c r="N130" s="597">
        <v>0.02</v>
      </c>
      <c r="O130" s="597">
        <v>4.0000000000000001E-3</v>
      </c>
      <c r="P130" s="598">
        <v>50000</v>
      </c>
      <c r="Q130" s="598" t="s">
        <v>1425</v>
      </c>
      <c r="R130" s="598">
        <v>2342853462.77</v>
      </c>
      <c r="S130" s="599">
        <v>43236</v>
      </c>
      <c r="T130" s="600">
        <v>0.16028525173603114</v>
      </c>
      <c r="U130" s="601">
        <v>2.0720387338863815</v>
      </c>
      <c r="V130" s="600">
        <v>0.23442702828583206</v>
      </c>
      <c r="W130" s="601">
        <v>2.2981687391292764</v>
      </c>
      <c r="X130" s="600">
        <v>0.40957397410747709</v>
      </c>
      <c r="Y130" s="601">
        <v>3.1058738490903597</v>
      </c>
      <c r="Z130" s="600">
        <v>0.60226310000038152</v>
      </c>
      <c r="AA130" s="601">
        <v>3.4234587070300804</v>
      </c>
      <c r="AB130" s="600">
        <v>5.2054524826844618E-2</v>
      </c>
      <c r="AC130" s="602">
        <v>2.2071467056216321</v>
      </c>
      <c r="AD130" s="162">
        <v>29726133000121</v>
      </c>
    </row>
    <row r="131" spans="5:30">
      <c r="E131" s="596" t="s">
        <v>1755</v>
      </c>
      <c r="F131" s="161" t="s">
        <v>715</v>
      </c>
      <c r="G131" s="161" t="s">
        <v>34</v>
      </c>
      <c r="H131" s="161" t="s">
        <v>1321</v>
      </c>
      <c r="I131" s="597" t="s">
        <v>34</v>
      </c>
      <c r="J131" s="161" t="s">
        <v>619</v>
      </c>
      <c r="K131" s="161" t="s">
        <v>611</v>
      </c>
      <c r="L131" s="161" t="s">
        <v>48</v>
      </c>
      <c r="M131" s="161">
        <v>31</v>
      </c>
      <c r="N131" s="597">
        <v>0</v>
      </c>
      <c r="O131" s="597">
        <v>4.7499999999999999E-3</v>
      </c>
      <c r="P131" s="598">
        <v>100</v>
      </c>
      <c r="Q131" s="598" t="s">
        <v>1425</v>
      </c>
      <c r="R131" s="598">
        <v>1260691713.97</v>
      </c>
      <c r="S131" s="599">
        <v>43280</v>
      </c>
      <c r="T131" s="600">
        <v>0.18671399883618767</v>
      </c>
      <c r="U131" s="601">
        <v>2.413688306049119</v>
      </c>
      <c r="V131" s="600">
        <v>0.22913671437342975</v>
      </c>
      <c r="W131" s="601">
        <v>2.2463059733783934</v>
      </c>
      <c r="X131" s="600">
        <v>0.28122751606601581</v>
      </c>
      <c r="Y131" s="601">
        <v>2.1325993422738132</v>
      </c>
      <c r="Z131" s="600">
        <v>0.41553003221724838</v>
      </c>
      <c r="AA131" s="601">
        <v>2.3620074130819697</v>
      </c>
      <c r="AB131" s="600">
        <v>5.6664441823476602E-2</v>
      </c>
      <c r="AC131" s="602">
        <v>1.9561194929519987</v>
      </c>
      <c r="AD131" s="162">
        <v>30338679000194</v>
      </c>
    </row>
    <row r="132" spans="5:30">
      <c r="E132" s="596" t="s">
        <v>1756</v>
      </c>
      <c r="F132" s="161" t="s">
        <v>715</v>
      </c>
      <c r="G132" s="161" t="s">
        <v>34</v>
      </c>
      <c r="H132" s="161" t="s">
        <v>1321</v>
      </c>
      <c r="I132" s="597" t="s">
        <v>34</v>
      </c>
      <c r="J132" s="161" t="s">
        <v>619</v>
      </c>
      <c r="K132" s="161" t="s">
        <v>611</v>
      </c>
      <c r="L132" s="161" t="s">
        <v>48</v>
      </c>
      <c r="M132" s="161">
        <v>31</v>
      </c>
      <c r="N132" s="597">
        <v>2.5000000000000001E-2</v>
      </c>
      <c r="O132" s="597" t="s">
        <v>34</v>
      </c>
      <c r="P132" s="598">
        <v>5000</v>
      </c>
      <c r="Q132" s="598" t="s">
        <v>1425</v>
      </c>
      <c r="R132" s="598">
        <v>503736237.45999998</v>
      </c>
      <c r="S132" s="599">
        <v>44012</v>
      </c>
      <c r="T132" s="600">
        <v>0.17486024948469603</v>
      </c>
      <c r="U132" s="601">
        <v>1.9668129646528236</v>
      </c>
      <c r="V132" s="600">
        <v>0.2118446462093595</v>
      </c>
      <c r="W132" s="601">
        <v>1.9442483915792685</v>
      </c>
      <c r="X132" s="600">
        <v>0.33408814221729877</v>
      </c>
      <c r="Y132" s="601">
        <v>2.3492378075038687</v>
      </c>
      <c r="Z132" s="600" t="s">
        <v>34</v>
      </c>
      <c r="AA132" s="601" t="s">
        <v>34</v>
      </c>
      <c r="AB132" s="600">
        <v>3.7065143409596442E-2</v>
      </c>
      <c r="AC132" s="602">
        <v>2.4134697442257416</v>
      </c>
      <c r="AD132" s="162">
        <v>36976786000124</v>
      </c>
    </row>
    <row r="133" spans="5:30">
      <c r="E133" s="596" t="s">
        <v>2160</v>
      </c>
      <c r="F133" s="161" t="s">
        <v>715</v>
      </c>
      <c r="G133" s="161" t="s">
        <v>34</v>
      </c>
      <c r="H133" s="161" t="s">
        <v>1321</v>
      </c>
      <c r="I133" s="597" t="s">
        <v>34</v>
      </c>
      <c r="J133" s="161" t="s">
        <v>619</v>
      </c>
      <c r="K133" s="161" t="s">
        <v>611</v>
      </c>
      <c r="L133" s="161" t="s">
        <v>48</v>
      </c>
      <c r="M133" s="161">
        <v>31</v>
      </c>
      <c r="N133" s="597">
        <v>0</v>
      </c>
      <c r="O133" s="597">
        <v>4.7499999999999999E-3</v>
      </c>
      <c r="P133" s="598">
        <v>10000</v>
      </c>
      <c r="Q133" s="598" t="s">
        <v>1426</v>
      </c>
      <c r="R133" s="598">
        <v>183498198.93000001</v>
      </c>
      <c r="S133" s="599">
        <v>43188</v>
      </c>
      <c r="T133" s="600">
        <v>0.15564417131751207</v>
      </c>
      <c r="U133" s="601">
        <v>2.0120425814637604</v>
      </c>
      <c r="V133" s="600">
        <v>0.22050798610305611</v>
      </c>
      <c r="W133" s="601">
        <v>2.16171558414548</v>
      </c>
      <c r="X133" s="600">
        <v>0.24881961627488081</v>
      </c>
      <c r="Y133" s="601">
        <v>1.8868443509207393</v>
      </c>
      <c r="Z133" s="600">
        <v>0.45341230173899305</v>
      </c>
      <c r="AA133" s="601">
        <v>2.5773425140306996</v>
      </c>
      <c r="AB133" s="600">
        <v>3.5775460751624202E-2</v>
      </c>
      <c r="AC133" s="602">
        <v>2.8743344636323154</v>
      </c>
      <c r="AD133" s="162">
        <v>29148660000104</v>
      </c>
    </row>
    <row r="134" spans="5:30">
      <c r="E134" s="596" t="s">
        <v>2202</v>
      </c>
      <c r="F134" s="161" t="s">
        <v>715</v>
      </c>
      <c r="G134" s="161" t="s">
        <v>34</v>
      </c>
      <c r="H134" s="161" t="s">
        <v>1324</v>
      </c>
      <c r="I134" s="597" t="s">
        <v>34</v>
      </c>
      <c r="J134" s="161" t="s">
        <v>619</v>
      </c>
      <c r="K134" s="161" t="s">
        <v>611</v>
      </c>
      <c r="L134" s="161" t="s">
        <v>48</v>
      </c>
      <c r="M134" s="161">
        <v>43</v>
      </c>
      <c r="N134" s="597">
        <v>0.02</v>
      </c>
      <c r="O134" s="597">
        <v>4.6666666666666662E-3</v>
      </c>
      <c r="P134" s="598">
        <v>10000</v>
      </c>
      <c r="Q134" s="598" t="s">
        <v>1425</v>
      </c>
      <c r="R134" s="598">
        <v>209514898.55000001</v>
      </c>
      <c r="S134" s="599">
        <v>43280</v>
      </c>
      <c r="T134" s="600">
        <v>9.9680976539747501E-2</v>
      </c>
      <c r="U134" s="601">
        <v>1.2885954395986825</v>
      </c>
      <c r="V134" s="600">
        <v>0.11982181140402681</v>
      </c>
      <c r="W134" s="601">
        <v>1.1746544041791305</v>
      </c>
      <c r="X134" s="600">
        <v>0.13795117316526961</v>
      </c>
      <c r="Y134" s="601">
        <v>1.046108806398216</v>
      </c>
      <c r="Z134" s="600">
        <v>0.42657817472667592</v>
      </c>
      <c r="AA134" s="601">
        <v>2.4248086367836792</v>
      </c>
      <c r="AB134" s="600">
        <v>4.5438564218148243E-2</v>
      </c>
      <c r="AC134" s="602">
        <v>0.37565087327515378</v>
      </c>
      <c r="AD134" s="162">
        <v>29993583000180</v>
      </c>
    </row>
    <row r="135" spans="5:30">
      <c r="E135" s="596" t="s">
        <v>2740</v>
      </c>
      <c r="F135" s="161" t="s">
        <v>715</v>
      </c>
      <c r="G135" s="161" t="s">
        <v>1418</v>
      </c>
      <c r="H135" s="161" t="s">
        <v>1321</v>
      </c>
      <c r="I135" s="597" t="s">
        <v>34</v>
      </c>
      <c r="J135" s="161" t="s">
        <v>619</v>
      </c>
      <c r="K135" s="161" t="s">
        <v>611</v>
      </c>
      <c r="L135" s="161" t="s">
        <v>48</v>
      </c>
      <c r="M135" s="161">
        <v>61</v>
      </c>
      <c r="N135" s="597">
        <v>6.9999999999999993E-3</v>
      </c>
      <c r="O135" s="597">
        <v>3.16666E-3</v>
      </c>
      <c r="P135" s="598">
        <v>50000</v>
      </c>
      <c r="Q135" s="598" t="s">
        <v>1426</v>
      </c>
      <c r="R135" s="598">
        <v>960549916.95000005</v>
      </c>
      <c r="S135" s="599">
        <v>40513</v>
      </c>
      <c r="T135" s="600">
        <v>0.227172807317084</v>
      </c>
      <c r="U135" s="601">
        <v>2.9367072200872535</v>
      </c>
      <c r="V135" s="600">
        <v>0.31489973188842435</v>
      </c>
      <c r="W135" s="601">
        <v>3.0870703138538431</v>
      </c>
      <c r="X135" s="600">
        <v>0.40001814506254951</v>
      </c>
      <c r="Y135" s="601">
        <v>3.0334102615255145</v>
      </c>
      <c r="Z135" s="600">
        <v>0.48918222850964632</v>
      </c>
      <c r="AA135" s="601">
        <v>2.7806703739854997</v>
      </c>
      <c r="AB135" s="600">
        <v>7.524015039199819E-2</v>
      </c>
      <c r="AC135" s="602">
        <v>2.3866578580963016</v>
      </c>
      <c r="AD135" s="162">
        <v>12831360000114</v>
      </c>
    </row>
    <row r="136" spans="5:30">
      <c r="E136" s="596" t="s">
        <v>1762</v>
      </c>
      <c r="F136" s="161" t="s">
        <v>715</v>
      </c>
      <c r="G136" s="161" t="s">
        <v>1418</v>
      </c>
      <c r="H136" s="161" t="s">
        <v>1324</v>
      </c>
      <c r="I136" s="597" t="s">
        <v>34</v>
      </c>
      <c r="J136" s="161" t="s">
        <v>619</v>
      </c>
      <c r="K136" s="161" t="s">
        <v>611</v>
      </c>
      <c r="L136" s="161" t="s">
        <v>48</v>
      </c>
      <c r="M136" s="161">
        <v>61</v>
      </c>
      <c r="N136" s="597">
        <v>1.9E-2</v>
      </c>
      <c r="O136" s="597">
        <v>1.2666666666666666E-3</v>
      </c>
      <c r="P136" s="598">
        <v>1000</v>
      </c>
      <c r="Q136" s="598" t="s">
        <v>1426</v>
      </c>
      <c r="R136" s="598">
        <v>875689539.36000001</v>
      </c>
      <c r="S136" s="599">
        <v>43462</v>
      </c>
      <c r="T136" s="600">
        <v>0.2519168234883582</v>
      </c>
      <c r="U136" s="601">
        <v>3.2565779467042417</v>
      </c>
      <c r="V136" s="600">
        <v>0.375048652534407</v>
      </c>
      <c r="W136" s="601">
        <v>3.6767308582532756</v>
      </c>
      <c r="X136" s="600">
        <v>0.42599942575801797</v>
      </c>
      <c r="Y136" s="601">
        <v>3.2304310328129904</v>
      </c>
      <c r="Z136" s="600">
        <v>0.80963871554437294</v>
      </c>
      <c r="AA136" s="601">
        <v>4.6022489345226001</v>
      </c>
      <c r="AB136" s="600">
        <v>7.1626063474898416E-2</v>
      </c>
      <c r="AC136" s="602">
        <v>3.128593521717308</v>
      </c>
      <c r="AD136" s="162">
        <v>30593439000136</v>
      </c>
    </row>
    <row r="137" spans="5:30">
      <c r="E137" s="596" t="s">
        <v>2201</v>
      </c>
      <c r="F137" s="161" t="s">
        <v>715</v>
      </c>
      <c r="G137" s="161" t="s">
        <v>34</v>
      </c>
      <c r="H137" s="161" t="s">
        <v>1321</v>
      </c>
      <c r="I137" s="597" t="s">
        <v>34</v>
      </c>
      <c r="J137" s="161" t="s">
        <v>619</v>
      </c>
      <c r="K137" s="161" t="s">
        <v>611</v>
      </c>
      <c r="L137" s="161" t="s">
        <v>48</v>
      </c>
      <c r="M137" s="161">
        <v>90</v>
      </c>
      <c r="N137" s="597">
        <v>1.975E-2</v>
      </c>
      <c r="O137" s="597">
        <v>3.9500000000000004E-3</v>
      </c>
      <c r="P137" s="598">
        <v>50000</v>
      </c>
      <c r="Q137" s="598" t="s">
        <v>1426</v>
      </c>
      <c r="R137" s="598">
        <v>744112869.74000001</v>
      </c>
      <c r="S137" s="599">
        <v>43375</v>
      </c>
      <c r="T137" s="600">
        <v>0.18248392530443258</v>
      </c>
      <c r="U137" s="601">
        <v>2.3590053198725824</v>
      </c>
      <c r="V137" s="600">
        <v>0.19159215478208269</v>
      </c>
      <c r="W137" s="601">
        <v>1.8782437503142251</v>
      </c>
      <c r="X137" s="600">
        <v>0.32033237894196409</v>
      </c>
      <c r="Y137" s="601">
        <v>2.4291386212730228</v>
      </c>
      <c r="Z137" s="600">
        <v>0.48295213311651541</v>
      </c>
      <c r="AA137" s="601">
        <v>2.7452564920471429</v>
      </c>
      <c r="AB137" s="600">
        <v>6.0240923843302298E-2</v>
      </c>
      <c r="AC137" s="602">
        <v>1.3281179455378533</v>
      </c>
      <c r="AD137" s="162">
        <v>30556738000109</v>
      </c>
    </row>
    <row r="138" spans="5:30">
      <c r="E138" s="596" t="s">
        <v>1763</v>
      </c>
      <c r="F138" s="161" t="s">
        <v>715</v>
      </c>
      <c r="G138" s="161" t="s">
        <v>1418</v>
      </c>
      <c r="H138" s="161" t="s">
        <v>1324</v>
      </c>
      <c r="I138" s="597" t="s">
        <v>34</v>
      </c>
      <c r="J138" s="161" t="s">
        <v>619</v>
      </c>
      <c r="K138" s="161" t="s">
        <v>611</v>
      </c>
      <c r="L138" s="161" t="s">
        <v>48</v>
      </c>
      <c r="M138" s="161">
        <v>91</v>
      </c>
      <c r="N138" s="597">
        <v>1.9E-2</v>
      </c>
      <c r="O138" s="597" t="s">
        <v>34</v>
      </c>
      <c r="P138" s="598">
        <v>50000</v>
      </c>
      <c r="Q138" s="598" t="s">
        <v>1426</v>
      </c>
      <c r="R138" s="598">
        <v>1069324942.87</v>
      </c>
      <c r="S138" s="599">
        <v>43921</v>
      </c>
      <c r="T138" s="600">
        <v>0.25325969098892909</v>
      </c>
      <c r="U138" s="601">
        <v>3.2739374569868374</v>
      </c>
      <c r="V138" s="600">
        <v>0.35323052176284642</v>
      </c>
      <c r="W138" s="601">
        <v>3.4628402226380928</v>
      </c>
      <c r="X138" s="600">
        <v>0.52037315659559091</v>
      </c>
      <c r="Y138" s="601">
        <v>3.9460841777381459</v>
      </c>
      <c r="Z138" s="600" t="s">
        <v>34</v>
      </c>
      <c r="AA138" s="601" t="s">
        <v>34</v>
      </c>
      <c r="AB138" s="600">
        <v>6.8136567763140907E-2</v>
      </c>
      <c r="AC138" s="602">
        <v>3.0502483702549879</v>
      </c>
      <c r="AD138" s="162">
        <v>35726908000161</v>
      </c>
    </row>
    <row r="139" spans="5:30">
      <c r="E139" s="596" t="s">
        <v>2174</v>
      </c>
      <c r="F139" s="161" t="s">
        <v>1339</v>
      </c>
      <c r="G139" s="161" t="s">
        <v>34</v>
      </c>
      <c r="H139" s="161" t="s">
        <v>1321</v>
      </c>
      <c r="I139" s="597" t="s">
        <v>34</v>
      </c>
      <c r="J139" s="161" t="s">
        <v>619</v>
      </c>
      <c r="K139" s="161" t="s">
        <v>608</v>
      </c>
      <c r="L139" s="161" t="s">
        <v>48</v>
      </c>
      <c r="M139" s="161">
        <v>5</v>
      </c>
      <c r="N139" s="597">
        <v>1.9E-2</v>
      </c>
      <c r="O139" s="597">
        <v>4.7499999999999999E-3</v>
      </c>
      <c r="P139" s="598">
        <v>50000</v>
      </c>
      <c r="Q139" s="598" t="s">
        <v>1425</v>
      </c>
      <c r="R139" s="598">
        <v>939281092.88</v>
      </c>
      <c r="S139" s="599">
        <v>41547</v>
      </c>
      <c r="T139" s="600">
        <v>0.11979101757561228</v>
      </c>
      <c r="U139" s="601">
        <v>1.5485618651746267</v>
      </c>
      <c r="V139" s="600">
        <v>0.14892911113392082</v>
      </c>
      <c r="W139" s="601">
        <v>1.4600032686374838</v>
      </c>
      <c r="X139" s="600">
        <v>0.19416570005504563</v>
      </c>
      <c r="Y139" s="601">
        <v>1.4723937757652545</v>
      </c>
      <c r="Z139" s="600">
        <v>0.25143913460214828</v>
      </c>
      <c r="AA139" s="601">
        <v>1.4292615546947631</v>
      </c>
      <c r="AB139" s="600">
        <v>2.1839811476745085E-2</v>
      </c>
      <c r="AC139" s="602">
        <v>1.9209831210894246</v>
      </c>
      <c r="AD139" s="162">
        <v>18860059000115</v>
      </c>
    </row>
    <row r="140" spans="5:30">
      <c r="E140" s="596" t="s">
        <v>1769</v>
      </c>
      <c r="F140" s="161" t="s">
        <v>1339</v>
      </c>
      <c r="G140" s="161" t="s">
        <v>34</v>
      </c>
      <c r="H140" s="161" t="s">
        <v>1321</v>
      </c>
      <c r="I140" s="597" t="s">
        <v>34</v>
      </c>
      <c r="J140" s="161" t="s">
        <v>619</v>
      </c>
      <c r="K140" s="161" t="s">
        <v>611</v>
      </c>
      <c r="L140" s="161" t="s">
        <v>48</v>
      </c>
      <c r="M140" s="161">
        <v>15</v>
      </c>
      <c r="N140" s="597">
        <v>1.8000000000000002E-2</v>
      </c>
      <c r="O140" s="597">
        <v>5.0003999999999995E-3</v>
      </c>
      <c r="P140" s="598">
        <v>1000</v>
      </c>
      <c r="Q140" s="598" t="s">
        <v>1425</v>
      </c>
      <c r="R140" s="598">
        <v>1231109559.74</v>
      </c>
      <c r="S140" s="599">
        <v>42422</v>
      </c>
      <c r="T140" s="600">
        <v>0.11570476762256843</v>
      </c>
      <c r="U140" s="601">
        <v>1.495738114471773</v>
      </c>
      <c r="V140" s="600">
        <v>0.12751052252514117</v>
      </c>
      <c r="W140" s="601">
        <v>1.2500294821807849</v>
      </c>
      <c r="X140" s="600">
        <v>0.24494266794697461</v>
      </c>
      <c r="Y140" s="601">
        <v>1.8574447474616615</v>
      </c>
      <c r="Z140" s="600">
        <v>0.3818019286691996</v>
      </c>
      <c r="AA140" s="601">
        <v>2.1702859382595765</v>
      </c>
      <c r="AB140" s="600">
        <v>4.3889090734310958E-2</v>
      </c>
      <c r="AC140" s="602">
        <v>0.54337210555362181</v>
      </c>
      <c r="AD140" s="162">
        <v>22918359000185</v>
      </c>
    </row>
    <row r="141" spans="5:30">
      <c r="E141" s="596" t="s">
        <v>1773</v>
      </c>
      <c r="F141" s="161" t="s">
        <v>1339</v>
      </c>
      <c r="G141" s="161" t="s">
        <v>34</v>
      </c>
      <c r="H141" s="161" t="s">
        <v>1321</v>
      </c>
      <c r="I141" s="597" t="s">
        <v>34</v>
      </c>
      <c r="J141" s="161" t="s">
        <v>619</v>
      </c>
      <c r="K141" s="161" t="s">
        <v>611</v>
      </c>
      <c r="L141" s="161" t="s">
        <v>48</v>
      </c>
      <c r="M141" s="161">
        <v>18</v>
      </c>
      <c r="N141" s="597">
        <v>1.9E-2</v>
      </c>
      <c r="O141" s="597">
        <v>3.7999999999999996E-3</v>
      </c>
      <c r="P141" s="598">
        <v>50000</v>
      </c>
      <c r="Q141" s="598" t="s">
        <v>1425</v>
      </c>
      <c r="R141" s="598">
        <v>678603426.64999998</v>
      </c>
      <c r="S141" s="599">
        <v>42153</v>
      </c>
      <c r="T141" s="600">
        <v>7.1971349791794204E-2</v>
      </c>
      <c r="U141" s="601">
        <v>0.93038768622503421</v>
      </c>
      <c r="V141" s="600">
        <v>9.9269709489079094E-2</v>
      </c>
      <c r="W141" s="601">
        <v>0.97317508462412372</v>
      </c>
      <c r="X141" s="600">
        <v>0.12402252340096243</v>
      </c>
      <c r="Y141" s="601">
        <v>0.94048532494929904</v>
      </c>
      <c r="Z141" s="600">
        <v>0.17627075555948735</v>
      </c>
      <c r="AA141" s="601">
        <v>1.0019801195100873</v>
      </c>
      <c r="AB141" s="600">
        <v>2.3854553674504595E-2</v>
      </c>
      <c r="AC141" s="602">
        <v>-9.2507347236399418E-2</v>
      </c>
      <c r="AD141" s="162">
        <v>21983042000160</v>
      </c>
    </row>
    <row r="142" spans="5:30">
      <c r="E142" s="596" t="s">
        <v>1774</v>
      </c>
      <c r="F142" s="161" t="s">
        <v>1339</v>
      </c>
      <c r="G142" s="161" t="s">
        <v>34</v>
      </c>
      <c r="H142" s="161" t="s">
        <v>1321</v>
      </c>
      <c r="I142" s="597" t="s">
        <v>34</v>
      </c>
      <c r="J142" s="161" t="s">
        <v>619</v>
      </c>
      <c r="K142" s="161" t="s">
        <v>611</v>
      </c>
      <c r="L142" s="161" t="s">
        <v>48</v>
      </c>
      <c r="M142" s="161">
        <v>22</v>
      </c>
      <c r="N142" s="597">
        <v>0.02</v>
      </c>
      <c r="O142" s="597">
        <v>4.6666666666666662E-3</v>
      </c>
      <c r="P142" s="598">
        <v>500</v>
      </c>
      <c r="Q142" s="598" t="s">
        <v>1425</v>
      </c>
      <c r="R142" s="598">
        <v>7643670.0199999996</v>
      </c>
      <c r="S142" s="599">
        <v>43481</v>
      </c>
      <c r="T142" s="600">
        <v>0.11407616397026832</v>
      </c>
      <c r="U142" s="601">
        <v>1.4746848371854007</v>
      </c>
      <c r="V142" s="600">
        <v>0.13499091292802246</v>
      </c>
      <c r="W142" s="601">
        <v>1.3233623205744174</v>
      </c>
      <c r="X142" s="600">
        <v>0.17124819105218791</v>
      </c>
      <c r="Y142" s="601">
        <v>1.2986061417892967</v>
      </c>
      <c r="Z142" s="600">
        <v>0.24353837856651617</v>
      </c>
      <c r="AA142" s="601">
        <v>1.3843510960558592</v>
      </c>
      <c r="AB142" s="600">
        <v>2.369648151278422E-2</v>
      </c>
      <c r="AC142" s="602">
        <v>1.2568914080021292</v>
      </c>
      <c r="AD142" s="162">
        <v>29993579000112</v>
      </c>
    </row>
    <row r="143" spans="5:30">
      <c r="E143" s="596" t="s">
        <v>1776</v>
      </c>
      <c r="F143" s="161" t="s">
        <v>1339</v>
      </c>
      <c r="G143" s="161" t="s">
        <v>34</v>
      </c>
      <c r="H143" s="161" t="s">
        <v>1321</v>
      </c>
      <c r="I143" s="597" t="s">
        <v>34</v>
      </c>
      <c r="J143" s="161" t="s">
        <v>619</v>
      </c>
      <c r="K143" s="161" t="s">
        <v>611</v>
      </c>
      <c r="L143" s="161" t="s">
        <v>48</v>
      </c>
      <c r="M143" s="161">
        <v>30</v>
      </c>
      <c r="N143" s="597">
        <v>1.95E-2</v>
      </c>
      <c r="O143" s="597">
        <v>4.875E-3</v>
      </c>
      <c r="P143" s="598">
        <v>500</v>
      </c>
      <c r="Q143" s="598" t="s">
        <v>1426</v>
      </c>
      <c r="R143" s="598">
        <v>441076467.56999999</v>
      </c>
      <c r="S143" s="599">
        <v>42650</v>
      </c>
      <c r="T143" s="600">
        <v>9.2521197196588467E-2</v>
      </c>
      <c r="U143" s="601">
        <v>1.1960395745741386</v>
      </c>
      <c r="V143" s="600">
        <v>5.9114329736854376E-2</v>
      </c>
      <c r="W143" s="601">
        <v>0.57951809409183852</v>
      </c>
      <c r="X143" s="600">
        <v>6.8598796271975404E-2</v>
      </c>
      <c r="Y143" s="601">
        <v>0.52019713382544264</v>
      </c>
      <c r="Z143" s="600">
        <v>0.24306485797624955</v>
      </c>
      <c r="AA143" s="601">
        <v>1.3816594515109664</v>
      </c>
      <c r="AB143" s="600">
        <v>7.3824261677888178E-2</v>
      </c>
      <c r="AC143" s="602">
        <v>-0.50115200426537798</v>
      </c>
      <c r="AD143" s="162">
        <v>24592505000150</v>
      </c>
    </row>
    <row r="144" spans="5:30">
      <c r="E144" s="596" t="s">
        <v>1777</v>
      </c>
      <c r="F144" s="161" t="s">
        <v>1339</v>
      </c>
      <c r="G144" s="161" t="s">
        <v>34</v>
      </c>
      <c r="H144" s="161" t="s">
        <v>1324</v>
      </c>
      <c r="I144" s="597" t="s">
        <v>34</v>
      </c>
      <c r="J144" s="161" t="s">
        <v>619</v>
      </c>
      <c r="K144" s="161" t="s">
        <v>611</v>
      </c>
      <c r="L144" s="161" t="s">
        <v>49</v>
      </c>
      <c r="M144" s="161">
        <v>30</v>
      </c>
      <c r="N144" s="597">
        <v>1.975E-2</v>
      </c>
      <c r="O144" s="597">
        <v>3.9499999999999995E-3</v>
      </c>
      <c r="P144" s="598">
        <v>50000</v>
      </c>
      <c r="Q144" s="598" t="s">
        <v>1426</v>
      </c>
      <c r="R144" s="598">
        <v>32754456.870000001</v>
      </c>
      <c r="S144" s="599">
        <v>41500</v>
      </c>
      <c r="T144" s="600">
        <v>-3.2935195434817821E-3</v>
      </c>
      <c r="U144" s="601">
        <v>-4.2575969972239093E-2</v>
      </c>
      <c r="V144" s="600">
        <v>6.3692216065712293E-2</v>
      </c>
      <c r="W144" s="601">
        <v>0.62439668735473142</v>
      </c>
      <c r="X144" s="600">
        <v>7.013274067596087E-2</v>
      </c>
      <c r="Y144" s="601">
        <v>0.53182931289804847</v>
      </c>
      <c r="Z144" s="600">
        <v>0.4874490119175956</v>
      </c>
      <c r="AA144" s="601">
        <v>2.7708182089878077</v>
      </c>
      <c r="AB144" s="600">
        <v>0.18245391388482934</v>
      </c>
      <c r="AC144" s="602">
        <v>-0.10346198698967382</v>
      </c>
      <c r="AD144" s="162">
        <v>18391171000154</v>
      </c>
    </row>
    <row r="145" spans="1:30">
      <c r="E145" s="596" t="s">
        <v>1778</v>
      </c>
      <c r="F145" s="161" t="s">
        <v>1339</v>
      </c>
      <c r="G145" s="161" t="s">
        <v>34</v>
      </c>
      <c r="H145" s="161" t="s">
        <v>1321</v>
      </c>
      <c r="I145" s="597" t="s">
        <v>34</v>
      </c>
      <c r="J145" s="161" t="s">
        <v>619</v>
      </c>
      <c r="K145" s="161" t="s">
        <v>611</v>
      </c>
      <c r="L145" s="161" t="s">
        <v>48</v>
      </c>
      <c r="M145" s="161">
        <v>30</v>
      </c>
      <c r="N145" s="597">
        <v>1.9E-2</v>
      </c>
      <c r="O145" s="597">
        <v>5.0666666666666664E-3</v>
      </c>
      <c r="P145" s="598">
        <v>1000</v>
      </c>
      <c r="Q145" s="598" t="s">
        <v>1425</v>
      </c>
      <c r="R145" s="598">
        <v>150054238.72999999</v>
      </c>
      <c r="S145" s="599">
        <v>44617</v>
      </c>
      <c r="T145" s="600" t="s">
        <v>34</v>
      </c>
      <c r="U145" s="601" t="s">
        <v>34</v>
      </c>
      <c r="V145" s="600" t="s">
        <v>34</v>
      </c>
      <c r="W145" s="601" t="s">
        <v>34</v>
      </c>
      <c r="X145" s="600" t="s">
        <v>34</v>
      </c>
      <c r="Y145" s="601" t="s">
        <v>34</v>
      </c>
      <c r="Z145" s="600" t="s">
        <v>34</v>
      </c>
      <c r="AA145" s="601" t="s">
        <v>34</v>
      </c>
      <c r="AB145" s="600" t="s">
        <v>34</v>
      </c>
      <c r="AC145" s="602" t="s">
        <v>34</v>
      </c>
      <c r="AD145" s="162">
        <v>45126795000117</v>
      </c>
    </row>
    <row r="146" spans="1:30">
      <c r="E146" s="596" t="s">
        <v>1781</v>
      </c>
      <c r="F146" s="161" t="s">
        <v>1339</v>
      </c>
      <c r="G146" s="161" t="s">
        <v>34</v>
      </c>
      <c r="H146" s="161" t="s">
        <v>1321</v>
      </c>
      <c r="I146" s="597" t="s">
        <v>34</v>
      </c>
      <c r="J146" s="161" t="s">
        <v>619</v>
      </c>
      <c r="K146" s="161" t="s">
        <v>611</v>
      </c>
      <c r="L146" s="161" t="s">
        <v>48</v>
      </c>
      <c r="M146" s="161">
        <v>31</v>
      </c>
      <c r="N146" s="597">
        <v>1.9199999999999998E-2</v>
      </c>
      <c r="O146" s="597">
        <v>4.7999999999999996E-3</v>
      </c>
      <c r="P146" s="598">
        <v>500</v>
      </c>
      <c r="Q146" s="598" t="s">
        <v>1425</v>
      </c>
      <c r="R146" s="598">
        <v>297525116.48000002</v>
      </c>
      <c r="S146" s="599">
        <v>43738</v>
      </c>
      <c r="T146" s="600">
        <v>9.2043617124130117E-2</v>
      </c>
      <c r="U146" s="601">
        <v>1.1898658037627377</v>
      </c>
      <c r="V146" s="600">
        <v>0.10658850223798488</v>
      </c>
      <c r="W146" s="601">
        <v>1.0449237256690174</v>
      </c>
      <c r="X146" s="600">
        <v>0.17506757427565112</v>
      </c>
      <c r="Y146" s="601">
        <v>1.3275692186040748</v>
      </c>
      <c r="Z146" s="600" t="s">
        <v>34</v>
      </c>
      <c r="AA146" s="601" t="s">
        <v>34</v>
      </c>
      <c r="AB146" s="600">
        <v>4.3561412888314256E-2</v>
      </c>
      <c r="AC146" s="602">
        <v>0.11696156896395893</v>
      </c>
      <c r="AD146" s="162">
        <v>34774662000130</v>
      </c>
    </row>
    <row r="147" spans="1:30">
      <c r="E147" s="596" t="s">
        <v>1782</v>
      </c>
      <c r="F147" s="161" t="s">
        <v>1339</v>
      </c>
      <c r="G147" s="161" t="s">
        <v>34</v>
      </c>
      <c r="H147" s="161" t="s">
        <v>1321</v>
      </c>
      <c r="I147" s="597" t="s">
        <v>34</v>
      </c>
      <c r="J147" s="161" t="s">
        <v>619</v>
      </c>
      <c r="K147" s="161" t="s">
        <v>611</v>
      </c>
      <c r="L147" s="161" t="s">
        <v>48</v>
      </c>
      <c r="M147" s="161">
        <v>31</v>
      </c>
      <c r="N147" s="597">
        <v>0</v>
      </c>
      <c r="O147" s="597">
        <v>4.0000000000000001E-3</v>
      </c>
      <c r="P147" s="598">
        <v>500</v>
      </c>
      <c r="Q147" s="598" t="s">
        <v>1425</v>
      </c>
      <c r="R147" s="598">
        <v>921265550.33000004</v>
      </c>
      <c r="S147" s="599">
        <v>41852</v>
      </c>
      <c r="T147" s="600">
        <v>0.10040071395560934</v>
      </c>
      <c r="U147" s="601">
        <v>1.2978996256528619</v>
      </c>
      <c r="V147" s="600">
        <v>0.11194539355140654</v>
      </c>
      <c r="W147" s="601">
        <v>1.0974391725670953</v>
      </c>
      <c r="X147" s="600">
        <v>0.27497991066672212</v>
      </c>
      <c r="Y147" s="601">
        <v>2.0852226155875369</v>
      </c>
      <c r="Z147" s="600">
        <v>0.27524182955472098</v>
      </c>
      <c r="AA147" s="601">
        <v>1.5645637893595041</v>
      </c>
      <c r="AB147" s="600">
        <v>7.7629725300409777E-2</v>
      </c>
      <c r="AC147" s="602">
        <v>0.1543120458199142</v>
      </c>
      <c r="AD147" s="162">
        <v>20226378000115</v>
      </c>
    </row>
    <row r="148" spans="1:30">
      <c r="E148" s="596" t="s">
        <v>2219</v>
      </c>
      <c r="F148" s="161" t="s">
        <v>1339</v>
      </c>
      <c r="G148" s="161" t="s">
        <v>1418</v>
      </c>
      <c r="H148" s="161" t="s">
        <v>1321</v>
      </c>
      <c r="I148" s="597" t="s">
        <v>34</v>
      </c>
      <c r="J148" s="161" t="s">
        <v>619</v>
      </c>
      <c r="K148" s="161" t="s">
        <v>34</v>
      </c>
      <c r="L148" s="161" t="s">
        <v>48</v>
      </c>
      <c r="M148" s="161">
        <v>31</v>
      </c>
      <c r="N148" s="597">
        <v>0</v>
      </c>
      <c r="O148" s="597">
        <v>2.6666666666666666E-3</v>
      </c>
      <c r="P148" s="598">
        <v>20000</v>
      </c>
      <c r="Q148" s="598" t="s">
        <v>1425</v>
      </c>
      <c r="R148" s="598">
        <v>442774382.04000002</v>
      </c>
      <c r="S148" s="599">
        <v>43507</v>
      </c>
      <c r="T148" s="600">
        <v>0.11151668030511774</v>
      </c>
      <c r="U148" s="601">
        <v>1.4415978922824759</v>
      </c>
      <c r="V148" s="600">
        <v>0.13729620325482594</v>
      </c>
      <c r="W148" s="601">
        <v>1.3459618740577179</v>
      </c>
      <c r="X148" s="600">
        <v>0.13296055031130605</v>
      </c>
      <c r="Y148" s="601">
        <v>1.0082640066973183</v>
      </c>
      <c r="Z148" s="600">
        <v>0.25304832119480647</v>
      </c>
      <c r="AA148" s="601">
        <v>1.4384086929668376</v>
      </c>
      <c r="AB148" s="600">
        <v>2.1639840918209353E-2</v>
      </c>
      <c r="AC148" s="602">
        <v>1.4680139239131555</v>
      </c>
      <c r="AD148" s="162">
        <v>32300350000160</v>
      </c>
    </row>
    <row r="149" spans="1:30">
      <c r="E149" s="596" t="s">
        <v>2220</v>
      </c>
      <c r="F149" s="161" t="s">
        <v>1339</v>
      </c>
      <c r="G149" s="161" t="s">
        <v>1418</v>
      </c>
      <c r="H149" s="161" t="s">
        <v>1321</v>
      </c>
      <c r="I149" s="597" t="s">
        <v>34</v>
      </c>
      <c r="J149" s="161" t="s">
        <v>619</v>
      </c>
      <c r="K149" s="161" t="s">
        <v>611</v>
      </c>
      <c r="L149" s="161" t="s">
        <v>48</v>
      </c>
      <c r="M149" s="161">
        <v>31</v>
      </c>
      <c r="N149" s="597">
        <v>1.8500000000000003E-2</v>
      </c>
      <c r="O149" s="597">
        <v>2.4666666666666665E-3</v>
      </c>
      <c r="P149" s="598">
        <v>100000</v>
      </c>
      <c r="Q149" s="598" t="s">
        <v>1425</v>
      </c>
      <c r="R149" s="598">
        <v>981840733.99000001</v>
      </c>
      <c r="S149" s="599">
        <v>40786</v>
      </c>
      <c r="T149" s="600">
        <v>0.11349327743886461</v>
      </c>
      <c r="U149" s="601">
        <v>1.4671497492253542</v>
      </c>
      <c r="V149" s="600">
        <v>0.13939063471765878</v>
      </c>
      <c r="W149" s="601">
        <v>1.3664943056178809</v>
      </c>
      <c r="X149" s="600">
        <v>0.13500569158453679</v>
      </c>
      <c r="Y149" s="601">
        <v>1.0237726844937152</v>
      </c>
      <c r="Z149" s="600">
        <v>0.25652614711336552</v>
      </c>
      <c r="AA149" s="601">
        <v>1.4581777829582689</v>
      </c>
      <c r="AB149" s="600">
        <v>2.2534416247466101E-2</v>
      </c>
      <c r="AC149" s="602">
        <v>1.4922993140595402</v>
      </c>
      <c r="AD149" s="162">
        <v>13812165000100</v>
      </c>
    </row>
    <row r="150" spans="1:30">
      <c r="E150" s="596" t="s">
        <v>2176</v>
      </c>
      <c r="F150" s="161" t="s">
        <v>1339</v>
      </c>
      <c r="G150" s="161" t="s">
        <v>34</v>
      </c>
      <c r="H150" s="161" t="s">
        <v>1324</v>
      </c>
      <c r="I150" s="597" t="s">
        <v>34</v>
      </c>
      <c r="J150" s="161" t="s">
        <v>619</v>
      </c>
      <c r="K150" s="161" t="s">
        <v>611</v>
      </c>
      <c r="L150" s="161" t="s">
        <v>48</v>
      </c>
      <c r="M150" s="161">
        <v>31</v>
      </c>
      <c r="N150" s="597">
        <v>0</v>
      </c>
      <c r="O150" s="597">
        <v>4.0000000000000001E-3</v>
      </c>
      <c r="P150" s="598">
        <v>10000</v>
      </c>
      <c r="Q150" s="598" t="s">
        <v>1425</v>
      </c>
      <c r="R150" s="598">
        <v>87656429.439999998</v>
      </c>
      <c r="S150" s="599">
        <v>41332</v>
      </c>
      <c r="T150" s="600">
        <v>0.11764274862699198</v>
      </c>
      <c r="U150" s="601">
        <v>1.5207907731737398</v>
      </c>
      <c r="V150" s="600">
        <v>0.15547533717782858</v>
      </c>
      <c r="W150" s="601">
        <v>1.5241781727148391</v>
      </c>
      <c r="X150" s="600">
        <v>0.25215376200098016</v>
      </c>
      <c r="Y150" s="601">
        <v>1.9121277836444968</v>
      </c>
      <c r="Z150" s="600">
        <v>0.27538457028682162</v>
      </c>
      <c r="AA150" s="601">
        <v>1.5653751739556341</v>
      </c>
      <c r="AB150" s="600">
        <v>4.1619392075538532E-2</v>
      </c>
      <c r="AC150" s="602">
        <v>1.1596367188600887</v>
      </c>
      <c r="AD150" s="162">
        <v>17429959000140</v>
      </c>
    </row>
    <row r="151" spans="1:30">
      <c r="E151" s="596" t="s">
        <v>1783</v>
      </c>
      <c r="F151" s="161" t="s">
        <v>1339</v>
      </c>
      <c r="G151" s="161" t="s">
        <v>1418</v>
      </c>
      <c r="H151" s="161" t="s">
        <v>1321</v>
      </c>
      <c r="I151" s="597" t="s">
        <v>34</v>
      </c>
      <c r="J151" s="161" t="s">
        <v>619</v>
      </c>
      <c r="K151" s="161" t="s">
        <v>611</v>
      </c>
      <c r="L151" s="161" t="s">
        <v>48</v>
      </c>
      <c r="M151" s="161">
        <v>31</v>
      </c>
      <c r="N151" s="597">
        <v>0.02</v>
      </c>
      <c r="O151" s="597" t="s">
        <v>34</v>
      </c>
      <c r="P151" s="598">
        <v>5000</v>
      </c>
      <c r="Q151" s="598" t="s">
        <v>1425</v>
      </c>
      <c r="R151" s="598">
        <v>1048828353.51</v>
      </c>
      <c r="S151" s="599">
        <v>43497</v>
      </c>
      <c r="T151" s="600">
        <v>0.24111743375701944</v>
      </c>
      <c r="U151" s="601">
        <v>3.1169721278075642</v>
      </c>
      <c r="V151" s="600">
        <v>0.20983583819991947</v>
      </c>
      <c r="W151" s="601">
        <v>2.0570928498571446</v>
      </c>
      <c r="X151" s="600">
        <v>0.26659591757476298</v>
      </c>
      <c r="Y151" s="601">
        <v>2.0216452729304151</v>
      </c>
      <c r="Z151" s="600">
        <v>0.62768471634272949</v>
      </c>
      <c r="AA151" s="601">
        <v>3.5679634157096163</v>
      </c>
      <c r="AB151" s="600">
        <v>0.1268295866738699</v>
      </c>
      <c r="AC151" s="602">
        <v>0.79982215399249545</v>
      </c>
      <c r="AD151" s="162">
        <v>32397723000162</v>
      </c>
    </row>
    <row r="152" spans="1:30">
      <c r="E152" s="596" t="s">
        <v>1786</v>
      </c>
      <c r="F152" s="161" t="s">
        <v>1339</v>
      </c>
      <c r="G152" s="161" t="s">
        <v>34</v>
      </c>
      <c r="H152" s="161" t="s">
        <v>1321</v>
      </c>
      <c r="I152" s="597" t="s">
        <v>34</v>
      </c>
      <c r="J152" s="161" t="s">
        <v>619</v>
      </c>
      <c r="K152" s="161" t="s">
        <v>611</v>
      </c>
      <c r="L152" s="161" t="s">
        <v>48</v>
      </c>
      <c r="M152" s="161">
        <v>32</v>
      </c>
      <c r="N152" s="597">
        <v>0.02</v>
      </c>
      <c r="O152" s="597">
        <v>5.0000000000000001E-3</v>
      </c>
      <c r="P152" s="598">
        <v>10000</v>
      </c>
      <c r="Q152" s="598" t="s">
        <v>1425</v>
      </c>
      <c r="R152" s="598">
        <v>1571070429.99</v>
      </c>
      <c r="S152" s="599">
        <v>41284</v>
      </c>
      <c r="T152" s="600">
        <v>7.948046020993571E-2</v>
      </c>
      <c r="U152" s="601">
        <v>1.0274594222387934</v>
      </c>
      <c r="V152" s="600">
        <v>8.657037473191842E-2</v>
      </c>
      <c r="W152" s="601">
        <v>0.84867914079012341</v>
      </c>
      <c r="X152" s="600">
        <v>0.1113184730634984</v>
      </c>
      <c r="Y152" s="601">
        <v>0.84414820341553909</v>
      </c>
      <c r="Z152" s="600">
        <v>0.23752689770621971</v>
      </c>
      <c r="AA152" s="601">
        <v>1.3501798899943993</v>
      </c>
      <c r="AB152" s="600">
        <v>3.5259064666037732E-2</v>
      </c>
      <c r="AC152" s="602">
        <v>-0.38267250879237985</v>
      </c>
      <c r="AD152" s="162">
        <v>17162002000180</v>
      </c>
    </row>
    <row r="153" spans="1:30">
      <c r="E153" s="596" t="s">
        <v>2175</v>
      </c>
      <c r="F153" s="161" t="s">
        <v>1339</v>
      </c>
      <c r="G153" s="161" t="s">
        <v>34</v>
      </c>
      <c r="H153" s="161" t="s">
        <v>1321</v>
      </c>
      <c r="I153" s="597" t="s">
        <v>34</v>
      </c>
      <c r="J153" s="161" t="s">
        <v>619</v>
      </c>
      <c r="K153" s="161" t="s">
        <v>611</v>
      </c>
      <c r="L153" s="161" t="s">
        <v>48</v>
      </c>
      <c r="M153" s="161">
        <v>46</v>
      </c>
      <c r="N153" s="597">
        <v>1.6E-2</v>
      </c>
      <c r="O153" s="597">
        <v>5.4000000000000003E-3</v>
      </c>
      <c r="P153" s="598">
        <v>0</v>
      </c>
      <c r="Q153" s="598" t="s">
        <v>1425</v>
      </c>
      <c r="R153" s="598">
        <v>18477637.350000001</v>
      </c>
      <c r="S153" s="599">
        <v>44552</v>
      </c>
      <c r="T153" s="600">
        <v>0.10773355978723398</v>
      </c>
      <c r="U153" s="601">
        <v>1.3926927549531545</v>
      </c>
      <c r="V153" s="600" t="s">
        <v>34</v>
      </c>
      <c r="W153" s="601" t="s">
        <v>34</v>
      </c>
      <c r="X153" s="600" t="s">
        <v>34</v>
      </c>
      <c r="Y153" s="601" t="s">
        <v>34</v>
      </c>
      <c r="Z153" s="600" t="s">
        <v>34</v>
      </c>
      <c r="AA153" s="601" t="s">
        <v>34</v>
      </c>
      <c r="AB153" s="600" t="s">
        <v>34</v>
      </c>
      <c r="AC153" s="602" t="s">
        <v>34</v>
      </c>
      <c r="AD153" s="162">
        <v>44417227000102</v>
      </c>
    </row>
    <row r="154" spans="1:30">
      <c r="E154" s="596" t="s">
        <v>1790</v>
      </c>
      <c r="F154" s="161" t="s">
        <v>1339</v>
      </c>
      <c r="G154" s="161" t="s">
        <v>1418</v>
      </c>
      <c r="H154" s="161" t="s">
        <v>1321</v>
      </c>
      <c r="I154" s="597" t="s">
        <v>34</v>
      </c>
      <c r="J154" s="161" t="s">
        <v>619</v>
      </c>
      <c r="K154" s="161" t="s">
        <v>611</v>
      </c>
      <c r="L154" s="161" t="s">
        <v>48</v>
      </c>
      <c r="M154" s="161">
        <v>47</v>
      </c>
      <c r="N154" s="597">
        <v>0.01</v>
      </c>
      <c r="O154" s="597">
        <v>3.0000000000000001E-3</v>
      </c>
      <c r="P154" s="598">
        <v>300000</v>
      </c>
      <c r="Q154" s="598" t="s">
        <v>1426</v>
      </c>
      <c r="R154" s="598">
        <v>424907541.95999998</v>
      </c>
      <c r="S154" s="599">
        <v>42564</v>
      </c>
      <c r="T154" s="600">
        <v>0.11177775752764352</v>
      </c>
      <c r="U154" s="601">
        <v>1.444972888495476</v>
      </c>
      <c r="V154" s="600">
        <v>0.11044002663839891</v>
      </c>
      <c r="W154" s="601">
        <v>1.0826815432711445</v>
      </c>
      <c r="X154" s="600">
        <v>0.19322386131810143</v>
      </c>
      <c r="Y154" s="601">
        <v>1.4652516415280639</v>
      </c>
      <c r="Z154" s="600">
        <v>0.28922990977778507</v>
      </c>
      <c r="AA154" s="601">
        <v>1.6440765721188226</v>
      </c>
      <c r="AB154" s="600">
        <v>5.4785357468539145E-2</v>
      </c>
      <c r="AC154" s="602">
        <v>0.16649123685329231</v>
      </c>
      <c r="AD154" s="162">
        <v>24140275000199</v>
      </c>
    </row>
    <row r="155" spans="1:30">
      <c r="E155" s="596" t="s">
        <v>1791</v>
      </c>
      <c r="F155" s="161" t="s">
        <v>1339</v>
      </c>
      <c r="G155" s="161" t="s">
        <v>1418</v>
      </c>
      <c r="H155" s="161" t="s">
        <v>1324</v>
      </c>
      <c r="I155" s="597" t="s">
        <v>34</v>
      </c>
      <c r="J155" s="161" t="s">
        <v>619</v>
      </c>
      <c r="K155" s="161" t="s">
        <v>611</v>
      </c>
      <c r="L155" s="161" t="s">
        <v>48</v>
      </c>
      <c r="M155" s="161">
        <v>61</v>
      </c>
      <c r="N155" s="597">
        <v>0.02</v>
      </c>
      <c r="O155" s="597" t="s">
        <v>34</v>
      </c>
      <c r="P155" s="598">
        <v>100000</v>
      </c>
      <c r="Q155" s="598" t="s">
        <v>1426</v>
      </c>
      <c r="R155" s="598">
        <v>2439103580.8200002</v>
      </c>
      <c r="S155" s="599">
        <v>40422</v>
      </c>
      <c r="T155" s="600">
        <v>0.14858742165618377</v>
      </c>
      <c r="U155" s="601">
        <v>1.9208186012457169</v>
      </c>
      <c r="V155" s="600">
        <v>0.1988667507830435</v>
      </c>
      <c r="W155" s="601">
        <v>1.949559115447032</v>
      </c>
      <c r="X155" s="600">
        <v>0.3639277990633436</v>
      </c>
      <c r="Y155" s="601">
        <v>2.759730611621436</v>
      </c>
      <c r="Z155" s="600">
        <v>0.36272818723949052</v>
      </c>
      <c r="AA155" s="601">
        <v>2.0618646084900178</v>
      </c>
      <c r="AB155" s="600">
        <v>7.0854447009592855E-2</v>
      </c>
      <c r="AC155" s="602">
        <v>1.2249019945672033</v>
      </c>
      <c r="AD155" s="162">
        <v>12105992000109</v>
      </c>
    </row>
    <row r="156" spans="1:30" ht="5.25" customHeight="1">
      <c r="E156" s="603" t="s">
        <v>1394</v>
      </c>
      <c r="P156" s="613"/>
      <c r="Q156" s="613"/>
      <c r="R156" s="613"/>
      <c r="S156" s="614"/>
      <c r="AC156" s="615"/>
    </row>
    <row r="157" spans="1:30" s="493" customFormat="1">
      <c r="A157" s="590"/>
      <c r="B157" s="605" t="s">
        <v>12</v>
      </c>
      <c r="C157" s="586"/>
      <c r="D157" s="586"/>
      <c r="E157" s="591" t="s">
        <v>616</v>
      </c>
      <c r="F157" s="591"/>
      <c r="G157" s="591"/>
      <c r="H157" s="591"/>
      <c r="I157" s="591"/>
      <c r="J157" s="592"/>
      <c r="K157" s="591"/>
      <c r="L157" s="591"/>
      <c r="M157" s="591"/>
      <c r="N157" s="591"/>
      <c r="O157" s="591"/>
      <c r="P157" s="593"/>
      <c r="Q157" s="593"/>
      <c r="R157" s="593"/>
      <c r="S157" s="594"/>
      <c r="T157" s="591"/>
      <c r="U157" s="591"/>
      <c r="V157" s="591"/>
      <c r="W157" s="591"/>
      <c r="X157" s="591"/>
      <c r="Y157" s="591"/>
      <c r="Z157" s="591"/>
      <c r="AA157" s="591"/>
      <c r="AB157" s="591"/>
      <c r="AC157" s="595"/>
      <c r="AD157" s="591"/>
    </row>
    <row r="158" spans="1:30" s="493" customFormat="1" ht="3" customHeight="1">
      <c r="B158" s="586"/>
      <c r="C158" s="586"/>
      <c r="D158" s="586"/>
      <c r="J158" s="606"/>
      <c r="P158" s="589"/>
      <c r="Q158" s="589"/>
      <c r="R158" s="589"/>
      <c r="S158" s="604"/>
      <c r="AC158" s="607"/>
    </row>
    <row r="159" spans="1:30" s="493" customFormat="1">
      <c r="A159" s="620"/>
      <c r="B159" s="586" t="s">
        <v>616</v>
      </c>
      <c r="C159" s="586" t="s">
        <v>610</v>
      </c>
      <c r="D159" s="586" t="str">
        <f>B159&amp;" "&amp;C159</f>
        <v>Descorrelacionados Quant</v>
      </c>
      <c r="E159" s="608" t="s">
        <v>610</v>
      </c>
      <c r="F159" s="608"/>
      <c r="G159" s="608"/>
      <c r="H159" s="608"/>
      <c r="I159" s="608"/>
      <c r="J159" s="609"/>
      <c r="K159" s="608"/>
      <c r="L159" s="608"/>
      <c r="M159" s="608"/>
      <c r="N159" s="608"/>
      <c r="O159" s="608"/>
      <c r="P159" s="610"/>
      <c r="Q159" s="610"/>
      <c r="R159" s="610"/>
      <c r="S159" s="611"/>
      <c r="T159" s="608"/>
      <c r="U159" s="608"/>
      <c r="V159" s="608"/>
      <c r="W159" s="608"/>
      <c r="X159" s="608"/>
      <c r="Y159" s="608"/>
      <c r="Z159" s="608"/>
      <c r="AA159" s="608"/>
      <c r="AB159" s="608"/>
      <c r="AC159" s="612"/>
      <c r="AD159" s="608"/>
    </row>
    <row r="160" spans="1:30">
      <c r="E160" s="596" t="s">
        <v>1749</v>
      </c>
      <c r="F160" s="161" t="s">
        <v>715</v>
      </c>
      <c r="G160" s="161" t="s">
        <v>34</v>
      </c>
      <c r="H160" s="161" t="s">
        <v>1321</v>
      </c>
      <c r="I160" s="597" t="s">
        <v>34</v>
      </c>
      <c r="J160" s="161" t="s">
        <v>610</v>
      </c>
      <c r="K160" s="161" t="s">
        <v>611</v>
      </c>
      <c r="L160" s="161" t="s">
        <v>48</v>
      </c>
      <c r="M160" s="161">
        <v>18</v>
      </c>
      <c r="N160" s="597">
        <v>0.02</v>
      </c>
      <c r="O160" s="597">
        <v>4.0000000000000001E-3</v>
      </c>
      <c r="P160" s="598">
        <v>10000</v>
      </c>
      <c r="Q160" s="598" t="s">
        <v>1426</v>
      </c>
      <c r="R160" s="598">
        <v>160338500.55000001</v>
      </c>
      <c r="S160" s="599">
        <v>43887</v>
      </c>
      <c r="T160" s="600">
        <v>9.2332971482482096E-2</v>
      </c>
      <c r="U160" s="601">
        <v>1.1936063440297333</v>
      </c>
      <c r="V160" s="600">
        <v>0.1816583617502463</v>
      </c>
      <c r="W160" s="601">
        <v>1.7808593626278741</v>
      </c>
      <c r="X160" s="600">
        <v>0.47422000030213551</v>
      </c>
      <c r="Y160" s="601">
        <v>3.5960964093571217</v>
      </c>
      <c r="Z160" s="600" t="s">
        <v>34</v>
      </c>
      <c r="AA160" s="601" t="s">
        <v>34</v>
      </c>
      <c r="AB160" s="600">
        <v>8.8774218113997064E-2</v>
      </c>
      <c r="AC160" s="602">
        <v>0.83069020759402035</v>
      </c>
      <c r="AD160" s="162">
        <v>34702572000134</v>
      </c>
    </row>
    <row r="161" spans="1:30">
      <c r="E161" s="596" t="s">
        <v>1760</v>
      </c>
      <c r="F161" s="161" t="s">
        <v>715</v>
      </c>
      <c r="G161" s="161" t="s">
        <v>1418</v>
      </c>
      <c r="H161" s="161" t="s">
        <v>1321</v>
      </c>
      <c r="I161" s="597" t="s">
        <v>34</v>
      </c>
      <c r="J161" s="161" t="s">
        <v>610</v>
      </c>
      <c r="K161" s="161" t="s">
        <v>611</v>
      </c>
      <c r="L161" s="161" t="s">
        <v>48</v>
      </c>
      <c r="M161" s="161">
        <v>33</v>
      </c>
      <c r="N161" s="597">
        <v>9.4999999999999998E-3</v>
      </c>
      <c r="O161" s="597">
        <v>1.9E-3</v>
      </c>
      <c r="P161" s="598">
        <v>50000</v>
      </c>
      <c r="Q161" s="598" t="s">
        <v>1425</v>
      </c>
      <c r="R161" s="598">
        <v>633329530.24000001</v>
      </c>
      <c r="S161" s="599">
        <v>40975</v>
      </c>
      <c r="T161" s="600">
        <v>9.2843419953269501E-2</v>
      </c>
      <c r="U161" s="601">
        <v>1.2002050110416329</v>
      </c>
      <c r="V161" s="600">
        <v>0.14327015600675952</v>
      </c>
      <c r="W161" s="601">
        <v>1.4045265863433227</v>
      </c>
      <c r="X161" s="600">
        <v>0.17990275639709075</v>
      </c>
      <c r="Y161" s="601">
        <v>1.3642352829927946</v>
      </c>
      <c r="Z161" s="600">
        <v>0.3443555930592308</v>
      </c>
      <c r="AA161" s="601">
        <v>1.9574288269900382</v>
      </c>
      <c r="AB161" s="600">
        <v>5.7215161889134517E-2</v>
      </c>
      <c r="AC161" s="602">
        <v>0.67124855939197536</v>
      </c>
      <c r="AD161" s="162">
        <v>11052478000181</v>
      </c>
    </row>
    <row r="162" spans="1:30">
      <c r="E162" s="596" t="s">
        <v>1767</v>
      </c>
      <c r="F162" s="161" t="s">
        <v>1339</v>
      </c>
      <c r="G162" s="161" t="s">
        <v>1418</v>
      </c>
      <c r="H162" s="161" t="s">
        <v>1321</v>
      </c>
      <c r="I162" s="597" t="s">
        <v>34</v>
      </c>
      <c r="J162" s="161" t="s">
        <v>610</v>
      </c>
      <c r="K162" s="161" t="s">
        <v>611</v>
      </c>
      <c r="L162" s="161" t="s">
        <v>48</v>
      </c>
      <c r="M162" s="161">
        <v>13</v>
      </c>
      <c r="N162" s="597">
        <v>1.4499999999999999E-2</v>
      </c>
      <c r="O162" s="597">
        <v>2.8999999999999998E-3</v>
      </c>
      <c r="P162" s="598">
        <v>25000</v>
      </c>
      <c r="Q162" s="598" t="s">
        <v>1425</v>
      </c>
      <c r="R162" s="598">
        <v>276979377.32999998</v>
      </c>
      <c r="S162" s="599">
        <v>43307</v>
      </c>
      <c r="T162" s="600">
        <v>6.7889531282496751E-3</v>
      </c>
      <c r="U162" s="601">
        <v>8.7762122166042539E-2</v>
      </c>
      <c r="V162" s="600">
        <v>6.3812993179759303E-3</v>
      </c>
      <c r="W162" s="601">
        <v>6.2558070691909093E-2</v>
      </c>
      <c r="X162" s="600">
        <v>4.8384491972385923E-2</v>
      </c>
      <c r="Y162" s="601">
        <v>0.36690839218002075</v>
      </c>
      <c r="Z162" s="600">
        <v>0.16909225199020983</v>
      </c>
      <c r="AA162" s="601">
        <v>0.96117517803571495</v>
      </c>
      <c r="AB162" s="600">
        <v>7.35465363429577E-2</v>
      </c>
      <c r="AC162" s="602">
        <v>-1.1978402640044912</v>
      </c>
      <c r="AD162" s="162">
        <v>29826089000121</v>
      </c>
    </row>
    <row r="163" spans="1:30">
      <c r="E163" s="596" t="s">
        <v>1771</v>
      </c>
      <c r="F163" s="161" t="s">
        <v>1339</v>
      </c>
      <c r="G163" s="161" t="s">
        <v>34</v>
      </c>
      <c r="H163" s="161" t="s">
        <v>1321</v>
      </c>
      <c r="I163" s="597" t="s">
        <v>34</v>
      </c>
      <c r="J163" s="161" t="s">
        <v>610</v>
      </c>
      <c r="K163" s="161" t="s">
        <v>34</v>
      </c>
      <c r="L163" s="161" t="s">
        <v>48</v>
      </c>
      <c r="M163" s="161">
        <v>17</v>
      </c>
      <c r="N163" s="597">
        <v>1.4999999999999999E-2</v>
      </c>
      <c r="O163" s="597">
        <v>4.9999999999999992E-3</v>
      </c>
      <c r="P163" s="598">
        <v>1000</v>
      </c>
      <c r="Q163" s="598" t="s">
        <v>1425</v>
      </c>
      <c r="R163" s="598">
        <v>162355140.34999999</v>
      </c>
      <c r="S163" s="599">
        <v>43446</v>
      </c>
      <c r="T163" s="600">
        <v>6.2186476181522954E-2</v>
      </c>
      <c r="U163" s="601">
        <v>0.80389671524004058</v>
      </c>
      <c r="V163" s="600">
        <v>0.12009087197004287</v>
      </c>
      <c r="W163" s="601">
        <v>1.1772920973933985</v>
      </c>
      <c r="X163" s="600">
        <v>0.2242190168088205</v>
      </c>
      <c r="Y163" s="601">
        <v>1.7002935362111773</v>
      </c>
      <c r="Z163" s="600">
        <v>0.27901613927644298</v>
      </c>
      <c r="AA163" s="601">
        <v>1.5860181894046825</v>
      </c>
      <c r="AB163" s="600">
        <v>6.0570489674205655E-2</v>
      </c>
      <c r="AC163" s="602">
        <v>0.29900291822285902</v>
      </c>
      <c r="AD163" s="162">
        <v>31416575000113</v>
      </c>
    </row>
    <row r="164" spans="1:30" ht="5.25" customHeight="1">
      <c r="E164" s="603" t="s">
        <v>1394</v>
      </c>
      <c r="P164" s="613"/>
      <c r="Q164" s="613"/>
      <c r="R164" s="613"/>
      <c r="S164" s="614"/>
      <c r="AC164" s="615"/>
    </row>
    <row r="165" spans="1:30" s="493" customFormat="1">
      <c r="A165" s="620"/>
      <c r="B165" s="586" t="s">
        <v>616</v>
      </c>
      <c r="C165" s="586" t="s">
        <v>617</v>
      </c>
      <c r="D165" s="586" t="str">
        <f>B165&amp;" "&amp;C165</f>
        <v>Descorrelacionados Long &amp; Short</v>
      </c>
      <c r="E165" s="608" t="s">
        <v>617</v>
      </c>
      <c r="F165" s="608"/>
      <c r="G165" s="608"/>
      <c r="H165" s="608"/>
      <c r="I165" s="608"/>
      <c r="J165" s="609"/>
      <c r="K165" s="608"/>
      <c r="L165" s="608"/>
      <c r="M165" s="608"/>
      <c r="N165" s="608"/>
      <c r="O165" s="608"/>
      <c r="P165" s="610"/>
      <c r="Q165" s="610"/>
      <c r="R165" s="610"/>
      <c r="S165" s="611"/>
      <c r="T165" s="608"/>
      <c r="U165" s="608"/>
      <c r="V165" s="608"/>
      <c r="W165" s="608"/>
      <c r="X165" s="608"/>
      <c r="Y165" s="608"/>
      <c r="Z165" s="608"/>
      <c r="AA165" s="608"/>
      <c r="AB165" s="608"/>
      <c r="AC165" s="612"/>
      <c r="AD165" s="608"/>
    </row>
    <row r="166" spans="1:30">
      <c r="E166" s="596" t="s">
        <v>2208</v>
      </c>
      <c r="F166" s="161" t="s">
        <v>715</v>
      </c>
      <c r="G166" s="161" t="s">
        <v>34</v>
      </c>
      <c r="H166" s="161" t="s">
        <v>1321</v>
      </c>
      <c r="I166" s="597" t="s">
        <v>34</v>
      </c>
      <c r="J166" s="161" t="s">
        <v>617</v>
      </c>
      <c r="K166" s="161" t="s">
        <v>608</v>
      </c>
      <c r="L166" s="161" t="s">
        <v>48</v>
      </c>
      <c r="M166" s="161">
        <v>15</v>
      </c>
      <c r="N166" s="597">
        <v>1.8500000000000003E-2</v>
      </c>
      <c r="O166" s="597">
        <v>4.6249999999999998E-3</v>
      </c>
      <c r="P166" s="598">
        <v>10000</v>
      </c>
      <c r="Q166" s="598" t="s">
        <v>1425</v>
      </c>
      <c r="R166" s="598">
        <v>488796415.63999999</v>
      </c>
      <c r="S166" s="599">
        <v>41577</v>
      </c>
      <c r="T166" s="600">
        <v>9.217874383893121E-2</v>
      </c>
      <c r="U166" s="601">
        <v>1.1916126131791884</v>
      </c>
      <c r="V166" s="600">
        <v>0.10320133650430896</v>
      </c>
      <c r="W166" s="601">
        <v>1.0117181756933864</v>
      </c>
      <c r="X166" s="600">
        <v>0.18088648159287013</v>
      </c>
      <c r="Y166" s="601">
        <v>1.3716950498564497</v>
      </c>
      <c r="Z166" s="600">
        <v>0.30731837553242713</v>
      </c>
      <c r="AA166" s="601">
        <v>1.7468972755364909</v>
      </c>
      <c r="AB166" s="600">
        <v>4.874684630137259E-2</v>
      </c>
      <c r="AC166" s="602">
        <v>4.6490018234214871E-2</v>
      </c>
      <c r="AD166" s="162">
        <v>18772290000157</v>
      </c>
    </row>
    <row r="167" spans="1:30">
      <c r="E167" s="596" t="s">
        <v>2164</v>
      </c>
      <c r="F167" s="161" t="s">
        <v>715</v>
      </c>
      <c r="G167" s="161" t="s">
        <v>1418</v>
      </c>
      <c r="H167" s="161" t="s">
        <v>1321</v>
      </c>
      <c r="I167" s="597" t="s">
        <v>34</v>
      </c>
      <c r="J167" s="161" t="s">
        <v>617</v>
      </c>
      <c r="K167" s="161" t="s">
        <v>608</v>
      </c>
      <c r="L167" s="161" t="s">
        <v>48</v>
      </c>
      <c r="M167" s="161">
        <v>32</v>
      </c>
      <c r="N167" s="597">
        <v>0.02</v>
      </c>
      <c r="O167" s="597" t="s">
        <v>34</v>
      </c>
      <c r="P167" s="598">
        <v>1000</v>
      </c>
      <c r="Q167" s="598" t="s">
        <v>1425</v>
      </c>
      <c r="R167" s="598">
        <v>26457639.690000001</v>
      </c>
      <c r="S167" s="599">
        <v>43434</v>
      </c>
      <c r="T167" s="600">
        <v>7.2641382127581755E-2</v>
      </c>
      <c r="U167" s="601">
        <v>0.93904932500758775</v>
      </c>
      <c r="V167" s="600">
        <v>8.4689408836585489E-2</v>
      </c>
      <c r="W167" s="601">
        <v>0.83023938556381149</v>
      </c>
      <c r="X167" s="600">
        <v>0.16575945401008063</v>
      </c>
      <c r="Y167" s="601">
        <v>1.2569840517120079</v>
      </c>
      <c r="Z167" s="600">
        <v>0.24822095835964064</v>
      </c>
      <c r="AA167" s="601">
        <v>1.4109683976373855</v>
      </c>
      <c r="AB167" s="600">
        <v>5.175116209043467E-2</v>
      </c>
      <c r="AC167" s="602">
        <v>-0.28039360315105061</v>
      </c>
      <c r="AD167" s="162">
        <v>31922843000179</v>
      </c>
    </row>
    <row r="168" spans="1:30">
      <c r="E168" s="596" t="s">
        <v>1768</v>
      </c>
      <c r="F168" s="161" t="s">
        <v>1339</v>
      </c>
      <c r="G168" s="161" t="s">
        <v>34</v>
      </c>
      <c r="H168" s="161" t="s">
        <v>1321</v>
      </c>
      <c r="I168" s="597" t="s">
        <v>34</v>
      </c>
      <c r="J168" s="161" t="s">
        <v>617</v>
      </c>
      <c r="K168" s="161" t="s">
        <v>608</v>
      </c>
      <c r="L168" s="161" t="s">
        <v>48</v>
      </c>
      <c r="M168" s="161">
        <v>15</v>
      </c>
      <c r="N168" s="597">
        <v>0</v>
      </c>
      <c r="O168" s="597">
        <v>5.0000000000000001E-3</v>
      </c>
      <c r="P168" s="598">
        <v>5000</v>
      </c>
      <c r="Q168" s="598" t="s">
        <v>1425</v>
      </c>
      <c r="R168" s="598">
        <v>52133950.600000001</v>
      </c>
      <c r="S168" s="599">
        <v>43425</v>
      </c>
      <c r="T168" s="600">
        <v>7.267258692767653E-2</v>
      </c>
      <c r="U168" s="601">
        <v>0.93945271554900844</v>
      </c>
      <c r="V168" s="600">
        <v>8.5038814841778887E-2</v>
      </c>
      <c r="W168" s="601">
        <v>0.83366473273589792</v>
      </c>
      <c r="X168" s="600">
        <v>0.10275812301771303</v>
      </c>
      <c r="Y168" s="601">
        <v>0.77923351394045193</v>
      </c>
      <c r="Z168" s="600">
        <v>0.1753012221069763</v>
      </c>
      <c r="AA168" s="601">
        <v>0.9964689770546491</v>
      </c>
      <c r="AB168" s="600">
        <v>2.101811062819248E-2</v>
      </c>
      <c r="AC168" s="602">
        <v>-0.72808915458781909</v>
      </c>
      <c r="AD168" s="162">
        <v>31353372000125</v>
      </c>
    </row>
    <row r="169" spans="1:30">
      <c r="E169" s="596" t="s">
        <v>1770</v>
      </c>
      <c r="F169" s="161" t="s">
        <v>1339</v>
      </c>
      <c r="G169" s="161" t="s">
        <v>34</v>
      </c>
      <c r="H169" s="161" t="s">
        <v>1324</v>
      </c>
      <c r="I169" s="597" t="s">
        <v>34</v>
      </c>
      <c r="J169" s="161" t="s">
        <v>617</v>
      </c>
      <c r="K169" s="161" t="s">
        <v>608</v>
      </c>
      <c r="L169" s="161" t="s">
        <v>48</v>
      </c>
      <c r="M169" s="161">
        <v>16</v>
      </c>
      <c r="N169" s="597">
        <v>0.02</v>
      </c>
      <c r="O169" s="597">
        <v>4.0000000000000001E-3</v>
      </c>
      <c r="P169" s="598">
        <v>5000</v>
      </c>
      <c r="Q169" s="598" t="s">
        <v>1425</v>
      </c>
      <c r="R169" s="598">
        <v>147054931.06999999</v>
      </c>
      <c r="S169" s="599">
        <v>38468</v>
      </c>
      <c r="T169" s="600">
        <v>8.5231781633680059E-2</v>
      </c>
      <c r="U169" s="601">
        <v>1.10180787683432</v>
      </c>
      <c r="V169" s="600">
        <v>0.10592125235323113</v>
      </c>
      <c r="W169" s="601">
        <v>1.0383824456914417</v>
      </c>
      <c r="X169" s="600">
        <v>0.14388120773007662</v>
      </c>
      <c r="Y169" s="601">
        <v>1.0910773357564874</v>
      </c>
      <c r="Z169" s="600">
        <v>0.26496670461580418</v>
      </c>
      <c r="AA169" s="601">
        <v>1.5061566481318009</v>
      </c>
      <c r="AB169" s="600">
        <v>1.720412513690037E-2</v>
      </c>
      <c r="AC169" s="602">
        <v>0.21472041910839473</v>
      </c>
      <c r="AD169" s="162">
        <v>7279819000189</v>
      </c>
    </row>
    <row r="170" spans="1:30">
      <c r="E170" s="596" t="s">
        <v>2185</v>
      </c>
      <c r="F170" s="161" t="s">
        <v>1339</v>
      </c>
      <c r="G170" s="161" t="s">
        <v>34</v>
      </c>
      <c r="H170" s="161" t="s">
        <v>1321</v>
      </c>
      <c r="I170" s="597" t="s">
        <v>34</v>
      </c>
      <c r="J170" s="161" t="s">
        <v>617</v>
      </c>
      <c r="K170" s="161" t="s">
        <v>608</v>
      </c>
      <c r="L170" s="161" t="s">
        <v>48</v>
      </c>
      <c r="M170" s="161">
        <v>32</v>
      </c>
      <c r="N170" s="597">
        <v>0</v>
      </c>
      <c r="O170" s="597">
        <v>3.8E-3</v>
      </c>
      <c r="P170" s="598">
        <v>20000</v>
      </c>
      <c r="Q170" s="598" t="s">
        <v>1425</v>
      </c>
      <c r="R170" s="598">
        <v>63957698.100000001</v>
      </c>
      <c r="S170" s="599">
        <v>42893</v>
      </c>
      <c r="T170" s="600">
        <v>6.6183773336040419E-2</v>
      </c>
      <c r="U170" s="601">
        <v>0.85557055575441487</v>
      </c>
      <c r="V170" s="600">
        <v>-3.7029445152347518E-2</v>
      </c>
      <c r="W170" s="601">
        <v>-0.36301237915564333</v>
      </c>
      <c r="X170" s="600">
        <v>-6.5127579573019956E-3</v>
      </c>
      <c r="Y170" s="601">
        <v>-4.9387426701412919E-2</v>
      </c>
      <c r="Z170" s="600">
        <v>0.14429017534658262</v>
      </c>
      <c r="AA170" s="601">
        <v>0.82019213385120615</v>
      </c>
      <c r="AB170" s="600">
        <v>8.2273851874342968E-2</v>
      </c>
      <c r="AC170" s="602">
        <v>-1.5984150454866048</v>
      </c>
      <c r="AD170" s="162">
        <v>26831831000107</v>
      </c>
    </row>
    <row r="171" spans="1:30">
      <c r="E171" s="596" t="s">
        <v>1792</v>
      </c>
      <c r="F171" s="161" t="s">
        <v>1339</v>
      </c>
      <c r="G171" s="161" t="s">
        <v>1418</v>
      </c>
      <c r="H171" s="161" t="s">
        <v>1321</v>
      </c>
      <c r="I171" s="597" t="s">
        <v>34</v>
      </c>
      <c r="J171" s="161" t="s">
        <v>617</v>
      </c>
      <c r="K171" s="161" t="s">
        <v>608</v>
      </c>
      <c r="L171" s="161" t="s">
        <v>48</v>
      </c>
      <c r="M171" s="161">
        <v>77</v>
      </c>
      <c r="N171" s="597">
        <v>1.8500000000000003E-2</v>
      </c>
      <c r="O171" s="597">
        <v>3.6999999999999993E-3</v>
      </c>
      <c r="P171" s="598">
        <v>100000</v>
      </c>
      <c r="Q171" s="598" t="s">
        <v>1426</v>
      </c>
      <c r="R171" s="598">
        <v>254165199.18000001</v>
      </c>
      <c r="S171" s="599">
        <v>42677</v>
      </c>
      <c r="T171" s="600">
        <v>0.11084835139601412</v>
      </c>
      <c r="U171" s="601">
        <v>1.4329582740291427</v>
      </c>
      <c r="V171" s="600">
        <v>9.3096863405803365E-2</v>
      </c>
      <c r="W171" s="601">
        <v>0.91266055264471435</v>
      </c>
      <c r="X171" s="600">
        <v>0.23928114709756376</v>
      </c>
      <c r="Y171" s="601">
        <v>1.8145124063855882</v>
      </c>
      <c r="Z171" s="600">
        <v>0.41164107467953692</v>
      </c>
      <c r="AA171" s="601">
        <v>2.3399013176832311</v>
      </c>
      <c r="AB171" s="600">
        <v>0.10238768640090619</v>
      </c>
      <c r="AC171" s="602">
        <v>-2.8278200454801703E-2</v>
      </c>
      <c r="AD171" s="162">
        <v>25423215000146</v>
      </c>
    </row>
    <row r="172" spans="1:30">
      <c r="E172" s="596" t="s">
        <v>1793</v>
      </c>
      <c r="F172" s="161" t="s">
        <v>1339</v>
      </c>
      <c r="G172" s="161" t="s">
        <v>34</v>
      </c>
      <c r="H172" s="161" t="s">
        <v>1324</v>
      </c>
      <c r="I172" s="597" t="s">
        <v>34</v>
      </c>
      <c r="J172" s="161" t="s">
        <v>617</v>
      </c>
      <c r="K172" s="161" t="s">
        <v>608</v>
      </c>
      <c r="L172" s="161" t="s">
        <v>48</v>
      </c>
      <c r="M172" s="161">
        <v>91</v>
      </c>
      <c r="N172" s="597">
        <v>1.9450000000000002E-2</v>
      </c>
      <c r="O172" s="597">
        <v>3.8899999999999994E-3</v>
      </c>
      <c r="P172" s="598">
        <v>50000</v>
      </c>
      <c r="Q172" s="598" t="s">
        <v>1425</v>
      </c>
      <c r="R172" s="598">
        <v>1478017400.52</v>
      </c>
      <c r="S172" s="599">
        <v>42163</v>
      </c>
      <c r="T172" s="600">
        <v>0.10238824671930824</v>
      </c>
      <c r="U172" s="601">
        <v>1.3235928496185614</v>
      </c>
      <c r="V172" s="600">
        <v>0.1276545029266849</v>
      </c>
      <c r="W172" s="601">
        <v>1.2514409715482635</v>
      </c>
      <c r="X172" s="600">
        <v>0.19398174520344869</v>
      </c>
      <c r="Y172" s="601">
        <v>1.4709988127082554</v>
      </c>
      <c r="Z172" s="600">
        <v>0.42957164056046571</v>
      </c>
      <c r="AA172" s="601">
        <v>2.4418244670294276</v>
      </c>
      <c r="AB172" s="600">
        <v>3.0040434172156533E-2</v>
      </c>
      <c r="AC172" s="602">
        <v>0.7811351680676718</v>
      </c>
      <c r="AD172" s="162">
        <v>19366052000104</v>
      </c>
    </row>
    <row r="173" spans="1:30" ht="5.25" customHeight="1">
      <c r="A173" s="620"/>
      <c r="B173" s="586"/>
      <c r="C173" s="586"/>
      <c r="D173" s="586"/>
      <c r="E173" s="603" t="s">
        <v>1394</v>
      </c>
      <c r="P173" s="613"/>
      <c r="Q173" s="613"/>
      <c r="R173" s="613"/>
      <c r="S173" s="614"/>
      <c r="AC173" s="615"/>
    </row>
    <row r="174" spans="1:30" s="493" customFormat="1">
      <c r="A174" s="620"/>
      <c r="B174" s="586" t="s">
        <v>616</v>
      </c>
      <c r="C174" s="586" t="s">
        <v>619</v>
      </c>
      <c r="D174" s="586" t="str">
        <f>B174&amp;" "&amp;C174</f>
        <v>Descorrelacionados Multiestratégia</v>
      </c>
      <c r="E174" s="608" t="s">
        <v>619</v>
      </c>
      <c r="F174" s="608"/>
      <c r="G174" s="608"/>
      <c r="H174" s="608"/>
      <c r="I174" s="608"/>
      <c r="J174" s="609"/>
      <c r="K174" s="608"/>
      <c r="L174" s="608"/>
      <c r="M174" s="608"/>
      <c r="N174" s="608"/>
      <c r="O174" s="608"/>
      <c r="P174" s="610"/>
      <c r="Q174" s="610"/>
      <c r="R174" s="610"/>
      <c r="S174" s="611"/>
      <c r="T174" s="608"/>
      <c r="U174" s="608"/>
      <c r="V174" s="608"/>
      <c r="W174" s="608"/>
      <c r="X174" s="608"/>
      <c r="Y174" s="608"/>
      <c r="Z174" s="608"/>
      <c r="AA174" s="608"/>
      <c r="AB174" s="608"/>
      <c r="AC174" s="612"/>
      <c r="AD174" s="608"/>
    </row>
    <row r="175" spans="1:30">
      <c r="E175" s="596" t="s">
        <v>1753</v>
      </c>
      <c r="F175" s="161" t="s">
        <v>715</v>
      </c>
      <c r="G175" s="161" t="s">
        <v>34</v>
      </c>
      <c r="H175" s="161" t="s">
        <v>1321</v>
      </c>
      <c r="I175" s="597" t="s">
        <v>34</v>
      </c>
      <c r="J175" s="161" t="s">
        <v>619</v>
      </c>
      <c r="K175" s="161" t="s">
        <v>611</v>
      </c>
      <c r="L175" s="161" t="s">
        <v>48</v>
      </c>
      <c r="M175" s="161">
        <v>31</v>
      </c>
      <c r="N175" s="597">
        <v>0.02</v>
      </c>
      <c r="O175" s="597">
        <v>4.0000000000000001E-3</v>
      </c>
      <c r="P175" s="598">
        <v>50000</v>
      </c>
      <c r="Q175" s="598" t="s">
        <v>1426</v>
      </c>
      <c r="R175" s="598">
        <v>46255540.969999999</v>
      </c>
      <c r="S175" s="599">
        <v>43046</v>
      </c>
      <c r="T175" s="600">
        <v>0.21553637273549286</v>
      </c>
      <c r="U175" s="601">
        <v>2.7862807590358045</v>
      </c>
      <c r="V175" s="600">
        <v>0.29695507160657719</v>
      </c>
      <c r="W175" s="601">
        <v>2.9111526408978352</v>
      </c>
      <c r="X175" s="600">
        <v>0.37821993677668075</v>
      </c>
      <c r="Y175" s="601">
        <v>2.8681104882192678</v>
      </c>
      <c r="Z175" s="600">
        <v>0.42153506888747483</v>
      </c>
      <c r="AA175" s="601">
        <v>2.3961419882779409</v>
      </c>
      <c r="AB175" s="600">
        <v>5.4920380560658046E-2</v>
      </c>
      <c r="AC175" s="602">
        <v>2.9953216635933537</v>
      </c>
      <c r="AD175" s="162">
        <v>28558421000151</v>
      </c>
    </row>
    <row r="176" spans="1:30">
      <c r="E176" s="596" t="s">
        <v>1785</v>
      </c>
      <c r="F176" s="161" t="s">
        <v>1339</v>
      </c>
      <c r="G176" s="161" t="s">
        <v>1418</v>
      </c>
      <c r="H176" s="161" t="s">
        <v>1321</v>
      </c>
      <c r="I176" s="597" t="s">
        <v>34</v>
      </c>
      <c r="J176" s="161" t="s">
        <v>619</v>
      </c>
      <c r="K176" s="161" t="s">
        <v>611</v>
      </c>
      <c r="L176" s="161" t="s">
        <v>48</v>
      </c>
      <c r="M176" s="161">
        <v>32</v>
      </c>
      <c r="N176" s="597">
        <v>1.3500000000000002E-2</v>
      </c>
      <c r="O176" s="597">
        <v>3.1499999999999996E-3</v>
      </c>
      <c r="P176" s="598">
        <v>500</v>
      </c>
      <c r="Q176" s="598" t="s">
        <v>1426</v>
      </c>
      <c r="R176" s="598">
        <v>275704942.38</v>
      </c>
      <c r="S176" s="599">
        <v>43812</v>
      </c>
      <c r="T176" s="600">
        <v>-2.2602085514360826E-2</v>
      </c>
      <c r="U176" s="601">
        <v>-0.29218157095011316</v>
      </c>
      <c r="V176" s="600">
        <v>-1.7183388121116749E-2</v>
      </c>
      <c r="W176" s="601">
        <v>-0.16845466028825876</v>
      </c>
      <c r="X176" s="600">
        <v>6.2139612027473756E-2</v>
      </c>
      <c r="Y176" s="601">
        <v>0.47121596632042495</v>
      </c>
      <c r="Z176" s="600" t="s">
        <v>34</v>
      </c>
      <c r="AA176" s="601" t="s">
        <v>34</v>
      </c>
      <c r="AB176" s="600">
        <v>5.505618242627526E-2</v>
      </c>
      <c r="AC176" s="602">
        <v>-2.0519760939576344</v>
      </c>
      <c r="AD176" s="162">
        <v>35432385000140</v>
      </c>
    </row>
    <row r="177" spans="1:30" ht="5.25" customHeight="1">
      <c r="E177" s="603" t="s">
        <v>1394</v>
      </c>
      <c r="P177" s="613"/>
      <c r="Q177" s="613"/>
      <c r="R177" s="613"/>
      <c r="S177" s="614"/>
      <c r="AC177" s="615"/>
    </row>
    <row r="178" spans="1:30" s="493" customFormat="1">
      <c r="A178" s="620"/>
      <c r="B178" s="586" t="s">
        <v>616</v>
      </c>
      <c r="C178" s="586" t="s">
        <v>618</v>
      </c>
      <c r="D178" s="586" t="str">
        <f>B178&amp;" "&amp;C178</f>
        <v>Descorrelacionados Arbitragem</v>
      </c>
      <c r="E178" s="608" t="s">
        <v>618</v>
      </c>
      <c r="F178" s="608"/>
      <c r="G178" s="608"/>
      <c r="H178" s="608"/>
      <c r="I178" s="608"/>
      <c r="J178" s="609"/>
      <c r="K178" s="608"/>
      <c r="L178" s="608"/>
      <c r="M178" s="608"/>
      <c r="N178" s="608"/>
      <c r="O178" s="608"/>
      <c r="P178" s="610"/>
      <c r="Q178" s="610"/>
      <c r="R178" s="610"/>
      <c r="S178" s="611"/>
      <c r="T178" s="608"/>
      <c r="U178" s="608"/>
      <c r="V178" s="608"/>
      <c r="W178" s="608"/>
      <c r="X178" s="608"/>
      <c r="Y178" s="608"/>
      <c r="Z178" s="608"/>
      <c r="AA178" s="608"/>
      <c r="AB178" s="608"/>
      <c r="AC178" s="612"/>
      <c r="AD178" s="608"/>
    </row>
    <row r="179" spans="1:30">
      <c r="E179" s="596" t="s">
        <v>2226</v>
      </c>
      <c r="F179" s="161" t="s">
        <v>1339</v>
      </c>
      <c r="G179" s="161" t="s">
        <v>34</v>
      </c>
      <c r="H179" s="161" t="s">
        <v>1321</v>
      </c>
      <c r="I179" s="597" t="s">
        <v>34</v>
      </c>
      <c r="J179" s="161" t="s">
        <v>618</v>
      </c>
      <c r="K179" s="161" t="s">
        <v>611</v>
      </c>
      <c r="L179" s="161" t="s">
        <v>34</v>
      </c>
      <c r="M179" s="161">
        <v>5</v>
      </c>
      <c r="N179" s="597">
        <v>9.0000000000000011E-3</v>
      </c>
      <c r="O179" s="597">
        <v>5.3333999999999994E-3</v>
      </c>
      <c r="P179" s="598">
        <v>10000</v>
      </c>
      <c r="Q179" s="598" t="s">
        <v>1426</v>
      </c>
      <c r="R179" s="598">
        <v>225407213.21000001</v>
      </c>
      <c r="S179" s="599">
        <v>43641</v>
      </c>
      <c r="T179" s="600">
        <v>5.3352737483266743E-2</v>
      </c>
      <c r="U179" s="601">
        <v>0.68970125090647871</v>
      </c>
      <c r="V179" s="600">
        <v>7.8102363236456585E-2</v>
      </c>
      <c r="W179" s="601">
        <v>0.76566431334569818</v>
      </c>
      <c r="X179" s="600">
        <v>0.14777289998078613</v>
      </c>
      <c r="Y179" s="601">
        <v>1.120588745060572</v>
      </c>
      <c r="Z179" s="600">
        <v>0.20187311581209388</v>
      </c>
      <c r="AA179" s="601">
        <v>1.1475122351705871</v>
      </c>
      <c r="AB179" s="600">
        <v>6.2414101723507379E-2</v>
      </c>
      <c r="AC179" s="602">
        <v>-0.32044295200289624</v>
      </c>
      <c r="AD179" s="162">
        <v>33361657000133</v>
      </c>
    </row>
    <row r="180" spans="1:30">
      <c r="E180" s="596" t="s">
        <v>1772</v>
      </c>
      <c r="F180" s="161" t="s">
        <v>1339</v>
      </c>
      <c r="G180" s="161" t="s">
        <v>34</v>
      </c>
      <c r="H180" s="161" t="s">
        <v>1321</v>
      </c>
      <c r="I180" s="597" t="s">
        <v>34</v>
      </c>
      <c r="J180" s="161" t="s">
        <v>618</v>
      </c>
      <c r="K180" s="161" t="s">
        <v>611</v>
      </c>
      <c r="L180" s="161" t="s">
        <v>48</v>
      </c>
      <c r="M180" s="161">
        <v>18</v>
      </c>
      <c r="N180" s="597">
        <v>1.9E-2</v>
      </c>
      <c r="O180" s="597">
        <v>3.7999999999999996E-3</v>
      </c>
      <c r="P180" s="598">
        <v>50000</v>
      </c>
      <c r="Q180" s="598" t="s">
        <v>1426</v>
      </c>
      <c r="R180" s="598">
        <v>478992348.19999999</v>
      </c>
      <c r="S180" s="599">
        <v>43826</v>
      </c>
      <c r="T180" s="600">
        <v>8.0481978291454759E-2</v>
      </c>
      <c r="U180" s="601">
        <v>1.0404062419562594</v>
      </c>
      <c r="V180" s="600">
        <v>0.11968384383946451</v>
      </c>
      <c r="W180" s="601">
        <v>1.173301860719405</v>
      </c>
      <c r="X180" s="600">
        <v>0.16466647534307266</v>
      </c>
      <c r="Y180" s="601">
        <v>1.2486957959289808</v>
      </c>
      <c r="Z180" s="600" t="s">
        <v>34</v>
      </c>
      <c r="AA180" s="601" t="s">
        <v>34</v>
      </c>
      <c r="AB180" s="600">
        <v>7.594161015106822E-2</v>
      </c>
      <c r="AC180" s="602">
        <v>0.24660405106227398</v>
      </c>
      <c r="AD180" s="162">
        <v>35618055000144</v>
      </c>
    </row>
    <row r="181" spans="1:30">
      <c r="E181" s="596" t="s">
        <v>1780</v>
      </c>
      <c r="F181" s="161" t="s">
        <v>1339</v>
      </c>
      <c r="G181" s="161" t="s">
        <v>1418</v>
      </c>
      <c r="H181" s="161" t="s">
        <v>1321</v>
      </c>
      <c r="I181" s="597" t="s">
        <v>34</v>
      </c>
      <c r="J181" s="161" t="s">
        <v>618</v>
      </c>
      <c r="K181" s="161" t="s">
        <v>611</v>
      </c>
      <c r="L181" s="161" t="s">
        <v>48</v>
      </c>
      <c r="M181" s="161">
        <v>31</v>
      </c>
      <c r="N181" s="597">
        <v>0.02</v>
      </c>
      <c r="O181" s="597" t="s">
        <v>34</v>
      </c>
      <c r="P181" s="598">
        <v>10000</v>
      </c>
      <c r="Q181" s="598" t="s">
        <v>2736</v>
      </c>
      <c r="R181" s="598">
        <v>301308877.18000001</v>
      </c>
      <c r="S181" s="599">
        <v>42718</v>
      </c>
      <c r="T181" s="600">
        <v>0.12812715574036515</v>
      </c>
      <c r="U181" s="601">
        <v>1.656324750289238</v>
      </c>
      <c r="V181" s="600">
        <v>0.17806259140469716</v>
      </c>
      <c r="W181" s="601">
        <v>1.7456087899372823</v>
      </c>
      <c r="X181" s="600">
        <v>0.22659457276152617</v>
      </c>
      <c r="Y181" s="601">
        <v>1.7183078085453449</v>
      </c>
      <c r="Z181" s="600">
        <v>0.18906502484902199</v>
      </c>
      <c r="AA181" s="601">
        <v>1.0747068939037321</v>
      </c>
      <c r="AB181" s="600">
        <v>6.5694086450085065E-2</v>
      </c>
      <c r="AC181" s="602">
        <v>1.0490651693764088</v>
      </c>
      <c r="AD181" s="162">
        <v>26396708000105</v>
      </c>
    </row>
    <row r="182" spans="1:30" s="493" customFormat="1" ht="7.5" customHeight="1">
      <c r="B182" s="586"/>
      <c r="C182" s="586"/>
      <c r="D182" s="586"/>
      <c r="E182" s="587" t="s">
        <v>1394</v>
      </c>
      <c r="J182" s="588"/>
      <c r="P182" s="589"/>
      <c r="Q182" s="589"/>
      <c r="R182" s="589"/>
    </row>
    <row r="183" spans="1:30" s="578" customFormat="1" ht="21.75" customHeight="1">
      <c r="B183" s="605" t="s">
        <v>12</v>
      </c>
      <c r="C183" s="579"/>
      <c r="D183" s="579"/>
      <c r="E183" s="580" t="s">
        <v>1336</v>
      </c>
      <c r="F183" s="580"/>
      <c r="G183" s="580"/>
      <c r="H183" s="580"/>
      <c r="I183" s="580"/>
      <c r="J183" s="581"/>
      <c r="K183" s="580"/>
      <c r="L183" s="580"/>
      <c r="M183" s="580"/>
      <c r="N183" s="580"/>
      <c r="O183" s="580"/>
      <c r="P183" s="616"/>
      <c r="Q183" s="616"/>
      <c r="R183" s="616"/>
      <c r="S183" s="617"/>
      <c r="T183" s="580"/>
      <c r="U183" s="580"/>
      <c r="V183" s="580"/>
      <c r="W183" s="580"/>
      <c r="X183" s="580"/>
      <c r="Y183" s="580"/>
      <c r="Z183" s="580"/>
      <c r="AA183" s="580"/>
      <c r="AB183" s="580"/>
      <c r="AC183" s="580"/>
      <c r="AD183" s="580"/>
    </row>
    <row r="184" spans="1:30" s="62" customFormat="1" ht="5.25" customHeight="1">
      <c r="B184" s="27"/>
      <c r="C184" s="27"/>
      <c r="D184" s="27"/>
      <c r="J184" s="621"/>
      <c r="P184" s="619"/>
      <c r="Q184" s="619"/>
      <c r="R184" s="619"/>
    </row>
    <row r="185" spans="1:30" s="493" customFormat="1">
      <c r="A185" s="590"/>
      <c r="B185" s="605" t="s">
        <v>12</v>
      </c>
      <c r="C185" s="586"/>
      <c r="D185" s="586"/>
      <c r="E185" s="591" t="s">
        <v>608</v>
      </c>
      <c r="F185" s="591"/>
      <c r="G185" s="591"/>
      <c r="H185" s="591"/>
      <c r="I185" s="591"/>
      <c r="J185" s="592"/>
      <c r="K185" s="591"/>
      <c r="L185" s="591"/>
      <c r="M185" s="591"/>
      <c r="N185" s="591"/>
      <c r="O185" s="591"/>
      <c r="P185" s="593"/>
      <c r="Q185" s="593"/>
      <c r="R185" s="593"/>
      <c r="S185" s="594"/>
      <c r="T185" s="591"/>
      <c r="U185" s="591"/>
      <c r="V185" s="591"/>
      <c r="W185" s="591"/>
      <c r="X185" s="591"/>
      <c r="Y185" s="591"/>
      <c r="Z185" s="591"/>
      <c r="AA185" s="591"/>
      <c r="AB185" s="591"/>
      <c r="AC185" s="595"/>
      <c r="AD185" s="591"/>
    </row>
    <row r="186" spans="1:30" s="493" customFormat="1" ht="3" customHeight="1">
      <c r="B186" s="586"/>
      <c r="C186" s="586"/>
      <c r="D186" s="586"/>
      <c r="J186" s="606"/>
      <c r="P186" s="589"/>
      <c r="Q186" s="589"/>
      <c r="R186" s="589"/>
      <c r="S186" s="604"/>
      <c r="AC186" s="607"/>
    </row>
    <row r="187" spans="1:30" s="493" customFormat="1">
      <c r="A187" s="620"/>
      <c r="B187" s="586" t="s">
        <v>607</v>
      </c>
      <c r="C187" s="586" t="s">
        <v>608</v>
      </c>
      <c r="D187" s="586" t="str">
        <f>B187&amp;" "&amp;C187</f>
        <v>Long Only Brasil</v>
      </c>
      <c r="E187" s="608" t="s">
        <v>607</v>
      </c>
      <c r="F187" s="608"/>
      <c r="G187" s="608"/>
      <c r="H187" s="608"/>
      <c r="I187" s="608"/>
      <c r="J187" s="609"/>
      <c r="K187" s="608"/>
      <c r="L187" s="608"/>
      <c r="M187" s="608"/>
      <c r="N187" s="608"/>
      <c r="O187" s="608"/>
      <c r="P187" s="610"/>
      <c r="Q187" s="610"/>
      <c r="R187" s="610"/>
      <c r="S187" s="611"/>
      <c r="T187" s="608"/>
      <c r="U187" s="608"/>
      <c r="V187" s="608"/>
      <c r="W187" s="608"/>
      <c r="X187" s="608"/>
      <c r="Y187" s="608"/>
      <c r="Z187" s="608"/>
      <c r="AA187" s="608"/>
      <c r="AB187" s="608"/>
      <c r="AC187" s="612"/>
      <c r="AD187" s="608"/>
    </row>
    <row r="188" spans="1:30">
      <c r="E188" s="596" t="s">
        <v>2205</v>
      </c>
      <c r="F188" s="161" t="s">
        <v>715</v>
      </c>
      <c r="G188" s="161" t="s">
        <v>34</v>
      </c>
      <c r="H188" s="161" t="s">
        <v>1321</v>
      </c>
      <c r="I188" s="597" t="s">
        <v>34</v>
      </c>
      <c r="J188" s="161" t="s">
        <v>34</v>
      </c>
      <c r="K188" s="161" t="s">
        <v>608</v>
      </c>
      <c r="L188" s="161" t="s">
        <v>48</v>
      </c>
      <c r="M188" s="161">
        <v>3</v>
      </c>
      <c r="N188" s="597">
        <v>2.9350000000000001E-2</v>
      </c>
      <c r="O188" s="597">
        <v>7.4999999999999997E-3</v>
      </c>
      <c r="P188" s="598">
        <v>5000</v>
      </c>
      <c r="Q188" s="598" t="s">
        <v>1425</v>
      </c>
      <c r="R188" s="598">
        <v>544835935.88</v>
      </c>
      <c r="S188" s="599">
        <v>36328</v>
      </c>
      <c r="T188" s="600">
        <v>3.4030528786184178E-3</v>
      </c>
      <c r="U188" s="601">
        <v>4.3991928774416572E-2</v>
      </c>
      <c r="V188" s="600">
        <v>-6.9944204029407042E-2</v>
      </c>
      <c r="W188" s="601">
        <v>-0.68568707439174581</v>
      </c>
      <c r="X188" s="600">
        <v>2.362322496287228E-2</v>
      </c>
      <c r="Y188" s="601">
        <v>0.17913920630149766</v>
      </c>
      <c r="Z188" s="600">
        <v>0.15108691691999154</v>
      </c>
      <c r="AA188" s="601">
        <v>0.85882701637830339</v>
      </c>
      <c r="AB188" s="600">
        <v>0.19728470930678341</v>
      </c>
      <c r="AC188" s="602">
        <v>-0.76136878695467058</v>
      </c>
      <c r="AD188" s="162">
        <v>3168062000103</v>
      </c>
    </row>
    <row r="189" spans="1:30">
      <c r="E189" s="596" t="s">
        <v>2259</v>
      </c>
      <c r="F189" s="161" t="s">
        <v>715</v>
      </c>
      <c r="G189" s="161" t="s">
        <v>34</v>
      </c>
      <c r="H189" s="161" t="s">
        <v>1321</v>
      </c>
      <c r="I189" s="597" t="s">
        <v>34</v>
      </c>
      <c r="J189" s="161" t="s">
        <v>34</v>
      </c>
      <c r="K189" s="161" t="s">
        <v>608</v>
      </c>
      <c r="L189" s="161" t="s">
        <v>48</v>
      </c>
      <c r="M189" s="161">
        <v>29</v>
      </c>
      <c r="N189" s="597">
        <v>1.8500000000000003E-2</v>
      </c>
      <c r="O189" s="597">
        <v>5.3333333333333332E-3</v>
      </c>
      <c r="P189" s="598">
        <v>5000</v>
      </c>
      <c r="Q189" s="598" t="s">
        <v>1425</v>
      </c>
      <c r="R189" s="598">
        <v>1495688879.21</v>
      </c>
      <c r="S189" s="599">
        <v>40949</v>
      </c>
      <c r="T189" s="600">
        <v>8.1465230817971301E-2</v>
      </c>
      <c r="U189" s="601">
        <v>1.053116939279112</v>
      </c>
      <c r="V189" s="600">
        <v>7.2723682335522621E-3</v>
      </c>
      <c r="W189" s="601">
        <v>7.1293525563138685E-2</v>
      </c>
      <c r="X189" s="600">
        <v>0.13115566943890888</v>
      </c>
      <c r="Y189" s="601">
        <v>0.9945772671662787</v>
      </c>
      <c r="Z189" s="600">
        <v>0.34129049214655716</v>
      </c>
      <c r="AA189" s="601">
        <v>1.9400057997326621</v>
      </c>
      <c r="AB189" s="600">
        <v>0.1976683044371278</v>
      </c>
      <c r="AC189" s="602">
        <v>-0.35617818763525028</v>
      </c>
      <c r="AD189" s="162">
        <v>10500884000105</v>
      </c>
    </row>
    <row r="190" spans="1:30">
      <c r="E190" s="596" t="s">
        <v>2162</v>
      </c>
      <c r="F190" s="161" t="s">
        <v>715</v>
      </c>
      <c r="G190" s="161" t="s">
        <v>34</v>
      </c>
      <c r="H190" s="161" t="s">
        <v>1321</v>
      </c>
      <c r="I190" s="597" t="s">
        <v>34</v>
      </c>
      <c r="J190" s="161" t="s">
        <v>1317</v>
      </c>
      <c r="K190" s="161" t="s">
        <v>608</v>
      </c>
      <c r="L190" s="161" t="s">
        <v>48</v>
      </c>
      <c r="M190" s="161">
        <v>32</v>
      </c>
      <c r="N190" s="597">
        <v>0.02</v>
      </c>
      <c r="O190" s="597">
        <v>5.3333333333333332E-3</v>
      </c>
      <c r="P190" s="598">
        <v>50</v>
      </c>
      <c r="Q190" s="598" t="s">
        <v>1425</v>
      </c>
      <c r="R190" s="598">
        <v>352375886.14999998</v>
      </c>
      <c r="S190" s="599">
        <v>43216</v>
      </c>
      <c r="T190" s="600">
        <v>0.10823270706921639</v>
      </c>
      <c r="U190" s="601">
        <v>1.3991453292915905</v>
      </c>
      <c r="V190" s="600">
        <v>2.9434782763952949E-2</v>
      </c>
      <c r="W190" s="601">
        <v>0.28855929320870971</v>
      </c>
      <c r="X190" s="600">
        <v>1.1491525403099243</v>
      </c>
      <c r="Y190" s="601">
        <v>8.714232468852547</v>
      </c>
      <c r="Z190" s="600">
        <v>1.8022416161822954</v>
      </c>
      <c r="AA190" s="601">
        <v>10.244525611958187</v>
      </c>
      <c r="AB190" s="600">
        <v>0.23719617549934152</v>
      </c>
      <c r="AC190" s="602">
        <v>-0.16909112836886009</v>
      </c>
      <c r="AD190" s="162">
        <v>29177024000100</v>
      </c>
    </row>
    <row r="191" spans="1:30">
      <c r="E191" s="596" t="s">
        <v>2161</v>
      </c>
      <c r="F191" s="161" t="s">
        <v>715</v>
      </c>
      <c r="G191" s="161" t="s">
        <v>34</v>
      </c>
      <c r="H191" s="161" t="s">
        <v>1321</v>
      </c>
      <c r="I191" s="597" t="s">
        <v>34</v>
      </c>
      <c r="J191" s="161" t="s">
        <v>34</v>
      </c>
      <c r="K191" s="161" t="s">
        <v>608</v>
      </c>
      <c r="L191" s="161" t="s">
        <v>48</v>
      </c>
      <c r="M191" s="161">
        <v>32</v>
      </c>
      <c r="N191" s="597">
        <v>0.02</v>
      </c>
      <c r="O191" s="597">
        <v>5.3333333333333332E-3</v>
      </c>
      <c r="P191" s="598">
        <v>50</v>
      </c>
      <c r="Q191" s="598" t="s">
        <v>1425</v>
      </c>
      <c r="R191" s="598">
        <v>166381883.96000001</v>
      </c>
      <c r="S191" s="599">
        <v>43214</v>
      </c>
      <c r="T191" s="600">
        <v>6.5893072764172E-2</v>
      </c>
      <c r="U191" s="601">
        <v>0.8518126127225365</v>
      </c>
      <c r="V191" s="600">
        <v>-4.1467529488986465E-2</v>
      </c>
      <c r="W191" s="601">
        <v>-0.4065204454339349</v>
      </c>
      <c r="X191" s="600">
        <v>0.78473043079327742</v>
      </c>
      <c r="Y191" s="601">
        <v>5.9507534112670033</v>
      </c>
      <c r="Z191" s="600">
        <v>1.3465565881379415</v>
      </c>
      <c r="AA191" s="601">
        <v>7.6542641848166255</v>
      </c>
      <c r="AB191" s="600">
        <v>0.25070727134656184</v>
      </c>
      <c r="AC191" s="602">
        <v>-0.43143746333503347</v>
      </c>
      <c r="AD191" s="162">
        <v>29177013000112</v>
      </c>
    </row>
    <row r="192" spans="1:30">
      <c r="E192" s="596" t="s">
        <v>2207</v>
      </c>
      <c r="F192" s="161" t="s">
        <v>715</v>
      </c>
      <c r="G192" s="161" t="s">
        <v>1418</v>
      </c>
      <c r="H192" s="161" t="s">
        <v>1321</v>
      </c>
      <c r="I192" s="597" t="s">
        <v>34</v>
      </c>
      <c r="J192" s="161" t="s">
        <v>1317</v>
      </c>
      <c r="K192" s="161" t="s">
        <v>608</v>
      </c>
      <c r="L192" s="161" t="s">
        <v>48</v>
      </c>
      <c r="M192" s="161">
        <v>122</v>
      </c>
      <c r="N192" s="597">
        <v>0</v>
      </c>
      <c r="O192" s="597" t="s">
        <v>34</v>
      </c>
      <c r="P192" s="598" t="s">
        <v>1432</v>
      </c>
      <c r="Q192" s="598" t="s">
        <v>1426</v>
      </c>
      <c r="R192" s="598">
        <v>72542707.579999998</v>
      </c>
      <c r="S192" s="599">
        <v>44725</v>
      </c>
      <c r="T192" s="600" t="s">
        <v>34</v>
      </c>
      <c r="U192" s="601" t="s">
        <v>34</v>
      </c>
      <c r="V192" s="600" t="s">
        <v>34</v>
      </c>
      <c r="W192" s="601" t="s">
        <v>34</v>
      </c>
      <c r="X192" s="600" t="s">
        <v>34</v>
      </c>
      <c r="Y192" s="601" t="s">
        <v>34</v>
      </c>
      <c r="Z192" s="600" t="s">
        <v>34</v>
      </c>
      <c r="AA192" s="601" t="s">
        <v>34</v>
      </c>
      <c r="AB192" s="600" t="s">
        <v>34</v>
      </c>
      <c r="AC192" s="602" t="s">
        <v>34</v>
      </c>
      <c r="AD192" s="162">
        <v>46329524000121</v>
      </c>
    </row>
    <row r="193" spans="5:30">
      <c r="E193" s="596" t="s">
        <v>2187</v>
      </c>
      <c r="F193" s="161" t="s">
        <v>1339</v>
      </c>
      <c r="G193" s="161" t="s">
        <v>34</v>
      </c>
      <c r="H193" s="161" t="s">
        <v>1321</v>
      </c>
      <c r="I193" s="597" t="s">
        <v>34</v>
      </c>
      <c r="J193" s="161" t="s">
        <v>689</v>
      </c>
      <c r="K193" s="161" t="s">
        <v>608</v>
      </c>
      <c r="L193" s="161" t="s">
        <v>48</v>
      </c>
      <c r="M193" s="161">
        <v>17</v>
      </c>
      <c r="N193" s="597">
        <v>1.9E-2</v>
      </c>
      <c r="O193" s="597">
        <v>4.7499999999999999E-3</v>
      </c>
      <c r="P193" s="598">
        <v>1000</v>
      </c>
      <c r="Q193" s="598" t="s">
        <v>1425</v>
      </c>
      <c r="R193" s="598">
        <v>182646736.66</v>
      </c>
      <c r="S193" s="599">
        <v>43461</v>
      </c>
      <c r="T193" s="600">
        <v>4.7265979266756242E-2</v>
      </c>
      <c r="U193" s="601">
        <v>0.6110165394198519</v>
      </c>
      <c r="V193" s="600">
        <v>-3.8525369377606977E-2</v>
      </c>
      <c r="W193" s="601">
        <v>-0.37767743853781371</v>
      </c>
      <c r="X193" s="600">
        <v>0.20267155100642187</v>
      </c>
      <c r="Y193" s="601">
        <v>1.5368951887071018</v>
      </c>
      <c r="Z193" s="600">
        <v>0.24966099363825456</v>
      </c>
      <c r="AA193" s="601">
        <v>1.4191540250035617</v>
      </c>
      <c r="AB193" s="600">
        <v>0.17869329127026584</v>
      </c>
      <c r="AC193" s="602">
        <v>-0.67421960039531925</v>
      </c>
      <c r="AD193" s="162">
        <v>30593403000152</v>
      </c>
    </row>
    <row r="194" spans="5:30">
      <c r="E194" s="596" t="s">
        <v>2264</v>
      </c>
      <c r="F194" s="161" t="s">
        <v>1339</v>
      </c>
      <c r="G194" s="161" t="s">
        <v>34</v>
      </c>
      <c r="H194" s="161" t="s">
        <v>1321</v>
      </c>
      <c r="I194" s="597" t="s">
        <v>34</v>
      </c>
      <c r="J194" s="161" t="s">
        <v>34</v>
      </c>
      <c r="K194" s="161" t="s">
        <v>608</v>
      </c>
      <c r="L194" s="161" t="s">
        <v>48</v>
      </c>
      <c r="M194" s="161">
        <v>17</v>
      </c>
      <c r="N194" s="597">
        <v>0.02</v>
      </c>
      <c r="O194" s="597">
        <v>4.6666666666666662E-3</v>
      </c>
      <c r="P194" s="598">
        <v>1</v>
      </c>
      <c r="Q194" s="598" t="s">
        <v>1425</v>
      </c>
      <c r="R194" s="598">
        <v>371662772.64999998</v>
      </c>
      <c r="S194" s="599">
        <v>43819</v>
      </c>
      <c r="T194" s="600">
        <v>7.4974283500874872E-2</v>
      </c>
      <c r="U194" s="601">
        <v>0.96920719639902941</v>
      </c>
      <c r="V194" s="600">
        <v>-7.5103513125582055E-2</v>
      </c>
      <c r="W194" s="601">
        <v>-0.73626555489817358</v>
      </c>
      <c r="X194" s="600">
        <v>0.19168700119111537</v>
      </c>
      <c r="Y194" s="601">
        <v>1.4535973519982728</v>
      </c>
      <c r="Z194" s="600" t="s">
        <v>34</v>
      </c>
      <c r="AA194" s="601" t="s">
        <v>34</v>
      </c>
      <c r="AB194" s="600">
        <v>0.20159621067675274</v>
      </c>
      <c r="AC194" s="602">
        <v>-0.76835601775838225</v>
      </c>
      <c r="AD194" s="162">
        <v>35372675000146</v>
      </c>
    </row>
    <row r="195" spans="5:30">
      <c r="E195" s="596" t="s">
        <v>2269</v>
      </c>
      <c r="F195" s="161" t="s">
        <v>1339</v>
      </c>
      <c r="G195" s="161" t="s">
        <v>1418</v>
      </c>
      <c r="H195" s="161" t="s">
        <v>1324</v>
      </c>
      <c r="I195" s="597" t="s">
        <v>34</v>
      </c>
      <c r="J195" s="161" t="s">
        <v>34</v>
      </c>
      <c r="K195" s="161" t="s">
        <v>608</v>
      </c>
      <c r="L195" s="161" t="s">
        <v>48</v>
      </c>
      <c r="M195" s="161">
        <v>29</v>
      </c>
      <c r="N195" s="597">
        <v>1.3000000000000001E-2</v>
      </c>
      <c r="O195" s="597">
        <v>2.1666666666666666E-3</v>
      </c>
      <c r="P195" s="598">
        <v>100000</v>
      </c>
      <c r="Q195" s="598" t="s">
        <v>1426</v>
      </c>
      <c r="R195" s="598">
        <v>52673801.960000001</v>
      </c>
      <c r="S195" s="599">
        <v>39328</v>
      </c>
      <c r="T195" s="600">
        <v>-0.10915616076456736</v>
      </c>
      <c r="U195" s="601">
        <v>-1.4110829954523478</v>
      </c>
      <c r="V195" s="600">
        <v>-0.32057405668003724</v>
      </c>
      <c r="W195" s="601">
        <v>-3.1426976702517195</v>
      </c>
      <c r="X195" s="600">
        <v>-0.26253227238616084</v>
      </c>
      <c r="Y195" s="601">
        <v>-1.9908299132612257</v>
      </c>
      <c r="Z195" s="600">
        <v>-9.4646404712435794E-2</v>
      </c>
      <c r="AA195" s="601">
        <v>-0.5380008476389736</v>
      </c>
      <c r="AB195" s="600">
        <v>0.26248230993890287</v>
      </c>
      <c r="AC195" s="602">
        <v>-1.7106904428391854</v>
      </c>
      <c r="AD195" s="162">
        <v>8940189000104</v>
      </c>
    </row>
    <row r="196" spans="5:30">
      <c r="E196" s="596" t="s">
        <v>2183</v>
      </c>
      <c r="F196" s="161" t="s">
        <v>1339</v>
      </c>
      <c r="G196" s="161" t="s">
        <v>34</v>
      </c>
      <c r="H196" s="161" t="s">
        <v>1321</v>
      </c>
      <c r="I196" s="597" t="s">
        <v>34</v>
      </c>
      <c r="J196" s="161" t="s">
        <v>1317</v>
      </c>
      <c r="K196" s="161" t="s">
        <v>608</v>
      </c>
      <c r="L196" s="161" t="s">
        <v>48</v>
      </c>
      <c r="M196" s="161">
        <v>32</v>
      </c>
      <c r="N196" s="597">
        <v>0.02</v>
      </c>
      <c r="O196" s="597">
        <v>5.3333333333333332E-3</v>
      </c>
      <c r="P196" s="598">
        <v>50</v>
      </c>
      <c r="Q196" s="598" t="s">
        <v>1425</v>
      </c>
      <c r="R196" s="598">
        <v>252908691.58000001</v>
      </c>
      <c r="S196" s="599">
        <v>43298</v>
      </c>
      <c r="T196" s="600">
        <v>6.2686164008815215E-2</v>
      </c>
      <c r="U196" s="601">
        <v>0.81035627731320137</v>
      </c>
      <c r="V196" s="600">
        <v>-6.0534315190900023E-2</v>
      </c>
      <c r="W196" s="601">
        <v>-0.59343869959696416</v>
      </c>
      <c r="X196" s="600">
        <v>0.91773725006161389</v>
      </c>
      <c r="Y196" s="601">
        <v>6.9593682838707274</v>
      </c>
      <c r="Z196" s="600">
        <v>1.2319401624361705</v>
      </c>
      <c r="AA196" s="601">
        <v>7.0027472638278656</v>
      </c>
      <c r="AB196" s="600">
        <v>0.2314926452748359</v>
      </c>
      <c r="AC196" s="602">
        <v>-0.57399491205192155</v>
      </c>
      <c r="AD196" s="162">
        <v>8968733000126</v>
      </c>
    </row>
    <row r="197" spans="5:30">
      <c r="E197" s="596" t="s">
        <v>2163</v>
      </c>
      <c r="F197" s="161" t="s">
        <v>1339</v>
      </c>
      <c r="G197" s="161" t="s">
        <v>1418</v>
      </c>
      <c r="H197" s="161" t="s">
        <v>1321</v>
      </c>
      <c r="I197" s="597" t="s">
        <v>34</v>
      </c>
      <c r="J197" s="161" t="s">
        <v>1317</v>
      </c>
      <c r="K197" s="161" t="s">
        <v>608</v>
      </c>
      <c r="L197" s="161" t="s">
        <v>48</v>
      </c>
      <c r="M197" s="161">
        <v>32</v>
      </c>
      <c r="N197" s="597">
        <v>1.9E-2</v>
      </c>
      <c r="O197" s="597">
        <v>3.1666666666666666E-3</v>
      </c>
      <c r="P197" s="598">
        <v>5000</v>
      </c>
      <c r="Q197" s="598" t="s">
        <v>1426</v>
      </c>
      <c r="R197" s="598">
        <v>567910066.63999999</v>
      </c>
      <c r="S197" s="599">
        <v>42888</v>
      </c>
      <c r="T197" s="600">
        <v>-5.0968458100829617E-3</v>
      </c>
      <c r="U197" s="601">
        <v>-6.5887920596280236E-2</v>
      </c>
      <c r="V197" s="600">
        <v>-0.2310007851061171</v>
      </c>
      <c r="W197" s="601">
        <v>-2.2645800995178273</v>
      </c>
      <c r="X197" s="600">
        <v>-0.12778272380462874</v>
      </c>
      <c r="Y197" s="601">
        <v>-0.96899960769037374</v>
      </c>
      <c r="Z197" s="600">
        <v>0.16887776287223843</v>
      </c>
      <c r="AA197" s="601">
        <v>0.95995595235431108</v>
      </c>
      <c r="AB197" s="600">
        <v>0.2465411218563105</v>
      </c>
      <c r="AC197" s="602">
        <v>-1.3358664000146074</v>
      </c>
      <c r="AD197" s="162">
        <v>26269603000187</v>
      </c>
    </row>
    <row r="198" spans="5:30">
      <c r="E198" s="596" t="s">
        <v>2186</v>
      </c>
      <c r="F198" s="161" t="s">
        <v>1339</v>
      </c>
      <c r="G198" s="161" t="s">
        <v>34</v>
      </c>
      <c r="H198" s="161" t="s">
        <v>1321</v>
      </c>
      <c r="I198" s="597" t="s">
        <v>34</v>
      </c>
      <c r="J198" s="161" t="s">
        <v>689</v>
      </c>
      <c r="K198" s="161" t="s">
        <v>608</v>
      </c>
      <c r="L198" s="161" t="s">
        <v>48</v>
      </c>
      <c r="M198" s="161">
        <v>32</v>
      </c>
      <c r="N198" s="597">
        <v>0.02</v>
      </c>
      <c r="O198" s="597">
        <v>4.4999999999999997E-3</v>
      </c>
      <c r="P198" s="598">
        <v>10000</v>
      </c>
      <c r="Q198" s="598" t="s">
        <v>1425</v>
      </c>
      <c r="R198" s="598">
        <v>665684292.61000001</v>
      </c>
      <c r="S198" s="599">
        <v>42073</v>
      </c>
      <c r="T198" s="600">
        <v>0.21552859777821887</v>
      </c>
      <c r="U198" s="601">
        <v>2.7861802506455966</v>
      </c>
      <c r="V198" s="600">
        <v>-7.3503415709020525E-2</v>
      </c>
      <c r="W198" s="601">
        <v>-0.72057924991366651</v>
      </c>
      <c r="X198" s="600">
        <v>-8.4533412716444878E-2</v>
      </c>
      <c r="Y198" s="601">
        <v>-0.64103222501504042</v>
      </c>
      <c r="Z198" s="600">
        <v>0.34064458661005426</v>
      </c>
      <c r="AA198" s="601">
        <v>1.9363342632681859</v>
      </c>
      <c r="AB198" s="600">
        <v>0.27224075131937275</v>
      </c>
      <c r="AC198" s="602">
        <v>-0.50119303286451167</v>
      </c>
      <c r="AD198" s="162">
        <v>21917184000129</v>
      </c>
    </row>
    <row r="199" spans="5:30">
      <c r="E199" s="596" t="s">
        <v>2178</v>
      </c>
      <c r="F199" s="161" t="s">
        <v>1339</v>
      </c>
      <c r="G199" s="161" t="s">
        <v>1418</v>
      </c>
      <c r="H199" s="161" t="s">
        <v>1321</v>
      </c>
      <c r="I199" s="597" t="s">
        <v>34</v>
      </c>
      <c r="J199" s="161" t="s">
        <v>34</v>
      </c>
      <c r="K199" s="161" t="s">
        <v>608</v>
      </c>
      <c r="L199" s="161" t="s">
        <v>48</v>
      </c>
      <c r="M199" s="161">
        <v>32</v>
      </c>
      <c r="N199" s="597">
        <v>1.8000000000000002E-2</v>
      </c>
      <c r="O199" s="597" t="s">
        <v>34</v>
      </c>
      <c r="P199" s="598">
        <v>150000</v>
      </c>
      <c r="Q199" s="598" t="s">
        <v>1425</v>
      </c>
      <c r="R199" s="598">
        <v>776566893.41999996</v>
      </c>
      <c r="S199" s="599">
        <v>39637</v>
      </c>
      <c r="T199" s="600">
        <v>-0.13040532884291178</v>
      </c>
      <c r="U199" s="601">
        <v>-1.685775138642801</v>
      </c>
      <c r="V199" s="600">
        <v>-0.35033315901940032</v>
      </c>
      <c r="W199" s="601">
        <v>-3.4344363797382589</v>
      </c>
      <c r="X199" s="600">
        <v>-0.20736963724060431</v>
      </c>
      <c r="Y199" s="601">
        <v>-1.572521630077836</v>
      </c>
      <c r="Z199" s="600">
        <v>-6.6470713024383121E-2</v>
      </c>
      <c r="AA199" s="601">
        <v>-0.37784108185555121</v>
      </c>
      <c r="AB199" s="600">
        <v>0.28344950058232576</v>
      </c>
      <c r="AC199" s="602">
        <v>-1.7217030490215228</v>
      </c>
      <c r="AD199" s="162">
        <v>8323402000139</v>
      </c>
    </row>
    <row r="200" spans="5:30">
      <c r="E200" s="596" t="s">
        <v>2263</v>
      </c>
      <c r="F200" s="161" t="s">
        <v>1339</v>
      </c>
      <c r="G200" s="161" t="s">
        <v>34</v>
      </c>
      <c r="H200" s="161" t="s">
        <v>1321</v>
      </c>
      <c r="I200" s="597" t="s">
        <v>34</v>
      </c>
      <c r="J200" s="161" t="s">
        <v>34</v>
      </c>
      <c r="K200" s="161" t="s">
        <v>608</v>
      </c>
      <c r="L200" s="161" t="s">
        <v>48</v>
      </c>
      <c r="M200" s="161">
        <v>32</v>
      </c>
      <c r="N200" s="597">
        <v>2.6000000000000002E-2</v>
      </c>
      <c r="O200" s="597">
        <v>5.1999999999999998E-3</v>
      </c>
      <c r="P200" s="598">
        <v>100000</v>
      </c>
      <c r="Q200" s="598" t="s">
        <v>1425</v>
      </c>
      <c r="R200" s="598">
        <v>74540441.890000001</v>
      </c>
      <c r="S200" s="599">
        <v>40147</v>
      </c>
      <c r="T200" s="600">
        <v>-3.8411846663696125E-2</v>
      </c>
      <c r="U200" s="601">
        <v>-0.49655743909837974</v>
      </c>
      <c r="V200" s="600">
        <v>-0.19306201039753179</v>
      </c>
      <c r="W200" s="601">
        <v>-1.8926532501537232</v>
      </c>
      <c r="X200" s="600">
        <v>-7.5341292227378287E-2</v>
      </c>
      <c r="Y200" s="601">
        <v>-0.57132670550078568</v>
      </c>
      <c r="Z200" s="600">
        <v>0.10043324414943022</v>
      </c>
      <c r="AA200" s="601">
        <v>0.57089511902427192</v>
      </c>
      <c r="AB200" s="600">
        <v>0.24839376536553978</v>
      </c>
      <c r="AC200" s="602">
        <v>-1.1303733076942106</v>
      </c>
      <c r="AD200" s="162">
        <v>11228311000129</v>
      </c>
    </row>
    <row r="201" spans="5:30">
      <c r="E201" s="596" t="s">
        <v>2741</v>
      </c>
      <c r="F201" s="161" t="s">
        <v>1339</v>
      </c>
      <c r="G201" s="161" t="s">
        <v>1418</v>
      </c>
      <c r="H201" s="161" t="s">
        <v>1321</v>
      </c>
      <c r="I201" s="597" t="s">
        <v>34</v>
      </c>
      <c r="J201" s="161" t="s">
        <v>34</v>
      </c>
      <c r="K201" s="161" t="s">
        <v>608</v>
      </c>
      <c r="L201" s="161" t="s">
        <v>48</v>
      </c>
      <c r="M201" s="161">
        <v>32</v>
      </c>
      <c r="N201" s="597">
        <v>6.9999999999999993E-3</v>
      </c>
      <c r="O201" s="597">
        <v>3.16666E-3</v>
      </c>
      <c r="P201" s="598">
        <v>5000</v>
      </c>
      <c r="Q201" s="598" t="s">
        <v>1425</v>
      </c>
      <c r="R201" s="598">
        <v>54433241.340000004</v>
      </c>
      <c r="S201" s="599">
        <v>41096</v>
      </c>
      <c r="T201" s="600">
        <v>6.2562340585780696E-2</v>
      </c>
      <c r="U201" s="601">
        <v>0.80875558775560907</v>
      </c>
      <c r="V201" s="600">
        <v>-5.1579813106600647E-2</v>
      </c>
      <c r="W201" s="601">
        <v>-0.50565463768617935</v>
      </c>
      <c r="X201" s="600">
        <v>0.13137423262823833</v>
      </c>
      <c r="Y201" s="601">
        <v>0.99623467153527312</v>
      </c>
      <c r="Z201" s="600">
        <v>0.14444430236263184</v>
      </c>
      <c r="AA201" s="601">
        <v>0.82106824177659954</v>
      </c>
      <c r="AB201" s="600">
        <v>0.21827220199051484</v>
      </c>
      <c r="AC201" s="602">
        <v>-0.57868074454294172</v>
      </c>
      <c r="AD201" s="162">
        <v>15334585000153</v>
      </c>
    </row>
    <row r="202" spans="5:30">
      <c r="E202" s="596" t="s">
        <v>2189</v>
      </c>
      <c r="F202" s="161" t="s">
        <v>1339</v>
      </c>
      <c r="G202" s="161" t="s">
        <v>34</v>
      </c>
      <c r="H202" s="161" t="s">
        <v>1321</v>
      </c>
      <c r="I202" s="597" t="s">
        <v>34</v>
      </c>
      <c r="J202" s="161" t="s">
        <v>1317</v>
      </c>
      <c r="K202" s="161" t="s">
        <v>608</v>
      </c>
      <c r="L202" s="161" t="s">
        <v>48</v>
      </c>
      <c r="M202" s="161">
        <v>33</v>
      </c>
      <c r="N202" s="597">
        <v>0.02</v>
      </c>
      <c r="O202" s="597">
        <v>5.3340000000000002E-3</v>
      </c>
      <c r="P202" s="598">
        <v>500</v>
      </c>
      <c r="Q202" s="598" t="s">
        <v>1425</v>
      </c>
      <c r="R202" s="598">
        <v>25457492.18</v>
      </c>
      <c r="S202" s="599">
        <v>41556</v>
      </c>
      <c r="T202" s="600">
        <v>-4.7230542944467491E-2</v>
      </c>
      <c r="U202" s="601">
        <v>-0.61055844716511543</v>
      </c>
      <c r="V202" s="600">
        <v>-0.21794834665596818</v>
      </c>
      <c r="W202" s="601">
        <v>-2.1366225588072618</v>
      </c>
      <c r="X202" s="600">
        <v>-0.12212843640272719</v>
      </c>
      <c r="Y202" s="601">
        <v>-0.92612211916079556</v>
      </c>
      <c r="Z202" s="600">
        <v>-3.3098717842083403E-2</v>
      </c>
      <c r="AA202" s="601">
        <v>-0.18814384243022778</v>
      </c>
      <c r="AB202" s="600">
        <v>0.22846084709932138</v>
      </c>
      <c r="AC202" s="602">
        <v>-1.3865575459137727</v>
      </c>
      <c r="AD202" s="162">
        <v>11741429000156</v>
      </c>
    </row>
    <row r="203" spans="5:30">
      <c r="E203" s="596" t="s">
        <v>2182</v>
      </c>
      <c r="F203" s="161" t="s">
        <v>1339</v>
      </c>
      <c r="G203" s="161" t="s">
        <v>34</v>
      </c>
      <c r="H203" s="161" t="s">
        <v>1324</v>
      </c>
      <c r="I203" s="597" t="s">
        <v>34</v>
      </c>
      <c r="J203" s="161" t="s">
        <v>34</v>
      </c>
      <c r="K203" s="161" t="s">
        <v>608</v>
      </c>
      <c r="L203" s="161" t="s">
        <v>48</v>
      </c>
      <c r="M203" s="161">
        <v>33</v>
      </c>
      <c r="N203" s="597">
        <v>0.02</v>
      </c>
      <c r="O203" s="597">
        <v>3.7499999999999999E-3</v>
      </c>
      <c r="P203" s="598">
        <v>1000</v>
      </c>
      <c r="Q203" s="598" t="s">
        <v>1425</v>
      </c>
      <c r="R203" s="598">
        <v>431962180.27999997</v>
      </c>
      <c r="S203" s="599">
        <v>42220</v>
      </c>
      <c r="T203" s="600">
        <v>0.16624084558967711</v>
      </c>
      <c r="U203" s="601">
        <v>2.1490278580534188</v>
      </c>
      <c r="V203" s="600">
        <v>0.16237851680962967</v>
      </c>
      <c r="W203" s="601">
        <v>1.5918524155118587</v>
      </c>
      <c r="X203" s="600">
        <v>0.48037917004023045</v>
      </c>
      <c r="Y203" s="601">
        <v>3.6428025123592573</v>
      </c>
      <c r="Z203" s="600">
        <v>0.85776693320908204</v>
      </c>
      <c r="AA203" s="601">
        <v>4.8758253263320652</v>
      </c>
      <c r="AB203" s="600">
        <v>0.19662273178272718</v>
      </c>
      <c r="AC203" s="602">
        <v>0.36922880351667298</v>
      </c>
      <c r="AD203" s="162">
        <v>22232927000190</v>
      </c>
    </row>
    <row r="204" spans="5:30">
      <c r="E204" s="596" t="s">
        <v>2184</v>
      </c>
      <c r="F204" s="161" t="s">
        <v>1339</v>
      </c>
      <c r="G204" s="161" t="s">
        <v>34</v>
      </c>
      <c r="H204" s="161" t="s">
        <v>1321</v>
      </c>
      <c r="I204" s="597" t="s">
        <v>34</v>
      </c>
      <c r="J204" s="161" t="s">
        <v>1317</v>
      </c>
      <c r="K204" s="161" t="s">
        <v>608</v>
      </c>
      <c r="L204" s="161" t="s">
        <v>48</v>
      </c>
      <c r="M204" s="161">
        <v>47</v>
      </c>
      <c r="N204" s="597">
        <v>0.01</v>
      </c>
      <c r="O204" s="597">
        <v>4.5000000000000005E-3</v>
      </c>
      <c r="P204" s="598">
        <v>300000</v>
      </c>
      <c r="Q204" s="598" t="s">
        <v>1426</v>
      </c>
      <c r="R204" s="598">
        <v>40015932.350000001</v>
      </c>
      <c r="S204" s="599">
        <v>44375</v>
      </c>
      <c r="T204" s="600">
        <v>-9.1387952338244816E-2</v>
      </c>
      <c r="U204" s="601">
        <v>-1.1813898971020484</v>
      </c>
      <c r="V204" s="600">
        <v>-0.25749992953947098</v>
      </c>
      <c r="W204" s="601">
        <v>-2.5243603210891723</v>
      </c>
      <c r="X204" s="600" t="s">
        <v>34</v>
      </c>
      <c r="Y204" s="601" t="s">
        <v>34</v>
      </c>
      <c r="Z204" s="600" t="s">
        <v>34</v>
      </c>
      <c r="AA204" s="601" t="s">
        <v>34</v>
      </c>
      <c r="AB204" s="600">
        <v>0.23014981663002376</v>
      </c>
      <c r="AC204" s="602">
        <v>-1.6002365126511835</v>
      </c>
      <c r="AD204" s="162">
        <v>41681126000156</v>
      </c>
    </row>
    <row r="205" spans="5:30">
      <c r="E205" s="596" t="s">
        <v>2179</v>
      </c>
      <c r="F205" s="161" t="s">
        <v>1339</v>
      </c>
      <c r="G205" s="161" t="s">
        <v>34</v>
      </c>
      <c r="H205" s="161" t="s">
        <v>1321</v>
      </c>
      <c r="I205" s="597" t="s">
        <v>34</v>
      </c>
      <c r="J205" s="161" t="s">
        <v>34</v>
      </c>
      <c r="K205" s="161" t="s">
        <v>608</v>
      </c>
      <c r="L205" s="161" t="s">
        <v>48</v>
      </c>
      <c r="M205" s="161">
        <v>59</v>
      </c>
      <c r="N205" s="597">
        <v>0.02</v>
      </c>
      <c r="O205" s="597">
        <v>5.0000000000000001E-3</v>
      </c>
      <c r="P205" s="598">
        <v>300000</v>
      </c>
      <c r="Q205" s="598" t="s">
        <v>1425</v>
      </c>
      <c r="R205" s="598">
        <v>150791574.03999999</v>
      </c>
      <c r="S205" s="599">
        <v>34851</v>
      </c>
      <c r="T205" s="600">
        <v>-9.0972963308520227E-2</v>
      </c>
      <c r="U205" s="601">
        <v>-1.1760252529166721</v>
      </c>
      <c r="V205" s="600">
        <v>-0.25819083415360999</v>
      </c>
      <c r="W205" s="601">
        <v>-2.5311334965098773</v>
      </c>
      <c r="X205" s="600">
        <v>-0.22416757460262215</v>
      </c>
      <c r="Y205" s="601">
        <v>-1.6999034406165556</v>
      </c>
      <c r="Z205" s="600">
        <v>-0.14484386717636633</v>
      </c>
      <c r="AA205" s="601">
        <v>-0.82333949771208903</v>
      </c>
      <c r="AB205" s="600">
        <v>0.29138496106766826</v>
      </c>
      <c r="AC205" s="602">
        <v>-1.2127908638453431</v>
      </c>
      <c r="AD205" s="162">
        <v>601692000123</v>
      </c>
    </row>
    <row r="206" spans="5:30">
      <c r="E206" s="596" t="s">
        <v>2223</v>
      </c>
      <c r="F206" s="161" t="s">
        <v>1339</v>
      </c>
      <c r="G206" s="161" t="s">
        <v>1418</v>
      </c>
      <c r="H206" s="161" t="s">
        <v>1321</v>
      </c>
      <c r="I206" s="597" t="s">
        <v>34</v>
      </c>
      <c r="J206" s="161" t="s">
        <v>1317</v>
      </c>
      <c r="K206" s="161" t="s">
        <v>608</v>
      </c>
      <c r="L206" s="161" t="s">
        <v>48</v>
      </c>
      <c r="M206" s="161">
        <v>62</v>
      </c>
      <c r="N206" s="597">
        <v>0</v>
      </c>
      <c r="O206" s="597">
        <v>2.2839506172839504E-3</v>
      </c>
      <c r="P206" s="598">
        <v>10000</v>
      </c>
      <c r="Q206" s="598" t="s">
        <v>1426</v>
      </c>
      <c r="R206" s="598">
        <v>325036116.47000003</v>
      </c>
      <c r="S206" s="599">
        <v>43725</v>
      </c>
      <c r="T206" s="600">
        <v>-5.7841895190463344E-2</v>
      </c>
      <c r="U206" s="601">
        <v>-0.7477334687873517</v>
      </c>
      <c r="V206" s="600">
        <v>-0.27710168408410962</v>
      </c>
      <c r="W206" s="601">
        <v>-2.7165230587051075</v>
      </c>
      <c r="X206" s="600">
        <v>-0.21405088885937384</v>
      </c>
      <c r="Y206" s="601">
        <v>-1.6231867748228086</v>
      </c>
      <c r="Z206" s="600" t="s">
        <v>34</v>
      </c>
      <c r="AA206" s="601" t="s">
        <v>34</v>
      </c>
      <c r="AB206" s="600">
        <v>0.25424376767240997</v>
      </c>
      <c r="AC206" s="602">
        <v>-1.5307758206907245</v>
      </c>
      <c r="AD206" s="162">
        <v>34581406000127</v>
      </c>
    </row>
    <row r="207" spans="5:30">
      <c r="E207" s="596" t="s">
        <v>2270</v>
      </c>
      <c r="F207" s="161" t="s">
        <v>1339</v>
      </c>
      <c r="G207" s="161" t="s">
        <v>34</v>
      </c>
      <c r="H207" s="161" t="s">
        <v>1321</v>
      </c>
      <c r="I207" s="597" t="s">
        <v>34</v>
      </c>
      <c r="J207" s="161" t="s">
        <v>1317</v>
      </c>
      <c r="K207" s="161" t="s">
        <v>608</v>
      </c>
      <c r="L207" s="161" t="s">
        <v>48</v>
      </c>
      <c r="M207" s="161">
        <v>62</v>
      </c>
      <c r="N207" s="597">
        <v>0</v>
      </c>
      <c r="O207" s="597">
        <v>5.3333333333333332E-3</v>
      </c>
      <c r="P207" s="598">
        <v>5000</v>
      </c>
      <c r="Q207" s="598" t="s">
        <v>1425</v>
      </c>
      <c r="R207" s="598">
        <v>75416027.230000004</v>
      </c>
      <c r="S207" s="599">
        <v>42982</v>
      </c>
      <c r="T207" s="600">
        <v>-8.5951894053384437E-2</v>
      </c>
      <c r="U207" s="601">
        <v>-1.1111169106363656</v>
      </c>
      <c r="V207" s="600">
        <v>-0.3248826344876321</v>
      </c>
      <c r="W207" s="601">
        <v>-3.1849361395098272</v>
      </c>
      <c r="X207" s="600">
        <v>-0.27866411026554894</v>
      </c>
      <c r="Y207" s="601">
        <v>-2.1131605704191658</v>
      </c>
      <c r="Z207" s="600">
        <v>-9.6214559622065932E-2</v>
      </c>
      <c r="AA207" s="601">
        <v>-0.54691474852272659</v>
      </c>
      <c r="AB207" s="600">
        <v>0.26094978121617562</v>
      </c>
      <c r="AC207" s="602">
        <v>-1.7463940233891491</v>
      </c>
      <c r="AD207" s="162">
        <v>27717327000135</v>
      </c>
    </row>
    <row r="208" spans="5:30">
      <c r="E208" s="596" t="s">
        <v>1397</v>
      </c>
      <c r="F208" s="161" t="s">
        <v>1339</v>
      </c>
      <c r="G208" s="161" t="s">
        <v>1418</v>
      </c>
      <c r="H208" s="161" t="s">
        <v>1321</v>
      </c>
      <c r="I208" s="597" t="s">
        <v>34</v>
      </c>
      <c r="J208" s="161" t="s">
        <v>672</v>
      </c>
      <c r="K208" s="161" t="s">
        <v>608</v>
      </c>
      <c r="L208" s="161" t="s">
        <v>48</v>
      </c>
      <c r="M208" s="161">
        <v>2</v>
      </c>
      <c r="N208" s="597">
        <v>3.0000000000000001E-3</v>
      </c>
      <c r="O208" s="597">
        <v>2.5000000000000001E-3</v>
      </c>
      <c r="P208" s="598" t="s">
        <v>34</v>
      </c>
      <c r="Q208" s="598" t="s">
        <v>1425</v>
      </c>
      <c r="R208" s="598">
        <v>15220000000</v>
      </c>
      <c r="S208" s="599">
        <v>39784</v>
      </c>
      <c r="T208" s="600" t="s">
        <v>34</v>
      </c>
      <c r="U208" s="601" t="s">
        <v>34</v>
      </c>
      <c r="V208" s="600" t="s">
        <v>34</v>
      </c>
      <c r="W208" s="601" t="s">
        <v>34</v>
      </c>
      <c r="X208" s="600" t="s">
        <v>34</v>
      </c>
      <c r="Y208" s="601" t="s">
        <v>34</v>
      </c>
      <c r="Z208" s="600" t="s">
        <v>34</v>
      </c>
      <c r="AA208" s="601" t="s">
        <v>34</v>
      </c>
      <c r="AB208" s="600" t="s">
        <v>34</v>
      </c>
      <c r="AC208" s="602" t="s">
        <v>34</v>
      </c>
      <c r="AD208" s="162" t="s">
        <v>34</v>
      </c>
    </row>
    <row r="209" spans="1:30">
      <c r="E209" s="596" t="s">
        <v>1440</v>
      </c>
      <c r="F209" s="161" t="s">
        <v>715</v>
      </c>
      <c r="G209" s="161" t="s">
        <v>34</v>
      </c>
      <c r="H209" s="161" t="s">
        <v>1321</v>
      </c>
      <c r="I209" s="597" t="s">
        <v>34</v>
      </c>
      <c r="J209" s="161" t="s">
        <v>34</v>
      </c>
      <c r="K209" s="161" t="s">
        <v>608</v>
      </c>
      <c r="L209" s="161" t="s">
        <v>48</v>
      </c>
      <c r="M209" s="161">
        <v>2</v>
      </c>
      <c r="N209" s="597" t="s">
        <v>34</v>
      </c>
      <c r="O209" s="597">
        <v>5.0000000000000001E-3</v>
      </c>
      <c r="P209" s="598" t="s">
        <v>34</v>
      </c>
      <c r="Q209" s="598" t="s">
        <v>1425</v>
      </c>
      <c r="R209" s="598" t="s">
        <v>34</v>
      </c>
      <c r="S209" s="599" t="s">
        <v>34</v>
      </c>
      <c r="T209" s="600" t="s">
        <v>34</v>
      </c>
      <c r="U209" s="601" t="s">
        <v>34</v>
      </c>
      <c r="V209" s="600" t="s">
        <v>34</v>
      </c>
      <c r="W209" s="601" t="s">
        <v>34</v>
      </c>
      <c r="X209" s="600" t="s">
        <v>34</v>
      </c>
      <c r="Y209" s="601" t="s">
        <v>34</v>
      </c>
      <c r="Z209" s="600" t="s">
        <v>34</v>
      </c>
      <c r="AA209" s="601" t="s">
        <v>34</v>
      </c>
      <c r="AB209" s="600" t="s">
        <v>34</v>
      </c>
      <c r="AC209" s="602" t="s">
        <v>34</v>
      </c>
      <c r="AD209" s="162" t="s">
        <v>34</v>
      </c>
    </row>
    <row r="210" spans="1:30" ht="5.25" customHeight="1">
      <c r="E210" s="603" t="s">
        <v>1394</v>
      </c>
      <c r="P210" s="613"/>
      <c r="Q210" s="613"/>
      <c r="R210" s="613"/>
      <c r="S210" s="614"/>
      <c r="AC210" s="615"/>
    </row>
    <row r="211" spans="1:30" s="493" customFormat="1">
      <c r="A211" s="620"/>
      <c r="B211" s="586" t="s">
        <v>614</v>
      </c>
      <c r="C211" s="586" t="s">
        <v>34</v>
      </c>
      <c r="D211" s="586" t="str">
        <f>B211&amp;" "&amp;C211</f>
        <v>Long Bias -</v>
      </c>
      <c r="E211" s="608" t="s">
        <v>614</v>
      </c>
      <c r="F211" s="608"/>
      <c r="G211" s="608"/>
      <c r="H211" s="608"/>
      <c r="I211" s="608"/>
      <c r="J211" s="609"/>
      <c r="K211" s="608"/>
      <c r="L211" s="608"/>
      <c r="M211" s="608"/>
      <c r="N211" s="608"/>
      <c r="O211" s="608"/>
      <c r="P211" s="610"/>
      <c r="Q211" s="610"/>
      <c r="R211" s="610"/>
      <c r="S211" s="611"/>
      <c r="T211" s="608"/>
      <c r="U211" s="608"/>
      <c r="V211" s="608"/>
      <c r="W211" s="608"/>
      <c r="X211" s="608"/>
      <c r="Y211" s="608"/>
      <c r="Z211" s="608"/>
      <c r="AA211" s="608"/>
      <c r="AB211" s="608"/>
      <c r="AC211" s="612"/>
      <c r="AD211" s="608"/>
    </row>
    <row r="212" spans="1:30">
      <c r="E212" s="596" t="s">
        <v>2275</v>
      </c>
      <c r="F212" s="161" t="s">
        <v>715</v>
      </c>
      <c r="G212" s="161" t="s">
        <v>34</v>
      </c>
      <c r="H212" s="161" t="s">
        <v>1321</v>
      </c>
      <c r="I212" s="597" t="s">
        <v>34</v>
      </c>
      <c r="J212" s="161" t="s">
        <v>689</v>
      </c>
      <c r="K212" s="161" t="s">
        <v>608</v>
      </c>
      <c r="L212" s="161" t="s">
        <v>48</v>
      </c>
      <c r="M212" s="161">
        <v>10</v>
      </c>
      <c r="N212" s="597">
        <v>1.4999999999999999E-2</v>
      </c>
      <c r="O212" s="597">
        <v>4.0000000000000001E-3</v>
      </c>
      <c r="P212" s="598">
        <v>1000</v>
      </c>
      <c r="Q212" s="598" t="s">
        <v>1425</v>
      </c>
      <c r="R212" s="598">
        <v>54984706.829999998</v>
      </c>
      <c r="S212" s="599">
        <v>43003</v>
      </c>
      <c r="T212" s="600">
        <v>-2.124278245270228E-2</v>
      </c>
      <c r="U212" s="601">
        <v>-0.27460959496142201</v>
      </c>
      <c r="V212" s="600">
        <v>-2.625511244208889E-2</v>
      </c>
      <c r="W212" s="601">
        <v>-0.25738789207856649</v>
      </c>
      <c r="X212" s="600">
        <v>0.12199126537318827</v>
      </c>
      <c r="Y212" s="601">
        <v>0.92508192632523734</v>
      </c>
      <c r="Z212" s="600">
        <v>0.47862135858837784</v>
      </c>
      <c r="AA212" s="601">
        <v>2.7206389656429399</v>
      </c>
      <c r="AB212" s="600">
        <v>0.15989963080834707</v>
      </c>
      <c r="AC212" s="602">
        <v>-0.69406412793587258</v>
      </c>
      <c r="AD212" s="162">
        <v>28470590000135</v>
      </c>
    </row>
    <row r="213" spans="1:30">
      <c r="E213" s="596" t="s">
        <v>2276</v>
      </c>
      <c r="F213" s="161" t="s">
        <v>715</v>
      </c>
      <c r="G213" s="161" t="s">
        <v>34</v>
      </c>
      <c r="H213" s="161" t="s">
        <v>1321</v>
      </c>
      <c r="I213" s="597" t="s">
        <v>34</v>
      </c>
      <c r="J213" s="161" t="s">
        <v>689</v>
      </c>
      <c r="K213" s="161" t="s">
        <v>608</v>
      </c>
      <c r="L213" s="161" t="s">
        <v>48</v>
      </c>
      <c r="M213" s="161">
        <v>32</v>
      </c>
      <c r="N213" s="597">
        <v>1.9E-2</v>
      </c>
      <c r="O213" s="597">
        <v>4.7499999999999999E-3</v>
      </c>
      <c r="P213" s="598">
        <v>50000</v>
      </c>
      <c r="Q213" s="598" t="s">
        <v>1426</v>
      </c>
      <c r="R213" s="598">
        <v>743709167.04999995</v>
      </c>
      <c r="S213" s="599">
        <v>43461</v>
      </c>
      <c r="T213" s="600">
        <v>0.15924514614955787</v>
      </c>
      <c r="U213" s="601">
        <v>2.0585930859608101</v>
      </c>
      <c r="V213" s="600">
        <v>0.15461018483594602</v>
      </c>
      <c r="W213" s="601">
        <v>1.5156967869239706</v>
      </c>
      <c r="X213" s="600">
        <v>0.36953838329088629</v>
      </c>
      <c r="Y213" s="601">
        <v>2.8022766910407082</v>
      </c>
      <c r="Z213" s="600">
        <v>0.67756588679432128</v>
      </c>
      <c r="AA213" s="601">
        <v>3.8515041594464403</v>
      </c>
      <c r="AB213" s="600">
        <v>0.16461533049601917</v>
      </c>
      <c r="AC213" s="602">
        <v>0.36547124018733934</v>
      </c>
      <c r="AD213" s="162">
        <v>32073525000143</v>
      </c>
    </row>
    <row r="214" spans="1:30">
      <c r="E214" s="596" t="s">
        <v>1757</v>
      </c>
      <c r="F214" s="161" t="s">
        <v>715</v>
      </c>
      <c r="G214" s="161" t="s">
        <v>34</v>
      </c>
      <c r="H214" s="161" t="s">
        <v>1321</v>
      </c>
      <c r="I214" s="597" t="s">
        <v>34</v>
      </c>
      <c r="J214" s="161" t="s">
        <v>689</v>
      </c>
      <c r="K214" s="161" t="s">
        <v>608</v>
      </c>
      <c r="L214" s="161" t="s">
        <v>48</v>
      </c>
      <c r="M214" s="161">
        <v>32</v>
      </c>
      <c r="N214" s="597">
        <v>0</v>
      </c>
      <c r="O214" s="597">
        <v>4.0000000000000001E-3</v>
      </c>
      <c r="P214" s="598">
        <v>5000</v>
      </c>
      <c r="Q214" s="598" t="s">
        <v>1426</v>
      </c>
      <c r="R214" s="598">
        <v>389845488.12</v>
      </c>
      <c r="S214" s="599">
        <v>44349</v>
      </c>
      <c r="T214" s="600">
        <v>5.4109452756681664E-2</v>
      </c>
      <c r="U214" s="601">
        <v>0.6994834569426357</v>
      </c>
      <c r="V214" s="600">
        <v>-1.0745578445324089E-2</v>
      </c>
      <c r="W214" s="601">
        <v>-0.10534259913406785</v>
      </c>
      <c r="X214" s="600" t="s">
        <v>34</v>
      </c>
      <c r="Y214" s="601" t="s">
        <v>34</v>
      </c>
      <c r="Z214" s="600" t="s">
        <v>34</v>
      </c>
      <c r="AA214" s="601" t="s">
        <v>34</v>
      </c>
      <c r="AB214" s="600">
        <v>0.11034693775672084</v>
      </c>
      <c r="AC214" s="602">
        <v>-0.9233229983727782</v>
      </c>
      <c r="AD214" s="162">
        <v>41907541000185</v>
      </c>
    </row>
    <row r="215" spans="1:30">
      <c r="E215" s="596" t="s">
        <v>1758</v>
      </c>
      <c r="F215" s="161" t="s">
        <v>715</v>
      </c>
      <c r="G215" s="161" t="s">
        <v>1418</v>
      </c>
      <c r="H215" s="161" t="s">
        <v>1321</v>
      </c>
      <c r="I215" s="597" t="s">
        <v>34</v>
      </c>
      <c r="J215" s="161" t="s">
        <v>689</v>
      </c>
      <c r="K215" s="161" t="s">
        <v>608</v>
      </c>
      <c r="L215" s="161" t="s">
        <v>48</v>
      </c>
      <c r="M215" s="161">
        <v>32</v>
      </c>
      <c r="N215" s="597">
        <v>1.8000000000000002E-2</v>
      </c>
      <c r="O215" s="597">
        <v>3.5999999999999995E-3</v>
      </c>
      <c r="P215" s="598" t="s">
        <v>1432</v>
      </c>
      <c r="Q215" s="598" t="s">
        <v>1426</v>
      </c>
      <c r="R215" s="598">
        <v>337706043.41000003</v>
      </c>
      <c r="S215" s="599">
        <v>44225</v>
      </c>
      <c r="T215" s="600">
        <v>0.20053524105069087</v>
      </c>
      <c r="U215" s="601">
        <v>2.5923582018049651</v>
      </c>
      <c r="V215" s="600">
        <v>4.6820803872954064E-2</v>
      </c>
      <c r="W215" s="601">
        <v>0.45900043432930837</v>
      </c>
      <c r="X215" s="600" t="s">
        <v>34</v>
      </c>
      <c r="Y215" s="601" t="s">
        <v>34</v>
      </c>
      <c r="Z215" s="600" t="s">
        <v>34</v>
      </c>
      <c r="AA215" s="601" t="s">
        <v>34</v>
      </c>
      <c r="AB215" s="600">
        <v>0.16240664957611842</v>
      </c>
      <c r="AC215" s="602">
        <v>-0.23547296773281978</v>
      </c>
      <c r="AD215" s="162">
        <v>37467515000106</v>
      </c>
    </row>
    <row r="216" spans="1:30">
      <c r="E216" s="596" t="s">
        <v>1759</v>
      </c>
      <c r="F216" s="161" t="s">
        <v>715</v>
      </c>
      <c r="G216" s="161" t="s">
        <v>34</v>
      </c>
      <c r="H216" s="161" t="s">
        <v>1321</v>
      </c>
      <c r="I216" s="597" t="s">
        <v>34</v>
      </c>
      <c r="J216" s="161" t="s">
        <v>34</v>
      </c>
      <c r="K216" s="161" t="s">
        <v>608</v>
      </c>
      <c r="L216" s="161" t="s">
        <v>48</v>
      </c>
      <c r="M216" s="161">
        <v>32</v>
      </c>
      <c r="N216" s="597">
        <v>1.9E-2</v>
      </c>
      <c r="O216" s="597">
        <v>5.0672999999999994E-3</v>
      </c>
      <c r="P216" s="598">
        <v>25000</v>
      </c>
      <c r="Q216" s="598" t="s">
        <v>1426</v>
      </c>
      <c r="R216" s="598">
        <v>50415599.880000003</v>
      </c>
      <c r="S216" s="599">
        <v>44316</v>
      </c>
      <c r="T216" s="600">
        <v>0.17188220886885985</v>
      </c>
      <c r="U216" s="601">
        <v>2.2219548622524163</v>
      </c>
      <c r="V216" s="600">
        <v>9.2075561739139999E-2</v>
      </c>
      <c r="W216" s="601">
        <v>0.90264838134898573</v>
      </c>
      <c r="X216" s="600" t="s">
        <v>34</v>
      </c>
      <c r="Y216" s="601" t="s">
        <v>34</v>
      </c>
      <c r="Z216" s="600" t="s">
        <v>34</v>
      </c>
      <c r="AA216" s="601" t="s">
        <v>34</v>
      </c>
      <c r="AB216" s="600">
        <v>0.15674486255354012</v>
      </c>
      <c r="AC216" s="602">
        <v>2.044670799141652E-2</v>
      </c>
      <c r="AD216" s="162">
        <v>37495383000126</v>
      </c>
    </row>
    <row r="217" spans="1:30">
      <c r="E217" s="596" t="s">
        <v>1761</v>
      </c>
      <c r="F217" s="161" t="s">
        <v>715</v>
      </c>
      <c r="G217" s="161" t="s">
        <v>34</v>
      </c>
      <c r="H217" s="161" t="s">
        <v>1321</v>
      </c>
      <c r="I217" s="597" t="s">
        <v>34</v>
      </c>
      <c r="J217" s="161" t="s">
        <v>689</v>
      </c>
      <c r="K217" s="161" t="s">
        <v>608</v>
      </c>
      <c r="L217" s="161" t="s">
        <v>48</v>
      </c>
      <c r="M217" s="161">
        <v>33</v>
      </c>
      <c r="N217" s="597">
        <v>1.9E-2</v>
      </c>
      <c r="O217" s="597">
        <v>4.7499999999999999E-3</v>
      </c>
      <c r="P217" s="598">
        <v>1000</v>
      </c>
      <c r="Q217" s="598" t="s">
        <v>1426</v>
      </c>
      <c r="R217" s="598">
        <v>64636313.359999999</v>
      </c>
      <c r="S217" s="599">
        <v>43188</v>
      </c>
      <c r="T217" s="600">
        <v>0.12104194831063597</v>
      </c>
      <c r="U217" s="601">
        <v>1.5647328909446501</v>
      </c>
      <c r="V217" s="600">
        <v>1.5052931953757565E-2</v>
      </c>
      <c r="W217" s="601">
        <v>0.14756906616666166</v>
      </c>
      <c r="X217" s="600">
        <v>0.1897920727892275</v>
      </c>
      <c r="Y217" s="601">
        <v>1.4392277656930215</v>
      </c>
      <c r="Z217" s="600">
        <v>0.43481787180532061</v>
      </c>
      <c r="AA217" s="601">
        <v>2.4716457461917742</v>
      </c>
      <c r="AB217" s="600">
        <v>0.12572524380148822</v>
      </c>
      <c r="AC217" s="602">
        <v>-0.59118830637135467</v>
      </c>
      <c r="AD217" s="162">
        <v>28581159000166</v>
      </c>
    </row>
    <row r="218" spans="1:30">
      <c r="E218" s="596" t="s">
        <v>2260</v>
      </c>
      <c r="F218" s="161" t="s">
        <v>715</v>
      </c>
      <c r="G218" s="161" t="s">
        <v>34</v>
      </c>
      <c r="H218" s="161" t="s">
        <v>1321</v>
      </c>
      <c r="I218" s="597" t="s">
        <v>34</v>
      </c>
      <c r="J218" s="161" t="s">
        <v>34</v>
      </c>
      <c r="K218" s="161" t="s">
        <v>608</v>
      </c>
      <c r="L218" s="161" t="s">
        <v>48</v>
      </c>
      <c r="M218" s="161">
        <v>61</v>
      </c>
      <c r="N218" s="597">
        <v>0</v>
      </c>
      <c r="O218" s="597">
        <v>7.9333333333333339E-3</v>
      </c>
      <c r="P218" s="598">
        <v>500</v>
      </c>
      <c r="Q218" s="598" t="s">
        <v>1426</v>
      </c>
      <c r="R218" s="598">
        <v>4517832.66</v>
      </c>
      <c r="S218" s="599">
        <v>43521</v>
      </c>
      <c r="T218" s="600">
        <v>0.18456871064082048</v>
      </c>
      <c r="U218" s="601">
        <v>2.3859557468273227</v>
      </c>
      <c r="V218" s="600">
        <v>1.7598963029162862E-2</v>
      </c>
      <c r="W218" s="601">
        <v>0.17252868395959758</v>
      </c>
      <c r="X218" s="600">
        <v>0.23879729405501138</v>
      </c>
      <c r="Y218" s="601">
        <v>1.8108432608669038</v>
      </c>
      <c r="Z218" s="600">
        <v>0.35841106901100006</v>
      </c>
      <c r="AA218" s="601">
        <v>2.0373247089202211</v>
      </c>
      <c r="AB218" s="600">
        <v>0.18386063650394413</v>
      </c>
      <c r="AC218" s="602">
        <v>-0.34187791845850807</v>
      </c>
      <c r="AD218" s="162">
        <v>32295829000155</v>
      </c>
    </row>
    <row r="219" spans="1:30">
      <c r="E219" s="596" t="s">
        <v>1775</v>
      </c>
      <c r="F219" s="161" t="s">
        <v>1339</v>
      </c>
      <c r="G219" s="161" t="s">
        <v>34</v>
      </c>
      <c r="H219" s="161" t="s">
        <v>1321</v>
      </c>
      <c r="I219" s="597" t="s">
        <v>34</v>
      </c>
      <c r="J219" s="161" t="s">
        <v>34</v>
      </c>
      <c r="K219" s="161" t="s">
        <v>608</v>
      </c>
      <c r="L219" s="161" t="s">
        <v>48</v>
      </c>
      <c r="M219" s="161">
        <v>23</v>
      </c>
      <c r="N219" s="597">
        <v>0.02</v>
      </c>
      <c r="O219" s="597">
        <v>4.6666666666666662E-3</v>
      </c>
      <c r="P219" s="598">
        <v>100</v>
      </c>
      <c r="Q219" s="598" t="s">
        <v>1426</v>
      </c>
      <c r="R219" s="598">
        <v>39792661.630000003</v>
      </c>
      <c r="S219" s="599">
        <v>44042</v>
      </c>
      <c r="T219" s="600">
        <v>7.657415390332889E-2</v>
      </c>
      <c r="U219" s="601">
        <v>0.98988903335644629</v>
      </c>
      <c r="V219" s="600">
        <v>7.2613047581924883E-2</v>
      </c>
      <c r="W219" s="601">
        <v>0.71185066511279882</v>
      </c>
      <c r="X219" s="600">
        <v>0.19853325805537159</v>
      </c>
      <c r="Y219" s="601">
        <v>1.5055137614947143</v>
      </c>
      <c r="Z219" s="600" t="s">
        <v>34</v>
      </c>
      <c r="AA219" s="601" t="s">
        <v>34</v>
      </c>
      <c r="AB219" s="600">
        <v>3.34358131005561E-2</v>
      </c>
      <c r="AC219" s="602">
        <v>-0.79218195587246043</v>
      </c>
      <c r="AD219" s="162">
        <v>37567202000120</v>
      </c>
    </row>
    <row r="220" spans="1:30">
      <c r="E220" s="596" t="s">
        <v>1779</v>
      </c>
      <c r="F220" s="161" t="s">
        <v>1339</v>
      </c>
      <c r="G220" s="161" t="s">
        <v>1418</v>
      </c>
      <c r="H220" s="161" t="s">
        <v>1321</v>
      </c>
      <c r="I220" s="597" t="s">
        <v>34</v>
      </c>
      <c r="J220" s="161" t="s">
        <v>689</v>
      </c>
      <c r="K220" s="161" t="s">
        <v>608</v>
      </c>
      <c r="L220" s="161" t="s">
        <v>48</v>
      </c>
      <c r="M220" s="161">
        <v>30</v>
      </c>
      <c r="N220" s="597">
        <v>1.9E-2</v>
      </c>
      <c r="O220" s="597" t="s">
        <v>34</v>
      </c>
      <c r="P220" s="598">
        <v>1000</v>
      </c>
      <c r="Q220" s="598" t="s">
        <v>1425</v>
      </c>
      <c r="R220" s="598">
        <v>56166883.520000003</v>
      </c>
      <c r="S220" s="599">
        <v>44617</v>
      </c>
      <c r="T220" s="600" t="s">
        <v>34</v>
      </c>
      <c r="U220" s="601" t="s">
        <v>34</v>
      </c>
      <c r="V220" s="600" t="s">
        <v>34</v>
      </c>
      <c r="W220" s="601" t="s">
        <v>34</v>
      </c>
      <c r="X220" s="600" t="s">
        <v>34</v>
      </c>
      <c r="Y220" s="601" t="s">
        <v>34</v>
      </c>
      <c r="Z220" s="600" t="s">
        <v>34</v>
      </c>
      <c r="AA220" s="601" t="s">
        <v>34</v>
      </c>
      <c r="AB220" s="600" t="s">
        <v>34</v>
      </c>
      <c r="AC220" s="602" t="s">
        <v>34</v>
      </c>
      <c r="AD220" s="162">
        <v>45126753000186</v>
      </c>
    </row>
    <row r="221" spans="1:30">
      <c r="E221" s="596" t="s">
        <v>1784</v>
      </c>
      <c r="F221" s="161" t="s">
        <v>1339</v>
      </c>
      <c r="G221" s="161" t="s">
        <v>34</v>
      </c>
      <c r="H221" s="161" t="s">
        <v>1321</v>
      </c>
      <c r="I221" s="597" t="s">
        <v>34</v>
      </c>
      <c r="J221" s="161" t="s">
        <v>1317</v>
      </c>
      <c r="K221" s="161" t="s">
        <v>608</v>
      </c>
      <c r="L221" s="161" t="s">
        <v>48</v>
      </c>
      <c r="M221" s="161">
        <v>32</v>
      </c>
      <c r="N221" s="597">
        <v>1.8500000000000003E-2</v>
      </c>
      <c r="O221" s="597">
        <v>4.6249999999999998E-3</v>
      </c>
      <c r="P221" s="598">
        <v>500</v>
      </c>
      <c r="Q221" s="598" t="s">
        <v>1425</v>
      </c>
      <c r="R221" s="598">
        <v>919600065.28999996</v>
      </c>
      <c r="S221" s="599">
        <v>43250</v>
      </c>
      <c r="T221" s="600">
        <v>2.224417102388565E-2</v>
      </c>
      <c r="U221" s="601">
        <v>0.28755474047350066</v>
      </c>
      <c r="V221" s="600">
        <v>-7.4490509258922311E-2</v>
      </c>
      <c r="W221" s="601">
        <v>-0.73025606728224435</v>
      </c>
      <c r="X221" s="600">
        <v>8.9518285016707555E-3</v>
      </c>
      <c r="Y221" s="601">
        <v>6.7883341722257559E-2</v>
      </c>
      <c r="Z221" s="600">
        <v>0.26898999762645048</v>
      </c>
      <c r="AA221" s="601">
        <v>1.5290263499086847</v>
      </c>
      <c r="AB221" s="600">
        <v>0.10942341614756879</v>
      </c>
      <c r="AC221" s="602">
        <v>-1.5405820092033824</v>
      </c>
      <c r="AD221" s="162">
        <v>30317454000151</v>
      </c>
    </row>
    <row r="222" spans="1:30">
      <c r="E222" s="596" t="s">
        <v>1787</v>
      </c>
      <c r="F222" s="161" t="s">
        <v>1339</v>
      </c>
      <c r="G222" s="161" t="s">
        <v>34</v>
      </c>
      <c r="H222" s="161" t="s">
        <v>1321</v>
      </c>
      <c r="I222" s="597" t="s">
        <v>34</v>
      </c>
      <c r="J222" s="161" t="s">
        <v>610</v>
      </c>
      <c r="K222" s="161" t="s">
        <v>608</v>
      </c>
      <c r="L222" s="161" t="s">
        <v>48</v>
      </c>
      <c r="M222" s="161">
        <v>32</v>
      </c>
      <c r="N222" s="597">
        <v>1.8000000000000002E-2</v>
      </c>
      <c r="O222" s="597">
        <v>4.0000000000000001E-3</v>
      </c>
      <c r="P222" s="598">
        <v>500</v>
      </c>
      <c r="Q222" s="598" t="s">
        <v>1425</v>
      </c>
      <c r="R222" s="598">
        <v>110252563.78</v>
      </c>
      <c r="S222" s="599">
        <v>44277</v>
      </c>
      <c r="T222" s="600">
        <v>0.1008306491902784</v>
      </c>
      <c r="U222" s="601">
        <v>1.3034574823467759</v>
      </c>
      <c r="V222" s="600">
        <v>0.12992078833859289</v>
      </c>
      <c r="W222" s="601">
        <v>1.2736581464434777</v>
      </c>
      <c r="X222" s="600" t="s">
        <v>34</v>
      </c>
      <c r="Y222" s="601" t="s">
        <v>34</v>
      </c>
      <c r="Z222" s="600" t="s">
        <v>34</v>
      </c>
      <c r="AA222" s="601" t="s">
        <v>34</v>
      </c>
      <c r="AB222" s="600">
        <v>0.10230597832481304</v>
      </c>
      <c r="AC222" s="602">
        <v>0.29551165184830996</v>
      </c>
      <c r="AD222" s="162">
        <v>40920066000114</v>
      </c>
    </row>
    <row r="223" spans="1:30">
      <c r="E223" s="596" t="s">
        <v>1788</v>
      </c>
      <c r="F223" s="161" t="s">
        <v>1339</v>
      </c>
      <c r="G223" s="161" t="s">
        <v>34</v>
      </c>
      <c r="H223" s="161" t="s">
        <v>1321</v>
      </c>
      <c r="I223" s="597" t="s">
        <v>34</v>
      </c>
      <c r="J223" s="161" t="s">
        <v>34</v>
      </c>
      <c r="K223" s="161" t="s">
        <v>608</v>
      </c>
      <c r="L223" s="161" t="s">
        <v>48</v>
      </c>
      <c r="M223" s="161">
        <v>32</v>
      </c>
      <c r="N223" s="597">
        <v>1.8500000000000003E-2</v>
      </c>
      <c r="O223" s="597">
        <v>4.933333333333333E-3</v>
      </c>
      <c r="P223" s="598">
        <v>1000</v>
      </c>
      <c r="Q223" s="598" t="s">
        <v>1425</v>
      </c>
      <c r="R223" s="598">
        <v>113915525.48999999</v>
      </c>
      <c r="S223" s="599">
        <v>44134</v>
      </c>
      <c r="T223" s="600">
        <v>9.9095753851614621E-2</v>
      </c>
      <c r="U223" s="601">
        <v>1.2810301516846239</v>
      </c>
      <c r="V223" s="600">
        <v>-7.4712548951456292E-2</v>
      </c>
      <c r="W223" s="601">
        <v>-0.73243279871103373</v>
      </c>
      <c r="X223" s="600" t="s">
        <v>34</v>
      </c>
      <c r="Y223" s="601" t="s">
        <v>34</v>
      </c>
      <c r="Z223" s="600" t="s">
        <v>34</v>
      </c>
      <c r="AA223" s="601" t="s">
        <v>34</v>
      </c>
      <c r="AB223" s="600">
        <v>0.20534153784388451</v>
      </c>
      <c r="AC223" s="602">
        <v>-0.74894530881111809</v>
      </c>
      <c r="AD223" s="162">
        <v>38954217000103</v>
      </c>
    </row>
    <row r="224" spans="1:30">
      <c r="E224" s="596" t="s">
        <v>1789</v>
      </c>
      <c r="F224" s="161" t="s">
        <v>1339</v>
      </c>
      <c r="G224" s="161" t="s">
        <v>34</v>
      </c>
      <c r="H224" s="161" t="s">
        <v>1321</v>
      </c>
      <c r="I224" s="597" t="s">
        <v>34</v>
      </c>
      <c r="J224" s="161" t="s">
        <v>34</v>
      </c>
      <c r="K224" s="161" t="s">
        <v>608</v>
      </c>
      <c r="L224" s="161" t="s">
        <v>48</v>
      </c>
      <c r="M224" s="161">
        <v>32</v>
      </c>
      <c r="N224" s="597">
        <v>0.02</v>
      </c>
      <c r="O224" s="597">
        <v>5.3333333333333332E-3</v>
      </c>
      <c r="P224" s="598">
        <v>1000</v>
      </c>
      <c r="Q224" s="598" t="s">
        <v>1425</v>
      </c>
      <c r="R224" s="598">
        <v>108989077.92</v>
      </c>
      <c r="S224" s="599">
        <v>43510</v>
      </c>
      <c r="T224" s="600">
        <v>0.17462574269071296</v>
      </c>
      <c r="U224" s="601">
        <v>2.2574210594541961</v>
      </c>
      <c r="V224" s="600">
        <v>0.20878985687777551</v>
      </c>
      <c r="W224" s="601">
        <v>2.0468387354154713</v>
      </c>
      <c r="X224" s="600">
        <v>0.256426538722069</v>
      </c>
      <c r="Y224" s="601">
        <v>1.9445290257154821</v>
      </c>
      <c r="Z224" s="600">
        <v>0.56225577791541759</v>
      </c>
      <c r="AA224" s="601">
        <v>3.1960441183949144</v>
      </c>
      <c r="AB224" s="600">
        <v>0.14846749223179398</v>
      </c>
      <c r="AC224" s="602">
        <v>0.69734393400867145</v>
      </c>
      <c r="AD224" s="162">
        <v>30995144000196</v>
      </c>
    </row>
    <row r="225" spans="1:30">
      <c r="E225" s="596" t="s">
        <v>2267</v>
      </c>
      <c r="F225" s="161" t="s">
        <v>1339</v>
      </c>
      <c r="G225" s="161" t="s">
        <v>34</v>
      </c>
      <c r="H225" s="161" t="s">
        <v>1324</v>
      </c>
      <c r="I225" s="597" t="s">
        <v>34</v>
      </c>
      <c r="J225" s="161" t="s">
        <v>34</v>
      </c>
      <c r="K225" s="161" t="s">
        <v>608</v>
      </c>
      <c r="L225" s="161" t="s">
        <v>48</v>
      </c>
      <c r="M225" s="161">
        <v>32</v>
      </c>
      <c r="N225" s="597">
        <v>1.9E-2</v>
      </c>
      <c r="O225" s="597">
        <v>4.7499999999999999E-3</v>
      </c>
      <c r="P225" s="598">
        <v>5000</v>
      </c>
      <c r="Q225" s="598" t="s">
        <v>1426</v>
      </c>
      <c r="R225" s="598">
        <v>276216872.76999998</v>
      </c>
      <c r="S225" s="599">
        <v>42893</v>
      </c>
      <c r="T225" s="600">
        <v>0.18531720679426966</v>
      </c>
      <c r="U225" s="601">
        <v>2.3956317026954634</v>
      </c>
      <c r="V225" s="600">
        <v>-9.9083685548634115E-2</v>
      </c>
      <c r="W225" s="601">
        <v>-0.97135142799294794</v>
      </c>
      <c r="X225" s="600">
        <v>9.9902562120650629E-3</v>
      </c>
      <c r="Y225" s="601">
        <v>7.5757927691526492E-2</v>
      </c>
      <c r="Z225" s="600">
        <v>0.42672187683518614</v>
      </c>
      <c r="AA225" s="601">
        <v>2.425625486154988</v>
      </c>
      <c r="AB225" s="600">
        <v>0.21584835383249326</v>
      </c>
      <c r="AC225" s="602">
        <v>-0.82552734194847177</v>
      </c>
      <c r="AD225" s="162">
        <v>26210505000174</v>
      </c>
    </row>
    <row r="226" spans="1:30">
      <c r="E226" s="596" t="s">
        <v>2268</v>
      </c>
      <c r="F226" s="161" t="s">
        <v>1339</v>
      </c>
      <c r="G226" s="161" t="s">
        <v>34</v>
      </c>
      <c r="H226" s="161" t="s">
        <v>1321</v>
      </c>
      <c r="I226" s="597" t="s">
        <v>34</v>
      </c>
      <c r="J226" s="161" t="s">
        <v>34</v>
      </c>
      <c r="K226" s="161" t="s">
        <v>608</v>
      </c>
      <c r="L226" s="161" t="s">
        <v>48</v>
      </c>
      <c r="M226" s="161">
        <v>32</v>
      </c>
      <c r="N226" s="597">
        <v>0</v>
      </c>
      <c r="O226" s="597">
        <v>3.7999999999999996E-3</v>
      </c>
      <c r="P226" s="598">
        <v>10000</v>
      </c>
      <c r="Q226" s="598" t="s">
        <v>1426</v>
      </c>
      <c r="R226" s="598">
        <v>129603858.73999999</v>
      </c>
      <c r="S226" s="599">
        <v>44127</v>
      </c>
      <c r="T226" s="600">
        <v>0.17847692967481499</v>
      </c>
      <c r="U226" s="601">
        <v>2.3072061052776269</v>
      </c>
      <c r="V226" s="600">
        <v>-9.7168341409837766E-2</v>
      </c>
      <c r="W226" s="601">
        <v>-0.95257465102894845</v>
      </c>
      <c r="X226" s="600" t="s">
        <v>34</v>
      </c>
      <c r="Y226" s="601" t="s">
        <v>34</v>
      </c>
      <c r="Z226" s="600" t="s">
        <v>34</v>
      </c>
      <c r="AA226" s="601" t="s">
        <v>34</v>
      </c>
      <c r="AB226" s="600">
        <v>0.20922356629411978</v>
      </c>
      <c r="AC226" s="602">
        <v>-0.84823798185190424</v>
      </c>
      <c r="AD226" s="162">
        <v>38971881000160</v>
      </c>
    </row>
    <row r="227" spans="1:30">
      <c r="E227" s="596" t="s">
        <v>2742</v>
      </c>
      <c r="F227" s="161" t="s">
        <v>1339</v>
      </c>
      <c r="G227" s="161" t="s">
        <v>1418</v>
      </c>
      <c r="H227" s="161" t="s">
        <v>1321</v>
      </c>
      <c r="I227" s="597" t="s">
        <v>34</v>
      </c>
      <c r="J227" s="161" t="s">
        <v>34</v>
      </c>
      <c r="K227" s="161" t="s">
        <v>608</v>
      </c>
      <c r="L227" s="161" t="s">
        <v>48</v>
      </c>
      <c r="M227" s="161">
        <v>62</v>
      </c>
      <c r="N227" s="597">
        <v>0</v>
      </c>
      <c r="O227" s="597">
        <v>3.3333333333333331E-3</v>
      </c>
      <c r="P227" s="598">
        <v>5000</v>
      </c>
      <c r="Q227" s="598" t="s">
        <v>1426</v>
      </c>
      <c r="R227" s="598">
        <v>131139578.97</v>
      </c>
      <c r="S227" s="599">
        <v>41353</v>
      </c>
      <c r="T227" s="600">
        <v>0.13220060891469143</v>
      </c>
      <c r="U227" s="601">
        <v>1.7089830745359169</v>
      </c>
      <c r="V227" s="600">
        <v>7.9250181052307411E-2</v>
      </c>
      <c r="W227" s="601">
        <v>0.77691676593997716</v>
      </c>
      <c r="X227" s="600">
        <v>0.32849990848505062</v>
      </c>
      <c r="Y227" s="601">
        <v>2.4910744815161561</v>
      </c>
      <c r="Z227" s="600">
        <v>0.31632752035788703</v>
      </c>
      <c r="AA227" s="601">
        <v>1.7981081753834118</v>
      </c>
      <c r="AB227" s="600">
        <v>0.16198021772291463</v>
      </c>
      <c r="AC227" s="602">
        <v>-4.8131310812850804E-2</v>
      </c>
      <c r="AD227" s="162">
        <v>17447468000121</v>
      </c>
    </row>
    <row r="228" spans="1:30">
      <c r="E228" s="596" t="s">
        <v>2265</v>
      </c>
      <c r="F228" s="161" t="s">
        <v>1339</v>
      </c>
      <c r="G228" s="161" t="s">
        <v>34</v>
      </c>
      <c r="H228" s="161" t="s">
        <v>1324</v>
      </c>
      <c r="I228" s="597" t="s">
        <v>34</v>
      </c>
      <c r="J228" s="161" t="s">
        <v>34</v>
      </c>
      <c r="K228" s="161" t="s">
        <v>608</v>
      </c>
      <c r="L228" s="161" t="s">
        <v>48</v>
      </c>
      <c r="M228" s="161">
        <v>92</v>
      </c>
      <c r="N228" s="597">
        <v>1.9450000000000002E-2</v>
      </c>
      <c r="O228" s="597">
        <v>3.8999999999999998E-3</v>
      </c>
      <c r="P228" s="598">
        <v>50000</v>
      </c>
      <c r="Q228" s="598" t="s">
        <v>1426</v>
      </c>
      <c r="R228" s="598">
        <v>884158128.36000001</v>
      </c>
      <c r="S228" s="599">
        <v>43454</v>
      </c>
      <c r="T228" s="600">
        <v>9.0159993990920562E-2</v>
      </c>
      <c r="U228" s="601">
        <v>1.1655158398715977</v>
      </c>
      <c r="V228" s="600">
        <v>-1.8668492786545698E-2</v>
      </c>
      <c r="W228" s="601">
        <v>-0.1830136518063461</v>
      </c>
      <c r="X228" s="600">
        <v>0.11093781511009482</v>
      </c>
      <c r="Y228" s="601">
        <v>0.84126160500434655</v>
      </c>
      <c r="Z228" s="600">
        <v>0.52678239275015559</v>
      </c>
      <c r="AA228" s="601">
        <v>2.9944018970604662</v>
      </c>
      <c r="AB228" s="600">
        <v>0.16335882985711056</v>
      </c>
      <c r="AC228" s="602">
        <v>-0.62872409383284</v>
      </c>
      <c r="AD228" s="162">
        <v>32068007000131</v>
      </c>
    </row>
    <row r="229" spans="1:30" ht="5.25" customHeight="1">
      <c r="E229" s="603" t="s">
        <v>1394</v>
      </c>
      <c r="P229" s="613"/>
      <c r="Q229" s="613"/>
      <c r="R229" s="613"/>
      <c r="S229" s="614"/>
      <c r="AC229" s="615"/>
    </row>
    <row r="230" spans="1:30" s="493" customFormat="1">
      <c r="A230" s="620"/>
      <c r="B230" s="586" t="s">
        <v>15</v>
      </c>
      <c r="C230" s="586" t="s">
        <v>15</v>
      </c>
      <c r="D230" s="586" t="str">
        <f>B230&amp;" "&amp;C230</f>
        <v>Alternativos Alternativos</v>
      </c>
      <c r="E230" s="608" t="s">
        <v>15</v>
      </c>
      <c r="F230" s="608"/>
      <c r="G230" s="608"/>
      <c r="H230" s="608"/>
      <c r="I230" s="608"/>
      <c r="J230" s="609"/>
      <c r="K230" s="608"/>
      <c r="L230" s="608"/>
      <c r="M230" s="608"/>
      <c r="N230" s="608"/>
      <c r="O230" s="608"/>
      <c r="P230" s="610"/>
      <c r="Q230" s="610"/>
      <c r="R230" s="610"/>
      <c r="S230" s="611"/>
      <c r="T230" s="608"/>
      <c r="U230" s="608"/>
      <c r="V230" s="608"/>
      <c r="W230" s="608"/>
      <c r="X230" s="608"/>
      <c r="Y230" s="608"/>
      <c r="Z230" s="608"/>
      <c r="AA230" s="608"/>
      <c r="AB230" s="608"/>
      <c r="AC230" s="612"/>
      <c r="AD230" s="608"/>
    </row>
    <row r="231" spans="1:30">
      <c r="E231" s="596" t="s">
        <v>1441</v>
      </c>
      <c r="F231" s="161" t="s">
        <v>1339</v>
      </c>
      <c r="G231" s="651" t="s">
        <v>34</v>
      </c>
      <c r="H231" s="161" t="s">
        <v>1321</v>
      </c>
      <c r="I231" s="597" t="s">
        <v>34</v>
      </c>
      <c r="J231" s="161" t="s">
        <v>34</v>
      </c>
      <c r="K231" s="161" t="s">
        <v>608</v>
      </c>
      <c r="L231" s="161" t="s">
        <v>48</v>
      </c>
      <c r="M231" s="161">
        <v>2</v>
      </c>
      <c r="N231" s="597">
        <v>0.01</v>
      </c>
      <c r="O231" s="597">
        <v>2.5000000000000001E-3</v>
      </c>
      <c r="P231" s="598" t="s">
        <v>34</v>
      </c>
      <c r="Q231" s="598" t="s">
        <v>1425</v>
      </c>
      <c r="R231" s="598" t="s">
        <v>34</v>
      </c>
      <c r="S231" s="599" t="s">
        <v>34</v>
      </c>
      <c r="T231" s="600" t="s">
        <v>34</v>
      </c>
      <c r="U231" s="601" t="s">
        <v>34</v>
      </c>
      <c r="V231" s="600" t="s">
        <v>34</v>
      </c>
      <c r="W231" s="601" t="s">
        <v>34</v>
      </c>
      <c r="X231" s="600" t="s">
        <v>34</v>
      </c>
      <c r="Y231" s="601" t="s">
        <v>34</v>
      </c>
      <c r="Z231" s="600" t="s">
        <v>34</v>
      </c>
      <c r="AA231" s="601" t="s">
        <v>34</v>
      </c>
      <c r="AB231" s="600" t="s">
        <v>34</v>
      </c>
      <c r="AC231" s="602" t="s">
        <v>34</v>
      </c>
      <c r="AD231" s="162" t="s">
        <v>34</v>
      </c>
    </row>
    <row r="232" spans="1:30" s="493" customFormat="1" ht="7.5" customHeight="1">
      <c r="B232" s="586"/>
      <c r="C232" s="586"/>
      <c r="D232" s="586"/>
      <c r="E232" s="587" t="s">
        <v>1394</v>
      </c>
      <c r="J232" s="588"/>
      <c r="P232" s="589"/>
      <c r="Q232" s="589"/>
      <c r="R232" s="589"/>
      <c r="S232" s="604"/>
      <c r="AC232" s="607"/>
    </row>
    <row r="233" spans="1:30" s="493" customFormat="1">
      <c r="B233" s="605" t="s">
        <v>12</v>
      </c>
      <c r="C233" s="586"/>
      <c r="D233" s="586"/>
      <c r="E233" s="591" t="s">
        <v>628</v>
      </c>
      <c r="F233" s="591"/>
      <c r="G233" s="591"/>
      <c r="H233" s="591"/>
      <c r="I233" s="591"/>
      <c r="J233" s="592"/>
      <c r="K233" s="591"/>
      <c r="L233" s="591"/>
      <c r="M233" s="591"/>
      <c r="N233" s="591"/>
      <c r="O233" s="591"/>
      <c r="P233" s="593"/>
      <c r="Q233" s="593"/>
      <c r="R233" s="593"/>
      <c r="S233" s="594"/>
      <c r="T233" s="591"/>
      <c r="U233" s="591"/>
      <c r="V233" s="591"/>
      <c r="W233" s="591"/>
      <c r="X233" s="591"/>
      <c r="Y233" s="591"/>
      <c r="Z233" s="591"/>
      <c r="AA233" s="591"/>
      <c r="AB233" s="591"/>
      <c r="AC233" s="595"/>
      <c r="AD233" s="591"/>
    </row>
    <row r="234" spans="1:30" s="493" customFormat="1" ht="3" customHeight="1">
      <c r="B234" s="586"/>
      <c r="C234" s="586"/>
      <c r="D234" s="586"/>
      <c r="J234" s="606"/>
      <c r="P234" s="589"/>
      <c r="Q234" s="589"/>
      <c r="R234" s="589"/>
      <c r="S234" s="604"/>
      <c r="AC234" s="607"/>
    </row>
    <row r="235" spans="1:30" s="493" customFormat="1">
      <c r="A235" s="620"/>
      <c r="B235" s="586" t="s">
        <v>14</v>
      </c>
      <c r="C235" s="586" t="s">
        <v>690</v>
      </c>
      <c r="D235" s="586" t="str">
        <f>B235&amp;" "&amp;C235</f>
        <v>Renda Variável USA</v>
      </c>
      <c r="E235" s="608" t="s">
        <v>609</v>
      </c>
      <c r="F235" s="608"/>
      <c r="G235" s="608"/>
      <c r="H235" s="608"/>
      <c r="I235" s="608"/>
      <c r="J235" s="609"/>
      <c r="K235" s="608"/>
      <c r="L235" s="608"/>
      <c r="M235" s="608"/>
      <c r="N235" s="608"/>
      <c r="O235" s="608"/>
      <c r="P235" s="610"/>
      <c r="Q235" s="610"/>
      <c r="R235" s="610"/>
      <c r="S235" s="611"/>
      <c r="T235" s="608"/>
      <c r="U235" s="608"/>
      <c r="V235" s="608"/>
      <c r="W235" s="608"/>
      <c r="X235" s="608"/>
      <c r="Y235" s="608"/>
      <c r="Z235" s="608"/>
      <c r="AA235" s="608"/>
      <c r="AB235" s="608"/>
      <c r="AC235" s="612"/>
      <c r="AD235" s="608"/>
    </row>
    <row r="236" spans="1:30">
      <c r="E236" s="596" t="s">
        <v>2734</v>
      </c>
      <c r="F236" s="161" t="s">
        <v>715</v>
      </c>
      <c r="G236" s="161" t="s">
        <v>1418</v>
      </c>
      <c r="H236" s="161" t="s">
        <v>1321</v>
      </c>
      <c r="I236" s="597" t="s">
        <v>34</v>
      </c>
      <c r="J236" s="161" t="s">
        <v>672</v>
      </c>
      <c r="K236" s="161" t="s">
        <v>690</v>
      </c>
      <c r="L236" s="161" t="s">
        <v>49</v>
      </c>
      <c r="M236" s="161">
        <v>1</v>
      </c>
      <c r="N236" s="597">
        <v>0.01</v>
      </c>
      <c r="O236" s="597">
        <v>2.6666666666666666E-3</v>
      </c>
      <c r="P236" s="598">
        <v>1000</v>
      </c>
      <c r="Q236" s="598" t="s">
        <v>1425</v>
      </c>
      <c r="R236" s="598">
        <v>1230075683.8699999</v>
      </c>
      <c r="S236" s="599">
        <v>41394</v>
      </c>
      <c r="T236" s="600">
        <v>-0.1219041501272069</v>
      </c>
      <c r="U236" s="601">
        <v>-1.5758787421131926</v>
      </c>
      <c r="V236" s="600">
        <v>-5.344639927797501E-2</v>
      </c>
      <c r="W236" s="601">
        <v>-0.52395342353570684</v>
      </c>
      <c r="X236" s="600">
        <v>0.22887896919053441</v>
      </c>
      <c r="Y236" s="601">
        <v>1.7356308016512261</v>
      </c>
      <c r="Z236" s="600">
        <v>0.45032697502697716</v>
      </c>
      <c r="AA236" s="601">
        <v>2.5598045167728953</v>
      </c>
      <c r="AB236" s="600">
        <v>0.21028798327972964</v>
      </c>
      <c r="AC236" s="602">
        <v>-0.61804971106699913</v>
      </c>
      <c r="AD236" s="162">
        <v>17453850000148</v>
      </c>
    </row>
    <row r="237" spans="1:30">
      <c r="E237" s="596" t="s">
        <v>464</v>
      </c>
      <c r="F237" s="161" t="s">
        <v>1339</v>
      </c>
      <c r="G237" s="161" t="s">
        <v>1418</v>
      </c>
      <c r="H237" s="161" t="s">
        <v>1321</v>
      </c>
      <c r="I237" s="597" t="s">
        <v>34</v>
      </c>
      <c r="J237" s="161" t="s">
        <v>672</v>
      </c>
      <c r="K237" s="161" t="s">
        <v>608</v>
      </c>
      <c r="L237" s="161" t="s">
        <v>49</v>
      </c>
      <c r="M237" s="161">
        <v>2</v>
      </c>
      <c r="N237" s="597">
        <v>2.3999999999999998E-3</v>
      </c>
      <c r="O237" s="597">
        <v>2.5000000000000001E-3</v>
      </c>
      <c r="P237" s="598" t="s">
        <v>34</v>
      </c>
      <c r="Q237" s="598" t="s">
        <v>1425</v>
      </c>
      <c r="R237" s="598">
        <v>3010000000</v>
      </c>
      <c r="S237" s="599">
        <v>41758</v>
      </c>
      <c r="T237" s="600" t="s">
        <v>34</v>
      </c>
      <c r="U237" s="601" t="s">
        <v>34</v>
      </c>
      <c r="V237" s="600" t="s">
        <v>34</v>
      </c>
      <c r="W237" s="601" t="s">
        <v>34</v>
      </c>
      <c r="X237" s="600" t="s">
        <v>34</v>
      </c>
      <c r="Y237" s="601" t="s">
        <v>34</v>
      </c>
      <c r="Z237" s="600" t="s">
        <v>34</v>
      </c>
      <c r="AA237" s="601" t="s">
        <v>34</v>
      </c>
      <c r="AB237" s="600" t="s">
        <v>34</v>
      </c>
      <c r="AC237" s="602" t="s">
        <v>34</v>
      </c>
      <c r="AD237" s="162" t="s">
        <v>34</v>
      </c>
    </row>
    <row r="238" spans="1:30" ht="5.25" customHeight="1">
      <c r="E238" s="603" t="s">
        <v>1394</v>
      </c>
      <c r="P238" s="613"/>
      <c r="Q238" s="613"/>
      <c r="R238" s="613"/>
      <c r="S238" s="614"/>
      <c r="AC238" s="615"/>
    </row>
    <row r="239" spans="1:30" s="493" customFormat="1">
      <c r="A239" s="620"/>
      <c r="B239" s="586" t="s">
        <v>14</v>
      </c>
      <c r="C239" s="571" t="s">
        <v>612</v>
      </c>
      <c r="D239" s="586" t="str">
        <f>B239&amp;" "&amp;C239</f>
        <v>Renda Variável China</v>
      </c>
      <c r="E239" s="608" t="s">
        <v>612</v>
      </c>
      <c r="F239" s="608"/>
      <c r="G239" s="608"/>
      <c r="H239" s="608"/>
      <c r="I239" s="608"/>
      <c r="J239" s="609"/>
      <c r="K239" s="608"/>
      <c r="L239" s="608"/>
      <c r="M239" s="608"/>
      <c r="N239" s="608"/>
      <c r="O239" s="608"/>
      <c r="P239" s="610"/>
      <c r="Q239" s="610"/>
      <c r="R239" s="610"/>
      <c r="S239" s="611"/>
      <c r="T239" s="608"/>
      <c r="U239" s="608"/>
      <c r="V239" s="608"/>
      <c r="W239" s="608"/>
      <c r="X239" s="608"/>
      <c r="Y239" s="608"/>
      <c r="Z239" s="608"/>
      <c r="AA239" s="608"/>
      <c r="AB239" s="608"/>
      <c r="AC239" s="612"/>
      <c r="AD239" s="608"/>
    </row>
    <row r="240" spans="1:30">
      <c r="E240" s="596" t="s">
        <v>2204</v>
      </c>
      <c r="F240" s="161" t="s">
        <v>715</v>
      </c>
      <c r="G240" s="161" t="s">
        <v>1418</v>
      </c>
      <c r="H240" s="161" t="s">
        <v>1321</v>
      </c>
      <c r="I240" s="597" t="s">
        <v>34</v>
      </c>
      <c r="J240" s="161" t="s">
        <v>34</v>
      </c>
      <c r="K240" s="161" t="s">
        <v>612</v>
      </c>
      <c r="L240" s="161" t="s">
        <v>48</v>
      </c>
      <c r="M240" s="161">
        <v>212</v>
      </c>
      <c r="N240" s="597">
        <v>7.4999999999999997E-3</v>
      </c>
      <c r="O240" s="597" t="s">
        <v>34</v>
      </c>
      <c r="P240" s="598">
        <v>10000</v>
      </c>
      <c r="Q240" s="598" t="s">
        <v>2736</v>
      </c>
      <c r="R240" s="598">
        <v>30784967.670000002</v>
      </c>
      <c r="S240" s="599">
        <v>44434</v>
      </c>
      <c r="T240" s="600">
        <v>-0.10561329629961469</v>
      </c>
      <c r="U240" s="601">
        <v>-1.3652836950127718</v>
      </c>
      <c r="V240" s="600">
        <v>-3.6022114346546563E-2</v>
      </c>
      <c r="W240" s="601">
        <v>-0.35313716901122683</v>
      </c>
      <c r="X240" s="600" t="s">
        <v>34</v>
      </c>
      <c r="Y240" s="601" t="s">
        <v>34</v>
      </c>
      <c r="Z240" s="600" t="s">
        <v>34</v>
      </c>
      <c r="AA240" s="601" t="s">
        <v>34</v>
      </c>
      <c r="AB240" s="600">
        <v>0.16837839531087839</v>
      </c>
      <c r="AC240" s="602">
        <v>-0.71164983873214893</v>
      </c>
      <c r="AD240" s="162">
        <v>43096273000194</v>
      </c>
    </row>
    <row r="241" spans="1:30">
      <c r="E241" s="596" t="s">
        <v>2225</v>
      </c>
      <c r="F241" s="161" t="s">
        <v>1339</v>
      </c>
      <c r="G241" s="161" t="s">
        <v>34</v>
      </c>
      <c r="H241" s="161" t="s">
        <v>1321</v>
      </c>
      <c r="I241" s="597" t="s">
        <v>34</v>
      </c>
      <c r="J241" s="161" t="s">
        <v>672</v>
      </c>
      <c r="K241" s="161" t="s">
        <v>612</v>
      </c>
      <c r="L241" s="161" t="s">
        <v>49</v>
      </c>
      <c r="M241" s="161">
        <v>5</v>
      </c>
      <c r="N241" s="597">
        <v>0.01</v>
      </c>
      <c r="O241" s="597">
        <v>8.0000000000000002E-3</v>
      </c>
      <c r="P241" s="598">
        <v>5000</v>
      </c>
      <c r="Q241" s="598" t="s">
        <v>1426</v>
      </c>
      <c r="R241" s="598">
        <v>3844360.77</v>
      </c>
      <c r="S241" s="599">
        <v>44364</v>
      </c>
      <c r="T241" s="600">
        <v>-0.28188919407933</v>
      </c>
      <c r="U241" s="601">
        <v>-3.6440366313820287</v>
      </c>
      <c r="V241" s="600">
        <v>-0.27701843912327317</v>
      </c>
      <c r="W241" s="601">
        <v>-2.7157069797397968</v>
      </c>
      <c r="X241" s="600" t="s">
        <v>34</v>
      </c>
      <c r="Y241" s="601" t="s">
        <v>34</v>
      </c>
      <c r="Z241" s="600" t="s">
        <v>34</v>
      </c>
      <c r="AA241" s="601" t="s">
        <v>34</v>
      </c>
      <c r="AB241" s="600">
        <v>0.26575314072592493</v>
      </c>
      <c r="AC241" s="602">
        <v>-1.4533319642242652</v>
      </c>
      <c r="AD241" s="162">
        <v>41063334000191</v>
      </c>
    </row>
    <row r="242" spans="1:30">
      <c r="E242" s="596" t="s">
        <v>1398</v>
      </c>
      <c r="F242" s="161" t="s">
        <v>1339</v>
      </c>
      <c r="G242" s="161" t="s">
        <v>34</v>
      </c>
      <c r="H242" s="161" t="s">
        <v>1321</v>
      </c>
      <c r="I242" s="597" t="s">
        <v>34</v>
      </c>
      <c r="J242" s="161" t="s">
        <v>672</v>
      </c>
      <c r="K242" s="161" t="s">
        <v>608</v>
      </c>
      <c r="L242" s="161" t="s">
        <v>48</v>
      </c>
      <c r="M242" s="161">
        <v>2</v>
      </c>
      <c r="N242" s="597">
        <v>8.8999999999999999E-3</v>
      </c>
      <c r="O242" s="597">
        <v>2.5000000000000001E-3</v>
      </c>
      <c r="P242" s="598" t="s">
        <v>34</v>
      </c>
      <c r="Q242" s="598" t="s">
        <v>1425</v>
      </c>
      <c r="R242" s="598">
        <v>484000000</v>
      </c>
      <c r="S242" s="599">
        <v>44186</v>
      </c>
      <c r="T242" s="600" t="s">
        <v>34</v>
      </c>
      <c r="U242" s="601" t="s">
        <v>34</v>
      </c>
      <c r="V242" s="600" t="s">
        <v>34</v>
      </c>
      <c r="W242" s="601" t="s">
        <v>34</v>
      </c>
      <c r="X242" s="600" t="s">
        <v>34</v>
      </c>
      <c r="Y242" s="601" t="s">
        <v>34</v>
      </c>
      <c r="Z242" s="600" t="s">
        <v>34</v>
      </c>
      <c r="AA242" s="601" t="s">
        <v>34</v>
      </c>
      <c r="AB242" s="600" t="s">
        <v>34</v>
      </c>
      <c r="AC242" s="602" t="s">
        <v>34</v>
      </c>
      <c r="AD242" s="162" t="s">
        <v>34</v>
      </c>
    </row>
    <row r="243" spans="1:30" ht="5.25" customHeight="1">
      <c r="E243" s="603" t="s">
        <v>1394</v>
      </c>
      <c r="P243" s="613"/>
      <c r="Q243" s="613"/>
      <c r="R243" s="613"/>
      <c r="S243" s="614"/>
      <c r="AC243" s="615"/>
    </row>
    <row r="244" spans="1:30" s="493" customFormat="1">
      <c r="A244" s="620"/>
      <c r="B244" s="586" t="s">
        <v>14</v>
      </c>
      <c r="C244" s="571" t="s">
        <v>613</v>
      </c>
      <c r="D244" s="586" t="str">
        <f>B244&amp;" "&amp;C244</f>
        <v>Renda Variável Europa</v>
      </c>
      <c r="E244" s="608" t="s">
        <v>613</v>
      </c>
      <c r="F244" s="608"/>
      <c r="G244" s="608"/>
      <c r="H244" s="608"/>
      <c r="I244" s="608"/>
      <c r="J244" s="609"/>
      <c r="K244" s="608"/>
      <c r="L244" s="608"/>
      <c r="M244" s="608"/>
      <c r="N244" s="608"/>
      <c r="O244" s="608"/>
      <c r="P244" s="610"/>
      <c r="Q244" s="610"/>
      <c r="R244" s="610"/>
      <c r="S244" s="611"/>
      <c r="T244" s="608"/>
      <c r="U244" s="608"/>
      <c r="V244" s="608"/>
      <c r="W244" s="608"/>
      <c r="X244" s="608"/>
      <c r="Y244" s="608"/>
      <c r="Z244" s="608"/>
      <c r="AA244" s="608"/>
      <c r="AB244" s="608"/>
      <c r="AC244" s="612"/>
      <c r="AD244" s="608"/>
    </row>
    <row r="245" spans="1:30">
      <c r="E245" s="596" t="s">
        <v>1399</v>
      </c>
      <c r="F245" s="161" t="s">
        <v>1339</v>
      </c>
      <c r="G245" s="651" t="s">
        <v>34</v>
      </c>
      <c r="H245" s="651" t="s">
        <v>1321</v>
      </c>
      <c r="I245" s="597" t="s">
        <v>34</v>
      </c>
      <c r="J245" s="161" t="s">
        <v>672</v>
      </c>
      <c r="K245" s="161" t="s">
        <v>608</v>
      </c>
      <c r="L245" s="161" t="s">
        <v>48</v>
      </c>
      <c r="M245" s="161">
        <v>2</v>
      </c>
      <c r="N245" s="597">
        <v>3.8999999999999998E-3</v>
      </c>
      <c r="O245" s="597">
        <v>2.5000000000000001E-3</v>
      </c>
      <c r="P245" s="598" t="s">
        <v>34</v>
      </c>
      <c r="Q245" s="598" t="s">
        <v>1425</v>
      </c>
      <c r="R245" s="598">
        <v>45310000</v>
      </c>
      <c r="S245" s="599">
        <v>44215</v>
      </c>
      <c r="T245" s="600" t="s">
        <v>34</v>
      </c>
      <c r="U245" s="601" t="s">
        <v>34</v>
      </c>
      <c r="V245" s="600" t="s">
        <v>34</v>
      </c>
      <c r="W245" s="601" t="s">
        <v>34</v>
      </c>
      <c r="X245" s="600" t="s">
        <v>34</v>
      </c>
      <c r="Y245" s="601" t="s">
        <v>34</v>
      </c>
      <c r="Z245" s="600" t="s">
        <v>34</v>
      </c>
      <c r="AA245" s="601" t="s">
        <v>34</v>
      </c>
      <c r="AB245" s="600" t="s">
        <v>34</v>
      </c>
      <c r="AC245" s="602" t="s">
        <v>34</v>
      </c>
      <c r="AD245" s="162" t="s">
        <v>34</v>
      </c>
    </row>
    <row r="246" spans="1:30" s="493" customFormat="1" ht="5.25" customHeight="1">
      <c r="B246" s="586"/>
      <c r="C246" s="586"/>
      <c r="D246" s="586"/>
      <c r="E246" s="603" t="s">
        <v>1394</v>
      </c>
      <c r="J246" s="606"/>
      <c r="P246" s="589"/>
      <c r="Q246" s="589"/>
      <c r="R246" s="589"/>
      <c r="S246" s="604"/>
      <c r="AC246" s="607"/>
    </row>
    <row r="247" spans="1:30" s="493" customFormat="1">
      <c r="A247" s="620"/>
      <c r="B247" s="586" t="s">
        <v>14</v>
      </c>
      <c r="C247" s="586" t="s">
        <v>611</v>
      </c>
      <c r="D247" s="586" t="str">
        <f>B247&amp;" "&amp;C247</f>
        <v>Renda Variável Global</v>
      </c>
      <c r="E247" s="608" t="s">
        <v>611</v>
      </c>
      <c r="F247" s="608"/>
      <c r="G247" s="608"/>
      <c r="H247" s="608"/>
      <c r="I247" s="608"/>
      <c r="J247" s="609"/>
      <c r="K247" s="608"/>
      <c r="L247" s="608"/>
      <c r="M247" s="608"/>
      <c r="N247" s="608"/>
      <c r="O247" s="608"/>
      <c r="P247" s="610"/>
      <c r="Q247" s="610"/>
      <c r="R247" s="610"/>
      <c r="S247" s="611"/>
      <c r="T247" s="608"/>
      <c r="U247" s="608"/>
      <c r="V247" s="608"/>
      <c r="W247" s="608"/>
      <c r="X247" s="608"/>
      <c r="Y247" s="608"/>
      <c r="Z247" s="608"/>
      <c r="AA247" s="608"/>
      <c r="AB247" s="608"/>
      <c r="AC247" s="612"/>
      <c r="AD247" s="608"/>
    </row>
    <row r="248" spans="1:30">
      <c r="E248" s="596" t="s">
        <v>2206</v>
      </c>
      <c r="F248" s="161" t="s">
        <v>715</v>
      </c>
      <c r="G248" s="161" t="s">
        <v>1418</v>
      </c>
      <c r="H248" s="161" t="s">
        <v>1321</v>
      </c>
      <c r="I248" s="597" t="s">
        <v>34</v>
      </c>
      <c r="J248" s="161" t="s">
        <v>34</v>
      </c>
      <c r="K248" s="161" t="s">
        <v>611</v>
      </c>
      <c r="L248" s="161" t="s">
        <v>49</v>
      </c>
      <c r="M248" s="161">
        <v>10</v>
      </c>
      <c r="N248" s="597">
        <v>0.02</v>
      </c>
      <c r="O248" s="597">
        <v>5.0000000000000001E-4</v>
      </c>
      <c r="P248" s="598">
        <v>1000</v>
      </c>
      <c r="Q248" s="598" t="s">
        <v>1426</v>
      </c>
      <c r="R248" s="598">
        <v>5884699.5</v>
      </c>
      <c r="S248" s="599">
        <v>44179</v>
      </c>
      <c r="T248" s="600">
        <v>-0.35489018015203577</v>
      </c>
      <c r="U248" s="601">
        <v>-4.5877346267762249</v>
      </c>
      <c r="V248" s="600">
        <v>-0.35167435532985059</v>
      </c>
      <c r="W248" s="601">
        <v>-3.4475845881861096</v>
      </c>
      <c r="X248" s="600" t="s">
        <v>34</v>
      </c>
      <c r="Y248" s="601" t="s">
        <v>34</v>
      </c>
      <c r="Z248" s="600" t="s">
        <v>34</v>
      </c>
      <c r="AA248" s="601" t="s">
        <v>34</v>
      </c>
      <c r="AB248" s="600">
        <v>0.33550422779727762</v>
      </c>
      <c r="AC248" s="602">
        <v>-1.4132226810707222</v>
      </c>
      <c r="AD248" s="162">
        <v>37994000000164</v>
      </c>
    </row>
    <row r="249" spans="1:30">
      <c r="E249" s="596" t="s">
        <v>1765</v>
      </c>
      <c r="F249" s="161" t="s">
        <v>1339</v>
      </c>
      <c r="G249" s="161" t="s">
        <v>1418</v>
      </c>
      <c r="H249" s="161" t="s">
        <v>1321</v>
      </c>
      <c r="I249" s="597" t="s">
        <v>34</v>
      </c>
      <c r="J249" s="161" t="s">
        <v>699</v>
      </c>
      <c r="K249" s="161" t="s">
        <v>611</v>
      </c>
      <c r="L249" s="161" t="s">
        <v>49</v>
      </c>
      <c r="M249" s="161">
        <v>6</v>
      </c>
      <c r="N249" s="597">
        <v>9.0000000000000011E-3</v>
      </c>
      <c r="O249" s="597">
        <v>2.9996999999999997E-3</v>
      </c>
      <c r="P249" s="598">
        <v>1000</v>
      </c>
      <c r="Q249" s="598" t="s">
        <v>1425</v>
      </c>
      <c r="R249" s="598">
        <v>30612961.23</v>
      </c>
      <c r="S249" s="599">
        <v>44313</v>
      </c>
      <c r="T249" s="600">
        <v>-0.16159617025368844</v>
      </c>
      <c r="U249" s="601">
        <v>-2.0889852334310071</v>
      </c>
      <c r="V249" s="600">
        <v>9.0976053026872172E-2</v>
      </c>
      <c r="W249" s="601">
        <v>0.89186951950267479</v>
      </c>
      <c r="X249" s="600" t="s">
        <v>34</v>
      </c>
      <c r="Y249" s="601" t="s">
        <v>34</v>
      </c>
      <c r="Z249" s="600" t="s">
        <v>34</v>
      </c>
      <c r="AA249" s="601" t="s">
        <v>34</v>
      </c>
      <c r="AB249" s="600">
        <v>0.49460922896876119</v>
      </c>
      <c r="AC249" s="602">
        <v>0.23072819926486496</v>
      </c>
      <c r="AD249" s="162">
        <v>41373608000149</v>
      </c>
    </row>
    <row r="250" spans="1:30">
      <c r="E250" s="596" t="s">
        <v>1766</v>
      </c>
      <c r="F250" s="161" t="s">
        <v>1339</v>
      </c>
      <c r="G250" s="161" t="s">
        <v>1418</v>
      </c>
      <c r="H250" s="161" t="s">
        <v>1321</v>
      </c>
      <c r="I250" s="597" t="s">
        <v>34</v>
      </c>
      <c r="J250" s="161" t="s">
        <v>699</v>
      </c>
      <c r="K250" s="161" t="s">
        <v>611</v>
      </c>
      <c r="L250" s="161" t="s">
        <v>48</v>
      </c>
      <c r="M250" s="161">
        <v>6</v>
      </c>
      <c r="N250" s="597">
        <v>2.5000000000000001E-3</v>
      </c>
      <c r="O250" s="597">
        <v>8.3325000000000001E-4</v>
      </c>
      <c r="P250" s="598">
        <v>0</v>
      </c>
      <c r="Q250" s="598" t="s">
        <v>1425</v>
      </c>
      <c r="R250" s="598">
        <v>71812244.209999993</v>
      </c>
      <c r="S250" s="599">
        <v>44225</v>
      </c>
      <c r="T250" s="600">
        <v>-6.2152267073195877E-2</v>
      </c>
      <c r="U250" s="601">
        <v>-0.80345448741971592</v>
      </c>
      <c r="V250" s="600">
        <v>0.16950157177662684</v>
      </c>
      <c r="W250" s="601">
        <v>1.6616821717987185</v>
      </c>
      <c r="X250" s="600" t="s">
        <v>34</v>
      </c>
      <c r="Y250" s="601" t="s">
        <v>34</v>
      </c>
      <c r="Z250" s="600" t="s">
        <v>34</v>
      </c>
      <c r="AA250" s="601" t="s">
        <v>34</v>
      </c>
      <c r="AB250" s="600">
        <v>0.54991346845812916</v>
      </c>
      <c r="AC250" s="602">
        <v>0.37666630665322798</v>
      </c>
      <c r="AD250" s="162">
        <v>40503169000189</v>
      </c>
    </row>
    <row r="251" spans="1:30">
      <c r="E251" s="596" t="s">
        <v>2737</v>
      </c>
      <c r="F251" s="161" t="s">
        <v>1339</v>
      </c>
      <c r="G251" s="161" t="s">
        <v>1418</v>
      </c>
      <c r="H251" s="161" t="s">
        <v>1321</v>
      </c>
      <c r="I251" s="597" t="s">
        <v>34</v>
      </c>
      <c r="J251" s="161" t="s">
        <v>34</v>
      </c>
      <c r="K251" s="161" t="s">
        <v>611</v>
      </c>
      <c r="L251" s="161" t="s">
        <v>49</v>
      </c>
      <c r="M251" s="161">
        <v>14</v>
      </c>
      <c r="N251" s="597">
        <v>1.4999999999999999E-2</v>
      </c>
      <c r="O251" s="597">
        <v>2.4999999999999996E-3</v>
      </c>
      <c r="P251" s="598">
        <v>20000</v>
      </c>
      <c r="Q251" s="598" t="s">
        <v>1425</v>
      </c>
      <c r="R251" s="598">
        <v>92386784.010000005</v>
      </c>
      <c r="S251" s="599">
        <v>43917</v>
      </c>
      <c r="T251" s="600">
        <v>-0.33888412531413825</v>
      </c>
      <c r="U251" s="601">
        <v>-4.3808212318030435</v>
      </c>
      <c r="V251" s="600">
        <v>-0.31483277922620223</v>
      </c>
      <c r="W251" s="601">
        <v>-3.0864139538920869</v>
      </c>
      <c r="X251" s="600">
        <v>-0.13765406222466225</v>
      </c>
      <c r="Y251" s="601">
        <v>-1.0438557601622536</v>
      </c>
      <c r="Z251" s="600" t="s">
        <v>34</v>
      </c>
      <c r="AA251" s="601" t="s">
        <v>34</v>
      </c>
      <c r="AB251" s="600">
        <v>0.27584177023310663</v>
      </c>
      <c r="AC251" s="602">
        <v>-1.5842089333781253</v>
      </c>
      <c r="AD251" s="162">
        <v>35939847000110</v>
      </c>
    </row>
    <row r="252" spans="1:30">
      <c r="E252" s="596" t="s">
        <v>2180</v>
      </c>
      <c r="F252" s="161" t="s">
        <v>1339</v>
      </c>
      <c r="G252" s="161" t="s">
        <v>1418</v>
      </c>
      <c r="H252" s="161" t="s">
        <v>1321</v>
      </c>
      <c r="I252" s="597" t="s">
        <v>34</v>
      </c>
      <c r="J252" s="161" t="s">
        <v>34</v>
      </c>
      <c r="K252" s="161" t="s">
        <v>611</v>
      </c>
      <c r="L252" s="161" t="s">
        <v>48</v>
      </c>
      <c r="M252" s="161">
        <v>32</v>
      </c>
      <c r="N252" s="597">
        <v>0.02</v>
      </c>
      <c r="O252" s="597">
        <v>3.3339999999999997E-3</v>
      </c>
      <c r="P252" s="598">
        <v>20000</v>
      </c>
      <c r="Q252" s="598" t="s">
        <v>1426</v>
      </c>
      <c r="R252" s="598">
        <v>414737901.98000002</v>
      </c>
      <c r="S252" s="599">
        <v>33057</v>
      </c>
      <c r="T252" s="600">
        <v>-0.23184698250786928</v>
      </c>
      <c r="U252" s="601">
        <v>-2.9971311950904429</v>
      </c>
      <c r="V252" s="600">
        <v>-0.25899622175713122</v>
      </c>
      <c r="W252" s="601">
        <v>-2.5390289880273396</v>
      </c>
      <c r="X252" s="600">
        <v>-0.11999409528352445</v>
      </c>
      <c r="Y252" s="601">
        <v>-0.90993702272829979</v>
      </c>
      <c r="Z252" s="600">
        <v>0.18404449020464853</v>
      </c>
      <c r="AA252" s="601">
        <v>1.0461685473867106</v>
      </c>
      <c r="AB252" s="600">
        <v>0.23640248373527464</v>
      </c>
      <c r="AC252" s="602">
        <v>-1.5600155008449339</v>
      </c>
      <c r="AD252" s="162">
        <v>29544764000120</v>
      </c>
    </row>
    <row r="253" spans="1:30">
      <c r="E253" s="596" t="s">
        <v>1400</v>
      </c>
      <c r="F253" s="161" t="s">
        <v>1339</v>
      </c>
      <c r="G253" s="161" t="s">
        <v>34</v>
      </c>
      <c r="H253" s="161" t="s">
        <v>1321</v>
      </c>
      <c r="I253" s="597" t="s">
        <v>34</v>
      </c>
      <c r="J253" s="161" t="s">
        <v>672</v>
      </c>
      <c r="K253" s="161" t="s">
        <v>608</v>
      </c>
      <c r="L253" s="161" t="s">
        <v>48</v>
      </c>
      <c r="M253" s="161">
        <v>2</v>
      </c>
      <c r="N253" s="597">
        <v>3.8E-3</v>
      </c>
      <c r="O253" s="597">
        <v>2.5000000000000001E-3</v>
      </c>
      <c r="P253" s="598" t="s">
        <v>34</v>
      </c>
      <c r="Q253" s="598" t="s">
        <v>1425</v>
      </c>
      <c r="R253" s="598">
        <v>50720000</v>
      </c>
      <c r="S253" s="599">
        <v>44489</v>
      </c>
      <c r="T253" s="600" t="s">
        <v>34</v>
      </c>
      <c r="U253" s="601" t="s">
        <v>34</v>
      </c>
      <c r="V253" s="600" t="s">
        <v>34</v>
      </c>
      <c r="W253" s="601" t="s">
        <v>34</v>
      </c>
      <c r="X253" s="600" t="s">
        <v>34</v>
      </c>
      <c r="Y253" s="601" t="s">
        <v>34</v>
      </c>
      <c r="Z253" s="600" t="s">
        <v>34</v>
      </c>
      <c r="AA253" s="601" t="s">
        <v>34</v>
      </c>
      <c r="AB253" s="600" t="s">
        <v>34</v>
      </c>
      <c r="AC253" s="602" t="s">
        <v>34</v>
      </c>
      <c r="AD253" s="162" t="s">
        <v>34</v>
      </c>
    </row>
    <row r="254" spans="1:30" ht="5.25" customHeight="1">
      <c r="E254" s="603" t="s">
        <v>1394</v>
      </c>
      <c r="P254" s="613"/>
      <c r="Q254" s="613"/>
      <c r="R254" s="613"/>
      <c r="S254" s="614"/>
      <c r="AC254" s="615"/>
    </row>
    <row r="255" spans="1:30" s="493" customFormat="1">
      <c r="A255" s="620"/>
      <c r="B255" s="586" t="s">
        <v>14</v>
      </c>
      <c r="C255" s="571" t="s">
        <v>696</v>
      </c>
      <c r="D255" s="586" t="str">
        <f>B255&amp;" "&amp;C255</f>
        <v>Renda Variável EM</v>
      </c>
      <c r="E255" s="608" t="s">
        <v>696</v>
      </c>
      <c r="F255" s="608"/>
      <c r="G255" s="608"/>
      <c r="H255" s="608"/>
      <c r="I255" s="608"/>
      <c r="J255" s="609"/>
      <c r="K255" s="608"/>
      <c r="L255" s="608"/>
      <c r="M255" s="608"/>
      <c r="N255" s="608"/>
      <c r="O255" s="608"/>
      <c r="P255" s="610"/>
      <c r="Q255" s="610"/>
      <c r="R255" s="610"/>
      <c r="S255" s="611"/>
      <c r="T255" s="608"/>
      <c r="U255" s="608"/>
      <c r="V255" s="608"/>
      <c r="W255" s="608"/>
      <c r="X255" s="608"/>
      <c r="Y255" s="608"/>
      <c r="Z255" s="608"/>
      <c r="AA255" s="608"/>
      <c r="AB255" s="608"/>
      <c r="AC255" s="612"/>
      <c r="AD255" s="608"/>
    </row>
    <row r="256" spans="1:30">
      <c r="E256" s="596" t="s">
        <v>2744</v>
      </c>
      <c r="F256" s="161" t="s">
        <v>1339</v>
      </c>
      <c r="G256" s="161" t="s">
        <v>34</v>
      </c>
      <c r="H256" s="161" t="s">
        <v>1321</v>
      </c>
      <c r="I256" s="597" t="s">
        <v>34</v>
      </c>
      <c r="J256" s="161" t="s">
        <v>1317</v>
      </c>
      <c r="K256" s="161" t="s">
        <v>696</v>
      </c>
      <c r="L256" s="161" t="s">
        <v>34</v>
      </c>
      <c r="M256" s="161">
        <v>5</v>
      </c>
      <c r="N256" s="597">
        <v>0.01</v>
      </c>
      <c r="O256" s="597">
        <v>4.0000000000000001E-3</v>
      </c>
      <c r="P256" s="598">
        <v>5000</v>
      </c>
      <c r="Q256" s="598" t="s">
        <v>1426</v>
      </c>
      <c r="R256" s="598">
        <v>59521808.43</v>
      </c>
      <c r="S256" s="599">
        <v>43445</v>
      </c>
      <c r="T256" s="600">
        <v>-0.31095399544322566</v>
      </c>
      <c r="U256" s="601">
        <v>-4.0197629915207997</v>
      </c>
      <c r="V256" s="600">
        <v>-0.24152402579943777</v>
      </c>
      <c r="W256" s="601">
        <v>-2.3677430452436732</v>
      </c>
      <c r="X256" s="600">
        <v>1.2916170403928895E-2</v>
      </c>
      <c r="Y256" s="601">
        <v>9.7945666531610978E-2</v>
      </c>
      <c r="Z256" s="600">
        <v>0.56198924506081416</v>
      </c>
      <c r="AA256" s="601">
        <v>3.1945290592425253</v>
      </c>
      <c r="AB256" s="600">
        <v>0.22610830401032037</v>
      </c>
      <c r="AC256" s="602">
        <v>-1.53894338910938</v>
      </c>
      <c r="AD256" s="162">
        <v>31964074000171</v>
      </c>
    </row>
    <row r="257" spans="1:30">
      <c r="E257" s="596" t="s">
        <v>1402</v>
      </c>
      <c r="F257" s="161" t="s">
        <v>1339</v>
      </c>
      <c r="G257" s="161" t="s">
        <v>34</v>
      </c>
      <c r="H257" s="161" t="s">
        <v>1321</v>
      </c>
      <c r="I257" s="597" t="s">
        <v>34</v>
      </c>
      <c r="J257" s="161" t="s">
        <v>672</v>
      </c>
      <c r="K257" s="161" t="s">
        <v>608</v>
      </c>
      <c r="L257" s="161" t="s">
        <v>48</v>
      </c>
      <c r="M257" s="161">
        <v>2</v>
      </c>
      <c r="N257" s="597">
        <v>0.01</v>
      </c>
      <c r="O257" s="597">
        <v>2.5000000000000001E-3</v>
      </c>
      <c r="P257" s="598" t="s">
        <v>34</v>
      </c>
      <c r="Q257" s="598" t="s">
        <v>1425</v>
      </c>
      <c r="R257" s="598">
        <v>13540000</v>
      </c>
      <c r="S257" s="599">
        <v>44375</v>
      </c>
      <c r="T257" s="600" t="s">
        <v>34</v>
      </c>
      <c r="U257" s="601" t="s">
        <v>34</v>
      </c>
      <c r="V257" s="600" t="s">
        <v>34</v>
      </c>
      <c r="W257" s="601" t="s">
        <v>34</v>
      </c>
      <c r="X257" s="600" t="s">
        <v>34</v>
      </c>
      <c r="Y257" s="601" t="s">
        <v>34</v>
      </c>
      <c r="Z257" s="600" t="s">
        <v>34</v>
      </c>
      <c r="AA257" s="601" t="s">
        <v>34</v>
      </c>
      <c r="AB257" s="600" t="s">
        <v>34</v>
      </c>
      <c r="AC257" s="602" t="s">
        <v>34</v>
      </c>
      <c r="AD257" s="162" t="s">
        <v>34</v>
      </c>
    </row>
    <row r="258" spans="1:30" s="590" customFormat="1" ht="9" customHeight="1">
      <c r="B258" s="586"/>
      <c r="C258" s="586"/>
      <c r="D258" s="586"/>
      <c r="E258" s="603" t="s">
        <v>1394</v>
      </c>
      <c r="J258" s="622"/>
      <c r="P258" s="623"/>
      <c r="Q258" s="623"/>
      <c r="R258" s="623"/>
      <c r="S258" s="624"/>
      <c r="AC258" s="625"/>
    </row>
    <row r="259" spans="1:30" s="590" customFormat="1">
      <c r="A259" s="620"/>
      <c r="B259" s="605" t="s">
        <v>1343</v>
      </c>
      <c r="C259" s="586"/>
      <c r="D259" s="586"/>
      <c r="J259" s="622"/>
    </row>
    <row r="260" spans="1:30" s="590" customFormat="1">
      <c r="B260" s="586"/>
      <c r="C260" s="586"/>
      <c r="D260" s="586"/>
      <c r="J260" s="622"/>
    </row>
    <row r="261" spans="1:30" ht="21.75" hidden="1" customHeight="1">
      <c r="E261" s="626" t="s">
        <v>444</v>
      </c>
      <c r="J261" s="627"/>
    </row>
    <row r="262" spans="1:30" ht="18.75" hidden="1" customHeight="1">
      <c r="E262" s="628" t="s">
        <v>445</v>
      </c>
      <c r="J262" s="627"/>
    </row>
    <row r="263" spans="1:30" ht="18.75" hidden="1" customHeight="1">
      <c r="E263" s="628" t="s">
        <v>446</v>
      </c>
      <c r="J263" s="627"/>
    </row>
    <row r="264" spans="1:30" ht="18.75" hidden="1" customHeight="1">
      <c r="E264" s="628" t="s">
        <v>447</v>
      </c>
      <c r="J264" s="627"/>
    </row>
    <row r="265" spans="1:30" ht="18.75" hidden="1" customHeight="1">
      <c r="E265" s="628" t="s">
        <v>448</v>
      </c>
      <c r="J265" s="627"/>
    </row>
    <row r="266" spans="1:30" ht="18.75" hidden="1" customHeight="1">
      <c r="E266" s="628" t="s">
        <v>449</v>
      </c>
      <c r="J266" s="627"/>
    </row>
    <row r="267" spans="1:30" ht="18.75" hidden="1" customHeight="1">
      <c r="E267" s="629" t="s">
        <v>450</v>
      </c>
      <c r="J267" s="627"/>
    </row>
    <row r="268" spans="1:30" ht="18.75" hidden="1" customHeight="1">
      <c r="E268" s="630" t="s">
        <v>451</v>
      </c>
      <c r="J268" s="627"/>
    </row>
    <row r="269" spans="1:30" ht="18.75" hidden="1" customHeight="1">
      <c r="E269" s="630" t="s">
        <v>452</v>
      </c>
      <c r="J269" s="627"/>
    </row>
    <row r="270" spans="1:30" ht="18.75" hidden="1" customHeight="1">
      <c r="E270" s="630" t="s">
        <v>453</v>
      </c>
      <c r="J270" s="627"/>
    </row>
    <row r="271" spans="1:30" ht="19.5" hidden="1" customHeight="1">
      <c r="E271" s="631" t="s">
        <v>454</v>
      </c>
      <c r="J271" s="627"/>
    </row>
    <row r="272" spans="1:30" ht="18.75" hidden="1" customHeight="1">
      <c r="E272" s="632" t="s">
        <v>455</v>
      </c>
      <c r="J272" s="627"/>
    </row>
    <row r="273" spans="5:10" ht="18.75" hidden="1" customHeight="1">
      <c r="E273" s="632" t="s">
        <v>456</v>
      </c>
      <c r="J273" s="627"/>
    </row>
    <row r="274" spans="5:10" ht="18.75" hidden="1" customHeight="1">
      <c r="E274" s="632" t="s">
        <v>457</v>
      </c>
      <c r="J274" s="627"/>
    </row>
    <row r="275" spans="5:10" ht="19.5" hidden="1" customHeight="1">
      <c r="E275" s="633" t="s">
        <v>458</v>
      </c>
      <c r="J275" s="627"/>
    </row>
    <row r="276" spans="5:10" ht="18.75" hidden="1" customHeight="1">
      <c r="E276" s="634" t="s">
        <v>459</v>
      </c>
      <c r="J276" s="627"/>
    </row>
    <row r="277" spans="5:10" ht="18.75" hidden="1" customHeight="1">
      <c r="E277" s="635" t="s">
        <v>460</v>
      </c>
      <c r="J277" s="627"/>
    </row>
    <row r="278" spans="5:10" ht="18.75" hidden="1" customHeight="1">
      <c r="J278" s="627"/>
    </row>
    <row r="279" spans="5:10" ht="18.75" hidden="1" customHeight="1"/>
    <row r="280" spans="5:10" ht="21.75" hidden="1" customHeight="1">
      <c r="E280" s="626" t="s">
        <v>444</v>
      </c>
    </row>
    <row r="281" spans="5:10" ht="18.75" hidden="1" customHeight="1">
      <c r="E281" s="628" t="s">
        <v>445</v>
      </c>
    </row>
    <row r="282" spans="5:10" ht="18.75" hidden="1" customHeight="1">
      <c r="E282" s="628" t="s">
        <v>446</v>
      </c>
    </row>
    <row r="283" spans="5:10" ht="19.5" hidden="1" customHeight="1">
      <c r="E283" s="636" t="s">
        <v>447</v>
      </c>
    </row>
    <row r="284" spans="5:10" ht="18.75" hidden="1" customHeight="1">
      <c r="E284" s="630" t="s">
        <v>452</v>
      </c>
    </row>
    <row r="285" spans="5:10" ht="18.75" hidden="1" customHeight="1">
      <c r="E285" s="630" t="s">
        <v>453</v>
      </c>
    </row>
    <row r="286" spans="5:10" ht="19.5" hidden="1" customHeight="1">
      <c r="E286" s="631" t="s">
        <v>454</v>
      </c>
    </row>
    <row r="287" spans="5:10" ht="18.75" hidden="1" customHeight="1"/>
    <row r="288" spans="5:10" ht="18.75" hidden="1" customHeight="1"/>
    <row r="289" spans="5:5" ht="21.75" hidden="1" customHeight="1">
      <c r="E289" s="626" t="s">
        <v>444</v>
      </c>
    </row>
    <row r="290" spans="5:5" ht="18.75" hidden="1" customHeight="1">
      <c r="E290" s="628" t="s">
        <v>445</v>
      </c>
    </row>
    <row r="291" spans="5:5" ht="18.75" hidden="1" customHeight="1">
      <c r="E291" s="628" t="s">
        <v>446</v>
      </c>
    </row>
    <row r="292" spans="5:5" ht="19.5" hidden="1" customHeight="1">
      <c r="E292" s="636" t="s">
        <v>447</v>
      </c>
    </row>
    <row r="293" spans="5:5" ht="18.75" hidden="1" customHeight="1">
      <c r="E293" s="630" t="s">
        <v>452</v>
      </c>
    </row>
    <row r="294" spans="5:5" ht="18.75" hidden="1" customHeight="1">
      <c r="E294" s="630" t="s">
        <v>453</v>
      </c>
    </row>
    <row r="295" spans="5:5" ht="19.5" hidden="1" customHeight="1">
      <c r="E295" s="631" t="s">
        <v>454</v>
      </c>
    </row>
    <row r="296" spans="5:5" ht="18.75" hidden="1" customHeight="1"/>
    <row r="297" spans="5:5" ht="18.75" hidden="1" customHeight="1"/>
    <row r="298" spans="5:5" ht="21.75" hidden="1" customHeight="1">
      <c r="E298" s="626" t="s">
        <v>444</v>
      </c>
    </row>
    <row r="299" spans="5:5" ht="18.75" hidden="1" customHeight="1">
      <c r="E299" s="628" t="s">
        <v>445</v>
      </c>
    </row>
    <row r="300" spans="5:5" ht="18.75" hidden="1" customHeight="1">
      <c r="E300" s="628" t="s">
        <v>446</v>
      </c>
    </row>
    <row r="301" spans="5:5" ht="19.5" hidden="1" customHeight="1">
      <c r="E301" s="636" t="s">
        <v>447</v>
      </c>
    </row>
    <row r="302" spans="5:5" ht="18.75" hidden="1" customHeight="1">
      <c r="E302" s="630" t="s">
        <v>452</v>
      </c>
    </row>
    <row r="303" spans="5:5" ht="18.75" hidden="1" customHeight="1">
      <c r="E303" s="630" t="s">
        <v>453</v>
      </c>
    </row>
    <row r="304" spans="5:5" ht="19.5" hidden="1" customHeight="1">
      <c r="E304" s="631" t="s">
        <v>454</v>
      </c>
    </row>
    <row r="305" spans="10:10">
      <c r="J305" s="627"/>
    </row>
  </sheetData>
  <mergeCells count="2">
    <mergeCell ref="E2:E3"/>
    <mergeCell ref="K3:L3"/>
  </mergeCells>
  <conditionalFormatting sqref="I73:J73 I236:J238 E246:E254 I248:J254">
    <cfRule type="expression" dxfId="1176" priority="165">
      <formula>AND(E73&lt;&gt;"",#REF!="",OR(COLUMN(E73)=COLUMN(#REF!),COLUMN(E73)=COLUMN(#REF!)))</formula>
    </cfRule>
  </conditionalFormatting>
  <conditionalFormatting sqref="I85:J85">
    <cfRule type="expression" dxfId="1175" priority="164">
      <formula>AND(I85&lt;&gt;"",#REF!="",OR(COLUMN(I85)=COLUMN(#REF!),COLUMN(I85)=COLUMN(#REF!)))</formula>
    </cfRule>
  </conditionalFormatting>
  <conditionalFormatting sqref="I106:J106">
    <cfRule type="expression" dxfId="1174" priority="163">
      <formula>AND(I106&lt;&gt;"",#REF!="",OR(COLUMN(I106)=COLUMN(#REF!),COLUMN(I106)=COLUMN(#REF!)))</formula>
    </cfRule>
  </conditionalFormatting>
  <conditionalFormatting sqref="E258 I116:J116 I245:J245 I231:J231 I160:J164 I179:J181 I175:J177 I121:J156 I166:J173 I212:J229 E11:E56 I11:J56 I61:J72 I75:J84 I87:J93 I98:J105 I108:J114 I188:J210 I240:J243 I256:J257">
    <cfRule type="expression" dxfId="1173" priority="162">
      <formula>AND(E11&lt;&gt;"",#REF!="",OR(COLUMN(E11)=COLUMN(#REF!),COLUMN(E11)=COLUMN(#REF!)))</formula>
    </cfRule>
  </conditionalFormatting>
  <conditionalFormatting sqref="E156">
    <cfRule type="expression" dxfId="1172" priority="161">
      <formula>AND(E156&lt;&gt;"",#REF!="",OR(COLUMN(E156)=COLUMN(#REF!),COLUMN(E156)=COLUMN(#REF!)))</formula>
    </cfRule>
  </conditionalFormatting>
  <conditionalFormatting sqref="E116 E245 E231 E160:E163 E179:E181 E236:E237 E248:E253">
    <cfRule type="expression" dxfId="1171" priority="159">
      <formula>AND(E116&lt;&gt;"",#REF!="",OR(COLUMN(E116)=COLUMN(#REF!),COLUMN(E116)=COLUMN(#REF!)))</formula>
    </cfRule>
  </conditionalFormatting>
  <conditionalFormatting sqref="E256:E257">
    <cfRule type="expression" dxfId="1170" priority="131">
      <formula>AND(E256&lt;&gt;"",#REF!="",OR(COLUMN(E256)=COLUMN(#REF!),COLUMN(E256)=COLUMN(#REF!)))</formula>
    </cfRule>
  </conditionalFormatting>
  <conditionalFormatting sqref="E175:E176">
    <cfRule type="expression" dxfId="1169" priority="29">
      <formula>AND(E175&lt;&gt;"",#REF!="",OR(COLUMN(E175)=COLUMN(#REF!),COLUMN(E175)=COLUMN(#REF!)))</formula>
    </cfRule>
  </conditionalFormatting>
  <conditionalFormatting sqref="E166:E172">
    <cfRule type="expression" dxfId="1168" priority="28">
      <formula>AND(E166&lt;&gt;"",#REF!="",OR(COLUMN(E166)=COLUMN(#REF!),COLUMN(E166)=COLUMN(#REF!)))</formula>
    </cfRule>
  </conditionalFormatting>
  <conditionalFormatting sqref="E87:E93">
    <cfRule type="expression" dxfId="1167" priority="26">
      <formula>AND(E87&lt;&gt;"",#REF!="",OR(COLUMN(E87)=COLUMN(#REF!),COLUMN(E87)=COLUMN(#REF!)))</formula>
    </cfRule>
  </conditionalFormatting>
  <conditionalFormatting sqref="E108:E113">
    <cfRule type="expression" dxfId="1166" priority="24">
      <formula>AND(E108&lt;&gt;"",#REF!="",OR(COLUMN(E108)=COLUMN(#REF!),COLUMN(E108)=COLUMN(#REF!)))</formula>
    </cfRule>
  </conditionalFormatting>
  <conditionalFormatting sqref="E240:E242">
    <cfRule type="expression" dxfId="1165" priority="23">
      <formula>AND(E240&lt;&gt;"",#REF!="",OR(COLUMN(E240)=COLUMN(#REF!),COLUMN(E240)=COLUMN(#REF!)))</formula>
    </cfRule>
  </conditionalFormatting>
  <conditionalFormatting sqref="E188:E209">
    <cfRule type="expression" dxfId="1164" priority="22">
      <formula>AND(E188&lt;&gt;"",#REF!="",OR(COLUMN(E188)=COLUMN(#REF!),COLUMN(E188)=COLUMN(#REF!)))</formula>
    </cfRule>
  </conditionalFormatting>
  <conditionalFormatting sqref="E61:E72">
    <cfRule type="expression" dxfId="1163" priority="20">
      <formula>AND(E61&lt;&gt;"",#REF!="",OR(COLUMN(E61)=COLUMN(#REF!),COLUMN(E61)=COLUMN(#REF!)))</formula>
    </cfRule>
  </conditionalFormatting>
  <conditionalFormatting sqref="E121:E155">
    <cfRule type="expression" dxfId="1162" priority="19">
      <formula>AND(E121&lt;&gt;"",#REF!="",OR(COLUMN(E121)=COLUMN(#REF!),COLUMN(E121)=COLUMN(#REF!)))</formula>
    </cfRule>
  </conditionalFormatting>
  <conditionalFormatting sqref="E212:E228">
    <cfRule type="expression" dxfId="1161" priority="18">
      <formula>AND(E212&lt;&gt;"",#REF!="",OR(COLUMN(E212)=COLUMN(#REF!),COLUMN(E212)=COLUMN(#REF!)))</formula>
    </cfRule>
  </conditionalFormatting>
  <conditionalFormatting sqref="E243 E238 E229 E210 E177 E173 E164 E57 E73 E85 E94 E106 E114">
    <cfRule type="expression" dxfId="1160" priority="11">
      <formula>AND(E57&lt;&gt;"",#REF!="",OR(COLUMN(E57)=COLUMN(#REF!),COLUMN(E57)=COLUMN(#REF!)))</formula>
    </cfRule>
  </conditionalFormatting>
  <conditionalFormatting sqref="E75:E84">
    <cfRule type="expression" dxfId="1159" priority="6">
      <formula>AND(E75&lt;&gt;"",#REF!="",OR(COLUMN(E75)=COLUMN(#REF!),COLUMN(E75)=COLUMN(#REF!)))</formula>
    </cfRule>
  </conditionalFormatting>
  <conditionalFormatting sqref="E98:E105">
    <cfRule type="expression" dxfId="1158" priority="5">
      <formula>AND(E98&lt;&gt;"",#REF!="",OR(COLUMN(E98)=COLUMN(#REF!),COLUMN(E98)=COLUMN(#REF!)))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F9987-26E4-4379-8CE4-E5DD83821422}">
  <sheetPr codeName="Sheet22">
    <tabColor theme="0" tint="-0.499984740745262"/>
  </sheetPr>
  <dimension ref="B1:X215"/>
  <sheetViews>
    <sheetView showGridLines="0" topLeftCell="A51" zoomScale="80" zoomScaleNormal="80" workbookViewId="0">
      <selection activeCell="S90" activeCellId="2" sqref="S72:S77 S85:S87 S90:S91"/>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11.8984375" style="386" customWidth="1"/>
    <col min="23" max="23" width="32.69921875" style="271" customWidth="1"/>
    <col min="24" max="24" width="18" style="269" customWidth="1"/>
    <col min="25" max="16384" width="10.69921875" style="269"/>
  </cols>
  <sheetData>
    <row r="1" spans="2:23" s="11" customFormat="1" ht="5.0999999999999996" customHeight="1">
      <c r="B1" s="227"/>
      <c r="C1" s="227"/>
      <c r="D1" s="227"/>
      <c r="F1" s="29"/>
      <c r="G1" s="29"/>
      <c r="H1" s="29"/>
      <c r="I1" s="29"/>
      <c r="J1" s="29"/>
      <c r="K1" s="12"/>
      <c r="M1" s="12"/>
      <c r="O1" s="12"/>
      <c r="Q1" s="12"/>
      <c r="S1" s="12"/>
      <c r="T1" s="12"/>
      <c r="U1" s="29"/>
      <c r="V1" s="378"/>
      <c r="W1" s="29"/>
    </row>
    <row r="2" spans="2:23" s="11" customFormat="1" ht="30.75">
      <c r="B2" s="227"/>
      <c r="C2" s="227"/>
      <c r="D2" s="227"/>
      <c r="F2" s="29"/>
      <c r="G2" s="29"/>
      <c r="H2" s="29"/>
      <c r="I2" s="29"/>
      <c r="J2" s="29"/>
      <c r="K2" s="12"/>
      <c r="M2" s="12"/>
      <c r="O2" s="12"/>
      <c r="Q2" s="12"/>
      <c r="S2" s="12"/>
      <c r="T2" s="12"/>
      <c r="U2" s="29"/>
      <c r="V2" s="378"/>
      <c r="W2" s="29"/>
    </row>
    <row r="3" spans="2:23" s="15" customFormat="1" ht="27.75">
      <c r="B3" s="228"/>
      <c r="C3" s="228"/>
      <c r="D3" s="228"/>
      <c r="E3" s="350" t="s">
        <v>652</v>
      </c>
      <c r="F3" s="648"/>
      <c r="G3" s="648"/>
      <c r="H3" s="648"/>
      <c r="I3" s="648"/>
      <c r="J3" s="648"/>
      <c r="K3" s="14"/>
      <c r="M3" s="14"/>
      <c r="O3" s="14"/>
      <c r="Q3" s="14"/>
      <c r="S3" s="14"/>
      <c r="T3" s="14"/>
      <c r="U3" s="13"/>
      <c r="V3" s="379"/>
      <c r="W3" s="13"/>
    </row>
    <row r="4" spans="2:23" s="15" customFormat="1" ht="5.25" customHeight="1">
      <c r="B4" s="228"/>
      <c r="C4" s="228"/>
      <c r="D4" s="228"/>
      <c r="F4" s="353"/>
      <c r="G4" s="353"/>
      <c r="H4" s="353"/>
      <c r="I4" s="353"/>
      <c r="J4" s="353"/>
      <c r="K4" s="16"/>
      <c r="L4" s="17"/>
      <c r="M4" s="16"/>
      <c r="N4" s="17"/>
      <c r="O4" s="16"/>
      <c r="P4" s="17"/>
      <c r="Q4" s="16"/>
      <c r="R4" s="17"/>
      <c r="S4" s="16"/>
      <c r="T4" s="16"/>
      <c r="U4" s="13"/>
      <c r="V4" s="379"/>
      <c r="W4" s="13"/>
    </row>
    <row r="5" spans="2:23" s="220" customFormat="1" ht="33" customHeight="1">
      <c r="B5" s="229"/>
      <c r="C5" s="229"/>
      <c r="D5" s="229"/>
      <c r="E5" s="351"/>
      <c r="F5" s="649"/>
      <c r="G5" s="649"/>
      <c r="H5" s="649"/>
      <c r="I5" s="649"/>
      <c r="J5" s="649"/>
      <c r="K5" s="912" t="s">
        <v>639</v>
      </c>
      <c r="L5" s="913"/>
      <c r="M5" s="914" t="s">
        <v>643</v>
      </c>
      <c r="N5" s="914"/>
      <c r="O5" s="912" t="s">
        <v>640</v>
      </c>
      <c r="P5" s="913"/>
      <c r="Q5" s="914" t="s">
        <v>641</v>
      </c>
      <c r="R5" s="914"/>
      <c r="S5" s="912" t="s">
        <v>642</v>
      </c>
      <c r="T5" s="914"/>
      <c r="U5" s="222"/>
      <c r="V5" s="380"/>
      <c r="W5" s="222"/>
    </row>
    <row r="6" spans="2:23" s="220" customFormat="1" ht="5.25" customHeight="1">
      <c r="B6" s="229"/>
      <c r="C6" s="229"/>
      <c r="D6" s="229"/>
      <c r="E6" s="226"/>
      <c r="F6" s="354"/>
      <c r="G6" s="354"/>
      <c r="H6" s="354"/>
      <c r="I6" s="354"/>
      <c r="J6" s="354"/>
      <c r="K6" s="278"/>
      <c r="L6" s="279"/>
      <c r="M6" s="223"/>
      <c r="N6" s="221"/>
      <c r="O6" s="278"/>
      <c r="P6" s="279"/>
      <c r="Q6" s="223"/>
      <c r="R6" s="221"/>
      <c r="S6" s="278"/>
      <c r="T6" s="221"/>
      <c r="U6" s="222"/>
      <c r="V6" s="380"/>
      <c r="W6" s="222"/>
    </row>
    <row r="7" spans="2:23" s="284" customFormat="1" ht="19.5" customHeight="1">
      <c r="B7" s="280"/>
      <c r="C7" s="280"/>
      <c r="D7" s="280"/>
      <c r="E7" s="358" t="s">
        <v>1334</v>
      </c>
      <c r="F7" s="358" t="s">
        <v>1417</v>
      </c>
      <c r="G7" s="358" t="s">
        <v>1453</v>
      </c>
      <c r="H7" s="358" t="s">
        <v>1411</v>
      </c>
      <c r="I7" s="358" t="s">
        <v>8</v>
      </c>
      <c r="J7" s="349" t="s">
        <v>1412</v>
      </c>
      <c r="K7" s="281" t="s">
        <v>629</v>
      </c>
      <c r="L7" s="282" t="s">
        <v>9</v>
      </c>
      <c r="M7" s="281" t="s">
        <v>629</v>
      </c>
      <c r="N7" s="282" t="s">
        <v>9</v>
      </c>
      <c r="O7" s="281" t="s">
        <v>629</v>
      </c>
      <c r="P7" s="282" t="s">
        <v>9</v>
      </c>
      <c r="Q7" s="281" t="s">
        <v>629</v>
      </c>
      <c r="R7" s="282" t="s">
        <v>9</v>
      </c>
      <c r="S7" s="281" t="s">
        <v>629</v>
      </c>
      <c r="T7" s="283" t="s">
        <v>9</v>
      </c>
      <c r="U7" s="285"/>
      <c r="W7" s="285"/>
    </row>
    <row r="8" spans="2:23" s="220" customFormat="1" ht="5.25" customHeight="1">
      <c r="B8" s="229"/>
      <c r="C8" s="229"/>
      <c r="D8" s="229"/>
      <c r="F8" s="354"/>
      <c r="G8" s="354"/>
      <c r="H8" s="354"/>
      <c r="I8" s="354"/>
      <c r="J8" s="354"/>
      <c r="K8" s="224"/>
      <c r="L8" s="225"/>
      <c r="O8" s="224"/>
      <c r="P8" s="225"/>
      <c r="S8" s="224"/>
      <c r="U8" s="222"/>
      <c r="V8" s="380"/>
      <c r="W8" s="222"/>
    </row>
    <row r="9" spans="2:23" s="114" customFormat="1" ht="15.75">
      <c r="B9" s="286"/>
      <c r="C9" s="286"/>
      <c r="D9" s="286" t="s">
        <v>1395</v>
      </c>
      <c r="E9" s="352" t="s">
        <v>11</v>
      </c>
      <c r="F9" s="637"/>
      <c r="G9" s="637"/>
      <c r="H9" s="637"/>
      <c r="I9" s="637"/>
      <c r="J9" s="637"/>
      <c r="K9" s="281">
        <f ca="1">OFFSET('Asset Allocation Tatico'!$B$9, MATCH($E9,OFFSET('Asset Allocation Tatico'!$B$9,,,COUNTA('Asset Allocation Tatico'!$B:$B)-COUNTA('Asset Allocation Tatico'!$B$1:$B$9)),0)-1, MATCH(K$5,'Asset Allocation Tatico'!$D$5:$M$5,0)+2)</f>
        <v>1</v>
      </c>
      <c r="L9" s="287">
        <f ca="1">L11+L34+L55</f>
        <v>0.99999999999999989</v>
      </c>
      <c r="M9" s="281">
        <f ca="1">OFFSET('Asset Allocation Tatico'!$B$9, MATCH($E9,OFFSET('Asset Allocation Tatico'!$B$9,,,COUNTA('Asset Allocation Tatico'!$B:$B)-COUNTA('Asset Allocation Tatico'!$B$1:$B$9)),0)-1, MATCH(M$5,'Asset Allocation Tatico'!$D$5:$M$5,0)+2)</f>
        <v>0.84000000000000008</v>
      </c>
      <c r="N9" s="287">
        <f ca="1">N11+N34+N55</f>
        <v>0.84000000000000008</v>
      </c>
      <c r="O9" s="281">
        <f ca="1">OFFSET('Asset Allocation Tatico'!$B$9, MATCH($E9,OFFSET('Asset Allocation Tatico'!$B$9,,,COUNTA('Asset Allocation Tatico'!$B:$B)-COUNTA('Asset Allocation Tatico'!$B$1:$B$9)),0)-1, MATCH(O$5,'Asset Allocation Tatico'!$D$5:$M$5,0)+2)</f>
        <v>0.67999999999999994</v>
      </c>
      <c r="P9" s="287">
        <f ca="1">P11+P34+P55</f>
        <v>0.67999999999999994</v>
      </c>
      <c r="Q9" s="281">
        <f ca="1">OFFSET('Asset Allocation Tatico'!$B$9, MATCH($E9,OFFSET('Asset Allocation Tatico'!$B$9,,,COUNTA('Asset Allocation Tatico'!$B:$B)-COUNTA('Asset Allocation Tatico'!$B$1:$B$9)),0)-1, MATCH(Q$5,'Asset Allocation Tatico'!$D$5:$M$5,0)+2)</f>
        <v>0.47</v>
      </c>
      <c r="R9" s="287">
        <f ca="1">R11+R34+R55</f>
        <v>0.47000000000000008</v>
      </c>
      <c r="S9" s="281">
        <f ca="1">OFFSET('Asset Allocation Tatico'!$B$9, MATCH($E9,OFFSET('Asset Allocation Tatico'!$B$9,,,COUNTA('Asset Allocation Tatico'!$B:$B)-COUNTA('Asset Allocation Tatico'!$B$1:$B$9)),0)-1, MATCH(S$5,'Asset Allocation Tatico'!$D$5:$M$5,0)+2)</f>
        <v>0.31</v>
      </c>
      <c r="T9" s="287">
        <f ca="1">T11+T34+T55</f>
        <v>0.31000000000000005</v>
      </c>
      <c r="U9" s="288"/>
      <c r="V9" s="381"/>
      <c r="W9" s="288"/>
    </row>
    <row r="10" spans="2:23"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382"/>
      <c r="W10" s="243"/>
    </row>
    <row r="11" spans="2:23"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0.81999999999999984</v>
      </c>
      <c r="M11" s="235">
        <f ca="1">OFFSET('Asset Allocation Tatico'!$B$9, MATCH($E11,OFFSET('Asset Allocation Tatico'!$B$9,,,COUNTA('Asset Allocation Tatico'!$B:$B)-COUNTA('Asset Allocation Tatico'!$B$1:$B$9)),0)-1, MATCH(M$5,'Asset Allocation Tatico'!$D$5:$M$5,0)+2)</f>
        <v>0.64</v>
      </c>
      <c r="N11" s="244">
        <f ca="1">SUM(N12:N33)</f>
        <v>0.64</v>
      </c>
      <c r="O11" s="235">
        <f ca="1">OFFSET('Asset Allocation Tatico'!$B$9, MATCH($E11,OFFSET('Asset Allocation Tatico'!$B$9,,,COUNTA('Asset Allocation Tatico'!$B:$B)-COUNTA('Asset Allocation Tatico'!$B$1:$B$9)),0)-1, MATCH(O$5,'Asset Allocation Tatico'!$D$5:$M$5,0)+2)</f>
        <v>0.52</v>
      </c>
      <c r="P11" s="244">
        <f ca="1">SUM(P12:P33)</f>
        <v>0.52</v>
      </c>
      <c r="Q11" s="235">
        <f ca="1">OFFSET('Asset Allocation Tatico'!$B$9, MATCH($E11,OFFSET('Asset Allocation Tatico'!$B$9,,,COUNTA('Asset Allocation Tatico'!$B:$B)-COUNTA('Asset Allocation Tatico'!$B$1:$B$9)),0)-1, MATCH(Q$5,'Asset Allocation Tatico'!$D$5:$M$5,0)+2)</f>
        <v>0.2</v>
      </c>
      <c r="R11" s="244">
        <f ca="1">SUM(R12:R33)</f>
        <v>0.20000000000000007</v>
      </c>
      <c r="S11" s="235">
        <f ca="1">OFFSET('Asset Allocation Tatico'!$B$9, MATCH($E11,OFFSET('Asset Allocation Tatico'!$B$9,,,COUNTA('Asset Allocation Tatico'!$B:$B)-COUNTA('Asset Allocation Tatico'!$B$1:$B$9)),0)-1, MATCH(S$5,'Asset Allocation Tatico'!$D$5:$M$5,0)+2)</f>
        <v>0.08</v>
      </c>
      <c r="T11" s="245">
        <f ca="1">SUM(T12:T33)</f>
        <v>0.08</v>
      </c>
      <c r="V11" s="382"/>
    </row>
    <row r="12" spans="2:23" s="247" customFormat="1" ht="15">
      <c r="B12" s="230"/>
      <c r="C12" s="230"/>
      <c r="D12" s="230"/>
      <c r="E12" s="236" t="s">
        <v>1363</v>
      </c>
      <c r="F12" s="638" t="str">
        <f>IFERROR(INDEX('Produtos Selecionados'!$G:$G,MATCH($E12,'Produtos Selecionados'!$E:$E,0)),"-")</f>
        <v>-</v>
      </c>
      <c r="G12" s="638" t="str">
        <f>IFERROR(INDEX('Produtos Selecionados'!$H:$H,MATCH($E12,'Produtos Selecionados'!$E:$E,0)),"-")</f>
        <v>-</v>
      </c>
      <c r="H12" s="638">
        <f>IFERROR(INDEX('Produtos Selecionados'!$O:$O,MATCH($E12,'Produtos Selecionados'!$E:$E,0)),"-")</f>
        <v>2.9999999999999997E-4</v>
      </c>
      <c r="I12" s="639" t="str">
        <f>IFERROR(INDEX('Produtos Selecionados'!$L:$L,MATCH($E12,'Produtos Selecionados'!$E:$E,0)),"-")</f>
        <v>BRL</v>
      </c>
      <c r="J12" s="639">
        <f>IFERROR(INDEX('Produtos Selecionados'!$M:$M,MATCH($E12,'Produtos Selecionados'!$E:$E,0)),"-")</f>
        <v>0</v>
      </c>
      <c r="K12" s="232">
        <v>0.08</v>
      </c>
      <c r="L12" s="246">
        <f ca="1">IF(K12="","", K12*K$11)</f>
        <v>6.5599999999999992E-2</v>
      </c>
      <c r="M12" s="232">
        <v>0.09</v>
      </c>
      <c r="N12" s="246">
        <f ca="1">IF(M12="","", M12*M$11)</f>
        <v>5.7599999999999998E-2</v>
      </c>
      <c r="O12" s="232">
        <v>0.09</v>
      </c>
      <c r="P12" s="246">
        <f ca="1">IF(O12="","", O12*O$11)</f>
        <v>4.6800000000000001E-2</v>
      </c>
      <c r="Q12" s="232">
        <v>0.2</v>
      </c>
      <c r="R12" s="246">
        <f ca="1">IF(Q12="","", Q12*Q$11)</f>
        <v>4.0000000000000008E-2</v>
      </c>
      <c r="S12" s="232">
        <v>0.2</v>
      </c>
      <c r="T12" s="246">
        <f ca="1">IF(S12="","", S12*S$11)</f>
        <v>1.6E-2</v>
      </c>
      <c r="V12" s="383" t="str">
        <f>IFERROR(IF(INDEX('Produtos Selecionados'!$G:$G,MATCH($E12,'Produtos Selecionados'!$E:$E,0))="MFO", "Evitar - ROA baixo", "OK"),"OK")</f>
        <v>OK</v>
      </c>
    </row>
    <row r="13" spans="2:23" s="247" customFormat="1" ht="15">
      <c r="B13" s="230"/>
      <c r="C13" s="230"/>
      <c r="D13" s="230"/>
      <c r="E13" s="236" t="s">
        <v>1436</v>
      </c>
      <c r="F13" s="638" t="str">
        <f>IFERROR(INDEX('Produtos Selecionados'!$G:$G,MATCH($E13,'Produtos Selecionados'!$E:$E,0)),"-")</f>
        <v>-</v>
      </c>
      <c r="G13" s="638" t="str">
        <f>IFERROR(INDEX('Produtos Selecionados'!$H:$H,MATCH($E13,'Produtos Selecionados'!$E:$E,0)),"-")</f>
        <v>-</v>
      </c>
      <c r="H13" s="638" t="str">
        <f>IFERROR(INDEX('Produtos Selecionados'!$O:$O,MATCH($E13,'Produtos Selecionados'!$E:$E,0)),"-")</f>
        <v>-</v>
      </c>
      <c r="I13" s="639" t="str">
        <f>IFERROR(INDEX('Produtos Selecionados'!$L:$L,MATCH($E13,'Produtos Selecionados'!$E:$E,0)),"-")</f>
        <v>-</v>
      </c>
      <c r="J13" s="639" t="str">
        <f>IFERROR(INDEX('Produtos Selecionados'!$M:$M,MATCH($E13,'Produtos Selecionados'!$E:$E,0)),"-")</f>
        <v>-</v>
      </c>
      <c r="K13" s="232">
        <v>0.08</v>
      </c>
      <c r="L13" s="246">
        <f t="shared" ref="L13:L30" ca="1" si="0">IF(K13="","", K13*K$11)</f>
        <v>6.5599999999999992E-2</v>
      </c>
      <c r="M13" s="232">
        <v>0.08</v>
      </c>
      <c r="N13" s="246">
        <f t="shared" ref="N13:N30" ca="1" si="1">IF(M13="","", M13*M$11)</f>
        <v>5.1200000000000002E-2</v>
      </c>
      <c r="O13" s="232">
        <v>0.08</v>
      </c>
      <c r="P13" s="246">
        <f t="shared" ref="P13:P30" ca="1" si="2">IF(O13="","", O13*O$11)</f>
        <v>4.1600000000000005E-2</v>
      </c>
      <c r="Q13" s="232"/>
      <c r="R13" s="246" t="str">
        <f t="shared" ref="R13:R30" si="3">IF(Q13="","", Q13*Q$11)</f>
        <v/>
      </c>
      <c r="S13" s="232"/>
      <c r="T13" s="246" t="str">
        <f t="shared" ref="T13:T30" si="4">IF(S13="","", S13*S$11)</f>
        <v/>
      </c>
      <c r="V13" s="383" t="str">
        <f>IFERROR(IF(INDEX('Produtos Selecionados'!$G:$G,MATCH($E13,'Produtos Selecionados'!$E:$E,0))="MFO", "Evitar - ROA baixo", "OK"),"OK")</f>
        <v>OK</v>
      </c>
    </row>
    <row r="14" spans="2:23" s="247" customFormat="1" ht="15">
      <c r="B14" s="230"/>
      <c r="C14" s="230"/>
      <c r="D14" s="230"/>
      <c r="E14" s="236" t="s">
        <v>1437</v>
      </c>
      <c r="F14" s="638" t="str">
        <f>IFERROR(INDEX('Produtos Selecionados'!$G:$G,MATCH($E14,'Produtos Selecionados'!$E:$E,0)),"-")</f>
        <v>-</v>
      </c>
      <c r="G14" s="638" t="str">
        <f>IFERROR(INDEX('Produtos Selecionados'!$H:$H,MATCH($E14,'Produtos Selecionados'!$E:$E,0)),"-")</f>
        <v>-</v>
      </c>
      <c r="H14" s="638" t="str">
        <f>IFERROR(INDEX('Produtos Selecionados'!$O:$O,MATCH($E14,'Produtos Selecionados'!$E:$E,0)),"-")</f>
        <v>-</v>
      </c>
      <c r="I14" s="639" t="str">
        <f>IFERROR(INDEX('Produtos Selecionados'!$L:$L,MATCH($E14,'Produtos Selecionados'!$E:$E,0)),"-")</f>
        <v>-</v>
      </c>
      <c r="J14" s="639"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c r="V14" s="383" t="str">
        <f>IFERROR(IF(INDEX('Produtos Selecionados'!$G:$G,MATCH($E14,'Produtos Selecionados'!$E:$E,0))="MFO", "Evitar - ROA baixo", "OK"),"OK")</f>
        <v>OK</v>
      </c>
    </row>
    <row r="15" spans="2:23" s="247" customFormat="1" ht="15">
      <c r="B15" s="230"/>
      <c r="C15" s="230"/>
      <c r="D15" s="230"/>
      <c r="E15" s="236" t="str">
        <f>'RF &amp; RV Guide'!E18</f>
        <v>Títulos Corporativos - 2 anos (CDI+1.60%)</v>
      </c>
      <c r="F15" s="638" t="str">
        <f>IFERROR(INDEX('Produtos Selecionados'!$G:$G,MATCH($E15,'Produtos Selecionados'!$E:$E,0)),"-")</f>
        <v>-</v>
      </c>
      <c r="G15" s="638" t="str">
        <f>IFERROR(INDEX('Produtos Selecionados'!$H:$H,MATCH($E15,'Produtos Selecionados'!$E:$E,0)),"-")</f>
        <v>-</v>
      </c>
      <c r="H15" s="638">
        <f>IFERROR(INDEX('Produtos Selecionados'!$O:$O,MATCH($E15,'Produtos Selecionados'!$E:$E,0)),"-")</f>
        <v>2.5000000000000001E-3</v>
      </c>
      <c r="I15" s="639" t="str">
        <f>IFERROR(INDEX('Produtos Selecionados'!$L:$L,MATCH($E15,'Produtos Selecionados'!$E:$E,0)),"-")</f>
        <v>BRL</v>
      </c>
      <c r="J15" s="639">
        <f>IFERROR(INDEX('Produtos Selecionados'!$M:$M,MATCH($E15,'Produtos Selecionados'!$E:$E,0)),"-")</f>
        <v>730</v>
      </c>
      <c r="K15" s="232">
        <v>0.06</v>
      </c>
      <c r="L15" s="246">
        <f t="shared" ca="1" si="0"/>
        <v>4.9199999999999994E-2</v>
      </c>
      <c r="M15" s="232">
        <v>0.06</v>
      </c>
      <c r="N15" s="246">
        <f t="shared" ca="1" si="1"/>
        <v>3.8399999999999997E-2</v>
      </c>
      <c r="O15" s="232">
        <v>0.06</v>
      </c>
      <c r="P15" s="246">
        <f t="shared" ca="1" si="2"/>
        <v>3.1199999999999999E-2</v>
      </c>
      <c r="Q15" s="232">
        <v>0.05</v>
      </c>
      <c r="R15" s="246">
        <f t="shared" ca="1" si="3"/>
        <v>1.0000000000000002E-2</v>
      </c>
      <c r="S15" s="232"/>
      <c r="T15" s="246" t="str">
        <f t="shared" si="4"/>
        <v/>
      </c>
      <c r="V15" s="383" t="str">
        <f>IFERROR(IF(INDEX('Produtos Selecionados'!$G:$G,MATCH($E15,'Produtos Selecionados'!$E:$E,0))="MFO", "Evitar - ROA baixo", "OK"),"OK")</f>
        <v>OK</v>
      </c>
    </row>
    <row r="16" spans="2:23" s="247" customFormat="1" ht="15">
      <c r="B16" s="230"/>
      <c r="C16" s="230"/>
      <c r="D16" s="230"/>
      <c r="E16" s="236" t="str">
        <f>'RF &amp; RV Guide'!E19</f>
        <v>Títulos Corporativos - 3 anos (CDI+1.65%)</v>
      </c>
      <c r="F16" s="638" t="str">
        <f>IFERROR(INDEX('Produtos Selecionados'!$G:$G,MATCH($E16,'Produtos Selecionados'!$E:$E,0)),"-")</f>
        <v>-</v>
      </c>
      <c r="G16" s="638" t="str">
        <f>IFERROR(INDEX('Produtos Selecionados'!$H:$H,MATCH($E16,'Produtos Selecionados'!$E:$E,0)),"-")</f>
        <v>-</v>
      </c>
      <c r="H16" s="638">
        <f>IFERROR(INDEX('Produtos Selecionados'!$O:$O,MATCH($E16,'Produtos Selecionados'!$E:$E,0)),"-")</f>
        <v>2.5000000000000001E-3</v>
      </c>
      <c r="I16" s="639" t="str">
        <f>IFERROR(INDEX('Produtos Selecionados'!$L:$L,MATCH($E16,'Produtos Selecionados'!$E:$E,0)),"-")</f>
        <v>BRL</v>
      </c>
      <c r="J16" s="639">
        <f>IFERROR(INDEX('Produtos Selecionados'!$M:$M,MATCH($E16,'Produtos Selecionados'!$E:$E,0)),"-")</f>
        <v>1095</v>
      </c>
      <c r="K16" s="232">
        <v>0.06</v>
      </c>
      <c r="L16" s="246">
        <f t="shared" ca="1" si="0"/>
        <v>4.9199999999999994E-2</v>
      </c>
      <c r="M16" s="232">
        <v>0.06</v>
      </c>
      <c r="N16" s="246">
        <f t="shared" ca="1" si="1"/>
        <v>3.8399999999999997E-2</v>
      </c>
      <c r="O16" s="232">
        <v>0.06</v>
      </c>
      <c r="P16" s="246">
        <f t="shared" ca="1" si="2"/>
        <v>3.1199999999999999E-2</v>
      </c>
      <c r="Q16" s="232">
        <v>0.05</v>
      </c>
      <c r="R16" s="246">
        <f t="shared" ca="1" si="3"/>
        <v>1.0000000000000002E-2</v>
      </c>
      <c r="S16" s="232"/>
      <c r="T16" s="246" t="str">
        <f t="shared" si="4"/>
        <v/>
      </c>
      <c r="V16" s="383" t="str">
        <f>IFERROR(IF(INDEX('Produtos Selecionados'!$G:$G,MATCH($E16,'Produtos Selecionados'!$E:$E,0))="MFO", "Evitar - ROA baixo", "OK"),"OK")</f>
        <v>OK</v>
      </c>
    </row>
    <row r="17" spans="2:22" s="247" customFormat="1" ht="15">
      <c r="B17" s="230"/>
      <c r="C17" s="230"/>
      <c r="D17" s="230"/>
      <c r="E17" s="236" t="s">
        <v>2191</v>
      </c>
      <c r="F17" s="638" t="str">
        <f>IFERROR(INDEX('Produtos Selecionados'!$G:$G,MATCH($E17,'Produtos Selecionados'!$E:$E,0)),"-")</f>
        <v>-</v>
      </c>
      <c r="G17" s="638" t="str">
        <f>IFERROR(INDEX('Produtos Selecionados'!$H:$H,MATCH($E17,'Produtos Selecionados'!$E:$E,0)),"-")</f>
        <v>Não</v>
      </c>
      <c r="H17" s="638">
        <f>IFERROR(INDEX('Produtos Selecionados'!$O:$O,MATCH($E17,'Produtos Selecionados'!$E:$E,0)),"-")</f>
        <v>1.1200000000000001E-3</v>
      </c>
      <c r="I17" s="639" t="str">
        <f>IFERROR(INDEX('Produtos Selecionados'!$L:$L,MATCH($E17,'Produtos Selecionados'!$E:$E,0)),"-")</f>
        <v>BRL</v>
      </c>
      <c r="J17" s="639">
        <f>IFERROR(INDEX('Produtos Selecionados'!$M:$M,MATCH($E17,'Produtos Selecionados'!$E:$E,0)),"-")</f>
        <v>1</v>
      </c>
      <c r="K17" s="232">
        <v>0.09</v>
      </c>
      <c r="L17" s="246">
        <f t="shared" ca="1" si="0"/>
        <v>7.3799999999999991E-2</v>
      </c>
      <c r="M17" s="232">
        <v>0.1</v>
      </c>
      <c r="N17" s="246">
        <f t="shared" ca="1" si="1"/>
        <v>6.4000000000000001E-2</v>
      </c>
      <c r="O17" s="232">
        <v>0.1</v>
      </c>
      <c r="P17" s="246">
        <f t="shared" ca="1" si="2"/>
        <v>5.2000000000000005E-2</v>
      </c>
      <c r="Q17" s="232">
        <v>0.1</v>
      </c>
      <c r="R17" s="246">
        <f t="shared" ca="1" si="3"/>
        <v>2.0000000000000004E-2</v>
      </c>
      <c r="S17" s="232">
        <v>0.2</v>
      </c>
      <c r="T17" s="246">
        <f t="shared" ca="1" si="4"/>
        <v>1.6E-2</v>
      </c>
      <c r="V17" s="383" t="str">
        <f>IFERROR(IF(INDEX('Produtos Selecionados'!$G:$G,MATCH($E17,'Produtos Selecionados'!$E:$E,0))="MFO", "Evitar - ROA baixo", "OK"),"OK")</f>
        <v>OK</v>
      </c>
    </row>
    <row r="18" spans="2:22" s="247" customFormat="1" ht="15">
      <c r="B18" s="230"/>
      <c r="C18" s="230"/>
      <c r="D18" s="230"/>
      <c r="E18" s="236" t="s">
        <v>2155</v>
      </c>
      <c r="F18" s="638" t="str">
        <f>IFERROR(INDEX('Produtos Selecionados'!$G:$G,MATCH($E18,'Produtos Selecionados'!$E:$E,0)),"-")</f>
        <v>-</v>
      </c>
      <c r="G18" s="638" t="str">
        <f>IFERROR(INDEX('Produtos Selecionados'!$H:$H,MATCH($E18,'Produtos Selecionados'!$E:$E,0)),"-")</f>
        <v>Sim</v>
      </c>
      <c r="H18" s="638">
        <f>IFERROR(INDEX('Produtos Selecionados'!$O:$O,MATCH($E18,'Produtos Selecionados'!$E:$E,0)),"-")</f>
        <v>1.3333333333333333E-3</v>
      </c>
      <c r="I18" s="639" t="str">
        <f>IFERROR(INDEX('Produtos Selecionados'!$L:$L,MATCH($E18,'Produtos Selecionados'!$E:$E,0)),"-")</f>
        <v>BRL</v>
      </c>
      <c r="J18" s="639">
        <f>IFERROR(INDEX('Produtos Selecionados'!$M:$M,MATCH($E18,'Produtos Selecionados'!$E:$E,0)),"-")</f>
        <v>1</v>
      </c>
      <c r="K18" s="232">
        <v>0.09</v>
      </c>
      <c r="L18" s="246">
        <f t="shared" ref="L18" ca="1" si="5">IF(K18="","", K18*K$11)</f>
        <v>7.3799999999999991E-2</v>
      </c>
      <c r="M18" s="232">
        <v>0.09</v>
      </c>
      <c r="N18" s="246">
        <f t="shared" ref="N18" ca="1" si="6">IF(M18="","", M18*M$11)</f>
        <v>5.7599999999999998E-2</v>
      </c>
      <c r="O18" s="232">
        <v>0.09</v>
      </c>
      <c r="P18" s="246">
        <f t="shared" ref="P18" ca="1" si="7">IF(O18="","", O18*O$11)</f>
        <v>4.6800000000000001E-2</v>
      </c>
      <c r="Q18" s="232">
        <v>0.1</v>
      </c>
      <c r="R18" s="246">
        <f t="shared" ref="R18" ca="1" si="8">IF(Q18="","", Q18*Q$11)</f>
        <v>2.0000000000000004E-2</v>
      </c>
      <c r="S18" s="232">
        <v>0.2</v>
      </c>
      <c r="T18" s="246">
        <f t="shared" ref="T18" ca="1" si="9">IF(S18="","", S18*S$11)</f>
        <v>1.6E-2</v>
      </c>
      <c r="V18" s="383" t="str">
        <f>IFERROR(IF(INDEX('Produtos Selecionados'!$G:$G,MATCH($E18,'Produtos Selecionados'!$E:$E,0))="MFO", "Evitar - ROA baixo", "OK"),"OK")</f>
        <v>OK</v>
      </c>
    </row>
    <row r="19" spans="2:22" s="247" customFormat="1" ht="15">
      <c r="B19" s="230"/>
      <c r="C19" s="230"/>
      <c r="D19" s="230"/>
      <c r="E19" s="236" t="s">
        <v>2165</v>
      </c>
      <c r="F19" s="638" t="str">
        <f>IFERROR(INDEX('Produtos Selecionados'!$G:$G,MATCH($E19,'Produtos Selecionados'!$E:$E,0)),"-")</f>
        <v>-</v>
      </c>
      <c r="G19" s="638" t="str">
        <f>IFERROR(INDEX('Produtos Selecionados'!$H:$H,MATCH($E19,'Produtos Selecionados'!$E:$E,0)),"-")</f>
        <v>Sim</v>
      </c>
      <c r="H19" s="638">
        <f>IFERROR(INDEX('Produtos Selecionados'!$O:$O,MATCH($E19,'Produtos Selecionados'!$E:$E,0)),"-")</f>
        <v>1E-3</v>
      </c>
      <c r="I19" s="639" t="str">
        <f>IFERROR(INDEX('Produtos Selecionados'!$L:$L,MATCH($E19,'Produtos Selecionados'!$E:$E,0)),"-")</f>
        <v>BRL</v>
      </c>
      <c r="J19" s="639">
        <f>IFERROR(INDEX('Produtos Selecionados'!$M:$M,MATCH($E19,'Produtos Selecionados'!$E:$E,0)),"-")</f>
        <v>1</v>
      </c>
      <c r="K19" s="232">
        <v>0.08</v>
      </c>
      <c r="L19" s="246">
        <f t="shared" ref="L19" ca="1" si="10">IF(K19="","", K19*K$11)</f>
        <v>6.5599999999999992E-2</v>
      </c>
      <c r="M19" s="232">
        <v>0.09</v>
      </c>
      <c r="N19" s="246">
        <f t="shared" ref="N19" ca="1" si="11">IF(M19="","", M19*M$11)</f>
        <v>5.7599999999999998E-2</v>
      </c>
      <c r="O19" s="232">
        <v>0.09</v>
      </c>
      <c r="P19" s="246">
        <f t="shared" ref="P19" ca="1" si="12">IF(O19="","", O19*O$11)</f>
        <v>4.6800000000000001E-2</v>
      </c>
      <c r="Q19" s="232">
        <v>0.1</v>
      </c>
      <c r="R19" s="246">
        <f t="shared" ref="R19" ca="1" si="13">IF(Q19="","", Q19*Q$11)</f>
        <v>2.0000000000000004E-2</v>
      </c>
      <c r="S19" s="232"/>
      <c r="T19" s="246" t="str">
        <f t="shared" ref="T19" si="14">IF(S19="","", S19*S$11)</f>
        <v/>
      </c>
      <c r="V19" s="383" t="str">
        <f>IFERROR(IF(INDEX('Produtos Selecionados'!$G:$G,MATCH($E19,'Produtos Selecionados'!$E:$E,0))="MFO", "Evitar - ROA baixo", "OK"),"OK")</f>
        <v>OK</v>
      </c>
    </row>
    <row r="20" spans="2:22" s="247" customFormat="1" ht="15">
      <c r="B20" s="230"/>
      <c r="C20" s="230"/>
      <c r="D20" s="230"/>
      <c r="E20" s="236" t="s">
        <v>2190</v>
      </c>
      <c r="F20" s="638" t="str">
        <f>IFERROR(INDEX('Produtos Selecionados'!$G:$G,MATCH($E20,'Produtos Selecionados'!$E:$E,0)),"-")</f>
        <v>MFO</v>
      </c>
      <c r="G20" s="638" t="str">
        <f>IFERROR(INDEX('Produtos Selecionados'!$H:$H,MATCH($E20,'Produtos Selecionados'!$E:$E,0)),"-")</f>
        <v>Sim</v>
      </c>
      <c r="H20" s="638">
        <f>IFERROR(INDEX('Produtos Selecionados'!$O:$O,MATCH($E20,'Produtos Selecionados'!$E:$E,0)),"-")</f>
        <v>6.9999999999999999E-4</v>
      </c>
      <c r="I20" s="639" t="str">
        <f>IFERROR(INDEX('Produtos Selecionados'!$L:$L,MATCH($E20,'Produtos Selecionados'!$E:$E,0)),"-")</f>
        <v>BRL</v>
      </c>
      <c r="J20" s="639">
        <f>IFERROR(INDEX('Produtos Selecionados'!$M:$M,MATCH($E20,'Produtos Selecionados'!$E:$E,0)),"-")</f>
        <v>0</v>
      </c>
      <c r="K20" s="232"/>
      <c r="L20" s="246" t="str">
        <f>IF(K20="","", K20*K$11)</f>
        <v/>
      </c>
      <c r="M20" s="232"/>
      <c r="N20" s="246" t="str">
        <f>IF(M20="","", M20*M$11)</f>
        <v/>
      </c>
      <c r="O20" s="232"/>
      <c r="P20" s="246" t="str">
        <f>IF(O20="","", O20*O$11)</f>
        <v/>
      </c>
      <c r="Q20" s="232"/>
      <c r="R20" s="246" t="str">
        <f>IF(Q20="","", Q20*Q$11)</f>
        <v/>
      </c>
      <c r="S20" s="232"/>
      <c r="T20" s="246" t="str">
        <f>IF(S20="","", S20*S$11)</f>
        <v/>
      </c>
      <c r="V20" s="383" t="str">
        <f>IFERROR(IF(INDEX('Produtos Selecionados'!$G:$G,MATCH($E20,'Produtos Selecionados'!$E:$E,0))="MFO", "Evitar - ROA baixo", "OK"),"OK")</f>
        <v>Evitar - ROA baixo</v>
      </c>
    </row>
    <row r="21" spans="2:22" s="247" customFormat="1" ht="15">
      <c r="B21" s="230"/>
      <c r="C21" s="230"/>
      <c r="D21" s="230"/>
      <c r="E21" s="236" t="s">
        <v>2190</v>
      </c>
      <c r="F21" s="638" t="str">
        <f>IFERROR(INDEX('Produtos Selecionados'!$G:$G,MATCH($E21,'Produtos Selecionados'!$E:$E,0)),"-")</f>
        <v>MFO</v>
      </c>
      <c r="G21" s="638" t="str">
        <f>IFERROR(INDEX('Produtos Selecionados'!$H:$H,MATCH($E21,'Produtos Selecionados'!$E:$E,0)),"-")</f>
        <v>Sim</v>
      </c>
      <c r="H21" s="638">
        <f>IFERROR(INDEX('Produtos Selecionados'!$O:$O,MATCH($E21,'Produtos Selecionados'!$E:$E,0)),"-")</f>
        <v>6.9999999999999999E-4</v>
      </c>
      <c r="I21" s="639" t="str">
        <f>IFERROR(INDEX('Produtos Selecionados'!$L:$L,MATCH($E21,'Produtos Selecionados'!$E:$E,0)),"-")</f>
        <v>BRL</v>
      </c>
      <c r="J21" s="639">
        <f>IFERROR(INDEX('Produtos Selecionados'!$M:$M,MATCH($E21,'Produtos Selecionados'!$E:$E,0)),"-")</f>
        <v>0</v>
      </c>
      <c r="K21" s="232"/>
      <c r="L21" s="246" t="str">
        <f t="shared" ref="L21:L22" si="15">IF(K21="","", K21*K$11)</f>
        <v/>
      </c>
      <c r="M21" s="232"/>
      <c r="N21" s="246" t="str">
        <f t="shared" ref="N21:N22" si="16">IF(M21="","", M21*M$11)</f>
        <v/>
      </c>
      <c r="O21" s="232"/>
      <c r="P21" s="246" t="str">
        <f t="shared" ref="P21:P22" si="17">IF(O21="","", O21*O$11)</f>
        <v/>
      </c>
      <c r="Q21" s="232"/>
      <c r="R21" s="246" t="str">
        <f t="shared" ref="R21:R22" si="18">IF(Q21="","", Q21*Q$11)</f>
        <v/>
      </c>
      <c r="S21" s="232"/>
      <c r="T21" s="246" t="str">
        <f t="shared" ref="T21:T22" si="19">IF(S21="","", S21*S$11)</f>
        <v/>
      </c>
      <c r="V21" s="383" t="str">
        <f>IFERROR(IF(INDEX('Produtos Selecionados'!$G:$G,MATCH($E21,'Produtos Selecionados'!$E:$E,0))="MFO", "Evitar - ROA baixo", "OK"),"OK")</f>
        <v>Evitar - ROA baixo</v>
      </c>
    </row>
    <row r="22" spans="2:22" s="247" customFormat="1" ht="15">
      <c r="B22" s="230"/>
      <c r="C22" s="230"/>
      <c r="D22" s="230"/>
      <c r="E22" s="236" t="s">
        <v>2166</v>
      </c>
      <c r="F22" s="638" t="str">
        <f>IFERROR(INDEX('Produtos Selecionados'!$G:$G,MATCH($E22,'Produtos Selecionados'!$E:$E,0)),"-")</f>
        <v>MFO</v>
      </c>
      <c r="G22" s="638" t="str">
        <f>IFERROR(INDEX('Produtos Selecionados'!$H:$H,MATCH($E22,'Produtos Selecionados'!$E:$E,0)),"-")</f>
        <v>Sim</v>
      </c>
      <c r="H22" s="638">
        <f>IFERROR(INDEX('Produtos Selecionados'!$O:$O,MATCH($E22,'Produtos Selecionados'!$E:$E,0)),"-")</f>
        <v>6.6666666666666664E-4</v>
      </c>
      <c r="I22" s="639" t="str">
        <f>IFERROR(INDEX('Produtos Selecionados'!$L:$L,MATCH($E22,'Produtos Selecionados'!$E:$E,0)),"-")</f>
        <v>BRL</v>
      </c>
      <c r="J22" s="639">
        <f>IFERROR(INDEX('Produtos Selecionados'!$M:$M,MATCH($E22,'Produtos Selecionados'!$E:$E,0)),"-")</f>
        <v>0</v>
      </c>
      <c r="K22" s="232"/>
      <c r="L22" s="246" t="str">
        <f t="shared" si="15"/>
        <v/>
      </c>
      <c r="M22" s="232"/>
      <c r="N22" s="246" t="str">
        <f t="shared" si="16"/>
        <v/>
      </c>
      <c r="O22" s="232"/>
      <c r="P22" s="246" t="str">
        <f t="shared" si="17"/>
        <v/>
      </c>
      <c r="Q22" s="232"/>
      <c r="R22" s="246" t="str">
        <f t="shared" si="18"/>
        <v/>
      </c>
      <c r="S22" s="232"/>
      <c r="T22" s="246" t="str">
        <f t="shared" si="19"/>
        <v/>
      </c>
      <c r="V22" s="383" t="str">
        <f>IFERROR(IF(INDEX('Produtos Selecionados'!$G:$G,MATCH($E22,'Produtos Selecionados'!$E:$E,0))="MFO", "Evitar - ROA baixo", "OK"),"OK")</f>
        <v>Evitar - ROA baixo</v>
      </c>
    </row>
    <row r="23" spans="2:22" s="247" customFormat="1" ht="15">
      <c r="B23" s="230"/>
      <c r="C23" s="230"/>
      <c r="D23" s="230"/>
      <c r="E23" s="236" t="s">
        <v>2169</v>
      </c>
      <c r="F23" s="638" t="str">
        <f>IFERROR(INDEX('Produtos Selecionados'!$G:$G,MATCH($E23,'Produtos Selecionados'!$E:$E,0)),"-")</f>
        <v>-</v>
      </c>
      <c r="G23" s="638" t="str">
        <f>IFERROR(INDEX('Produtos Selecionados'!$H:$H,MATCH($E23,'Produtos Selecionados'!$E:$E,0)),"-")</f>
        <v>Sim</v>
      </c>
      <c r="H23" s="638">
        <f>IFERROR(INDEX('Produtos Selecionados'!$O:$O,MATCH($E23,'Produtos Selecionados'!$E:$E,0)),"-")</f>
        <v>1.5529333333333332E-3</v>
      </c>
      <c r="I23" s="639" t="str">
        <f>IFERROR(INDEX('Produtos Selecionados'!$L:$L,MATCH($E23,'Produtos Selecionados'!$E:$E,0)),"-")</f>
        <v>BRL</v>
      </c>
      <c r="J23" s="639">
        <f>IFERROR(INDEX('Produtos Selecionados'!$M:$M,MATCH($E23,'Produtos Selecionados'!$E:$E,0)),"-")</f>
        <v>31</v>
      </c>
      <c r="K23" s="232">
        <v>0.03</v>
      </c>
      <c r="L23" s="246">
        <f ca="1">IF(K23="","", K23*K$11)</f>
        <v>2.4599999999999997E-2</v>
      </c>
      <c r="M23" s="232">
        <v>0.04</v>
      </c>
      <c r="N23" s="246">
        <f ca="1">IF(M23="","", M23*M$11)</f>
        <v>2.5600000000000001E-2</v>
      </c>
      <c r="O23" s="232">
        <v>0.04</v>
      </c>
      <c r="P23" s="246">
        <f ca="1">IF(O23="","", O23*O$11)</f>
        <v>2.0800000000000003E-2</v>
      </c>
      <c r="Q23" s="232"/>
      <c r="R23" s="246" t="str">
        <f>IF(Q23="","", Q23*Q$11)</f>
        <v/>
      </c>
      <c r="S23" s="232"/>
      <c r="T23" s="246" t="str">
        <f>IF(S23="","", S23*S$11)</f>
        <v/>
      </c>
      <c r="V23" s="383" t="str">
        <f>IFERROR(IF(INDEX('Produtos Selecionados'!$G:$G,MATCH($E23,'Produtos Selecionados'!$E:$E,0))="MFO", "Evitar - ROA baixo", "OK"),"OK")</f>
        <v>OK</v>
      </c>
    </row>
    <row r="24" spans="2:22" s="247" customFormat="1" ht="15">
      <c r="B24" s="230"/>
      <c r="C24" s="230"/>
      <c r="D24" s="230"/>
      <c r="E24" s="236" t="s">
        <v>2172</v>
      </c>
      <c r="F24" s="638" t="str">
        <f>IFERROR(INDEX('Produtos Selecionados'!$G:$G,MATCH($E24,'Produtos Selecionados'!$E:$E,0)),"-")</f>
        <v>-</v>
      </c>
      <c r="G24" s="638" t="str">
        <f>IFERROR(INDEX('Produtos Selecionados'!$H:$H,MATCH($E24,'Produtos Selecionados'!$E:$E,0)),"-")</f>
        <v>Sim</v>
      </c>
      <c r="H24" s="638">
        <f>IFERROR(INDEX('Produtos Selecionados'!$O:$O,MATCH($E24,'Produtos Selecionados'!$E:$E,0)),"-")</f>
        <v>1.4E-3</v>
      </c>
      <c r="I24" s="639" t="str">
        <f>IFERROR(INDEX('Produtos Selecionados'!$L:$L,MATCH($E24,'Produtos Selecionados'!$E:$E,0)),"-")</f>
        <v>BRL</v>
      </c>
      <c r="J24" s="639">
        <f>IFERROR(INDEX('Produtos Selecionados'!$M:$M,MATCH($E24,'Produtos Selecionados'!$E:$E,0)),"-")</f>
        <v>31</v>
      </c>
      <c r="K24" s="232">
        <v>0.04</v>
      </c>
      <c r="L24" s="246">
        <f ca="1">IF(K24="","", K24*K$11)</f>
        <v>3.2799999999999996E-2</v>
      </c>
      <c r="M24" s="232">
        <v>0.04</v>
      </c>
      <c r="N24" s="246">
        <f ca="1">IF(M24="","", M24*M$11)</f>
        <v>2.5600000000000001E-2</v>
      </c>
      <c r="O24" s="232">
        <v>0.04</v>
      </c>
      <c r="P24" s="246">
        <f ca="1">IF(O24="","", O24*O$11)</f>
        <v>2.0800000000000003E-2</v>
      </c>
      <c r="Q24" s="232">
        <v>0.1</v>
      </c>
      <c r="R24" s="246">
        <f ca="1">IF(Q24="","", Q24*Q$11)</f>
        <v>2.0000000000000004E-2</v>
      </c>
      <c r="S24" s="232"/>
      <c r="T24" s="246" t="str">
        <f>IF(S24="","", S24*S$11)</f>
        <v/>
      </c>
      <c r="V24" s="383" t="str">
        <f>IFERROR(IF(INDEX('Produtos Selecionados'!$G:$G,MATCH($E24,'Produtos Selecionados'!$E:$E,0))="MFO", "Evitar - ROA baixo", "OK"),"OK")</f>
        <v>OK</v>
      </c>
    </row>
    <row r="25" spans="2:22" s="247" customFormat="1" ht="15">
      <c r="B25" s="230"/>
      <c r="C25" s="230"/>
      <c r="D25" s="230"/>
      <c r="E25" s="236" t="s">
        <v>2262</v>
      </c>
      <c r="F25" s="638" t="str">
        <f>IFERROR(INDEX('Produtos Selecionados'!$G:$G,MATCH($E25,'Produtos Selecionados'!$E:$E,0)),"-")</f>
        <v>-</v>
      </c>
      <c r="G25" s="638" t="str">
        <f>IFERROR(INDEX('Produtos Selecionados'!$H:$H,MATCH($E25,'Produtos Selecionados'!$E:$E,0)),"-")</f>
        <v>Sim</v>
      </c>
      <c r="H25" s="638">
        <f>IFERROR(INDEX('Produtos Selecionados'!$O:$O,MATCH($E25,'Produtos Selecionados'!$E:$E,0)),"-")</f>
        <v>2.8E-3</v>
      </c>
      <c r="I25" s="639" t="str">
        <f>IFERROR(INDEX('Produtos Selecionados'!$L:$L,MATCH($E25,'Produtos Selecionados'!$E:$E,0)),"-")</f>
        <v>BRL</v>
      </c>
      <c r="J25" s="639">
        <f>IFERROR(INDEX('Produtos Selecionados'!$M:$M,MATCH($E25,'Produtos Selecionados'!$E:$E,0)),"-")</f>
        <v>31</v>
      </c>
      <c r="K25" s="232">
        <v>0.04</v>
      </c>
      <c r="L25" s="246">
        <f t="shared" ref="L25" ca="1" si="20">IF(K25="","", K25*K$11)</f>
        <v>3.2799999999999996E-2</v>
      </c>
      <c r="M25" s="232">
        <v>0.04</v>
      </c>
      <c r="N25" s="246">
        <f t="shared" ref="N25" ca="1" si="21">IF(M25="","", M25*M$11)</f>
        <v>2.5600000000000001E-2</v>
      </c>
      <c r="O25" s="232">
        <v>0.04</v>
      </c>
      <c r="P25" s="246">
        <f t="shared" ref="P25" ca="1" si="22">IF(O25="","", O25*O$11)</f>
        <v>2.0800000000000003E-2</v>
      </c>
      <c r="Q25" s="232">
        <v>0.1</v>
      </c>
      <c r="R25" s="246">
        <f t="shared" ref="R25" ca="1" si="23">IF(Q25="","", Q25*Q$11)</f>
        <v>2.0000000000000004E-2</v>
      </c>
      <c r="S25" s="232">
        <v>0.2</v>
      </c>
      <c r="T25" s="246">
        <f t="shared" ref="T25" ca="1" si="24">IF(S25="","", S25*S$11)</f>
        <v>1.6E-2</v>
      </c>
      <c r="V25" s="383" t="str">
        <f>IFERROR(IF(INDEX('Produtos Selecionados'!$G:$G,MATCH($E25,'Produtos Selecionados'!$E:$E,0))="MFO", "Evitar - ROA baixo", "OK"),"OK")</f>
        <v>OK</v>
      </c>
    </row>
    <row r="26" spans="2:22" s="247" customFormat="1" ht="15">
      <c r="B26" s="230"/>
      <c r="C26" s="230"/>
      <c r="D26" s="230"/>
      <c r="E26" s="236" t="s">
        <v>2167</v>
      </c>
      <c r="F26" s="638" t="str">
        <f>IFERROR(INDEX('Produtos Selecionados'!$G:$G,MATCH($E26,'Produtos Selecionados'!$E:$E,0)),"-")</f>
        <v>-</v>
      </c>
      <c r="G26" s="638" t="str">
        <f>IFERROR(INDEX('Produtos Selecionados'!$H:$H,MATCH($E26,'Produtos Selecionados'!$E:$E,0)),"-")</f>
        <v>Sim</v>
      </c>
      <c r="H26" s="638">
        <f>IFERROR(INDEX('Produtos Selecionados'!$O:$O,MATCH($E26,'Produtos Selecionados'!$E:$E,0)),"-")</f>
        <v>1.6499999999999998E-3</v>
      </c>
      <c r="I26" s="639" t="str">
        <f>IFERROR(INDEX('Produtos Selecionados'!$L:$L,MATCH($E26,'Produtos Selecionados'!$E:$E,0)),"-")</f>
        <v>BRL</v>
      </c>
      <c r="J26" s="639">
        <f>IFERROR(INDEX('Produtos Selecionados'!$M:$M,MATCH($E26,'Produtos Selecionados'!$E:$E,0)),"-")</f>
        <v>45</v>
      </c>
      <c r="K26" s="232">
        <v>0.04</v>
      </c>
      <c r="L26" s="246">
        <f t="shared" ca="1" si="0"/>
        <v>3.2799999999999996E-2</v>
      </c>
      <c r="M26" s="232">
        <v>0.04</v>
      </c>
      <c r="N26" s="246">
        <f t="shared" ca="1" si="1"/>
        <v>2.5600000000000001E-2</v>
      </c>
      <c r="O26" s="232">
        <v>0.04</v>
      </c>
      <c r="P26" s="246">
        <f t="shared" ca="1" si="2"/>
        <v>2.0800000000000003E-2</v>
      </c>
      <c r="Q26" s="232"/>
      <c r="R26" s="246" t="str">
        <f t="shared" si="3"/>
        <v/>
      </c>
      <c r="S26" s="232"/>
      <c r="T26" s="246" t="str">
        <f t="shared" si="4"/>
        <v/>
      </c>
      <c r="V26" s="383" t="str">
        <f>IFERROR(IF(INDEX('Produtos Selecionados'!$G:$G,MATCH($E26,'Produtos Selecionados'!$E:$E,0))="MFO", "Evitar - ROA baixo", "OK"),"OK")</f>
        <v>OK</v>
      </c>
    </row>
    <row r="27" spans="2:22" s="247" customFormat="1" ht="15">
      <c r="B27" s="230"/>
      <c r="C27" s="230"/>
      <c r="D27" s="230"/>
      <c r="E27" s="236" t="s">
        <v>2173</v>
      </c>
      <c r="F27" s="638" t="str">
        <f>IFERROR(INDEX('Produtos Selecionados'!$G:$G,MATCH($E27,'Produtos Selecionados'!$E:$E,0)),"-")</f>
        <v>-</v>
      </c>
      <c r="G27" s="638" t="str">
        <f>IFERROR(INDEX('Produtos Selecionados'!$H:$H,MATCH($E27,'Produtos Selecionados'!$E:$E,0)),"-")</f>
        <v>Sim</v>
      </c>
      <c r="H27" s="638">
        <f>IFERROR(INDEX('Produtos Selecionados'!$O:$O,MATCH($E27,'Produtos Selecionados'!$E:$E,0)),"-")</f>
        <v>1.3998000000000001E-3</v>
      </c>
      <c r="I27" s="639" t="str">
        <f>IFERROR(INDEX('Produtos Selecionados'!$L:$L,MATCH($E27,'Produtos Selecionados'!$E:$E,0)),"-")</f>
        <v>BRL</v>
      </c>
      <c r="J27" s="639">
        <f>IFERROR(INDEX('Produtos Selecionados'!$M:$M,MATCH($E27,'Produtos Selecionados'!$E:$E,0)),"-")</f>
        <v>46</v>
      </c>
      <c r="K27" s="232">
        <v>0.04</v>
      </c>
      <c r="L27" s="246">
        <f t="shared" ref="L27" ca="1" si="25">IF(K27="","", K27*K$11)</f>
        <v>3.2799999999999996E-2</v>
      </c>
      <c r="M27" s="232">
        <v>0.04</v>
      </c>
      <c r="N27" s="246">
        <f t="shared" ref="N27" ca="1" si="26">IF(M27="","", M27*M$11)</f>
        <v>2.5600000000000001E-2</v>
      </c>
      <c r="O27" s="232">
        <v>0.04</v>
      </c>
      <c r="P27" s="246">
        <f t="shared" ref="P27" ca="1" si="27">IF(O27="","", O27*O$11)</f>
        <v>2.0800000000000003E-2</v>
      </c>
      <c r="Q27" s="232"/>
      <c r="R27" s="246" t="str">
        <f t="shared" ref="R27" si="28">IF(Q27="","", Q27*Q$11)</f>
        <v/>
      </c>
      <c r="S27" s="232"/>
      <c r="T27" s="246" t="str">
        <f t="shared" ref="T27" si="29">IF(S27="","", S27*S$11)</f>
        <v/>
      </c>
      <c r="V27" s="383" t="str">
        <f>IFERROR(IF(INDEX('Produtos Selecionados'!$G:$G,MATCH($E27,'Produtos Selecionados'!$E:$E,0))="MFO", "Evitar - ROA baixo", "OK"),"OK")</f>
        <v>OK</v>
      </c>
    </row>
    <row r="28" spans="2:22" s="247" customFormat="1" ht="15">
      <c r="B28" s="230"/>
      <c r="C28" s="230"/>
      <c r="D28" s="230"/>
      <c r="E28" s="236" t="s">
        <v>2211</v>
      </c>
      <c r="F28" s="638" t="str">
        <f>IFERROR(INDEX('Produtos Selecionados'!$G:$G,MATCH($E28,'Produtos Selecionados'!$E:$E,0)),"-")</f>
        <v>-</v>
      </c>
      <c r="G28" s="638" t="str">
        <f>IFERROR(INDEX('Produtos Selecionados'!$H:$H,MATCH($E28,'Produtos Selecionados'!$E:$E,0)),"-")</f>
        <v>Sim</v>
      </c>
      <c r="H28" s="638">
        <f>IFERROR(INDEX('Produtos Selecionados'!$O:$O,MATCH($E28,'Produtos Selecionados'!$E:$E,0)),"-")</f>
        <v>1E-3</v>
      </c>
      <c r="I28" s="639" t="str">
        <f>IFERROR(INDEX('Produtos Selecionados'!$L:$L,MATCH($E28,'Produtos Selecionados'!$E:$E,0)),"-")</f>
        <v>BRL</v>
      </c>
      <c r="J28" s="639">
        <f>IFERROR(INDEX('Produtos Selecionados'!$M:$M,MATCH($E28,'Produtos Selecionados'!$E:$E,0)),"-")</f>
        <v>76</v>
      </c>
      <c r="K28" s="232"/>
      <c r="L28" s="246" t="str">
        <f>IF(K28="","", K28*K$11)</f>
        <v/>
      </c>
      <c r="M28" s="232"/>
      <c r="N28" s="246" t="str">
        <f>IF(M28="","", M28*M$11)</f>
        <v/>
      </c>
      <c r="O28" s="232"/>
      <c r="P28" s="246" t="str">
        <f>IF(O28="","", O28*O$11)</f>
        <v/>
      </c>
      <c r="Q28" s="232"/>
      <c r="R28" s="246" t="str">
        <f>IF(Q28="","", Q28*Q$11)</f>
        <v/>
      </c>
      <c r="S28" s="232"/>
      <c r="T28" s="246" t="str">
        <f>IF(S28="","", S28*S$11)</f>
        <v/>
      </c>
      <c r="V28" s="383" t="str">
        <f>IFERROR(IF(INDEX('Produtos Selecionados'!$G:$G,MATCH($E28,'Produtos Selecionados'!$E:$E,0))="MFO", "Evitar - ROA baixo", "OK"),"OK")</f>
        <v>OK</v>
      </c>
    </row>
    <row r="29" spans="2:22" s="247" customFormat="1" ht="15">
      <c r="B29" s="230"/>
      <c r="C29" s="230"/>
      <c r="D29" s="230"/>
      <c r="E29" s="236" t="s">
        <v>2157</v>
      </c>
      <c r="F29" s="638" t="str">
        <f>IFERROR(INDEX('Produtos Selecionados'!$G:$G,MATCH($E29,'Produtos Selecionados'!$E:$E,0)),"-")</f>
        <v>-</v>
      </c>
      <c r="G29" s="638" t="str">
        <f>IFERROR(INDEX('Produtos Selecionados'!$H:$H,MATCH($E29,'Produtos Selecionados'!$E:$E,0)),"-")</f>
        <v>Sim</v>
      </c>
      <c r="H29" s="638">
        <f>IFERROR(INDEX('Produtos Selecionados'!$O:$O,MATCH($E29,'Produtos Selecionados'!$E:$E,0)),"-")</f>
        <v>1.0500000000000001E-2</v>
      </c>
      <c r="I29" s="639" t="str">
        <f>IFERROR(INDEX('Produtos Selecionados'!$L:$L,MATCH($E29,'Produtos Selecionados'!$E:$E,0)),"-")</f>
        <v>BRL</v>
      </c>
      <c r="J29" s="639">
        <f>IFERROR(INDEX('Produtos Selecionados'!$M:$M,MATCH($E29,'Produtos Selecionados'!$E:$E,0)),"-")</f>
        <v>91</v>
      </c>
      <c r="K29" s="232">
        <v>0.05</v>
      </c>
      <c r="L29" s="246">
        <f t="shared" ca="1" si="0"/>
        <v>4.1000000000000002E-2</v>
      </c>
      <c r="M29" s="232">
        <v>0.05</v>
      </c>
      <c r="N29" s="246">
        <f t="shared" ca="1" si="1"/>
        <v>3.2000000000000001E-2</v>
      </c>
      <c r="O29" s="232">
        <v>0.05</v>
      </c>
      <c r="P29" s="246">
        <f t="shared" ca="1" si="2"/>
        <v>2.6000000000000002E-2</v>
      </c>
      <c r="Q29" s="232">
        <v>0.1</v>
      </c>
      <c r="R29" s="246">
        <f t="shared" ca="1" si="3"/>
        <v>2.0000000000000004E-2</v>
      </c>
      <c r="S29" s="232">
        <v>0.2</v>
      </c>
      <c r="T29" s="246">
        <f t="shared" ca="1" si="4"/>
        <v>1.6E-2</v>
      </c>
      <c r="V29" s="383" t="str">
        <f>IFERROR(IF(INDEX('Produtos Selecionados'!$G:$G,MATCH($E29,'Produtos Selecionados'!$E:$E,0))="MFO", "Evitar - ROA baixo", "OK"),"OK")</f>
        <v>OK</v>
      </c>
    </row>
    <row r="30" spans="2:22" s="247" customFormat="1" ht="15">
      <c r="B30" s="230"/>
      <c r="C30" s="230"/>
      <c r="D30" s="230"/>
      <c r="E30" s="236" t="s">
        <v>1507</v>
      </c>
      <c r="F30" s="638" t="str">
        <f>IFERROR(INDEX('Produtos Selecionados'!$G:$G,MATCH($E30,'Produtos Selecionados'!$E:$E,0)),"-")</f>
        <v>-</v>
      </c>
      <c r="G30" s="638" t="str">
        <f>IFERROR(INDEX('Produtos Selecionados'!$H:$H,MATCH($E30,'Produtos Selecionados'!$E:$E,0)),"-")</f>
        <v>Sim</v>
      </c>
      <c r="H30" s="638">
        <f>IFERROR(INDEX('Produtos Selecionados'!$O:$O,MATCH($E30,'Produtos Selecionados'!$E:$E,0)),"-")</f>
        <v>7.0000000000000001E-3</v>
      </c>
      <c r="I30" s="639" t="str">
        <f>IFERROR(INDEX('Produtos Selecionados'!$L:$L,MATCH($E30,'Produtos Selecionados'!$E:$E,0)),"-")</f>
        <v>BRL</v>
      </c>
      <c r="J30" s="639">
        <f>IFERROR(INDEX('Produtos Selecionados'!$M:$M,MATCH($E30,'Produtos Selecionados'!$E:$E,0)),"-")</f>
        <v>91</v>
      </c>
      <c r="K30" s="232">
        <v>0.05</v>
      </c>
      <c r="L30" s="246">
        <f t="shared" ca="1" si="0"/>
        <v>4.1000000000000002E-2</v>
      </c>
      <c r="M30" s="232">
        <v>0.05</v>
      </c>
      <c r="N30" s="246">
        <f t="shared" ca="1" si="1"/>
        <v>3.2000000000000001E-2</v>
      </c>
      <c r="O30" s="232">
        <v>0.05</v>
      </c>
      <c r="P30" s="246">
        <f t="shared" ca="1" si="2"/>
        <v>2.6000000000000002E-2</v>
      </c>
      <c r="Q30" s="232"/>
      <c r="R30" s="246" t="str">
        <f t="shared" si="3"/>
        <v/>
      </c>
      <c r="S30" s="232"/>
      <c r="T30" s="246" t="str">
        <f t="shared" si="4"/>
        <v/>
      </c>
      <c r="V30" s="383" t="str">
        <f>IFERROR(IF(INDEX('Produtos Selecionados'!$G:$G,MATCH($E30,'Produtos Selecionados'!$E:$E,0))="MFO", "Evitar - ROA baixo", "OK"),"OK")</f>
        <v>OK</v>
      </c>
    </row>
    <row r="31" spans="2:22" s="247" customFormat="1" ht="15">
      <c r="B31" s="230"/>
      <c r="C31" s="230"/>
      <c r="D31" s="230"/>
      <c r="E31" s="236" t="s">
        <v>2196</v>
      </c>
      <c r="F31" s="638" t="str">
        <f>IFERROR(INDEX('Produtos Selecionados'!$G:$G,MATCH($E31,'Produtos Selecionados'!$E:$E,0)),"-")</f>
        <v>-</v>
      </c>
      <c r="G31" s="638" t="str">
        <f>IFERROR(INDEX('Produtos Selecionados'!$H:$H,MATCH($E31,'Produtos Selecionados'!$E:$E,0)),"-")</f>
        <v>Sim</v>
      </c>
      <c r="H31" s="638">
        <f>IFERROR(INDEX('Produtos Selecionados'!$O:$O,MATCH($E31,'Produtos Selecionados'!$E:$E,0)),"-")</f>
        <v>6.6666666666666662E-3</v>
      </c>
      <c r="I31" s="639" t="str">
        <f>IFERROR(INDEX('Produtos Selecionados'!$L:$L,MATCH($E31,'Produtos Selecionados'!$E:$E,0)),"-")</f>
        <v>BRL</v>
      </c>
      <c r="J31" s="639">
        <f>IFERROR(INDEX('Produtos Selecionados'!$M:$M,MATCH($E31,'Produtos Selecionados'!$E:$E,0)),"-")</f>
        <v>271</v>
      </c>
      <c r="K31" s="232">
        <v>0.05</v>
      </c>
      <c r="L31" s="246">
        <f ca="1">IF(K31="","", K31*K$11)</f>
        <v>4.1000000000000002E-2</v>
      </c>
      <c r="M31" s="232">
        <v>0.05</v>
      </c>
      <c r="N31" s="246">
        <f ca="1">IF(M31="","", M31*M$11)</f>
        <v>3.2000000000000001E-2</v>
      </c>
      <c r="O31" s="232">
        <v>0.05</v>
      </c>
      <c r="P31" s="246">
        <f ca="1">IF(O31="","", O31*O$11)</f>
        <v>2.6000000000000002E-2</v>
      </c>
      <c r="Q31" s="232">
        <v>0.1</v>
      </c>
      <c r="R31" s="246">
        <f ca="1">IF(Q31="","", Q31*Q$11)</f>
        <v>2.0000000000000004E-2</v>
      </c>
      <c r="S31" s="232"/>
      <c r="T31" s="246" t="str">
        <f>IF(S31="","", S31*S$11)</f>
        <v/>
      </c>
      <c r="V31" s="383" t="str">
        <f>IFERROR(IF(INDEX('Produtos Selecionados'!$G:$G,MATCH($E31,'Produtos Selecionados'!$E:$E,0))="MFO", "Evitar - ROA baixo", "OK"),"OK")</f>
        <v>OK</v>
      </c>
    </row>
    <row r="32" spans="2:22" s="247" customFormat="1" ht="15">
      <c r="B32" s="230"/>
      <c r="C32" s="230"/>
      <c r="D32" s="230"/>
      <c r="E32" s="236" t="s">
        <v>2156</v>
      </c>
      <c r="F32" s="638" t="str">
        <f>IFERROR(INDEX('Produtos Selecionados'!$G:$G,MATCH($E32,'Produtos Selecionados'!$E:$E,0)),"-")</f>
        <v>-</v>
      </c>
      <c r="G32" s="638" t="str">
        <f>IFERROR(INDEX('Produtos Selecionados'!$H:$H,MATCH($E32,'Produtos Selecionados'!$E:$E,0)),"-")</f>
        <v>Sim</v>
      </c>
      <c r="H32" s="638">
        <f>IFERROR(INDEX('Produtos Selecionados'!$O:$O,MATCH($E32,'Produtos Selecionados'!$E:$E,0)),"-")</f>
        <v>2.7499999999999998E-3</v>
      </c>
      <c r="I32" s="639" t="str">
        <f>IFERROR(INDEX('Produtos Selecionados'!$L:$L,MATCH($E32,'Produtos Selecionados'!$E:$E,0)),"-")</f>
        <v>BRL</v>
      </c>
      <c r="J32" s="639">
        <f>IFERROR(INDEX('Produtos Selecionados'!$M:$M,MATCH($E32,'Produtos Selecionados'!$E:$E,0)),"-")</f>
        <v>180</v>
      </c>
      <c r="K32" s="232">
        <v>0.04</v>
      </c>
      <c r="L32" s="246">
        <f ca="1">IF(K32="","", K32*K$11)</f>
        <v>3.2799999999999996E-2</v>
      </c>
      <c r="M32" s="232"/>
      <c r="N32" s="246" t="str">
        <f>IF(M32="","", M32*M$11)</f>
        <v/>
      </c>
      <c r="O32" s="232"/>
      <c r="P32" s="246" t="str">
        <f>IF(O32="","", O32*O$11)</f>
        <v/>
      </c>
      <c r="Q32" s="232"/>
      <c r="R32" s="246" t="str">
        <f>IF(Q32="","", Q32*Q$11)</f>
        <v/>
      </c>
      <c r="S32" s="232"/>
      <c r="T32" s="246" t="str">
        <f>IF(S32="","", S32*S$11)</f>
        <v/>
      </c>
      <c r="V32" s="383" t="str">
        <f>IFERROR(IF(INDEX('Produtos Selecionados'!$G:$G,MATCH($E32,'Produtos Selecionados'!$E:$E,0))="MFO", "Evitar - ROA baixo", "OK"),"OK")</f>
        <v>OK</v>
      </c>
    </row>
    <row r="33" spans="2:23"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382"/>
      <c r="W33" s="243"/>
    </row>
    <row r="34" spans="2:23"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L36+L42+L51</f>
        <v>0.15000000000000002</v>
      </c>
      <c r="M34" s="235">
        <f ca="1">OFFSET('Asset Allocation Tatico'!$B$9, MATCH($E34,OFFSET('Asset Allocation Tatico'!$B$9,,,COUNTA('Asset Allocation Tatico'!$B:$B)-COUNTA('Asset Allocation Tatico'!$B$1:$B$9)),0)-1, MATCH(M$5,'Asset Allocation Tatico'!$D$5:$M$5,0)+2)</f>
        <v>0.15</v>
      </c>
      <c r="N34" s="244">
        <f ca="1">N36+N42+N51</f>
        <v>0.15000000000000002</v>
      </c>
      <c r="O34" s="235">
        <f ca="1">OFFSET('Asset Allocation Tatico'!$B$9, MATCH($E34,OFFSET('Asset Allocation Tatico'!$B$9,,,COUNTA('Asset Allocation Tatico'!$B:$B)-COUNTA('Asset Allocation Tatico'!$B$1:$B$9)),0)-1, MATCH(O$5,'Asset Allocation Tatico'!$D$5:$M$5,0)+2)</f>
        <v>0.1</v>
      </c>
      <c r="P34" s="244">
        <f ca="1">P36+P42+P51</f>
        <v>0.1</v>
      </c>
      <c r="Q34" s="235">
        <f ca="1">OFFSET('Asset Allocation Tatico'!$B$9, MATCH($E34,OFFSET('Asset Allocation Tatico'!$B$9,,,COUNTA('Asset Allocation Tatico'!$B:$B)-COUNTA('Asset Allocation Tatico'!$B$1:$B$9)),0)-1, MATCH(Q$5,'Asset Allocation Tatico'!$D$5:$M$5,0)+2)</f>
        <v>0.2</v>
      </c>
      <c r="R34" s="244">
        <f ca="1">R36+R42+R51</f>
        <v>0.2</v>
      </c>
      <c r="S34" s="235">
        <f ca="1">OFFSET('Asset Allocation Tatico'!$B$9, MATCH($E34,OFFSET('Asset Allocation Tatico'!$B$9,,,COUNTA('Asset Allocation Tatico'!$B:$B)-COUNTA('Asset Allocation Tatico'!$B$1:$B$9)),0)-1, MATCH(S$5,'Asset Allocation Tatico'!$D$5:$M$5,0)+2)</f>
        <v>0.15</v>
      </c>
      <c r="T34" s="245">
        <f ca="1">T36+T42+T51</f>
        <v>0.15000000000000002</v>
      </c>
      <c r="U34" s="157"/>
      <c r="V34" s="382"/>
      <c r="W34" s="157"/>
    </row>
    <row r="35" spans="2:23" s="153" customFormat="1" ht="3" customHeight="1">
      <c r="B35" s="233"/>
      <c r="C35" s="233"/>
      <c r="D35" s="233"/>
      <c r="F35" s="190"/>
      <c r="G35" s="190"/>
      <c r="H35" s="190"/>
      <c r="I35" s="190"/>
      <c r="J35" s="190"/>
      <c r="K35" s="276"/>
      <c r="L35" s="242"/>
      <c r="M35" s="276"/>
      <c r="N35" s="242"/>
      <c r="O35" s="276"/>
      <c r="P35" s="242"/>
      <c r="Q35" s="276"/>
      <c r="R35" s="242"/>
      <c r="S35" s="276"/>
      <c r="T35" s="242"/>
      <c r="U35" s="157"/>
      <c r="V35" s="382"/>
      <c r="W35" s="157"/>
    </row>
    <row r="36" spans="2:23" s="153" customFormat="1" ht="15">
      <c r="B36" s="233"/>
      <c r="C36" s="233"/>
      <c r="D36" s="233" t="s">
        <v>12</v>
      </c>
      <c r="E36" s="158" t="s">
        <v>1372</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382"/>
      <c r="W36" s="157"/>
    </row>
    <row r="37" spans="2:23" s="247" customFormat="1" ht="15">
      <c r="B37" s="230"/>
      <c r="C37" s="230"/>
      <c r="D37" s="230"/>
      <c r="E37" s="236" t="s">
        <v>1449</v>
      </c>
      <c r="F37" s="638" t="str">
        <f>IFERROR(INDEX('Produtos Selecionados'!$G:$G,MATCH($E37,'Produtos Selecionados'!$E:$E,0)),"-")</f>
        <v>-</v>
      </c>
      <c r="G37" s="638" t="str">
        <f>IFERROR(INDEX('Produtos Selecionados'!$H:$H,MATCH($E37,'Produtos Selecionados'!$E:$E,0)),"-")</f>
        <v>-</v>
      </c>
      <c r="H37" s="638" t="str">
        <f>IFERROR(INDEX('Produtos Selecionados'!$O:$O,MATCH($E37,'Produtos Selecionados'!$E:$E,0)),"-")</f>
        <v>-</v>
      </c>
      <c r="I37" s="639" t="str">
        <f>IFERROR(INDEX('Produtos Selecionados'!$L:$L,MATCH($E37,'Produtos Selecionados'!$E:$E,0)),"-")</f>
        <v>-</v>
      </c>
      <c r="J37" s="639" t="str">
        <f>IFERROR(INDEX('Produtos Selecionados'!$M:$M,MATCH($E37,'Produtos Selecionados'!$E:$E,0)),"-")</f>
        <v>-</v>
      </c>
      <c r="K37" s="232"/>
      <c r="L37" s="246" t="str">
        <f t="shared" ref="L37:N38" si="30">IF(K37="","", K37*K$36)</f>
        <v/>
      </c>
      <c r="M37" s="232"/>
      <c r="N37" s="246" t="str">
        <f t="shared" si="30"/>
        <v/>
      </c>
      <c r="O37" s="232"/>
      <c r="P37" s="246" t="str">
        <f>IF(O37="","", O37*O$36)</f>
        <v/>
      </c>
      <c r="Q37" s="232"/>
      <c r="R37" s="246" t="str">
        <f>IF(Q37="","", Q37*Q$36)</f>
        <v/>
      </c>
      <c r="S37" s="232"/>
      <c r="T37" s="246" t="str">
        <f>IF(S37="","", S37*S$36)</f>
        <v/>
      </c>
      <c r="V37" s="383" t="str">
        <f>IFERROR(IF(INDEX('Produtos Selecionados'!$G:$G,MATCH($E37,'Produtos Selecionados'!$E:$E,0))="MFO", "Evitar - ROA baixo", "OK"),"OK")</f>
        <v>OK</v>
      </c>
    </row>
    <row r="38" spans="2:23" s="247" customFormat="1" ht="15">
      <c r="B38" s="230"/>
      <c r="C38" s="230"/>
      <c r="D38" s="230"/>
      <c r="E38" s="236" t="s">
        <v>1438</v>
      </c>
      <c r="F38" s="638" t="str">
        <f>IFERROR(INDEX('Produtos Selecionados'!$G:$G,MATCH($E38,'Produtos Selecionados'!$E:$E,0)),"-")</f>
        <v>-</v>
      </c>
      <c r="G38" s="638" t="str">
        <f>IFERROR(INDEX('Produtos Selecionados'!$H:$H,MATCH($E38,'Produtos Selecionados'!$E:$E,0)),"-")</f>
        <v>-</v>
      </c>
      <c r="H38" s="638" t="str">
        <f>IFERROR(INDEX('Produtos Selecionados'!$O:$O,MATCH($E38,'Produtos Selecionados'!$E:$E,0)),"-")</f>
        <v>-</v>
      </c>
      <c r="I38" s="639" t="str">
        <f>IFERROR(INDEX('Produtos Selecionados'!$L:$L,MATCH($E38,'Produtos Selecionados'!$E:$E,0)),"-")</f>
        <v>-</v>
      </c>
      <c r="J38" s="639" t="str">
        <f>IFERROR(INDEX('Produtos Selecionados'!$M:$M,MATCH($E38,'Produtos Selecionados'!$E:$E,0)),"-")</f>
        <v>-</v>
      </c>
      <c r="K38" s="232"/>
      <c r="L38" s="246" t="str">
        <f t="shared" si="30"/>
        <v/>
      </c>
      <c r="M38" s="232"/>
      <c r="N38" s="246" t="str">
        <f t="shared" si="30"/>
        <v/>
      </c>
      <c r="O38" s="232"/>
      <c r="P38" s="246" t="str">
        <f>IF(O38="","", O38*O$36)</f>
        <v/>
      </c>
      <c r="Q38" s="232"/>
      <c r="R38" s="246" t="str">
        <f>IF(Q38="","", Q38*Q$36)</f>
        <v/>
      </c>
      <c r="S38" s="232"/>
      <c r="T38" s="246" t="str">
        <f>IF(S38="","", S38*S$36)</f>
        <v/>
      </c>
      <c r="V38" s="383" t="str">
        <f>IFERROR(IF(INDEX('Produtos Selecionados'!$G:$G,MATCH($E38,'Produtos Selecionados'!$E:$E,0))="MFO", "Evitar - ROA baixo", "OK"),"OK")</f>
        <v>OK</v>
      </c>
    </row>
    <row r="39" spans="2:23" s="247" customFormat="1" ht="15">
      <c r="B39" s="230"/>
      <c r="C39" s="230"/>
      <c r="D39" s="230"/>
      <c r="E39" s="236" t="s">
        <v>2197</v>
      </c>
      <c r="F39" s="638" t="str">
        <f>IFERROR(INDEX('Produtos Selecionados'!$G:$G,MATCH($E39,'Produtos Selecionados'!$E:$E,0)),"-")</f>
        <v>-</v>
      </c>
      <c r="G39" s="638" t="str">
        <f>IFERROR(INDEX('Produtos Selecionados'!$H:$H,MATCH($E39,'Produtos Selecionados'!$E:$E,0)),"-")</f>
        <v>Sim</v>
      </c>
      <c r="H39" s="638">
        <f>IFERROR(INDEX('Produtos Selecionados'!$O:$O,MATCH($E39,'Produtos Selecionados'!$E:$E,0)),"-")</f>
        <v>1.9600000000000004E-3</v>
      </c>
      <c r="I39" s="639" t="str">
        <f>IFERROR(INDEX('Produtos Selecionados'!$L:$L,MATCH($E39,'Produtos Selecionados'!$E:$E,0)),"-")</f>
        <v>BRL</v>
      </c>
      <c r="J39" s="639">
        <f>IFERROR(INDEX('Produtos Selecionados'!$M:$M,MATCH($E39,'Produtos Selecionados'!$E:$E,0)),"-")</f>
        <v>31</v>
      </c>
      <c r="K39" s="232"/>
      <c r="L39" s="246" t="str">
        <f t="shared" ref="L39" si="31">IF(K39="","", K39*K$36)</f>
        <v/>
      </c>
      <c r="M39" s="232"/>
      <c r="N39" s="246" t="str">
        <f t="shared" ref="N39" si="32">IF(M39="","", M39*M$36)</f>
        <v/>
      </c>
      <c r="O39" s="232"/>
      <c r="P39" s="246" t="str">
        <f>IF(O39="","", O39*O$36)</f>
        <v/>
      </c>
      <c r="Q39" s="232"/>
      <c r="R39" s="246" t="str">
        <f>IF(Q39="","", Q39*Q$36)</f>
        <v/>
      </c>
      <c r="S39" s="232"/>
      <c r="T39" s="246" t="str">
        <f>IF(S39="","", S39*S$36)</f>
        <v/>
      </c>
      <c r="V39" s="383" t="str">
        <f>IFERROR(IF(INDEX('Produtos Selecionados'!$G:$G,MATCH($E39,'Produtos Selecionados'!$E:$E,0))="MFO", "Evitar - ROA baixo", "OK"),"OK")</f>
        <v>OK</v>
      </c>
    </row>
    <row r="40" spans="2:23" s="247" customFormat="1" ht="15">
      <c r="B40" s="230"/>
      <c r="C40" s="230"/>
      <c r="D40" s="230"/>
      <c r="E40" s="236" t="s">
        <v>1747</v>
      </c>
      <c r="F40" s="638" t="str">
        <f>IFERROR(INDEX('Produtos Selecionados'!$G:$G,MATCH($E40,'Produtos Selecionados'!$E:$E,0)),"-")</f>
        <v>-</v>
      </c>
      <c r="G40" s="638" t="str">
        <f>IFERROR(INDEX('Produtos Selecionados'!$H:$H,MATCH($E40,'Produtos Selecionados'!$E:$E,0)),"-")</f>
        <v>Sim</v>
      </c>
      <c r="H40" s="638">
        <f>IFERROR(INDEX('Produtos Selecionados'!$O:$O,MATCH($E40,'Produtos Selecionados'!$E:$E,0)),"-")</f>
        <v>2.8799999999999997E-3</v>
      </c>
      <c r="I40" s="639" t="str">
        <f>IFERROR(INDEX('Produtos Selecionados'!$L:$L,MATCH($E40,'Produtos Selecionados'!$E:$E,0)),"-")</f>
        <v>BRL</v>
      </c>
      <c r="J40" s="639">
        <f>IFERROR(INDEX('Produtos Selecionados'!$M:$M,MATCH($E40,'Produtos Selecionados'!$E:$E,0)),"-")</f>
        <v>2</v>
      </c>
      <c r="K40" s="232"/>
      <c r="L40" s="246" t="str">
        <f t="shared" ref="L40" si="33">IF(K40="","", K40*K$36)</f>
        <v/>
      </c>
      <c r="M40" s="232"/>
      <c r="N40" s="246" t="str">
        <f t="shared" ref="N40" si="34">IF(M40="","", M40*M$36)</f>
        <v/>
      </c>
      <c r="O40" s="232"/>
      <c r="P40" s="246" t="str">
        <f>IF(O40="","", O40*O$36)</f>
        <v/>
      </c>
      <c r="Q40" s="232"/>
      <c r="R40" s="246" t="str">
        <f>IF(Q40="","", Q40*Q$36)</f>
        <v/>
      </c>
      <c r="S40" s="232"/>
      <c r="T40" s="246" t="str">
        <f>IF(S40="","", S40*S$36)</f>
        <v/>
      </c>
      <c r="V40" s="383" t="str">
        <f>IFERROR(IF(INDEX('Produtos Selecionados'!$G:$G,MATCH($E40,'Produtos Selecionados'!$E:$E,0))="MFO", "Evitar - ROA baixo", "OK"),"OK")</f>
        <v>OK</v>
      </c>
    </row>
    <row r="41" spans="2:23"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382"/>
      <c r="W41" s="243"/>
    </row>
    <row r="42" spans="2:23" s="153" customFormat="1" ht="15">
      <c r="B42" s="233"/>
      <c r="C42" s="233"/>
      <c r="D42" s="233" t="s">
        <v>12</v>
      </c>
      <c r="E42" s="158" t="s">
        <v>1376</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SUM(L43:L50)</f>
        <v>0.11000000000000001</v>
      </c>
      <c r="M42" s="234">
        <f ca="1">OFFSET('Asset Allocation Tatico'!$B$9, MATCH($E42,OFFSET('Asset Allocation Tatico'!$B$9,,,COUNTA('Asset Allocation Tatico'!$B:$B)-COUNTA('Asset Allocation Tatico'!$B$1:$B$9)),0)-1, MATCH(M$5,'Asset Allocation Tatico'!$D$5:$M$5,0)+2)</f>
        <v>0.11</v>
      </c>
      <c r="N42" s="207">
        <f ca="1">SUM(N43:N50)</f>
        <v>0.11000000000000001</v>
      </c>
      <c r="O42" s="234">
        <f ca="1">OFFSET('Asset Allocation Tatico'!$B$9, MATCH($E42,OFFSET('Asset Allocation Tatico'!$B$9,,,COUNTA('Asset Allocation Tatico'!$B:$B)-COUNTA('Asset Allocation Tatico'!$B$1:$B$9)),0)-1, MATCH(O$5,'Asset Allocation Tatico'!$D$5:$M$5,0)+2)</f>
        <v>7.4999999999999997E-2</v>
      </c>
      <c r="P42" s="207">
        <f ca="1">SUM(P43:P50)</f>
        <v>7.4999999999999997E-2</v>
      </c>
      <c r="Q42" s="234">
        <f ca="1">OFFSET('Asset Allocation Tatico'!$B$9, MATCH($E42,OFFSET('Asset Allocation Tatico'!$B$9,,,COUNTA('Asset Allocation Tatico'!$B:$B)-COUNTA('Asset Allocation Tatico'!$B$1:$B$9)),0)-1, MATCH(Q$5,'Asset Allocation Tatico'!$D$5:$M$5,0)+2)</f>
        <v>0.15</v>
      </c>
      <c r="R42" s="207">
        <f ca="1">SUM(R43:R50)</f>
        <v>0.15</v>
      </c>
      <c r="S42" s="234">
        <f ca="1">OFFSET('Asset Allocation Tatico'!$B$9, MATCH($E42,OFFSET('Asset Allocation Tatico'!$B$9,,,COUNTA('Asset Allocation Tatico'!$B:$B)-COUNTA('Asset Allocation Tatico'!$B$1:$B$9)),0)-1, MATCH(S$5,'Asset Allocation Tatico'!$D$5:$M$5,0)+2)</f>
        <v>0.11</v>
      </c>
      <c r="T42" s="207">
        <f ca="1">SUM(T43:T50)</f>
        <v>0.11000000000000001</v>
      </c>
      <c r="U42" s="157"/>
      <c r="V42" s="382"/>
      <c r="W42" s="157"/>
    </row>
    <row r="43" spans="2:23" s="247" customFormat="1" ht="15">
      <c r="B43" s="230"/>
      <c r="C43" s="230"/>
      <c r="D43" s="230"/>
      <c r="E43" s="236" t="s">
        <v>1439</v>
      </c>
      <c r="F43" s="638" t="str">
        <f>IFERROR(INDEX('Produtos Selecionados'!$G:$G,MATCH($E43,'Produtos Selecionados'!$E:$E,0)),"-")</f>
        <v>-</v>
      </c>
      <c r="G43" s="638" t="str">
        <f>IFERROR(INDEX('Produtos Selecionados'!$H:$H,MATCH($E43,'Produtos Selecionados'!$E:$E,0)),"-")</f>
        <v>-</v>
      </c>
      <c r="H43" s="638" t="str">
        <f>IFERROR(INDEX('Produtos Selecionados'!$O:$O,MATCH($E43,'Produtos Selecionados'!$E:$E,0)),"-")</f>
        <v>-</v>
      </c>
      <c r="I43" s="639" t="str">
        <f>IFERROR(INDEX('Produtos Selecionados'!$L:$L,MATCH($E43,'Produtos Selecionados'!$E:$E,0)),"-")</f>
        <v>-</v>
      </c>
      <c r="J43" s="639" t="str">
        <f>IFERROR(INDEX('Produtos Selecionados'!$M:$M,MATCH($E43,'Produtos Selecionados'!$E:$E,0)),"-")</f>
        <v>-</v>
      </c>
      <c r="K43" s="232"/>
      <c r="L43" s="246" t="str">
        <f t="shared" ref="L43:L49" si="35">IF(K43="","", K43*K$42)</f>
        <v/>
      </c>
      <c r="M43" s="232"/>
      <c r="N43" s="246" t="str">
        <f t="shared" ref="N43" si="36">IF(M43="","", M43*M$42)</f>
        <v/>
      </c>
      <c r="O43" s="232"/>
      <c r="P43" s="246" t="str">
        <f t="shared" ref="P43:P49" si="37">IF(O43="","", O43*O$42)</f>
        <v/>
      </c>
      <c r="Q43" s="232"/>
      <c r="R43" s="246" t="str">
        <f t="shared" ref="R43:R49" si="38">IF(Q43="","", Q43*Q$42)</f>
        <v/>
      </c>
      <c r="S43" s="232"/>
      <c r="T43" s="246" t="str">
        <f t="shared" ref="T43:T49" si="39">IF(S43="","", S43*S$42)</f>
        <v/>
      </c>
      <c r="V43" s="383" t="str">
        <f>IFERROR(IF(INDEX('Produtos Selecionados'!$G:$G,MATCH($E43,'Produtos Selecionados'!$E:$E,0))="MFO", "Evitar - ROA baixo", "OK"),"OK")</f>
        <v>OK</v>
      </c>
    </row>
    <row r="44" spans="2:23" s="247" customFormat="1" ht="15">
      <c r="B44" s="230"/>
      <c r="C44" s="230"/>
      <c r="D44" s="230"/>
      <c r="E44" s="236" t="str">
        <f>'RF &amp; RV Guide'!E36</f>
        <v>NTN-B 2030 (IPCA+-)</v>
      </c>
      <c r="F44" s="638" t="str">
        <f>IFERROR(INDEX('Produtos Selecionados'!$G:$G,MATCH($E44,'Produtos Selecionados'!$E:$E,0)),"-")</f>
        <v>MFO</v>
      </c>
      <c r="G44" s="638" t="str">
        <f>IFERROR(INDEX('Produtos Selecionados'!$H:$H,MATCH($E44,'Produtos Selecionados'!$E:$E,0)),"-")</f>
        <v>Sim</v>
      </c>
      <c r="H44" s="638" t="str">
        <f>IFERROR(INDEX('Produtos Selecionados'!$O:$O,MATCH($E44,'Produtos Selecionados'!$E:$E,0)),"-")</f>
        <v>-</v>
      </c>
      <c r="I44" s="639" t="str">
        <f>IFERROR(INDEX('Produtos Selecionados'!$L:$L,MATCH($E44,'Produtos Selecionados'!$E:$E,0)),"-")</f>
        <v>BRL</v>
      </c>
      <c r="J44" s="639">
        <f>IFERROR(INDEX('Produtos Selecionados'!$M:$M,MATCH($E44,'Produtos Selecionados'!$E:$E,0)),"-")</f>
        <v>2856</v>
      </c>
      <c r="K44" s="232"/>
      <c r="L44" s="246" t="str">
        <f t="shared" si="35"/>
        <v/>
      </c>
      <c r="M44" s="232"/>
      <c r="N44" s="246" t="str">
        <f t="shared" ref="N44:N49" si="40">IF(M44="","", M44*M$42)</f>
        <v/>
      </c>
      <c r="O44" s="232"/>
      <c r="P44" s="246" t="str">
        <f t="shared" si="37"/>
        <v/>
      </c>
      <c r="Q44" s="232"/>
      <c r="R44" s="246" t="str">
        <f t="shared" si="38"/>
        <v/>
      </c>
      <c r="S44" s="232"/>
      <c r="T44" s="246" t="str">
        <f t="shared" si="39"/>
        <v/>
      </c>
      <c r="V44" s="383" t="str">
        <f>IFERROR(IF(INDEX('Produtos Selecionados'!$G:$G,MATCH($E44,'Produtos Selecionados'!$E:$E,0))="MFO", "Evitar - ROA baixo", "OK"),"OK")</f>
        <v>Evitar - ROA baixo</v>
      </c>
    </row>
    <row r="45" spans="2:23" s="247" customFormat="1" ht="15">
      <c r="B45" s="230"/>
      <c r="C45" s="230"/>
      <c r="D45" s="230"/>
      <c r="E45" s="236" t="s">
        <v>1459</v>
      </c>
      <c r="F45" s="638" t="str">
        <f>IFERROR(INDEX('Produtos Selecionados'!$G:$G,MATCH($E45,'Produtos Selecionados'!$E:$E,0)),"-")</f>
        <v>-</v>
      </c>
      <c r="G45" s="638" t="str">
        <f>IFERROR(INDEX('Produtos Selecionados'!$H:$H,MATCH($E45,'Produtos Selecionados'!$E:$E,0)),"-")</f>
        <v>-</v>
      </c>
      <c r="H45" s="638" t="str">
        <f>IFERROR(INDEX('Produtos Selecionados'!$O:$O,MATCH($E45,'Produtos Selecionados'!$E:$E,0)),"-")</f>
        <v>-</v>
      </c>
      <c r="I45" s="639" t="str">
        <f>IFERROR(INDEX('Produtos Selecionados'!$L:$L,MATCH($E45,'Produtos Selecionados'!$E:$E,0)),"-")</f>
        <v>-</v>
      </c>
      <c r="J45" s="639" t="str">
        <f>IFERROR(INDEX('Produtos Selecionados'!$M:$M,MATCH($E45,'Produtos Selecionados'!$E:$E,0)),"-")</f>
        <v>-</v>
      </c>
      <c r="K45" s="232">
        <v>0.2</v>
      </c>
      <c r="L45" s="246">
        <f t="shared" ca="1" si="35"/>
        <v>2.2000000000000002E-2</v>
      </c>
      <c r="M45" s="232">
        <v>0.2</v>
      </c>
      <c r="N45" s="246">
        <f t="shared" ca="1" si="40"/>
        <v>2.2000000000000002E-2</v>
      </c>
      <c r="O45" s="232">
        <v>0.2</v>
      </c>
      <c r="P45" s="246">
        <f t="shared" ca="1" si="37"/>
        <v>1.4999999999999999E-2</v>
      </c>
      <c r="Q45" s="232">
        <v>0.2</v>
      </c>
      <c r="R45" s="246">
        <f t="shared" ca="1" si="38"/>
        <v>0.03</v>
      </c>
      <c r="S45" s="232">
        <v>0.2</v>
      </c>
      <c r="T45" s="246">
        <f t="shared" ca="1" si="39"/>
        <v>2.2000000000000002E-2</v>
      </c>
      <c r="V45" s="383" t="str">
        <f>IFERROR(IF(INDEX('Produtos Selecionados'!$G:$G,MATCH($E45,'Produtos Selecionados'!$E:$E,0))="MFO", "Evitar - ROA baixo", "OK"),"OK")</f>
        <v>OK</v>
      </c>
    </row>
    <row r="46" spans="2:23" s="247" customFormat="1" ht="15">
      <c r="B46" s="230"/>
      <c r="C46" s="230"/>
      <c r="D46" s="230"/>
      <c r="E46" s="236" t="s">
        <v>1450</v>
      </c>
      <c r="F46" s="638" t="str">
        <f>IFERROR(INDEX('Produtos Selecionados'!$G:$G,MATCH($E46,'Produtos Selecionados'!$E:$E,0)),"-")</f>
        <v>-</v>
      </c>
      <c r="G46" s="638" t="str">
        <f>IFERROR(INDEX('Produtos Selecionados'!$H:$H,MATCH($E46,'Produtos Selecionados'!$E:$E,0)),"-")</f>
        <v>-</v>
      </c>
      <c r="H46" s="638" t="str">
        <f>IFERROR(INDEX('Produtos Selecionados'!$O:$O,MATCH($E46,'Produtos Selecionados'!$E:$E,0)),"-")</f>
        <v>-</v>
      </c>
      <c r="I46" s="639" t="str">
        <f>IFERROR(INDEX('Produtos Selecionados'!$L:$L,MATCH($E46,'Produtos Selecionados'!$E:$E,0)),"-")</f>
        <v>-</v>
      </c>
      <c r="J46" s="639" t="str">
        <f>IFERROR(INDEX('Produtos Selecionados'!$M:$M,MATCH($E46,'Produtos Selecionados'!$E:$E,0)),"-")</f>
        <v>-</v>
      </c>
      <c r="K46" s="232">
        <v>0.2</v>
      </c>
      <c r="L46" s="246">
        <f t="shared" ca="1" si="35"/>
        <v>2.2000000000000002E-2</v>
      </c>
      <c r="M46" s="232">
        <v>0.2</v>
      </c>
      <c r="N46" s="246">
        <f t="shared" ca="1" si="40"/>
        <v>2.2000000000000002E-2</v>
      </c>
      <c r="O46" s="232">
        <v>0.2</v>
      </c>
      <c r="P46" s="246">
        <f t="shared" ca="1" si="37"/>
        <v>1.4999999999999999E-2</v>
      </c>
      <c r="Q46" s="232">
        <v>0.2</v>
      </c>
      <c r="R46" s="246">
        <f t="shared" ca="1" si="38"/>
        <v>0.03</v>
      </c>
      <c r="S46" s="232">
        <v>0.2</v>
      </c>
      <c r="T46" s="246">
        <f t="shared" ca="1" si="39"/>
        <v>2.2000000000000002E-2</v>
      </c>
      <c r="V46" s="383" t="str">
        <f>IFERROR(IF(INDEX('Produtos Selecionados'!$G:$G,MATCH($E46,'Produtos Selecionados'!$E:$E,0))="MFO", "Evitar - ROA baixo", "OK"),"OK")</f>
        <v>OK</v>
      </c>
    </row>
    <row r="47" spans="2:23" s="247" customFormat="1" ht="15">
      <c r="B47" s="230"/>
      <c r="C47" s="230"/>
      <c r="D47" s="230"/>
      <c r="E47" s="236" t="s">
        <v>1451</v>
      </c>
      <c r="F47" s="638" t="str">
        <f>IFERROR(INDEX('Produtos Selecionados'!$G:$G,MATCH($E47,'Produtos Selecionados'!$E:$E,0)),"-")</f>
        <v>-</v>
      </c>
      <c r="G47" s="638" t="str">
        <f>IFERROR(INDEX('Produtos Selecionados'!$H:$H,MATCH($E47,'Produtos Selecionados'!$E:$E,0)),"-")</f>
        <v>-</v>
      </c>
      <c r="H47" s="638" t="str">
        <f>IFERROR(INDEX('Produtos Selecionados'!$O:$O,MATCH($E47,'Produtos Selecionados'!$E:$E,0)),"-")</f>
        <v>-</v>
      </c>
      <c r="I47" s="639" t="str">
        <f>IFERROR(INDEX('Produtos Selecionados'!$L:$L,MATCH($E47,'Produtos Selecionados'!$E:$E,0)),"-")</f>
        <v>-</v>
      </c>
      <c r="J47" s="639" t="str">
        <f>IFERROR(INDEX('Produtos Selecionados'!$M:$M,MATCH($E47,'Produtos Selecionados'!$E:$E,0)),"-")</f>
        <v>-</v>
      </c>
      <c r="K47" s="232">
        <v>0.2</v>
      </c>
      <c r="L47" s="246">
        <f t="shared" ca="1" si="35"/>
        <v>2.2000000000000002E-2</v>
      </c>
      <c r="M47" s="232">
        <v>0.2</v>
      </c>
      <c r="N47" s="246">
        <f t="shared" ca="1" si="40"/>
        <v>2.2000000000000002E-2</v>
      </c>
      <c r="O47" s="232">
        <v>0.2</v>
      </c>
      <c r="P47" s="246">
        <f t="shared" ca="1" si="37"/>
        <v>1.4999999999999999E-2</v>
      </c>
      <c r="Q47" s="232">
        <v>0.2</v>
      </c>
      <c r="R47" s="246">
        <f t="shared" ca="1" si="38"/>
        <v>0.03</v>
      </c>
      <c r="S47" s="232">
        <v>0.2</v>
      </c>
      <c r="T47" s="246">
        <f t="shared" ca="1" si="39"/>
        <v>2.2000000000000002E-2</v>
      </c>
      <c r="V47" s="383" t="str">
        <f>IFERROR(IF(INDEX('Produtos Selecionados'!$G:$G,MATCH($E47,'Produtos Selecionados'!$E:$E,0))="MFO", "Evitar - ROA baixo", "OK"),"OK")</f>
        <v>OK</v>
      </c>
    </row>
    <row r="48" spans="2:23" s="247" customFormat="1" ht="15">
      <c r="B48" s="230"/>
      <c r="C48" s="230"/>
      <c r="D48" s="230"/>
      <c r="E48" s="236" t="s">
        <v>1452</v>
      </c>
      <c r="F48" s="638" t="str">
        <f>IFERROR(INDEX('Produtos Selecionados'!$G:$G,MATCH($E48,'Produtos Selecionados'!$E:$E,0)),"-")</f>
        <v>-</v>
      </c>
      <c r="G48" s="638" t="str">
        <f>IFERROR(INDEX('Produtos Selecionados'!$H:$H,MATCH($E48,'Produtos Selecionados'!$E:$E,0)),"-")</f>
        <v>-</v>
      </c>
      <c r="H48" s="638" t="str">
        <f>IFERROR(INDEX('Produtos Selecionados'!$O:$O,MATCH($E48,'Produtos Selecionados'!$E:$E,0)),"-")</f>
        <v>-</v>
      </c>
      <c r="I48" s="639" t="str">
        <f>IFERROR(INDEX('Produtos Selecionados'!$L:$L,MATCH($E48,'Produtos Selecionados'!$E:$E,0)),"-")</f>
        <v>-</v>
      </c>
      <c r="J48" s="639" t="str">
        <f>IFERROR(INDEX('Produtos Selecionados'!$M:$M,MATCH($E48,'Produtos Selecionados'!$E:$E,0)),"-")</f>
        <v>-</v>
      </c>
      <c r="K48" s="232">
        <v>0.2</v>
      </c>
      <c r="L48" s="246">
        <f t="shared" ca="1" si="35"/>
        <v>2.2000000000000002E-2</v>
      </c>
      <c r="M48" s="232">
        <v>0.2</v>
      </c>
      <c r="N48" s="246">
        <f t="shared" ca="1" si="40"/>
        <v>2.2000000000000002E-2</v>
      </c>
      <c r="O48" s="232">
        <v>0.2</v>
      </c>
      <c r="P48" s="246">
        <f t="shared" ca="1" si="37"/>
        <v>1.4999999999999999E-2</v>
      </c>
      <c r="Q48" s="232">
        <v>0.2</v>
      </c>
      <c r="R48" s="246">
        <f t="shared" ca="1" si="38"/>
        <v>0.03</v>
      </c>
      <c r="S48" s="232">
        <v>0.2</v>
      </c>
      <c r="T48" s="246">
        <f t="shared" ca="1" si="39"/>
        <v>2.2000000000000002E-2</v>
      </c>
      <c r="V48" s="383" t="str">
        <f>IFERROR(IF(INDEX('Produtos Selecionados'!$G:$G,MATCH($E48,'Produtos Selecionados'!$E:$E,0))="MFO", "Evitar - ROA baixo", "OK"),"OK")</f>
        <v>OK</v>
      </c>
    </row>
    <row r="49" spans="2:23" s="247" customFormat="1" ht="15">
      <c r="B49" s="230"/>
      <c r="C49" s="230"/>
      <c r="D49" s="230"/>
      <c r="E49" s="236" t="str">
        <f>'RF &amp; RV Guide'!E42</f>
        <v>BDIF11 (IMA-B+2.20%)</v>
      </c>
      <c r="F49" s="638" t="str">
        <f>IFERROR(INDEX('Produtos Selecionados'!$G:$G,MATCH($E49,'Produtos Selecionados'!$E:$E,0)),"-")</f>
        <v>-</v>
      </c>
      <c r="G49" s="638" t="str">
        <f>IFERROR(INDEX('Produtos Selecionados'!$H:$H,MATCH($E49,'Produtos Selecionados'!$E:$E,0)),"-")</f>
        <v>Sim</v>
      </c>
      <c r="H49" s="638" t="str">
        <f>IFERROR(INDEX('Produtos Selecionados'!$O:$O,MATCH($E49,'Produtos Selecionados'!$E:$E,0)),"-")</f>
        <v>-</v>
      </c>
      <c r="I49" s="639" t="str">
        <f>IFERROR(INDEX('Produtos Selecionados'!$L:$L,MATCH($E49,'Produtos Selecionados'!$E:$E,0)),"-")</f>
        <v>BRL</v>
      </c>
      <c r="J49" s="639">
        <f>IFERROR(INDEX('Produtos Selecionados'!$M:$M,MATCH($E49,'Produtos Selecionados'!$E:$E,0)),"-")</f>
        <v>2</v>
      </c>
      <c r="K49" s="232">
        <v>0.2</v>
      </c>
      <c r="L49" s="246">
        <f t="shared" ca="1" si="35"/>
        <v>2.2000000000000002E-2</v>
      </c>
      <c r="M49" s="232">
        <v>0.2</v>
      </c>
      <c r="N49" s="246">
        <f t="shared" ca="1" si="40"/>
        <v>2.2000000000000002E-2</v>
      </c>
      <c r="O49" s="232">
        <v>0.2</v>
      </c>
      <c r="P49" s="246">
        <f t="shared" ca="1" si="37"/>
        <v>1.4999999999999999E-2</v>
      </c>
      <c r="Q49" s="232">
        <v>0.2</v>
      </c>
      <c r="R49" s="246">
        <f t="shared" ca="1" si="38"/>
        <v>0.03</v>
      </c>
      <c r="S49" s="232">
        <v>0.2</v>
      </c>
      <c r="T49" s="246">
        <f t="shared" ca="1" si="39"/>
        <v>2.2000000000000002E-2</v>
      </c>
      <c r="V49" s="383" t="str">
        <f>IFERROR(IF(INDEX('Produtos Selecionados'!$G:$G,MATCH($E49,'Produtos Selecionados'!$E:$E,0))="MFO", "Evitar - ROA baixo", "OK"),"OK")</f>
        <v>OK</v>
      </c>
    </row>
    <row r="50" spans="2:23" s="153" customFormat="1" ht="8.25" customHeight="1">
      <c r="B50" s="233"/>
      <c r="C50" s="233"/>
      <c r="D50" s="233"/>
      <c r="E50" s="176"/>
      <c r="F50" s="190"/>
      <c r="G50" s="190"/>
      <c r="H50" s="190"/>
      <c r="I50" s="190"/>
      <c r="J50" s="190"/>
      <c r="K50" s="248"/>
      <c r="L50" s="249" t="str">
        <f>IF(K50="","", K50*K$11)</f>
        <v/>
      </c>
      <c r="M50" s="290"/>
      <c r="N50" s="249" t="str">
        <f>IF(M50="","", M50*M$11)</f>
        <v/>
      </c>
      <c r="O50" s="248"/>
      <c r="P50" s="249" t="str">
        <f>IF(O50="","", O50*O$11)</f>
        <v/>
      </c>
      <c r="Q50" s="248"/>
      <c r="R50" s="249" t="str">
        <f>IF(Q50="","", Q50*Q$11)</f>
        <v/>
      </c>
      <c r="S50" s="248"/>
      <c r="T50" s="249" t="str">
        <f>IF(S50="","", S50*S$11)</f>
        <v/>
      </c>
      <c r="U50" s="243"/>
      <c r="V50" s="382"/>
      <c r="W50" s="243"/>
    </row>
    <row r="51" spans="2:23" s="153" customFormat="1" ht="15">
      <c r="B51" s="233"/>
      <c r="C51" s="233"/>
      <c r="D51" s="233" t="s">
        <v>12</v>
      </c>
      <c r="E51" s="158" t="s">
        <v>1370</v>
      </c>
      <c r="F51" s="159"/>
      <c r="G51" s="159"/>
      <c r="H51" s="159"/>
      <c r="I51" s="159"/>
      <c r="J51" s="159"/>
      <c r="K51" s="234">
        <f ca="1">OFFSET('Asset Allocation Tatico'!$B$9, MATCH($E51,OFFSET('Asset Allocation Tatico'!$B$9,,,COUNTA('Asset Allocation Tatico'!$B:$B)-COUNTA('Asset Allocation Tatico'!$B$1:$B$9)),0)-1, MATCH(K$5,'Asset Allocation Tatico'!$D$5:$M$5,0)+2)</f>
        <v>0.04</v>
      </c>
      <c r="L51" s="207">
        <f ca="1">SUM(L52:L54)</f>
        <v>0.04</v>
      </c>
      <c r="M51" s="234">
        <f ca="1">OFFSET('Asset Allocation Tatico'!$B$9, MATCH($E51,OFFSET('Asset Allocation Tatico'!$B$9,,,COUNTA('Asset Allocation Tatico'!$B:$B)-COUNTA('Asset Allocation Tatico'!$B$1:$B$9)),0)-1, MATCH(M$5,'Asset Allocation Tatico'!$D$5:$M$5,0)+2)</f>
        <v>0.04</v>
      </c>
      <c r="N51" s="207">
        <f ca="1">SUM(N52:N54)</f>
        <v>0.04</v>
      </c>
      <c r="O51" s="234">
        <f ca="1">OFFSET('Asset Allocation Tatico'!$B$9, MATCH($E51,OFFSET('Asset Allocation Tatico'!$B$9,,,COUNTA('Asset Allocation Tatico'!$B:$B)-COUNTA('Asset Allocation Tatico'!$B$1:$B$9)),0)-1, MATCH(O$5,'Asset Allocation Tatico'!$D$5:$M$5,0)+2)</f>
        <v>2.5000000000000001E-2</v>
      </c>
      <c r="P51" s="207">
        <f ca="1">SUM(P52:P54)</f>
        <v>2.5000000000000001E-2</v>
      </c>
      <c r="Q51" s="234">
        <f ca="1">OFFSET('Asset Allocation Tatico'!$B$9, MATCH($E51,OFFSET('Asset Allocation Tatico'!$B$9,,,COUNTA('Asset Allocation Tatico'!$B:$B)-COUNTA('Asset Allocation Tatico'!$B$1:$B$9)),0)-1, MATCH(Q$5,'Asset Allocation Tatico'!$D$5:$M$5,0)+2)</f>
        <v>0.05</v>
      </c>
      <c r="R51" s="207">
        <f ca="1">SUM(R52:R54)</f>
        <v>0.05</v>
      </c>
      <c r="S51" s="234">
        <f ca="1">OFFSET('Asset Allocation Tatico'!$B$9, MATCH($E51,OFFSET('Asset Allocation Tatico'!$B$9,,,COUNTA('Asset Allocation Tatico'!$B:$B)-COUNTA('Asset Allocation Tatico'!$B$1:$B$9)),0)-1, MATCH(S$5,'Asset Allocation Tatico'!$D$5:$M$5,0)+2)</f>
        <v>0.04</v>
      </c>
      <c r="T51" s="207">
        <f ca="1">SUM(T52:T54)</f>
        <v>0.04</v>
      </c>
      <c r="U51" s="157"/>
      <c r="V51" s="382"/>
      <c r="W51" s="157"/>
    </row>
    <row r="52" spans="2:23" s="247" customFormat="1" ht="15">
      <c r="B52" s="230"/>
      <c r="C52" s="230"/>
      <c r="D52" s="230"/>
      <c r="E52" s="236" t="str">
        <f>'RF &amp; RV Guide'!E47</f>
        <v>Títulos Corporativos - 8 anos (IPCA+8.35%)</v>
      </c>
      <c r="F52" s="638" t="str">
        <f>IFERROR(INDEX('Produtos Selecionados'!$G:$G,MATCH($E52,'Produtos Selecionados'!$E:$E,0)),"-")</f>
        <v>-</v>
      </c>
      <c r="G52" s="638" t="str">
        <f>IFERROR(INDEX('Produtos Selecionados'!$H:$H,MATCH($E52,'Produtos Selecionados'!$E:$E,0)),"-")</f>
        <v>-</v>
      </c>
      <c r="H52" s="638">
        <f>IFERROR(INDEX('Produtos Selecionados'!$O:$O,MATCH($E52,'Produtos Selecionados'!$E:$E,0)),"-")</f>
        <v>2.5000000000000001E-3</v>
      </c>
      <c r="I52" s="639" t="str">
        <f>IFERROR(INDEX('Produtos Selecionados'!$L:$L,MATCH($E52,'Produtos Selecionados'!$E:$E,0)),"-")</f>
        <v>BRL</v>
      </c>
      <c r="J52" s="639">
        <f>IFERROR(INDEX('Produtos Selecionados'!$M:$M,MATCH($E52,'Produtos Selecionados'!$E:$E,0)),"-")</f>
        <v>2920</v>
      </c>
      <c r="K52" s="232">
        <v>0.5</v>
      </c>
      <c r="L52" s="246">
        <f ca="1">IF(K52="","", K52*K$51)</f>
        <v>0.02</v>
      </c>
      <c r="M52" s="232">
        <v>0.5</v>
      </c>
      <c r="N52" s="246">
        <f ca="1">IF(M52="","", M52*M$51)</f>
        <v>0.02</v>
      </c>
      <c r="O52" s="232">
        <v>0.5</v>
      </c>
      <c r="P52" s="246">
        <f ca="1">IF(O52="","", O52*O$51)</f>
        <v>1.2500000000000001E-2</v>
      </c>
      <c r="Q52" s="232">
        <v>0.5</v>
      </c>
      <c r="R52" s="246">
        <f ca="1">IF(Q52="","", Q52*Q$51)</f>
        <v>2.5000000000000001E-2</v>
      </c>
      <c r="S52" s="232">
        <v>0.5</v>
      </c>
      <c r="T52" s="246">
        <f ca="1">IF(S52="","", S52*S$51)</f>
        <v>0.02</v>
      </c>
      <c r="V52" s="383" t="str">
        <f>IFERROR(IF(INDEX('Produtos Selecionados'!$G:$G,MATCH($E52,'Produtos Selecionados'!$E:$E,0))="MFO", "Evitar - ROA baixo", "OK"),"OK")</f>
        <v>OK</v>
      </c>
    </row>
    <row r="53" spans="2:23" s="247" customFormat="1" ht="15">
      <c r="B53" s="230"/>
      <c r="C53" s="230"/>
      <c r="D53" s="230"/>
      <c r="E53" s="236" t="str">
        <f>'RF &amp; RV Guide'!E48</f>
        <v>Títulos Corporativos - 9 anos (IPCA+8.40%)</v>
      </c>
      <c r="F53" s="638" t="str">
        <f>IFERROR(INDEX('Produtos Selecionados'!$G:$G,MATCH($E53,'Produtos Selecionados'!$E:$E,0)),"-")</f>
        <v>-</v>
      </c>
      <c r="G53" s="638" t="str">
        <f>IFERROR(INDEX('Produtos Selecionados'!$H:$H,MATCH($E53,'Produtos Selecionados'!$E:$E,0)),"-")</f>
        <v>-</v>
      </c>
      <c r="H53" s="638">
        <f>IFERROR(INDEX('Produtos Selecionados'!$O:$O,MATCH($E53,'Produtos Selecionados'!$E:$E,0)),"-")</f>
        <v>2.5000000000000001E-3</v>
      </c>
      <c r="I53" s="639" t="str">
        <f>IFERROR(INDEX('Produtos Selecionados'!$L:$L,MATCH($E53,'Produtos Selecionados'!$E:$E,0)),"-")</f>
        <v>BRL</v>
      </c>
      <c r="J53" s="639">
        <f>IFERROR(INDEX('Produtos Selecionados'!$M:$M,MATCH($E53,'Produtos Selecionados'!$E:$E,0)),"-")</f>
        <v>3285</v>
      </c>
      <c r="K53" s="232">
        <v>0.5</v>
      </c>
      <c r="L53" s="246">
        <f ca="1">IF(K53="","", K53*K$51)</f>
        <v>0.02</v>
      </c>
      <c r="M53" s="232">
        <v>0.5</v>
      </c>
      <c r="N53" s="246">
        <f ca="1">IF(M53="","", M53*M$51)</f>
        <v>0.02</v>
      </c>
      <c r="O53" s="232">
        <v>0.5</v>
      </c>
      <c r="P53" s="246">
        <f ca="1">IF(O53="","", O53*O$51)</f>
        <v>1.2500000000000001E-2</v>
      </c>
      <c r="Q53" s="232">
        <v>0.5</v>
      </c>
      <c r="R53" s="246">
        <f ca="1">IF(Q53="","", Q53*Q$51)</f>
        <v>2.5000000000000001E-2</v>
      </c>
      <c r="S53" s="232">
        <v>0.5</v>
      </c>
      <c r="T53" s="246">
        <f ca="1">IF(S53="","", S53*S$51)</f>
        <v>0.02</v>
      </c>
      <c r="V53" s="383" t="str">
        <f>IFERROR(IF(INDEX('Produtos Selecionados'!$G:$G,MATCH($E53,'Produtos Selecionados'!$E:$E,0))="MFO", "Evitar - ROA baixo", "OK"),"OK")</f>
        <v>OK</v>
      </c>
    </row>
    <row r="54" spans="2:23" s="153" customFormat="1" ht="8.25" customHeight="1">
      <c r="B54" s="233"/>
      <c r="C54" s="233"/>
      <c r="D54" s="233"/>
      <c r="E54" s="176"/>
      <c r="F54" s="190"/>
      <c r="G54" s="190"/>
      <c r="H54" s="190"/>
      <c r="I54" s="190"/>
      <c r="J54" s="190"/>
      <c r="K54" s="248"/>
      <c r="L54" s="249" t="str">
        <f>IF(K54="","", K54*K$11)</f>
        <v/>
      </c>
      <c r="M54" s="232"/>
      <c r="N54" s="249" t="str">
        <f>IF(M54="","", M54*M$11)</f>
        <v/>
      </c>
      <c r="O54" s="248"/>
      <c r="P54" s="249" t="str">
        <f>IF(O54="","", O54*O$11)</f>
        <v/>
      </c>
      <c r="Q54" s="248"/>
      <c r="R54" s="249" t="str">
        <f>IF(Q54="","", Q54*Q$11)</f>
        <v/>
      </c>
      <c r="S54" s="248"/>
      <c r="T54" s="249" t="str">
        <f>IF(S54="","", S54*S$11)</f>
        <v/>
      </c>
      <c r="U54" s="243"/>
      <c r="V54" s="382"/>
      <c r="W54" s="243"/>
    </row>
    <row r="55" spans="2:23" s="153" customFormat="1" ht="15">
      <c r="B55" s="233"/>
      <c r="C55" s="233" t="s">
        <v>12</v>
      </c>
      <c r="D55" s="233" t="s">
        <v>12</v>
      </c>
      <c r="E55" s="155" t="s">
        <v>661</v>
      </c>
      <c r="F55" s="156"/>
      <c r="G55" s="156"/>
      <c r="H55" s="156"/>
      <c r="I55" s="156"/>
      <c r="J55" s="156"/>
      <c r="K55" s="235">
        <f ca="1">OFFSET('Asset Allocation Tatico'!$B$9, MATCH($E55,OFFSET('Asset Allocation Tatico'!$B$9,,,COUNTA('Asset Allocation Tatico'!$B:$B)-COUNTA('Asset Allocation Tatico'!$B$1:$B$9)),0)-1, MATCH(K$5,'Asset Allocation Tatico'!$D$5:$M$5,0)+2)</f>
        <v>0.03</v>
      </c>
      <c r="L55" s="244">
        <f ca="1">L57+L61+L65</f>
        <v>0.03</v>
      </c>
      <c r="M55" s="235">
        <f ca="1">OFFSET('Asset Allocation Tatico'!$B$9, MATCH($E55,OFFSET('Asset Allocation Tatico'!$B$9,,,COUNTA('Asset Allocation Tatico'!$B:$B)-COUNTA('Asset Allocation Tatico'!$B$1:$B$9)),0)-1, MATCH(M$5,'Asset Allocation Tatico'!$D$5:$M$5,0)+2)</f>
        <v>0.05</v>
      </c>
      <c r="N55" s="244">
        <f ca="1">N57+N61+N65</f>
        <v>0.05</v>
      </c>
      <c r="O55" s="235">
        <f ca="1">OFFSET('Asset Allocation Tatico'!$B$9, MATCH($E55,OFFSET('Asset Allocation Tatico'!$B$9,,,COUNTA('Asset Allocation Tatico'!$B:$B)-COUNTA('Asset Allocation Tatico'!$B$1:$B$9)),0)-1, MATCH(O$5,'Asset Allocation Tatico'!$D$5:$M$5,0)+2)</f>
        <v>0.06</v>
      </c>
      <c r="P55" s="244">
        <f ca="1">P57+P61+P65</f>
        <v>0.06</v>
      </c>
      <c r="Q55" s="235">
        <f ca="1">OFFSET('Asset Allocation Tatico'!$B$9, MATCH($E55,OFFSET('Asset Allocation Tatico'!$B$9,,,COUNTA('Asset Allocation Tatico'!$B:$B)-COUNTA('Asset Allocation Tatico'!$B$1:$B$9)),0)-1, MATCH(Q$5,'Asset Allocation Tatico'!$D$5:$M$5,0)+2)</f>
        <v>7.0000000000000007E-2</v>
      </c>
      <c r="R55" s="244">
        <f ca="1">R57+R61+R65</f>
        <v>7.0000000000000007E-2</v>
      </c>
      <c r="S55" s="235">
        <f ca="1">OFFSET('Asset Allocation Tatico'!$B$9, MATCH($E55,OFFSET('Asset Allocation Tatico'!$B$9,,,COUNTA('Asset Allocation Tatico'!$B:$B)-COUNTA('Asset Allocation Tatico'!$B$1:$B$9)),0)-1, MATCH(S$5,'Asset Allocation Tatico'!$D$5:$M$5,0)+2)</f>
        <v>0.08</v>
      </c>
      <c r="T55" s="245">
        <f ca="1">T57+T61+T65</f>
        <v>0.08</v>
      </c>
      <c r="U55" s="157"/>
      <c r="V55" s="382"/>
      <c r="W55" s="157"/>
    </row>
    <row r="56" spans="2:23" s="153" customFormat="1" ht="3" customHeight="1">
      <c r="B56" s="233"/>
      <c r="C56" s="233"/>
      <c r="D56" s="233"/>
      <c r="F56" s="190"/>
      <c r="G56" s="190"/>
      <c r="H56" s="190"/>
      <c r="I56" s="190"/>
      <c r="J56" s="190"/>
      <c r="K56" s="241"/>
      <c r="L56" s="242"/>
      <c r="M56" s="241"/>
      <c r="N56" s="242"/>
      <c r="O56" s="241"/>
      <c r="P56" s="242"/>
      <c r="Q56" s="241"/>
      <c r="R56" s="242"/>
      <c r="S56" s="241"/>
      <c r="T56" s="242"/>
      <c r="U56" s="157"/>
      <c r="V56" s="382"/>
      <c r="W56" s="157"/>
    </row>
    <row r="57" spans="2:23" s="153" customFormat="1" ht="15">
      <c r="B57" s="233"/>
      <c r="C57" s="233"/>
      <c r="D57" s="233" t="s">
        <v>12</v>
      </c>
      <c r="E57" s="158" t="s">
        <v>1373</v>
      </c>
      <c r="F57" s="159"/>
      <c r="G57" s="159"/>
      <c r="H57" s="159"/>
      <c r="I57" s="159"/>
      <c r="J57" s="159"/>
      <c r="K57" s="234">
        <f ca="1">OFFSET('Asset Allocation Tatico'!$B$9, MATCH($E57,OFFSET('Asset Allocation Tatico'!$B$9,,,COUNTA('Asset Allocation Tatico'!$B:$B)-COUNTA('Asset Allocation Tatico'!$B$1:$B$9)),0)-1, MATCH(K$5,'Asset Allocation Tatico'!$D$5:$M$5,0)+2)</f>
        <v>0.02</v>
      </c>
      <c r="L57" s="207">
        <f ca="1">SUM(L58:L60)</f>
        <v>0.02</v>
      </c>
      <c r="M57" s="234">
        <f ca="1">OFFSET('Asset Allocation Tatico'!$B$9, MATCH($E57,OFFSET('Asset Allocation Tatico'!$B$9,,,COUNTA('Asset Allocation Tatico'!$B:$B)-COUNTA('Asset Allocation Tatico'!$B$1:$B$9)),0)-1, MATCH(M$5,'Asset Allocation Tatico'!$D$5:$M$5,0)+2)</f>
        <v>3.5000000000000003E-2</v>
      </c>
      <c r="N57" s="207">
        <f ca="1">SUM(N58:N60)</f>
        <v>3.5000000000000003E-2</v>
      </c>
      <c r="O57" s="234">
        <f ca="1">OFFSET('Asset Allocation Tatico'!$B$9, MATCH($E57,OFFSET('Asset Allocation Tatico'!$B$9,,,COUNTA('Asset Allocation Tatico'!$B:$B)-COUNTA('Asset Allocation Tatico'!$B$1:$B$9)),0)-1, MATCH(O$5,'Asset Allocation Tatico'!$D$5:$M$5,0)+2)</f>
        <v>0.04</v>
      </c>
      <c r="P57" s="207">
        <f ca="1">SUM(P58:P60)</f>
        <v>0.04</v>
      </c>
      <c r="Q57" s="234">
        <f ca="1">OFFSET('Asset Allocation Tatico'!$B$9, MATCH($E57,OFFSET('Asset Allocation Tatico'!$B$9,,,COUNTA('Asset Allocation Tatico'!$B:$B)-COUNTA('Asset Allocation Tatico'!$B$1:$B$9)),0)-1, MATCH(Q$5,'Asset Allocation Tatico'!$D$5:$M$5,0)+2)</f>
        <v>4.4999999999999998E-2</v>
      </c>
      <c r="R57" s="207">
        <f ca="1">SUM(R58:R60)</f>
        <v>4.4999999999999998E-2</v>
      </c>
      <c r="S57" s="234">
        <f ca="1">OFFSET('Asset Allocation Tatico'!$B$9, MATCH($E57,OFFSET('Asset Allocation Tatico'!$B$9,,,COUNTA('Asset Allocation Tatico'!$B:$B)-COUNTA('Asset Allocation Tatico'!$B$1:$B$9)),0)-1, MATCH(S$5,'Asset Allocation Tatico'!$D$5:$M$5,0)+2)</f>
        <v>0.05</v>
      </c>
      <c r="T57" s="207">
        <f ca="1">SUM(T58:T60)</f>
        <v>0.05</v>
      </c>
      <c r="U57" s="157"/>
      <c r="V57" s="382"/>
      <c r="W57" s="157"/>
    </row>
    <row r="58" spans="2:23" s="247" customFormat="1" ht="15">
      <c r="B58" s="230"/>
      <c r="C58" s="230"/>
      <c r="D58" s="230"/>
      <c r="E58" s="236" t="s">
        <v>1455</v>
      </c>
      <c r="F58" s="638" t="str">
        <f>IFERROR(INDEX('Produtos Selecionados'!$G:$G,MATCH($E58,'Produtos Selecionados'!$E:$E,0)),"-")</f>
        <v>-</v>
      </c>
      <c r="G58" s="638" t="str">
        <f>IFERROR(INDEX('Produtos Selecionados'!$H:$H,MATCH($E58,'Produtos Selecionados'!$E:$E,0)),"-")</f>
        <v>-</v>
      </c>
      <c r="H58" s="638">
        <f>IFERROR(INDEX('Produtos Selecionados'!$O:$O,MATCH($E58,'Produtos Selecionados'!$E:$E,0)),"-")</f>
        <v>2.5000000000000001E-3</v>
      </c>
      <c r="I58" s="639" t="str">
        <f>IFERROR(INDEX('Produtos Selecionados'!$L:$L,MATCH($E58,'Produtos Selecionados'!$E:$E,0)),"-")</f>
        <v>BRL</v>
      </c>
      <c r="J58" s="639">
        <f>IFERROR(INDEX('Produtos Selecionados'!$M:$M,MATCH($E58,'Produtos Selecionados'!$E:$E,0)),"-")</f>
        <v>730</v>
      </c>
      <c r="K58" s="232">
        <v>0.5</v>
      </c>
      <c r="L58" s="246">
        <f ca="1">IF(K58="","", K58*K$57)</f>
        <v>0.01</v>
      </c>
      <c r="M58" s="232">
        <v>0.5</v>
      </c>
      <c r="N58" s="246">
        <f ca="1">IF(M58="","", M58*M$57)</f>
        <v>1.7500000000000002E-2</v>
      </c>
      <c r="O58" s="232">
        <v>0.5</v>
      </c>
      <c r="P58" s="246">
        <f ca="1">IF(O58="","", O58*O$57)</f>
        <v>0.02</v>
      </c>
      <c r="Q58" s="232">
        <v>0.5</v>
      </c>
      <c r="R58" s="246">
        <f ca="1">IF(Q58="","", Q58*Q$57)</f>
        <v>2.2499999999999999E-2</v>
      </c>
      <c r="S58" s="232">
        <v>0.5</v>
      </c>
      <c r="T58" s="246">
        <f ca="1">IF(S58="","", S58*S$57)</f>
        <v>2.5000000000000001E-2</v>
      </c>
      <c r="V58" s="383" t="str">
        <f>IFERROR(IF(INDEX('Produtos Selecionados'!$G:$G,MATCH($E58,'Produtos Selecionados'!$E:$E,0))="MFO", "Evitar - ROA baixo", "OK"),"OK")</f>
        <v>OK</v>
      </c>
    </row>
    <row r="59" spans="2:23" s="247" customFormat="1" ht="15">
      <c r="B59" s="230"/>
      <c r="C59" s="230"/>
      <c r="D59" s="230"/>
      <c r="E59" s="236" t="s">
        <v>1456</v>
      </c>
      <c r="F59" s="638" t="str">
        <f>IFERROR(INDEX('Produtos Selecionados'!$G:$G,MATCH($E59,'Produtos Selecionados'!$E:$E,0)),"-")</f>
        <v>-</v>
      </c>
      <c r="G59" s="638" t="str">
        <f>IFERROR(INDEX('Produtos Selecionados'!$H:$H,MATCH($E59,'Produtos Selecionados'!$E:$E,0)),"-")</f>
        <v>-</v>
      </c>
      <c r="H59" s="638" t="str">
        <f>IFERROR(INDEX('Produtos Selecionados'!$O:$O,MATCH($E59,'Produtos Selecionados'!$E:$E,0)),"-")</f>
        <v>-</v>
      </c>
      <c r="I59" s="639" t="str">
        <f>IFERROR(INDEX('Produtos Selecionados'!$L:$L,MATCH($E59,'Produtos Selecionados'!$E:$E,0)),"-")</f>
        <v>-</v>
      </c>
      <c r="J59" s="639" t="str">
        <f>IFERROR(INDEX('Produtos Selecionados'!$M:$M,MATCH($E59,'Produtos Selecionados'!$E:$E,0)),"-")</f>
        <v>-</v>
      </c>
      <c r="K59" s="232">
        <v>0.5</v>
      </c>
      <c r="L59" s="246">
        <f t="shared" ref="L59:N60" ca="1" si="41">IF(K59="","", K59*K$57)</f>
        <v>0.01</v>
      </c>
      <c r="M59" s="232">
        <v>0.5</v>
      </c>
      <c r="N59" s="246">
        <f t="shared" ca="1" si="41"/>
        <v>1.7500000000000002E-2</v>
      </c>
      <c r="O59" s="232">
        <v>0.5</v>
      </c>
      <c r="P59" s="246">
        <f ca="1">IF(O59="","", O59*O$57)</f>
        <v>0.02</v>
      </c>
      <c r="Q59" s="232">
        <v>0.5</v>
      </c>
      <c r="R59" s="246">
        <f ca="1">IF(Q59="","", Q59*Q$57)</f>
        <v>2.2499999999999999E-2</v>
      </c>
      <c r="S59" s="232">
        <v>0.5</v>
      </c>
      <c r="T59" s="246">
        <f ca="1">IF(S59="","", S59*S$57)</f>
        <v>2.5000000000000001E-2</v>
      </c>
      <c r="V59" s="383" t="str">
        <f>IFERROR(IF(INDEX('Produtos Selecionados'!$G:$G,MATCH($E59,'Produtos Selecionados'!$E:$E,0))="MFO", "Evitar - ROA baixo", "OK"),"OK")</f>
        <v>OK</v>
      </c>
    </row>
    <row r="60" spans="2:23" s="247" customFormat="1" ht="5.25" customHeight="1">
      <c r="B60" s="230"/>
      <c r="C60" s="230"/>
      <c r="D60" s="230"/>
      <c r="E60" s="165"/>
      <c r="F60" s="640" t="str">
        <f>IFERROR(INDEX('Produtos Selecionados'!$M:$M,MATCH(A60,'Produtos Selecionados'!$E:$E,0)),"-")</f>
        <v>-</v>
      </c>
      <c r="G60" s="640" t="str">
        <f>IFERROR(INDEX('Produtos Selecionados'!$M:$M,MATCH(B60,'Produtos Selecionados'!$E:$E,0)),"-")</f>
        <v>-</v>
      </c>
      <c r="H60" s="640" t="str">
        <f>IFERROR(INDEX('Produtos Selecionados'!$M:$M,MATCH(C60,'Produtos Selecionados'!$E:$E,0)),"-")</f>
        <v>-</v>
      </c>
      <c r="I60" s="640" t="str">
        <f>IFERROR(INDEX('Produtos Selecionados'!$M:$M,MATCH(D60,'Produtos Selecionados'!$E:$E,0)),"-")</f>
        <v>-</v>
      </c>
      <c r="J60" s="640" t="str">
        <f>IFERROR(INDEX('Produtos Selecionados'!$M:$M,MATCH(E60,'Produtos Selecionados'!$E:$E,0)),"-")</f>
        <v>-</v>
      </c>
      <c r="K60" s="248"/>
      <c r="L60" s="249" t="str">
        <f t="shared" si="41"/>
        <v/>
      </c>
      <c r="M60" s="248"/>
      <c r="N60" s="249" t="str">
        <f t="shared" si="41"/>
        <v/>
      </c>
      <c r="O60" s="248"/>
      <c r="P60" s="249" t="str">
        <f>IF(O60="","", O60*O$57)</f>
        <v/>
      </c>
      <c r="Q60" s="248"/>
      <c r="R60" s="249" t="str">
        <f>IF(Q60="","", Q60*Q$57)</f>
        <v/>
      </c>
      <c r="S60" s="248"/>
      <c r="T60" s="249" t="str">
        <f>IF(S60="","", S60*S$57)</f>
        <v/>
      </c>
      <c r="V60" s="384"/>
    </row>
    <row r="61" spans="2:23" s="153" customFormat="1" ht="15">
      <c r="B61" s="233"/>
      <c r="C61" s="233"/>
      <c r="D61" s="233" t="s">
        <v>12</v>
      </c>
      <c r="E61" s="158" t="s">
        <v>1377</v>
      </c>
      <c r="F61" s="159"/>
      <c r="G61" s="159"/>
      <c r="H61" s="159"/>
      <c r="I61" s="159"/>
      <c r="J61" s="159"/>
      <c r="K61" s="234">
        <f ca="1">OFFSET('Asset Allocation Tatico'!$B$9, MATCH($E61,OFFSET('Asset Allocation Tatico'!$B$9,,,COUNTA('Asset Allocation Tatico'!$B:$B)-COUNTA('Asset Allocation Tatico'!$B$1:$B$9)),0)-1, MATCH(K$5,'Asset Allocation Tatico'!$D$5:$M$5,0)+2)</f>
        <v>0.01</v>
      </c>
      <c r="L61" s="207">
        <f ca="1">SUM(L62:L64)</f>
        <v>0.01</v>
      </c>
      <c r="M61" s="234">
        <f ca="1">OFFSET('Asset Allocation Tatico'!$B$9, MATCH($E61,OFFSET('Asset Allocation Tatico'!$B$9,,,COUNTA('Asset Allocation Tatico'!$B:$B)-COUNTA('Asset Allocation Tatico'!$B$1:$B$9)),0)-1, MATCH(M$5,'Asset Allocation Tatico'!$D$5:$M$5,0)+2)</f>
        <v>1.4999999999999999E-2</v>
      </c>
      <c r="N61" s="207">
        <f ca="1">SUM(N62:N64)</f>
        <v>1.4999999999999999E-2</v>
      </c>
      <c r="O61" s="234">
        <f ca="1">OFFSET('Asset Allocation Tatico'!$B$9, MATCH($E61,OFFSET('Asset Allocation Tatico'!$B$9,,,COUNTA('Asset Allocation Tatico'!$B:$B)-COUNTA('Asset Allocation Tatico'!$B$1:$B$9)),0)-1, MATCH(O$5,'Asset Allocation Tatico'!$D$5:$M$5,0)+2)</f>
        <v>0.02</v>
      </c>
      <c r="P61" s="207">
        <f ca="1">SUM(P62:P64)</f>
        <v>0.02</v>
      </c>
      <c r="Q61" s="234">
        <f ca="1">OFFSET('Asset Allocation Tatico'!$B$9, MATCH($E61,OFFSET('Asset Allocation Tatico'!$B$9,,,COUNTA('Asset Allocation Tatico'!$B:$B)-COUNTA('Asset Allocation Tatico'!$B$1:$B$9)),0)-1, MATCH(Q$5,'Asset Allocation Tatico'!$D$5:$M$5,0)+2)</f>
        <v>2.5000000000000001E-2</v>
      </c>
      <c r="R61" s="207">
        <f ca="1">SUM(R62:R64)</f>
        <v>2.5000000000000001E-2</v>
      </c>
      <c r="S61" s="234">
        <f ca="1">OFFSET('Asset Allocation Tatico'!$B$9, MATCH($E61,OFFSET('Asset Allocation Tatico'!$B$9,,,COUNTA('Asset Allocation Tatico'!$B:$B)-COUNTA('Asset Allocation Tatico'!$B$1:$B$9)),0)-1, MATCH(S$5,'Asset Allocation Tatico'!$D$5:$M$5,0)+2)</f>
        <v>0.03</v>
      </c>
      <c r="T61" s="207">
        <f ca="1">SUM(T62:T64)</f>
        <v>0.03</v>
      </c>
      <c r="U61" s="157"/>
      <c r="V61" s="382"/>
      <c r="W61" s="157"/>
    </row>
    <row r="62" spans="2:23" s="247" customFormat="1" ht="15">
      <c r="B62" s="230"/>
      <c r="C62" s="230"/>
      <c r="D62" s="230"/>
      <c r="E62" s="236" t="s">
        <v>1457</v>
      </c>
      <c r="F62" s="638" t="str">
        <f>IFERROR(INDEX('Produtos Selecionados'!$G:$G,MATCH($E62,'Produtos Selecionados'!$E:$E,0)),"-")</f>
        <v>-</v>
      </c>
      <c r="G62" s="638" t="str">
        <f>IFERROR(INDEX('Produtos Selecionados'!$H:$H,MATCH($E62,'Produtos Selecionados'!$E:$E,0)),"-")</f>
        <v>-</v>
      </c>
      <c r="H62" s="638" t="str">
        <f>IFERROR(INDEX('Produtos Selecionados'!$O:$O,MATCH($E62,'Produtos Selecionados'!$E:$E,0)),"-")</f>
        <v>-</v>
      </c>
      <c r="I62" s="639" t="str">
        <f>IFERROR(INDEX('Produtos Selecionados'!$L:$L,MATCH($E62,'Produtos Selecionados'!$E:$E,0)),"-")</f>
        <v>-</v>
      </c>
      <c r="J62" s="639" t="str">
        <f>IFERROR(INDEX('Produtos Selecionados'!$M:$M,MATCH($E62,'Produtos Selecionados'!$E:$E,0)),"-")</f>
        <v>-</v>
      </c>
      <c r="K62" s="232">
        <v>0.5</v>
      </c>
      <c r="L62" s="246">
        <f ca="1">IF(K62="","", K62*K$61)</f>
        <v>5.0000000000000001E-3</v>
      </c>
      <c r="M62" s="232">
        <v>0.5</v>
      </c>
      <c r="N62" s="246">
        <f ca="1">IF(M62="","", M62*M$61)</f>
        <v>7.4999999999999997E-3</v>
      </c>
      <c r="O62" s="232">
        <v>0.5</v>
      </c>
      <c r="P62" s="246">
        <f ca="1">IF(O62="","", O62*O$61)</f>
        <v>0.01</v>
      </c>
      <c r="Q62" s="232">
        <v>0.5</v>
      </c>
      <c r="R62" s="246">
        <f ca="1">IF(Q62="","", Q62*Q$61)</f>
        <v>1.2500000000000001E-2</v>
      </c>
      <c r="S62" s="232">
        <v>0.5</v>
      </c>
      <c r="T62" s="246">
        <f ca="1">IF(S62="","", S62*S$61)</f>
        <v>1.4999999999999999E-2</v>
      </c>
      <c r="V62" s="383" t="str">
        <f>IFERROR(IF(INDEX('Produtos Selecionados'!$G:$G,MATCH($E62,'Produtos Selecionados'!$E:$E,0))="MFO", "Evitar - ROA baixo", "OK"),"OK")</f>
        <v>OK</v>
      </c>
    </row>
    <row r="63" spans="2:23" s="247" customFormat="1" ht="15">
      <c r="B63" s="230"/>
      <c r="C63" s="230"/>
      <c r="D63" s="230"/>
      <c r="E63" s="236" t="s">
        <v>1458</v>
      </c>
      <c r="F63" s="638" t="str">
        <f>IFERROR(INDEX('Produtos Selecionados'!$G:$G,MATCH($E63,'Produtos Selecionados'!$E:$E,0)),"-")</f>
        <v>-</v>
      </c>
      <c r="G63" s="638" t="str">
        <f>IFERROR(INDEX('Produtos Selecionados'!$H:$H,MATCH($E63,'Produtos Selecionados'!$E:$E,0)),"-")</f>
        <v>-</v>
      </c>
      <c r="H63" s="638" t="str">
        <f>IFERROR(INDEX('Produtos Selecionados'!$O:$O,MATCH($E63,'Produtos Selecionados'!$E:$E,0)),"-")</f>
        <v>-</v>
      </c>
      <c r="I63" s="639" t="str">
        <f>IFERROR(INDEX('Produtos Selecionados'!$L:$L,MATCH($E63,'Produtos Selecionados'!$E:$E,0)),"-")</f>
        <v>-</v>
      </c>
      <c r="J63" s="639" t="str">
        <f>IFERROR(INDEX('Produtos Selecionados'!$M:$M,MATCH($E63,'Produtos Selecionados'!$E:$E,0)),"-")</f>
        <v>-</v>
      </c>
      <c r="K63" s="232">
        <v>0.5</v>
      </c>
      <c r="L63" s="246">
        <f t="shared" ref="L63:N64" ca="1" si="42">IF(K63="","", K63*K$61)</f>
        <v>5.0000000000000001E-3</v>
      </c>
      <c r="M63" s="232">
        <v>0.5</v>
      </c>
      <c r="N63" s="277">
        <f t="shared" ca="1" si="42"/>
        <v>7.4999999999999997E-3</v>
      </c>
      <c r="O63" s="232">
        <v>0.5</v>
      </c>
      <c r="P63" s="277">
        <f ca="1">IF(O63="","", O63*O$61)</f>
        <v>0.01</v>
      </c>
      <c r="Q63" s="232">
        <v>0.5</v>
      </c>
      <c r="R63" s="277">
        <f ca="1">IF(Q63="","", Q63*Q$61)</f>
        <v>1.2500000000000001E-2</v>
      </c>
      <c r="S63" s="232">
        <v>0.5</v>
      </c>
      <c r="T63" s="246">
        <f ca="1">IF(S63="","", S63*S$61)</f>
        <v>1.4999999999999999E-2</v>
      </c>
      <c r="V63" s="383" t="str">
        <f>IFERROR(IF(INDEX('Produtos Selecionados'!$G:$G,MATCH($E63,'Produtos Selecionados'!$E:$E,0))="MFO", "Evitar - ROA baixo", "OK"),"OK")</f>
        <v>OK</v>
      </c>
    </row>
    <row r="64" spans="2:23" s="247" customFormat="1" ht="5.25" customHeight="1">
      <c r="B64" s="230"/>
      <c r="C64" s="230"/>
      <c r="D64" s="230"/>
      <c r="E64" s="165"/>
      <c r="F64" s="640" t="str">
        <f>IFERROR(INDEX('Produtos Selecionados'!$M:$M,MATCH(A64,'Produtos Selecionados'!$E:$E,0)),"-")</f>
        <v>-</v>
      </c>
      <c r="G64" s="640" t="str">
        <f>IFERROR(INDEX('Produtos Selecionados'!$M:$M,MATCH(B64,'Produtos Selecionados'!$E:$E,0)),"-")</f>
        <v>-</v>
      </c>
      <c r="H64" s="640" t="str">
        <f>IFERROR(INDEX('Produtos Selecionados'!$M:$M,MATCH(C64,'Produtos Selecionados'!$E:$E,0)),"-")</f>
        <v>-</v>
      </c>
      <c r="I64" s="640" t="str">
        <f>IFERROR(INDEX('Produtos Selecionados'!$M:$M,MATCH(D64,'Produtos Selecionados'!$E:$E,0)),"-")</f>
        <v>-</v>
      </c>
      <c r="J64" s="640" t="str">
        <f>IFERROR(INDEX('Produtos Selecionados'!$M:$M,MATCH(E64,'Produtos Selecionados'!$E:$E,0)),"-")</f>
        <v>-</v>
      </c>
      <c r="K64" s="248"/>
      <c r="L64" s="249" t="str">
        <f t="shared" si="42"/>
        <v/>
      </c>
      <c r="M64" s="248"/>
      <c r="N64" s="249" t="str">
        <f t="shared" si="42"/>
        <v/>
      </c>
      <c r="O64" s="248"/>
      <c r="P64" s="249" t="str">
        <f>IF(O64="","", O64*O$61)</f>
        <v/>
      </c>
      <c r="Q64" s="248"/>
      <c r="R64" s="249" t="str">
        <f>IF(Q64="","", Q64*Q$61)</f>
        <v/>
      </c>
      <c r="S64" s="248"/>
      <c r="T64" s="249" t="str">
        <f>IF(S64="","", S64*S$61)</f>
        <v/>
      </c>
      <c r="V64" s="384"/>
    </row>
    <row r="65" spans="2:23" s="153" customFormat="1" ht="15">
      <c r="B65" s="233"/>
      <c r="C65" s="233"/>
      <c r="D65" s="233" t="s">
        <v>12</v>
      </c>
      <c r="E65" s="158" t="s">
        <v>1371</v>
      </c>
      <c r="F65" s="159"/>
      <c r="G65" s="159"/>
      <c r="H65" s="159"/>
      <c r="I65" s="159"/>
      <c r="J65" s="159"/>
      <c r="K65" s="234">
        <f ca="1">OFFSET('Asset Allocation Tatico'!$B$9, MATCH($E65,OFFSET('Asset Allocation Tatico'!$B$9,,,COUNTA('Asset Allocation Tatico'!$B:$B)-COUNTA('Asset Allocation Tatico'!$B$1:$B$9)),0)-1, MATCH(K$5,'Asset Allocation Tatico'!$D$5:$M$5,0)+2)</f>
        <v>0</v>
      </c>
      <c r="L65" s="207">
        <f>SUM(L66:L68)</f>
        <v>0</v>
      </c>
      <c r="M65" s="234">
        <f ca="1">OFFSET('Asset Allocation Tatico'!$B$9, MATCH($E65,OFFSET('Asset Allocation Tatico'!$B$9,,,COUNTA('Asset Allocation Tatico'!$B:$B)-COUNTA('Asset Allocation Tatico'!$B$1:$B$9)),0)-1, MATCH(M$5,'Asset Allocation Tatico'!$D$5:$M$5,0)+2)</f>
        <v>0</v>
      </c>
      <c r="N65" s="207">
        <f>SUM(N66:N68)</f>
        <v>0</v>
      </c>
      <c r="O65" s="234">
        <f ca="1">OFFSET('Asset Allocation Tatico'!$B$9, MATCH($E65,OFFSET('Asset Allocation Tatico'!$B$9,,,COUNTA('Asset Allocation Tatico'!$B:$B)-COUNTA('Asset Allocation Tatico'!$B$1:$B$9)),0)-1, MATCH(O$5,'Asset Allocation Tatico'!$D$5:$M$5,0)+2)</f>
        <v>0</v>
      </c>
      <c r="P65" s="207">
        <f>SUM(P66:P68)</f>
        <v>0</v>
      </c>
      <c r="Q65" s="234">
        <f ca="1">OFFSET('Asset Allocation Tatico'!$B$9, MATCH($E65,OFFSET('Asset Allocation Tatico'!$B$9,,,COUNTA('Asset Allocation Tatico'!$B:$B)-COUNTA('Asset Allocation Tatico'!$B$1:$B$9)),0)-1, MATCH(Q$5,'Asset Allocation Tatico'!$D$5:$M$5,0)+2)</f>
        <v>0</v>
      </c>
      <c r="R65" s="207">
        <f>SUM(R66:R68)</f>
        <v>0</v>
      </c>
      <c r="S65" s="234">
        <f ca="1">OFFSET('Asset Allocation Tatico'!$B$9, MATCH($E65,OFFSET('Asset Allocation Tatico'!$B$9,,,COUNTA('Asset Allocation Tatico'!$B:$B)-COUNTA('Asset Allocation Tatico'!$B$1:$B$9)),0)-1, MATCH(S$5,'Asset Allocation Tatico'!$D$5:$M$5,0)+2)</f>
        <v>0</v>
      </c>
      <c r="T65" s="207">
        <f>SUM(T66:T68)</f>
        <v>0</v>
      </c>
      <c r="U65" s="157"/>
      <c r="V65" s="382"/>
      <c r="W65" s="157"/>
    </row>
    <row r="66" spans="2:23" s="247" customFormat="1" ht="15">
      <c r="B66" s="230"/>
      <c r="C66" s="230"/>
      <c r="D66" s="230"/>
      <c r="E66" s="236"/>
      <c r="F66" s="638" t="str">
        <f>IFERROR(INDEX('Produtos Selecionados'!$G:$G,MATCH($E66,'Produtos Selecionados'!$E:$E,0)),"-")</f>
        <v>-</v>
      </c>
      <c r="G66" s="638" t="str">
        <f>IFERROR(INDEX('Produtos Selecionados'!$H:$H,MATCH($E66,'Produtos Selecionados'!$E:$E,0)),"-")</f>
        <v>-</v>
      </c>
      <c r="H66" s="638" t="str">
        <f>IFERROR(INDEX('Produtos Selecionados'!$O:$O,MATCH($E66,'Produtos Selecionados'!$E:$E,0)),"-")</f>
        <v>-</v>
      </c>
      <c r="I66" s="639" t="str">
        <f>IFERROR(INDEX('Produtos Selecionados'!$L:$L,MATCH($E66,'Produtos Selecionados'!$E:$E,0)),"-")</f>
        <v>-</v>
      </c>
      <c r="J66" s="639" t="str">
        <f>IFERROR(INDEX('Produtos Selecionados'!$M:$M,MATCH($E66,'Produtos Selecionados'!$E:$E,0)),"-")</f>
        <v>-</v>
      </c>
      <c r="K66" s="232"/>
      <c r="L66" s="246" t="str">
        <f>IF(K66="","", K66*K$65)</f>
        <v/>
      </c>
      <c r="M66" s="232"/>
      <c r="N66" s="246" t="str">
        <f>IF(M66="","", M66*M$65)</f>
        <v/>
      </c>
      <c r="O66" s="232"/>
      <c r="P66" s="246" t="str">
        <f>IF(O66="","", O66*O$65)</f>
        <v/>
      </c>
      <c r="Q66" s="232"/>
      <c r="R66" s="246" t="str">
        <f>IF(Q66="","", Q66*Q$65)</f>
        <v/>
      </c>
      <c r="S66" s="232"/>
      <c r="T66" s="246" t="str">
        <f>IF(S66="","", S66*S$65)</f>
        <v/>
      </c>
      <c r="V66" s="383" t="str">
        <f>IFERROR(IF(INDEX('Produtos Selecionados'!$G:$G,MATCH($E66,'Produtos Selecionados'!$E:$E,0))="MFO", "Evitar - ROA baixo", "OK"),"OK")</f>
        <v>OK</v>
      </c>
    </row>
    <row r="67" spans="2:23" s="247" customFormat="1" ht="15">
      <c r="B67" s="230"/>
      <c r="C67" s="230"/>
      <c r="D67" s="230"/>
      <c r="E67" s="236"/>
      <c r="F67" s="638" t="str">
        <f>IFERROR(INDEX('Produtos Selecionados'!$G:$G,MATCH($E67,'Produtos Selecionados'!$E:$E,0)),"-")</f>
        <v>-</v>
      </c>
      <c r="G67" s="638" t="str">
        <f>IFERROR(INDEX('Produtos Selecionados'!$H:$H,MATCH($E67,'Produtos Selecionados'!$E:$E,0)),"-")</f>
        <v>-</v>
      </c>
      <c r="H67" s="638" t="str">
        <f>IFERROR(INDEX('Produtos Selecionados'!$O:$O,MATCH($E67,'Produtos Selecionados'!$E:$E,0)),"-")</f>
        <v>-</v>
      </c>
      <c r="I67" s="639" t="str">
        <f>IFERROR(INDEX('Produtos Selecionados'!$L:$L,MATCH($E67,'Produtos Selecionados'!$E:$E,0)),"-")</f>
        <v>-</v>
      </c>
      <c r="J67" s="639" t="str">
        <f>IFERROR(INDEX('Produtos Selecionados'!$M:$M,MATCH($E67,'Produtos Selecionados'!$E:$E,0)),"-")</f>
        <v>-</v>
      </c>
      <c r="K67" s="232"/>
      <c r="L67" s="246" t="str">
        <f>IF(K67="","", K67*K$65)</f>
        <v/>
      </c>
      <c r="M67" s="232"/>
      <c r="N67" s="246" t="str">
        <f>IF(M67="","", M67*M$65)</f>
        <v/>
      </c>
      <c r="O67" s="232"/>
      <c r="P67" s="246" t="str">
        <f>IF(O67="","", O67*O$65)</f>
        <v/>
      </c>
      <c r="Q67" s="232"/>
      <c r="R67" s="246" t="str">
        <f>IF(Q67="","", Q67*Q$65)</f>
        <v/>
      </c>
      <c r="S67" s="232"/>
      <c r="T67" s="246" t="str">
        <f>IF(S67="","", S67*S$65)</f>
        <v/>
      </c>
      <c r="V67" s="383" t="str">
        <f>IFERROR(IF(INDEX('Produtos Selecionados'!$G:$G,MATCH($E67,'Produtos Selecionados'!$E:$E,0))="MFO", "Evitar - ROA baixo", "OK"),"OK")</f>
        <v>OK</v>
      </c>
    </row>
    <row r="68" spans="2:23" s="153" customFormat="1" ht="9" customHeight="1">
      <c r="B68" s="233"/>
      <c r="C68" s="233"/>
      <c r="D68" s="233"/>
      <c r="E68" s="289"/>
      <c r="F68" s="641"/>
      <c r="G68" s="641"/>
      <c r="H68" s="641"/>
      <c r="I68" s="641"/>
      <c r="J68" s="641"/>
      <c r="K68" s="248"/>
      <c r="L68" s="249" t="str">
        <f>IF(K68="","", K68*K$11)</f>
        <v/>
      </c>
      <c r="M68" s="290"/>
      <c r="N68" s="249" t="str">
        <f>IF(M68="","", M68*M$11)</f>
        <v/>
      </c>
      <c r="O68" s="248"/>
      <c r="P68" s="249" t="str">
        <f>IF(O68="","", O68*O$11)</f>
        <v/>
      </c>
      <c r="Q68" s="248"/>
      <c r="R68" s="249" t="str">
        <f>IF(Q68="","", Q68*Q$11)</f>
        <v/>
      </c>
      <c r="S68" s="248"/>
      <c r="T68" s="249" t="str">
        <f>IF(S68="","", S68*S$11)</f>
        <v/>
      </c>
      <c r="U68" s="243"/>
      <c r="V68" s="382"/>
      <c r="W68" s="243"/>
    </row>
    <row r="69" spans="2:23" s="114" customFormat="1" ht="15.75">
      <c r="B69" s="286"/>
      <c r="C69" s="286"/>
      <c r="D69" s="233" t="s">
        <v>1395</v>
      </c>
      <c r="E69" s="352" t="s">
        <v>13</v>
      </c>
      <c r="F69" s="637"/>
      <c r="G69" s="637"/>
      <c r="H69" s="637"/>
      <c r="I69" s="637"/>
      <c r="J69" s="637"/>
      <c r="K69" s="281">
        <f ca="1">OFFSET('Asset Allocation Tatico'!$B$9, MATCH($E69,OFFSET('Asset Allocation Tatico'!$B$9,,,COUNTA('Asset Allocation Tatico'!$B:$B)-COUNTA('Asset Allocation Tatico'!$B$1:$B$9)),0)-1, MATCH(K$5,'Asset Allocation Tatico'!$D$5:$M$5,0)+2)</f>
        <v>0</v>
      </c>
      <c r="L69" s="287">
        <f>L71+L82</f>
        <v>0</v>
      </c>
      <c r="M69" s="281">
        <f ca="1">OFFSET('Asset Allocation Tatico'!$B$9, MATCH($E69,OFFSET('Asset Allocation Tatico'!$B$9,,,COUNTA('Asset Allocation Tatico'!$B:$B)-COUNTA('Asset Allocation Tatico'!$B$1:$B$9)),0)-1, MATCH(M$5,'Asset Allocation Tatico'!$D$5:$M$5,0)+2)</f>
        <v>0.12</v>
      </c>
      <c r="N69" s="287">
        <f>N71+N82</f>
        <v>0.12000000000000001</v>
      </c>
      <c r="O69" s="281">
        <f ca="1">OFFSET('Asset Allocation Tatico'!$B$9, MATCH($E69,OFFSET('Asset Allocation Tatico'!$B$9,,,COUNTA('Asset Allocation Tatico'!$B:$B)-COUNTA('Asset Allocation Tatico'!$B$1:$B$9)),0)-1, MATCH(O$5,'Asset Allocation Tatico'!$D$5:$M$5,0)+2)</f>
        <v>0.23499999999999999</v>
      </c>
      <c r="P69" s="287">
        <f>P71+P82</f>
        <v>0.23500000000000004</v>
      </c>
      <c r="Q69" s="281">
        <f ca="1">OFFSET('Asset Allocation Tatico'!$B$9, MATCH($E69,OFFSET('Asset Allocation Tatico'!$B$9,,,COUNTA('Asset Allocation Tatico'!$B:$B)-COUNTA('Asset Allocation Tatico'!$B$1:$B$9)),0)-1, MATCH(Q$5,'Asset Allocation Tatico'!$D$5:$M$5,0)+2)</f>
        <v>0.35</v>
      </c>
      <c r="R69" s="287">
        <f>R71+R82</f>
        <v>0.35000000000000003</v>
      </c>
      <c r="S69" s="281">
        <f ca="1">OFFSET('Asset Allocation Tatico'!$B$9, MATCH($E69,OFFSET('Asset Allocation Tatico'!$B$9,,,COUNTA('Asset Allocation Tatico'!$B:$B)-COUNTA('Asset Allocation Tatico'!$B$1:$B$9)),0)-1, MATCH(S$5,'Asset Allocation Tatico'!$D$5:$M$5,0)+2)</f>
        <v>0.375</v>
      </c>
      <c r="T69" s="287">
        <f>T71+T82</f>
        <v>0.37500000000000006</v>
      </c>
      <c r="U69" s="288"/>
      <c r="V69" s="381"/>
      <c r="W69" s="288"/>
    </row>
    <row r="70" spans="2:23" s="153" customFormat="1" ht="5.25" customHeight="1">
      <c r="B70" s="233"/>
      <c r="C70" s="233"/>
      <c r="D70" s="233"/>
      <c r="F70" s="190"/>
      <c r="G70" s="190"/>
      <c r="H70" s="190"/>
      <c r="I70" s="190"/>
      <c r="J70" s="190"/>
      <c r="K70" s="272"/>
      <c r="L70" s="273"/>
      <c r="M70" s="272"/>
      <c r="N70" s="273"/>
      <c r="O70" s="272"/>
      <c r="P70" s="273"/>
      <c r="Q70" s="272"/>
      <c r="R70" s="273"/>
      <c r="S70" s="272"/>
      <c r="T70" s="273"/>
      <c r="U70" s="274"/>
      <c r="V70" s="382"/>
      <c r="W70" s="274"/>
    </row>
    <row r="71" spans="2:23" s="153" customFormat="1" ht="15">
      <c r="B71" s="233"/>
      <c r="C71" s="233" t="s">
        <v>12</v>
      </c>
      <c r="D71" s="233" t="s">
        <v>12</v>
      </c>
      <c r="E71" s="155" t="s">
        <v>615</v>
      </c>
      <c r="F71" s="156"/>
      <c r="G71" s="156"/>
      <c r="H71" s="156"/>
      <c r="I71" s="156"/>
      <c r="J71" s="156"/>
      <c r="K71" s="275">
        <v>0</v>
      </c>
      <c r="L71" s="244">
        <f>SUM(L72:L81)</f>
        <v>0</v>
      </c>
      <c r="M71" s="275">
        <v>0.1</v>
      </c>
      <c r="N71" s="244">
        <f>SUM(N72:N81)</f>
        <v>0.1</v>
      </c>
      <c r="O71" s="275">
        <v>0.19</v>
      </c>
      <c r="P71" s="244">
        <f>SUM(P72:P81)</f>
        <v>0.19000000000000003</v>
      </c>
      <c r="Q71" s="275">
        <v>0.28999999999999998</v>
      </c>
      <c r="R71" s="244">
        <f>SUM(R72:R81)</f>
        <v>0.29000000000000004</v>
      </c>
      <c r="S71" s="275">
        <v>0.315</v>
      </c>
      <c r="T71" s="245">
        <f>SUM(T72:T81)</f>
        <v>0.31500000000000006</v>
      </c>
      <c r="U71" s="157"/>
      <c r="V71" s="382"/>
      <c r="W71" s="157"/>
    </row>
    <row r="72" spans="2:23" s="247" customFormat="1" ht="15">
      <c r="B72" s="230"/>
      <c r="C72" s="230"/>
      <c r="D72" s="230"/>
      <c r="E72" s="236" t="s">
        <v>1754</v>
      </c>
      <c r="F72" s="638" t="str">
        <f>IFERROR(INDEX('Produtos Selecionados'!$G:$G,MATCH($E72,'Produtos Selecionados'!$E:$E,0)),"-")</f>
        <v>-</v>
      </c>
      <c r="G72" s="638" t="str">
        <f>IFERROR(INDEX('Produtos Selecionados'!$H:$H,MATCH($E72,'Produtos Selecionados'!$E:$E,0)),"-")</f>
        <v>Sim</v>
      </c>
      <c r="H72" s="638">
        <f>IFERROR(INDEX('Produtos Selecionados'!$O:$O,MATCH($E72,'Produtos Selecionados'!$E:$E,0)),"-")</f>
        <v>4.0000000000000001E-3</v>
      </c>
      <c r="I72" s="639" t="str">
        <f>IFERROR(INDEX('Produtos Selecionados'!$L:$L,MATCH($E72,'Produtos Selecionados'!$E:$E,0)),"-")</f>
        <v>BRL</v>
      </c>
      <c r="J72" s="639">
        <f>IFERROR(INDEX('Produtos Selecionados'!$M:$M,MATCH($E72,'Produtos Selecionados'!$E:$E,0)),"-")</f>
        <v>31</v>
      </c>
      <c r="K72" s="232"/>
      <c r="L72" s="246" t="str">
        <f t="shared" ref="L72:L80" si="43">IF(K72="","", K72*K$71)</f>
        <v/>
      </c>
      <c r="M72" s="232">
        <v>0.25</v>
      </c>
      <c r="N72" s="246">
        <f t="shared" ref="N72:N80" si="44">IF(M72="","", M72*M$71)</f>
        <v>2.5000000000000001E-2</v>
      </c>
      <c r="O72" s="232">
        <v>0.17</v>
      </c>
      <c r="P72" s="246">
        <f t="shared" ref="P72:P80" si="45">IF(O72="","", O72*O$71)</f>
        <v>3.2300000000000002E-2</v>
      </c>
      <c r="Q72" s="232">
        <v>0.17</v>
      </c>
      <c r="R72" s="246">
        <f t="shared" ref="R72:R80" si="46">IF(Q72="","", Q72*Q$71)</f>
        <v>4.9300000000000004E-2</v>
      </c>
      <c r="S72" s="232">
        <v>0.17</v>
      </c>
      <c r="T72" s="246">
        <f t="shared" ref="T72:T80" si="47">IF(S72="","", S72*S$71)</f>
        <v>5.3550000000000007E-2</v>
      </c>
      <c r="V72" s="383" t="str">
        <f>IFERROR(IF(INDEX('Produtos Selecionados'!$G:$G,MATCH($E72,'Produtos Selecionados'!$E:$E,0))="MFO", "Evitar - ROA baixo", "OK"),"OK")</f>
        <v>OK</v>
      </c>
    </row>
    <row r="73" spans="2:23" s="247" customFormat="1" ht="15">
      <c r="B73" s="230"/>
      <c r="C73" s="230"/>
      <c r="D73" s="230"/>
      <c r="E73" s="236" t="s">
        <v>2159</v>
      </c>
      <c r="F73" s="638" t="str">
        <f>IFERROR(INDEX('Produtos Selecionados'!$G:$G,MATCH($E73,'Produtos Selecionados'!$E:$E,0)),"-")</f>
        <v>MFO</v>
      </c>
      <c r="G73" s="638" t="str">
        <f>IFERROR(INDEX('Produtos Selecionados'!$H:$H,MATCH($E73,'Produtos Selecionados'!$E:$E,0)),"-")</f>
        <v>Sim</v>
      </c>
      <c r="H73" s="638">
        <f>IFERROR(INDEX('Produtos Selecionados'!$O:$O,MATCH($E73,'Produtos Selecionados'!$E:$E,0)),"-")</f>
        <v>3.16666E-3</v>
      </c>
      <c r="I73" s="639" t="str">
        <f>IFERROR(INDEX('Produtos Selecionados'!$L:$L,MATCH($E73,'Produtos Selecionados'!$E:$E,0)),"-")</f>
        <v>BRL</v>
      </c>
      <c r="J73" s="639">
        <f>IFERROR(INDEX('Produtos Selecionados'!$M:$M,MATCH($E73,'Produtos Selecionados'!$E:$E,0)),"-")</f>
        <v>61</v>
      </c>
      <c r="K73" s="232"/>
      <c r="L73" s="246" t="str">
        <f t="shared" si="43"/>
        <v/>
      </c>
      <c r="M73" s="232">
        <v>0.25</v>
      </c>
      <c r="N73" s="246">
        <f t="shared" si="44"/>
        <v>2.5000000000000001E-2</v>
      </c>
      <c r="O73" s="232">
        <v>0.17</v>
      </c>
      <c r="P73" s="246">
        <f t="shared" si="45"/>
        <v>3.2300000000000002E-2</v>
      </c>
      <c r="Q73" s="232">
        <v>0.17</v>
      </c>
      <c r="R73" s="246">
        <f t="shared" si="46"/>
        <v>4.9300000000000004E-2</v>
      </c>
      <c r="S73" s="232">
        <v>0.17</v>
      </c>
      <c r="T73" s="246">
        <f t="shared" si="47"/>
        <v>5.3550000000000007E-2</v>
      </c>
      <c r="V73" s="383" t="str">
        <f>IFERROR(IF(INDEX('Produtos Selecionados'!$G:$G,MATCH($E73,'Produtos Selecionados'!$E:$E,0))="MFO", "Evitar - ROA baixo", "OK"),"OK")</f>
        <v>Evitar - ROA baixo</v>
      </c>
    </row>
    <row r="74" spans="2:23" s="247" customFormat="1" ht="15">
      <c r="B74" s="230"/>
      <c r="C74" s="230"/>
      <c r="D74" s="230"/>
      <c r="E74" s="236" t="s">
        <v>1752</v>
      </c>
      <c r="F74" s="638" t="str">
        <f>IFERROR(INDEX('Produtos Selecionados'!$G:$G,MATCH($E74,'Produtos Selecionados'!$E:$E,0)),"-")</f>
        <v>-</v>
      </c>
      <c r="G74" s="638" t="str">
        <f>IFERROR(INDEX('Produtos Selecionados'!$H:$H,MATCH($E74,'Produtos Selecionados'!$E:$E,0)),"-")</f>
        <v>Não</v>
      </c>
      <c r="H74" s="638">
        <f>IFERROR(INDEX('Produtos Selecionados'!$O:$O,MATCH($E74,'Produtos Selecionados'!$E:$E,0)),"-")</f>
        <v>4.8937499999999997E-3</v>
      </c>
      <c r="I74" s="639" t="str">
        <f>IFERROR(INDEX('Produtos Selecionados'!$L:$L,MATCH($E74,'Produtos Selecionados'!$E:$E,0)),"-")</f>
        <v>BRL</v>
      </c>
      <c r="J74" s="639">
        <f>IFERROR(INDEX('Produtos Selecionados'!$M:$M,MATCH($E74,'Produtos Selecionados'!$E:$E,0)),"-")</f>
        <v>31</v>
      </c>
      <c r="K74" s="232"/>
      <c r="L74" s="246" t="str">
        <f t="shared" si="43"/>
        <v/>
      </c>
      <c r="M74" s="232">
        <v>0.25</v>
      </c>
      <c r="N74" s="246">
        <f t="shared" si="44"/>
        <v>2.5000000000000001E-2</v>
      </c>
      <c r="O74" s="232">
        <v>0.17</v>
      </c>
      <c r="P74" s="246">
        <f t="shared" si="45"/>
        <v>3.2300000000000002E-2</v>
      </c>
      <c r="Q74" s="232">
        <v>0.17</v>
      </c>
      <c r="R74" s="246">
        <f t="shared" si="46"/>
        <v>4.9300000000000004E-2</v>
      </c>
      <c r="S74" s="232">
        <v>0.17</v>
      </c>
      <c r="T74" s="246">
        <f t="shared" si="47"/>
        <v>5.3550000000000007E-2</v>
      </c>
      <c r="V74" s="383" t="str">
        <f>IFERROR(IF(INDEX('Produtos Selecionados'!$G:$G,MATCH($E74,'Produtos Selecionados'!$E:$E,0))="MFO", "Evitar - ROA baixo", "OK"),"OK")</f>
        <v>OK</v>
      </c>
    </row>
    <row r="75" spans="2:23" s="247" customFormat="1" ht="15">
      <c r="B75" s="230"/>
      <c r="C75" s="230"/>
      <c r="D75" s="230"/>
      <c r="E75" s="236" t="s">
        <v>2198</v>
      </c>
      <c r="F75" s="638" t="str">
        <f>IFERROR(INDEX('Produtos Selecionados'!$G:$G,MATCH($E75,'Produtos Selecionados'!$E:$E,0)),"-")</f>
        <v>-</v>
      </c>
      <c r="G75" s="638" t="str">
        <f>IFERROR(INDEX('Produtos Selecionados'!$H:$H,MATCH($E75,'Produtos Selecionados'!$E:$E,0)),"-")</f>
        <v>Sim</v>
      </c>
      <c r="H75" s="638">
        <f>IFERROR(INDEX('Produtos Selecionados'!$O:$O,MATCH($E75,'Produtos Selecionados'!$E:$E,0)),"-")</f>
        <v>3.8E-3</v>
      </c>
      <c r="I75" s="639" t="str">
        <f>IFERROR(INDEX('Produtos Selecionados'!$L:$L,MATCH($E75,'Produtos Selecionados'!$E:$E,0)),"-")</f>
        <v>BRL</v>
      </c>
      <c r="J75" s="639">
        <f>IFERROR(INDEX('Produtos Selecionados'!$M:$M,MATCH($E75,'Produtos Selecionados'!$E:$E,0)),"-")</f>
        <v>30</v>
      </c>
      <c r="K75" s="232"/>
      <c r="L75" s="246" t="str">
        <f t="shared" si="43"/>
        <v/>
      </c>
      <c r="M75" s="232">
        <v>0.25</v>
      </c>
      <c r="N75" s="246">
        <f t="shared" si="44"/>
        <v>2.5000000000000001E-2</v>
      </c>
      <c r="O75" s="232">
        <v>0.17</v>
      </c>
      <c r="P75" s="246">
        <f t="shared" si="45"/>
        <v>3.2300000000000002E-2</v>
      </c>
      <c r="Q75" s="232">
        <v>0.17</v>
      </c>
      <c r="R75" s="246">
        <f t="shared" si="46"/>
        <v>4.9300000000000004E-2</v>
      </c>
      <c r="S75" s="232">
        <v>0.17</v>
      </c>
      <c r="T75" s="246">
        <f t="shared" si="47"/>
        <v>5.3550000000000007E-2</v>
      </c>
      <c r="V75" s="383" t="str">
        <f>IFERROR(IF(INDEX('Produtos Selecionados'!$G:$G,MATCH($E75,'Produtos Selecionados'!$E:$E,0))="MFO", "Evitar - ROA baixo", "OK"),"OK")</f>
        <v>OK</v>
      </c>
    </row>
    <row r="76" spans="2:23" s="247" customFormat="1" ht="15">
      <c r="B76" s="230"/>
      <c r="C76" s="230"/>
      <c r="D76" s="230"/>
      <c r="E76" s="236" t="s">
        <v>2160</v>
      </c>
      <c r="F76" s="638" t="str">
        <f>IFERROR(INDEX('Produtos Selecionados'!$G:$G,MATCH($E76,'Produtos Selecionados'!$E:$E,0)),"-")</f>
        <v>-</v>
      </c>
      <c r="G76" s="638" t="str">
        <f>IFERROR(INDEX('Produtos Selecionados'!$H:$H,MATCH($E76,'Produtos Selecionados'!$E:$E,0)),"-")</f>
        <v>Sim</v>
      </c>
      <c r="H76" s="638">
        <f>IFERROR(INDEX('Produtos Selecionados'!$O:$O,MATCH($E76,'Produtos Selecionados'!$E:$E,0)),"-")</f>
        <v>4.7499999999999999E-3</v>
      </c>
      <c r="I76" s="639" t="str">
        <f>IFERROR(INDEX('Produtos Selecionados'!$L:$L,MATCH($E76,'Produtos Selecionados'!$E:$E,0)),"-")</f>
        <v>BRL</v>
      </c>
      <c r="J76" s="639">
        <f>IFERROR(INDEX('Produtos Selecionados'!$M:$M,MATCH($E76,'Produtos Selecionados'!$E:$E,0)),"-")</f>
        <v>31</v>
      </c>
      <c r="K76" s="232"/>
      <c r="L76" s="246" t="str">
        <f t="shared" si="43"/>
        <v/>
      </c>
      <c r="M76" s="232"/>
      <c r="N76" s="246" t="str">
        <f t="shared" si="44"/>
        <v/>
      </c>
      <c r="O76" s="232">
        <v>0.16</v>
      </c>
      <c r="P76" s="246">
        <f t="shared" si="45"/>
        <v>3.04E-2</v>
      </c>
      <c r="Q76" s="232">
        <v>0.16</v>
      </c>
      <c r="R76" s="246">
        <f t="shared" si="46"/>
        <v>4.6399999999999997E-2</v>
      </c>
      <c r="S76" s="232">
        <v>0.16</v>
      </c>
      <c r="T76" s="246">
        <f t="shared" si="47"/>
        <v>5.04E-2</v>
      </c>
      <c r="V76" s="383" t="str">
        <f>IFERROR(IF(INDEX('Produtos Selecionados'!$G:$G,MATCH($E76,'Produtos Selecionados'!$E:$E,0))="MFO", "Evitar - ROA baixo", "OK"),"OK")</f>
        <v>OK</v>
      </c>
    </row>
    <row r="77" spans="2:23" s="247" customFormat="1" ht="15">
      <c r="B77" s="230"/>
      <c r="C77" s="230"/>
      <c r="D77" s="230"/>
      <c r="E77" s="236" t="s">
        <v>1751</v>
      </c>
      <c r="F77" s="638" t="str">
        <f>IFERROR(INDEX('Produtos Selecionados'!$G:$G,MATCH($E77,'Produtos Selecionados'!$E:$E,0)),"-")</f>
        <v>-</v>
      </c>
      <c r="G77" s="638" t="str">
        <f>IFERROR(INDEX('Produtos Selecionados'!$H:$H,MATCH($E77,'Produtos Selecionados'!$E:$E,0)),"-")</f>
        <v>Não</v>
      </c>
      <c r="H77" s="638">
        <f>IFERROR(INDEX('Produtos Selecionados'!$O:$O,MATCH($E77,'Produtos Selecionados'!$E:$E,0)),"-")</f>
        <v>5.0672999999999994E-3</v>
      </c>
      <c r="I77" s="639" t="str">
        <f>IFERROR(INDEX('Produtos Selecionados'!$L:$L,MATCH($E77,'Produtos Selecionados'!$E:$E,0)),"-")</f>
        <v>BRL</v>
      </c>
      <c r="J77" s="639">
        <f>IFERROR(INDEX('Produtos Selecionados'!$M:$M,MATCH($E77,'Produtos Selecionados'!$E:$E,0)),"-")</f>
        <v>31</v>
      </c>
      <c r="K77" s="232"/>
      <c r="L77" s="246" t="str">
        <f t="shared" si="43"/>
        <v/>
      </c>
      <c r="M77" s="232"/>
      <c r="N77" s="246" t="str">
        <f t="shared" si="44"/>
        <v/>
      </c>
      <c r="O77" s="232">
        <v>0.16</v>
      </c>
      <c r="P77" s="246">
        <f t="shared" si="45"/>
        <v>3.04E-2</v>
      </c>
      <c r="Q77" s="232">
        <v>0.16</v>
      </c>
      <c r="R77" s="246">
        <f t="shared" si="46"/>
        <v>4.6399999999999997E-2</v>
      </c>
      <c r="S77" s="232">
        <v>0.16</v>
      </c>
      <c r="T77" s="246">
        <f t="shared" si="47"/>
        <v>5.04E-2</v>
      </c>
      <c r="V77" s="383" t="str">
        <f>IFERROR(IF(INDEX('Produtos Selecionados'!$G:$G,MATCH($E77,'Produtos Selecionados'!$E:$E,0))="MFO", "Evitar - ROA baixo", "OK"),"OK")</f>
        <v>OK</v>
      </c>
    </row>
    <row r="78" spans="2:23" s="247" customFormat="1" ht="15">
      <c r="B78" s="230"/>
      <c r="C78" s="230"/>
      <c r="D78" s="230"/>
      <c r="E78" s="236" t="s">
        <v>1755</v>
      </c>
      <c r="F78" s="638" t="str">
        <f>IFERROR(INDEX('Produtos Selecionados'!$G:$G,MATCH($E78,'Produtos Selecionados'!$E:$E,0)),"-")</f>
        <v>-</v>
      </c>
      <c r="G78" s="638" t="str">
        <f>IFERROR(INDEX('Produtos Selecionados'!$H:$H,MATCH($E78,'Produtos Selecionados'!$E:$E,0)),"-")</f>
        <v>Sim</v>
      </c>
      <c r="H78" s="638">
        <f>IFERROR(INDEX('Produtos Selecionados'!$O:$O,MATCH($E78,'Produtos Selecionados'!$E:$E,0)),"-")</f>
        <v>4.7499999999999999E-3</v>
      </c>
      <c r="I78" s="639" t="str">
        <f>IFERROR(INDEX('Produtos Selecionados'!$L:$L,MATCH($E78,'Produtos Selecionados'!$E:$E,0)),"-")</f>
        <v>BRL</v>
      </c>
      <c r="J78" s="639">
        <f>IFERROR(INDEX('Produtos Selecionados'!$M:$M,MATCH($E78,'Produtos Selecionados'!$E:$E,0)),"-")</f>
        <v>31</v>
      </c>
      <c r="K78" s="232"/>
      <c r="L78" s="246" t="str">
        <f t="shared" si="43"/>
        <v/>
      </c>
      <c r="M78" s="232"/>
      <c r="N78" s="246" t="str">
        <f t="shared" si="44"/>
        <v/>
      </c>
      <c r="O78" s="232"/>
      <c r="P78" s="246" t="str">
        <f t="shared" si="45"/>
        <v/>
      </c>
      <c r="Q78" s="232"/>
      <c r="R78" s="246" t="str">
        <f t="shared" si="46"/>
        <v/>
      </c>
      <c r="S78" s="232"/>
      <c r="T78" s="246" t="str">
        <f t="shared" si="47"/>
        <v/>
      </c>
      <c r="V78" s="383" t="str">
        <f>IFERROR(IF(INDEX('Produtos Selecionados'!$G:$G,MATCH($E78,'Produtos Selecionados'!$E:$E,0))="MFO", "Evitar - ROA baixo", "OK"),"OK")</f>
        <v>OK</v>
      </c>
    </row>
    <row r="79" spans="2:23" s="247" customFormat="1" ht="15">
      <c r="B79" s="230"/>
      <c r="C79" s="230"/>
      <c r="D79" s="230"/>
      <c r="E79" s="236" t="s">
        <v>2201</v>
      </c>
      <c r="F79" s="638" t="str">
        <f>IFERROR(INDEX('Produtos Selecionados'!$G:$G,MATCH($E79,'Produtos Selecionados'!$E:$E,0)),"-")</f>
        <v>-</v>
      </c>
      <c r="G79" s="638" t="str">
        <f>IFERROR(INDEX('Produtos Selecionados'!$H:$H,MATCH($E79,'Produtos Selecionados'!$E:$E,0)),"-")</f>
        <v>Sim</v>
      </c>
      <c r="H79" s="638">
        <f>IFERROR(INDEX('Produtos Selecionados'!$O:$O,MATCH($E79,'Produtos Selecionados'!$E:$E,0)),"-")</f>
        <v>3.9500000000000004E-3</v>
      </c>
      <c r="I79" s="639" t="str">
        <f>IFERROR(INDEX('Produtos Selecionados'!$L:$L,MATCH($E79,'Produtos Selecionados'!$E:$E,0)),"-")</f>
        <v>BRL</v>
      </c>
      <c r="J79" s="639">
        <f>IFERROR(INDEX('Produtos Selecionados'!$M:$M,MATCH($E79,'Produtos Selecionados'!$E:$E,0)),"-")</f>
        <v>90</v>
      </c>
      <c r="K79" s="232"/>
      <c r="L79" s="246" t="str">
        <f t="shared" si="43"/>
        <v/>
      </c>
      <c r="M79" s="232"/>
      <c r="N79" s="246" t="str">
        <f t="shared" si="44"/>
        <v/>
      </c>
      <c r="O79" s="232"/>
      <c r="P79" s="246" t="str">
        <f t="shared" si="45"/>
        <v/>
      </c>
      <c r="Q79" s="232"/>
      <c r="R79" s="246" t="str">
        <f t="shared" si="46"/>
        <v/>
      </c>
      <c r="S79" s="232"/>
      <c r="T79" s="246" t="str">
        <f t="shared" si="47"/>
        <v/>
      </c>
      <c r="V79" s="383" t="str">
        <f>IFERROR(IF(INDEX('Produtos Selecionados'!$G:$G,MATCH($E79,'Produtos Selecionados'!$E:$E,0))="MFO", "Evitar - ROA baixo", "OK"),"OK")</f>
        <v>OK</v>
      </c>
    </row>
    <row r="80" spans="2:23" s="247" customFormat="1" ht="15">
      <c r="B80" s="230"/>
      <c r="C80" s="230"/>
      <c r="D80" s="230"/>
      <c r="E80" s="236" t="s">
        <v>1750</v>
      </c>
      <c r="F80" s="638" t="str">
        <f>IFERROR(INDEX('Produtos Selecionados'!$G:$G,MATCH($E80,'Produtos Selecionados'!$E:$E,0)),"-")</f>
        <v>-</v>
      </c>
      <c r="G80" s="638" t="str">
        <f>IFERROR(INDEX('Produtos Selecionados'!$H:$H,MATCH($E80,'Produtos Selecionados'!$E:$E,0)),"-")</f>
        <v>Sim</v>
      </c>
      <c r="H80" s="638">
        <f>IFERROR(INDEX('Produtos Selecionados'!$O:$O,MATCH($E80,'Produtos Selecionados'!$E:$E,0)),"-")</f>
        <v>3.9499999999999995E-3</v>
      </c>
      <c r="I80" s="639" t="str">
        <f>IFERROR(INDEX('Produtos Selecionados'!$L:$L,MATCH($E80,'Produtos Selecionados'!$E:$E,0)),"-")</f>
        <v>BRL</v>
      </c>
      <c r="J80" s="639">
        <f>IFERROR(INDEX('Produtos Selecionados'!$M:$M,MATCH($E80,'Produtos Selecionados'!$E:$E,0)),"-")</f>
        <v>30</v>
      </c>
      <c r="K80" s="232"/>
      <c r="L80" s="246" t="str">
        <f t="shared" si="43"/>
        <v/>
      </c>
      <c r="M80" s="232"/>
      <c r="N80" s="246" t="str">
        <f t="shared" si="44"/>
        <v/>
      </c>
      <c r="O80" s="232"/>
      <c r="P80" s="246" t="str">
        <f t="shared" si="45"/>
        <v/>
      </c>
      <c r="Q80" s="232"/>
      <c r="R80" s="246" t="str">
        <f t="shared" si="46"/>
        <v/>
      </c>
      <c r="S80" s="232"/>
      <c r="T80" s="246" t="str">
        <f t="shared" si="47"/>
        <v/>
      </c>
      <c r="V80" s="383" t="str">
        <f>IFERROR(IF(INDEX('Produtos Selecionados'!$G:$G,MATCH($E80,'Produtos Selecionados'!$E:$E,0))="MFO", "Evitar - ROA baixo", "OK"),"OK")</f>
        <v>OK</v>
      </c>
    </row>
    <row r="81" spans="2:23" s="153" customFormat="1" ht="8.25" customHeight="1">
      <c r="B81" s="233"/>
      <c r="C81" s="233"/>
      <c r="D81" s="233"/>
      <c r="E81" s="176"/>
      <c r="F81" s="190"/>
      <c r="G81" s="190"/>
      <c r="H81" s="190"/>
      <c r="I81" s="190"/>
      <c r="J81" s="190"/>
      <c r="K81" s="248"/>
      <c r="L81" s="249" t="str">
        <f>IF(K81="","", K81*K$11)</f>
        <v/>
      </c>
      <c r="M81" s="232"/>
      <c r="N81" s="249" t="str">
        <f>IF(M81="","", M81*M$11)</f>
        <v/>
      </c>
      <c r="O81" s="248"/>
      <c r="P81" s="249" t="str">
        <f>IF(O81="","", O81*O$11)</f>
        <v/>
      </c>
      <c r="Q81" s="248"/>
      <c r="R81" s="249" t="str">
        <f>IF(Q81="","", Q81*Q$11)</f>
        <v/>
      </c>
      <c r="S81" s="248"/>
      <c r="T81" s="249" t="str">
        <f>IF(S81="","", S81*S$11)</f>
        <v/>
      </c>
      <c r="U81" s="243"/>
      <c r="V81" s="382"/>
      <c r="W81" s="243"/>
    </row>
    <row r="82" spans="2:23" s="153" customFormat="1" ht="15">
      <c r="B82" s="233"/>
      <c r="C82" s="233" t="s">
        <v>12</v>
      </c>
      <c r="D82" s="233" t="s">
        <v>12</v>
      </c>
      <c r="E82" s="155" t="s">
        <v>616</v>
      </c>
      <c r="F82" s="156"/>
      <c r="G82" s="156"/>
      <c r="H82" s="156"/>
      <c r="I82" s="156"/>
      <c r="J82" s="156"/>
      <c r="K82" s="235">
        <f t="shared" ref="K82:T82" si="48">K84+K89+K95+K99</f>
        <v>0</v>
      </c>
      <c r="L82" s="244">
        <f t="shared" si="48"/>
        <v>0</v>
      </c>
      <c r="M82" s="235">
        <f t="shared" si="48"/>
        <v>0.02</v>
      </c>
      <c r="N82" s="244">
        <f t="shared" si="48"/>
        <v>0.02</v>
      </c>
      <c r="O82" s="235">
        <f t="shared" si="48"/>
        <v>4.4999999999999998E-2</v>
      </c>
      <c r="P82" s="244">
        <f t="shared" si="48"/>
        <v>4.4999999999999998E-2</v>
      </c>
      <c r="Q82" s="235">
        <f t="shared" si="48"/>
        <v>0.06</v>
      </c>
      <c r="R82" s="244">
        <f t="shared" si="48"/>
        <v>0.06</v>
      </c>
      <c r="S82" s="235">
        <f t="shared" si="48"/>
        <v>0.06</v>
      </c>
      <c r="T82" s="245">
        <f t="shared" si="48"/>
        <v>0.06</v>
      </c>
      <c r="U82" s="157"/>
      <c r="V82" s="382"/>
      <c r="W82" s="157"/>
    </row>
    <row r="83" spans="2:23" s="153" customFormat="1" ht="3" customHeight="1">
      <c r="B83" s="233"/>
      <c r="C83" s="233"/>
      <c r="D83" s="233"/>
      <c r="F83" s="190"/>
      <c r="G83" s="190"/>
      <c r="H83" s="190"/>
      <c r="I83" s="190"/>
      <c r="J83" s="190"/>
      <c r="K83" s="241"/>
      <c r="L83" s="242"/>
      <c r="M83" s="241"/>
      <c r="N83" s="242"/>
      <c r="O83" s="241"/>
      <c r="P83" s="242"/>
      <c r="Q83" s="241"/>
      <c r="R83" s="242"/>
      <c r="S83" s="241"/>
      <c r="T83" s="242"/>
      <c r="U83" s="157"/>
      <c r="V83" s="382"/>
      <c r="W83" s="157"/>
    </row>
    <row r="84" spans="2:23" s="153" customFormat="1" ht="15">
      <c r="B84" s="233"/>
      <c r="C84" s="233"/>
      <c r="D84" s="233" t="s">
        <v>12</v>
      </c>
      <c r="E84" s="158" t="s">
        <v>610</v>
      </c>
      <c r="F84" s="159"/>
      <c r="G84" s="159"/>
      <c r="H84" s="159"/>
      <c r="I84" s="159"/>
      <c r="J84" s="159"/>
      <c r="K84" s="237">
        <v>0</v>
      </c>
      <c r="L84" s="207">
        <f>SUM(L85:L88)</f>
        <v>0</v>
      </c>
      <c r="M84" s="237">
        <v>0</v>
      </c>
      <c r="N84" s="207">
        <f>SUM(N85:N88)</f>
        <v>0</v>
      </c>
      <c r="O84" s="237">
        <v>0.02</v>
      </c>
      <c r="P84" s="207">
        <f>SUM(P85:P88)</f>
        <v>0.02</v>
      </c>
      <c r="Q84" s="237">
        <v>0.03</v>
      </c>
      <c r="R84" s="207">
        <f>SUM(R85:R88)</f>
        <v>0.03</v>
      </c>
      <c r="S84" s="237">
        <v>0.03</v>
      </c>
      <c r="T84" s="207">
        <f>SUM(T85:T88)</f>
        <v>0.03</v>
      </c>
      <c r="U84" s="157"/>
      <c r="V84" s="382"/>
      <c r="W84" s="157"/>
    </row>
    <row r="85" spans="2:23" s="247" customFormat="1" ht="15">
      <c r="B85" s="230"/>
      <c r="C85" s="230"/>
      <c r="D85" s="230"/>
      <c r="E85" s="236" t="s">
        <v>1749</v>
      </c>
      <c r="F85" s="638" t="str">
        <f>IFERROR(INDEX('Produtos Selecionados'!$G:$G,MATCH($E85,'Produtos Selecionados'!$E:$E,0)),"-")</f>
        <v>-</v>
      </c>
      <c r="G85" s="638" t="str">
        <f>IFERROR(INDEX('Produtos Selecionados'!$H:$H,MATCH($E85,'Produtos Selecionados'!$E:$E,0)),"-")</f>
        <v>Sim</v>
      </c>
      <c r="H85" s="638">
        <f>IFERROR(INDEX('Produtos Selecionados'!$O:$O,MATCH($E85,'Produtos Selecionados'!$E:$E,0)),"-")</f>
        <v>4.0000000000000001E-3</v>
      </c>
      <c r="I85" s="639" t="str">
        <f>IFERROR(INDEX('Produtos Selecionados'!$L:$L,MATCH($E85,'Produtos Selecionados'!$E:$E,0)),"-")</f>
        <v>BRL</v>
      </c>
      <c r="J85" s="639">
        <f>IFERROR(INDEX('Produtos Selecionados'!$M:$M,MATCH($E85,'Produtos Selecionados'!$E:$E,0)),"-")</f>
        <v>18</v>
      </c>
      <c r="K85" s="232"/>
      <c r="L85" s="246" t="str">
        <f t="shared" ref="L85:N88" si="49">IF(K85="","", K85*K$84)</f>
        <v/>
      </c>
      <c r="M85" s="232"/>
      <c r="N85" s="246" t="str">
        <f t="shared" si="49"/>
        <v/>
      </c>
      <c r="O85" s="232">
        <v>0.4</v>
      </c>
      <c r="P85" s="246">
        <f>IF(O85="","", O85*O$84)</f>
        <v>8.0000000000000002E-3</v>
      </c>
      <c r="Q85" s="232">
        <v>0.25</v>
      </c>
      <c r="R85" s="246">
        <f>IF(Q85="","", Q85*Q$84)</f>
        <v>7.4999999999999997E-3</v>
      </c>
      <c r="S85" s="232">
        <v>0.25</v>
      </c>
      <c r="T85" s="246">
        <f>IF(S85="","", S85*S$84)</f>
        <v>7.4999999999999997E-3</v>
      </c>
      <c r="V85" s="383" t="str">
        <f>IFERROR(IF(INDEX('Produtos Selecionados'!$G:$G,MATCH($E85,'Produtos Selecionados'!$E:$E,0))="MFO", "Evitar - ROA baixo", "OK"),"OK")</f>
        <v>OK</v>
      </c>
    </row>
    <row r="86" spans="2:23" s="247" customFormat="1" ht="15">
      <c r="B86" s="230"/>
      <c r="C86" s="230"/>
      <c r="D86" s="230"/>
      <c r="E86" s="236" t="s">
        <v>1771</v>
      </c>
      <c r="F86" s="638" t="str">
        <f>IFERROR(INDEX('Produtos Selecionados'!$G:$G,MATCH($E86,'Produtos Selecionados'!$E:$E,0)),"-")</f>
        <v>-</v>
      </c>
      <c r="G86" s="638" t="str">
        <f>IFERROR(INDEX('Produtos Selecionados'!$H:$H,MATCH($E86,'Produtos Selecionados'!$E:$E,0)),"-")</f>
        <v>Sim</v>
      </c>
      <c r="H86" s="638">
        <f>IFERROR(INDEX('Produtos Selecionados'!$O:$O,MATCH($E86,'Produtos Selecionados'!$E:$E,0)),"-")</f>
        <v>4.9999999999999992E-3</v>
      </c>
      <c r="I86" s="639" t="str">
        <f>IFERROR(INDEX('Produtos Selecionados'!$L:$L,MATCH($E86,'Produtos Selecionados'!$E:$E,0)),"-")</f>
        <v>BRL</v>
      </c>
      <c r="J86" s="639">
        <f>IFERROR(INDEX('Produtos Selecionados'!$M:$M,MATCH($E86,'Produtos Selecionados'!$E:$E,0)),"-")</f>
        <v>17</v>
      </c>
      <c r="K86" s="232"/>
      <c r="L86" s="246" t="str">
        <f t="shared" si="49"/>
        <v/>
      </c>
      <c r="M86" s="232"/>
      <c r="N86" s="246" t="str">
        <f t="shared" si="49"/>
        <v/>
      </c>
      <c r="O86" s="232">
        <v>0.35</v>
      </c>
      <c r="P86" s="246">
        <f>IF(O86="","", O86*O$84)</f>
        <v>6.9999999999999993E-3</v>
      </c>
      <c r="Q86" s="232">
        <v>0.25</v>
      </c>
      <c r="R86" s="246">
        <f>IF(Q86="","", Q86*Q$84)</f>
        <v>7.4999999999999997E-3</v>
      </c>
      <c r="S86" s="232">
        <v>0.25</v>
      </c>
      <c r="T86" s="246">
        <f>IF(S86="","", S86*S$84)</f>
        <v>7.4999999999999997E-3</v>
      </c>
      <c r="V86" s="383" t="str">
        <f>IFERROR(IF(INDEX('Produtos Selecionados'!$G:$G,MATCH($E86,'Produtos Selecionados'!$E:$E,0))="MFO", "Evitar - ROA baixo", "OK"),"OK")</f>
        <v>OK</v>
      </c>
    </row>
    <row r="87" spans="2:23" s="247" customFormat="1" ht="15">
      <c r="B87" s="230"/>
      <c r="C87" s="230"/>
      <c r="D87" s="230"/>
      <c r="E87" s="236" t="s">
        <v>1760</v>
      </c>
      <c r="F87" s="638" t="str">
        <f>IFERROR(INDEX('Produtos Selecionados'!$G:$G,MATCH($E87,'Produtos Selecionados'!$E:$E,0)),"-")</f>
        <v>MFO</v>
      </c>
      <c r="G87" s="638" t="str">
        <f>IFERROR(INDEX('Produtos Selecionados'!$H:$H,MATCH($E87,'Produtos Selecionados'!$E:$E,0)),"-")</f>
        <v>Sim</v>
      </c>
      <c r="H87" s="638">
        <f>IFERROR(INDEX('Produtos Selecionados'!$O:$O,MATCH($E87,'Produtos Selecionados'!$E:$E,0)),"-")</f>
        <v>1.9E-3</v>
      </c>
      <c r="I87" s="639" t="str">
        <f>IFERROR(INDEX('Produtos Selecionados'!$L:$L,MATCH($E87,'Produtos Selecionados'!$E:$E,0)),"-")</f>
        <v>BRL</v>
      </c>
      <c r="J87" s="639">
        <f>IFERROR(INDEX('Produtos Selecionados'!$M:$M,MATCH($E87,'Produtos Selecionados'!$E:$E,0)),"-")</f>
        <v>33</v>
      </c>
      <c r="K87" s="232"/>
      <c r="L87" s="246" t="str">
        <f>IF(K87="","", K87*K$84)</f>
        <v/>
      </c>
      <c r="M87" s="232"/>
      <c r="N87" s="246" t="str">
        <f>IF(M87="","", M87*M$84)</f>
        <v/>
      </c>
      <c r="O87" s="232">
        <v>0.25</v>
      </c>
      <c r="P87" s="246">
        <f>IF(O87="","", O87*O$84)</f>
        <v>5.0000000000000001E-3</v>
      </c>
      <c r="Q87" s="232">
        <v>0.5</v>
      </c>
      <c r="R87" s="246">
        <f>IF(Q87="","", Q87*Q$84)</f>
        <v>1.4999999999999999E-2</v>
      </c>
      <c r="S87" s="232">
        <v>0.5</v>
      </c>
      <c r="T87" s="246">
        <f>IF(S87="","", S87*S$84)</f>
        <v>1.4999999999999999E-2</v>
      </c>
      <c r="V87" s="383" t="str">
        <f>IFERROR(IF(INDEX('Produtos Selecionados'!$G:$G,MATCH($E87,'Produtos Selecionados'!$E:$E,0))="MFO", "Evitar - ROA baixo", "OK"),"OK")</f>
        <v>Evitar - ROA baixo</v>
      </c>
    </row>
    <row r="88" spans="2:23" s="247" customFormat="1" ht="5.25" customHeight="1">
      <c r="B88" s="230"/>
      <c r="C88" s="230"/>
      <c r="D88" s="230"/>
      <c r="E88" s="165"/>
      <c r="F88" s="640" t="str">
        <f>IFERROR(INDEX('Produtos Selecionados'!$M:$M,MATCH(A88,'Produtos Selecionados'!$E:$E,0)),"-")</f>
        <v>-</v>
      </c>
      <c r="G88" s="640" t="str">
        <f>IFERROR(INDEX('Produtos Selecionados'!$M:$M,MATCH(B88,'Produtos Selecionados'!$E:$E,0)),"-")</f>
        <v>-</v>
      </c>
      <c r="H88" s="640" t="str">
        <f>IFERROR(INDEX('Produtos Selecionados'!$M:$M,MATCH(C88,'Produtos Selecionados'!$E:$E,0)),"-")</f>
        <v>-</v>
      </c>
      <c r="I88" s="640" t="str">
        <f>IFERROR(INDEX('Produtos Selecionados'!$M:$M,MATCH(D88,'Produtos Selecionados'!$E:$E,0)),"-")</f>
        <v>-</v>
      </c>
      <c r="J88" s="640" t="str">
        <f>IFERROR(INDEX('Produtos Selecionados'!$M:$M,MATCH(E88,'Produtos Selecionados'!$E:$E,0)),"-")</f>
        <v>-</v>
      </c>
      <c r="K88" s="248"/>
      <c r="L88" s="249" t="str">
        <f t="shared" si="49"/>
        <v/>
      </c>
      <c r="M88" s="248"/>
      <c r="N88" s="249" t="str">
        <f t="shared" si="49"/>
        <v/>
      </c>
      <c r="O88" s="248"/>
      <c r="P88" s="249" t="str">
        <f>IF(O88="","", O88*O$84)</f>
        <v/>
      </c>
      <c r="Q88" s="248"/>
      <c r="R88" s="249" t="str">
        <f>IF(Q88="","", Q88*Q$84)</f>
        <v/>
      </c>
      <c r="S88" s="248"/>
      <c r="T88" s="249" t="str">
        <f>IF(S88="","", S88*S$84)</f>
        <v/>
      </c>
      <c r="V88" s="384"/>
    </row>
    <row r="89" spans="2:23" s="153" customFormat="1" ht="15">
      <c r="B89" s="233"/>
      <c r="C89" s="233"/>
      <c r="D89" s="233" t="s">
        <v>12</v>
      </c>
      <c r="E89" s="158" t="s">
        <v>617</v>
      </c>
      <c r="F89" s="159"/>
      <c r="G89" s="159"/>
      <c r="H89" s="159"/>
      <c r="I89" s="159"/>
      <c r="J89" s="159"/>
      <c r="K89" s="237">
        <v>0</v>
      </c>
      <c r="L89" s="207">
        <f>SUM(L90:L94)</f>
        <v>0</v>
      </c>
      <c r="M89" s="237">
        <v>0.02</v>
      </c>
      <c r="N89" s="207">
        <f>SUM(N90:N94)</f>
        <v>0.02</v>
      </c>
      <c r="O89" s="237">
        <v>2.5000000000000001E-2</v>
      </c>
      <c r="P89" s="207">
        <f>SUM(P90:P94)</f>
        <v>2.5000000000000001E-2</v>
      </c>
      <c r="Q89" s="237">
        <v>0.03</v>
      </c>
      <c r="R89" s="207">
        <f>SUM(R90:R94)</f>
        <v>0.03</v>
      </c>
      <c r="S89" s="237">
        <v>0.03</v>
      </c>
      <c r="T89" s="207">
        <f>SUM(T90:T94)</f>
        <v>0.03</v>
      </c>
      <c r="U89" s="157"/>
      <c r="V89" s="382"/>
      <c r="W89" s="157"/>
    </row>
    <row r="90" spans="2:23" s="247" customFormat="1" ht="15">
      <c r="B90" s="230"/>
      <c r="C90" s="230"/>
      <c r="D90" s="230"/>
      <c r="E90" s="236" t="s">
        <v>2208</v>
      </c>
      <c r="F90" s="638" t="str">
        <f>IFERROR(INDEX('Produtos Selecionados'!$G:$G,MATCH($E90,'Produtos Selecionados'!$E:$E,0)),"-")</f>
        <v>-</v>
      </c>
      <c r="G90" s="638" t="str">
        <f>IFERROR(INDEX('Produtos Selecionados'!$H:$H,MATCH($E90,'Produtos Selecionados'!$E:$E,0)),"-")</f>
        <v>Sim</v>
      </c>
      <c r="H90" s="638">
        <f>IFERROR(INDEX('Produtos Selecionados'!$O:$O,MATCH($E90,'Produtos Selecionados'!$E:$E,0)),"-")</f>
        <v>4.6249999999999998E-3</v>
      </c>
      <c r="I90" s="639" t="str">
        <f>IFERROR(INDEX('Produtos Selecionados'!$L:$L,MATCH($E90,'Produtos Selecionados'!$E:$E,0)),"-")</f>
        <v>BRL</v>
      </c>
      <c r="J90" s="639">
        <f>IFERROR(INDEX('Produtos Selecionados'!$M:$M,MATCH($E90,'Produtos Selecionados'!$E:$E,0)),"-")</f>
        <v>15</v>
      </c>
      <c r="K90" s="232"/>
      <c r="L90" s="246" t="str">
        <f>IF(K90="","", K90*K$89)</f>
        <v/>
      </c>
      <c r="M90" s="232">
        <v>0.5</v>
      </c>
      <c r="N90" s="246">
        <f>IF(M90="","", M90*M$89)</f>
        <v>0.01</v>
      </c>
      <c r="O90" s="232">
        <v>0.5</v>
      </c>
      <c r="P90" s="246">
        <f>IF(O90="","", O90*O$89)</f>
        <v>1.2500000000000001E-2</v>
      </c>
      <c r="Q90" s="232">
        <v>0.5</v>
      </c>
      <c r="R90" s="246">
        <f>IF(Q90="","", Q90*Q$89)</f>
        <v>1.4999999999999999E-2</v>
      </c>
      <c r="S90" s="232">
        <v>0.5</v>
      </c>
      <c r="T90" s="246">
        <f>IF(S90="","", S90*S$89)</f>
        <v>1.4999999999999999E-2</v>
      </c>
      <c r="V90" s="383" t="str">
        <f>IFERROR(IF(INDEX('Produtos Selecionados'!$G:$G,MATCH($E90,'Produtos Selecionados'!$E:$E,0))="MFO", "Evitar - ROA baixo", "OK"),"OK")</f>
        <v>OK</v>
      </c>
    </row>
    <row r="91" spans="2:23" s="247" customFormat="1" ht="15">
      <c r="B91" s="230"/>
      <c r="C91" s="230"/>
      <c r="D91" s="230"/>
      <c r="E91" s="236" t="s">
        <v>2164</v>
      </c>
      <c r="F91" s="638" t="str">
        <f>IFERROR(INDEX('Produtos Selecionados'!$G:$G,MATCH($E91,'Produtos Selecionados'!$E:$E,0)),"-")</f>
        <v>MFO</v>
      </c>
      <c r="G91" s="638" t="str">
        <f>IFERROR(INDEX('Produtos Selecionados'!$H:$H,MATCH($E91,'Produtos Selecionados'!$E:$E,0)),"-")</f>
        <v>Sim</v>
      </c>
      <c r="H91" s="638" t="str">
        <f>IFERROR(INDEX('Produtos Selecionados'!$O:$O,MATCH($E91,'Produtos Selecionados'!$E:$E,0)),"-")</f>
        <v>-</v>
      </c>
      <c r="I91" s="639" t="str">
        <f>IFERROR(INDEX('Produtos Selecionados'!$L:$L,MATCH($E91,'Produtos Selecionados'!$E:$E,0)),"-")</f>
        <v>BRL</v>
      </c>
      <c r="J91" s="639">
        <f>IFERROR(INDEX('Produtos Selecionados'!$M:$M,MATCH($E91,'Produtos Selecionados'!$E:$E,0)),"-")</f>
        <v>32</v>
      </c>
      <c r="K91" s="232"/>
      <c r="L91" s="246" t="str">
        <f>IF(K91="","", K91*K$89)</f>
        <v/>
      </c>
      <c r="M91" s="232">
        <v>0.5</v>
      </c>
      <c r="N91" s="246">
        <f>IF(M91="","", M91*M$89)</f>
        <v>0.01</v>
      </c>
      <c r="O91" s="232">
        <v>0.5</v>
      </c>
      <c r="P91" s="246">
        <f>IF(O91="","", O91*O$89)</f>
        <v>1.2500000000000001E-2</v>
      </c>
      <c r="Q91" s="232">
        <v>0.5</v>
      </c>
      <c r="R91" s="246">
        <f>IF(Q91="","", Q91*Q$89)</f>
        <v>1.4999999999999999E-2</v>
      </c>
      <c r="S91" s="232">
        <v>0.5</v>
      </c>
      <c r="T91" s="246">
        <f>IF(S91="","", S91*S$89)</f>
        <v>1.4999999999999999E-2</v>
      </c>
      <c r="V91" s="383" t="str">
        <f>IFERROR(IF(INDEX('Produtos Selecionados'!$G:$G,MATCH($E91,'Produtos Selecionados'!$E:$E,0))="MFO", "Evitar - ROA baixo", "OK"),"OK")</f>
        <v>Evitar - ROA baixo</v>
      </c>
    </row>
    <row r="92" spans="2:23" s="247" customFormat="1" ht="15">
      <c r="B92" s="230"/>
      <c r="C92" s="230"/>
      <c r="D92" s="230"/>
      <c r="E92" s="236" t="s">
        <v>2164</v>
      </c>
      <c r="F92" s="638" t="str">
        <f>IFERROR(INDEX('Produtos Selecionados'!$G:$G,MATCH($E92,'Produtos Selecionados'!$E:$E,0)),"-")</f>
        <v>MFO</v>
      </c>
      <c r="G92" s="638" t="str">
        <f>IFERROR(INDEX('Produtos Selecionados'!$H:$H,MATCH($E92,'Produtos Selecionados'!$E:$E,0)),"-")</f>
        <v>Sim</v>
      </c>
      <c r="H92" s="638" t="str">
        <f>IFERROR(INDEX('Produtos Selecionados'!$O:$O,MATCH($E92,'Produtos Selecionados'!$E:$E,0)),"-")</f>
        <v>-</v>
      </c>
      <c r="I92" s="639" t="str">
        <f>IFERROR(INDEX('Produtos Selecionados'!$L:$L,MATCH($E92,'Produtos Selecionados'!$E:$E,0)),"-")</f>
        <v>BRL</v>
      </c>
      <c r="J92" s="639">
        <f>IFERROR(INDEX('Produtos Selecionados'!$M:$M,MATCH($E92,'Produtos Selecionados'!$E:$E,0)),"-")</f>
        <v>32</v>
      </c>
      <c r="K92" s="232"/>
      <c r="L92" s="246" t="str">
        <f t="shared" ref="L92" si="50">IF(K92="","", K92*K$89)</f>
        <v/>
      </c>
      <c r="M92" s="232"/>
      <c r="N92" s="246" t="str">
        <f t="shared" ref="N92" si="51">IF(M92="","", M92*M$89)</f>
        <v/>
      </c>
      <c r="O92" s="232"/>
      <c r="P92" s="246" t="str">
        <f t="shared" ref="P92" si="52">IF(O92="","", O92*O$89)</f>
        <v/>
      </c>
      <c r="Q92" s="232"/>
      <c r="R92" s="246" t="str">
        <f t="shared" ref="R92" si="53">IF(Q92="","", Q92*Q$89)</f>
        <v/>
      </c>
      <c r="S92" s="232"/>
      <c r="T92" s="246" t="str">
        <f t="shared" ref="T92" si="54">IF(S92="","", S92*S$89)</f>
        <v/>
      </c>
      <c r="V92" s="383" t="str">
        <f>IFERROR(IF(INDEX('Produtos Selecionados'!$G:$G,MATCH($E92,'Produtos Selecionados'!$E:$E,0))="MFO", "Evitar - ROA baixo", "OK"),"OK")</f>
        <v>Evitar - ROA baixo</v>
      </c>
    </row>
    <row r="93" spans="2:23" s="247" customFormat="1" ht="15">
      <c r="B93" s="230"/>
      <c r="C93" s="230"/>
      <c r="D93" s="230"/>
      <c r="E93" s="236" t="s">
        <v>2164</v>
      </c>
      <c r="F93" s="638" t="str">
        <f>IFERROR(INDEX('Produtos Selecionados'!$G:$G,MATCH($E93,'Produtos Selecionados'!$E:$E,0)),"-")</f>
        <v>MFO</v>
      </c>
      <c r="G93" s="638" t="str">
        <f>IFERROR(INDEX('Produtos Selecionados'!$H:$H,MATCH($E93,'Produtos Selecionados'!$E:$E,0)),"-")</f>
        <v>Sim</v>
      </c>
      <c r="H93" s="638" t="str">
        <f>IFERROR(INDEX('Produtos Selecionados'!$O:$O,MATCH($E93,'Produtos Selecionados'!$E:$E,0)),"-")</f>
        <v>-</v>
      </c>
      <c r="I93" s="639" t="str">
        <f>IFERROR(INDEX('Produtos Selecionados'!$L:$L,MATCH($E93,'Produtos Selecionados'!$E:$E,0)),"-")</f>
        <v>BRL</v>
      </c>
      <c r="J93" s="639">
        <f>IFERROR(INDEX('Produtos Selecionados'!$M:$M,MATCH($E93,'Produtos Selecionados'!$E:$E,0)),"-")</f>
        <v>32</v>
      </c>
      <c r="K93" s="232"/>
      <c r="L93" s="246" t="str">
        <f>IF(K93="","", K93*K$89)</f>
        <v/>
      </c>
      <c r="M93" s="232"/>
      <c r="N93" s="246" t="str">
        <f t="shared" ref="N93:P94" si="55">IF(M93="","", M93*M$89)</f>
        <v/>
      </c>
      <c r="O93" s="232"/>
      <c r="P93" s="246" t="str">
        <f t="shared" si="55"/>
        <v/>
      </c>
      <c r="Q93" s="232"/>
      <c r="R93" s="246" t="str">
        <f>IF(Q93="","", Q93*Q$89)</f>
        <v/>
      </c>
      <c r="S93" s="232"/>
      <c r="T93" s="246" t="str">
        <f>IF(S93="","", S93*S$89)</f>
        <v/>
      </c>
      <c r="V93" s="383" t="str">
        <f>IFERROR(IF(INDEX('Produtos Selecionados'!$G:$G,MATCH($E93,'Produtos Selecionados'!$E:$E,0))="MFO", "Evitar - ROA baixo", "OK"),"OK")</f>
        <v>Evitar - ROA baixo</v>
      </c>
    </row>
    <row r="94" spans="2:23" s="247" customFormat="1" ht="5.25" customHeight="1">
      <c r="B94" s="230"/>
      <c r="C94" s="230"/>
      <c r="D94" s="230"/>
      <c r="E94" s="165"/>
      <c r="F94" s="640" t="str">
        <f>IFERROR(INDEX('Produtos Selecionados'!$M:$M,MATCH(A94,'Produtos Selecionados'!$E:$E,0)),"-")</f>
        <v>-</v>
      </c>
      <c r="G94" s="640" t="str">
        <f>IFERROR(INDEX('Produtos Selecionados'!$M:$M,MATCH(B94,'Produtos Selecionados'!$E:$E,0)),"-")</f>
        <v>-</v>
      </c>
      <c r="H94" s="640" t="str">
        <f>IFERROR(INDEX('Produtos Selecionados'!$M:$M,MATCH(C94,'Produtos Selecionados'!$E:$E,0)),"-")</f>
        <v>-</v>
      </c>
      <c r="I94" s="640" t="str">
        <f>IFERROR(INDEX('Produtos Selecionados'!$M:$M,MATCH(D94,'Produtos Selecionados'!$E:$E,0)),"-")</f>
        <v>-</v>
      </c>
      <c r="J94" s="640" t="str">
        <f>IFERROR(INDEX('Produtos Selecionados'!$M:$M,MATCH(E94,'Produtos Selecionados'!$E:$E,0)),"-")</f>
        <v>-</v>
      </c>
      <c r="K94" s="248"/>
      <c r="L94" s="249" t="str">
        <f>IF(K94="","", K94*K$89)</f>
        <v/>
      </c>
      <c r="M94" s="248"/>
      <c r="N94" s="249" t="str">
        <f t="shared" si="55"/>
        <v/>
      </c>
      <c r="O94" s="248"/>
      <c r="P94" s="249" t="str">
        <f t="shared" si="55"/>
        <v/>
      </c>
      <c r="Q94" s="248"/>
      <c r="R94" s="249" t="str">
        <f>IF(Q94="","", Q94*Q$89)</f>
        <v/>
      </c>
      <c r="S94" s="248"/>
      <c r="T94" s="249" t="str">
        <f>IF(S94="","", S94*S$89)</f>
        <v/>
      </c>
      <c r="V94" s="384"/>
    </row>
    <row r="95" spans="2:23" s="153" customFormat="1" ht="15">
      <c r="B95" s="233"/>
      <c r="C95" s="233"/>
      <c r="D95" s="233" t="s">
        <v>12</v>
      </c>
      <c r="E95" s="158" t="s">
        <v>619</v>
      </c>
      <c r="F95" s="159"/>
      <c r="G95" s="159"/>
      <c r="H95" s="159"/>
      <c r="I95" s="159"/>
      <c r="J95" s="159"/>
      <c r="K95" s="237">
        <v>0</v>
      </c>
      <c r="L95" s="207">
        <f>SUM(L96:L98)</f>
        <v>0</v>
      </c>
      <c r="M95" s="237">
        <v>0</v>
      </c>
      <c r="N95" s="207">
        <f>SUM(N96:N98)</f>
        <v>0</v>
      </c>
      <c r="O95" s="237">
        <v>0</v>
      </c>
      <c r="P95" s="207">
        <f>SUM(P96:P98)</f>
        <v>0</v>
      </c>
      <c r="Q95" s="237">
        <v>0</v>
      </c>
      <c r="R95" s="207">
        <f>SUM(R96:R98)</f>
        <v>0</v>
      </c>
      <c r="S95" s="237">
        <v>0</v>
      </c>
      <c r="T95" s="207">
        <f>SUM(T96:T98)</f>
        <v>0</v>
      </c>
      <c r="U95" s="157"/>
      <c r="V95" s="382"/>
      <c r="W95" s="157"/>
    </row>
    <row r="96" spans="2:23" s="247" customFormat="1" ht="15">
      <c r="B96" s="230"/>
      <c r="C96" s="230"/>
      <c r="D96" s="230"/>
      <c r="E96" s="236"/>
      <c r="F96" s="638" t="str">
        <f>IFERROR(INDEX('Produtos Selecionados'!$G:$G,MATCH($E96,'Produtos Selecionados'!$E:$E,0)),"-")</f>
        <v>-</v>
      </c>
      <c r="G96" s="638" t="str">
        <f>IFERROR(INDEX('Produtos Selecionados'!$H:$H,MATCH($E96,'Produtos Selecionados'!$E:$E,0)),"-")</f>
        <v>-</v>
      </c>
      <c r="H96" s="638" t="str">
        <f>IFERROR(INDEX('Produtos Selecionados'!$O:$O,MATCH($E96,'Produtos Selecionados'!$E:$E,0)),"-")</f>
        <v>-</v>
      </c>
      <c r="I96" s="639" t="str">
        <f>IFERROR(INDEX('Produtos Selecionados'!$L:$L,MATCH($E96,'Produtos Selecionados'!$E:$E,0)),"-")</f>
        <v>-</v>
      </c>
      <c r="J96" s="639" t="str">
        <f>IFERROR(INDEX('Produtos Selecionados'!$M:$M,MATCH($E96,'Produtos Selecionados'!$E:$E,0)),"-")</f>
        <v>-</v>
      </c>
      <c r="K96" s="232"/>
      <c r="L96" s="246" t="str">
        <f>IF(K96="","", K96*K$95)</f>
        <v/>
      </c>
      <c r="M96" s="232"/>
      <c r="N96" s="246" t="str">
        <f>IF(M96="","", M96*M$95)</f>
        <v/>
      </c>
      <c r="O96" s="232"/>
      <c r="P96" s="246" t="str">
        <f>IF(O96="","", O96*O$95)</f>
        <v/>
      </c>
      <c r="Q96" s="232"/>
      <c r="R96" s="246" t="str">
        <f>IF(Q96="","", Q96*Q$95)</f>
        <v/>
      </c>
      <c r="S96" s="232"/>
      <c r="T96" s="246" t="str">
        <f>IF(S96="","", S96*S$95)</f>
        <v/>
      </c>
      <c r="V96" s="383" t="str">
        <f>IFERROR(IF(INDEX('Produtos Selecionados'!$G:$G,MATCH($E96,'Produtos Selecionados'!$E:$E,0))="MFO", "Evitar - ROA baixo", "OK"),"OK")</f>
        <v>OK</v>
      </c>
    </row>
    <row r="97" spans="2:23" s="247" customFormat="1" ht="15">
      <c r="B97" s="230"/>
      <c r="C97" s="230"/>
      <c r="D97" s="230"/>
      <c r="E97" s="236"/>
      <c r="F97" s="638" t="str">
        <f>IFERROR(INDEX('Produtos Selecionados'!$G:$G,MATCH($E97,'Produtos Selecionados'!$E:$E,0)),"-")</f>
        <v>-</v>
      </c>
      <c r="G97" s="638" t="str">
        <f>IFERROR(INDEX('Produtos Selecionados'!$H:$H,MATCH($E97,'Produtos Selecionados'!$E:$E,0)),"-")</f>
        <v>-</v>
      </c>
      <c r="H97" s="638" t="str">
        <f>IFERROR(INDEX('Produtos Selecionados'!$O:$O,MATCH($E97,'Produtos Selecionados'!$E:$E,0)),"-")</f>
        <v>-</v>
      </c>
      <c r="I97" s="639" t="str">
        <f>IFERROR(INDEX('Produtos Selecionados'!$L:$L,MATCH($E97,'Produtos Selecionados'!$E:$E,0)),"-")</f>
        <v>-</v>
      </c>
      <c r="J97" s="639" t="str">
        <f>IFERROR(INDEX('Produtos Selecionados'!$M:$M,MATCH($E97,'Produtos Selecionados'!$E:$E,0)),"-")</f>
        <v>-</v>
      </c>
      <c r="K97" s="232"/>
      <c r="L97" s="246" t="str">
        <f t="shared" ref="L97:N98" si="56">IF(K97="","", K97*K$95)</f>
        <v/>
      </c>
      <c r="M97" s="232"/>
      <c r="N97" s="246" t="str">
        <f t="shared" si="56"/>
        <v/>
      </c>
      <c r="O97" s="232"/>
      <c r="P97" s="246" t="str">
        <f>IF(O97="","", O97*O$95)</f>
        <v/>
      </c>
      <c r="Q97" s="232"/>
      <c r="R97" s="246" t="str">
        <f>IF(Q97="","", Q97*Q$95)</f>
        <v/>
      </c>
      <c r="S97" s="232"/>
      <c r="T97" s="246" t="str">
        <f>IF(S97="","", S97*S$95)</f>
        <v/>
      </c>
      <c r="V97" s="383" t="str">
        <f>IFERROR(IF(INDEX('Produtos Selecionados'!$G:$G,MATCH($E97,'Produtos Selecionados'!$E:$E,0))="MFO", "Evitar - ROA baixo", "OK"),"OK")</f>
        <v>OK</v>
      </c>
    </row>
    <row r="98" spans="2:23" s="247" customFormat="1" ht="5.25" customHeight="1">
      <c r="B98" s="230"/>
      <c r="C98" s="230"/>
      <c r="D98" s="230"/>
      <c r="E98" s="165"/>
      <c r="F98" s="640" t="str">
        <f>IFERROR(INDEX('Produtos Selecionados'!$M:$M,MATCH(A98,'Produtos Selecionados'!$E:$E,0)),"-")</f>
        <v>-</v>
      </c>
      <c r="G98" s="640" t="str">
        <f>IFERROR(INDEX('Produtos Selecionados'!$M:$M,MATCH(B98,'Produtos Selecionados'!$E:$E,0)),"-")</f>
        <v>-</v>
      </c>
      <c r="H98" s="640" t="str">
        <f>IFERROR(INDEX('Produtos Selecionados'!$M:$M,MATCH(C98,'Produtos Selecionados'!$E:$E,0)),"-")</f>
        <v>-</v>
      </c>
      <c r="I98" s="640" t="str">
        <f>IFERROR(INDEX('Produtos Selecionados'!$M:$M,MATCH(D98,'Produtos Selecionados'!$E:$E,0)),"-")</f>
        <v>-</v>
      </c>
      <c r="J98" s="640" t="str">
        <f>IFERROR(INDEX('Produtos Selecionados'!$M:$M,MATCH(E98,'Produtos Selecionados'!$E:$E,0)),"-")</f>
        <v>-</v>
      </c>
      <c r="K98" s="248"/>
      <c r="L98" s="249" t="str">
        <f t="shared" si="56"/>
        <v/>
      </c>
      <c r="M98" s="248"/>
      <c r="N98" s="249" t="str">
        <f t="shared" si="56"/>
        <v/>
      </c>
      <c r="O98" s="248"/>
      <c r="P98" s="249" t="str">
        <f>IF(O98="","", O98*O$95)</f>
        <v/>
      </c>
      <c r="Q98" s="248"/>
      <c r="R98" s="249" t="str">
        <f>IF(Q98="","", Q98*Q$95)</f>
        <v/>
      </c>
      <c r="S98" s="248"/>
      <c r="T98" s="249" t="str">
        <f>IF(S98="","", S98*S$95)</f>
        <v/>
      </c>
      <c r="V98" s="384"/>
    </row>
    <row r="99" spans="2:23" s="153" customFormat="1" ht="15">
      <c r="B99" s="233"/>
      <c r="C99" s="233"/>
      <c r="D99" s="233" t="s">
        <v>12</v>
      </c>
      <c r="E99" s="158" t="s">
        <v>618</v>
      </c>
      <c r="F99" s="159"/>
      <c r="G99" s="159"/>
      <c r="H99" s="159"/>
      <c r="I99" s="159"/>
      <c r="J99" s="159"/>
      <c r="K99" s="237">
        <v>0</v>
      </c>
      <c r="L99" s="207">
        <f>SUM(L100:L102)</f>
        <v>0</v>
      </c>
      <c r="M99" s="237">
        <v>0</v>
      </c>
      <c r="N99" s="207">
        <f>SUM(N100:N102)</f>
        <v>0</v>
      </c>
      <c r="O99" s="237">
        <v>0</v>
      </c>
      <c r="P99" s="207">
        <f>SUM(P100:P102)</f>
        <v>0</v>
      </c>
      <c r="Q99" s="237">
        <v>0</v>
      </c>
      <c r="R99" s="207">
        <f>SUM(R100:R102)</f>
        <v>0</v>
      </c>
      <c r="S99" s="237">
        <v>0</v>
      </c>
      <c r="T99" s="207">
        <f>SUM(T100:T102)</f>
        <v>0</v>
      </c>
      <c r="U99" s="157"/>
      <c r="V99" s="382"/>
      <c r="W99" s="157"/>
    </row>
    <row r="100" spans="2:23" s="247" customFormat="1" ht="15">
      <c r="B100" s="230"/>
      <c r="C100" s="230"/>
      <c r="D100" s="230"/>
      <c r="E100" s="236" t="s">
        <v>1772</v>
      </c>
      <c r="F100" s="638" t="str">
        <f>IFERROR(INDEX('Produtos Selecionados'!$G:$G,MATCH($E100,'Produtos Selecionados'!$E:$E,0)),"-")</f>
        <v>-</v>
      </c>
      <c r="G100" s="638" t="str">
        <f>IFERROR(INDEX('Produtos Selecionados'!$H:$H,MATCH($E100,'Produtos Selecionados'!$E:$E,0)),"-")</f>
        <v>Sim</v>
      </c>
      <c r="H100" s="638">
        <f>IFERROR(INDEX('Produtos Selecionados'!$O:$O,MATCH($E100,'Produtos Selecionados'!$E:$E,0)),"-")</f>
        <v>3.7999999999999996E-3</v>
      </c>
      <c r="I100" s="639" t="str">
        <f>IFERROR(INDEX('Produtos Selecionados'!$L:$L,MATCH($E100,'Produtos Selecionados'!$E:$E,0)),"-")</f>
        <v>BRL</v>
      </c>
      <c r="J100" s="639">
        <f>IFERROR(INDEX('Produtos Selecionados'!$M:$M,MATCH($E100,'Produtos Selecionados'!$E:$E,0)),"-")</f>
        <v>18</v>
      </c>
      <c r="K100" s="232"/>
      <c r="L100" s="246" t="str">
        <f>IF(K100="","", K100*K$99)</f>
        <v/>
      </c>
      <c r="M100" s="232"/>
      <c r="N100" s="246" t="str">
        <f>IF(M100="","", M100*M$99)</f>
        <v/>
      </c>
      <c r="O100" s="232"/>
      <c r="P100" s="246" t="str">
        <f>IF(O100="","", O100*O$99)</f>
        <v/>
      </c>
      <c r="Q100" s="232"/>
      <c r="R100" s="246" t="str">
        <f>IF(Q100="","", Q100*Q$99)</f>
        <v/>
      </c>
      <c r="S100" s="232"/>
      <c r="T100" s="246" t="str">
        <f>IF(S100="","", S100*S$99)</f>
        <v/>
      </c>
      <c r="V100" s="383" t="str">
        <f>IFERROR(IF(INDEX('Produtos Selecionados'!$G:$G,MATCH($E100,'Produtos Selecionados'!$E:$E,0))="MFO", "Evitar - ROA baixo", "OK"),"OK")</f>
        <v>OK</v>
      </c>
    </row>
    <row r="101" spans="2:23" s="247" customFormat="1" ht="15">
      <c r="B101" s="230"/>
      <c r="C101" s="230"/>
      <c r="D101" s="230"/>
      <c r="E101" s="236"/>
      <c r="F101" s="638" t="str">
        <f>IFERROR(INDEX('Produtos Selecionados'!$G:$G,MATCH($E101,'Produtos Selecionados'!$E:$E,0)),"-")</f>
        <v>-</v>
      </c>
      <c r="G101" s="638" t="str">
        <f>IFERROR(INDEX('Produtos Selecionados'!$H:$H,MATCH($E101,'Produtos Selecionados'!$E:$E,0)),"-")</f>
        <v>-</v>
      </c>
      <c r="H101" s="638" t="str">
        <f>IFERROR(INDEX('Produtos Selecionados'!$O:$O,MATCH($E101,'Produtos Selecionados'!$E:$E,0)),"-")</f>
        <v>-</v>
      </c>
      <c r="I101" s="639" t="str">
        <f>IFERROR(INDEX('Produtos Selecionados'!$L:$L,MATCH($E101,'Produtos Selecionados'!$E:$E,0)),"-")</f>
        <v>-</v>
      </c>
      <c r="J101" s="639" t="str">
        <f>IFERROR(INDEX('Produtos Selecionados'!$M:$M,MATCH($E101,'Produtos Selecionados'!$E:$E,0)),"-")</f>
        <v>-</v>
      </c>
      <c r="K101" s="232"/>
      <c r="L101" s="246" t="str">
        <f>IF(K101="","", K101*K$99)</f>
        <v/>
      </c>
      <c r="M101" s="232"/>
      <c r="N101" s="246" t="str">
        <f>IF(M101="","", M101*M$99)</f>
        <v/>
      </c>
      <c r="O101" s="232"/>
      <c r="P101" s="246" t="str">
        <f>IF(O101="","", O101*O$99)</f>
        <v/>
      </c>
      <c r="Q101" s="232"/>
      <c r="R101" s="246" t="str">
        <f>IF(Q101="","", Q101*Q$99)</f>
        <v/>
      </c>
      <c r="S101" s="232"/>
      <c r="T101" s="246" t="str">
        <f>IF(S101="","", S101*S$99)</f>
        <v/>
      </c>
      <c r="V101" s="383" t="str">
        <f>IFERROR(IF(INDEX('Produtos Selecionados'!$G:$G,MATCH($E101,'Produtos Selecionados'!$E:$E,0))="MFO", "Evitar - ROA baixo", "OK"),"OK")</f>
        <v>OK</v>
      </c>
    </row>
    <row r="102" spans="2:23" s="153" customFormat="1" ht="9" customHeight="1">
      <c r="B102" s="233"/>
      <c r="C102" s="233"/>
      <c r="D102" s="233"/>
      <c r="E102" s="176"/>
      <c r="F102" s="190"/>
      <c r="G102" s="190"/>
      <c r="H102" s="190"/>
      <c r="I102" s="190"/>
      <c r="J102" s="190"/>
      <c r="K102" s="248"/>
      <c r="L102" s="249" t="str">
        <f>IF(K102="","", K102*K$11)</f>
        <v/>
      </c>
      <c r="M102" s="291"/>
      <c r="N102" s="249" t="str">
        <f>IF(M102="","", M102*M$11)</f>
        <v/>
      </c>
      <c r="O102" s="248"/>
      <c r="P102" s="249" t="str">
        <f>IF(O102="","", O102*O$11)</f>
        <v/>
      </c>
      <c r="Q102" s="248"/>
      <c r="R102" s="249" t="str">
        <f>IF(Q102="","", Q102*Q$11)</f>
        <v/>
      </c>
      <c r="S102" s="248"/>
      <c r="T102" s="249" t="str">
        <f>IF(S102="","", S102*S$11)</f>
        <v/>
      </c>
      <c r="U102" s="243"/>
      <c r="V102" s="382"/>
      <c r="W102" s="243"/>
    </row>
    <row r="103" spans="2:23" s="114" customFormat="1" ht="15.75">
      <c r="B103" s="286"/>
      <c r="C103" s="286"/>
      <c r="D103" s="233" t="s">
        <v>1395</v>
      </c>
      <c r="E103" s="352" t="s">
        <v>14</v>
      </c>
      <c r="F103" s="637"/>
      <c r="G103" s="637"/>
      <c r="H103" s="637"/>
      <c r="I103" s="637"/>
      <c r="J103" s="637"/>
      <c r="K103" s="281">
        <f ca="1">OFFSET('Asset Allocation Tatico'!$B$9, MATCH($E103,OFFSET('Asset Allocation Tatico'!$B$9,,,COUNTA('Asset Allocation Tatico'!$B:$B)-COUNTA('Asset Allocation Tatico'!$B$1:$B$9)),0)-1, MATCH(K$5,'Asset Allocation Tatico'!$D$5:$M$5,0)+2)</f>
        <v>0</v>
      </c>
      <c r="L103" s="287">
        <f>L105+L134</f>
        <v>0</v>
      </c>
      <c r="M103" s="281">
        <f ca="1">OFFSET('Asset Allocation Tatico'!$B$9, MATCH($E103,OFFSET('Asset Allocation Tatico'!$B$9,,,COUNTA('Asset Allocation Tatico'!$B:$B)-COUNTA('Asset Allocation Tatico'!$B$1:$B$9)),0)-1, MATCH(M$5,'Asset Allocation Tatico'!$D$5:$M$5,0)+2)</f>
        <v>0.04</v>
      </c>
      <c r="N103" s="287">
        <f ca="1">N105+N134</f>
        <v>0.04</v>
      </c>
      <c r="O103" s="281">
        <f ca="1">OFFSET('Asset Allocation Tatico'!$B$9, MATCH($E103,OFFSET('Asset Allocation Tatico'!$B$9,,,COUNTA('Asset Allocation Tatico'!$B:$B)-COUNTA('Asset Allocation Tatico'!$B$1:$B$9)),0)-1, MATCH(O$5,'Asset Allocation Tatico'!$D$5:$M$5,0)+2)</f>
        <v>8.5000000000000006E-2</v>
      </c>
      <c r="P103" s="287">
        <f ca="1">P105+P134</f>
        <v>8.5000000000000006E-2</v>
      </c>
      <c r="Q103" s="281">
        <f ca="1">OFFSET('Asset Allocation Tatico'!$B$9, MATCH($E103,OFFSET('Asset Allocation Tatico'!$B$9,,,COUNTA('Asset Allocation Tatico'!$B:$B)-COUNTA('Asset Allocation Tatico'!$B$1:$B$9)),0)-1, MATCH(Q$5,'Asset Allocation Tatico'!$D$5:$M$5,0)+2)</f>
        <v>0.18</v>
      </c>
      <c r="R103" s="287">
        <f ca="1">R105+R134</f>
        <v>0.18</v>
      </c>
      <c r="S103" s="281">
        <f ca="1">OFFSET('Asset Allocation Tatico'!$B$9, MATCH($E103,OFFSET('Asset Allocation Tatico'!$B$9,,,COUNTA('Asset Allocation Tatico'!$B:$B)-COUNTA('Asset Allocation Tatico'!$B$1:$B$9)),0)-1, MATCH(S$5,'Asset Allocation Tatico'!$D$5:$M$5,0)+2)</f>
        <v>0.315</v>
      </c>
      <c r="T103" s="287">
        <f ca="1">T105+T134</f>
        <v>0.315</v>
      </c>
      <c r="U103" s="288"/>
      <c r="V103" s="381"/>
      <c r="W103" s="288"/>
    </row>
    <row r="104" spans="2:23" s="153" customFormat="1" ht="5.25" customHeight="1">
      <c r="B104" s="233"/>
      <c r="C104" s="233"/>
      <c r="D104" s="233"/>
      <c r="F104" s="190"/>
      <c r="G104" s="190"/>
      <c r="H104" s="190"/>
      <c r="I104" s="190"/>
      <c r="J104" s="190"/>
      <c r="K104" s="241"/>
      <c r="L104" s="242"/>
      <c r="M104" s="241"/>
      <c r="N104" s="242"/>
      <c r="O104" s="241"/>
      <c r="P104" s="242"/>
      <c r="Q104" s="241"/>
      <c r="R104" s="242"/>
      <c r="S104" s="241"/>
      <c r="T104" s="242"/>
      <c r="U104" s="243"/>
      <c r="V104" s="382"/>
      <c r="W104" s="243"/>
    </row>
    <row r="105" spans="2:23" s="153" customFormat="1" ht="15">
      <c r="B105" s="233"/>
      <c r="C105" s="233" t="s">
        <v>12</v>
      </c>
      <c r="D105" s="233" t="s">
        <v>12</v>
      </c>
      <c r="E105" s="155" t="s">
        <v>608</v>
      </c>
      <c r="F105" s="156"/>
      <c r="G105" s="156"/>
      <c r="H105" s="156"/>
      <c r="I105" s="156"/>
      <c r="J105" s="156"/>
      <c r="K105" s="235">
        <f ca="1">OFFSET('Asset Allocation Tatico'!$B$9, MATCH($E105,OFFSET('Asset Allocation Tatico'!$B$9,,,COUNTA('Asset Allocation Tatico'!$B:$B)-COUNTA('Asset Allocation Tatico'!$B$1:$B$9)),0)-1, MATCH(K$5,'Asset Allocation Tatico'!$D$5:$M$5,0)+2)</f>
        <v>0</v>
      </c>
      <c r="L105" s="244">
        <f>L107+L120+L130</f>
        <v>0</v>
      </c>
      <c r="M105" s="235">
        <f ca="1">OFFSET('Asset Allocation Tatico'!$B$9, MATCH($E105,OFFSET('Asset Allocation Tatico'!$B$9,,,COUNTA('Asset Allocation Tatico'!$B:$B)-COUNTA('Asset Allocation Tatico'!$B$1:$B$9)),0)-1, MATCH(M$5,'Asset Allocation Tatico'!$D$5:$M$5,0)+2)</f>
        <v>3.5000000000000003E-2</v>
      </c>
      <c r="N105" s="244">
        <f>N107+N120+N130</f>
        <v>3.5000000000000003E-2</v>
      </c>
      <c r="O105" s="235">
        <f ca="1">OFFSET('Asset Allocation Tatico'!$B$9, MATCH($E105,OFFSET('Asset Allocation Tatico'!$B$9,,,COUNTA('Asset Allocation Tatico'!$B:$B)-COUNTA('Asset Allocation Tatico'!$B$1:$B$9)),0)-1, MATCH(O$5,'Asset Allocation Tatico'!$D$5:$M$5,0)+2)</f>
        <v>7.0000000000000007E-2</v>
      </c>
      <c r="P105" s="244">
        <f>P107+P120+P130</f>
        <v>7.0000000000000007E-2</v>
      </c>
      <c r="Q105" s="235">
        <f ca="1">OFFSET('Asset Allocation Tatico'!$B$9, MATCH($E105,OFFSET('Asset Allocation Tatico'!$B$9,,,COUNTA('Asset Allocation Tatico'!$B:$B)-COUNTA('Asset Allocation Tatico'!$B$1:$B$9)),0)-1, MATCH(Q$5,'Asset Allocation Tatico'!$D$5:$M$5,0)+2)</f>
        <v>0.16</v>
      </c>
      <c r="R105" s="244">
        <f>R107+R120+R130</f>
        <v>0.16</v>
      </c>
      <c r="S105" s="235">
        <f ca="1">OFFSET('Asset Allocation Tatico'!$B$9, MATCH($E105,OFFSET('Asset Allocation Tatico'!$B$9,,,COUNTA('Asset Allocation Tatico'!$B:$B)-COUNTA('Asset Allocation Tatico'!$B$1:$B$9)),0)-1, MATCH(S$5,'Asset Allocation Tatico'!$D$5:$M$5,0)+2)</f>
        <v>0.27</v>
      </c>
      <c r="T105" s="245">
        <f>T107+T120+T130</f>
        <v>0.27</v>
      </c>
      <c r="U105" s="157"/>
      <c r="V105" s="382"/>
      <c r="W105" s="157"/>
    </row>
    <row r="106" spans="2:23" s="153" customFormat="1" ht="3" customHeight="1">
      <c r="B106" s="233"/>
      <c r="C106" s="233"/>
      <c r="D106" s="233"/>
      <c r="F106" s="190"/>
      <c r="G106" s="190"/>
      <c r="H106" s="190"/>
      <c r="I106" s="190"/>
      <c r="J106" s="190"/>
      <c r="K106" s="241"/>
      <c r="L106" s="242"/>
      <c r="M106" s="241"/>
      <c r="N106" s="242"/>
      <c r="O106" s="241"/>
      <c r="P106" s="242"/>
      <c r="Q106" s="241"/>
      <c r="R106" s="242"/>
      <c r="S106" s="241"/>
      <c r="T106" s="242"/>
      <c r="U106" s="157"/>
      <c r="V106" s="382"/>
      <c r="W106" s="157"/>
    </row>
    <row r="107" spans="2:23" s="153" customFormat="1" ht="15">
      <c r="B107" s="233"/>
      <c r="C107" s="233"/>
      <c r="D107" s="233" t="s">
        <v>12</v>
      </c>
      <c r="E107" s="158" t="s">
        <v>607</v>
      </c>
      <c r="F107" s="159"/>
      <c r="G107" s="159"/>
      <c r="H107" s="159"/>
      <c r="I107" s="159"/>
      <c r="J107" s="159"/>
      <c r="K107" s="237">
        <v>0</v>
      </c>
      <c r="L107" s="207">
        <f>SUM(L108:L119)</f>
        <v>0</v>
      </c>
      <c r="M107" s="237">
        <v>0.01</v>
      </c>
      <c r="N107" s="207">
        <f>SUM(N108:N119)</f>
        <v>0.01</v>
      </c>
      <c r="O107" s="237">
        <v>3.5000000000000003E-2</v>
      </c>
      <c r="P107" s="207">
        <f>SUM(P108:P119)</f>
        <v>3.5000000000000003E-2</v>
      </c>
      <c r="Q107" s="237">
        <v>0.09</v>
      </c>
      <c r="R107" s="207">
        <f>SUM(R108:R119)</f>
        <v>0.09</v>
      </c>
      <c r="S107" s="237">
        <v>0.15</v>
      </c>
      <c r="T107" s="207">
        <f>SUM(T108:T119)</f>
        <v>0.15</v>
      </c>
      <c r="U107" s="157"/>
      <c r="V107" s="382"/>
      <c r="W107" s="157"/>
    </row>
    <row r="108" spans="2:23" s="247" customFormat="1" ht="15">
      <c r="B108" s="230"/>
      <c r="C108" s="230"/>
      <c r="D108" s="230"/>
      <c r="E108" s="236" t="s">
        <v>1440</v>
      </c>
      <c r="F108" s="638" t="str">
        <f>IFERROR(INDEX('Produtos Selecionados'!$G:$G,MATCH($E108,'Produtos Selecionados'!$E:$E,0)),"-")</f>
        <v>-</v>
      </c>
      <c r="G108" s="638" t="str">
        <f>IFERROR(INDEX('Produtos Selecionados'!$H:$H,MATCH($E108,'Produtos Selecionados'!$E:$E,0)),"-")</f>
        <v>Sim</v>
      </c>
      <c r="H108" s="638">
        <f>IFERROR(INDEX('Produtos Selecionados'!$O:$O,MATCH($E108,'Produtos Selecionados'!$E:$E,0)),"-")</f>
        <v>5.0000000000000001E-3</v>
      </c>
      <c r="I108" s="639" t="str">
        <f>IFERROR(INDEX('Produtos Selecionados'!$L:$L,MATCH($E108,'Produtos Selecionados'!$E:$E,0)),"-")</f>
        <v>BRL</v>
      </c>
      <c r="J108" s="639">
        <f>IFERROR(INDEX('Produtos Selecionados'!$M:$M,MATCH($E108,'Produtos Selecionados'!$E:$E,0)),"-")</f>
        <v>2</v>
      </c>
      <c r="K108" s="232"/>
      <c r="L108" s="246" t="str">
        <f t="shared" ref="L108:L115" si="57">IF(K108="","", K108*K$107)</f>
        <v/>
      </c>
      <c r="M108" s="232"/>
      <c r="N108" s="246" t="str">
        <f t="shared" ref="N108:N115" si="58">IF(M108="","", M108*M$107)</f>
        <v/>
      </c>
      <c r="O108" s="232">
        <v>0.5</v>
      </c>
      <c r="P108" s="246">
        <f t="shared" ref="P108:P115" si="59">IF(O108="","", O108*O$107)</f>
        <v>1.7500000000000002E-2</v>
      </c>
      <c r="Q108" s="232">
        <v>0.4</v>
      </c>
      <c r="R108" s="246">
        <f t="shared" ref="R108:R115" si="60">IF(Q108="","", Q108*Q$107)</f>
        <v>3.5999999999999997E-2</v>
      </c>
      <c r="S108" s="232">
        <v>0.4</v>
      </c>
      <c r="T108" s="246">
        <f t="shared" ref="T108:T115" si="61">IF(S108="","", S108*S$107)</f>
        <v>0.06</v>
      </c>
      <c r="V108" s="383" t="str">
        <f>IFERROR(IF(INDEX('Produtos Selecionados'!$G:$G,MATCH($E108,'Produtos Selecionados'!$E:$E,0))="MFO", "Evitar - ROA baixo", "OK"),"OK")</f>
        <v>OK</v>
      </c>
    </row>
    <row r="109" spans="2:23" s="247" customFormat="1" ht="15">
      <c r="B109" s="230"/>
      <c r="C109" s="230"/>
      <c r="D109" s="230"/>
      <c r="E109" s="236" t="s">
        <v>2189</v>
      </c>
      <c r="F109" s="638" t="str">
        <f>IFERROR(INDEX('Produtos Selecionados'!$G:$G,MATCH($E109,'Produtos Selecionados'!$E:$E,0)),"-")</f>
        <v>-</v>
      </c>
      <c r="G109" s="638" t="str">
        <f>IFERROR(INDEX('Produtos Selecionados'!$H:$H,MATCH($E109,'Produtos Selecionados'!$E:$E,0)),"-")</f>
        <v>Sim</v>
      </c>
      <c r="H109" s="638">
        <f>IFERROR(INDEX('Produtos Selecionados'!$O:$O,MATCH($E109,'Produtos Selecionados'!$E:$E,0)),"-")</f>
        <v>5.3340000000000002E-3</v>
      </c>
      <c r="I109" s="639" t="str">
        <f>IFERROR(INDEX('Produtos Selecionados'!$L:$L,MATCH($E109,'Produtos Selecionados'!$E:$E,0)),"-")</f>
        <v>BRL</v>
      </c>
      <c r="J109" s="639">
        <f>IFERROR(INDEX('Produtos Selecionados'!$M:$M,MATCH($E109,'Produtos Selecionados'!$E:$E,0)),"-")</f>
        <v>33</v>
      </c>
      <c r="K109" s="232"/>
      <c r="L109" s="246" t="str">
        <f t="shared" si="57"/>
        <v/>
      </c>
      <c r="M109" s="232">
        <v>1</v>
      </c>
      <c r="N109" s="246">
        <f t="shared" si="58"/>
        <v>0.01</v>
      </c>
      <c r="O109" s="232">
        <v>0.5</v>
      </c>
      <c r="P109" s="246">
        <f t="shared" si="59"/>
        <v>1.7500000000000002E-2</v>
      </c>
      <c r="Q109" s="232">
        <v>0.35</v>
      </c>
      <c r="R109" s="246">
        <f t="shared" si="60"/>
        <v>3.15E-2</v>
      </c>
      <c r="S109" s="232">
        <v>0.35</v>
      </c>
      <c r="T109" s="246">
        <f t="shared" si="61"/>
        <v>5.2499999999999998E-2</v>
      </c>
      <c r="V109" s="383" t="str">
        <f>IFERROR(IF(INDEX('Produtos Selecionados'!$G:$G,MATCH($E109,'Produtos Selecionados'!$E:$E,0))="MFO", "Evitar - ROA baixo", "OK"),"OK")</f>
        <v>OK</v>
      </c>
    </row>
    <row r="110" spans="2:23" s="247" customFormat="1" ht="15">
      <c r="B110" s="230"/>
      <c r="C110" s="230"/>
      <c r="D110" s="230"/>
      <c r="E110" s="236" t="s">
        <v>2161</v>
      </c>
      <c r="F110" s="638" t="str">
        <f>IFERROR(INDEX('Produtos Selecionados'!$G:$G,MATCH($E110,'Produtos Selecionados'!$E:$E,0)),"-")</f>
        <v>-</v>
      </c>
      <c r="G110" s="638" t="str">
        <f>IFERROR(INDEX('Produtos Selecionados'!$H:$H,MATCH($E110,'Produtos Selecionados'!$E:$E,0)),"-")</f>
        <v>Sim</v>
      </c>
      <c r="H110" s="638">
        <f>IFERROR(INDEX('Produtos Selecionados'!$O:$O,MATCH($E110,'Produtos Selecionados'!$E:$E,0)),"-")</f>
        <v>5.3333333333333332E-3</v>
      </c>
      <c r="I110" s="639" t="str">
        <f>IFERROR(INDEX('Produtos Selecionados'!$L:$L,MATCH($E110,'Produtos Selecionados'!$E:$E,0)),"-")</f>
        <v>BRL</v>
      </c>
      <c r="J110" s="639">
        <f>IFERROR(INDEX('Produtos Selecionados'!$M:$M,MATCH($E110,'Produtos Selecionados'!$E:$E,0)),"-")</f>
        <v>32</v>
      </c>
      <c r="K110" s="232"/>
      <c r="L110" s="246" t="str">
        <f t="shared" si="57"/>
        <v/>
      </c>
      <c r="M110" s="232"/>
      <c r="N110" s="246" t="str">
        <f t="shared" si="58"/>
        <v/>
      </c>
      <c r="O110" s="232"/>
      <c r="P110" s="246" t="str">
        <f t="shared" si="59"/>
        <v/>
      </c>
      <c r="Q110" s="232">
        <v>0.25</v>
      </c>
      <c r="R110" s="246">
        <f t="shared" si="60"/>
        <v>2.2499999999999999E-2</v>
      </c>
      <c r="S110" s="232">
        <v>0.25</v>
      </c>
      <c r="T110" s="246">
        <f t="shared" si="61"/>
        <v>3.7499999999999999E-2</v>
      </c>
      <c r="V110" s="383" t="str">
        <f>IFERROR(IF(INDEX('Produtos Selecionados'!$G:$G,MATCH($E110,'Produtos Selecionados'!$E:$E,0))="MFO", "Evitar - ROA baixo", "OK"),"OK")</f>
        <v>OK</v>
      </c>
    </row>
    <row r="111" spans="2:23" s="247" customFormat="1" ht="15">
      <c r="B111" s="230"/>
      <c r="C111" s="230"/>
      <c r="D111" s="230"/>
      <c r="E111" s="236" t="s">
        <v>2259</v>
      </c>
      <c r="F111" s="638" t="str">
        <f>IFERROR(INDEX('Produtos Selecionados'!$G:$G,MATCH($E111,'Produtos Selecionados'!$E:$E,0)),"-")</f>
        <v>-</v>
      </c>
      <c r="G111" s="638" t="str">
        <f>IFERROR(INDEX('Produtos Selecionados'!$H:$H,MATCH($E111,'Produtos Selecionados'!$E:$E,0)),"-")</f>
        <v>Sim</v>
      </c>
      <c r="H111" s="638">
        <f>IFERROR(INDEX('Produtos Selecionados'!$O:$O,MATCH($E111,'Produtos Selecionados'!$E:$E,0)),"-")</f>
        <v>5.3333333333333332E-3</v>
      </c>
      <c r="I111" s="639" t="str">
        <f>IFERROR(INDEX('Produtos Selecionados'!$L:$L,MATCH($E111,'Produtos Selecionados'!$E:$E,0)),"-")</f>
        <v>BRL</v>
      </c>
      <c r="J111" s="639">
        <f>IFERROR(INDEX('Produtos Selecionados'!$M:$M,MATCH($E111,'Produtos Selecionados'!$E:$E,0)),"-")</f>
        <v>29</v>
      </c>
      <c r="K111" s="232"/>
      <c r="L111" s="246" t="str">
        <f t="shared" si="57"/>
        <v/>
      </c>
      <c r="M111" s="232"/>
      <c r="N111" s="246" t="str">
        <f t="shared" si="58"/>
        <v/>
      </c>
      <c r="O111" s="232"/>
      <c r="P111" s="246" t="str">
        <f t="shared" si="59"/>
        <v/>
      </c>
      <c r="Q111" s="232"/>
      <c r="R111" s="246" t="str">
        <f t="shared" si="60"/>
        <v/>
      </c>
      <c r="S111" s="232"/>
      <c r="T111" s="246" t="str">
        <f t="shared" si="61"/>
        <v/>
      </c>
      <c r="V111" s="383" t="str">
        <f>IFERROR(IF(INDEX('Produtos Selecionados'!$G:$G,MATCH($E111,'Produtos Selecionados'!$E:$E,0))="MFO", "Evitar - ROA baixo", "OK"),"OK")</f>
        <v>OK</v>
      </c>
    </row>
    <row r="112" spans="2:23" s="247" customFormat="1" ht="15">
      <c r="B112" s="230"/>
      <c r="C112" s="230"/>
      <c r="D112" s="230"/>
      <c r="E112" s="236" t="s">
        <v>2263</v>
      </c>
      <c r="F112" s="638" t="str">
        <f>IFERROR(INDEX('Produtos Selecionados'!$G:$G,MATCH($E112,'Produtos Selecionados'!$E:$E,0)),"-")</f>
        <v>-</v>
      </c>
      <c r="G112" s="638" t="str">
        <f>IFERROR(INDEX('Produtos Selecionados'!$H:$H,MATCH($E112,'Produtos Selecionados'!$E:$E,0)),"-")</f>
        <v>Sim</v>
      </c>
      <c r="H112" s="638">
        <f>IFERROR(INDEX('Produtos Selecionados'!$O:$O,MATCH($E112,'Produtos Selecionados'!$E:$E,0)),"-")</f>
        <v>5.1999999999999998E-3</v>
      </c>
      <c r="I112" s="639" t="str">
        <f>IFERROR(INDEX('Produtos Selecionados'!$L:$L,MATCH($E112,'Produtos Selecionados'!$E:$E,0)),"-")</f>
        <v>BRL</v>
      </c>
      <c r="J112" s="639">
        <f>IFERROR(INDEX('Produtos Selecionados'!$M:$M,MATCH($E112,'Produtos Selecionados'!$E:$E,0)),"-")</f>
        <v>32</v>
      </c>
      <c r="K112" s="232"/>
      <c r="L112" s="246" t="str">
        <f t="shared" si="57"/>
        <v/>
      </c>
      <c r="M112" s="232"/>
      <c r="N112" s="246" t="str">
        <f t="shared" si="58"/>
        <v/>
      </c>
      <c r="O112" s="232"/>
      <c r="P112" s="246" t="str">
        <f t="shared" si="59"/>
        <v/>
      </c>
      <c r="Q112" s="232"/>
      <c r="R112" s="246" t="str">
        <f t="shared" si="60"/>
        <v/>
      </c>
      <c r="S112" s="232"/>
      <c r="T112" s="246" t="str">
        <f t="shared" si="61"/>
        <v/>
      </c>
      <c r="V112" s="383" t="str">
        <f>IFERROR(IF(INDEX('Produtos Selecionados'!$G:$G,MATCH($E112,'Produtos Selecionados'!$E:$E,0))="MFO", "Evitar - ROA baixo", "OK"),"OK")</f>
        <v>OK</v>
      </c>
    </row>
    <row r="113" spans="2:23" s="247" customFormat="1" ht="15">
      <c r="B113" s="230"/>
      <c r="C113" s="230"/>
      <c r="D113" s="230"/>
      <c r="E113" s="236" t="s">
        <v>2187</v>
      </c>
      <c r="F113" s="638" t="str">
        <f>IFERROR(INDEX('Produtos Selecionados'!$G:$G,MATCH($E113,'Produtos Selecionados'!$E:$E,0)),"-")</f>
        <v>-</v>
      </c>
      <c r="G113" s="638" t="str">
        <f>IFERROR(INDEX('Produtos Selecionados'!$H:$H,MATCH($E113,'Produtos Selecionados'!$E:$E,0)),"-")</f>
        <v>Sim</v>
      </c>
      <c r="H113" s="638">
        <f>IFERROR(INDEX('Produtos Selecionados'!$O:$O,MATCH($E113,'Produtos Selecionados'!$E:$E,0)),"-")</f>
        <v>4.7499999999999999E-3</v>
      </c>
      <c r="I113" s="639" t="str">
        <f>IFERROR(INDEX('Produtos Selecionados'!$L:$L,MATCH($E113,'Produtos Selecionados'!$E:$E,0)),"-")</f>
        <v>BRL</v>
      </c>
      <c r="J113" s="639">
        <f>IFERROR(INDEX('Produtos Selecionados'!$M:$M,MATCH($E113,'Produtos Selecionados'!$E:$E,0)),"-")</f>
        <v>17</v>
      </c>
      <c r="K113" s="232"/>
      <c r="L113" s="246" t="str">
        <f t="shared" si="57"/>
        <v/>
      </c>
      <c r="M113" s="232"/>
      <c r="N113" s="246" t="str">
        <f t="shared" si="58"/>
        <v/>
      </c>
      <c r="O113" s="232"/>
      <c r="P113" s="246" t="str">
        <f t="shared" si="59"/>
        <v/>
      </c>
      <c r="Q113" s="232"/>
      <c r="R113" s="246" t="str">
        <f t="shared" si="60"/>
        <v/>
      </c>
      <c r="S113" s="232"/>
      <c r="T113" s="246" t="str">
        <f t="shared" si="61"/>
        <v/>
      </c>
      <c r="V113" s="383" t="str">
        <f>IFERROR(IF(INDEX('Produtos Selecionados'!$G:$G,MATCH($E113,'Produtos Selecionados'!$E:$E,0))="MFO", "Evitar - ROA baixo", "OK"),"OK")</f>
        <v>OK</v>
      </c>
    </row>
    <row r="114" spans="2:23" s="247" customFormat="1" ht="15">
      <c r="B114" s="230"/>
      <c r="C114" s="230"/>
      <c r="D114" s="230"/>
      <c r="E114" s="236" t="s">
        <v>2264</v>
      </c>
      <c r="F114" s="638" t="str">
        <f>IFERROR(INDEX('Produtos Selecionados'!$G:$G,MATCH($E114,'Produtos Selecionados'!$E:$E,0)),"-")</f>
        <v>-</v>
      </c>
      <c r="G114" s="638" t="str">
        <f>IFERROR(INDEX('Produtos Selecionados'!$H:$H,MATCH($E114,'Produtos Selecionados'!$E:$E,0)),"-")</f>
        <v>Sim</v>
      </c>
      <c r="H114" s="638">
        <f>IFERROR(INDEX('Produtos Selecionados'!$O:$O,MATCH($E114,'Produtos Selecionados'!$E:$E,0)),"-")</f>
        <v>4.6666666666666662E-3</v>
      </c>
      <c r="I114" s="639" t="str">
        <f>IFERROR(INDEX('Produtos Selecionados'!$L:$L,MATCH($E114,'Produtos Selecionados'!$E:$E,0)),"-")</f>
        <v>BRL</v>
      </c>
      <c r="J114" s="639">
        <f>IFERROR(INDEX('Produtos Selecionados'!$M:$M,MATCH($E114,'Produtos Selecionados'!$E:$E,0)),"-")</f>
        <v>17</v>
      </c>
      <c r="K114" s="232"/>
      <c r="L114" s="246" t="str">
        <f t="shared" si="57"/>
        <v/>
      </c>
      <c r="M114" s="232"/>
      <c r="N114" s="246" t="str">
        <f t="shared" si="58"/>
        <v/>
      </c>
      <c r="O114" s="232"/>
      <c r="P114" s="246" t="str">
        <f t="shared" si="59"/>
        <v/>
      </c>
      <c r="Q114" s="232"/>
      <c r="R114" s="246" t="str">
        <f t="shared" si="60"/>
        <v/>
      </c>
      <c r="S114" s="232"/>
      <c r="T114" s="246" t="str">
        <f t="shared" si="61"/>
        <v/>
      </c>
      <c r="V114" s="383" t="str">
        <f>IFERROR(IF(INDEX('Produtos Selecionados'!$G:$G,MATCH($E114,'Produtos Selecionados'!$E:$E,0))="MFO", "Evitar - ROA baixo", "OK"),"OK")</f>
        <v>OK</v>
      </c>
    </row>
    <row r="115" spans="2:23" s="247" customFormat="1" ht="15">
      <c r="B115" s="230"/>
      <c r="C115" s="230"/>
      <c r="D115" s="230"/>
      <c r="E115" s="236" t="s">
        <v>2270</v>
      </c>
      <c r="F115" s="638" t="str">
        <f>IFERROR(INDEX('Produtos Selecionados'!$G:$G,MATCH($E115,'Produtos Selecionados'!$E:$E,0)),"-")</f>
        <v>-</v>
      </c>
      <c r="G115" s="638" t="str">
        <f>IFERROR(INDEX('Produtos Selecionados'!$H:$H,MATCH($E115,'Produtos Selecionados'!$E:$E,0)),"-")</f>
        <v>Sim</v>
      </c>
      <c r="H115" s="638">
        <f>IFERROR(INDEX('Produtos Selecionados'!$O:$O,MATCH($E115,'Produtos Selecionados'!$E:$E,0)),"-")</f>
        <v>5.3333333333333332E-3</v>
      </c>
      <c r="I115" s="639" t="str">
        <f>IFERROR(INDEX('Produtos Selecionados'!$L:$L,MATCH($E115,'Produtos Selecionados'!$E:$E,0)),"-")</f>
        <v>BRL</v>
      </c>
      <c r="J115" s="639">
        <f>IFERROR(INDEX('Produtos Selecionados'!$M:$M,MATCH($E115,'Produtos Selecionados'!$E:$E,0)),"-")</f>
        <v>62</v>
      </c>
      <c r="K115" s="232"/>
      <c r="L115" s="246" t="str">
        <f t="shared" si="57"/>
        <v/>
      </c>
      <c r="M115" s="232"/>
      <c r="N115" s="246" t="str">
        <f t="shared" si="58"/>
        <v/>
      </c>
      <c r="O115" s="232"/>
      <c r="P115" s="246" t="str">
        <f t="shared" si="59"/>
        <v/>
      </c>
      <c r="Q115" s="232"/>
      <c r="R115" s="246" t="str">
        <f t="shared" si="60"/>
        <v/>
      </c>
      <c r="S115" s="232"/>
      <c r="T115" s="246" t="str">
        <f t="shared" si="61"/>
        <v/>
      </c>
      <c r="V115" s="383" t="str">
        <f>IFERROR(IF(INDEX('Produtos Selecionados'!$G:$G,MATCH($E115,'Produtos Selecionados'!$E:$E,0))="MFO", "Evitar - ROA baixo", "OK"),"OK")</f>
        <v>OK</v>
      </c>
    </row>
    <row r="116" spans="2:23" s="247" customFormat="1" ht="15">
      <c r="B116" s="230"/>
      <c r="C116" s="230"/>
      <c r="D116" s="230"/>
      <c r="E116" s="236" t="s">
        <v>2266</v>
      </c>
      <c r="F116" s="638" t="str">
        <f>IFERROR(INDEX('Produtos Selecionados'!$G:$G,MATCH($E116,'Produtos Selecionados'!$E:$E,0)),"-")</f>
        <v>MFO</v>
      </c>
      <c r="G116" s="638" t="str">
        <f>IFERROR(INDEX('Produtos Selecionados'!$H:$H,MATCH($E116,'Produtos Selecionados'!$E:$E,0)),"-")</f>
        <v>Sim</v>
      </c>
      <c r="H116" s="638">
        <f>IFERROR(INDEX('Produtos Selecionados'!$O:$O,MATCH($E116,'Produtos Selecionados'!$E:$E,0)),"-")</f>
        <v>3.16666E-3</v>
      </c>
      <c r="I116" s="639" t="str">
        <f>IFERROR(INDEX('Produtos Selecionados'!$L:$L,MATCH($E116,'Produtos Selecionados'!$E:$E,0)),"-")</f>
        <v>BRL</v>
      </c>
      <c r="J116" s="639">
        <f>IFERROR(INDEX('Produtos Selecionados'!$M:$M,MATCH($E116,'Produtos Selecionados'!$E:$E,0)),"-")</f>
        <v>32</v>
      </c>
      <c r="K116" s="232"/>
      <c r="L116" s="246" t="str">
        <f t="shared" ref="L116:L117" si="62">IF(K116="","", K116*K$107)</f>
        <v/>
      </c>
      <c r="M116" s="232"/>
      <c r="N116" s="246" t="str">
        <f t="shared" ref="N116:N117" si="63">IF(M116="","", M116*M$107)</f>
        <v/>
      </c>
      <c r="O116" s="232"/>
      <c r="P116" s="246" t="str">
        <f t="shared" ref="P116:P117" si="64">IF(O116="","", O116*O$107)</f>
        <v/>
      </c>
      <c r="Q116" s="232"/>
      <c r="R116" s="246" t="str">
        <f t="shared" ref="R116:R117" si="65">IF(Q116="","", Q116*Q$107)</f>
        <v/>
      </c>
      <c r="S116" s="232"/>
      <c r="T116" s="246" t="str">
        <f t="shared" ref="T116:T117" si="66">IF(S116="","", S116*S$107)</f>
        <v/>
      </c>
      <c r="V116" s="383" t="str">
        <f>IFERROR(IF(INDEX('Produtos Selecionados'!$G:$G,MATCH($E116,'Produtos Selecionados'!$E:$E,0))="MFO", "Evitar - ROA baixo", "OK"),"OK")</f>
        <v>Evitar - ROA baixo</v>
      </c>
    </row>
    <row r="117" spans="2:23" s="247" customFormat="1" ht="15">
      <c r="B117" s="230"/>
      <c r="C117" s="230"/>
      <c r="D117" s="230"/>
      <c r="E117" s="236" t="s">
        <v>2163</v>
      </c>
      <c r="F117" s="638" t="str">
        <f>IFERROR(INDEX('Produtos Selecionados'!$G:$G,MATCH($E117,'Produtos Selecionados'!$E:$E,0)),"-")</f>
        <v>MFO</v>
      </c>
      <c r="G117" s="638" t="str">
        <f>IFERROR(INDEX('Produtos Selecionados'!$H:$H,MATCH($E117,'Produtos Selecionados'!$E:$E,0)),"-")</f>
        <v>Sim</v>
      </c>
      <c r="H117" s="638">
        <f>IFERROR(INDEX('Produtos Selecionados'!$O:$O,MATCH($E117,'Produtos Selecionados'!$E:$E,0)),"-")</f>
        <v>3.1666666666666666E-3</v>
      </c>
      <c r="I117" s="639" t="str">
        <f>IFERROR(INDEX('Produtos Selecionados'!$L:$L,MATCH($E117,'Produtos Selecionados'!$E:$E,0)),"-")</f>
        <v>BRL</v>
      </c>
      <c r="J117" s="639">
        <f>IFERROR(INDEX('Produtos Selecionados'!$M:$M,MATCH($E117,'Produtos Selecionados'!$E:$E,0)),"-")</f>
        <v>32</v>
      </c>
      <c r="K117" s="232"/>
      <c r="L117" s="246" t="str">
        <f t="shared" si="62"/>
        <v/>
      </c>
      <c r="M117" s="232"/>
      <c r="N117" s="246" t="str">
        <f t="shared" si="63"/>
        <v/>
      </c>
      <c r="O117" s="232"/>
      <c r="P117" s="246" t="str">
        <f t="shared" si="64"/>
        <v/>
      </c>
      <c r="Q117" s="232"/>
      <c r="R117" s="246" t="str">
        <f t="shared" si="65"/>
        <v/>
      </c>
      <c r="S117" s="232"/>
      <c r="T117" s="246" t="str">
        <f t="shared" si="66"/>
        <v/>
      </c>
      <c r="V117" s="383" t="str">
        <f>IFERROR(IF(INDEX('Produtos Selecionados'!$G:$G,MATCH($E117,'Produtos Selecionados'!$E:$E,0))="MFO", "Evitar - ROA baixo", "OK"),"OK")</f>
        <v>Evitar - ROA baixo</v>
      </c>
    </row>
    <row r="118" spans="2:23" s="247" customFormat="1" ht="15">
      <c r="B118" s="230"/>
      <c r="C118" s="230"/>
      <c r="D118" s="230"/>
      <c r="E118" s="236" t="s">
        <v>2269</v>
      </c>
      <c r="F118" s="638" t="str">
        <f>IFERROR(INDEX('Produtos Selecionados'!$G:$G,MATCH($E118,'Produtos Selecionados'!$E:$E,0)),"-")</f>
        <v>MFO</v>
      </c>
      <c r="G118" s="638" t="str">
        <f>IFERROR(INDEX('Produtos Selecionados'!$H:$H,MATCH($E118,'Produtos Selecionados'!$E:$E,0)),"-")</f>
        <v>Não</v>
      </c>
      <c r="H118" s="638">
        <f>IFERROR(INDEX('Produtos Selecionados'!$O:$O,MATCH($E118,'Produtos Selecionados'!$E:$E,0)),"-")</f>
        <v>2.1666666666666666E-3</v>
      </c>
      <c r="I118" s="639" t="str">
        <f>IFERROR(INDEX('Produtos Selecionados'!$L:$L,MATCH($E118,'Produtos Selecionados'!$E:$E,0)),"-")</f>
        <v>BRL</v>
      </c>
      <c r="J118" s="639">
        <f>IFERROR(INDEX('Produtos Selecionados'!$M:$M,MATCH($E118,'Produtos Selecionados'!$E:$E,0)),"-")</f>
        <v>29</v>
      </c>
      <c r="K118" s="232"/>
      <c r="L118" s="246" t="str">
        <f>IF(K118="","", K118*K$107)</f>
        <v/>
      </c>
      <c r="M118" s="232"/>
      <c r="N118" s="246" t="str">
        <f>IF(M118="","", M118*M$107)</f>
        <v/>
      </c>
      <c r="O118" s="232"/>
      <c r="P118" s="246" t="str">
        <f>IF(O118="","", O118*O$107)</f>
        <v/>
      </c>
      <c r="Q118" s="232"/>
      <c r="R118" s="246" t="str">
        <f>IF(Q118="","", Q118*Q$107)</f>
        <v/>
      </c>
      <c r="S118" s="232"/>
      <c r="T118" s="246" t="str">
        <f>IF(S118="","", S118*S$107)</f>
        <v/>
      </c>
      <c r="V118" s="383" t="str">
        <f>IFERROR(IF(INDEX('Produtos Selecionados'!$G:$G,MATCH($E118,'Produtos Selecionados'!$E:$E,0))="MFO", "Evitar - ROA baixo", "OK"),"OK")</f>
        <v>Evitar - ROA baixo</v>
      </c>
    </row>
    <row r="119" spans="2:23" s="247" customFormat="1" ht="5.25" customHeight="1">
      <c r="B119" s="230"/>
      <c r="C119" s="230"/>
      <c r="D119" s="230"/>
      <c r="E119" s="165"/>
      <c r="F119" s="640" t="str">
        <f>IFERROR(INDEX('Produtos Selecionados'!$M:$M,MATCH(A119,'Produtos Selecionados'!$E:$E,0)),"-")</f>
        <v>-</v>
      </c>
      <c r="G119" s="640" t="str">
        <f>IFERROR(INDEX('Produtos Selecionados'!$M:$M,MATCH(B119,'Produtos Selecionados'!$E:$E,0)),"-")</f>
        <v>-</v>
      </c>
      <c r="H119" s="640" t="str">
        <f>IFERROR(INDEX('Produtos Selecionados'!$M:$M,MATCH(C119,'Produtos Selecionados'!$E:$E,0)),"-")</f>
        <v>-</v>
      </c>
      <c r="I119" s="640" t="str">
        <f>IFERROR(INDEX('Produtos Selecionados'!$M:$M,MATCH(D119,'Produtos Selecionados'!$E:$E,0)),"-")</f>
        <v>-</v>
      </c>
      <c r="J119" s="640" t="str">
        <f>IFERROR(INDEX('Produtos Selecionados'!$M:$M,MATCH(E119,'Produtos Selecionados'!$E:$E,0)),"-")</f>
        <v>-</v>
      </c>
      <c r="K119" s="248"/>
      <c r="L119" s="249" t="str">
        <f>IF(K119="","", K119*K$107)</f>
        <v/>
      </c>
      <c r="M119" s="248"/>
      <c r="N119" s="249" t="str">
        <f>IF(M119="","", M119*M$107)</f>
        <v/>
      </c>
      <c r="O119" s="248"/>
      <c r="P119" s="249" t="str">
        <f>IF(O119="","", O119*O$107)</f>
        <v/>
      </c>
      <c r="Q119" s="248"/>
      <c r="R119" s="249" t="str">
        <f>IF(Q119="","", Q119*Q$107)</f>
        <v/>
      </c>
      <c r="S119" s="248"/>
      <c r="T119" s="249" t="str">
        <f>IF(S119="","", S119*S$107)</f>
        <v/>
      </c>
      <c r="V119" s="384"/>
    </row>
    <row r="120" spans="2:23" s="153" customFormat="1" ht="15">
      <c r="B120" s="233"/>
      <c r="C120" s="233"/>
      <c r="D120" s="233" t="s">
        <v>12</v>
      </c>
      <c r="E120" s="158" t="s">
        <v>614</v>
      </c>
      <c r="F120" s="159"/>
      <c r="G120" s="159"/>
      <c r="H120" s="159"/>
      <c r="I120" s="159"/>
      <c r="J120" s="159"/>
      <c r="K120" s="237">
        <v>0</v>
      </c>
      <c r="L120" s="207">
        <f>SUM(L121:L129)</f>
        <v>0</v>
      </c>
      <c r="M120" s="237">
        <v>2.5000000000000001E-2</v>
      </c>
      <c r="N120" s="207">
        <f>SUM(N121:N129)</f>
        <v>2.5000000000000001E-2</v>
      </c>
      <c r="O120" s="237">
        <v>3.5000000000000003E-2</v>
      </c>
      <c r="P120" s="207">
        <f>SUM(P121:P129)</f>
        <v>3.5000000000000003E-2</v>
      </c>
      <c r="Q120" s="237">
        <v>7.0000000000000007E-2</v>
      </c>
      <c r="R120" s="207">
        <f>SUM(R121:R129)</f>
        <v>7.0000000000000007E-2</v>
      </c>
      <c r="S120" s="237">
        <v>0.12</v>
      </c>
      <c r="T120" s="207">
        <f>SUM(T121:T129)</f>
        <v>0.12</v>
      </c>
      <c r="U120" s="247"/>
      <c r="V120" s="382"/>
      <c r="W120" s="247"/>
    </row>
    <row r="121" spans="2:23" s="247" customFormat="1" ht="15">
      <c r="B121" s="230"/>
      <c r="C121" s="230"/>
      <c r="D121" s="230"/>
      <c r="E121" s="236" t="s">
        <v>2276</v>
      </c>
      <c r="F121" s="638" t="str">
        <f>IFERROR(INDEX('Produtos Selecionados'!$G:$G,MATCH($E121,'Produtos Selecionados'!$E:$E,0)),"-")</f>
        <v>-</v>
      </c>
      <c r="G121" s="638" t="str">
        <f>IFERROR(INDEX('Produtos Selecionados'!$H:$H,MATCH($E121,'Produtos Selecionados'!$E:$E,0)),"-")</f>
        <v>Sim</v>
      </c>
      <c r="H121" s="638">
        <f>IFERROR(INDEX('Produtos Selecionados'!$O:$O,MATCH($E121,'Produtos Selecionados'!$E:$E,0)),"-")</f>
        <v>4.7499999999999999E-3</v>
      </c>
      <c r="I121" s="639" t="str">
        <f>IFERROR(INDEX('Produtos Selecionados'!$L:$L,MATCH($E121,'Produtos Selecionados'!$E:$E,0)),"-")</f>
        <v>BRL</v>
      </c>
      <c r="J121" s="639">
        <f>IFERROR(INDEX('Produtos Selecionados'!$M:$M,MATCH($E121,'Produtos Selecionados'!$E:$E,0)),"-")</f>
        <v>32</v>
      </c>
      <c r="K121" s="232"/>
      <c r="L121" s="246" t="str">
        <f t="shared" ref="L121:L129" si="67">IF(K121="","", K121*K$120)</f>
        <v/>
      </c>
      <c r="M121" s="232"/>
      <c r="N121" s="246" t="str">
        <f t="shared" ref="N121:N129" si="68">IF(M121="","", M121*M$120)</f>
        <v/>
      </c>
      <c r="O121" s="232">
        <v>0.3</v>
      </c>
      <c r="P121" s="246">
        <f t="shared" ref="P121:P129" si="69">IF(O121="","", O121*O$120)</f>
        <v>1.0500000000000001E-2</v>
      </c>
      <c r="Q121" s="232">
        <v>0.2</v>
      </c>
      <c r="R121" s="246">
        <f t="shared" ref="R121:R129" si="70">IF(Q121="","", Q121*Q$120)</f>
        <v>1.4000000000000002E-2</v>
      </c>
      <c r="S121" s="232">
        <v>0.25</v>
      </c>
      <c r="T121" s="246">
        <f t="shared" ref="T121:T129" si="71">IF(S121="","", S121*S$120)</f>
        <v>0.03</v>
      </c>
      <c r="V121" s="383" t="str">
        <f>IFERROR(IF(INDEX('Produtos Selecionados'!$G:$G,MATCH($E121,'Produtos Selecionados'!$E:$E,0))="MFO", "Evitar - ROA baixo", "OK"),"OK")</f>
        <v>OK</v>
      </c>
    </row>
    <row r="122" spans="2:23" s="247" customFormat="1" ht="15">
      <c r="B122" s="230"/>
      <c r="C122" s="230"/>
      <c r="D122" s="230"/>
      <c r="E122" s="236" t="s">
        <v>2260</v>
      </c>
      <c r="F122" s="638" t="str">
        <f>IFERROR(INDEX('Produtos Selecionados'!$G:$G,MATCH($E122,'Produtos Selecionados'!$E:$E,0)),"-")</f>
        <v>-</v>
      </c>
      <c r="G122" s="638" t="str">
        <f>IFERROR(INDEX('Produtos Selecionados'!$H:$H,MATCH($E122,'Produtos Selecionados'!$E:$E,0)),"-")</f>
        <v>Sim</v>
      </c>
      <c r="H122" s="638">
        <f>IFERROR(INDEX('Produtos Selecionados'!$O:$O,MATCH($E122,'Produtos Selecionados'!$E:$E,0)),"-")</f>
        <v>7.9333333333333339E-3</v>
      </c>
      <c r="I122" s="639" t="str">
        <f>IFERROR(INDEX('Produtos Selecionados'!$L:$L,MATCH($E122,'Produtos Selecionados'!$E:$E,0)),"-")</f>
        <v>BRL</v>
      </c>
      <c r="J122" s="639">
        <f>IFERROR(INDEX('Produtos Selecionados'!$M:$M,MATCH($E122,'Produtos Selecionados'!$E:$E,0)),"-")</f>
        <v>61</v>
      </c>
      <c r="K122" s="232"/>
      <c r="L122" s="246" t="str">
        <f t="shared" si="67"/>
        <v/>
      </c>
      <c r="M122" s="232">
        <v>1</v>
      </c>
      <c r="N122" s="246">
        <f t="shared" si="68"/>
        <v>2.5000000000000001E-2</v>
      </c>
      <c r="O122" s="232">
        <v>0.7</v>
      </c>
      <c r="P122" s="246">
        <f t="shared" si="69"/>
        <v>2.4500000000000001E-2</v>
      </c>
      <c r="Q122" s="232">
        <v>0.4</v>
      </c>
      <c r="R122" s="246">
        <f t="shared" si="70"/>
        <v>2.8000000000000004E-2</v>
      </c>
      <c r="S122" s="232">
        <v>0.25</v>
      </c>
      <c r="T122" s="246">
        <f t="shared" si="71"/>
        <v>0.03</v>
      </c>
      <c r="V122" s="383" t="str">
        <f>IFERROR(IF(INDEX('Produtos Selecionados'!$G:$G,MATCH($E122,'Produtos Selecionados'!$E:$E,0))="MFO", "Evitar - ROA baixo", "OK"),"OK")</f>
        <v>OK</v>
      </c>
    </row>
    <row r="123" spans="2:23" s="247" customFormat="1" ht="15">
      <c r="B123" s="230"/>
      <c r="C123" s="230"/>
      <c r="D123" s="230"/>
      <c r="E123" s="236" t="s">
        <v>1759</v>
      </c>
      <c r="F123" s="638" t="str">
        <f>IFERROR(INDEX('Produtos Selecionados'!$G:$G,MATCH($E123,'Produtos Selecionados'!$E:$E,0)),"-")</f>
        <v>-</v>
      </c>
      <c r="G123" s="638" t="str">
        <f>IFERROR(INDEX('Produtos Selecionados'!$H:$H,MATCH($E123,'Produtos Selecionados'!$E:$E,0)),"-")</f>
        <v>Sim</v>
      </c>
      <c r="H123" s="638">
        <f>IFERROR(INDEX('Produtos Selecionados'!$O:$O,MATCH($E123,'Produtos Selecionados'!$E:$E,0)),"-")</f>
        <v>5.0672999999999994E-3</v>
      </c>
      <c r="I123" s="639" t="str">
        <f>IFERROR(INDEX('Produtos Selecionados'!$L:$L,MATCH($E123,'Produtos Selecionados'!$E:$E,0)),"-")</f>
        <v>BRL</v>
      </c>
      <c r="J123" s="639">
        <f>IFERROR(INDEX('Produtos Selecionados'!$M:$M,MATCH($E123,'Produtos Selecionados'!$E:$E,0)),"-")</f>
        <v>32</v>
      </c>
      <c r="K123" s="232"/>
      <c r="L123" s="246" t="str">
        <f t="shared" si="67"/>
        <v/>
      </c>
      <c r="M123" s="232"/>
      <c r="N123" s="246" t="str">
        <f t="shared" si="68"/>
        <v/>
      </c>
      <c r="O123" s="232"/>
      <c r="P123" s="246" t="str">
        <f t="shared" si="69"/>
        <v/>
      </c>
      <c r="Q123" s="232">
        <v>0.2</v>
      </c>
      <c r="R123" s="246">
        <f t="shared" si="70"/>
        <v>1.4000000000000002E-2</v>
      </c>
      <c r="S123" s="232">
        <v>0.25</v>
      </c>
      <c r="T123" s="246">
        <f t="shared" si="71"/>
        <v>0.03</v>
      </c>
      <c r="V123" s="383" t="str">
        <f>IFERROR(IF(INDEX('Produtos Selecionados'!$G:$G,MATCH($E123,'Produtos Selecionados'!$E:$E,0))="MFO", "Evitar - ROA baixo", "OK"),"OK")</f>
        <v>OK</v>
      </c>
    </row>
    <row r="124" spans="2:23" s="247" customFormat="1" ht="15">
      <c r="B124" s="230"/>
      <c r="C124" s="230"/>
      <c r="D124" s="230"/>
      <c r="E124" s="236" t="s">
        <v>1761</v>
      </c>
      <c r="F124" s="638" t="str">
        <f>IFERROR(INDEX('Produtos Selecionados'!$G:$G,MATCH($E124,'Produtos Selecionados'!$E:$E,0)),"-")</f>
        <v>-</v>
      </c>
      <c r="G124" s="638" t="str">
        <f>IFERROR(INDEX('Produtos Selecionados'!$H:$H,MATCH($E124,'Produtos Selecionados'!$E:$E,0)),"-")</f>
        <v>Sim</v>
      </c>
      <c r="H124" s="638">
        <f>IFERROR(INDEX('Produtos Selecionados'!$O:$O,MATCH($E124,'Produtos Selecionados'!$E:$E,0)),"-")</f>
        <v>4.7499999999999999E-3</v>
      </c>
      <c r="I124" s="639" t="str">
        <f>IFERROR(INDEX('Produtos Selecionados'!$L:$L,MATCH($E124,'Produtos Selecionados'!$E:$E,0)),"-")</f>
        <v>BRL</v>
      </c>
      <c r="J124" s="639">
        <f>IFERROR(INDEX('Produtos Selecionados'!$M:$M,MATCH($E124,'Produtos Selecionados'!$E:$E,0)),"-")</f>
        <v>33</v>
      </c>
      <c r="K124" s="232"/>
      <c r="L124" s="246" t="str">
        <f t="shared" si="67"/>
        <v/>
      </c>
      <c r="M124" s="232"/>
      <c r="N124" s="246" t="str">
        <f t="shared" si="68"/>
        <v/>
      </c>
      <c r="O124" s="232"/>
      <c r="P124" s="246" t="str">
        <f t="shared" si="69"/>
        <v/>
      </c>
      <c r="Q124" s="232">
        <v>0.2</v>
      </c>
      <c r="R124" s="246">
        <f t="shared" si="70"/>
        <v>1.4000000000000002E-2</v>
      </c>
      <c r="S124" s="232">
        <v>0.25</v>
      </c>
      <c r="T124" s="246">
        <f t="shared" si="71"/>
        <v>0.03</v>
      </c>
      <c r="V124" s="383" t="str">
        <f>IFERROR(IF(INDEX('Produtos Selecionados'!$G:$G,MATCH($E124,'Produtos Selecionados'!$E:$E,0))="MFO", "Evitar - ROA baixo", "OK"),"OK")</f>
        <v>OK</v>
      </c>
    </row>
    <row r="125" spans="2:23" s="247" customFormat="1" ht="15">
      <c r="B125" s="230"/>
      <c r="C125" s="230"/>
      <c r="D125" s="230"/>
      <c r="E125" s="236" t="s">
        <v>2275</v>
      </c>
      <c r="F125" s="638" t="str">
        <f>IFERROR(INDEX('Produtos Selecionados'!$G:$G,MATCH($E125,'Produtos Selecionados'!$E:$E,0)),"-")</f>
        <v>-</v>
      </c>
      <c r="G125" s="638" t="str">
        <f>IFERROR(INDEX('Produtos Selecionados'!$H:$H,MATCH($E125,'Produtos Selecionados'!$E:$E,0)),"-")</f>
        <v>Sim</v>
      </c>
      <c r="H125" s="638">
        <f>IFERROR(INDEX('Produtos Selecionados'!$O:$O,MATCH($E125,'Produtos Selecionados'!$E:$E,0)),"-")</f>
        <v>4.0000000000000001E-3</v>
      </c>
      <c r="I125" s="639" t="str">
        <f>IFERROR(INDEX('Produtos Selecionados'!$L:$L,MATCH($E125,'Produtos Selecionados'!$E:$E,0)),"-")</f>
        <v>BRL</v>
      </c>
      <c r="J125" s="639">
        <f>IFERROR(INDEX('Produtos Selecionados'!$M:$M,MATCH($E125,'Produtos Selecionados'!$E:$E,0)),"-")</f>
        <v>10</v>
      </c>
      <c r="K125" s="232"/>
      <c r="L125" s="246" t="str">
        <f t="shared" si="67"/>
        <v/>
      </c>
      <c r="M125" s="232"/>
      <c r="N125" s="246" t="str">
        <f t="shared" si="68"/>
        <v/>
      </c>
      <c r="O125" s="232"/>
      <c r="P125" s="246" t="str">
        <f t="shared" si="69"/>
        <v/>
      </c>
      <c r="Q125" s="232"/>
      <c r="R125" s="246" t="str">
        <f t="shared" si="70"/>
        <v/>
      </c>
      <c r="S125" s="232"/>
      <c r="T125" s="246" t="str">
        <f t="shared" si="71"/>
        <v/>
      </c>
      <c r="V125" s="383" t="str">
        <f>IFERROR(IF(INDEX('Produtos Selecionados'!$G:$G,MATCH($E125,'Produtos Selecionados'!$E:$E,0))="MFO", "Evitar - ROA baixo", "OK"),"OK")</f>
        <v>OK</v>
      </c>
    </row>
    <row r="126" spans="2:23" s="247" customFormat="1" ht="15">
      <c r="B126" s="230"/>
      <c r="C126" s="230"/>
      <c r="D126" s="230"/>
      <c r="E126" s="236" t="s">
        <v>1784</v>
      </c>
      <c r="F126" s="638" t="str">
        <f>IFERROR(INDEX('Produtos Selecionados'!$G:$G,MATCH($E126,'Produtos Selecionados'!$E:$E,0)),"-")</f>
        <v>-</v>
      </c>
      <c r="G126" s="638" t="str">
        <f>IFERROR(INDEX('Produtos Selecionados'!$H:$H,MATCH($E126,'Produtos Selecionados'!$E:$E,0)),"-")</f>
        <v>Sim</v>
      </c>
      <c r="H126" s="638">
        <f>IFERROR(INDEX('Produtos Selecionados'!$O:$O,MATCH($E126,'Produtos Selecionados'!$E:$E,0)),"-")</f>
        <v>4.6249999999999998E-3</v>
      </c>
      <c r="I126" s="639" t="str">
        <f>IFERROR(INDEX('Produtos Selecionados'!$L:$L,MATCH($E126,'Produtos Selecionados'!$E:$E,0)),"-")</f>
        <v>BRL</v>
      </c>
      <c r="J126" s="639">
        <f>IFERROR(INDEX('Produtos Selecionados'!$M:$M,MATCH($E126,'Produtos Selecionados'!$E:$E,0)),"-")</f>
        <v>32</v>
      </c>
      <c r="K126" s="232"/>
      <c r="L126" s="246" t="str">
        <f t="shared" si="67"/>
        <v/>
      </c>
      <c r="M126" s="232"/>
      <c r="N126" s="246" t="str">
        <f t="shared" si="68"/>
        <v/>
      </c>
      <c r="O126" s="232"/>
      <c r="P126" s="246" t="str">
        <f t="shared" si="69"/>
        <v/>
      </c>
      <c r="Q126" s="232"/>
      <c r="R126" s="246" t="str">
        <f t="shared" si="70"/>
        <v/>
      </c>
      <c r="S126" s="232"/>
      <c r="T126" s="246" t="str">
        <f t="shared" si="71"/>
        <v/>
      </c>
      <c r="V126" s="383" t="str">
        <f>IFERROR(IF(INDEX('Produtos Selecionados'!$G:$G,MATCH($E126,'Produtos Selecionados'!$E:$E,0))="MFO", "Evitar - ROA baixo", "OK"),"OK")</f>
        <v>OK</v>
      </c>
    </row>
    <row r="127" spans="2:23" s="247" customFormat="1" ht="15">
      <c r="B127" s="230"/>
      <c r="C127" s="230"/>
      <c r="D127" s="230"/>
      <c r="E127" s="236" t="s">
        <v>2265</v>
      </c>
      <c r="F127" s="638" t="str">
        <f>IFERROR(INDEX('Produtos Selecionados'!$G:$G,MATCH($E127,'Produtos Selecionados'!$E:$E,0)),"-")</f>
        <v>-</v>
      </c>
      <c r="G127" s="638" t="str">
        <f>IFERROR(INDEX('Produtos Selecionados'!$H:$H,MATCH($E127,'Produtos Selecionados'!$E:$E,0)),"-")</f>
        <v>Não</v>
      </c>
      <c r="H127" s="638">
        <f>IFERROR(INDEX('Produtos Selecionados'!$O:$O,MATCH($E127,'Produtos Selecionados'!$E:$E,0)),"-")</f>
        <v>3.8999999999999998E-3</v>
      </c>
      <c r="I127" s="639" t="str">
        <f>IFERROR(INDEX('Produtos Selecionados'!$L:$L,MATCH($E127,'Produtos Selecionados'!$E:$E,0)),"-")</f>
        <v>BRL</v>
      </c>
      <c r="J127" s="639">
        <f>IFERROR(INDEX('Produtos Selecionados'!$M:$M,MATCH($E127,'Produtos Selecionados'!$E:$E,0)),"-")</f>
        <v>92</v>
      </c>
      <c r="K127" s="232"/>
      <c r="L127" s="246" t="str">
        <f t="shared" si="67"/>
        <v/>
      </c>
      <c r="M127" s="232"/>
      <c r="N127" s="246" t="str">
        <f t="shared" si="68"/>
        <v/>
      </c>
      <c r="O127" s="232"/>
      <c r="P127" s="246" t="str">
        <f t="shared" si="69"/>
        <v/>
      </c>
      <c r="Q127" s="232"/>
      <c r="R127" s="246" t="str">
        <f t="shared" si="70"/>
        <v/>
      </c>
      <c r="S127" s="232"/>
      <c r="T127" s="246" t="str">
        <f t="shared" si="71"/>
        <v/>
      </c>
      <c r="V127" s="383" t="str">
        <f>IFERROR(IF(INDEX('Produtos Selecionados'!$G:$G,MATCH($E127,'Produtos Selecionados'!$E:$E,0))="MFO", "Evitar - ROA baixo", "OK"),"OK")</f>
        <v>OK</v>
      </c>
    </row>
    <row r="128" spans="2:23" s="247" customFormat="1" ht="15">
      <c r="B128" s="230"/>
      <c r="C128" s="230"/>
      <c r="D128" s="230"/>
      <c r="E128" s="236" t="s">
        <v>2181</v>
      </c>
      <c r="F128" s="638" t="str">
        <f>IFERROR(INDEX('Produtos Selecionados'!$G:$G,MATCH($E128,'Produtos Selecionados'!$E:$E,0)),"-")</f>
        <v>MFO</v>
      </c>
      <c r="G128" s="638" t="str">
        <f>IFERROR(INDEX('Produtos Selecionados'!$H:$H,MATCH($E128,'Produtos Selecionados'!$E:$E,0)),"-")</f>
        <v>Sim</v>
      </c>
      <c r="H128" s="638">
        <f>IFERROR(INDEX('Produtos Selecionados'!$O:$O,MATCH($E128,'Produtos Selecionados'!$E:$E,0)),"-")</f>
        <v>3.3333333333333331E-3</v>
      </c>
      <c r="I128" s="639" t="str">
        <f>IFERROR(INDEX('Produtos Selecionados'!$L:$L,MATCH($E128,'Produtos Selecionados'!$E:$E,0)),"-")</f>
        <v>BRL</v>
      </c>
      <c r="J128" s="639">
        <f>IFERROR(INDEX('Produtos Selecionados'!$M:$M,MATCH($E128,'Produtos Selecionados'!$E:$E,0)),"-")</f>
        <v>62</v>
      </c>
      <c r="K128" s="232"/>
      <c r="L128" s="246" t="str">
        <f t="shared" si="67"/>
        <v/>
      </c>
      <c r="M128" s="232"/>
      <c r="N128" s="246" t="str">
        <f t="shared" si="68"/>
        <v/>
      </c>
      <c r="O128" s="232"/>
      <c r="P128" s="246" t="str">
        <f t="shared" si="69"/>
        <v/>
      </c>
      <c r="Q128" s="232"/>
      <c r="R128" s="246" t="str">
        <f t="shared" si="70"/>
        <v/>
      </c>
      <c r="S128" s="232"/>
      <c r="T128" s="246" t="str">
        <f t="shared" si="71"/>
        <v/>
      </c>
      <c r="V128" s="383" t="str">
        <f>IFERROR(IF(INDEX('Produtos Selecionados'!$G:$G,MATCH($E128,'Produtos Selecionados'!$E:$E,0))="MFO", "Evitar - ROA baixo", "OK"),"OK")</f>
        <v>Evitar - ROA baixo</v>
      </c>
    </row>
    <row r="129" spans="2:23" s="247" customFormat="1" ht="5.25" customHeight="1">
      <c r="B129" s="230"/>
      <c r="C129" s="230"/>
      <c r="D129" s="230"/>
      <c r="E129" s="165"/>
      <c r="F129" s="640" t="str">
        <f>IFERROR(INDEX('Produtos Selecionados'!$M:$M,MATCH(A129,'Produtos Selecionados'!$E:$E,0)),"-")</f>
        <v>-</v>
      </c>
      <c r="G129" s="640" t="str">
        <f>IFERROR(INDEX('Produtos Selecionados'!$M:$M,MATCH(B129,'Produtos Selecionados'!$E:$E,0)),"-")</f>
        <v>-</v>
      </c>
      <c r="H129" s="640" t="str">
        <f>IFERROR(INDEX('Produtos Selecionados'!$M:$M,MATCH(C129,'Produtos Selecionados'!$E:$E,0)),"-")</f>
        <v>-</v>
      </c>
      <c r="I129" s="640" t="str">
        <f>IFERROR(INDEX('Produtos Selecionados'!$M:$M,MATCH(D129,'Produtos Selecionados'!$E:$E,0)),"-")</f>
        <v>-</v>
      </c>
      <c r="J129" s="640" t="str">
        <f>IFERROR(INDEX('Produtos Selecionados'!$M:$M,MATCH(E129,'Produtos Selecionados'!$E:$E,0)),"-")</f>
        <v>-</v>
      </c>
      <c r="K129" s="248"/>
      <c r="L129" s="249" t="str">
        <f t="shared" si="67"/>
        <v/>
      </c>
      <c r="M129" s="248"/>
      <c r="N129" s="249" t="str">
        <f t="shared" si="68"/>
        <v/>
      </c>
      <c r="O129" s="248"/>
      <c r="P129" s="249" t="str">
        <f t="shared" si="69"/>
        <v/>
      </c>
      <c r="Q129" s="248"/>
      <c r="R129" s="249" t="str">
        <f t="shared" si="70"/>
        <v/>
      </c>
      <c r="S129" s="248"/>
      <c r="T129" s="249" t="str">
        <f t="shared" si="71"/>
        <v/>
      </c>
      <c r="V129" s="384"/>
    </row>
    <row r="130" spans="2:23" s="153" customFormat="1" ht="15">
      <c r="B130" s="233"/>
      <c r="C130" s="233"/>
      <c r="D130" s="233" t="s">
        <v>12</v>
      </c>
      <c r="E130" s="158" t="s">
        <v>15</v>
      </c>
      <c r="F130" s="159"/>
      <c r="G130" s="159"/>
      <c r="H130" s="159"/>
      <c r="I130" s="159"/>
      <c r="J130" s="159"/>
      <c r="K130" s="237">
        <v>0</v>
      </c>
      <c r="L130" s="207">
        <f>SUM(L131:L133)</f>
        <v>0</v>
      </c>
      <c r="M130" s="237">
        <v>0</v>
      </c>
      <c r="N130" s="207">
        <f>SUM(N131:N133)</f>
        <v>0</v>
      </c>
      <c r="O130" s="237">
        <v>0</v>
      </c>
      <c r="P130" s="207">
        <f>SUM(P131:P133)</f>
        <v>0</v>
      </c>
      <c r="Q130" s="237">
        <v>0</v>
      </c>
      <c r="R130" s="207">
        <f>SUM(R131:R133)</f>
        <v>0</v>
      </c>
      <c r="S130" s="237">
        <v>0</v>
      </c>
      <c r="T130" s="207">
        <f>SUM(T131:T133)</f>
        <v>0</v>
      </c>
      <c r="U130" s="157"/>
      <c r="V130" s="382"/>
      <c r="W130" s="157"/>
    </row>
    <row r="131" spans="2:23" s="247" customFormat="1" ht="15">
      <c r="B131" s="230"/>
      <c r="C131" s="230"/>
      <c r="D131" s="230"/>
      <c r="E131" s="236"/>
      <c r="F131" s="638" t="str">
        <f>IFERROR(INDEX('Produtos Selecionados'!$G:$G,MATCH($E131,'Produtos Selecionados'!$E:$E,0)),"-")</f>
        <v>-</v>
      </c>
      <c r="G131" s="638" t="str">
        <f>IFERROR(INDEX('Produtos Selecionados'!$H:$H,MATCH($E131,'Produtos Selecionados'!$E:$E,0)),"-")</f>
        <v>-</v>
      </c>
      <c r="H131" s="638" t="str">
        <f>IFERROR(INDEX('Produtos Selecionados'!$O:$O,MATCH($E131,'Produtos Selecionados'!$E:$E,0)),"-")</f>
        <v>-</v>
      </c>
      <c r="I131" s="639" t="str">
        <f>IFERROR(INDEX('Produtos Selecionados'!$L:$L,MATCH($E131,'Produtos Selecionados'!$E:$E,0)),"-")</f>
        <v>-</v>
      </c>
      <c r="J131" s="639" t="str">
        <f>IFERROR(INDEX('Produtos Selecionados'!$M:$M,MATCH($E131,'Produtos Selecionados'!$E:$E,0)),"-")</f>
        <v>-</v>
      </c>
      <c r="K131" s="232"/>
      <c r="L131" s="246" t="str">
        <f>IF(K131="","", K131*K$130)</f>
        <v/>
      </c>
      <c r="M131" s="232"/>
      <c r="N131" s="246" t="str">
        <f>IF(M131="","", M131*M$130)</f>
        <v/>
      </c>
      <c r="O131" s="232"/>
      <c r="P131" s="246" t="str">
        <f>IF(O131="","", O131*O$130)</f>
        <v/>
      </c>
      <c r="Q131" s="232"/>
      <c r="R131" s="246" t="str">
        <f>IF(Q131="","", Q131*Q$130)</f>
        <v/>
      </c>
      <c r="S131" s="232"/>
      <c r="T131" s="246" t="str">
        <f>IF(S131="","", S131*S$130)</f>
        <v/>
      </c>
      <c r="V131" s="383" t="str">
        <f>IFERROR(IF(INDEX('Produtos Selecionados'!$G:$G,MATCH($E131,'Produtos Selecionados'!$E:$E,0))="MFO", "Evitar - ROA baixo", "OK"),"OK")</f>
        <v>OK</v>
      </c>
    </row>
    <row r="132" spans="2:23" s="247" customFormat="1" ht="15">
      <c r="B132" s="230"/>
      <c r="C132" s="230"/>
      <c r="D132" s="230"/>
      <c r="E132" s="236"/>
      <c r="F132" s="638" t="str">
        <f>IFERROR(INDEX('Produtos Selecionados'!$G:$G,MATCH($E132,'Produtos Selecionados'!$E:$E,0)),"-")</f>
        <v>-</v>
      </c>
      <c r="G132" s="638" t="str">
        <f>IFERROR(INDEX('Produtos Selecionados'!$H:$H,MATCH($E132,'Produtos Selecionados'!$E:$E,0)),"-")</f>
        <v>-</v>
      </c>
      <c r="H132" s="638" t="str">
        <f>IFERROR(INDEX('Produtos Selecionados'!$O:$O,MATCH($E132,'Produtos Selecionados'!$E:$E,0)),"-")</f>
        <v>-</v>
      </c>
      <c r="I132" s="639" t="str">
        <f>IFERROR(INDEX('Produtos Selecionados'!$L:$L,MATCH($E132,'Produtos Selecionados'!$E:$E,0)),"-")</f>
        <v>-</v>
      </c>
      <c r="J132" s="639" t="str">
        <f>IFERROR(INDEX('Produtos Selecionados'!$M:$M,MATCH($E132,'Produtos Selecionados'!$E:$E,0)),"-")</f>
        <v>-</v>
      </c>
      <c r="K132" s="232"/>
      <c r="L132" s="246" t="str">
        <f>IF(K132="","", K132*K$130)</f>
        <v/>
      </c>
      <c r="M132" s="232"/>
      <c r="N132" s="246" t="str">
        <f>IF(M132="","", M132*M$130)</f>
        <v/>
      </c>
      <c r="O132" s="232"/>
      <c r="P132" s="246" t="str">
        <f>IF(O132="","", O132*O$130)</f>
        <v/>
      </c>
      <c r="Q132" s="232"/>
      <c r="R132" s="246" t="str">
        <f>IF(Q132="","", Q132*Q$130)</f>
        <v/>
      </c>
      <c r="S132" s="232"/>
      <c r="T132" s="246" t="str">
        <f>IF(S132="","", S132*S$130)</f>
        <v/>
      </c>
      <c r="V132" s="383" t="str">
        <f>IFERROR(IF(INDEX('Produtos Selecionados'!$G:$G,MATCH($E132,'Produtos Selecionados'!$E:$E,0))="MFO", "Evitar - ROA baixo", "OK"),"OK")</f>
        <v>OK</v>
      </c>
    </row>
    <row r="133" spans="2:23" s="153" customFormat="1" ht="8.25" customHeight="1">
      <c r="B133" s="233"/>
      <c r="C133" s="233"/>
      <c r="D133" s="233"/>
      <c r="E133" s="176"/>
      <c r="F133" s="190"/>
      <c r="G133" s="190"/>
      <c r="H133" s="190"/>
      <c r="I133" s="190"/>
      <c r="J133" s="190"/>
      <c r="K133" s="248"/>
      <c r="L133" s="249" t="str">
        <f>IF(K133="","", K133*K$11)</f>
        <v/>
      </c>
      <c r="M133" s="232"/>
      <c r="N133" s="249" t="str">
        <f>IF(M133="","", M133*M$11)</f>
        <v/>
      </c>
      <c r="O133" s="248"/>
      <c r="P133" s="249" t="str">
        <f>IF(O133="","", O133*O$11)</f>
        <v/>
      </c>
      <c r="Q133" s="248"/>
      <c r="R133" s="249" t="str">
        <f>IF(Q133="","", Q133*Q$11)</f>
        <v/>
      </c>
      <c r="S133" s="248"/>
      <c r="T133" s="249" t="str">
        <f>IF(S133="","", S133*S$11)</f>
        <v/>
      </c>
      <c r="U133" s="243"/>
      <c r="V133" s="382"/>
      <c r="W133" s="243"/>
    </row>
    <row r="134" spans="2:23" s="153" customFormat="1" ht="15">
      <c r="B134" s="233"/>
      <c r="C134" s="233" t="s">
        <v>12</v>
      </c>
      <c r="D134" s="233" t="s">
        <v>12</v>
      </c>
      <c r="E134" s="155" t="s">
        <v>628</v>
      </c>
      <c r="F134" s="156"/>
      <c r="G134" s="156"/>
      <c r="H134" s="156"/>
      <c r="I134" s="156"/>
      <c r="J134" s="156"/>
      <c r="K134" s="235">
        <f ca="1">OFFSET('Asset Allocation Tatico'!$B$9, MATCH($E134,OFFSET('Asset Allocation Tatico'!$B$9,,,COUNTA('Asset Allocation Tatico'!$B:$B)-COUNTA('Asset Allocation Tatico'!$B$1:$B$9)),0)-1, MATCH(K$5,'Asset Allocation Tatico'!$D$5:$M$5,0)+2)</f>
        <v>0</v>
      </c>
      <c r="L134" s="244">
        <f>L136+L140+L144+L148</f>
        <v>0</v>
      </c>
      <c r="M134" s="235">
        <f ca="1">OFFSET('Asset Allocation Tatico'!$B$9, MATCH($E134,OFFSET('Asset Allocation Tatico'!$B$9,,,COUNTA('Asset Allocation Tatico'!$B:$B)-COUNTA('Asset Allocation Tatico'!$B$1:$B$9)),0)-1, MATCH(M$5,'Asset Allocation Tatico'!$D$5:$M$5,0)+2)</f>
        <v>5.0000000000000001E-3</v>
      </c>
      <c r="N134" s="244">
        <f ca="1">N136+N140+N144+N148</f>
        <v>5.0000000000000001E-3</v>
      </c>
      <c r="O134" s="235">
        <f ca="1">OFFSET('Asset Allocation Tatico'!$B$9, MATCH($E134,OFFSET('Asset Allocation Tatico'!$B$9,,,COUNTA('Asset Allocation Tatico'!$B:$B)-COUNTA('Asset Allocation Tatico'!$B$1:$B$9)),0)-1, MATCH(O$5,'Asset Allocation Tatico'!$D$5:$M$5,0)+2)</f>
        <v>1.4999999999999999E-2</v>
      </c>
      <c r="P134" s="244">
        <f ca="1">P136+P140+P144+P148</f>
        <v>1.4999999999999999E-2</v>
      </c>
      <c r="Q134" s="235">
        <f ca="1">OFFSET('Asset Allocation Tatico'!$B$9, MATCH($E134,OFFSET('Asset Allocation Tatico'!$B$9,,,COUNTA('Asset Allocation Tatico'!$B:$B)-COUNTA('Asset Allocation Tatico'!$B$1:$B$9)),0)-1, MATCH(Q$5,'Asset Allocation Tatico'!$D$5:$M$5,0)+2)</f>
        <v>0.02</v>
      </c>
      <c r="R134" s="244">
        <f ca="1">R136+R140+R144+R148</f>
        <v>0.02</v>
      </c>
      <c r="S134" s="235">
        <f ca="1">OFFSET('Asset Allocation Tatico'!$B$9, MATCH($E134,OFFSET('Asset Allocation Tatico'!$B$9,,,COUNTA('Asset Allocation Tatico'!$B:$B)-COUNTA('Asset Allocation Tatico'!$B$1:$B$9)),0)-1, MATCH(S$5,'Asset Allocation Tatico'!$D$5:$M$5,0)+2)</f>
        <v>4.4999999999999998E-2</v>
      </c>
      <c r="T134" s="245">
        <f ca="1">T136+T140+T144+T148</f>
        <v>4.4999999999999998E-2</v>
      </c>
      <c r="U134" s="157"/>
      <c r="V134" s="382"/>
      <c r="W134" s="157"/>
    </row>
    <row r="135" spans="2:23" s="153" customFormat="1" ht="3" customHeight="1">
      <c r="B135" s="233"/>
      <c r="C135" s="233"/>
      <c r="D135" s="233"/>
      <c r="F135" s="190"/>
      <c r="G135" s="190"/>
      <c r="H135" s="190"/>
      <c r="I135" s="190"/>
      <c r="J135" s="190"/>
      <c r="K135" s="241"/>
      <c r="L135" s="242"/>
      <c r="M135" s="241"/>
      <c r="N135" s="242"/>
      <c r="O135" s="241"/>
      <c r="P135" s="242"/>
      <c r="Q135" s="241"/>
      <c r="R135" s="242"/>
      <c r="S135" s="241"/>
      <c r="T135" s="242"/>
      <c r="U135" s="157"/>
      <c r="V135" s="382"/>
      <c r="W135" s="157"/>
    </row>
    <row r="136" spans="2:23" s="153" customFormat="1" ht="15">
      <c r="B136" s="233"/>
      <c r="C136" s="233"/>
      <c r="D136" s="233" t="s">
        <v>12</v>
      </c>
      <c r="E136" s="158" t="s">
        <v>609</v>
      </c>
      <c r="F136" s="159"/>
      <c r="G136" s="159"/>
      <c r="H136" s="159"/>
      <c r="I136" s="159"/>
      <c r="J136" s="159"/>
      <c r="K136" s="234">
        <f ca="1">OFFSET('Asset Allocation Tatico'!$B$9, MATCH($E136,OFFSET('Asset Allocation Tatico'!$B$9,,,COUNTA('Asset Allocation Tatico'!$B:$B)-COUNTA('Asset Allocation Tatico'!$B$1:$B$9)),0)-1, MATCH(K$5,'Asset Allocation Tatico'!$D$5:$M$5,0)+2)</f>
        <v>0</v>
      </c>
      <c r="L136" s="207">
        <f>SUM(L137:L139)</f>
        <v>0</v>
      </c>
      <c r="M136" s="234">
        <f ca="1">OFFSET('Asset Allocation Tatico'!$B$9, MATCH($E136,OFFSET('Asset Allocation Tatico'!$B$9,,,COUNTA('Asset Allocation Tatico'!$B:$B)-COUNTA('Asset Allocation Tatico'!$B$1:$B$9)),0)-1, MATCH(M$5,'Asset Allocation Tatico'!$D$5:$M$5,0)+2)</f>
        <v>5.0000000000000001E-3</v>
      </c>
      <c r="N136" s="207">
        <f ca="1">SUM(N137:N139)</f>
        <v>5.0000000000000001E-3</v>
      </c>
      <c r="O136" s="234">
        <f ca="1">OFFSET('Asset Allocation Tatico'!$B$9, MATCH($E136,OFFSET('Asset Allocation Tatico'!$B$9,,,COUNTA('Asset Allocation Tatico'!$B:$B)-COUNTA('Asset Allocation Tatico'!$B$1:$B$9)),0)-1, MATCH(O$5,'Asset Allocation Tatico'!$D$5:$M$5,0)+2)</f>
        <v>1.4999999999999999E-2</v>
      </c>
      <c r="P136" s="207">
        <f ca="1">SUM(P137:P139)</f>
        <v>1.4999999999999999E-2</v>
      </c>
      <c r="Q136" s="234">
        <f ca="1">OFFSET('Asset Allocation Tatico'!$B$9, MATCH($E136,OFFSET('Asset Allocation Tatico'!$B$9,,,COUNTA('Asset Allocation Tatico'!$B:$B)-COUNTA('Asset Allocation Tatico'!$B$1:$B$9)),0)-1, MATCH(Q$5,'Asset Allocation Tatico'!$D$5:$M$5,0)+2)</f>
        <v>0.02</v>
      </c>
      <c r="R136" s="207">
        <f ca="1">SUM(R137:R139)</f>
        <v>0.02</v>
      </c>
      <c r="S136" s="234">
        <f ca="1">OFFSET('Asset Allocation Tatico'!$B$9, MATCH($E136,OFFSET('Asset Allocation Tatico'!$B$9,,,COUNTA('Asset Allocation Tatico'!$B:$B)-COUNTA('Asset Allocation Tatico'!$B$1:$B$9)),0)-1, MATCH(S$5,'Asset Allocation Tatico'!$D$5:$M$5,0)+2)</f>
        <v>4.4999999999999998E-2</v>
      </c>
      <c r="T136" s="207">
        <f ca="1">SUM(T137:T139)</f>
        <v>4.4999999999999998E-2</v>
      </c>
      <c r="U136" s="157"/>
      <c r="V136" s="382"/>
      <c r="W136" s="157"/>
    </row>
    <row r="137" spans="2:23" s="247" customFormat="1" ht="15">
      <c r="B137" s="230"/>
      <c r="C137" s="230"/>
      <c r="D137" s="230"/>
      <c r="E137" s="236" t="s">
        <v>1746</v>
      </c>
      <c r="F137" s="638" t="str">
        <f>IFERROR(INDEX('Produtos Selecionados'!$G:$G,MATCH($E137,'Produtos Selecionados'!$E:$E,0)),"-")</f>
        <v>MFO</v>
      </c>
      <c r="G137" s="638" t="str">
        <f>IFERROR(INDEX('Produtos Selecionados'!$H:$H,MATCH($E137,'Produtos Selecionados'!$E:$E,0)),"-")</f>
        <v>Sim</v>
      </c>
      <c r="H137" s="638">
        <f>IFERROR(INDEX('Produtos Selecionados'!$O:$O,MATCH($E137,'Produtos Selecionados'!$E:$E,0)),"-")</f>
        <v>2.6666666666666666E-3</v>
      </c>
      <c r="I137" s="639" t="str">
        <f>IFERROR(INDEX('Produtos Selecionados'!$L:$L,MATCH($E137,'Produtos Selecionados'!$E:$E,0)),"-")</f>
        <v>USD</v>
      </c>
      <c r="J137" s="639">
        <f>IFERROR(INDEX('Produtos Selecionados'!$M:$M,MATCH($E137,'Produtos Selecionados'!$E:$E,0)),"-")</f>
        <v>1</v>
      </c>
      <c r="K137" s="232"/>
      <c r="L137" s="246" t="str">
        <f>IF(K137="","", K137*K$136)</f>
        <v/>
      </c>
      <c r="M137" s="232">
        <v>1</v>
      </c>
      <c r="N137" s="246">
        <f ca="1">IF(M137="","", M137*M$136)</f>
        <v>5.0000000000000001E-3</v>
      </c>
      <c r="O137" s="232">
        <v>1</v>
      </c>
      <c r="P137" s="246">
        <f ca="1">IF(O137="","", O137*O$136)</f>
        <v>1.4999999999999999E-2</v>
      </c>
      <c r="Q137" s="232">
        <v>1</v>
      </c>
      <c r="R137" s="246">
        <f ca="1">IF(Q137="","", Q137*Q$136)</f>
        <v>0.02</v>
      </c>
      <c r="S137" s="232">
        <v>1</v>
      </c>
      <c r="T137" s="246">
        <f ca="1">IF(S137="","", S137*S$136)</f>
        <v>4.4999999999999998E-2</v>
      </c>
      <c r="V137" s="383" t="str">
        <f>IFERROR(IF(INDEX('Produtos Selecionados'!$G:$G,MATCH($E137,'Produtos Selecionados'!$E:$E,0))="MFO", "Evitar - ROA baixo", "OK"),"OK")</f>
        <v>Evitar - ROA baixo</v>
      </c>
    </row>
    <row r="138" spans="2:23" s="247" customFormat="1" ht="15">
      <c r="B138" s="230"/>
      <c r="C138" s="230"/>
      <c r="D138" s="230"/>
      <c r="E138" s="236" t="s">
        <v>464</v>
      </c>
      <c r="F138" s="638" t="str">
        <f>IFERROR(INDEX('Produtos Selecionados'!$G:$G,MATCH($E138,'Produtos Selecionados'!$E:$E,0)),"-")</f>
        <v>MFO</v>
      </c>
      <c r="G138" s="638" t="str">
        <f>IFERROR(INDEX('Produtos Selecionados'!$H:$H,MATCH($E138,'Produtos Selecionados'!$E:$E,0)),"-")</f>
        <v>Sim</v>
      </c>
      <c r="H138" s="638">
        <f>IFERROR(INDEX('Produtos Selecionados'!$O:$O,MATCH($E138,'Produtos Selecionados'!$E:$E,0)),"-")</f>
        <v>2.5000000000000001E-3</v>
      </c>
      <c r="I138" s="639" t="str">
        <f>IFERROR(INDEX('Produtos Selecionados'!$L:$L,MATCH($E138,'Produtos Selecionados'!$E:$E,0)),"-")</f>
        <v>USD</v>
      </c>
      <c r="J138" s="639">
        <f>IFERROR(INDEX('Produtos Selecionados'!$M:$M,MATCH($E138,'Produtos Selecionados'!$E:$E,0)),"-")</f>
        <v>2</v>
      </c>
      <c r="K138" s="232"/>
      <c r="L138" s="246" t="str">
        <f>IF(K138="","", K138*K$136)</f>
        <v/>
      </c>
      <c r="M138" s="232"/>
      <c r="N138" s="246" t="str">
        <f>IF(M138="","", M138*M$136)</f>
        <v/>
      </c>
      <c r="O138" s="232"/>
      <c r="P138" s="246" t="str">
        <f>IF(O138="","", O138*O$136)</f>
        <v/>
      </c>
      <c r="Q138" s="232"/>
      <c r="R138" s="246" t="str">
        <f>IF(Q138="","", Q138*Q$136)</f>
        <v/>
      </c>
      <c r="S138" s="232"/>
      <c r="T138" s="246" t="str">
        <f>IF(S138="","", S138*S$136)</f>
        <v/>
      </c>
      <c r="V138" s="383" t="str">
        <f>IFERROR(IF(INDEX('Produtos Selecionados'!$G:$G,MATCH($E138,'Produtos Selecionados'!$E:$E,0))="MFO", "Evitar - ROA baixo", "OK"),"OK")</f>
        <v>Evitar - ROA baixo</v>
      </c>
    </row>
    <row r="139" spans="2:23" s="247" customFormat="1" ht="5.25" customHeight="1">
      <c r="B139" s="230"/>
      <c r="C139" s="230"/>
      <c r="D139" s="230"/>
      <c r="E139" s="165"/>
      <c r="F139" s="640" t="str">
        <f>IFERROR(INDEX('Produtos Selecionados'!$M:$M,MATCH(A139,'Produtos Selecionados'!$E:$E,0)),"-")</f>
        <v>-</v>
      </c>
      <c r="G139" s="640" t="str">
        <f>IFERROR(INDEX('Produtos Selecionados'!$M:$M,MATCH(B139,'Produtos Selecionados'!$E:$E,0)),"-")</f>
        <v>-</v>
      </c>
      <c r="H139" s="640" t="str">
        <f>IFERROR(INDEX('Produtos Selecionados'!$M:$M,MATCH(C139,'Produtos Selecionados'!$E:$E,0)),"-")</f>
        <v>-</v>
      </c>
      <c r="I139" s="640" t="str">
        <f>IFERROR(INDEX('Produtos Selecionados'!$M:$M,MATCH(D139,'Produtos Selecionados'!$E:$E,0)),"-")</f>
        <v>-</v>
      </c>
      <c r="J139" s="640" t="str">
        <f>IFERROR(INDEX('Produtos Selecionados'!$M:$M,MATCH(E139,'Produtos Selecionados'!$E:$E,0)),"-")</f>
        <v>-</v>
      </c>
      <c r="K139" s="248"/>
      <c r="L139" s="249" t="str">
        <f>IF(K139="","", K139*K$136)</f>
        <v/>
      </c>
      <c r="M139" s="248"/>
      <c r="N139" s="249" t="str">
        <f>IF(M139="","", M139*M$136)</f>
        <v/>
      </c>
      <c r="O139" s="248"/>
      <c r="P139" s="249" t="str">
        <f>IF(O139="","", O139*O$136)</f>
        <v/>
      </c>
      <c r="Q139" s="248"/>
      <c r="R139" s="249" t="str">
        <f>IF(Q139="","", Q139*Q$136)</f>
        <v/>
      </c>
      <c r="S139" s="248"/>
      <c r="T139" s="249" t="str">
        <f>IF(S139="","", S139*S$136)</f>
        <v/>
      </c>
      <c r="V139" s="384"/>
    </row>
    <row r="140" spans="2:23" s="153" customFormat="1" ht="15">
      <c r="B140" s="233"/>
      <c r="C140" s="233"/>
      <c r="D140" s="233" t="s">
        <v>12</v>
      </c>
      <c r="E140" s="158" t="s">
        <v>612</v>
      </c>
      <c r="F140" s="159"/>
      <c r="G140" s="159"/>
      <c r="H140" s="159"/>
      <c r="I140" s="159"/>
      <c r="J140" s="159"/>
      <c r="K140" s="234">
        <f ca="1">OFFSET('Asset Allocation Tatico'!$B$9, MATCH($E140,OFFSET('Asset Allocation Tatico'!$B$9,,,COUNTA('Asset Allocation Tatico'!$B:$B)-COUNTA('Asset Allocation Tatico'!$B$1:$B$9)),0)-1, MATCH(K$5,'Asset Allocation Tatico'!$D$5:$M$5,0)+2)</f>
        <v>0</v>
      </c>
      <c r="L140" s="207">
        <f>SUM(L141:L143)</f>
        <v>0</v>
      </c>
      <c r="M140" s="234">
        <f ca="1">OFFSET('Asset Allocation Tatico'!$B$9, MATCH($E140,OFFSET('Asset Allocation Tatico'!$B$9,,,COUNTA('Asset Allocation Tatico'!$B:$B)-COUNTA('Asset Allocation Tatico'!$B$1:$B$9)),0)-1, MATCH(M$5,'Asset Allocation Tatico'!$D$5:$M$5,0)+2)</f>
        <v>0</v>
      </c>
      <c r="N140" s="207">
        <f>SUM(N141:N143)</f>
        <v>0</v>
      </c>
      <c r="O140" s="234">
        <f ca="1">OFFSET('Asset Allocation Tatico'!$B$9, MATCH($E140,OFFSET('Asset Allocation Tatico'!$B$9,,,COUNTA('Asset Allocation Tatico'!$B:$B)-COUNTA('Asset Allocation Tatico'!$B$1:$B$9)),0)-1, MATCH(O$5,'Asset Allocation Tatico'!$D$5:$M$5,0)+2)</f>
        <v>0</v>
      </c>
      <c r="P140" s="207">
        <f>SUM(P141:P143)</f>
        <v>0</v>
      </c>
      <c r="Q140" s="234">
        <f ca="1">OFFSET('Asset Allocation Tatico'!$B$9, MATCH($E140,OFFSET('Asset Allocation Tatico'!$B$9,,,COUNTA('Asset Allocation Tatico'!$B:$B)-COUNTA('Asset Allocation Tatico'!$B$1:$B$9)),0)-1, MATCH(Q$5,'Asset Allocation Tatico'!$D$5:$M$5,0)+2)</f>
        <v>0</v>
      </c>
      <c r="R140" s="207">
        <f>SUM(R141:R143)</f>
        <v>0</v>
      </c>
      <c r="S140" s="234">
        <f ca="1">OFFSET('Asset Allocation Tatico'!$B$9, MATCH($E140,OFFSET('Asset Allocation Tatico'!$B$9,,,COUNTA('Asset Allocation Tatico'!$B:$B)-COUNTA('Asset Allocation Tatico'!$B$1:$B$9)),0)-1, MATCH(S$5,'Asset Allocation Tatico'!$D$5:$M$5,0)+2)</f>
        <v>0</v>
      </c>
      <c r="T140" s="207">
        <f>SUM(T141:T143)</f>
        <v>0</v>
      </c>
      <c r="U140" s="157"/>
      <c r="V140" s="382"/>
      <c r="W140" s="157"/>
    </row>
    <row r="141" spans="2:23" s="247" customFormat="1" ht="15">
      <c r="B141" s="230"/>
      <c r="C141" s="230"/>
      <c r="D141" s="230"/>
      <c r="E141" s="236" t="s">
        <v>2225</v>
      </c>
      <c r="F141" s="638" t="str">
        <f>IFERROR(INDEX('Produtos Selecionados'!$G:$G,MATCH($E141,'Produtos Selecionados'!$E:$E,0)),"-")</f>
        <v>-</v>
      </c>
      <c r="G141" s="638" t="str">
        <f>IFERROR(INDEX('Produtos Selecionados'!$H:$H,MATCH($E141,'Produtos Selecionados'!$E:$E,0)),"-")</f>
        <v>Sim</v>
      </c>
      <c r="H141" s="638">
        <f>IFERROR(INDEX('Produtos Selecionados'!$O:$O,MATCH($E141,'Produtos Selecionados'!$E:$E,0)),"-")</f>
        <v>8.0000000000000002E-3</v>
      </c>
      <c r="I141" s="639" t="str">
        <f>IFERROR(INDEX('Produtos Selecionados'!$L:$L,MATCH($E141,'Produtos Selecionados'!$E:$E,0)),"-")</f>
        <v>USD</v>
      </c>
      <c r="J141" s="639">
        <f>IFERROR(INDEX('Produtos Selecionados'!$M:$M,MATCH($E141,'Produtos Selecionados'!$E:$E,0)),"-")</f>
        <v>5</v>
      </c>
      <c r="K141" s="232"/>
      <c r="L141" s="246" t="str">
        <f>IF(K141="","", K141*K$140)</f>
        <v/>
      </c>
      <c r="M141" s="232"/>
      <c r="N141" s="246" t="str">
        <f>IF(M141="","", M141*M$140)</f>
        <v/>
      </c>
      <c r="O141" s="232"/>
      <c r="P141" s="246" t="str">
        <f>IF(O141="","", O141*O$140)</f>
        <v/>
      </c>
      <c r="Q141" s="232"/>
      <c r="R141" s="246" t="str">
        <f>IF(Q141="","", Q141*Q$140)</f>
        <v/>
      </c>
      <c r="S141" s="232"/>
      <c r="T141" s="246" t="str">
        <f>IF(S141="","", S141*S$140)</f>
        <v/>
      </c>
      <c r="V141" s="383" t="str">
        <f>IFERROR(IF(INDEX('Produtos Selecionados'!$G:$G,MATCH($E141,'Produtos Selecionados'!$E:$E,0))="MFO", "Evitar - ROA baixo", "OK"),"OK")</f>
        <v>OK</v>
      </c>
    </row>
    <row r="142" spans="2:23" s="247" customFormat="1" ht="15">
      <c r="B142" s="230"/>
      <c r="C142" s="230"/>
      <c r="D142" s="230"/>
      <c r="E142" s="236"/>
      <c r="F142" s="638" t="str">
        <f>IFERROR(INDEX('Produtos Selecionados'!$G:$G,MATCH($E142,'Produtos Selecionados'!$E:$E,0)),"-")</f>
        <v>-</v>
      </c>
      <c r="G142" s="638" t="str">
        <f>IFERROR(INDEX('Produtos Selecionados'!$H:$H,MATCH($E142,'Produtos Selecionados'!$E:$E,0)),"-")</f>
        <v>-</v>
      </c>
      <c r="H142" s="638" t="str">
        <f>IFERROR(INDEX('Produtos Selecionados'!$O:$O,MATCH($E142,'Produtos Selecionados'!$E:$E,0)),"-")</f>
        <v>-</v>
      </c>
      <c r="I142" s="639" t="str">
        <f>IFERROR(INDEX('Produtos Selecionados'!$L:$L,MATCH($E142,'Produtos Selecionados'!$E:$E,0)),"-")</f>
        <v>-</v>
      </c>
      <c r="J142" s="639" t="str">
        <f>IFERROR(INDEX('Produtos Selecionados'!$M:$M,MATCH($E142,'Produtos Selecionados'!$E:$E,0)),"-")</f>
        <v>-</v>
      </c>
      <c r="K142" s="232"/>
      <c r="L142" s="246" t="str">
        <f t="shared" ref="L142:N143" si="72">IF(K142="","", K142*K$140)</f>
        <v/>
      </c>
      <c r="M142" s="232"/>
      <c r="N142" s="246" t="str">
        <f t="shared" si="72"/>
        <v/>
      </c>
      <c r="O142" s="232"/>
      <c r="P142" s="246" t="str">
        <f>IF(O142="","", O142*O$140)</f>
        <v/>
      </c>
      <c r="Q142" s="232"/>
      <c r="R142" s="246" t="str">
        <f>IF(Q142="","", Q142*Q$140)</f>
        <v/>
      </c>
      <c r="S142" s="232"/>
      <c r="T142" s="246" t="str">
        <f>IF(S142="","", S142*S$140)</f>
        <v/>
      </c>
      <c r="V142" s="383" t="str">
        <f>IFERROR(IF(INDEX('Produtos Selecionados'!$G:$G,MATCH($E142,'Produtos Selecionados'!$E:$E,0))="MFO", "Evitar - ROA baixo", "OK"),"OK")</f>
        <v>OK</v>
      </c>
    </row>
    <row r="143" spans="2:23" s="247" customFormat="1" ht="5.25" customHeight="1">
      <c r="B143" s="230"/>
      <c r="C143" s="230"/>
      <c r="D143" s="230"/>
      <c r="E143" s="165"/>
      <c r="F143" s="640" t="str">
        <f>IFERROR(INDEX('Produtos Selecionados'!$M:$M,MATCH(A143,'Produtos Selecionados'!$E:$E,0)),"-")</f>
        <v>-</v>
      </c>
      <c r="G143" s="640" t="str">
        <f>IFERROR(INDEX('Produtos Selecionados'!$M:$M,MATCH(B143,'Produtos Selecionados'!$E:$E,0)),"-")</f>
        <v>-</v>
      </c>
      <c r="H143" s="640" t="str">
        <f>IFERROR(INDEX('Produtos Selecionados'!$M:$M,MATCH(C143,'Produtos Selecionados'!$E:$E,0)),"-")</f>
        <v>-</v>
      </c>
      <c r="I143" s="640" t="str">
        <f>IFERROR(INDEX('Produtos Selecionados'!$M:$M,MATCH(D143,'Produtos Selecionados'!$E:$E,0)),"-")</f>
        <v>-</v>
      </c>
      <c r="J143" s="640" t="str">
        <f>IFERROR(INDEX('Produtos Selecionados'!$M:$M,MATCH(E143,'Produtos Selecionados'!$E:$E,0)),"-")</f>
        <v>-</v>
      </c>
      <c r="K143" s="248"/>
      <c r="L143" s="249" t="str">
        <f t="shared" si="72"/>
        <v/>
      </c>
      <c r="M143" s="248"/>
      <c r="N143" s="249" t="str">
        <f t="shared" si="72"/>
        <v/>
      </c>
      <c r="O143" s="248"/>
      <c r="P143" s="249" t="str">
        <f>IF(O143="","", O143*O$140)</f>
        <v/>
      </c>
      <c r="Q143" s="248"/>
      <c r="R143" s="249" t="str">
        <f>IF(Q143="","", Q143*Q$140)</f>
        <v/>
      </c>
      <c r="S143" s="248"/>
      <c r="T143" s="249" t="str">
        <f>IF(S143="","", S143*S$140)</f>
        <v/>
      </c>
      <c r="V143" s="384"/>
    </row>
    <row r="144" spans="2:23" s="153" customFormat="1" ht="15">
      <c r="B144" s="233"/>
      <c r="C144" s="233"/>
      <c r="D144" s="233" t="s">
        <v>12</v>
      </c>
      <c r="E144" s="158" t="s">
        <v>613</v>
      </c>
      <c r="F144" s="159"/>
      <c r="G144" s="159"/>
      <c r="H144" s="159"/>
      <c r="I144" s="159"/>
      <c r="J144" s="159"/>
      <c r="K144" s="234">
        <f ca="1">OFFSET('Asset Allocation Tatico'!$B$9, MATCH($E144,OFFSET('Asset Allocation Tatico'!$B$9,,,COUNTA('Asset Allocation Tatico'!$B:$B)-COUNTA('Asset Allocation Tatico'!$B$1:$B$9)),0)-1, MATCH(K$5,'Asset Allocation Tatico'!$D$5:$M$5,0)+2)</f>
        <v>0</v>
      </c>
      <c r="L144" s="207">
        <f>SUM(L145:L147)</f>
        <v>0</v>
      </c>
      <c r="M144" s="234">
        <f ca="1">OFFSET('Asset Allocation Tatico'!$B$9, MATCH($E144,OFFSET('Asset Allocation Tatico'!$B$9,,,COUNTA('Asset Allocation Tatico'!$B:$B)-COUNTA('Asset Allocation Tatico'!$B$1:$B$9)),0)-1, MATCH(M$5,'Asset Allocation Tatico'!$D$5:$M$5,0)+2)</f>
        <v>0</v>
      </c>
      <c r="N144" s="207">
        <f>SUM(N145:N147)</f>
        <v>0</v>
      </c>
      <c r="O144" s="234">
        <f ca="1">OFFSET('Asset Allocation Tatico'!$B$9, MATCH($E144,OFFSET('Asset Allocation Tatico'!$B$9,,,COUNTA('Asset Allocation Tatico'!$B:$B)-COUNTA('Asset Allocation Tatico'!$B$1:$B$9)),0)-1, MATCH(O$5,'Asset Allocation Tatico'!$D$5:$M$5,0)+2)</f>
        <v>0</v>
      </c>
      <c r="P144" s="207">
        <f>SUM(P145:P147)</f>
        <v>0</v>
      </c>
      <c r="Q144" s="234">
        <f ca="1">OFFSET('Asset Allocation Tatico'!$B$9, MATCH($E144,OFFSET('Asset Allocation Tatico'!$B$9,,,COUNTA('Asset Allocation Tatico'!$B:$B)-COUNTA('Asset Allocation Tatico'!$B$1:$B$9)),0)-1, MATCH(Q$5,'Asset Allocation Tatico'!$D$5:$M$5,0)+2)</f>
        <v>0</v>
      </c>
      <c r="R144" s="207">
        <f>SUM(R145:R147)</f>
        <v>0</v>
      </c>
      <c r="S144" s="234">
        <f ca="1">OFFSET('Asset Allocation Tatico'!$B$9, MATCH($E144,OFFSET('Asset Allocation Tatico'!$B$9,,,COUNTA('Asset Allocation Tatico'!$B:$B)-COUNTA('Asset Allocation Tatico'!$B$1:$B$9)),0)-1, MATCH(S$5,'Asset Allocation Tatico'!$D$5:$M$5,0)+2)</f>
        <v>0</v>
      </c>
      <c r="T144" s="207">
        <f>SUM(T145:T147)</f>
        <v>0</v>
      </c>
      <c r="U144" s="157"/>
      <c r="V144" s="382"/>
      <c r="W144" s="157"/>
    </row>
    <row r="145" spans="2:23" s="247" customFormat="1" ht="15">
      <c r="B145" s="230"/>
      <c r="C145" s="230"/>
      <c r="D145" s="230"/>
      <c r="E145" s="236"/>
      <c r="F145" s="638" t="str">
        <f>IFERROR(INDEX('Produtos Selecionados'!$G:$G,MATCH($E145,'Produtos Selecionados'!$E:$E,0)),"-")</f>
        <v>-</v>
      </c>
      <c r="G145" s="638" t="str">
        <f>IFERROR(INDEX('Produtos Selecionados'!$H:$H,MATCH($E145,'Produtos Selecionados'!$E:$E,0)),"-")</f>
        <v>-</v>
      </c>
      <c r="H145" s="638" t="str">
        <f>IFERROR(INDEX('Produtos Selecionados'!$O:$O,MATCH($E145,'Produtos Selecionados'!$E:$E,0)),"-")</f>
        <v>-</v>
      </c>
      <c r="I145" s="639" t="str">
        <f>IFERROR(INDEX('Produtos Selecionados'!$L:$L,MATCH($E145,'Produtos Selecionados'!$E:$E,0)),"-")</f>
        <v>-</v>
      </c>
      <c r="J145" s="639" t="str">
        <f>IFERROR(INDEX('Produtos Selecionados'!$M:$M,MATCH($E145,'Produtos Selecionados'!$E:$E,0)),"-")</f>
        <v>-</v>
      </c>
      <c r="K145" s="232"/>
      <c r="L145" s="246" t="str">
        <f>IF(K145="","", K145*K$144)</f>
        <v/>
      </c>
      <c r="M145" s="232"/>
      <c r="N145" s="246" t="str">
        <f>IF(M145="","", M145*M$144)</f>
        <v/>
      </c>
      <c r="O145" s="232"/>
      <c r="P145" s="246" t="str">
        <f>IF(O145="","", O145*O$144)</f>
        <v/>
      </c>
      <c r="Q145" s="232"/>
      <c r="R145" s="246" t="str">
        <f>IF(Q145="","", Q145*Q$144)</f>
        <v/>
      </c>
      <c r="S145" s="232"/>
      <c r="T145" s="246" t="str">
        <f>IF(S145="","", S145*S$144)</f>
        <v/>
      </c>
      <c r="V145" s="383" t="str">
        <f>IFERROR(IF(INDEX('Produtos Selecionados'!$G:$G,MATCH($E145,'Produtos Selecionados'!$E:$E,0))="MFO", "Evitar - ROA baixo", "OK"),"OK")</f>
        <v>OK</v>
      </c>
    </row>
    <row r="146" spans="2:23" s="247" customFormat="1" ht="15">
      <c r="B146" s="230"/>
      <c r="C146" s="230"/>
      <c r="D146" s="230"/>
      <c r="E146" s="236"/>
      <c r="F146" s="638" t="str">
        <f>IFERROR(INDEX('Produtos Selecionados'!$G:$G,MATCH($E146,'Produtos Selecionados'!$E:$E,0)),"-")</f>
        <v>-</v>
      </c>
      <c r="G146" s="638" t="str">
        <f>IFERROR(INDEX('Produtos Selecionados'!$H:$H,MATCH($E146,'Produtos Selecionados'!$E:$E,0)),"-")</f>
        <v>-</v>
      </c>
      <c r="H146" s="638" t="str">
        <f>IFERROR(INDEX('Produtos Selecionados'!$O:$O,MATCH($E146,'Produtos Selecionados'!$E:$E,0)),"-")</f>
        <v>-</v>
      </c>
      <c r="I146" s="639" t="str">
        <f>IFERROR(INDEX('Produtos Selecionados'!$L:$L,MATCH($E146,'Produtos Selecionados'!$E:$E,0)),"-")</f>
        <v>-</v>
      </c>
      <c r="J146" s="639" t="str">
        <f>IFERROR(INDEX('Produtos Selecionados'!$M:$M,MATCH($E146,'Produtos Selecionados'!$E:$E,0)),"-")</f>
        <v>-</v>
      </c>
      <c r="K146" s="232"/>
      <c r="L146" s="246" t="str">
        <f>IF(K146="","", K146*K$144)</f>
        <v/>
      </c>
      <c r="M146" s="232"/>
      <c r="N146" s="246" t="str">
        <f>IF(M146="","", M146*M$144)</f>
        <v/>
      </c>
      <c r="O146" s="232"/>
      <c r="P146" s="246" t="str">
        <f>IF(O146="","", O146*O$144)</f>
        <v/>
      </c>
      <c r="Q146" s="232"/>
      <c r="R146" s="246" t="str">
        <f>IF(Q146="","", Q146*Q$144)</f>
        <v/>
      </c>
      <c r="S146" s="232"/>
      <c r="T146" s="246" t="str">
        <f>IF(S146="","", S146*S$144)</f>
        <v/>
      </c>
      <c r="V146" s="383" t="str">
        <f>IFERROR(IF(INDEX('Produtos Selecionados'!$G:$G,MATCH($E146,'Produtos Selecionados'!$E:$E,0))="MFO", "Evitar - ROA baixo", "OK"),"OK")</f>
        <v>OK</v>
      </c>
    </row>
    <row r="147" spans="2:23" s="247" customFormat="1" ht="5.25" customHeight="1">
      <c r="B147" s="230"/>
      <c r="C147" s="230"/>
      <c r="D147" s="230"/>
      <c r="E147" s="165"/>
      <c r="F147" s="640" t="str">
        <f>IFERROR(INDEX('Produtos Selecionados'!$M:$M,MATCH(A147,'Produtos Selecionados'!$E:$E,0)),"-")</f>
        <v>-</v>
      </c>
      <c r="G147" s="640" t="str">
        <f>IFERROR(INDEX('Produtos Selecionados'!$M:$M,MATCH(B147,'Produtos Selecionados'!$E:$E,0)),"-")</f>
        <v>-</v>
      </c>
      <c r="H147" s="640" t="str">
        <f>IFERROR(INDEX('Produtos Selecionados'!$M:$M,MATCH(C147,'Produtos Selecionados'!$E:$E,0)),"-")</f>
        <v>-</v>
      </c>
      <c r="I147" s="640" t="str">
        <f>IFERROR(INDEX('Produtos Selecionados'!$M:$M,MATCH(D147,'Produtos Selecionados'!$E:$E,0)),"-")</f>
        <v>-</v>
      </c>
      <c r="J147" s="640" t="str">
        <f>IFERROR(INDEX('Produtos Selecionados'!$M:$M,MATCH(E147,'Produtos Selecionados'!$E:$E,0)),"-")</f>
        <v>-</v>
      </c>
      <c r="K147" s="248"/>
      <c r="L147" s="249" t="str">
        <f>IF(K147="","", K147*K$144)</f>
        <v/>
      </c>
      <c r="M147" s="248"/>
      <c r="N147" s="249" t="str">
        <f>IF(M147="","", M147*M$144)</f>
        <v/>
      </c>
      <c r="O147" s="248"/>
      <c r="P147" s="249" t="str">
        <f>IF(O147="","", O147*O$144)</f>
        <v/>
      </c>
      <c r="Q147" s="248"/>
      <c r="R147" s="249" t="str">
        <f>IF(Q147="","", Q147*Q$144)</f>
        <v/>
      </c>
      <c r="S147" s="248"/>
      <c r="T147" s="249" t="str">
        <f>IF(S147="","", S147*S$144)</f>
        <v/>
      </c>
      <c r="V147" s="384"/>
    </row>
    <row r="148" spans="2:23" s="153" customFormat="1" ht="15">
      <c r="B148" s="233"/>
      <c r="C148" s="233"/>
      <c r="D148" s="233" t="s">
        <v>12</v>
      </c>
      <c r="E148" s="158" t="s">
        <v>611</v>
      </c>
      <c r="F148" s="159"/>
      <c r="G148" s="159"/>
      <c r="H148" s="159"/>
      <c r="I148" s="159"/>
      <c r="J148" s="159"/>
      <c r="K148" s="234">
        <f ca="1">OFFSET('Asset Allocation Tatico'!$B$9, MATCH($E148,OFFSET('Asset Allocation Tatico'!$B$9,,,COUNTA('Asset Allocation Tatico'!$B:$B)-COUNTA('Asset Allocation Tatico'!$B$1:$B$9)),0)-1, MATCH(K$5,'Asset Allocation Tatico'!$D$5:$M$5,0)+2)</f>
        <v>0</v>
      </c>
      <c r="L148" s="207">
        <f>SUM(L149:L151)</f>
        <v>0</v>
      </c>
      <c r="M148" s="234">
        <f ca="1">OFFSET('Asset Allocation Tatico'!$B$9, MATCH($E148,OFFSET('Asset Allocation Tatico'!$B$9,,,COUNTA('Asset Allocation Tatico'!$B:$B)-COUNTA('Asset Allocation Tatico'!$B$1:$B$9)),0)-1, MATCH(M$5,'Asset Allocation Tatico'!$D$5:$M$5,0)+2)</f>
        <v>0</v>
      </c>
      <c r="N148" s="207">
        <f>SUM(N149:N151)</f>
        <v>0</v>
      </c>
      <c r="O148" s="234">
        <f ca="1">OFFSET('Asset Allocation Tatico'!$B$9, MATCH($E148,OFFSET('Asset Allocation Tatico'!$B$9,,,COUNTA('Asset Allocation Tatico'!$B:$B)-COUNTA('Asset Allocation Tatico'!$B$1:$B$9)),0)-1, MATCH(O$5,'Asset Allocation Tatico'!$D$5:$M$5,0)+2)</f>
        <v>0</v>
      </c>
      <c r="P148" s="207">
        <f>SUM(P149:P151)</f>
        <v>0</v>
      </c>
      <c r="Q148" s="234">
        <f ca="1">OFFSET('Asset Allocation Tatico'!$B$9, MATCH($E148,OFFSET('Asset Allocation Tatico'!$B$9,,,COUNTA('Asset Allocation Tatico'!$B:$B)-COUNTA('Asset Allocation Tatico'!$B$1:$B$9)),0)-1, MATCH(Q$5,'Asset Allocation Tatico'!$D$5:$M$5,0)+2)</f>
        <v>0</v>
      </c>
      <c r="R148" s="207">
        <f>SUM(R149:R151)</f>
        <v>0</v>
      </c>
      <c r="S148" s="234">
        <f ca="1">OFFSET('Asset Allocation Tatico'!$B$9, MATCH($E148,OFFSET('Asset Allocation Tatico'!$B$9,,,COUNTA('Asset Allocation Tatico'!$B:$B)-COUNTA('Asset Allocation Tatico'!$B$1:$B$9)),0)-1, MATCH(S$5,'Asset Allocation Tatico'!$D$5:$M$5,0)+2)</f>
        <v>0</v>
      </c>
      <c r="T148" s="207">
        <f>SUM(T149:T151)</f>
        <v>0</v>
      </c>
      <c r="U148" s="157"/>
      <c r="V148" s="382"/>
      <c r="W148" s="157"/>
    </row>
    <row r="149" spans="2:23" s="247" customFormat="1" ht="15">
      <c r="B149" s="230"/>
      <c r="C149" s="230"/>
      <c r="D149" s="230"/>
      <c r="E149" s="236"/>
      <c r="F149" s="638" t="str">
        <f>IFERROR(INDEX('Produtos Selecionados'!$G:$G,MATCH($E149,'Produtos Selecionados'!$E:$E,0)),"-")</f>
        <v>-</v>
      </c>
      <c r="G149" s="638" t="str">
        <f>IFERROR(INDEX('Produtos Selecionados'!$H:$H,MATCH($E149,'Produtos Selecionados'!$E:$E,0)),"-")</f>
        <v>-</v>
      </c>
      <c r="H149" s="638" t="str">
        <f>IFERROR(INDEX('Produtos Selecionados'!$O:$O,MATCH($E149,'Produtos Selecionados'!$E:$E,0)),"-")</f>
        <v>-</v>
      </c>
      <c r="I149" s="639" t="str">
        <f>IFERROR(INDEX('Produtos Selecionados'!$L:$L,MATCH($E149,'Produtos Selecionados'!$E:$E,0)),"-")</f>
        <v>-</v>
      </c>
      <c r="J149" s="639" t="str">
        <f>IFERROR(INDEX('Produtos Selecionados'!$M:$M,MATCH($E149,'Produtos Selecionados'!$E:$E,0)),"-")</f>
        <v>-</v>
      </c>
      <c r="K149" s="232"/>
      <c r="L149" s="246" t="str">
        <f>IF(K149="","", K149*K$148)</f>
        <v/>
      </c>
      <c r="M149" s="232"/>
      <c r="N149" s="246" t="str">
        <f>IF(M149="","", M149*M$148)</f>
        <v/>
      </c>
      <c r="O149" s="232"/>
      <c r="P149" s="246" t="str">
        <f>IF(O149="","", O149*O$148)</f>
        <v/>
      </c>
      <c r="Q149" s="232"/>
      <c r="R149" s="246" t="str">
        <f>IF(Q149="","", Q149*Q$148)</f>
        <v/>
      </c>
      <c r="S149" s="232"/>
      <c r="T149" s="246" t="str">
        <f>IF(S149="","", S149*S$148)</f>
        <v/>
      </c>
      <c r="V149" s="383" t="str">
        <f>IFERROR(IF(INDEX('Produtos Selecionados'!$G:$G,MATCH($E149,'Produtos Selecionados'!$E:$E,0))="MFO", "Evitar - ROA baixo", "OK"),"OK")</f>
        <v>OK</v>
      </c>
    </row>
    <row r="150" spans="2:23" s="247" customFormat="1" ht="15">
      <c r="B150" s="230"/>
      <c r="C150" s="230"/>
      <c r="D150" s="230"/>
      <c r="E150" s="236"/>
      <c r="F150" s="638" t="str">
        <f>IFERROR(INDEX('Produtos Selecionados'!$G:$G,MATCH($E150,'Produtos Selecionados'!$E:$E,0)),"-")</f>
        <v>-</v>
      </c>
      <c r="G150" s="638" t="str">
        <f>IFERROR(INDEX('Produtos Selecionados'!$H:$H,MATCH($E150,'Produtos Selecionados'!$E:$E,0)),"-")</f>
        <v>-</v>
      </c>
      <c r="H150" s="638" t="str">
        <f>IFERROR(INDEX('Produtos Selecionados'!$O:$O,MATCH($E150,'Produtos Selecionados'!$E:$E,0)),"-")</f>
        <v>-</v>
      </c>
      <c r="I150" s="639" t="str">
        <f>IFERROR(INDEX('Produtos Selecionados'!$L:$L,MATCH($E150,'Produtos Selecionados'!$E:$E,0)),"-")</f>
        <v>-</v>
      </c>
      <c r="J150" s="639" t="str">
        <f>IFERROR(INDEX('Produtos Selecionados'!$M:$M,MATCH($E150,'Produtos Selecionados'!$E:$E,0)),"-")</f>
        <v>-</v>
      </c>
      <c r="K150" s="232"/>
      <c r="L150" s="246" t="str">
        <f>IF(K150="","", K150*K$148)</f>
        <v/>
      </c>
      <c r="M150" s="232"/>
      <c r="N150" s="246" t="str">
        <f>IF(M150="","", M150*M$148)</f>
        <v/>
      </c>
      <c r="O150" s="232"/>
      <c r="P150" s="246" t="str">
        <f>IF(O150="","", O150*O$148)</f>
        <v/>
      </c>
      <c r="Q150" s="232"/>
      <c r="R150" s="246" t="str">
        <f>IF(Q150="","", Q150*Q$148)</f>
        <v/>
      </c>
      <c r="S150" s="232"/>
      <c r="T150" s="246" t="str">
        <f>IF(S150="","", S150*S$148)</f>
        <v/>
      </c>
      <c r="V150" s="383" t="str">
        <f>IFERROR(IF(INDEX('Produtos Selecionados'!$G:$G,MATCH($E150,'Produtos Selecionados'!$E:$E,0))="MFO", "Evitar - ROA baixo", "OK"),"OK")</f>
        <v>OK</v>
      </c>
    </row>
    <row r="151" spans="2:23" s="153" customFormat="1" ht="5.25" customHeight="1">
      <c r="B151" s="233"/>
      <c r="C151" s="233"/>
      <c r="D151" s="233"/>
      <c r="F151" s="190"/>
      <c r="G151" s="190"/>
      <c r="H151" s="190"/>
      <c r="I151" s="190"/>
      <c r="J151" s="190"/>
      <c r="K151" s="248"/>
      <c r="L151" s="249" t="str">
        <f>IF(K151="","", K151*K$148)</f>
        <v/>
      </c>
      <c r="M151" s="248"/>
      <c r="N151" s="249" t="str">
        <f>IF(M151="","", M151*M$148)</f>
        <v/>
      </c>
      <c r="O151" s="248"/>
      <c r="P151" s="249" t="str">
        <f>IF(O151="","", O151*O$148)</f>
        <v/>
      </c>
      <c r="Q151" s="248"/>
      <c r="R151" s="249" t="str">
        <f>IF(Q151="","", Q151*Q$148)</f>
        <v/>
      </c>
      <c r="S151" s="248"/>
      <c r="T151" s="249" t="str">
        <f>IF(S151="","", S151*S$148)</f>
        <v/>
      </c>
      <c r="U151" s="157"/>
      <c r="V151" s="382"/>
      <c r="W151" s="157"/>
    </row>
    <row r="152" spans="2:23" s="153" customFormat="1" ht="15">
      <c r="B152" s="233"/>
      <c r="C152" s="233"/>
      <c r="D152" s="233" t="s">
        <v>12</v>
      </c>
      <c r="E152" s="158" t="s">
        <v>696</v>
      </c>
      <c r="F152" s="159"/>
      <c r="G152" s="159"/>
      <c r="H152" s="159"/>
      <c r="I152" s="159"/>
      <c r="J152" s="159"/>
      <c r="K152" s="234">
        <f ca="1">OFFSET('Asset Allocation Tatico'!$B$9, MATCH($E152,OFFSET('Asset Allocation Tatico'!$B$9,,,COUNTA('Asset Allocation Tatico'!$B:$B)-COUNTA('Asset Allocation Tatico'!$B$1:$B$9)),0)-1, MATCH(K$5,'Asset Allocation Tatico'!$D$5:$M$5,0)+2)</f>
        <v>0</v>
      </c>
      <c r="L152" s="207">
        <f>SUM(L153:L155)</f>
        <v>0</v>
      </c>
      <c r="M152" s="234">
        <f ca="1">OFFSET('Asset Allocation Tatico'!$B$9, MATCH($E152,OFFSET('Asset Allocation Tatico'!$B$9,,,COUNTA('Asset Allocation Tatico'!$B:$B)-COUNTA('Asset Allocation Tatico'!$B$1:$B$9)),0)-1, MATCH(M$5,'Asset Allocation Tatico'!$D$5:$M$5,0)+2)</f>
        <v>0</v>
      </c>
      <c r="N152" s="207">
        <f>SUM(N153:N155)</f>
        <v>0</v>
      </c>
      <c r="O152" s="234">
        <f ca="1">OFFSET('Asset Allocation Tatico'!$B$9, MATCH($E152,OFFSET('Asset Allocation Tatico'!$B$9,,,COUNTA('Asset Allocation Tatico'!$B:$B)-COUNTA('Asset Allocation Tatico'!$B$1:$B$9)),0)-1, MATCH(O$5,'Asset Allocation Tatico'!$D$5:$M$5,0)+2)</f>
        <v>0</v>
      </c>
      <c r="P152" s="207">
        <f>SUM(P153:P155)</f>
        <v>0</v>
      </c>
      <c r="Q152" s="234">
        <f ca="1">OFFSET('Asset Allocation Tatico'!$B$9, MATCH($E152,OFFSET('Asset Allocation Tatico'!$B$9,,,COUNTA('Asset Allocation Tatico'!$B:$B)-COUNTA('Asset Allocation Tatico'!$B$1:$B$9)),0)-1, MATCH(Q$5,'Asset Allocation Tatico'!$D$5:$M$5,0)+2)</f>
        <v>0</v>
      </c>
      <c r="R152" s="207">
        <f>SUM(R153:R155)</f>
        <v>0</v>
      </c>
      <c r="S152" s="234">
        <f ca="1">OFFSET('Asset Allocation Tatico'!$B$9, MATCH($E152,OFFSET('Asset Allocation Tatico'!$B$9,,,COUNTA('Asset Allocation Tatico'!$B:$B)-COUNTA('Asset Allocation Tatico'!$B$1:$B$9)),0)-1, MATCH(S$5,'Asset Allocation Tatico'!$D$5:$M$5,0)+2)</f>
        <v>0</v>
      </c>
      <c r="T152" s="207">
        <f>SUM(T153:T155)</f>
        <v>0</v>
      </c>
      <c r="U152" s="157"/>
      <c r="V152" s="382"/>
      <c r="W152" s="157"/>
    </row>
    <row r="153" spans="2:23" s="247" customFormat="1" ht="15">
      <c r="B153" s="230"/>
      <c r="C153" s="230"/>
      <c r="D153" s="230"/>
      <c r="E153" s="236"/>
      <c r="F153" s="638" t="str">
        <f>IFERROR(INDEX('Produtos Selecionados'!$G:$G,MATCH($E153,'Produtos Selecionados'!$E:$E,0)),"-")</f>
        <v>-</v>
      </c>
      <c r="G153" s="638" t="str">
        <f>IFERROR(INDEX('Produtos Selecionados'!$H:$H,MATCH($E153,'Produtos Selecionados'!$E:$E,0)),"-")</f>
        <v>-</v>
      </c>
      <c r="H153" s="638" t="str">
        <f>IFERROR(INDEX('Produtos Selecionados'!$O:$O,MATCH($E153,'Produtos Selecionados'!$E:$E,0)),"-")</f>
        <v>-</v>
      </c>
      <c r="I153" s="639" t="str">
        <f>IFERROR(INDEX('Produtos Selecionados'!$L:$L,MATCH($E153,'Produtos Selecionados'!$E:$E,0)),"-")</f>
        <v>-</v>
      </c>
      <c r="J153" s="639" t="str">
        <f>IFERROR(INDEX('Produtos Selecionados'!$M:$M,MATCH($E153,'Produtos Selecionados'!$E:$E,0)),"-")</f>
        <v>-</v>
      </c>
      <c r="K153" s="232"/>
      <c r="L153" s="246" t="str">
        <f>IF(K153="","", K153*K$148)</f>
        <v/>
      </c>
      <c r="M153" s="232"/>
      <c r="N153" s="246" t="str">
        <f>IF(M153="","", M153*M$148)</f>
        <v/>
      </c>
      <c r="O153" s="232"/>
      <c r="P153" s="246" t="str">
        <f>IF(O153="","", O153*O$148)</f>
        <v/>
      </c>
      <c r="Q153" s="232"/>
      <c r="R153" s="246" t="str">
        <f>IF(Q153="","", Q153*Q$148)</f>
        <v/>
      </c>
      <c r="S153" s="232"/>
      <c r="T153" s="246" t="str">
        <f>IF(S153="","", S153*S$148)</f>
        <v/>
      </c>
      <c r="V153" s="383" t="str">
        <f>IFERROR(IF(INDEX('Produtos Selecionados'!$G:$G,MATCH($E153,'Produtos Selecionados'!$E:$E,0))="MFO", "Evitar - ROA baixo", "OK"),"OK")</f>
        <v>OK</v>
      </c>
    </row>
    <row r="154" spans="2:23" s="247" customFormat="1" ht="15">
      <c r="B154" s="230"/>
      <c r="C154" s="230"/>
      <c r="D154" s="230"/>
      <c r="E154" s="236"/>
      <c r="F154" s="638" t="str">
        <f>IFERROR(INDEX('Produtos Selecionados'!$G:$G,MATCH($E154,'Produtos Selecionados'!$E:$E,0)),"-")</f>
        <v>-</v>
      </c>
      <c r="G154" s="638" t="str">
        <f>IFERROR(INDEX('Produtos Selecionados'!$H:$H,MATCH($E154,'Produtos Selecionados'!$E:$E,0)),"-")</f>
        <v>-</v>
      </c>
      <c r="H154" s="638" t="str">
        <f>IFERROR(INDEX('Produtos Selecionados'!$O:$O,MATCH($E154,'Produtos Selecionados'!$E:$E,0)),"-")</f>
        <v>-</v>
      </c>
      <c r="I154" s="639" t="str">
        <f>IFERROR(INDEX('Produtos Selecionados'!$L:$L,MATCH($E154,'Produtos Selecionados'!$E:$E,0)),"-")</f>
        <v>-</v>
      </c>
      <c r="J154" s="639" t="str">
        <f>IFERROR(INDEX('Produtos Selecionados'!$M:$M,MATCH($E154,'Produtos Selecionados'!$E:$E,0)),"-")</f>
        <v>-</v>
      </c>
      <c r="K154" s="232"/>
      <c r="L154" s="246" t="str">
        <f>IF(K154="","", K154*K$148)</f>
        <v/>
      </c>
      <c r="M154" s="232"/>
      <c r="N154" s="246" t="str">
        <f>IF(M154="","", M154*M$148)</f>
        <v/>
      </c>
      <c r="O154" s="232"/>
      <c r="P154" s="246" t="str">
        <f>IF(O154="","", O154*O$148)</f>
        <v/>
      </c>
      <c r="Q154" s="232"/>
      <c r="R154" s="246" t="str">
        <f>IF(Q154="","", Q154*Q$148)</f>
        <v/>
      </c>
      <c r="S154" s="232"/>
      <c r="T154" s="246" t="str">
        <f>IF(S154="","", S154*S$148)</f>
        <v/>
      </c>
      <c r="V154" s="383" t="str">
        <f>IFERROR(IF(INDEX('Produtos Selecionados'!$G:$G,MATCH($E154,'Produtos Selecionados'!$E:$E,0))="MFO", "Evitar - ROA baixo", "OK"),"OK")</f>
        <v>OK</v>
      </c>
    </row>
    <row r="155" spans="2:23" s="153" customFormat="1" ht="5.25" customHeight="1">
      <c r="B155" s="233"/>
      <c r="C155" s="233"/>
      <c r="D155" s="233"/>
      <c r="F155" s="190"/>
      <c r="G155" s="190"/>
      <c r="H155" s="190"/>
      <c r="I155" s="190"/>
      <c r="J155" s="190"/>
      <c r="K155" s="248"/>
      <c r="L155" s="249" t="str">
        <f>IF(K155="","", K155*K$148)</f>
        <v/>
      </c>
      <c r="M155" s="248"/>
      <c r="N155" s="249" t="str">
        <f>IF(M155="","", M155*M$148)</f>
        <v/>
      </c>
      <c r="O155" s="248"/>
      <c r="P155" s="249" t="str">
        <f>IF(O155="","", O155*O$148)</f>
        <v/>
      </c>
      <c r="Q155" s="248"/>
      <c r="R155" s="249" t="str">
        <f>IF(Q155="","", Q155*Q$148)</f>
        <v/>
      </c>
      <c r="S155" s="248"/>
      <c r="T155" s="249" t="str">
        <f>IF(S155="","", S155*S$148)</f>
        <v/>
      </c>
      <c r="U155" s="157"/>
      <c r="V155" s="382"/>
      <c r="W155" s="157"/>
    </row>
    <row r="156" spans="2:23" s="250" customFormat="1" ht="7.5" customHeight="1">
      <c r="B156" s="233" t="s">
        <v>1343</v>
      </c>
      <c r="C156" s="233" t="s">
        <v>1343</v>
      </c>
      <c r="D156" s="233" t="s">
        <v>1343</v>
      </c>
      <c r="F156" s="642"/>
      <c r="G156" s="642"/>
      <c r="H156" s="642"/>
      <c r="I156" s="642"/>
      <c r="J156" s="642"/>
      <c r="K156" s="251"/>
      <c r="L156" s="252"/>
      <c r="M156" s="253"/>
      <c r="N156" s="254"/>
      <c r="O156" s="255"/>
      <c r="P156" s="252"/>
      <c r="Q156" s="153"/>
      <c r="R156" s="254"/>
      <c r="S156" s="255"/>
      <c r="T156" s="153"/>
      <c r="U156" s="256"/>
      <c r="V156" s="385"/>
      <c r="W156" s="256"/>
    </row>
    <row r="157" spans="2:23" s="114" customFormat="1" ht="15.75">
      <c r="B157" s="286"/>
      <c r="C157" s="286"/>
      <c r="D157" s="233"/>
      <c r="E157" s="357" t="s">
        <v>1410</v>
      </c>
      <c r="F157" s="643"/>
      <c r="G157" s="643"/>
      <c r="H157" s="643"/>
      <c r="I157" s="643"/>
      <c r="J157" s="643"/>
      <c r="K157" s="355">
        <f t="shared" ref="K157:T157" ca="1" si="73">K103+K69+K9</f>
        <v>1</v>
      </c>
      <c r="L157" s="356">
        <f t="shared" ca="1" si="73"/>
        <v>0.99999999999999989</v>
      </c>
      <c r="M157" s="355">
        <f t="shared" ca="1" si="73"/>
        <v>1</v>
      </c>
      <c r="N157" s="356">
        <f t="shared" ca="1" si="73"/>
        <v>1</v>
      </c>
      <c r="O157" s="355">
        <f t="shared" ca="1" si="73"/>
        <v>1</v>
      </c>
      <c r="P157" s="356">
        <f t="shared" ca="1" si="73"/>
        <v>1</v>
      </c>
      <c r="Q157" s="355">
        <f t="shared" ca="1" si="73"/>
        <v>1</v>
      </c>
      <c r="R157" s="356">
        <f t="shared" ca="1" si="73"/>
        <v>1</v>
      </c>
      <c r="S157" s="355">
        <f t="shared" ca="1" si="73"/>
        <v>1</v>
      </c>
      <c r="T157" s="356">
        <f t="shared" ca="1" si="73"/>
        <v>1</v>
      </c>
      <c r="U157" s="288"/>
      <c r="V157" s="381"/>
      <c r="W157" s="288"/>
    </row>
    <row r="158" spans="2:23" s="250" customFormat="1" ht="7.5" customHeight="1">
      <c r="B158" s="233"/>
      <c r="C158" s="233"/>
      <c r="D158" s="233"/>
      <c r="F158" s="642"/>
      <c r="G158" s="642"/>
      <c r="H158" s="642"/>
      <c r="I158" s="642"/>
      <c r="J158" s="642"/>
      <c r="K158" s="251"/>
      <c r="L158" s="252"/>
      <c r="M158" s="253"/>
      <c r="N158" s="254"/>
      <c r="O158" s="255"/>
      <c r="P158" s="252"/>
      <c r="Q158" s="153"/>
      <c r="R158" s="254"/>
      <c r="S158" s="255"/>
      <c r="T158" s="153"/>
      <c r="U158" s="256"/>
      <c r="V158" s="385"/>
      <c r="W158" s="256"/>
    </row>
    <row r="159" spans="2:23" s="153" customFormat="1" ht="15">
      <c r="B159" s="233"/>
      <c r="C159" s="233"/>
      <c r="D159" s="233"/>
      <c r="E159" s="158" t="s">
        <v>1413</v>
      </c>
      <c r="F159" s="159"/>
      <c r="G159" s="159"/>
      <c r="H159" s="159"/>
      <c r="I159" s="159"/>
      <c r="J159" s="159"/>
      <c r="K159" s="234"/>
      <c r="L159" s="207">
        <f ca="1">SUMPRODUCT($H$11:$H$156, L$11:L$156)</f>
        <v>1.9943649333333331E-3</v>
      </c>
      <c r="M159" s="234"/>
      <c r="N159" s="207">
        <f ca="1">SUMPRODUCT($H$11:$H$156, N$11:N$156)</f>
        <v>2.265560223333333E-3</v>
      </c>
      <c r="O159" s="234"/>
      <c r="P159" s="207">
        <f ca="1">SUMPRODUCT($H$11:$H$156, P$11:P$156)</f>
        <v>2.6715465163333336E-3</v>
      </c>
      <c r="Q159" s="234"/>
      <c r="R159" s="207">
        <f ca="1">SUMPRODUCT($H$11:$H$156, R$11:R$156)</f>
        <v>3.0898957996666667E-3</v>
      </c>
      <c r="S159" s="234"/>
      <c r="T159" s="207">
        <f ca="1">SUMPRODUCT($H$11:$H$156, T$11:T$156)</f>
        <v>3.503899208833333E-3</v>
      </c>
      <c r="U159" s="157"/>
      <c r="V159" s="382"/>
      <c r="W159" s="157"/>
    </row>
    <row r="160" spans="2:23" s="250" customFormat="1" ht="7.5" customHeight="1">
      <c r="B160" s="233"/>
      <c r="C160" s="233"/>
      <c r="D160" s="233"/>
      <c r="F160" s="642"/>
      <c r="G160" s="642"/>
      <c r="H160" s="642"/>
      <c r="I160" s="642"/>
      <c r="J160" s="642"/>
      <c r="K160" s="251"/>
      <c r="L160" s="252"/>
      <c r="M160" s="253"/>
      <c r="N160" s="254"/>
      <c r="O160" s="255"/>
      <c r="P160" s="252"/>
      <c r="Q160" s="153"/>
      <c r="R160" s="254"/>
      <c r="S160" s="255"/>
      <c r="T160" s="153"/>
      <c r="U160" s="256"/>
      <c r="V160" s="385"/>
      <c r="W160" s="256"/>
    </row>
    <row r="161" spans="2:23" s="153" customFormat="1" ht="15">
      <c r="B161" s="233"/>
      <c r="C161" s="233"/>
      <c r="D161" s="233"/>
      <c r="E161" s="158" t="s">
        <v>1414</v>
      </c>
      <c r="F161" s="159"/>
      <c r="G161" s="159"/>
      <c r="H161" s="159"/>
      <c r="I161" s="159"/>
      <c r="J161" s="159"/>
      <c r="K161" s="234"/>
      <c r="L161" s="207" cm="1">
        <f t="array" aca="1" ref="L161" ca="1">SUM(IF($I$11:$I$156="USD", L$11:L$156))</f>
        <v>0</v>
      </c>
      <c r="M161" s="234"/>
      <c r="N161" s="207" cm="1">
        <f t="array" aca="1" ref="N161" ca="1">SUM(IF($I$11:$I$156="USD", N$11:N$156))</f>
        <v>5.0000000000000001E-3</v>
      </c>
      <c r="O161" s="234"/>
      <c r="P161" s="207" cm="1">
        <f t="array" aca="1" ref="P161" ca="1">SUM(IF($I$11:$I$156="USD", P$11:P$156))</f>
        <v>1.4999999999999999E-2</v>
      </c>
      <c r="Q161" s="234"/>
      <c r="R161" s="207" cm="1">
        <f t="array" aca="1" ref="R161" ca="1">SUM(IF($I$11:$I$156="USD", R$11:R$156))</f>
        <v>0.02</v>
      </c>
      <c r="S161" s="234"/>
      <c r="T161" s="207" cm="1">
        <f t="array" aca="1" ref="T161" ca="1">SUM(IF($I$11:$I$156="USD", T$11:T$156))</f>
        <v>4.4999999999999998E-2</v>
      </c>
      <c r="U161" s="157"/>
      <c r="V161" s="382"/>
      <c r="W161" s="157"/>
    </row>
    <row r="162" spans="2:23" s="250" customFormat="1" ht="15">
      <c r="B162" s="238"/>
      <c r="C162" s="238"/>
      <c r="D162" s="238"/>
      <c r="F162" s="642"/>
      <c r="G162" s="642"/>
      <c r="H162" s="642"/>
      <c r="I162" s="642"/>
      <c r="J162" s="642"/>
      <c r="K162" s="255"/>
      <c r="L162" s="257"/>
      <c r="M162" s="153"/>
      <c r="O162" s="255"/>
      <c r="P162" s="257"/>
      <c r="Q162" s="153"/>
      <c r="S162" s="255"/>
      <c r="T162" s="153"/>
      <c r="U162" s="256"/>
      <c r="V162" s="385"/>
      <c r="W162" s="256"/>
    </row>
    <row r="163" spans="2:23" s="250" customFormat="1" ht="15">
      <c r="B163" s="238"/>
      <c r="C163" s="238"/>
      <c r="D163" s="238"/>
      <c r="F163" s="642"/>
      <c r="G163" s="642"/>
      <c r="H163" s="642"/>
      <c r="I163" s="642"/>
      <c r="J163" s="642"/>
      <c r="K163" s="255"/>
      <c r="L163" s="257"/>
      <c r="M163" s="153"/>
      <c r="O163" s="255"/>
      <c r="P163" s="257"/>
      <c r="Q163" s="153"/>
      <c r="S163" s="255"/>
      <c r="T163" s="153"/>
      <c r="U163" s="256"/>
      <c r="V163" s="385"/>
      <c r="W163" s="256"/>
    </row>
    <row r="164" spans="2:23" s="247" customFormat="1" ht="21.75" hidden="1" customHeight="1">
      <c r="B164" s="230"/>
      <c r="C164" s="230"/>
      <c r="D164" s="230"/>
      <c r="E164" s="168" t="s">
        <v>444</v>
      </c>
      <c r="F164" s="192"/>
      <c r="G164" s="192"/>
      <c r="H164" s="192"/>
      <c r="I164" s="192"/>
      <c r="J164" s="192"/>
      <c r="K164" s="258"/>
      <c r="L164" s="259"/>
      <c r="M164" s="258"/>
      <c r="N164" s="259"/>
      <c r="O164" s="258"/>
      <c r="P164" s="259"/>
      <c r="Q164" s="258"/>
      <c r="R164" s="259"/>
      <c r="S164" s="258"/>
      <c r="T164" s="260"/>
      <c r="U164" s="261"/>
      <c r="V164" s="384"/>
      <c r="W164" s="261"/>
    </row>
    <row r="165" spans="2:23" s="247" customFormat="1" ht="18.75" hidden="1" customHeight="1">
      <c r="B165" s="230"/>
      <c r="C165" s="230"/>
      <c r="D165" s="230"/>
      <c r="E165" s="169" t="s">
        <v>445</v>
      </c>
      <c r="F165" s="644"/>
      <c r="G165" s="644"/>
      <c r="H165" s="644"/>
      <c r="I165" s="644"/>
      <c r="J165" s="644"/>
      <c r="K165" s="262">
        <f>K172</f>
        <v>0</v>
      </c>
      <c r="L165" s="263"/>
      <c r="M165" s="262">
        <f>M172</f>
        <v>0</v>
      </c>
      <c r="N165" s="263"/>
      <c r="O165" s="262">
        <f>O172</f>
        <v>0</v>
      </c>
      <c r="P165" s="263"/>
      <c r="Q165" s="262">
        <f>Q172</f>
        <v>0</v>
      </c>
      <c r="R165" s="263"/>
      <c r="S165" s="262">
        <f>S172</f>
        <v>0</v>
      </c>
      <c r="T165" s="264"/>
      <c r="U165" s="261"/>
      <c r="V165" s="384"/>
      <c r="W165" s="261"/>
    </row>
    <row r="166" spans="2:23" s="247" customFormat="1" ht="18.75" hidden="1" customHeight="1">
      <c r="B166" s="230"/>
      <c r="C166" s="230"/>
      <c r="D166" s="230"/>
      <c r="E166" s="169" t="s">
        <v>446</v>
      </c>
      <c r="F166" s="644"/>
      <c r="G166" s="644"/>
      <c r="H166" s="644"/>
      <c r="I166" s="644"/>
      <c r="J166" s="644"/>
      <c r="K166" s="258"/>
      <c r="L166" s="259"/>
      <c r="M166" s="258"/>
      <c r="N166" s="259"/>
      <c r="O166" s="258"/>
      <c r="P166" s="259"/>
      <c r="Q166" s="258"/>
      <c r="R166" s="259"/>
      <c r="S166" s="258"/>
      <c r="T166" s="260"/>
      <c r="U166" s="261"/>
      <c r="V166" s="384"/>
      <c r="W166" s="261"/>
    </row>
    <row r="167" spans="2:23" s="247" customFormat="1" ht="18.75" hidden="1" customHeight="1">
      <c r="B167" s="230"/>
      <c r="C167" s="230"/>
      <c r="D167" s="230"/>
      <c r="E167" s="169" t="s">
        <v>447</v>
      </c>
      <c r="F167" s="644"/>
      <c r="G167" s="644"/>
      <c r="H167" s="644"/>
      <c r="I167" s="644"/>
      <c r="J167" s="644"/>
      <c r="K167" s="262">
        <f>K174</f>
        <v>0</v>
      </c>
      <c r="L167" s="263"/>
      <c r="M167" s="262">
        <f>M174</f>
        <v>0</v>
      </c>
      <c r="N167" s="263"/>
      <c r="O167" s="262">
        <f>O174</f>
        <v>0</v>
      </c>
      <c r="P167" s="263"/>
      <c r="Q167" s="262">
        <f>Q174</f>
        <v>0</v>
      </c>
      <c r="R167" s="263"/>
      <c r="S167" s="262">
        <f>S174</f>
        <v>0</v>
      </c>
      <c r="T167" s="264"/>
      <c r="U167" s="261"/>
      <c r="V167" s="384"/>
      <c r="W167" s="261"/>
    </row>
    <row r="168" spans="2:23" s="247" customFormat="1" ht="18.75" hidden="1" customHeight="1">
      <c r="B168" s="230"/>
      <c r="C168" s="230"/>
      <c r="D168" s="230"/>
      <c r="E168" s="169" t="s">
        <v>448</v>
      </c>
      <c r="F168" s="644"/>
      <c r="G168" s="644"/>
      <c r="H168" s="644"/>
      <c r="I168" s="644"/>
      <c r="J168" s="644"/>
      <c r="K168" s="258"/>
      <c r="L168" s="259"/>
      <c r="M168" s="258"/>
      <c r="N168" s="259"/>
      <c r="O168" s="258"/>
      <c r="P168" s="259"/>
      <c r="Q168" s="258"/>
      <c r="R168" s="259"/>
      <c r="S168" s="258"/>
      <c r="T168" s="260"/>
      <c r="U168" s="261"/>
      <c r="V168" s="384"/>
      <c r="W168" s="261"/>
    </row>
    <row r="169" spans="2:23" s="247" customFormat="1" ht="18.75" hidden="1" customHeight="1">
      <c r="B169" s="230"/>
      <c r="C169" s="230"/>
      <c r="D169" s="230"/>
      <c r="E169" s="169" t="s">
        <v>449</v>
      </c>
      <c r="F169" s="644"/>
      <c r="G169" s="644"/>
      <c r="H169" s="644"/>
      <c r="I169" s="644"/>
      <c r="J169" s="644"/>
      <c r="K169" s="262">
        <f>K176</f>
        <v>0</v>
      </c>
      <c r="L169" s="263"/>
      <c r="M169" s="262">
        <f>M176</f>
        <v>0</v>
      </c>
      <c r="N169" s="263"/>
      <c r="O169" s="262">
        <f>O176</f>
        <v>0</v>
      </c>
      <c r="P169" s="263"/>
      <c r="Q169" s="262">
        <f>Q176</f>
        <v>0</v>
      </c>
      <c r="R169" s="263"/>
      <c r="S169" s="262">
        <f>S176</f>
        <v>0</v>
      </c>
      <c r="T169" s="264"/>
      <c r="U169" s="261"/>
      <c r="V169" s="384"/>
      <c r="W169" s="261"/>
    </row>
    <row r="170" spans="2:23" s="247" customFormat="1" ht="18.75" hidden="1" customHeight="1">
      <c r="B170" s="230"/>
      <c r="C170" s="230"/>
      <c r="D170" s="230"/>
      <c r="E170" s="265" t="s">
        <v>450</v>
      </c>
      <c r="F170" s="645"/>
      <c r="G170" s="645"/>
      <c r="H170" s="645"/>
      <c r="I170" s="645"/>
      <c r="J170" s="645"/>
      <c r="K170" s="258"/>
      <c r="L170" s="259"/>
      <c r="M170" s="258"/>
      <c r="N170" s="259"/>
      <c r="O170" s="258"/>
      <c r="P170" s="259"/>
      <c r="Q170" s="258"/>
      <c r="R170" s="259"/>
      <c r="S170" s="258"/>
      <c r="T170" s="260"/>
      <c r="U170" s="261"/>
      <c r="V170" s="384"/>
      <c r="W170" s="261"/>
    </row>
    <row r="171" spans="2:23" s="247" customFormat="1" ht="18.75" hidden="1" customHeight="1">
      <c r="B171" s="230"/>
      <c r="C171" s="230"/>
      <c r="D171" s="230"/>
      <c r="E171" s="266" t="s">
        <v>451</v>
      </c>
      <c r="F171" s="645"/>
      <c r="G171" s="645"/>
      <c r="H171" s="645"/>
      <c r="I171" s="645"/>
      <c r="J171" s="645"/>
      <c r="K171" s="262">
        <f>K178</f>
        <v>0</v>
      </c>
      <c r="L171" s="263"/>
      <c r="M171" s="262">
        <f>M178</f>
        <v>0</v>
      </c>
      <c r="N171" s="263"/>
      <c r="O171" s="262">
        <f>O178</f>
        <v>0</v>
      </c>
      <c r="P171" s="263"/>
      <c r="Q171" s="262">
        <f>Q178</f>
        <v>0</v>
      </c>
      <c r="R171" s="263"/>
      <c r="S171" s="262">
        <f>S178</f>
        <v>0</v>
      </c>
      <c r="T171" s="264"/>
      <c r="U171" s="261"/>
      <c r="V171" s="384"/>
      <c r="W171" s="261"/>
    </row>
    <row r="172" spans="2:23" s="247" customFormat="1" ht="18.75" hidden="1" customHeight="1">
      <c r="B172" s="230"/>
      <c r="C172" s="230"/>
      <c r="D172" s="230"/>
      <c r="E172" s="266" t="s">
        <v>452</v>
      </c>
      <c r="F172" s="645"/>
      <c r="G172" s="645"/>
      <c r="H172" s="645"/>
      <c r="I172" s="645"/>
      <c r="J172" s="645"/>
      <c r="K172" s="258"/>
      <c r="L172" s="259"/>
      <c r="M172" s="258"/>
      <c r="N172" s="259"/>
      <c r="O172" s="258"/>
      <c r="P172" s="259"/>
      <c r="Q172" s="258"/>
      <c r="R172" s="259"/>
      <c r="S172" s="258"/>
      <c r="T172" s="260"/>
      <c r="U172" s="261"/>
      <c r="V172" s="384"/>
      <c r="W172" s="261"/>
    </row>
    <row r="173" spans="2:23" s="247" customFormat="1" ht="18.75" hidden="1" customHeight="1">
      <c r="B173" s="230"/>
      <c r="C173" s="230"/>
      <c r="D173" s="230"/>
      <c r="E173" s="266" t="s">
        <v>453</v>
      </c>
      <c r="F173" s="645"/>
      <c r="G173" s="645"/>
      <c r="H173" s="645"/>
      <c r="I173" s="645"/>
      <c r="J173" s="645"/>
      <c r="K173" s="262">
        <f>K180</f>
        <v>0</v>
      </c>
      <c r="L173" s="263"/>
      <c r="M173" s="262">
        <f>M180</f>
        <v>0</v>
      </c>
      <c r="N173" s="263"/>
      <c r="O173" s="262">
        <f>O180</f>
        <v>0</v>
      </c>
      <c r="P173" s="263"/>
      <c r="Q173" s="262">
        <f>Q180</f>
        <v>0</v>
      </c>
      <c r="R173" s="263"/>
      <c r="S173" s="262">
        <f>S180</f>
        <v>0</v>
      </c>
      <c r="T173" s="264"/>
      <c r="U173" s="261"/>
      <c r="V173" s="384"/>
      <c r="W173" s="261"/>
    </row>
    <row r="174" spans="2:23" s="247" customFormat="1" ht="19.5" hidden="1" customHeight="1">
      <c r="B174" s="230"/>
      <c r="C174" s="230"/>
      <c r="D174" s="230"/>
      <c r="E174" s="267" t="s">
        <v>454</v>
      </c>
      <c r="F174" s="645"/>
      <c r="G174" s="645"/>
      <c r="H174" s="645"/>
      <c r="I174" s="645"/>
      <c r="J174" s="645"/>
      <c r="K174" s="258"/>
      <c r="L174" s="259"/>
      <c r="M174" s="258"/>
      <c r="N174" s="259"/>
      <c r="O174" s="258"/>
      <c r="P174" s="259"/>
      <c r="Q174" s="258"/>
      <c r="R174" s="259"/>
      <c r="S174" s="258"/>
      <c r="T174" s="260"/>
      <c r="U174" s="261"/>
      <c r="V174" s="384"/>
      <c r="W174" s="261"/>
    </row>
    <row r="175" spans="2:23" s="247" customFormat="1" ht="18.75" hidden="1" customHeight="1">
      <c r="B175" s="230"/>
      <c r="C175" s="230"/>
      <c r="D175" s="230"/>
      <c r="E175" s="170" t="s">
        <v>455</v>
      </c>
      <c r="F175" s="646"/>
      <c r="G175" s="646"/>
      <c r="H175" s="646"/>
      <c r="I175" s="646"/>
      <c r="J175" s="646"/>
      <c r="K175" s="262">
        <f>K182</f>
        <v>0</v>
      </c>
      <c r="L175" s="263"/>
      <c r="M175" s="262">
        <f>M182</f>
        <v>0</v>
      </c>
      <c r="N175" s="263"/>
      <c r="O175" s="262">
        <f>O182</f>
        <v>0</v>
      </c>
      <c r="P175" s="263"/>
      <c r="Q175" s="262">
        <f>Q182</f>
        <v>0</v>
      </c>
      <c r="R175" s="263"/>
      <c r="S175" s="262">
        <f>S182</f>
        <v>0</v>
      </c>
      <c r="T175" s="264"/>
      <c r="U175" s="261"/>
      <c r="V175" s="384"/>
      <c r="W175" s="261"/>
    </row>
    <row r="176" spans="2:23" s="247" customFormat="1" ht="18.75" hidden="1" customHeight="1">
      <c r="B176" s="230"/>
      <c r="C176" s="230"/>
      <c r="D176" s="230"/>
      <c r="E176" s="170" t="s">
        <v>456</v>
      </c>
      <c r="F176" s="646"/>
      <c r="G176" s="646"/>
      <c r="H176" s="646"/>
      <c r="I176" s="646"/>
      <c r="J176" s="646"/>
      <c r="K176" s="258"/>
      <c r="L176" s="259"/>
      <c r="M176" s="258"/>
      <c r="N176" s="259"/>
      <c r="O176" s="258"/>
      <c r="P176" s="259"/>
      <c r="Q176" s="258"/>
      <c r="R176" s="259"/>
      <c r="S176" s="258"/>
      <c r="T176" s="260"/>
      <c r="U176" s="261"/>
      <c r="V176" s="384"/>
      <c r="W176" s="261"/>
    </row>
    <row r="177" spans="2:24" s="247" customFormat="1" ht="18.75" hidden="1" customHeight="1">
      <c r="B177" s="230"/>
      <c r="C177" s="230"/>
      <c r="D177" s="230"/>
      <c r="E177" s="170" t="s">
        <v>457</v>
      </c>
      <c r="F177" s="646"/>
      <c r="G177" s="646"/>
      <c r="H177" s="646"/>
      <c r="I177" s="646"/>
      <c r="J177" s="646"/>
      <c r="K177" s="262">
        <f>K184</f>
        <v>0</v>
      </c>
      <c r="L177" s="263"/>
      <c r="M177" s="262">
        <f>M184</f>
        <v>0</v>
      </c>
      <c r="N177" s="263"/>
      <c r="O177" s="262">
        <f>O184</f>
        <v>0</v>
      </c>
      <c r="P177" s="263"/>
      <c r="Q177" s="262">
        <f>Q184</f>
        <v>0</v>
      </c>
      <c r="R177" s="263"/>
      <c r="S177" s="262">
        <f>S184</f>
        <v>0</v>
      </c>
      <c r="T177" s="264"/>
      <c r="U177" s="261"/>
      <c r="V177" s="384"/>
      <c r="W177" s="261"/>
    </row>
    <row r="178" spans="2:24" s="247" customFormat="1" ht="19.5" hidden="1" customHeight="1">
      <c r="B178" s="230"/>
      <c r="C178" s="230"/>
      <c r="D178" s="230"/>
      <c r="E178" s="171" t="s">
        <v>458</v>
      </c>
      <c r="F178" s="646"/>
      <c r="G178" s="646"/>
      <c r="H178" s="646"/>
      <c r="I178" s="646"/>
      <c r="J178" s="646"/>
      <c r="K178" s="258"/>
      <c r="L178" s="259"/>
      <c r="M178" s="258"/>
      <c r="N178" s="259"/>
      <c r="O178" s="258"/>
      <c r="P178" s="259"/>
      <c r="Q178" s="258"/>
      <c r="R178" s="259"/>
      <c r="S178" s="258"/>
      <c r="T178" s="260"/>
      <c r="U178" s="261"/>
      <c r="V178" s="384"/>
      <c r="W178" s="261"/>
    </row>
    <row r="179" spans="2:24" s="247" customFormat="1" ht="18.75" hidden="1" customHeight="1">
      <c r="B179" s="230"/>
      <c r="C179" s="230"/>
      <c r="D179" s="230"/>
      <c r="E179" s="172" t="s">
        <v>459</v>
      </c>
      <c r="F179" s="647"/>
      <c r="G179" s="647"/>
      <c r="H179" s="647"/>
      <c r="I179" s="647"/>
      <c r="J179" s="647"/>
      <c r="K179" s="262">
        <f>K186</f>
        <v>0</v>
      </c>
      <c r="L179" s="263"/>
      <c r="M179" s="262">
        <f>M186</f>
        <v>0</v>
      </c>
      <c r="N179" s="263"/>
      <c r="O179" s="262">
        <f>O186</f>
        <v>0</v>
      </c>
      <c r="P179" s="263"/>
      <c r="Q179" s="262">
        <f>Q186</f>
        <v>0</v>
      </c>
      <c r="R179" s="263"/>
      <c r="S179" s="262">
        <f>S186</f>
        <v>0</v>
      </c>
      <c r="T179" s="264"/>
      <c r="U179" s="261"/>
      <c r="V179" s="384"/>
      <c r="W179" s="261"/>
    </row>
    <row r="180" spans="2:24" s="247" customFormat="1" ht="18.75" hidden="1" customHeight="1">
      <c r="B180" s="230"/>
      <c r="C180" s="230"/>
      <c r="D180" s="230"/>
      <c r="E180" s="173" t="s">
        <v>460</v>
      </c>
      <c r="F180" s="647"/>
      <c r="G180" s="647"/>
      <c r="H180" s="647"/>
      <c r="I180" s="647"/>
      <c r="J180" s="647"/>
      <c r="K180" s="258"/>
      <c r="L180" s="259"/>
      <c r="M180" s="258"/>
      <c r="N180" s="259"/>
      <c r="O180" s="258"/>
      <c r="P180" s="259"/>
      <c r="Q180" s="258"/>
      <c r="R180" s="259"/>
      <c r="S180" s="258"/>
      <c r="T180" s="260"/>
      <c r="U180" s="261"/>
      <c r="V180" s="384"/>
      <c r="W180" s="261"/>
    </row>
    <row r="181" spans="2:24" s="247" customFormat="1" ht="18.75" hidden="1" customHeight="1">
      <c r="B181" s="230"/>
      <c r="C181" s="230"/>
      <c r="D181" s="230"/>
      <c r="F181" s="645"/>
      <c r="G181" s="645"/>
      <c r="H181" s="645"/>
      <c r="I181" s="645"/>
      <c r="J181" s="645"/>
      <c r="K181" s="262">
        <f>K188</f>
        <v>0</v>
      </c>
      <c r="L181" s="263"/>
      <c r="M181" s="262">
        <f>M188</f>
        <v>0</v>
      </c>
      <c r="N181" s="263"/>
      <c r="O181" s="262">
        <f>O188</f>
        <v>0</v>
      </c>
      <c r="P181" s="263"/>
      <c r="Q181" s="262">
        <f>Q188</f>
        <v>0</v>
      </c>
      <c r="R181" s="263"/>
      <c r="S181" s="262">
        <f>S188</f>
        <v>0</v>
      </c>
      <c r="T181" s="264"/>
      <c r="U181" s="261"/>
      <c r="V181" s="384"/>
      <c r="W181" s="261"/>
    </row>
    <row r="182" spans="2:24" s="247" customFormat="1" ht="18.75" hidden="1" customHeight="1">
      <c r="B182" s="230"/>
      <c r="C182" s="230"/>
      <c r="D182" s="230"/>
      <c r="F182" s="645"/>
      <c r="G182" s="645"/>
      <c r="H182" s="645"/>
      <c r="I182" s="645"/>
      <c r="J182" s="645"/>
      <c r="K182" s="258"/>
      <c r="L182" s="259"/>
      <c r="M182" s="258"/>
      <c r="N182" s="259"/>
      <c r="O182" s="258"/>
      <c r="P182" s="259"/>
      <c r="Q182" s="258"/>
      <c r="R182" s="259"/>
      <c r="S182" s="258"/>
      <c r="T182" s="260"/>
      <c r="V182" s="384"/>
      <c r="X182" s="174"/>
    </row>
    <row r="183" spans="2:24" s="247" customFormat="1" ht="21.75" hidden="1" customHeight="1">
      <c r="B183" s="230"/>
      <c r="C183" s="230"/>
      <c r="D183" s="230"/>
      <c r="E183" s="168" t="s">
        <v>444</v>
      </c>
      <c r="F183" s="192"/>
      <c r="G183" s="192"/>
      <c r="H183" s="192"/>
      <c r="I183" s="192"/>
      <c r="J183" s="192"/>
      <c r="K183" s="262">
        <f>K190</f>
        <v>0</v>
      </c>
      <c r="L183" s="263"/>
      <c r="M183" s="262">
        <f>M190</f>
        <v>0</v>
      </c>
      <c r="N183" s="263"/>
      <c r="O183" s="262">
        <f>O190</f>
        <v>0</v>
      </c>
      <c r="P183" s="263"/>
      <c r="Q183" s="262">
        <f>Q190</f>
        <v>0</v>
      </c>
      <c r="R183" s="263"/>
      <c r="S183" s="262">
        <f>S190</f>
        <v>0</v>
      </c>
      <c r="T183" s="264"/>
      <c r="V183" s="384"/>
      <c r="X183" s="174"/>
    </row>
    <row r="184" spans="2:24" s="247" customFormat="1" ht="18.75" hidden="1" customHeight="1">
      <c r="B184" s="230"/>
      <c r="C184" s="230"/>
      <c r="D184" s="230"/>
      <c r="E184" s="169" t="s">
        <v>445</v>
      </c>
      <c r="F184" s="644"/>
      <c r="G184" s="644"/>
      <c r="H184" s="644"/>
      <c r="I184" s="644"/>
      <c r="J184" s="644"/>
      <c r="K184" s="258"/>
      <c r="L184" s="259"/>
      <c r="M184" s="258"/>
      <c r="N184" s="259"/>
      <c r="O184" s="258"/>
      <c r="P184" s="259"/>
      <c r="Q184" s="258"/>
      <c r="R184" s="259"/>
      <c r="S184" s="258"/>
      <c r="T184" s="260"/>
      <c r="V184" s="384"/>
      <c r="X184" s="174"/>
    </row>
    <row r="185" spans="2:24" s="247" customFormat="1" ht="18.75" hidden="1" customHeight="1">
      <c r="B185" s="230"/>
      <c r="C185" s="230"/>
      <c r="D185" s="230"/>
      <c r="E185" s="169" t="s">
        <v>446</v>
      </c>
      <c r="F185" s="644"/>
      <c r="G185" s="644"/>
      <c r="H185" s="644"/>
      <c r="I185" s="644"/>
      <c r="J185" s="644"/>
      <c r="K185" s="262">
        <f>K192</f>
        <v>0</v>
      </c>
      <c r="L185" s="263"/>
      <c r="M185" s="262">
        <f>M192</f>
        <v>0</v>
      </c>
      <c r="N185" s="263"/>
      <c r="O185" s="262">
        <f>O192</f>
        <v>0</v>
      </c>
      <c r="P185" s="263"/>
      <c r="Q185" s="262">
        <f>Q192</f>
        <v>0</v>
      </c>
      <c r="R185" s="263"/>
      <c r="S185" s="262">
        <f>S192</f>
        <v>0</v>
      </c>
      <c r="T185" s="264"/>
      <c r="V185" s="384"/>
      <c r="X185" s="174"/>
    </row>
    <row r="186" spans="2:24" s="247" customFormat="1" ht="19.5" hidden="1" customHeight="1">
      <c r="B186" s="230"/>
      <c r="C186" s="230"/>
      <c r="D186" s="230"/>
      <c r="E186" s="175" t="s">
        <v>447</v>
      </c>
      <c r="F186" s="644"/>
      <c r="G186" s="644"/>
      <c r="H186" s="644"/>
      <c r="I186" s="644"/>
      <c r="J186" s="644"/>
      <c r="K186" s="258"/>
      <c r="L186" s="259"/>
      <c r="M186" s="258"/>
      <c r="N186" s="259"/>
      <c r="O186" s="258"/>
      <c r="P186" s="259"/>
      <c r="Q186" s="258"/>
      <c r="R186" s="259"/>
      <c r="S186" s="258"/>
      <c r="T186" s="260"/>
      <c r="V186" s="384"/>
      <c r="X186" s="174"/>
    </row>
    <row r="187" spans="2:24" s="247" customFormat="1" ht="18.75" hidden="1" customHeight="1">
      <c r="B187" s="230"/>
      <c r="C187" s="230"/>
      <c r="D187" s="230"/>
      <c r="E187" s="266" t="s">
        <v>452</v>
      </c>
      <c r="F187" s="645"/>
      <c r="G187" s="645"/>
      <c r="H187" s="645"/>
      <c r="I187" s="645"/>
      <c r="J187" s="645"/>
      <c r="K187" s="262">
        <f>K194</f>
        <v>0</v>
      </c>
      <c r="L187" s="263"/>
      <c r="M187" s="262">
        <f>M194</f>
        <v>0</v>
      </c>
      <c r="N187" s="263"/>
      <c r="O187" s="262">
        <f>O194</f>
        <v>0</v>
      </c>
      <c r="P187" s="263"/>
      <c r="Q187" s="262">
        <f>Q194</f>
        <v>0</v>
      </c>
      <c r="R187" s="263"/>
      <c r="S187" s="262">
        <f>S194</f>
        <v>0</v>
      </c>
      <c r="T187" s="264"/>
      <c r="V187" s="384"/>
      <c r="X187" s="174"/>
    </row>
    <row r="188" spans="2:24" s="247" customFormat="1" ht="18.75" hidden="1" customHeight="1">
      <c r="B188" s="230"/>
      <c r="C188" s="230"/>
      <c r="D188" s="230"/>
      <c r="E188" s="266" t="s">
        <v>453</v>
      </c>
      <c r="F188" s="645"/>
      <c r="G188" s="645"/>
      <c r="H188" s="645"/>
      <c r="I188" s="645"/>
      <c r="J188" s="645"/>
      <c r="K188" s="258"/>
      <c r="L188" s="259"/>
      <c r="M188" s="258"/>
      <c r="N188" s="259"/>
      <c r="O188" s="258"/>
      <c r="P188" s="259"/>
      <c r="Q188" s="258"/>
      <c r="R188" s="259"/>
      <c r="S188" s="258"/>
      <c r="T188" s="260"/>
      <c r="V188" s="384"/>
      <c r="X188" s="174"/>
    </row>
    <row r="189" spans="2:24" s="247" customFormat="1" ht="19.5" hidden="1" customHeight="1">
      <c r="B189" s="230"/>
      <c r="C189" s="230"/>
      <c r="D189" s="230"/>
      <c r="E189" s="267" t="s">
        <v>454</v>
      </c>
      <c r="F189" s="645"/>
      <c r="G189" s="645"/>
      <c r="H189" s="645"/>
      <c r="I189" s="645"/>
      <c r="J189" s="645"/>
      <c r="K189" s="262">
        <f>K196</f>
        <v>0</v>
      </c>
      <c r="L189" s="263"/>
      <c r="M189" s="262">
        <f>M196</f>
        <v>0</v>
      </c>
      <c r="N189" s="263"/>
      <c r="O189" s="262">
        <f>O196</f>
        <v>0</v>
      </c>
      <c r="P189" s="263"/>
      <c r="Q189" s="262">
        <f>Q196</f>
        <v>0</v>
      </c>
      <c r="R189" s="263"/>
      <c r="S189" s="262">
        <f>S196</f>
        <v>0</v>
      </c>
      <c r="T189" s="264"/>
      <c r="V189" s="384"/>
      <c r="X189" s="174"/>
    </row>
    <row r="190" spans="2:24" s="247" customFormat="1" ht="18.75" hidden="1" customHeight="1">
      <c r="B190" s="230"/>
      <c r="C190" s="230"/>
      <c r="D190" s="230"/>
      <c r="F190" s="645"/>
      <c r="G190" s="645"/>
      <c r="H190" s="645"/>
      <c r="I190" s="645"/>
      <c r="J190" s="645"/>
      <c r="K190" s="258"/>
      <c r="L190" s="259"/>
      <c r="M190" s="258"/>
      <c r="N190" s="259"/>
      <c r="O190" s="258"/>
      <c r="P190" s="259"/>
      <c r="Q190" s="258"/>
      <c r="R190" s="259"/>
      <c r="S190" s="258"/>
      <c r="T190" s="260"/>
      <c r="V190" s="384"/>
      <c r="X190" s="174"/>
    </row>
    <row r="191" spans="2:24" s="247" customFormat="1" ht="18.75" hidden="1" customHeight="1">
      <c r="B191" s="230"/>
      <c r="C191" s="230"/>
      <c r="D191" s="230"/>
      <c r="F191" s="645"/>
      <c r="G191" s="645"/>
      <c r="H191" s="645"/>
      <c r="I191" s="645"/>
      <c r="J191" s="645"/>
      <c r="K191" s="262">
        <f>K198</f>
        <v>0</v>
      </c>
      <c r="L191" s="263"/>
      <c r="M191" s="262">
        <f>M198</f>
        <v>0</v>
      </c>
      <c r="N191" s="263"/>
      <c r="O191" s="262">
        <f>O198</f>
        <v>0</v>
      </c>
      <c r="P191" s="263"/>
      <c r="Q191" s="262">
        <f>Q198</f>
        <v>0</v>
      </c>
      <c r="R191" s="263"/>
      <c r="S191" s="262">
        <f>S198</f>
        <v>0</v>
      </c>
      <c r="T191" s="264"/>
      <c r="V191" s="384"/>
      <c r="X191" s="174"/>
    </row>
    <row r="192" spans="2:24" s="247" customFormat="1" ht="21.75" hidden="1" customHeight="1">
      <c r="B192" s="230"/>
      <c r="C192" s="230"/>
      <c r="D192" s="230"/>
      <c r="E192" s="168" t="s">
        <v>444</v>
      </c>
      <c r="F192" s="192"/>
      <c r="G192" s="192"/>
      <c r="H192" s="192"/>
      <c r="I192" s="192"/>
      <c r="J192" s="192"/>
      <c r="K192" s="258"/>
      <c r="L192" s="259"/>
      <c r="M192" s="258"/>
      <c r="N192" s="259"/>
      <c r="O192" s="258"/>
      <c r="P192" s="259"/>
      <c r="Q192" s="258"/>
      <c r="R192" s="259"/>
      <c r="S192" s="258"/>
      <c r="T192" s="260"/>
      <c r="V192" s="384"/>
      <c r="X192" s="174"/>
    </row>
    <row r="193" spans="2:24" s="247" customFormat="1" ht="18.75" hidden="1" customHeight="1">
      <c r="B193" s="230"/>
      <c r="C193" s="230"/>
      <c r="D193" s="230"/>
      <c r="E193" s="169" t="s">
        <v>445</v>
      </c>
      <c r="F193" s="644"/>
      <c r="G193" s="644"/>
      <c r="H193" s="644"/>
      <c r="I193" s="644"/>
      <c r="J193" s="644"/>
      <c r="K193" s="262">
        <f>K200</f>
        <v>0</v>
      </c>
      <c r="L193" s="263"/>
      <c r="M193" s="262">
        <f>M200</f>
        <v>0</v>
      </c>
      <c r="N193" s="263"/>
      <c r="O193" s="262">
        <f>O200</f>
        <v>0</v>
      </c>
      <c r="P193" s="263"/>
      <c r="Q193" s="262">
        <f>Q200</f>
        <v>0</v>
      </c>
      <c r="R193" s="263"/>
      <c r="S193" s="262">
        <f>S200</f>
        <v>0</v>
      </c>
      <c r="T193" s="264"/>
      <c r="V193" s="384"/>
      <c r="X193" s="174"/>
    </row>
    <row r="194" spans="2:24" s="247" customFormat="1" ht="18.75" hidden="1" customHeight="1">
      <c r="B194" s="230"/>
      <c r="C194" s="230"/>
      <c r="D194" s="230"/>
      <c r="E194" s="169" t="s">
        <v>446</v>
      </c>
      <c r="F194" s="644"/>
      <c r="G194" s="644"/>
      <c r="H194" s="644"/>
      <c r="I194" s="644"/>
      <c r="J194" s="644"/>
      <c r="K194" s="258"/>
      <c r="L194" s="259"/>
      <c r="M194" s="258"/>
      <c r="N194" s="259"/>
      <c r="O194" s="258"/>
      <c r="P194" s="259"/>
      <c r="Q194" s="258"/>
      <c r="R194" s="259"/>
      <c r="S194" s="258"/>
      <c r="T194" s="260"/>
      <c r="V194" s="384"/>
      <c r="X194" s="174"/>
    </row>
    <row r="195" spans="2:24" s="247" customFormat="1" ht="19.5" hidden="1" customHeight="1">
      <c r="B195" s="230"/>
      <c r="C195" s="230"/>
      <c r="D195" s="230"/>
      <c r="E195" s="175" t="s">
        <v>447</v>
      </c>
      <c r="F195" s="644"/>
      <c r="G195" s="644"/>
      <c r="H195" s="644"/>
      <c r="I195" s="644"/>
      <c r="J195" s="644"/>
      <c r="K195" s="262">
        <f>K202</f>
        <v>0</v>
      </c>
      <c r="L195" s="263"/>
      <c r="M195" s="262">
        <f>M202</f>
        <v>0</v>
      </c>
      <c r="N195" s="263"/>
      <c r="O195" s="262">
        <f>O202</f>
        <v>0</v>
      </c>
      <c r="P195" s="263"/>
      <c r="Q195" s="262">
        <f>Q202</f>
        <v>0</v>
      </c>
      <c r="R195" s="263"/>
      <c r="S195" s="262">
        <f>S202</f>
        <v>0</v>
      </c>
      <c r="T195" s="264"/>
      <c r="V195" s="384"/>
      <c r="X195" s="174"/>
    </row>
    <row r="196" spans="2:24" s="247" customFormat="1" ht="18.75" hidden="1" customHeight="1">
      <c r="B196" s="230"/>
      <c r="C196" s="230"/>
      <c r="D196" s="230"/>
      <c r="E196" s="266" t="s">
        <v>452</v>
      </c>
      <c r="F196" s="645"/>
      <c r="G196" s="645"/>
      <c r="H196" s="645"/>
      <c r="I196" s="645"/>
      <c r="J196" s="645"/>
      <c r="K196" s="258"/>
      <c r="L196" s="259"/>
      <c r="M196" s="258"/>
      <c r="N196" s="259"/>
      <c r="O196" s="258"/>
      <c r="P196" s="259"/>
      <c r="Q196" s="258"/>
      <c r="R196" s="259"/>
      <c r="S196" s="258"/>
      <c r="T196" s="260"/>
      <c r="V196" s="384"/>
      <c r="X196" s="174"/>
    </row>
    <row r="197" spans="2:24" s="247" customFormat="1" ht="18.75" hidden="1" customHeight="1">
      <c r="B197" s="230"/>
      <c r="C197" s="230"/>
      <c r="D197" s="230"/>
      <c r="E197" s="266" t="s">
        <v>453</v>
      </c>
      <c r="F197" s="645"/>
      <c r="G197" s="645"/>
      <c r="H197" s="645"/>
      <c r="I197" s="645"/>
      <c r="J197" s="645"/>
      <c r="K197" s="262">
        <f>K204</f>
        <v>0</v>
      </c>
      <c r="L197" s="263"/>
      <c r="M197" s="262">
        <f>M204</f>
        <v>0</v>
      </c>
      <c r="N197" s="263"/>
      <c r="O197" s="262">
        <f>O204</f>
        <v>0</v>
      </c>
      <c r="P197" s="263"/>
      <c r="Q197" s="262">
        <f>Q204</f>
        <v>0</v>
      </c>
      <c r="R197" s="263"/>
      <c r="S197" s="262">
        <f>S204</f>
        <v>0</v>
      </c>
      <c r="T197" s="264"/>
      <c r="V197" s="384"/>
      <c r="X197" s="174"/>
    </row>
    <row r="198" spans="2:24" s="247" customFormat="1" ht="19.5" hidden="1" customHeight="1">
      <c r="B198" s="230"/>
      <c r="C198" s="230"/>
      <c r="D198" s="230"/>
      <c r="E198" s="267" t="s">
        <v>454</v>
      </c>
      <c r="F198" s="645"/>
      <c r="G198" s="645"/>
      <c r="H198" s="645"/>
      <c r="I198" s="645"/>
      <c r="J198" s="645"/>
      <c r="K198" s="258"/>
      <c r="L198" s="259"/>
      <c r="M198" s="258"/>
      <c r="N198" s="259"/>
      <c r="O198" s="258"/>
      <c r="P198" s="259"/>
      <c r="Q198" s="258"/>
      <c r="R198" s="259"/>
      <c r="S198" s="258"/>
      <c r="T198" s="260"/>
      <c r="V198" s="384"/>
      <c r="X198" s="174"/>
    </row>
    <row r="199" spans="2:24" s="247" customFormat="1" ht="18.75" hidden="1" customHeight="1">
      <c r="B199" s="230"/>
      <c r="C199" s="230"/>
      <c r="D199" s="230"/>
      <c r="F199" s="645"/>
      <c r="G199" s="645"/>
      <c r="H199" s="645"/>
      <c r="I199" s="645"/>
      <c r="J199" s="645"/>
      <c r="K199" s="262">
        <f>K206</f>
        <v>0</v>
      </c>
      <c r="L199" s="263"/>
      <c r="M199" s="262">
        <f>M206</f>
        <v>0</v>
      </c>
      <c r="N199" s="263"/>
      <c r="O199" s="262">
        <f>O206</f>
        <v>0</v>
      </c>
      <c r="P199" s="263"/>
      <c r="Q199" s="262">
        <f>Q206</f>
        <v>0</v>
      </c>
      <c r="R199" s="263"/>
      <c r="S199" s="262">
        <f>S206</f>
        <v>0</v>
      </c>
      <c r="T199" s="264"/>
      <c r="V199" s="384"/>
      <c r="X199" s="174"/>
    </row>
    <row r="200" spans="2:24" s="247" customFormat="1" ht="18.75" hidden="1" customHeight="1">
      <c r="B200" s="230"/>
      <c r="C200" s="230"/>
      <c r="D200" s="230"/>
      <c r="F200" s="645"/>
      <c r="G200" s="645"/>
      <c r="H200" s="645"/>
      <c r="I200" s="645"/>
      <c r="J200" s="645"/>
      <c r="K200" s="258"/>
      <c r="L200" s="259"/>
      <c r="M200" s="258"/>
      <c r="N200" s="259"/>
      <c r="O200" s="258"/>
      <c r="P200" s="259"/>
      <c r="Q200" s="258"/>
      <c r="R200" s="259"/>
      <c r="S200" s="258"/>
      <c r="T200" s="260"/>
      <c r="V200" s="384"/>
      <c r="X200" s="174"/>
    </row>
    <row r="201" spans="2:24" s="247" customFormat="1" ht="21.75" hidden="1" customHeight="1">
      <c r="B201" s="230"/>
      <c r="C201" s="230"/>
      <c r="D201" s="230"/>
      <c r="E201" s="168" t="s">
        <v>444</v>
      </c>
      <c r="F201" s="192"/>
      <c r="G201" s="192"/>
      <c r="H201" s="192"/>
      <c r="I201" s="192"/>
      <c r="J201" s="192"/>
      <c r="K201" s="262">
        <f>K208</f>
        <v>0</v>
      </c>
      <c r="L201" s="263"/>
      <c r="M201" s="262">
        <f>M208</f>
        <v>0</v>
      </c>
      <c r="N201" s="263"/>
      <c r="O201" s="262">
        <f>O208</f>
        <v>0</v>
      </c>
      <c r="P201" s="263"/>
      <c r="Q201" s="262">
        <f>Q208</f>
        <v>0</v>
      </c>
      <c r="R201" s="263"/>
      <c r="S201" s="262">
        <f>S208</f>
        <v>0</v>
      </c>
      <c r="T201" s="264"/>
      <c r="V201" s="384"/>
      <c r="X201" s="174"/>
    </row>
    <row r="202" spans="2:24" s="247" customFormat="1" ht="18.75" hidden="1" customHeight="1">
      <c r="B202" s="230"/>
      <c r="C202" s="230"/>
      <c r="D202" s="230"/>
      <c r="E202" s="169" t="s">
        <v>445</v>
      </c>
      <c r="F202" s="644"/>
      <c r="G202" s="644"/>
      <c r="H202" s="644"/>
      <c r="I202" s="644"/>
      <c r="J202" s="644"/>
      <c r="K202" s="258"/>
      <c r="L202" s="259"/>
      <c r="M202" s="258"/>
      <c r="N202" s="259"/>
      <c r="O202" s="258"/>
      <c r="P202" s="259"/>
      <c r="Q202" s="258"/>
      <c r="R202" s="259"/>
      <c r="S202" s="258"/>
      <c r="T202" s="260"/>
      <c r="V202" s="384"/>
      <c r="X202" s="174"/>
    </row>
    <row r="203" spans="2:24" s="247" customFormat="1" ht="18.75" hidden="1" customHeight="1">
      <c r="B203" s="230"/>
      <c r="C203" s="230"/>
      <c r="D203" s="230"/>
      <c r="E203" s="169" t="s">
        <v>446</v>
      </c>
      <c r="F203" s="644"/>
      <c r="G203" s="644"/>
      <c r="H203" s="644"/>
      <c r="I203" s="644"/>
      <c r="J203" s="644"/>
      <c r="K203" s="262">
        <f>K210</f>
        <v>0</v>
      </c>
      <c r="L203" s="263"/>
      <c r="M203" s="262">
        <f>M210</f>
        <v>0</v>
      </c>
      <c r="N203" s="263"/>
      <c r="O203" s="262">
        <f>O210</f>
        <v>0</v>
      </c>
      <c r="P203" s="263"/>
      <c r="Q203" s="262">
        <f>Q210</f>
        <v>0</v>
      </c>
      <c r="R203" s="263"/>
      <c r="S203" s="262">
        <f>S210</f>
        <v>0</v>
      </c>
      <c r="T203" s="264"/>
      <c r="V203" s="384"/>
      <c r="X203" s="174"/>
    </row>
    <row r="204" spans="2:24" s="247" customFormat="1" ht="19.5" hidden="1" customHeight="1">
      <c r="B204" s="230"/>
      <c r="C204" s="230"/>
      <c r="D204" s="230"/>
      <c r="E204" s="175" t="s">
        <v>447</v>
      </c>
      <c r="F204" s="644"/>
      <c r="G204" s="644"/>
      <c r="H204" s="644"/>
      <c r="I204" s="644"/>
      <c r="J204" s="644"/>
      <c r="K204" s="258"/>
      <c r="L204" s="259"/>
      <c r="M204" s="258"/>
      <c r="N204" s="259"/>
      <c r="O204" s="258"/>
      <c r="P204" s="259"/>
      <c r="Q204" s="258"/>
      <c r="R204" s="259"/>
      <c r="S204" s="258"/>
      <c r="T204" s="260"/>
      <c r="V204" s="384"/>
      <c r="X204" s="174"/>
    </row>
    <row r="205" spans="2:24" s="247" customFormat="1" ht="18.75" hidden="1" customHeight="1">
      <c r="B205" s="230"/>
      <c r="C205" s="230"/>
      <c r="D205" s="230"/>
      <c r="E205" s="266" t="s">
        <v>452</v>
      </c>
      <c r="F205" s="645"/>
      <c r="G205" s="645"/>
      <c r="H205" s="645"/>
      <c r="I205" s="645"/>
      <c r="J205" s="645"/>
      <c r="K205" s="262">
        <f>K212</f>
        <v>0</v>
      </c>
      <c r="L205" s="263"/>
      <c r="M205" s="262">
        <f>M212</f>
        <v>0</v>
      </c>
      <c r="N205" s="263"/>
      <c r="O205" s="262">
        <f>O212</f>
        <v>0</v>
      </c>
      <c r="P205" s="263"/>
      <c r="Q205" s="262">
        <f>Q212</f>
        <v>0</v>
      </c>
      <c r="R205" s="263"/>
      <c r="S205" s="262">
        <f>S212</f>
        <v>0</v>
      </c>
      <c r="T205" s="264"/>
      <c r="V205" s="384"/>
      <c r="X205" s="174"/>
    </row>
    <row r="206" spans="2:24" s="247" customFormat="1" ht="18.75" hidden="1" customHeight="1">
      <c r="B206" s="230"/>
      <c r="C206" s="230"/>
      <c r="D206" s="230"/>
      <c r="E206" s="266" t="s">
        <v>453</v>
      </c>
      <c r="F206" s="645"/>
      <c r="G206" s="645"/>
      <c r="H206" s="645"/>
      <c r="I206" s="645"/>
      <c r="J206" s="645"/>
      <c r="K206" s="258"/>
      <c r="L206" s="259"/>
      <c r="M206" s="258"/>
      <c r="N206" s="259"/>
      <c r="O206" s="258"/>
      <c r="P206" s="259"/>
      <c r="Q206" s="258"/>
      <c r="R206" s="259"/>
      <c r="S206" s="258"/>
      <c r="T206" s="260"/>
      <c r="V206" s="384"/>
      <c r="X206" s="174"/>
    </row>
    <row r="207" spans="2:24" s="247" customFormat="1" ht="19.5" hidden="1" customHeight="1">
      <c r="B207" s="230"/>
      <c r="C207" s="230"/>
      <c r="D207" s="230"/>
      <c r="E207" s="267" t="s">
        <v>454</v>
      </c>
      <c r="F207" s="645"/>
      <c r="G207" s="645"/>
      <c r="H207" s="645"/>
      <c r="I207" s="645"/>
      <c r="J207" s="645"/>
      <c r="K207" s="262">
        <f>K214</f>
        <v>0</v>
      </c>
      <c r="L207" s="263"/>
      <c r="M207" s="262">
        <f>M214</f>
        <v>0</v>
      </c>
      <c r="N207" s="263"/>
      <c r="O207" s="262">
        <f>O214</f>
        <v>0</v>
      </c>
      <c r="P207" s="263"/>
      <c r="Q207" s="262">
        <f>Q214</f>
        <v>0</v>
      </c>
      <c r="R207" s="263"/>
      <c r="S207" s="262">
        <f>S214</f>
        <v>0</v>
      </c>
      <c r="T207" s="264"/>
      <c r="V207" s="384"/>
      <c r="X207" s="174"/>
    </row>
    <row r="208" spans="2:24" s="247" customFormat="1" ht="15">
      <c r="B208" s="230"/>
      <c r="C208" s="230"/>
      <c r="D208" s="230"/>
      <c r="F208" s="645"/>
      <c r="G208" s="645"/>
      <c r="H208" s="645"/>
      <c r="I208" s="645"/>
      <c r="J208" s="645"/>
      <c r="K208" s="258"/>
      <c r="L208" s="259"/>
      <c r="M208" s="258"/>
      <c r="N208" s="259"/>
      <c r="O208" s="258"/>
      <c r="P208" s="259"/>
      <c r="Q208" s="258"/>
      <c r="R208" s="259"/>
      <c r="S208" s="258"/>
      <c r="T208" s="260"/>
      <c r="U208" s="261"/>
      <c r="V208" s="384"/>
      <c r="W208" s="261"/>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row r="214" spans="11:19">
      <c r="K214" s="269"/>
      <c r="M214" s="269"/>
      <c r="O214" s="269"/>
      <c r="Q214" s="269"/>
      <c r="S214" s="269"/>
    </row>
    <row r="215" spans="11:19">
      <c r="M215" s="269"/>
      <c r="O215" s="269"/>
    </row>
  </sheetData>
  <mergeCells count="5">
    <mergeCell ref="K5:L5"/>
    <mergeCell ref="M5:N5"/>
    <mergeCell ref="O5:P5"/>
    <mergeCell ref="Q5:R5"/>
    <mergeCell ref="S5:T5"/>
  </mergeCells>
  <conditionalFormatting sqref="F60:J60">
    <cfRule type="expression" dxfId="1157" priority="93">
      <formula>AND(F60&lt;&gt;"",#REF!="",OR(COLUMN(F60)=COLUMN(#REF!),COLUMN(F60)=COLUMN(#REF!)))</formula>
    </cfRule>
  </conditionalFormatting>
  <conditionalFormatting sqref="E64:J64">
    <cfRule type="expression" dxfId="1156" priority="92">
      <formula>AND(E64&lt;&gt;"",#REF!="",OR(COLUMN(E64)=COLUMN(#REF!),COLUMN(E64)=COLUMN(#REF!)))</formula>
    </cfRule>
  </conditionalFormatting>
  <conditionalFormatting sqref="E88:J88">
    <cfRule type="expression" dxfId="1155" priority="91">
      <formula>AND(E88&lt;&gt;"",#REF!="",OR(COLUMN(E88)=COLUMN(#REF!),COLUMN(E88)=COLUMN(#REF!)))</formula>
    </cfRule>
  </conditionalFormatting>
  <conditionalFormatting sqref="E137:E138 E72:E80 E121:E128 E98:J98">
    <cfRule type="expression" dxfId="1154" priority="90">
      <formula>AND(E72&lt;&gt;"",#REF!="",OR(COLUMN(E72)=COLUMN(#REF!),COLUMN(E72)=COLUMN(#REF!)))</formula>
    </cfRule>
  </conditionalFormatting>
  <conditionalFormatting sqref="E119:J119">
    <cfRule type="expression" dxfId="1153" priority="89">
      <formula>AND(E119&lt;&gt;"",#REF!="",OR(COLUMN(E119)=COLUMN(#REF!),COLUMN(E119)=COLUMN(#REF!)))</formula>
    </cfRule>
  </conditionalFormatting>
  <conditionalFormatting sqref="E129 E43:E44 E85:J87 F72:J80 F90:J93 F121:J129 E13:E32 E108:J118">
    <cfRule type="expression" dxfId="1152" priority="88">
      <formula>AND(E13&lt;&gt;"",#REF!="",OR(COLUMN(E13)=COLUMN(#REF!),COLUMN(E13)=COLUMN(#REF!)))</formula>
    </cfRule>
  </conditionalFormatting>
  <conditionalFormatting sqref="E143:E151 E139:J139 F143:J144 F147:J148 F151:J151">
    <cfRule type="expression" dxfId="1151" priority="87">
      <formula>AND(E139&lt;&gt;"",#REF!="",OR(COLUMN(E139)=COLUMN(#REF!),COLUMN(E139)=COLUMN(#REF!)))</formula>
    </cfRule>
  </conditionalFormatting>
  <conditionalFormatting sqref="E66:E67">
    <cfRule type="expression" dxfId="1150" priority="81">
      <formula>AND(E66&lt;&gt;"",#REF!="",OR(COLUMN(E66)=COLUMN(#REF!),COLUMN(E66)=COLUMN(#REF!)))</formula>
    </cfRule>
  </conditionalFormatting>
  <conditionalFormatting sqref="E96:E97">
    <cfRule type="expression" dxfId="1149" priority="79">
      <formula>AND(E96&lt;&gt;"",#REF!="",OR(COLUMN(E96)=COLUMN(#REF!),COLUMN(E96)=COLUMN(#REF!)))</formula>
    </cfRule>
  </conditionalFormatting>
  <conditionalFormatting sqref="E100:E101">
    <cfRule type="expression" dxfId="1148" priority="78">
      <formula>AND(E100&lt;&gt;"",#REF!="",OR(COLUMN(E100)=COLUMN(#REF!),COLUMN(E100)=COLUMN(#REF!)))</formula>
    </cfRule>
  </conditionalFormatting>
  <conditionalFormatting sqref="E131:E132">
    <cfRule type="expression" dxfId="1147" priority="77">
      <formula>AND(E131&lt;&gt;"",#REF!="",OR(COLUMN(E131)=COLUMN(#REF!),COLUMN(E131)=COLUMN(#REF!)))</formula>
    </cfRule>
  </conditionalFormatting>
  <conditionalFormatting sqref="E141:E142">
    <cfRule type="expression" dxfId="1146" priority="76">
      <formula>AND(E141&lt;&gt;"",#REF!="",OR(COLUMN(E141)=COLUMN(#REF!),COLUMN(E141)=COLUMN(#REF!)))</formula>
    </cfRule>
  </conditionalFormatting>
  <conditionalFormatting sqref="E145:E146">
    <cfRule type="expression" dxfId="1145" priority="75">
      <formula>AND(E145&lt;&gt;"",#REF!="",OR(COLUMN(E145)=COLUMN(#REF!),COLUMN(E145)=COLUMN(#REF!)))</formula>
    </cfRule>
  </conditionalFormatting>
  <conditionalFormatting sqref="E149:E150">
    <cfRule type="expression" dxfId="1144" priority="74">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1143" priority="72">
      <formula>K9&lt;&gt;L9</formula>
    </cfRule>
  </conditionalFormatting>
  <conditionalFormatting sqref="E94:J94">
    <cfRule type="expression" dxfId="1142" priority="71">
      <formula>AND(E94&lt;&gt;"",#REF!="",OR(COLUMN(E94)=COLUMN(#REF!),COLUMN(E94)=COLUMN(#REF!)))</formula>
    </cfRule>
  </conditionalFormatting>
  <conditionalFormatting sqref="H43:J49 E90:E93">
    <cfRule type="expression" dxfId="1141" priority="70">
      <formula>AND(E43&lt;&gt;"",#REF!="",OR(COLUMN(E43)=COLUMN(#REF!),COLUMN(E43)=COLUMN(#REF!)))</formula>
    </cfRule>
  </conditionalFormatting>
  <conditionalFormatting sqref="E12 F12:J32">
    <cfRule type="expression" dxfId="1140" priority="69">
      <formula>AND(E12&lt;&gt;"",#REF!="",OR(COLUMN(E12)=COLUMN(#REF!),COLUMN(E12)=COLUMN(#REF!)))</formula>
    </cfRule>
  </conditionalFormatting>
  <conditionalFormatting sqref="E153:E154">
    <cfRule type="expression" dxfId="1139" priority="68">
      <formula>AND(E153&lt;&gt;"",#REF!="",OR(COLUMN(E153)=COLUMN(#REF!),COLUMN(E153)=COLUMN(#REF!)))</formula>
    </cfRule>
  </conditionalFormatting>
  <conditionalFormatting sqref="K152 M152 O152 Q152 S152">
    <cfRule type="expression" dxfId="1138" priority="67">
      <formula>K152&lt;&gt;L152</formula>
    </cfRule>
  </conditionalFormatting>
  <conditionalFormatting sqref="K157 M157 O157 Q157 S157">
    <cfRule type="expression" dxfId="1137" priority="66">
      <formula>K157&lt;&gt;L157</formula>
    </cfRule>
  </conditionalFormatting>
  <conditionalFormatting sqref="H37:J40">
    <cfRule type="expression" dxfId="1136" priority="65">
      <formula>AND(H37&lt;&gt;"",#REF!="",OR(COLUMN(H37)=COLUMN(#REF!),COLUMN(H37)=COLUMN(#REF!)))</formula>
    </cfRule>
  </conditionalFormatting>
  <conditionalFormatting sqref="H52:J53">
    <cfRule type="expression" dxfId="1135" priority="63">
      <formula>AND(H52&lt;&gt;"",#REF!="",OR(COLUMN(H52)=COLUMN(#REF!),COLUMN(H52)=COLUMN(#REF!)))</formula>
    </cfRule>
  </conditionalFormatting>
  <conditionalFormatting sqref="H58:J59">
    <cfRule type="expression" dxfId="1134" priority="62">
      <formula>AND(H58&lt;&gt;"",#REF!="",OR(COLUMN(H58)=COLUMN(#REF!),COLUMN(H58)=COLUMN(#REF!)))</formula>
    </cfRule>
  </conditionalFormatting>
  <conditionalFormatting sqref="H62:J63">
    <cfRule type="expression" dxfId="1133" priority="61">
      <formula>AND(H62&lt;&gt;"",#REF!="",OR(COLUMN(H62)=COLUMN(#REF!),COLUMN(H62)=COLUMN(#REF!)))</formula>
    </cfRule>
  </conditionalFormatting>
  <conditionalFormatting sqref="H66:J67">
    <cfRule type="expression" dxfId="1132" priority="60">
      <formula>AND(H66&lt;&gt;"",#REF!="",OR(COLUMN(H66)=COLUMN(#REF!),COLUMN(H66)=COLUMN(#REF!)))</formula>
    </cfRule>
  </conditionalFormatting>
  <conditionalFormatting sqref="H96:J97">
    <cfRule type="expression" dxfId="1131" priority="56">
      <formula>AND(H96&lt;&gt;"",#REF!="",OR(COLUMN(H96)=COLUMN(#REF!),COLUMN(H96)=COLUMN(#REF!)))</formula>
    </cfRule>
  </conditionalFormatting>
  <conditionalFormatting sqref="H100:J101">
    <cfRule type="expression" dxfId="1130" priority="55">
      <formula>AND(H100&lt;&gt;"",#REF!="",OR(COLUMN(H100)=COLUMN(#REF!),COLUMN(H100)=COLUMN(#REF!)))</formula>
    </cfRule>
  </conditionalFormatting>
  <conditionalFormatting sqref="H131:J132">
    <cfRule type="expression" dxfId="1129" priority="52">
      <formula>AND(H131&lt;&gt;"",#REF!="",OR(COLUMN(H131)=COLUMN(#REF!),COLUMN(H131)=COLUMN(#REF!)))</formula>
    </cfRule>
  </conditionalFormatting>
  <conditionalFormatting sqref="H137:J138">
    <cfRule type="expression" dxfId="1128" priority="51">
      <formula>AND(H137&lt;&gt;"",#REF!="",OR(COLUMN(H137)=COLUMN(#REF!),COLUMN(H137)=COLUMN(#REF!)))</formula>
    </cfRule>
  </conditionalFormatting>
  <conditionalFormatting sqref="H141:J142">
    <cfRule type="expression" dxfId="1127" priority="50">
      <formula>AND(H141&lt;&gt;"",#REF!="",OR(COLUMN(H141)=COLUMN(#REF!),COLUMN(H141)=COLUMN(#REF!)))</formula>
    </cfRule>
  </conditionalFormatting>
  <conditionalFormatting sqref="H145:J146">
    <cfRule type="expression" dxfId="1126" priority="49">
      <formula>AND(H145&lt;&gt;"",#REF!="",OR(COLUMN(H145)=COLUMN(#REF!),COLUMN(H145)=COLUMN(#REF!)))</formula>
    </cfRule>
  </conditionalFormatting>
  <conditionalFormatting sqref="H149:J150">
    <cfRule type="expression" dxfId="1125" priority="48">
      <formula>AND(H149&lt;&gt;"",#REF!="",OR(COLUMN(H149)=COLUMN(#REF!),COLUMN(H149)=COLUMN(#REF!)))</formula>
    </cfRule>
  </conditionalFormatting>
  <conditionalFormatting sqref="H153:J154">
    <cfRule type="expression" dxfId="1124" priority="47">
      <formula>AND(H153&lt;&gt;"",#REF!="",OR(COLUMN(H153)=COLUMN(#REF!),COLUMN(H153)=COLUMN(#REF!)))</formula>
    </cfRule>
  </conditionalFormatting>
  <conditionalFormatting sqref="V43:V49 V85:V87 V72:V80 V90:V93 V121:V128 V108:V118 V12:V32">
    <cfRule type="cellIs" dxfId="1123" priority="46" operator="notEqual">
      <formula>"OK"</formula>
    </cfRule>
  </conditionalFormatting>
  <conditionalFormatting sqref="V37:V40">
    <cfRule type="cellIs" dxfId="1122" priority="42" operator="notEqual">
      <formula>"OK"</formula>
    </cfRule>
  </conditionalFormatting>
  <conditionalFormatting sqref="V58:V59 V52:V53">
    <cfRule type="cellIs" dxfId="1121" priority="40" operator="notEqual">
      <formula>"OK"</formula>
    </cfRule>
  </conditionalFormatting>
  <conditionalFormatting sqref="V153:V154 V149:V150 V145:V146 V141:V142 V137:V138 V131:V132 V100:V101 V96:V97 V66:V67 V62:V63">
    <cfRule type="cellIs" dxfId="1120" priority="39" operator="notEqual">
      <formula>"OK"</formula>
    </cfRule>
  </conditionalFormatting>
  <conditionalFormatting sqref="E60">
    <cfRule type="expression" dxfId="1119" priority="37">
      <formula>AND(E60&lt;&gt;"",#REF!="",OR(COLUMN(E60)=COLUMN(#REF!),COLUMN(E60)=COLUMN(#REF!)))</formula>
    </cfRule>
  </conditionalFormatting>
  <conditionalFormatting sqref="E37:E40">
    <cfRule type="expression" dxfId="1118" priority="36">
      <formula>AND(E37&lt;&gt;"",#REF!="",OR(COLUMN(E37)=COLUMN(#REF!),COLUMN(E37)=COLUMN(#REF!)))</formula>
    </cfRule>
  </conditionalFormatting>
  <conditionalFormatting sqref="E45:E49">
    <cfRule type="expression" dxfId="1117" priority="35">
      <formula>AND(E45&lt;&gt;"",#REF!="",OR(COLUMN(E45)=COLUMN(#REF!),COLUMN(E45)=COLUMN(#REF!)))</formula>
    </cfRule>
  </conditionalFormatting>
  <conditionalFormatting sqref="E52:E53">
    <cfRule type="expression" dxfId="1116" priority="34">
      <formula>AND(E52&lt;&gt;"",#REF!="",OR(COLUMN(E52)=COLUMN(#REF!),COLUMN(E52)=COLUMN(#REF!)))</formula>
    </cfRule>
  </conditionalFormatting>
  <conditionalFormatting sqref="E58:E59">
    <cfRule type="expression" dxfId="1115" priority="33">
      <formula>AND(E58&lt;&gt;"",#REF!="",OR(COLUMN(E58)=COLUMN(#REF!),COLUMN(E58)=COLUMN(#REF!)))</formula>
    </cfRule>
  </conditionalFormatting>
  <conditionalFormatting sqref="E62:E63">
    <cfRule type="expression" dxfId="1114" priority="32">
      <formula>AND(E62&lt;&gt;"",#REF!="",OR(COLUMN(E62)=COLUMN(#REF!),COLUMN(E62)=COLUMN(#REF!)))</formula>
    </cfRule>
  </conditionalFormatting>
  <conditionalFormatting sqref="G43:G49">
    <cfRule type="expression" dxfId="1113" priority="29">
      <formula>AND(G43&lt;&gt;"",#REF!="",OR(COLUMN(G43)=COLUMN(#REF!),COLUMN(G43)=COLUMN(#REF!)))</formula>
    </cfRule>
  </conditionalFormatting>
  <conditionalFormatting sqref="G37:G40">
    <cfRule type="expression" dxfId="1112" priority="28">
      <formula>AND(G37&lt;&gt;"",#REF!="",OR(COLUMN(G37)=COLUMN(#REF!),COLUMN(G37)=COLUMN(#REF!)))</formula>
    </cfRule>
  </conditionalFormatting>
  <conditionalFormatting sqref="G52:G53">
    <cfRule type="expression" dxfId="1111" priority="27">
      <formula>AND(G52&lt;&gt;"",#REF!="",OR(COLUMN(G52)=COLUMN(#REF!),COLUMN(G52)=COLUMN(#REF!)))</formula>
    </cfRule>
  </conditionalFormatting>
  <conditionalFormatting sqref="G58:G59">
    <cfRule type="expression" dxfId="1110" priority="26">
      <formula>AND(G58&lt;&gt;"",#REF!="",OR(COLUMN(G58)=COLUMN(#REF!),COLUMN(G58)=COLUMN(#REF!)))</formula>
    </cfRule>
  </conditionalFormatting>
  <conditionalFormatting sqref="G62:G63">
    <cfRule type="expression" dxfId="1109" priority="25">
      <formula>AND(G62&lt;&gt;"",#REF!="",OR(COLUMN(G62)=COLUMN(#REF!),COLUMN(G62)=COLUMN(#REF!)))</formula>
    </cfRule>
  </conditionalFormatting>
  <conditionalFormatting sqref="G66:G67">
    <cfRule type="expression" dxfId="1108" priority="24">
      <formula>AND(G66&lt;&gt;"",#REF!="",OR(COLUMN(G66)=COLUMN(#REF!),COLUMN(G66)=COLUMN(#REF!)))</formula>
    </cfRule>
  </conditionalFormatting>
  <conditionalFormatting sqref="G96:G97">
    <cfRule type="expression" dxfId="1107" priority="23">
      <formula>AND(G96&lt;&gt;"",#REF!="",OR(COLUMN(G96)=COLUMN(#REF!),COLUMN(G96)=COLUMN(#REF!)))</formula>
    </cfRule>
  </conditionalFormatting>
  <conditionalFormatting sqref="G100:G101">
    <cfRule type="expression" dxfId="1106" priority="22">
      <formula>AND(G100&lt;&gt;"",#REF!="",OR(COLUMN(G100)=COLUMN(#REF!),COLUMN(G100)=COLUMN(#REF!)))</formula>
    </cfRule>
  </conditionalFormatting>
  <conditionalFormatting sqref="G131:G132">
    <cfRule type="expression" dxfId="1105" priority="21">
      <formula>AND(G131&lt;&gt;"",#REF!="",OR(COLUMN(G131)=COLUMN(#REF!),COLUMN(G131)=COLUMN(#REF!)))</formula>
    </cfRule>
  </conditionalFormatting>
  <conditionalFormatting sqref="G137:G138">
    <cfRule type="expression" dxfId="1104" priority="20">
      <formula>AND(G137&lt;&gt;"",#REF!="",OR(COLUMN(G137)=COLUMN(#REF!),COLUMN(G137)=COLUMN(#REF!)))</formula>
    </cfRule>
  </conditionalFormatting>
  <conditionalFormatting sqref="G141:G142">
    <cfRule type="expression" dxfId="1103" priority="19">
      <formula>AND(G141&lt;&gt;"",#REF!="",OR(COLUMN(G141)=COLUMN(#REF!),COLUMN(G141)=COLUMN(#REF!)))</formula>
    </cfRule>
  </conditionalFormatting>
  <conditionalFormatting sqref="G145:G146">
    <cfRule type="expression" dxfId="1102" priority="18">
      <formula>AND(G145&lt;&gt;"",#REF!="",OR(COLUMN(G145)=COLUMN(#REF!),COLUMN(G145)=COLUMN(#REF!)))</formula>
    </cfRule>
  </conditionalFormatting>
  <conditionalFormatting sqref="G149:G150">
    <cfRule type="expression" dxfId="1101" priority="17">
      <formula>AND(G149&lt;&gt;"",#REF!="",OR(COLUMN(G149)=COLUMN(#REF!),COLUMN(G149)=COLUMN(#REF!)))</formula>
    </cfRule>
  </conditionalFormatting>
  <conditionalFormatting sqref="G153:G154">
    <cfRule type="expression" dxfId="1100" priority="16">
      <formula>AND(G153&lt;&gt;"",#REF!="",OR(COLUMN(G153)=COLUMN(#REF!),COLUMN(G153)=COLUMN(#REF!)))</formula>
    </cfRule>
  </conditionalFormatting>
  <conditionalFormatting sqref="F43:F49">
    <cfRule type="expression" dxfId="1099" priority="15">
      <formula>AND(F43&lt;&gt;"",#REF!="",OR(COLUMN(F43)=COLUMN(#REF!),COLUMN(F43)=COLUMN(#REF!)))</formula>
    </cfRule>
  </conditionalFormatting>
  <conditionalFormatting sqref="F37:F40">
    <cfRule type="expression" dxfId="1098" priority="14">
      <formula>AND(F37&lt;&gt;"",#REF!="",OR(COLUMN(F37)=COLUMN(#REF!),COLUMN(F37)=COLUMN(#REF!)))</formula>
    </cfRule>
  </conditionalFormatting>
  <conditionalFormatting sqref="F52:F53">
    <cfRule type="expression" dxfId="1097" priority="13">
      <formula>AND(F52&lt;&gt;"",#REF!="",OR(COLUMN(F52)=COLUMN(#REF!),COLUMN(F52)=COLUMN(#REF!)))</formula>
    </cfRule>
  </conditionalFormatting>
  <conditionalFormatting sqref="F58:F59">
    <cfRule type="expression" dxfId="1096" priority="12">
      <formula>AND(F58&lt;&gt;"",#REF!="",OR(COLUMN(F58)=COLUMN(#REF!),COLUMN(F58)=COLUMN(#REF!)))</formula>
    </cfRule>
  </conditionalFormatting>
  <conditionalFormatting sqref="F62:F63">
    <cfRule type="expression" dxfId="1095" priority="11">
      <formula>AND(F62&lt;&gt;"",#REF!="",OR(COLUMN(F62)=COLUMN(#REF!),COLUMN(F62)=COLUMN(#REF!)))</formula>
    </cfRule>
  </conditionalFormatting>
  <conditionalFormatting sqref="F66:F67">
    <cfRule type="expression" dxfId="1094" priority="10">
      <formula>AND(F66&lt;&gt;"",#REF!="",OR(COLUMN(F66)=COLUMN(#REF!),COLUMN(F66)=COLUMN(#REF!)))</formula>
    </cfRule>
  </conditionalFormatting>
  <conditionalFormatting sqref="F96:F97">
    <cfRule type="expression" dxfId="1093" priority="9">
      <formula>AND(F96&lt;&gt;"",#REF!="",OR(COLUMN(F96)=COLUMN(#REF!),COLUMN(F96)=COLUMN(#REF!)))</formula>
    </cfRule>
  </conditionalFormatting>
  <conditionalFormatting sqref="F100:F101">
    <cfRule type="expression" dxfId="1092" priority="8">
      <formula>AND(F100&lt;&gt;"",#REF!="",OR(COLUMN(F100)=COLUMN(#REF!),COLUMN(F100)=COLUMN(#REF!)))</formula>
    </cfRule>
  </conditionalFormatting>
  <conditionalFormatting sqref="F131:F132">
    <cfRule type="expression" dxfId="1091" priority="7">
      <formula>AND(F131&lt;&gt;"",#REF!="",OR(COLUMN(F131)=COLUMN(#REF!),COLUMN(F131)=COLUMN(#REF!)))</formula>
    </cfRule>
  </conditionalFormatting>
  <conditionalFormatting sqref="F137:F138">
    <cfRule type="expression" dxfId="1090" priority="6">
      <formula>AND(F137&lt;&gt;"",#REF!="",OR(COLUMN(F137)=COLUMN(#REF!),COLUMN(F137)=COLUMN(#REF!)))</formula>
    </cfRule>
  </conditionalFormatting>
  <conditionalFormatting sqref="F141:F142">
    <cfRule type="expression" dxfId="1089" priority="5">
      <formula>AND(F141&lt;&gt;"",#REF!="",OR(COLUMN(F141)=COLUMN(#REF!),COLUMN(F141)=COLUMN(#REF!)))</formula>
    </cfRule>
  </conditionalFormatting>
  <conditionalFormatting sqref="F145:F146">
    <cfRule type="expression" dxfId="1088" priority="4">
      <formula>AND(F145&lt;&gt;"",#REF!="",OR(COLUMN(F145)=COLUMN(#REF!),COLUMN(F145)=COLUMN(#REF!)))</formula>
    </cfRule>
  </conditionalFormatting>
  <conditionalFormatting sqref="F149:F150">
    <cfRule type="expression" dxfId="1087" priority="3">
      <formula>AND(F149&lt;&gt;"",#REF!="",OR(COLUMN(F149)=COLUMN(#REF!),COLUMN(F149)=COLUMN(#REF!)))</formula>
    </cfRule>
  </conditionalFormatting>
  <conditionalFormatting sqref="F153:F154">
    <cfRule type="expression" dxfId="1086" priority="2">
      <formula>AND(F153&lt;&gt;"",#REF!="",OR(COLUMN(F153)=COLUMN(#REF!),COLUMN(F153)=COLUMN(#REF!)))</formula>
    </cfRule>
  </conditionalFormatting>
  <conditionalFormatting sqref="E20">
    <cfRule type="expression" dxfId="1085" priority="1">
      <formula>AND(E20&lt;&gt;"",#REF!="",OR(COLUMN(E20)=COLUMN(#REF!),COLUMN(E20)=COLUMN(#REF!)))</formula>
    </cfRule>
  </conditionalFormatting>
  <dataValidations count="20">
    <dataValidation type="list" allowBlank="1" showInputMessage="1" sqref="E153:E154" xr:uid="{3E6C891C-8DF9-4C39-8952-A2531A582C48}">
      <formula1>EM</formula1>
    </dataValidation>
    <dataValidation type="list" allowBlank="1" showInputMessage="1" sqref="E149:E150" xr:uid="{DD9EABB6-774D-4BD9-83F4-DD6855BFD53D}">
      <formula1>Global</formula1>
    </dataValidation>
    <dataValidation type="list" allowBlank="1" showInputMessage="1" sqref="E145:E146" xr:uid="{7A64A9E7-6BAD-4FF6-9B2B-A38E00C409C2}">
      <formula1>Europa</formula1>
    </dataValidation>
    <dataValidation type="list" allowBlank="1" showInputMessage="1" sqref="E141:E142" xr:uid="{5F15C359-B599-4FAB-827C-262EF5F88AA7}">
      <formula1>China</formula1>
    </dataValidation>
    <dataValidation type="list" allowBlank="1" showInputMessage="1" sqref="E137:E138" xr:uid="{134E8F5D-9313-4590-A33A-833EBF16A930}">
      <formula1>EUA</formula1>
    </dataValidation>
    <dataValidation type="list" allowBlank="1" showInputMessage="1" sqref="E131:E132" xr:uid="{C7083A8F-EE08-4605-8FBC-275D6BC0EC80}">
      <formula1>Alternativos</formula1>
    </dataValidation>
    <dataValidation type="list" allowBlank="1" showInputMessage="1" sqref="E100:E101" xr:uid="{48FF8B60-8699-4D84-B887-DDA712F11DF0}">
      <formula1>Arbitragem</formula1>
    </dataValidation>
    <dataValidation type="list" allowBlank="1" showInputMessage="1" sqref="E96:E97" xr:uid="{F800569A-44A6-4F80-938B-E3A89F1ED1EB}">
      <formula1>Multiestratégia</formula1>
    </dataValidation>
    <dataValidation type="list" allowBlank="1" showInputMessage="1" sqref="E66:E67" xr:uid="{25C563D7-9FA3-44D8-8189-463AAA48E65E}">
      <formula1>Pré_Longa</formula1>
    </dataValidation>
    <dataValidation type="list" allowBlank="1" showInputMessage="1" sqref="E62:E63" xr:uid="{ED64505C-3D61-4D72-8807-71ED0321FB02}">
      <formula1>Pré_Média</formula1>
    </dataValidation>
    <dataValidation type="list" allowBlank="1" showInputMessage="1" sqref="E58:E59" xr:uid="{A8D689F5-2904-4F39-A9A5-2E64CAB6F571}">
      <formula1>Pré_Curta</formula1>
    </dataValidation>
    <dataValidation type="list" allowBlank="1" showInputMessage="1" sqref="E52:E53" xr:uid="{0EBB7D68-3FFE-4549-B385-8E772531386E}">
      <formula1>Inflação_Longa</formula1>
    </dataValidation>
    <dataValidation type="list" allowBlank="1" showInputMessage="1" sqref="E37:E40" xr:uid="{E2F23649-F8D6-44B0-BE49-37C94DDC2F8A}">
      <formula1>Inflação_Curta</formula1>
    </dataValidation>
    <dataValidation type="list" allowBlank="1" showInputMessage="1" sqref="E72:E80" xr:uid="{FC2184EB-A58E-4B11-9B40-E35CFDE16A7E}">
      <formula1>Macro</formula1>
    </dataValidation>
    <dataValidation type="list" allowBlank="1" showInputMessage="1" sqref="E43:E49" xr:uid="{AB464504-85A3-4103-A07C-F817754ED961}">
      <formula1>Inflação_Média</formula1>
    </dataValidation>
    <dataValidation type="list" allowBlank="1" showInputMessage="1" sqref="E85:E87" xr:uid="{2C081BFE-3B45-4B00-AADB-6BEB8290C997}">
      <formula1>Quant</formula1>
    </dataValidation>
    <dataValidation type="list" allowBlank="1" showInputMessage="1" sqref="E90:E93" xr:uid="{5DA7E0F6-EE90-45F4-BE36-45FE081AE20A}">
      <formula1>Long_Short</formula1>
    </dataValidation>
    <dataValidation type="list" allowBlank="1" showInputMessage="1" sqref="E121:E128" xr:uid="{4DF6F53D-3C46-468C-AFDE-6E21DAC95467}">
      <formula1>Long_Bias</formula1>
    </dataValidation>
    <dataValidation type="list" allowBlank="1" showInputMessage="1" sqref="E108:E118" xr:uid="{64BEEF65-9198-4C8F-926A-AE99C4E1C81F}">
      <formula1>Long_Only</formula1>
    </dataValidation>
    <dataValidation type="list" allowBlank="1" showInputMessage="1" sqref="E12:E32" xr:uid="{443B048A-6B34-445D-AA5B-45B3B268F2FF}">
      <formula1>Pós_fixado</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5"/>
  <sheetViews>
    <sheetView showGridLines="0" zoomScale="80" zoomScaleNormal="80" workbookViewId="0">
      <pane xSplit="2" ySplit="5" topLeftCell="C6" activePane="bottomRight" state="frozen"/>
      <selection activeCell="K3" sqref="K3:L3"/>
      <selection pane="topRight" activeCell="K3" sqref="K3:L3"/>
      <selection pane="bottomLeft" activeCell="K3" sqref="K3:L3"/>
      <selection pane="bottomRight" activeCell="B5" sqref="B5"/>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101"/>
      <c r="N2" s="102"/>
      <c r="O2" s="101"/>
      <c r="P2" s="101"/>
      <c r="Q2" s="98"/>
      <c r="R2" s="103"/>
      <c r="S2" s="102"/>
      <c r="T2" s="98"/>
      <c r="AC2" s="103"/>
      <c r="AD2" s="101"/>
      <c r="AE2" s="101"/>
      <c r="AF2" s="101"/>
      <c r="AG2" s="101"/>
      <c r="AH2" s="101"/>
      <c r="AI2" s="102"/>
      <c r="AJ2" s="102"/>
      <c r="AK2" s="10"/>
      <c r="AL2" s="103"/>
      <c r="AM2" s="103"/>
      <c r="AN2" s="103"/>
      <c r="AO2" s="101"/>
      <c r="AP2" s="101"/>
      <c r="AQ2" s="103"/>
      <c r="AR2" s="103"/>
      <c r="AS2" s="101"/>
      <c r="AT2" s="103"/>
    </row>
    <row r="3" spans="2:75" ht="15.75" customHeight="1">
      <c r="C3" s="105" t="s">
        <v>1316</v>
      </c>
      <c r="D3" s="104">
        <v>44854.468009259261</v>
      </c>
      <c r="M3" s="101"/>
      <c r="N3" s="102"/>
      <c r="O3" s="101"/>
      <c r="P3" s="101"/>
      <c r="Q3" s="98"/>
      <c r="R3" s="103"/>
      <c r="S3" s="102"/>
      <c r="T3" s="554"/>
      <c r="U3" s="554"/>
      <c r="V3" s="554"/>
      <c r="W3" s="554"/>
      <c r="X3" s="554"/>
      <c r="Y3" s="554" t="str">
        <f>"Dados de retorno até "&amp;TEXT(WORKDAY(EOMONTH(D3,-1)+1,-1),"dd/mm/yy")</f>
        <v>Dados de retorno até 30/09/22</v>
      </c>
      <c r="Z3" s="554"/>
      <c r="AA3" s="554"/>
      <c r="AB3" s="554"/>
      <c r="AC3" s="554"/>
      <c r="AD3" s="101"/>
      <c r="AE3" s="101"/>
      <c r="AF3" s="101"/>
      <c r="AG3" s="101"/>
      <c r="AH3" s="101"/>
      <c r="AI3" s="102"/>
      <c r="AJ3" s="102"/>
      <c r="AK3" s="10"/>
      <c r="AL3" s="103"/>
      <c r="AM3" s="103"/>
      <c r="AN3" s="103"/>
      <c r="AO3" s="101"/>
      <c r="AP3" s="101"/>
      <c r="AQ3" s="103"/>
      <c r="AR3" s="103"/>
      <c r="AS3" s="101"/>
      <c r="AT3" s="103"/>
      <c r="AW3" s="680" t="str">
        <f>IF($B3="", "-", IF(AND($D3="Renda Variável", $J3&lt;&gt;"Brasil"), "Renda Variável "&amp;$J3, $E3&amp;" "&amp;IF($E3="Pré-fixado", $G3, IF($E3="Inflação", $G3, IF($D3="Multimercado", IF(E3="Macro", "-", $F3), IF($E3="Long Only", $J3,  IF($E3="Alternativos", "Alternativos", "-")))))))</f>
        <v>-</v>
      </c>
      <c r="AX3" s="681"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81" t="str">
        <f>IF($B3="", "-", IF(L3="","-", L3))</f>
        <v>-</v>
      </c>
      <c r="AZ3" s="681" t="str">
        <f>IF($B3="", "-", IF(M3="","-", M3))</f>
        <v>-</v>
      </c>
      <c r="BA3" s="681" t="str">
        <f>IF($B3="", "-", IF(O3="","-", O3))</f>
        <v>-</v>
      </c>
      <c r="BB3" s="692" t="s">
        <v>34</v>
      </c>
      <c r="BC3" s="681" t="str">
        <f>IF($B3="", "-", IF(F3="","-", F3))</f>
        <v>-</v>
      </c>
      <c r="BD3" s="681" t="str">
        <f>IF($B3="", "-", IF(J3="","-", J3))</f>
        <v>-</v>
      </c>
      <c r="BE3" s="681" t="str">
        <f>IF($B3="", "-", IF(K3="","-", K3))</f>
        <v>-</v>
      </c>
      <c r="BF3" s="681" t="str">
        <f>IF($B3="", "-", S3)</f>
        <v>-</v>
      </c>
      <c r="BG3" s="693" t="str">
        <f>IF($B3="", "-", AL3)</f>
        <v>-</v>
      </c>
      <c r="BH3" s="682" t="str">
        <f>IF($B3="", "-", AR3)</f>
        <v>-</v>
      </c>
      <c r="BI3" s="683" t="str">
        <f>IF($B3="", "-", AI3)</f>
        <v>-</v>
      </c>
      <c r="BJ3" s="683" t="str">
        <f>IF($B3="", "-", IFERROR(IF(FIND("geral", $AH3), "IG"), IFERROR(IF(FIND("qualificado", $AH3), "IQ"), IFERROR(IF(FIND(" profission", $AH3), "IP"), "-"))))</f>
        <v>-</v>
      </c>
      <c r="BK3" s="683" t="str">
        <f>IF($B3="", "-", Q3)</f>
        <v>-</v>
      </c>
      <c r="BL3" s="218" t="str">
        <f>IF($B3="", "-", P3)</f>
        <v>-</v>
      </c>
      <c r="BM3" s="682" t="str">
        <f t="shared" ref="BM3:BR3" si="0">IF($B3="", "-", IF(T3="", "-", T3))</f>
        <v>-</v>
      </c>
      <c r="BN3" s="682" t="str">
        <f t="shared" si="0"/>
        <v>-</v>
      </c>
      <c r="BO3" s="682" t="str">
        <f t="shared" si="0"/>
        <v>-</v>
      </c>
      <c r="BP3" s="682" t="str">
        <f t="shared" si="0"/>
        <v>-</v>
      </c>
      <c r="BQ3" s="682" t="str">
        <f t="shared" si="0"/>
        <v>-</v>
      </c>
      <c r="BR3" s="682" t="str">
        <f t="shared" si="0"/>
        <v>-</v>
      </c>
      <c r="BS3" s="682" t="str">
        <f>IF($B3="", "-", IF(Z3="", "-", Z3))</f>
        <v>-</v>
      </c>
      <c r="BT3" s="682" t="str">
        <f t="shared" ref="BT3:BV3" si="1">IF($B3="", "-", IF(AA3="", "-", AA3))</f>
        <v>-</v>
      </c>
      <c r="BU3" s="682" t="str">
        <f t="shared" si="1"/>
        <v>-</v>
      </c>
      <c r="BV3" s="684" t="str">
        <f t="shared" si="1"/>
        <v>-</v>
      </c>
      <c r="BW3" s="681" t="str">
        <f>IF($B3="", "-", C3)</f>
        <v>-</v>
      </c>
    </row>
    <row r="4" spans="2:75" ht="11.25" customHeight="1" thickBot="1">
      <c r="M4" s="101"/>
      <c r="N4" s="102"/>
      <c r="O4" s="101"/>
      <c r="P4" s="101"/>
      <c r="Q4" s="98"/>
      <c r="R4" s="103"/>
      <c r="S4" s="102"/>
      <c r="T4" s="98"/>
      <c r="U4" s="98"/>
      <c r="V4" s="98"/>
      <c r="W4" s="98"/>
      <c r="X4" s="98"/>
      <c r="Y4" s="98"/>
      <c r="Z4" s="98"/>
      <c r="AA4" s="98"/>
      <c r="AB4" s="98"/>
      <c r="AC4" s="103"/>
      <c r="AD4" s="101"/>
      <c r="AE4" s="101"/>
      <c r="AF4" s="101"/>
      <c r="AG4" s="101"/>
      <c r="AH4" s="101"/>
      <c r="AI4" s="102"/>
      <c r="AJ4" s="102"/>
      <c r="AK4" s="10"/>
      <c r="AL4" s="103"/>
      <c r="AM4" s="103"/>
      <c r="AN4" s="103"/>
      <c r="AO4" s="101"/>
      <c r="AP4" s="101"/>
      <c r="AQ4" s="103"/>
      <c r="AR4" s="103"/>
      <c r="AS4" s="101"/>
      <c r="AT4" s="103"/>
    </row>
    <row r="5" spans="2:75" s="97" customFormat="1" ht="32.25" customHeight="1"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2229</v>
      </c>
      <c r="O5" s="362" t="s">
        <v>1454</v>
      </c>
      <c r="P5" s="362" t="s">
        <v>706</v>
      </c>
      <c r="Q5" s="362" t="s">
        <v>707</v>
      </c>
      <c r="R5" s="362" t="s">
        <v>2230</v>
      </c>
      <c r="S5" s="362" t="s">
        <v>33</v>
      </c>
      <c r="T5" s="362" t="s">
        <v>708</v>
      </c>
      <c r="U5" s="362" t="s">
        <v>709</v>
      </c>
      <c r="V5" s="362" t="s">
        <v>710</v>
      </c>
      <c r="W5" s="362" t="s">
        <v>711</v>
      </c>
      <c r="X5" s="362" t="s">
        <v>712</v>
      </c>
      <c r="Y5" s="362" t="s">
        <v>1329</v>
      </c>
      <c r="Z5" s="362" t="s">
        <v>1330</v>
      </c>
      <c r="AA5" s="362" t="s">
        <v>713</v>
      </c>
      <c r="AB5" s="362" t="s">
        <v>714</v>
      </c>
      <c r="AC5" s="362" t="s">
        <v>605</v>
      </c>
      <c r="AD5" s="362" t="s">
        <v>2231</v>
      </c>
      <c r="AE5" s="362" t="s">
        <v>2232</v>
      </c>
      <c r="AF5" s="362" t="s">
        <v>653</v>
      </c>
      <c r="AG5" s="362" t="s">
        <v>2233</v>
      </c>
      <c r="AH5" s="362" t="s">
        <v>2234</v>
      </c>
      <c r="AI5" s="362" t="s">
        <v>2235</v>
      </c>
      <c r="AJ5" s="362" t="s">
        <v>2236</v>
      </c>
      <c r="AK5" s="362" t="s">
        <v>2237</v>
      </c>
      <c r="AL5" s="362" t="s">
        <v>1331</v>
      </c>
      <c r="AM5" s="362" t="s">
        <v>2238</v>
      </c>
      <c r="AN5" s="362" t="s">
        <v>654</v>
      </c>
      <c r="AO5" s="362" t="s">
        <v>1333</v>
      </c>
      <c r="AP5" s="362" t="s">
        <v>2239</v>
      </c>
      <c r="AQ5" s="362" t="s">
        <v>2240</v>
      </c>
      <c r="AR5" s="122" t="s">
        <v>2241</v>
      </c>
      <c r="AS5" s="122" t="s">
        <v>2242</v>
      </c>
      <c r="AT5" s="360" t="s">
        <v>2243</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75" ht="15.75" customHeight="1">
      <c r="B6" s="363" t="s">
        <v>462</v>
      </c>
      <c r="C6" s="364">
        <v>36498260000186</v>
      </c>
      <c r="D6" s="365" t="s">
        <v>14</v>
      </c>
      <c r="E6" s="365" t="s">
        <v>607</v>
      </c>
      <c r="F6" s="365"/>
      <c r="G6" s="366"/>
      <c r="H6" s="366" t="s">
        <v>34</v>
      </c>
      <c r="I6" s="366" t="s">
        <v>34</v>
      </c>
      <c r="J6" s="366" t="s">
        <v>608</v>
      </c>
      <c r="K6" s="367" t="s">
        <v>48</v>
      </c>
      <c r="L6" s="368"/>
      <c r="M6" s="368" t="s">
        <v>1418</v>
      </c>
      <c r="N6" s="367">
        <v>563404</v>
      </c>
      <c r="O6" s="367" t="s">
        <v>1321</v>
      </c>
      <c r="P6" s="371">
        <v>44162</v>
      </c>
      <c r="Q6" s="372">
        <v>4659579.93</v>
      </c>
      <c r="R6" s="372">
        <v>5151968.7185317473</v>
      </c>
      <c r="S6" s="367">
        <v>37</v>
      </c>
      <c r="T6" s="369">
        <v>-9.852391240552294E-2</v>
      </c>
      <c r="U6" s="369">
        <v>-1.2736378456982009</v>
      </c>
      <c r="V6" s="369">
        <v>-0.25705914786587403</v>
      </c>
      <c r="W6" s="369">
        <v>-2.5200391868306835</v>
      </c>
      <c r="X6" s="369" t="s">
        <v>1421</v>
      </c>
      <c r="Y6" s="369" t="s">
        <v>1421</v>
      </c>
      <c r="Z6" s="369" t="s">
        <v>1421</v>
      </c>
      <c r="AA6" s="369" t="s">
        <v>1421</v>
      </c>
      <c r="AB6" s="369">
        <v>0.22396487610834603</v>
      </c>
      <c r="AC6" s="373">
        <v>-1.6479946985133158</v>
      </c>
      <c r="AD6" s="555">
        <v>34172417000153</v>
      </c>
      <c r="AE6" s="370" t="s">
        <v>2277</v>
      </c>
      <c r="AF6" s="370" t="s">
        <v>2278</v>
      </c>
      <c r="AG6" s="374" t="s">
        <v>1444</v>
      </c>
      <c r="AH6" s="374" t="s">
        <v>2279</v>
      </c>
      <c r="AI6" s="374">
        <v>100</v>
      </c>
      <c r="AJ6" s="374">
        <v>100</v>
      </c>
      <c r="AK6" s="374">
        <v>100</v>
      </c>
      <c r="AL6" s="369">
        <v>8.0000000000000002E-3</v>
      </c>
      <c r="AM6" s="369">
        <v>0.15</v>
      </c>
      <c r="AN6" s="369" t="s">
        <v>34</v>
      </c>
      <c r="AO6" s="367" t="s">
        <v>1324</v>
      </c>
      <c r="AP6" s="370" t="s">
        <v>716</v>
      </c>
      <c r="AQ6" s="376" t="s">
        <v>659</v>
      </c>
      <c r="AR6" s="369">
        <v>2.6666666666666666E-3</v>
      </c>
      <c r="AS6" s="369">
        <v>2.6666666666666666E-3</v>
      </c>
      <c r="AT6" s="369"/>
      <c r="AW6" s="680"/>
      <c r="AX6" s="681"/>
      <c r="AY6" s="681"/>
      <c r="AZ6" s="681"/>
      <c r="BA6" s="681"/>
      <c r="BB6" s="692"/>
      <c r="BC6" s="681"/>
      <c r="BD6" s="681"/>
      <c r="BE6" s="681"/>
      <c r="BF6" s="681"/>
      <c r="BG6" s="693"/>
      <c r="BH6" s="682"/>
      <c r="BI6" s="683"/>
      <c r="BJ6" s="683"/>
      <c r="BK6" s="683"/>
      <c r="BL6" s="218"/>
      <c r="BM6" s="682"/>
      <c r="BN6" s="682"/>
      <c r="BO6" s="682"/>
      <c r="BP6" s="682"/>
      <c r="BQ6" s="682"/>
      <c r="BR6" s="682"/>
      <c r="BS6" s="682"/>
      <c r="BT6" s="682"/>
      <c r="BU6" s="682"/>
      <c r="BV6" s="684"/>
      <c r="BW6" s="681"/>
    </row>
    <row r="7" spans="2:75" ht="15.75" customHeight="1">
      <c r="B7" s="363" t="s">
        <v>717</v>
      </c>
      <c r="C7" s="364">
        <v>36498567000187</v>
      </c>
      <c r="D7" s="365" t="s">
        <v>13</v>
      </c>
      <c r="E7" s="365" t="s">
        <v>615</v>
      </c>
      <c r="F7" s="365" t="s">
        <v>619</v>
      </c>
      <c r="G7" s="366" t="s">
        <v>34</v>
      </c>
      <c r="H7" s="366" t="s">
        <v>865</v>
      </c>
      <c r="I7" s="366" t="s">
        <v>34</v>
      </c>
      <c r="J7" s="366"/>
      <c r="K7" s="367" t="s">
        <v>48</v>
      </c>
      <c r="L7" s="368"/>
      <c r="M7" s="368" t="s">
        <v>1418</v>
      </c>
      <c r="N7" s="367">
        <v>542407</v>
      </c>
      <c r="O7" s="367" t="s">
        <v>1321</v>
      </c>
      <c r="P7" s="371">
        <v>43998</v>
      </c>
      <c r="Q7" s="372">
        <v>2841709.05</v>
      </c>
      <c r="R7" s="372">
        <v>2891554.5593650797</v>
      </c>
      <c r="S7" s="367">
        <v>93</v>
      </c>
      <c r="T7" s="369">
        <v>6.5592877789339976E-2</v>
      </c>
      <c r="U7" s="369">
        <v>0.84793193369041708</v>
      </c>
      <c r="V7" s="369">
        <v>5.9608399686911007E-2</v>
      </c>
      <c r="W7" s="369">
        <v>0.58436163164152266</v>
      </c>
      <c r="X7" s="369">
        <v>0.11659989425615125</v>
      </c>
      <c r="Y7" s="369">
        <v>0.88419817974530368</v>
      </c>
      <c r="Z7" s="369" t="s">
        <v>1421</v>
      </c>
      <c r="AA7" s="369" t="s">
        <v>1421</v>
      </c>
      <c r="AB7" s="369">
        <v>5.76286169029133E-2</v>
      </c>
      <c r="AC7" s="373">
        <v>-0.65220495393414024</v>
      </c>
      <c r="AD7" s="555">
        <v>36016411000112</v>
      </c>
      <c r="AE7" s="370" t="s">
        <v>2277</v>
      </c>
      <c r="AF7" s="370" t="s">
        <v>2278</v>
      </c>
      <c r="AG7" s="374" t="s">
        <v>1444</v>
      </c>
      <c r="AH7" s="374" t="s">
        <v>2279</v>
      </c>
      <c r="AI7" s="374">
        <v>100</v>
      </c>
      <c r="AJ7" s="374">
        <v>100</v>
      </c>
      <c r="AK7" s="374">
        <v>100</v>
      </c>
      <c r="AL7" s="369">
        <v>6.9999999999999993E-3</v>
      </c>
      <c r="AM7" s="369">
        <v>0.1</v>
      </c>
      <c r="AN7" s="369" t="s">
        <v>34</v>
      </c>
      <c r="AO7" s="367" t="s">
        <v>1324</v>
      </c>
      <c r="AP7" s="370" t="s">
        <v>13</v>
      </c>
      <c r="AQ7" s="376" t="s">
        <v>668</v>
      </c>
      <c r="AR7" s="369">
        <v>2.3E-3</v>
      </c>
      <c r="AS7" s="369">
        <v>2.3E-3</v>
      </c>
      <c r="AT7" s="369"/>
      <c r="AW7" s="680"/>
      <c r="AX7" s="681"/>
      <c r="AY7" s="681"/>
      <c r="AZ7" s="681"/>
      <c r="BA7" s="681"/>
      <c r="BB7" s="692"/>
      <c r="BC7" s="681"/>
      <c r="BD7" s="681"/>
      <c r="BE7" s="681"/>
      <c r="BF7" s="681"/>
      <c r="BG7" s="693"/>
      <c r="BH7" s="682"/>
      <c r="BI7" s="683"/>
      <c r="BJ7" s="683"/>
      <c r="BK7" s="683"/>
      <c r="BL7" s="218"/>
      <c r="BM7" s="682"/>
      <c r="BN7" s="682"/>
      <c r="BO7" s="682"/>
      <c r="BP7" s="682"/>
      <c r="BQ7" s="682"/>
      <c r="BR7" s="682"/>
      <c r="BS7" s="682"/>
      <c r="BT7" s="682"/>
      <c r="BU7" s="682"/>
      <c r="BV7" s="684"/>
      <c r="BW7" s="681"/>
    </row>
    <row r="8" spans="2:75" ht="15.75" customHeight="1">
      <c r="B8" s="363" t="s">
        <v>463</v>
      </c>
      <c r="C8" s="364">
        <v>22232929000189</v>
      </c>
      <c r="D8" s="365" t="s">
        <v>13</v>
      </c>
      <c r="E8" s="365" t="s">
        <v>616</v>
      </c>
      <c r="F8" s="365" t="s">
        <v>617</v>
      </c>
      <c r="G8" s="366" t="s">
        <v>34</v>
      </c>
      <c r="H8" s="366" t="s">
        <v>1337</v>
      </c>
      <c r="I8" s="366" t="s">
        <v>34</v>
      </c>
      <c r="J8" s="366" t="s">
        <v>608</v>
      </c>
      <c r="K8" s="367" t="s">
        <v>48</v>
      </c>
      <c r="L8" s="368"/>
      <c r="M8" s="368" t="s">
        <v>1418</v>
      </c>
      <c r="N8" s="367">
        <v>400531</v>
      </c>
      <c r="O8" s="367" t="s">
        <v>1321</v>
      </c>
      <c r="P8" s="371">
        <v>42191</v>
      </c>
      <c r="Q8" s="372">
        <v>101476445.78</v>
      </c>
      <c r="R8" s="372">
        <v>100975083.49694449</v>
      </c>
      <c r="S8" s="367">
        <v>4</v>
      </c>
      <c r="T8" s="369">
        <v>8.9902572050221563E-2</v>
      </c>
      <c r="U8" s="369">
        <v>1.1621880962002153</v>
      </c>
      <c r="V8" s="369">
        <v>0.11621671294090308</v>
      </c>
      <c r="W8" s="369">
        <v>1.139312384745552</v>
      </c>
      <c r="X8" s="369">
        <v>0.16656391404993331</v>
      </c>
      <c r="Y8" s="369">
        <v>1.263084418332864</v>
      </c>
      <c r="Z8" s="369">
        <v>0.33779012818577625</v>
      </c>
      <c r="AA8" s="369">
        <v>1.9201085962026732</v>
      </c>
      <c r="AB8" s="369">
        <v>2.2606600383819335E-2</v>
      </c>
      <c r="AC8" s="373">
        <v>0.57821109393683534</v>
      </c>
      <c r="AD8" s="555">
        <v>0</v>
      </c>
      <c r="AE8" s="370" t="s">
        <v>2280</v>
      </c>
      <c r="AF8" s="370" t="s">
        <v>2281</v>
      </c>
      <c r="AG8" s="374" t="s">
        <v>59</v>
      </c>
      <c r="AH8" s="374" t="s">
        <v>2282</v>
      </c>
      <c r="AI8" s="374">
        <v>5000</v>
      </c>
      <c r="AJ8" s="374">
        <v>0</v>
      </c>
      <c r="AK8" s="374">
        <v>1000</v>
      </c>
      <c r="AL8" s="691">
        <v>1.4999999999999999E-2</v>
      </c>
      <c r="AM8" s="691">
        <v>0.2</v>
      </c>
      <c r="AN8" s="369" t="s">
        <v>64</v>
      </c>
      <c r="AO8" s="367" t="s">
        <v>1324</v>
      </c>
      <c r="AP8" s="370" t="s">
        <v>13</v>
      </c>
      <c r="AQ8" s="376" t="s">
        <v>668</v>
      </c>
      <c r="AR8" s="369">
        <v>2.9999999999999996E-3</v>
      </c>
      <c r="AS8" s="369">
        <v>2.9999999999999996E-3</v>
      </c>
      <c r="AT8" s="369"/>
      <c r="AW8" s="680"/>
      <c r="AX8" s="681"/>
      <c r="AY8" s="681"/>
      <c r="AZ8" s="681"/>
      <c r="BA8" s="681"/>
      <c r="BB8" s="692"/>
      <c r="BC8" s="681"/>
      <c r="BD8" s="681"/>
      <c r="BE8" s="681"/>
      <c r="BF8" s="681"/>
      <c r="BG8" s="693"/>
      <c r="BH8" s="682"/>
      <c r="BI8" s="683"/>
      <c r="BJ8" s="683"/>
      <c r="BK8" s="683"/>
      <c r="BL8" s="218"/>
      <c r="BM8" s="682"/>
      <c r="BN8" s="682"/>
      <c r="BO8" s="682"/>
      <c r="BP8" s="682"/>
      <c r="BQ8" s="682"/>
      <c r="BR8" s="682"/>
      <c r="BS8" s="682"/>
      <c r="BT8" s="682"/>
      <c r="BU8" s="682"/>
      <c r="BV8" s="684"/>
      <c r="BW8" s="681"/>
    </row>
    <row r="9" spans="2:75" ht="15.75" customHeight="1">
      <c r="B9" s="363" t="s">
        <v>718</v>
      </c>
      <c r="C9" s="364">
        <v>39377954000153</v>
      </c>
      <c r="D9" s="365" t="s">
        <v>14</v>
      </c>
      <c r="E9" s="365" t="s">
        <v>607</v>
      </c>
      <c r="F9" s="365"/>
      <c r="G9" s="366"/>
      <c r="H9" s="366" t="s">
        <v>34</v>
      </c>
      <c r="I9" s="366" t="s">
        <v>34</v>
      </c>
      <c r="J9" s="366" t="s">
        <v>608</v>
      </c>
      <c r="K9" s="367" t="s">
        <v>48</v>
      </c>
      <c r="L9" s="368"/>
      <c r="M9" s="368" t="s">
        <v>34</v>
      </c>
      <c r="N9" s="367">
        <v>588881</v>
      </c>
      <c r="O9" s="367" t="s">
        <v>1321</v>
      </c>
      <c r="P9" s="371">
        <v>44188</v>
      </c>
      <c r="Q9" s="372">
        <v>67521217.359999999</v>
      </c>
      <c r="R9" s="372">
        <v>63217464.389841244</v>
      </c>
      <c r="S9" s="367">
        <v>33</v>
      </c>
      <c r="T9" s="369">
        <v>0.17443774871079154</v>
      </c>
      <c r="U9" s="369">
        <v>2.2549908245828298</v>
      </c>
      <c r="V9" s="369">
        <v>6.6416584760096153E-2</v>
      </c>
      <c r="W9" s="369">
        <v>0.65110461012744791</v>
      </c>
      <c r="X9" s="369" t="s">
        <v>1421</v>
      </c>
      <c r="Y9" s="369" t="s">
        <v>1421</v>
      </c>
      <c r="Z9" s="369" t="s">
        <v>1421</v>
      </c>
      <c r="AA9" s="369" t="s">
        <v>1421</v>
      </c>
      <c r="AB9" s="369">
        <v>0.23951537777885071</v>
      </c>
      <c r="AC9" s="373">
        <v>-1.7752598678111631E-2</v>
      </c>
      <c r="AD9" s="555">
        <v>0</v>
      </c>
      <c r="AE9" s="370" t="s">
        <v>2280</v>
      </c>
      <c r="AF9" s="370" t="s">
        <v>2281</v>
      </c>
      <c r="AG9" s="374" t="s">
        <v>59</v>
      </c>
      <c r="AH9" s="374" t="s">
        <v>2282</v>
      </c>
      <c r="AI9" s="374">
        <v>5000</v>
      </c>
      <c r="AJ9" s="374">
        <v>5000</v>
      </c>
      <c r="AK9" s="374">
        <v>5000</v>
      </c>
      <c r="AL9" s="369">
        <v>0.02</v>
      </c>
      <c r="AM9" s="369">
        <v>0.2</v>
      </c>
      <c r="AN9" s="369" t="s">
        <v>666</v>
      </c>
      <c r="AO9" s="367" t="s">
        <v>1324</v>
      </c>
      <c r="AP9" s="370" t="s">
        <v>716</v>
      </c>
      <c r="AQ9" s="376" t="s">
        <v>659</v>
      </c>
      <c r="AR9" s="369">
        <v>5.3333333333333332E-3</v>
      </c>
      <c r="AS9" s="369">
        <v>5.3333333333333332E-3</v>
      </c>
      <c r="AT9" s="369"/>
      <c r="AW9" s="680"/>
      <c r="AX9" s="681"/>
      <c r="AY9" s="681"/>
      <c r="AZ9" s="681"/>
      <c r="BA9" s="681"/>
      <c r="BB9" s="692"/>
      <c r="BC9" s="681"/>
      <c r="BD9" s="681"/>
      <c r="BE9" s="681"/>
      <c r="BF9" s="681"/>
      <c r="BG9" s="693"/>
      <c r="BH9" s="682"/>
      <c r="BI9" s="683"/>
      <c r="BJ9" s="683"/>
      <c r="BK9" s="683"/>
      <c r="BL9" s="218"/>
      <c r="BM9" s="682"/>
      <c r="BN9" s="682"/>
      <c r="BO9" s="682"/>
      <c r="BP9" s="682"/>
      <c r="BQ9" s="682"/>
      <c r="BR9" s="682"/>
      <c r="BS9" s="682"/>
      <c r="BT9" s="682"/>
      <c r="BU9" s="682"/>
      <c r="BV9" s="684"/>
      <c r="BW9" s="681"/>
    </row>
    <row r="10" spans="2:75" ht="15.75" customHeight="1">
      <c r="B10" s="363" t="s">
        <v>58</v>
      </c>
      <c r="C10" s="364">
        <v>23657955000111</v>
      </c>
      <c r="D10" s="365" t="s">
        <v>14</v>
      </c>
      <c r="E10" s="365" t="s">
        <v>607</v>
      </c>
      <c r="F10" s="365"/>
      <c r="G10" s="366"/>
      <c r="H10" s="366" t="s">
        <v>34</v>
      </c>
      <c r="I10" s="366" t="s">
        <v>34</v>
      </c>
      <c r="J10" s="366" t="s">
        <v>611</v>
      </c>
      <c r="K10" s="367"/>
      <c r="L10" s="368"/>
      <c r="M10" s="368" t="s">
        <v>1418</v>
      </c>
      <c r="N10" s="367">
        <v>423084</v>
      </c>
      <c r="O10" s="367" t="s">
        <v>1324</v>
      </c>
      <c r="P10" s="371">
        <v>42611</v>
      </c>
      <c r="Q10" s="372">
        <v>9696255.7599999998</v>
      </c>
      <c r="R10" s="372">
        <v>8667562.9175396822</v>
      </c>
      <c r="S10" s="367">
        <v>32</v>
      </c>
      <c r="T10" s="369">
        <v>7.6972969036157135E-2</v>
      </c>
      <c r="U10" s="369">
        <v>0.9950445944198002</v>
      </c>
      <c r="V10" s="369">
        <v>8.5880201142654267E-2</v>
      </c>
      <c r="W10" s="369">
        <v>0.84191313185754602</v>
      </c>
      <c r="X10" s="369">
        <v>0.40777769648154005</v>
      </c>
      <c r="Y10" s="369">
        <v>3.0922523495400975</v>
      </c>
      <c r="Z10" s="369">
        <v>0.34180123402466012</v>
      </c>
      <c r="AA10" s="369">
        <v>1.9429090221443213</v>
      </c>
      <c r="AB10" s="369">
        <v>0.19567748880338767</v>
      </c>
      <c r="AC10" s="373">
        <v>2.1980903640125227E-2</v>
      </c>
      <c r="AD10" s="555">
        <v>0</v>
      </c>
      <c r="AE10" s="370" t="s">
        <v>2280</v>
      </c>
      <c r="AF10" s="370" t="s">
        <v>2281</v>
      </c>
      <c r="AG10" s="374" t="s">
        <v>59</v>
      </c>
      <c r="AH10" s="374" t="s">
        <v>2282</v>
      </c>
      <c r="AI10" s="374">
        <v>5000</v>
      </c>
      <c r="AJ10" s="374">
        <v>1000</v>
      </c>
      <c r="AK10" s="374">
        <v>1000</v>
      </c>
      <c r="AL10" s="369">
        <v>1.4999999999999999E-2</v>
      </c>
      <c r="AM10" s="369">
        <v>0.2</v>
      </c>
      <c r="AN10" s="369" t="s">
        <v>666</v>
      </c>
      <c r="AO10" s="367" t="s">
        <v>1324</v>
      </c>
      <c r="AP10" s="370" t="s">
        <v>716</v>
      </c>
      <c r="AQ10" s="376" t="s">
        <v>659</v>
      </c>
      <c r="AR10" s="369">
        <v>2.9999999999999996E-3</v>
      </c>
      <c r="AS10" s="369">
        <v>2.9999999999999996E-3</v>
      </c>
      <c r="AT10" s="369"/>
      <c r="AW10" s="680"/>
      <c r="AX10" s="681"/>
      <c r="AY10" s="681"/>
      <c r="AZ10" s="681"/>
      <c r="BA10" s="681"/>
      <c r="BB10" s="692"/>
      <c r="BC10" s="681"/>
      <c r="BD10" s="681"/>
      <c r="BE10" s="681"/>
      <c r="BF10" s="681"/>
      <c r="BG10" s="693"/>
      <c r="BH10" s="682"/>
      <c r="BI10" s="683"/>
      <c r="BJ10" s="683"/>
      <c r="BK10" s="683"/>
      <c r="BL10" s="218"/>
      <c r="BM10" s="682"/>
      <c r="BN10" s="682"/>
      <c r="BO10" s="682"/>
      <c r="BP10" s="682"/>
      <c r="BQ10" s="682"/>
      <c r="BR10" s="682"/>
      <c r="BS10" s="682"/>
      <c r="BT10" s="682"/>
      <c r="BU10" s="682"/>
      <c r="BV10" s="684"/>
      <c r="BW10" s="681"/>
    </row>
    <row r="11" spans="2:75" ht="15.75" customHeight="1">
      <c r="B11" s="363" t="s">
        <v>61</v>
      </c>
      <c r="C11" s="364">
        <v>9599346000122</v>
      </c>
      <c r="D11" s="365" t="s">
        <v>14</v>
      </c>
      <c r="E11" s="365" t="s">
        <v>607</v>
      </c>
      <c r="F11" s="365"/>
      <c r="G11" s="366"/>
      <c r="H11" s="366" t="s">
        <v>34</v>
      </c>
      <c r="I11" s="366" t="s">
        <v>34</v>
      </c>
      <c r="J11" s="366" t="s">
        <v>608</v>
      </c>
      <c r="K11" s="367" t="s">
        <v>48</v>
      </c>
      <c r="L11" s="368"/>
      <c r="M11" s="368" t="s">
        <v>1418</v>
      </c>
      <c r="N11" s="367">
        <v>213705</v>
      </c>
      <c r="O11" s="367" t="s">
        <v>1321</v>
      </c>
      <c r="P11" s="371">
        <v>39629</v>
      </c>
      <c r="Q11" s="372">
        <v>197356987.77000001</v>
      </c>
      <c r="R11" s="372">
        <v>217644640.14107138</v>
      </c>
      <c r="S11" s="367">
        <v>4</v>
      </c>
      <c r="T11" s="369">
        <v>7.9195086974791717E-2</v>
      </c>
      <c r="U11" s="369">
        <v>1.0237703467285486</v>
      </c>
      <c r="V11" s="369">
        <v>-1.4266389219254716E-2</v>
      </c>
      <c r="W11" s="369">
        <v>-0.13985831737783291</v>
      </c>
      <c r="X11" s="369">
        <v>0.18828697723049315</v>
      </c>
      <c r="Y11" s="369">
        <v>1.4278143526546521</v>
      </c>
      <c r="Z11" s="369">
        <v>0.18282984477085007</v>
      </c>
      <c r="AA11" s="369">
        <v>1.0392641089672074</v>
      </c>
      <c r="AB11" s="369">
        <v>0.17089280801770934</v>
      </c>
      <c r="AC11" s="373">
        <v>-0.56731288329794505</v>
      </c>
      <c r="AD11" s="555">
        <v>0</v>
      </c>
      <c r="AE11" s="370" t="s">
        <v>2283</v>
      </c>
      <c r="AF11" s="370" t="s">
        <v>2284</v>
      </c>
      <c r="AG11" s="374" t="s">
        <v>719</v>
      </c>
      <c r="AH11" s="374" t="s">
        <v>2282</v>
      </c>
      <c r="AI11" s="374">
        <v>500</v>
      </c>
      <c r="AJ11" s="374">
        <v>100</v>
      </c>
      <c r="AK11" s="374">
        <v>500</v>
      </c>
      <c r="AL11" s="369">
        <v>0.02</v>
      </c>
      <c r="AM11" s="369">
        <v>0.2</v>
      </c>
      <c r="AN11" s="369" t="s">
        <v>666</v>
      </c>
      <c r="AO11" s="367" t="s">
        <v>1324</v>
      </c>
      <c r="AP11" s="370" t="s">
        <v>716</v>
      </c>
      <c r="AQ11" s="376" t="s">
        <v>667</v>
      </c>
      <c r="AR11" s="369">
        <v>3.3333333333333331E-3</v>
      </c>
      <c r="AS11" s="369">
        <v>3.3333333333333331E-3</v>
      </c>
      <c r="AT11" s="369"/>
      <c r="AW11" s="680"/>
      <c r="AX11" s="681"/>
      <c r="AY11" s="681"/>
      <c r="AZ11" s="681"/>
      <c r="BA11" s="681"/>
      <c r="BB11" s="692"/>
      <c r="BC11" s="681"/>
      <c r="BD11" s="681"/>
      <c r="BE11" s="681"/>
      <c r="BF11" s="681"/>
      <c r="BG11" s="693"/>
      <c r="BH11" s="682"/>
      <c r="BI11" s="683"/>
      <c r="BJ11" s="683"/>
      <c r="BK11" s="683"/>
      <c r="BL11" s="218"/>
      <c r="BM11" s="682"/>
      <c r="BN11" s="682"/>
      <c r="BO11" s="682"/>
      <c r="BP11" s="682"/>
      <c r="BQ11" s="682"/>
      <c r="BR11" s="682"/>
      <c r="BS11" s="682"/>
      <c r="BT11" s="682"/>
      <c r="BU11" s="682"/>
      <c r="BV11" s="684"/>
      <c r="BW11" s="681"/>
    </row>
    <row r="12" spans="2:75" ht="15.75" customHeight="1">
      <c r="B12" s="363" t="s">
        <v>62</v>
      </c>
      <c r="C12" s="364">
        <v>9550197000107</v>
      </c>
      <c r="D12" s="365" t="s">
        <v>14</v>
      </c>
      <c r="E12" s="365" t="s">
        <v>607</v>
      </c>
      <c r="F12" s="365"/>
      <c r="G12" s="366"/>
      <c r="H12" s="366" t="s">
        <v>34</v>
      </c>
      <c r="I12" s="366" t="s">
        <v>34</v>
      </c>
      <c r="J12" s="366" t="s">
        <v>608</v>
      </c>
      <c r="K12" s="367" t="s">
        <v>48</v>
      </c>
      <c r="L12" s="368"/>
      <c r="M12" s="368" t="s">
        <v>1418</v>
      </c>
      <c r="N12" s="367">
        <v>213691</v>
      </c>
      <c r="O12" s="367" t="s">
        <v>1321</v>
      </c>
      <c r="P12" s="371">
        <v>39629</v>
      </c>
      <c r="Q12" s="372">
        <v>345428700.72000003</v>
      </c>
      <c r="R12" s="372">
        <v>379102380.53019869</v>
      </c>
      <c r="S12" s="367">
        <v>20</v>
      </c>
      <c r="T12" s="369">
        <v>-3.7647870011649154E-2</v>
      </c>
      <c r="U12" s="369">
        <v>-0.48668136380336047</v>
      </c>
      <c r="V12" s="369">
        <v>-7.4805478087655697E-2</v>
      </c>
      <c r="W12" s="369">
        <v>-0.73334381497622037</v>
      </c>
      <c r="X12" s="369">
        <v>5.4805802864507092E-2</v>
      </c>
      <c r="Y12" s="369">
        <v>0.41560235917384331</v>
      </c>
      <c r="Z12" s="369">
        <v>0.18192514579187913</v>
      </c>
      <c r="AA12" s="369">
        <v>1.0341215066779466</v>
      </c>
      <c r="AB12" s="369">
        <v>0.24912221650959668</v>
      </c>
      <c r="AC12" s="373">
        <v>-0.57779851541551552</v>
      </c>
      <c r="AD12" s="555">
        <v>0</v>
      </c>
      <c r="AE12" s="370" t="s">
        <v>2283</v>
      </c>
      <c r="AF12" s="370" t="s">
        <v>2284</v>
      </c>
      <c r="AG12" s="374" t="s">
        <v>719</v>
      </c>
      <c r="AH12" s="374" t="s">
        <v>2282</v>
      </c>
      <c r="AI12" s="374">
        <v>500</v>
      </c>
      <c r="AJ12" s="374">
        <v>100</v>
      </c>
      <c r="AK12" s="374">
        <v>500</v>
      </c>
      <c r="AL12" s="691">
        <v>0.02</v>
      </c>
      <c r="AM12" s="691">
        <v>0.2</v>
      </c>
      <c r="AN12" s="369" t="s">
        <v>666</v>
      </c>
      <c r="AO12" s="367" t="s">
        <v>1324</v>
      </c>
      <c r="AP12" s="370" t="s">
        <v>716</v>
      </c>
      <c r="AQ12" s="376" t="s">
        <v>681</v>
      </c>
      <c r="AR12" s="369">
        <v>3.3333333333333331E-3</v>
      </c>
      <c r="AS12" s="369">
        <v>3.3333333333333331E-3</v>
      </c>
      <c r="AT12" s="369"/>
      <c r="AW12" s="680"/>
      <c r="AX12" s="681"/>
      <c r="AY12" s="681"/>
      <c r="AZ12" s="681"/>
      <c r="BA12" s="681"/>
      <c r="BB12" s="692"/>
      <c r="BC12" s="681"/>
      <c r="BD12" s="681"/>
      <c r="BE12" s="681"/>
      <c r="BF12" s="681"/>
      <c r="BG12" s="693"/>
      <c r="BH12" s="682"/>
      <c r="BI12" s="683"/>
      <c r="BJ12" s="683"/>
      <c r="BK12" s="683"/>
      <c r="BL12" s="218"/>
      <c r="BM12" s="682"/>
      <c r="BN12" s="682"/>
      <c r="BO12" s="682"/>
      <c r="BP12" s="682"/>
      <c r="BQ12" s="682"/>
      <c r="BR12" s="682"/>
      <c r="BS12" s="682"/>
      <c r="BT12" s="682"/>
      <c r="BU12" s="682"/>
      <c r="BV12" s="684"/>
      <c r="BW12" s="681"/>
    </row>
    <row r="13" spans="2:75" ht="15.75" customHeight="1">
      <c r="B13" s="363" t="s">
        <v>63</v>
      </c>
      <c r="C13" s="364">
        <v>36181846000112</v>
      </c>
      <c r="D13" s="365" t="s">
        <v>13</v>
      </c>
      <c r="E13" s="365" t="s">
        <v>616</v>
      </c>
      <c r="F13" s="365" t="s">
        <v>617</v>
      </c>
      <c r="G13" s="366" t="s">
        <v>34</v>
      </c>
      <c r="H13" s="366" t="s">
        <v>1337</v>
      </c>
      <c r="I13" s="366" t="s">
        <v>34</v>
      </c>
      <c r="J13" s="366" t="s">
        <v>608</v>
      </c>
      <c r="K13" s="367" t="s">
        <v>48</v>
      </c>
      <c r="L13" s="368"/>
      <c r="M13" s="368" t="s">
        <v>34</v>
      </c>
      <c r="N13" s="367">
        <v>531715</v>
      </c>
      <c r="O13" s="367" t="s">
        <v>1321</v>
      </c>
      <c r="P13" s="371">
        <v>43922</v>
      </c>
      <c r="Q13" s="372">
        <v>673939480.39999998</v>
      </c>
      <c r="R13" s="372">
        <v>1218769776.60869</v>
      </c>
      <c r="S13" s="367">
        <v>31</v>
      </c>
      <c r="T13" s="369">
        <v>-3.6293599792973641E-3</v>
      </c>
      <c r="U13" s="369">
        <v>-4.6917444835822816E-2</v>
      </c>
      <c r="V13" s="369">
        <v>1.8581823835060352E-2</v>
      </c>
      <c r="W13" s="369">
        <v>0.18216400628375781</v>
      </c>
      <c r="X13" s="369">
        <v>1.3961187764306437E-2</v>
      </c>
      <c r="Y13" s="369">
        <v>0.10587022301378222</v>
      </c>
      <c r="Z13" s="369" t="s">
        <v>1421</v>
      </c>
      <c r="AA13" s="369" t="s">
        <v>1421</v>
      </c>
      <c r="AB13" s="369">
        <v>4.0256160220714265E-2</v>
      </c>
      <c r="AC13" s="373">
        <v>-1.9359125540116628</v>
      </c>
      <c r="AD13" s="555">
        <v>36181795000129</v>
      </c>
      <c r="AE13" s="370" t="s">
        <v>2285</v>
      </c>
      <c r="AF13" s="370" t="s">
        <v>2281</v>
      </c>
      <c r="AG13" s="374" t="s">
        <v>59</v>
      </c>
      <c r="AH13" s="374" t="s">
        <v>2282</v>
      </c>
      <c r="AI13" s="374">
        <v>25000</v>
      </c>
      <c r="AJ13" s="374">
        <v>1000</v>
      </c>
      <c r="AK13" s="374">
        <v>10000</v>
      </c>
      <c r="AL13" s="369">
        <v>0.02</v>
      </c>
      <c r="AM13" s="369">
        <v>0.2</v>
      </c>
      <c r="AN13" s="369" t="s">
        <v>64</v>
      </c>
      <c r="AO13" s="367" t="s">
        <v>1324</v>
      </c>
      <c r="AP13" s="370" t="s">
        <v>13</v>
      </c>
      <c r="AQ13" s="376" t="s">
        <v>668</v>
      </c>
      <c r="AR13" s="369">
        <v>4.0000000000000001E-3</v>
      </c>
      <c r="AS13" s="369">
        <v>4.0000000000000001E-3</v>
      </c>
      <c r="AT13" s="369"/>
      <c r="AW13" s="680"/>
      <c r="AX13" s="681"/>
      <c r="AY13" s="681"/>
      <c r="AZ13" s="681"/>
      <c r="BA13" s="681"/>
      <c r="BB13" s="692"/>
      <c r="BC13" s="681"/>
      <c r="BD13" s="681"/>
      <c r="BE13" s="681"/>
      <c r="BF13" s="681"/>
      <c r="BG13" s="693"/>
      <c r="BH13" s="682"/>
      <c r="BI13" s="683"/>
      <c r="BJ13" s="683"/>
      <c r="BK13" s="683"/>
      <c r="BL13" s="218"/>
      <c r="BM13" s="682"/>
      <c r="BN13" s="682"/>
      <c r="BO13" s="682"/>
      <c r="BP13" s="682"/>
      <c r="BQ13" s="682"/>
      <c r="BR13" s="682"/>
      <c r="BS13" s="682"/>
      <c r="BT13" s="682"/>
      <c r="BU13" s="682"/>
      <c r="BV13" s="684"/>
      <c r="BW13" s="681"/>
    </row>
    <row r="14" spans="2:75" ht="15.75" customHeight="1">
      <c r="B14" s="363" t="s">
        <v>65</v>
      </c>
      <c r="C14" s="364">
        <v>21983042000160</v>
      </c>
      <c r="D14" s="365" t="s">
        <v>13</v>
      </c>
      <c r="E14" s="365" t="s">
        <v>615</v>
      </c>
      <c r="F14" s="365" t="s">
        <v>619</v>
      </c>
      <c r="G14" s="366" t="s">
        <v>34</v>
      </c>
      <c r="H14" s="366" t="s">
        <v>1337</v>
      </c>
      <c r="I14" s="366" t="s">
        <v>34</v>
      </c>
      <c r="J14" s="366" t="s">
        <v>611</v>
      </c>
      <c r="K14" s="367" t="s">
        <v>48</v>
      </c>
      <c r="L14" s="368" t="s">
        <v>1339</v>
      </c>
      <c r="M14" s="368" t="s">
        <v>34</v>
      </c>
      <c r="N14" s="367">
        <v>396729</v>
      </c>
      <c r="O14" s="367" t="s">
        <v>1321</v>
      </c>
      <c r="P14" s="371">
        <v>42153</v>
      </c>
      <c r="Q14" s="372">
        <v>678603426.64999998</v>
      </c>
      <c r="R14" s="372">
        <v>727525671.39785659</v>
      </c>
      <c r="S14" s="367">
        <v>18</v>
      </c>
      <c r="T14" s="369">
        <v>7.1971349791794204E-2</v>
      </c>
      <c r="U14" s="369">
        <v>0.93038768622503421</v>
      </c>
      <c r="V14" s="369">
        <v>9.9269709489079094E-2</v>
      </c>
      <c r="W14" s="369">
        <v>0.97317508462412372</v>
      </c>
      <c r="X14" s="369">
        <v>0.12402252340096243</v>
      </c>
      <c r="Y14" s="369">
        <v>0.94048532494929904</v>
      </c>
      <c r="Z14" s="369">
        <v>0.17627075555948735</v>
      </c>
      <c r="AA14" s="369">
        <v>1.0019801195100873</v>
      </c>
      <c r="AB14" s="369">
        <v>2.3854553674504595E-2</v>
      </c>
      <c r="AC14" s="373">
        <v>-9.2507347236399418E-2</v>
      </c>
      <c r="AD14" s="555">
        <v>21983079000198</v>
      </c>
      <c r="AE14" s="370" t="s">
        <v>2286</v>
      </c>
      <c r="AF14" s="370" t="s">
        <v>2287</v>
      </c>
      <c r="AG14" s="374" t="s">
        <v>1445</v>
      </c>
      <c r="AH14" s="374" t="s">
        <v>2282</v>
      </c>
      <c r="AI14" s="374">
        <v>50000</v>
      </c>
      <c r="AJ14" s="374">
        <v>5000</v>
      </c>
      <c r="AK14" s="374">
        <v>25000</v>
      </c>
      <c r="AL14" s="369">
        <v>1.9E-2</v>
      </c>
      <c r="AM14" s="369">
        <v>0.2</v>
      </c>
      <c r="AN14" s="369" t="s">
        <v>64</v>
      </c>
      <c r="AO14" s="367" t="s">
        <v>1324</v>
      </c>
      <c r="AP14" s="370" t="s">
        <v>13</v>
      </c>
      <c r="AQ14" s="376" t="s">
        <v>671</v>
      </c>
      <c r="AR14" s="369">
        <v>3.7999999999999996E-3</v>
      </c>
      <c r="AS14" s="369">
        <v>3.7999999999999996E-3</v>
      </c>
      <c r="AT14" s="369"/>
      <c r="AW14" s="680"/>
      <c r="AX14" s="681"/>
      <c r="AY14" s="681"/>
      <c r="AZ14" s="681"/>
      <c r="BA14" s="681"/>
      <c r="BB14" s="692"/>
      <c r="BC14" s="681"/>
      <c r="BD14" s="681"/>
      <c r="BE14" s="681"/>
      <c r="BF14" s="681"/>
      <c r="BG14" s="693"/>
      <c r="BH14" s="682"/>
      <c r="BI14" s="683"/>
      <c r="BJ14" s="683"/>
      <c r="BK14" s="683"/>
      <c r="BL14" s="218"/>
      <c r="BM14" s="682"/>
      <c r="BN14" s="682"/>
      <c r="BO14" s="682"/>
      <c r="BP14" s="682"/>
      <c r="BQ14" s="682"/>
      <c r="BR14" s="682"/>
      <c r="BS14" s="682"/>
      <c r="BT14" s="682"/>
      <c r="BU14" s="682"/>
      <c r="BV14" s="684"/>
      <c r="BW14" s="681"/>
    </row>
    <row r="15" spans="2:75" ht="15.75" customHeight="1">
      <c r="B15" s="363" t="s">
        <v>66</v>
      </c>
      <c r="C15" s="364">
        <v>35618055000144</v>
      </c>
      <c r="D15" s="365" t="s">
        <v>13</v>
      </c>
      <c r="E15" s="365" t="s">
        <v>616</v>
      </c>
      <c r="F15" s="365" t="s">
        <v>618</v>
      </c>
      <c r="G15" s="366" t="s">
        <v>34</v>
      </c>
      <c r="H15" s="366" t="s">
        <v>1338</v>
      </c>
      <c r="I15" s="366" t="s">
        <v>34</v>
      </c>
      <c r="J15" s="366" t="s">
        <v>611</v>
      </c>
      <c r="K15" s="367" t="s">
        <v>48</v>
      </c>
      <c r="L15" s="368" t="s">
        <v>1339</v>
      </c>
      <c r="M15" s="368" t="s">
        <v>34</v>
      </c>
      <c r="N15" s="367">
        <v>519790</v>
      </c>
      <c r="O15" s="367" t="s">
        <v>1321</v>
      </c>
      <c r="P15" s="371">
        <v>43826</v>
      </c>
      <c r="Q15" s="372">
        <v>478992348.19999999</v>
      </c>
      <c r="R15" s="372">
        <v>712390279.15127027</v>
      </c>
      <c r="S15" s="367">
        <v>18</v>
      </c>
      <c r="T15" s="369">
        <v>8.0481978291454759E-2</v>
      </c>
      <c r="U15" s="369">
        <v>1.0404062419562594</v>
      </c>
      <c r="V15" s="369">
        <v>0.11968384383946451</v>
      </c>
      <c r="W15" s="369">
        <v>1.173301860719405</v>
      </c>
      <c r="X15" s="369">
        <v>0.16466647534307266</v>
      </c>
      <c r="Y15" s="369">
        <v>1.2486957959289808</v>
      </c>
      <c r="Z15" s="369" t="s">
        <v>1421</v>
      </c>
      <c r="AA15" s="369" t="s">
        <v>1421</v>
      </c>
      <c r="AB15" s="369">
        <v>7.594161015106822E-2</v>
      </c>
      <c r="AC15" s="373">
        <v>0.24660405106227398</v>
      </c>
      <c r="AD15" s="555">
        <v>35618088000194</v>
      </c>
      <c r="AE15" s="370" t="s">
        <v>2286</v>
      </c>
      <c r="AF15" s="370" t="s">
        <v>2287</v>
      </c>
      <c r="AG15" s="374" t="s">
        <v>1445</v>
      </c>
      <c r="AH15" s="374" t="s">
        <v>2279</v>
      </c>
      <c r="AI15" s="374">
        <v>50000</v>
      </c>
      <c r="AJ15" s="374">
        <v>5000</v>
      </c>
      <c r="AK15" s="374">
        <v>25000</v>
      </c>
      <c r="AL15" s="369">
        <v>1.9E-2</v>
      </c>
      <c r="AM15" s="369">
        <v>0.2</v>
      </c>
      <c r="AN15" s="369" t="s">
        <v>64</v>
      </c>
      <c r="AO15" s="367" t="s">
        <v>1324</v>
      </c>
      <c r="AP15" s="370" t="s">
        <v>13</v>
      </c>
      <c r="AQ15" s="376" t="s">
        <v>671</v>
      </c>
      <c r="AR15" s="369">
        <v>3.7999999999999996E-3</v>
      </c>
      <c r="AS15" s="369">
        <v>3.7999999999999996E-3</v>
      </c>
      <c r="AT15" s="369"/>
      <c r="AW15" s="680"/>
      <c r="AX15" s="681"/>
      <c r="AY15" s="681"/>
      <c r="AZ15" s="681"/>
      <c r="BA15" s="681"/>
      <c r="BB15" s="692"/>
      <c r="BC15" s="681"/>
      <c r="BD15" s="681"/>
      <c r="BE15" s="681"/>
      <c r="BF15" s="681"/>
      <c r="BG15" s="693"/>
      <c r="BH15" s="682"/>
      <c r="BI15" s="683"/>
      <c r="BJ15" s="683"/>
      <c r="BK15" s="683"/>
      <c r="BL15" s="218"/>
      <c r="BM15" s="682"/>
      <c r="BN15" s="682"/>
      <c r="BO15" s="682"/>
      <c r="BP15" s="682"/>
      <c r="BQ15" s="682"/>
      <c r="BR15" s="682"/>
      <c r="BS15" s="682"/>
      <c r="BT15" s="682"/>
      <c r="BU15" s="682"/>
      <c r="BV15" s="684"/>
      <c r="BW15" s="681"/>
    </row>
    <row r="16" spans="2:75" ht="15.75" customHeight="1">
      <c r="B16" s="363" t="s">
        <v>720</v>
      </c>
      <c r="C16" s="364">
        <v>18860059000115</v>
      </c>
      <c r="D16" s="365" t="s">
        <v>13</v>
      </c>
      <c r="E16" s="365" t="s">
        <v>615</v>
      </c>
      <c r="F16" s="365" t="s">
        <v>619</v>
      </c>
      <c r="G16" s="366" t="s">
        <v>34</v>
      </c>
      <c r="H16" s="366" t="s">
        <v>1337</v>
      </c>
      <c r="I16" s="366" t="s">
        <v>34</v>
      </c>
      <c r="J16" s="366" t="s">
        <v>608</v>
      </c>
      <c r="K16" s="367" t="s">
        <v>48</v>
      </c>
      <c r="L16" s="368" t="s">
        <v>1339</v>
      </c>
      <c r="M16" s="368" t="s">
        <v>34</v>
      </c>
      <c r="N16" s="367">
        <v>350273</v>
      </c>
      <c r="O16" s="367" t="s">
        <v>1321</v>
      </c>
      <c r="P16" s="371">
        <v>41547</v>
      </c>
      <c r="Q16" s="372">
        <v>939281092.88</v>
      </c>
      <c r="R16" s="372">
        <v>535640798.37011862</v>
      </c>
      <c r="S16" s="367">
        <v>5</v>
      </c>
      <c r="T16" s="369">
        <v>0.11979101757561228</v>
      </c>
      <c r="U16" s="369">
        <v>1.5485618651746267</v>
      </c>
      <c r="V16" s="369">
        <v>0.14892911113392082</v>
      </c>
      <c r="W16" s="369">
        <v>1.4600032686374838</v>
      </c>
      <c r="X16" s="369">
        <v>0.19416570005504563</v>
      </c>
      <c r="Y16" s="369">
        <v>1.4723937757652545</v>
      </c>
      <c r="Z16" s="369">
        <v>0.25143913460214828</v>
      </c>
      <c r="AA16" s="369">
        <v>1.4292615546947631</v>
      </c>
      <c r="AB16" s="369">
        <v>2.1839811476745085E-2</v>
      </c>
      <c r="AC16" s="373">
        <v>1.9209831210894246</v>
      </c>
      <c r="AD16" s="555">
        <v>18422264000107</v>
      </c>
      <c r="AE16" s="370" t="s">
        <v>2286</v>
      </c>
      <c r="AF16" s="370" t="s">
        <v>2287</v>
      </c>
      <c r="AG16" s="374" t="s">
        <v>1445</v>
      </c>
      <c r="AH16" s="374" t="s">
        <v>2282</v>
      </c>
      <c r="AI16" s="374">
        <v>50000</v>
      </c>
      <c r="AJ16" s="374">
        <v>5000</v>
      </c>
      <c r="AK16" s="374">
        <v>25000</v>
      </c>
      <c r="AL16" s="691">
        <v>1.9E-2</v>
      </c>
      <c r="AM16" s="691">
        <v>0.2</v>
      </c>
      <c r="AN16" s="369" t="s">
        <v>64</v>
      </c>
      <c r="AO16" s="367" t="s">
        <v>1324</v>
      </c>
      <c r="AP16" s="370" t="s">
        <v>13</v>
      </c>
      <c r="AQ16" s="376" t="s">
        <v>664</v>
      </c>
      <c r="AR16" s="369">
        <v>4.7499999999999999E-3</v>
      </c>
      <c r="AS16" s="369">
        <v>4.7499999999999999E-3</v>
      </c>
      <c r="AT16" s="369"/>
      <c r="AW16" s="680"/>
      <c r="AX16" s="681"/>
      <c r="AY16" s="681"/>
      <c r="AZ16" s="681"/>
      <c r="BA16" s="681"/>
      <c r="BB16" s="692"/>
      <c r="BC16" s="681"/>
      <c r="BD16" s="681"/>
      <c r="BE16" s="681"/>
      <c r="BF16" s="681"/>
      <c r="BG16" s="693"/>
      <c r="BH16" s="682"/>
      <c r="BI16" s="683"/>
      <c r="BJ16" s="683"/>
      <c r="BK16" s="683"/>
      <c r="BL16" s="218"/>
      <c r="BM16" s="682"/>
      <c r="BN16" s="682"/>
      <c r="BO16" s="682"/>
      <c r="BP16" s="682"/>
      <c r="BQ16" s="682"/>
      <c r="BR16" s="682"/>
      <c r="BS16" s="682"/>
      <c r="BT16" s="682"/>
      <c r="BU16" s="682"/>
      <c r="BV16" s="684"/>
      <c r="BW16" s="681"/>
    </row>
    <row r="17" spans="2:75" ht="15.75" customHeight="1">
      <c r="B17" s="363" t="s">
        <v>1513</v>
      </c>
      <c r="C17" s="364">
        <v>39773725000158</v>
      </c>
      <c r="D17" s="365" t="s">
        <v>14</v>
      </c>
      <c r="E17" s="365" t="s">
        <v>614</v>
      </c>
      <c r="F17" s="365" t="s">
        <v>689</v>
      </c>
      <c r="G17" s="366" t="s">
        <v>34</v>
      </c>
      <c r="H17" s="366" t="s">
        <v>865</v>
      </c>
      <c r="I17" s="366" t="s">
        <v>34</v>
      </c>
      <c r="J17" s="366" t="s">
        <v>608</v>
      </c>
      <c r="K17" s="367" t="s">
        <v>48</v>
      </c>
      <c r="L17" s="368"/>
      <c r="M17" s="368" t="s">
        <v>1418</v>
      </c>
      <c r="N17" s="367">
        <v>585971</v>
      </c>
      <c r="O17" s="367" t="s">
        <v>1321</v>
      </c>
      <c r="P17" s="371">
        <v>44306</v>
      </c>
      <c r="Q17" s="372">
        <v>19949689.170000002</v>
      </c>
      <c r="R17" s="372">
        <v>15665135.119047625</v>
      </c>
      <c r="S17" s="367">
        <v>23</v>
      </c>
      <c r="T17" s="369">
        <v>7.2211020755875044E-2</v>
      </c>
      <c r="U17" s="369">
        <v>0.81222331680305315</v>
      </c>
      <c r="V17" s="369">
        <v>7.7816957615013393E-2</v>
      </c>
      <c r="W17" s="369">
        <v>0.71418134650927767</v>
      </c>
      <c r="X17" s="369" t="s">
        <v>1421</v>
      </c>
      <c r="Y17" s="369" t="s">
        <v>1421</v>
      </c>
      <c r="Z17" s="369" t="s">
        <v>1421</v>
      </c>
      <c r="AA17" s="369" t="s">
        <v>1421</v>
      </c>
      <c r="AB17" s="369">
        <v>0.1597622821266331</v>
      </c>
      <c r="AC17" s="373">
        <v>-9.8686229501271885E-2</v>
      </c>
      <c r="AD17" s="555">
        <v>39741188000164</v>
      </c>
      <c r="AE17" s="370" t="s">
        <v>2286</v>
      </c>
      <c r="AF17" s="370" t="s">
        <v>2281</v>
      </c>
      <c r="AG17" s="374" t="s">
        <v>59</v>
      </c>
      <c r="AH17" s="374" t="s">
        <v>2288</v>
      </c>
      <c r="AI17" s="374">
        <v>5000</v>
      </c>
      <c r="AJ17" s="374" t="s">
        <v>1432</v>
      </c>
      <c r="AK17" s="374" t="s">
        <v>1432</v>
      </c>
      <c r="AL17" s="369">
        <v>0.02</v>
      </c>
      <c r="AM17" s="369">
        <v>0.2</v>
      </c>
      <c r="AN17" s="369" t="s">
        <v>666</v>
      </c>
      <c r="AO17" s="367" t="s">
        <v>1321</v>
      </c>
      <c r="AP17" s="370" t="s">
        <v>716</v>
      </c>
      <c r="AQ17" s="376" t="s">
        <v>2289</v>
      </c>
      <c r="AR17" s="369" t="s">
        <v>34</v>
      </c>
      <c r="AS17" s="369" t="s">
        <v>34</v>
      </c>
      <c r="AT17" s="369"/>
      <c r="AW17" s="680"/>
      <c r="AX17" s="681"/>
      <c r="AY17" s="681"/>
      <c r="AZ17" s="681"/>
      <c r="BA17" s="681"/>
      <c r="BB17" s="692"/>
      <c r="BC17" s="681"/>
      <c r="BD17" s="681"/>
      <c r="BE17" s="681"/>
      <c r="BF17" s="681"/>
      <c r="BG17" s="693"/>
      <c r="BH17" s="682"/>
      <c r="BI17" s="683"/>
      <c r="BJ17" s="683"/>
      <c r="BK17" s="683"/>
      <c r="BL17" s="218"/>
      <c r="BM17" s="682"/>
      <c r="BN17" s="682"/>
      <c r="BO17" s="682"/>
      <c r="BP17" s="682"/>
      <c r="BQ17" s="682"/>
      <c r="BR17" s="682"/>
      <c r="BS17" s="682"/>
      <c r="BT17" s="682"/>
      <c r="BU17" s="682"/>
      <c r="BV17" s="684"/>
      <c r="BW17" s="681"/>
    </row>
    <row r="18" spans="2:75" ht="15.75" customHeight="1">
      <c r="B18" s="363" t="s">
        <v>646</v>
      </c>
      <c r="C18" s="364">
        <v>32073525000143</v>
      </c>
      <c r="D18" s="365" t="s">
        <v>14</v>
      </c>
      <c r="E18" s="365" t="s">
        <v>614</v>
      </c>
      <c r="F18" s="365" t="s">
        <v>689</v>
      </c>
      <c r="G18" s="366"/>
      <c r="H18" s="366" t="s">
        <v>865</v>
      </c>
      <c r="I18" s="366" t="s">
        <v>34</v>
      </c>
      <c r="J18" s="366" t="s">
        <v>608</v>
      </c>
      <c r="K18" s="367" t="s">
        <v>48</v>
      </c>
      <c r="L18" s="368" t="s">
        <v>715</v>
      </c>
      <c r="M18" s="368" t="s">
        <v>34</v>
      </c>
      <c r="N18" s="367">
        <v>485675</v>
      </c>
      <c r="O18" s="367" t="s">
        <v>1321</v>
      </c>
      <c r="P18" s="371">
        <v>43461</v>
      </c>
      <c r="Q18" s="372">
        <v>743709167.04999995</v>
      </c>
      <c r="R18" s="372">
        <v>585249435.06793654</v>
      </c>
      <c r="S18" s="367">
        <v>32</v>
      </c>
      <c r="T18" s="369">
        <v>0.15924514614955787</v>
      </c>
      <c r="U18" s="369">
        <v>2.0585930859608101</v>
      </c>
      <c r="V18" s="369">
        <v>0.15461018483594602</v>
      </c>
      <c r="W18" s="369">
        <v>1.5156967869239706</v>
      </c>
      <c r="X18" s="369">
        <v>0.36953838329088629</v>
      </c>
      <c r="Y18" s="369">
        <v>2.8022766910407082</v>
      </c>
      <c r="Z18" s="369">
        <v>0.67756588679432128</v>
      </c>
      <c r="AA18" s="369">
        <v>3.8515041594464403</v>
      </c>
      <c r="AB18" s="369">
        <v>0.16461533049601917</v>
      </c>
      <c r="AC18" s="373">
        <v>0.36547124018733934</v>
      </c>
      <c r="AD18" s="555">
        <v>32071783000190</v>
      </c>
      <c r="AE18" s="370" t="s">
        <v>2286</v>
      </c>
      <c r="AF18" s="370" t="s">
        <v>2287</v>
      </c>
      <c r="AG18" s="374" t="s">
        <v>1445</v>
      </c>
      <c r="AH18" s="374" t="s">
        <v>2279</v>
      </c>
      <c r="AI18" s="374">
        <v>50000</v>
      </c>
      <c r="AJ18" s="374">
        <v>5000</v>
      </c>
      <c r="AK18" s="374">
        <v>25000</v>
      </c>
      <c r="AL18" s="369">
        <v>1.9E-2</v>
      </c>
      <c r="AM18" s="369">
        <v>0.2</v>
      </c>
      <c r="AN18" s="369" t="s">
        <v>34</v>
      </c>
      <c r="AO18" s="367" t="s">
        <v>1324</v>
      </c>
      <c r="AP18" s="370" t="s">
        <v>716</v>
      </c>
      <c r="AQ18" s="376" t="s">
        <v>659</v>
      </c>
      <c r="AR18" s="369">
        <v>4.7499999999999999E-3</v>
      </c>
      <c r="AS18" s="369">
        <v>4.7499999999999999E-3</v>
      </c>
      <c r="AT18" s="369"/>
      <c r="AW18" s="680"/>
      <c r="AX18" s="681"/>
      <c r="AY18" s="681"/>
      <c r="AZ18" s="681"/>
      <c r="BA18" s="681"/>
      <c r="BB18" s="692"/>
      <c r="BC18" s="681"/>
      <c r="BD18" s="681"/>
      <c r="BE18" s="681"/>
      <c r="BF18" s="681"/>
      <c r="BG18" s="693"/>
      <c r="BH18" s="682"/>
      <c r="BI18" s="683"/>
      <c r="BJ18" s="683"/>
      <c r="BK18" s="683"/>
      <c r="BL18" s="218"/>
      <c r="BM18" s="682"/>
      <c r="BN18" s="682"/>
      <c r="BO18" s="682"/>
      <c r="BP18" s="682"/>
      <c r="BQ18" s="682"/>
      <c r="BR18" s="682"/>
      <c r="BS18" s="682"/>
      <c r="BT18" s="682"/>
      <c r="BU18" s="682"/>
      <c r="BV18" s="684"/>
      <c r="BW18" s="681"/>
    </row>
    <row r="19" spans="2:75" ht="15.75" customHeight="1">
      <c r="B19" s="363" t="s">
        <v>1514</v>
      </c>
      <c r="C19" s="364">
        <v>32892827000143</v>
      </c>
      <c r="D19" s="365" t="s">
        <v>14</v>
      </c>
      <c r="E19" s="365" t="s">
        <v>614</v>
      </c>
      <c r="F19" s="365" t="s">
        <v>689</v>
      </c>
      <c r="G19" s="366"/>
      <c r="H19" s="366" t="s">
        <v>865</v>
      </c>
      <c r="I19" s="366" t="s">
        <v>34</v>
      </c>
      <c r="J19" s="366" t="s">
        <v>608</v>
      </c>
      <c r="K19" s="367" t="s">
        <v>48</v>
      </c>
      <c r="L19" s="368"/>
      <c r="M19" s="368"/>
      <c r="N19" s="367">
        <v>499943</v>
      </c>
      <c r="O19" s="367" t="s">
        <v>1321</v>
      </c>
      <c r="P19" s="371">
        <v>43643</v>
      </c>
      <c r="Q19" s="372">
        <v>313489083.39999998</v>
      </c>
      <c r="R19" s="372">
        <v>305813815.0378176</v>
      </c>
      <c r="S19" s="367">
        <v>33</v>
      </c>
      <c r="T19" s="369">
        <v>0.13201872949536453</v>
      </c>
      <c r="U19" s="369">
        <v>1.4849352526584523</v>
      </c>
      <c r="V19" s="369">
        <v>0.15563752503011696</v>
      </c>
      <c r="W19" s="369">
        <v>1.428395822711209</v>
      </c>
      <c r="X19" s="369">
        <v>0.48307027017444026</v>
      </c>
      <c r="Y19" s="369">
        <v>3.3968489119161025</v>
      </c>
      <c r="Z19" s="369">
        <v>0.60950574926801959</v>
      </c>
      <c r="AA19" s="369">
        <v>3.3306829856274129</v>
      </c>
      <c r="AB19" s="369">
        <v>0.16446018438316645</v>
      </c>
      <c r="AC19" s="373">
        <v>0.3327852575250822</v>
      </c>
      <c r="AD19" s="555">
        <v>32071783000190</v>
      </c>
      <c r="AE19" s="370" t="s">
        <v>2286</v>
      </c>
      <c r="AF19" s="370" t="s">
        <v>2287</v>
      </c>
      <c r="AG19" s="374" t="s">
        <v>1445</v>
      </c>
      <c r="AH19" s="374" t="s">
        <v>2279</v>
      </c>
      <c r="AI19" s="374">
        <v>5000</v>
      </c>
      <c r="AJ19" s="374">
        <v>1000</v>
      </c>
      <c r="AK19" s="374">
        <v>3000</v>
      </c>
      <c r="AL19" s="369">
        <v>1.9E-2</v>
      </c>
      <c r="AM19" s="369">
        <v>0.2</v>
      </c>
      <c r="AN19" s="369" t="s">
        <v>34</v>
      </c>
      <c r="AO19" s="367" t="s">
        <v>1324</v>
      </c>
      <c r="AP19" s="370" t="s">
        <v>716</v>
      </c>
      <c r="AQ19" s="376" t="s">
        <v>659</v>
      </c>
      <c r="AR19" s="369" t="s">
        <v>34</v>
      </c>
      <c r="AS19" s="369" t="s">
        <v>34</v>
      </c>
      <c r="AT19" s="369"/>
      <c r="AW19" s="680"/>
      <c r="AX19" s="681"/>
      <c r="AY19" s="681"/>
      <c r="AZ19" s="681"/>
      <c r="BA19" s="681"/>
      <c r="BB19" s="692"/>
      <c r="BC19" s="681"/>
      <c r="BD19" s="681"/>
      <c r="BE19" s="681"/>
      <c r="BF19" s="681"/>
      <c r="BG19" s="693"/>
      <c r="BH19" s="682"/>
      <c r="BI19" s="683"/>
      <c r="BJ19" s="683"/>
      <c r="BK19" s="683"/>
      <c r="BL19" s="218"/>
      <c r="BM19" s="682"/>
      <c r="BN19" s="682"/>
      <c r="BO19" s="682"/>
      <c r="BP19" s="682"/>
      <c r="BQ19" s="682"/>
      <c r="BR19" s="682"/>
      <c r="BS19" s="682"/>
      <c r="BT19" s="682"/>
      <c r="BU19" s="682"/>
      <c r="BV19" s="684"/>
      <c r="BW19" s="681"/>
    </row>
    <row r="20" spans="2:75" ht="15.75" customHeight="1">
      <c r="B20" s="363" t="s">
        <v>1515</v>
      </c>
      <c r="C20" s="364">
        <v>31594616000161</v>
      </c>
      <c r="D20" s="365" t="s">
        <v>14</v>
      </c>
      <c r="E20" s="365" t="s">
        <v>614</v>
      </c>
      <c r="F20" s="365" t="s">
        <v>689</v>
      </c>
      <c r="G20" s="366"/>
      <c r="H20" s="366" t="s">
        <v>865</v>
      </c>
      <c r="I20" s="366" t="s">
        <v>34</v>
      </c>
      <c r="J20" s="366" t="s">
        <v>608</v>
      </c>
      <c r="K20" s="367" t="s">
        <v>48</v>
      </c>
      <c r="L20" s="368"/>
      <c r="M20" s="368"/>
      <c r="N20" s="367">
        <v>484350</v>
      </c>
      <c r="O20" s="367" t="s">
        <v>1321</v>
      </c>
      <c r="P20" s="371">
        <v>43462</v>
      </c>
      <c r="Q20" s="372">
        <v>366923150.20999998</v>
      </c>
      <c r="R20" s="372">
        <v>290955102.38178569</v>
      </c>
      <c r="S20" s="367">
        <v>32</v>
      </c>
      <c r="T20" s="369">
        <v>0.13147511855150662</v>
      </c>
      <c r="U20" s="369">
        <v>1.4788207637722832</v>
      </c>
      <c r="V20" s="369">
        <v>0.15511134972239815</v>
      </c>
      <c r="W20" s="369">
        <v>1.4235667391633056</v>
      </c>
      <c r="X20" s="369">
        <v>0.48402240705319488</v>
      </c>
      <c r="Y20" s="369">
        <v>3.4035441389260881</v>
      </c>
      <c r="Z20" s="369">
        <v>0.62401004935545767</v>
      </c>
      <c r="AA20" s="369">
        <v>3.4099426572181741</v>
      </c>
      <c r="AB20" s="369">
        <v>0.16500747337529631</v>
      </c>
      <c r="AC20" s="373">
        <v>0.3294653798594645</v>
      </c>
      <c r="AD20" s="555">
        <v>32071783000190</v>
      </c>
      <c r="AE20" s="370" t="s">
        <v>2286</v>
      </c>
      <c r="AF20" s="370" t="s">
        <v>2290</v>
      </c>
      <c r="AG20" s="374" t="s">
        <v>59</v>
      </c>
      <c r="AH20" s="374" t="s">
        <v>2279</v>
      </c>
      <c r="AI20" s="374">
        <v>100000</v>
      </c>
      <c r="AJ20" s="374">
        <v>50000</v>
      </c>
      <c r="AK20" s="374">
        <v>50000</v>
      </c>
      <c r="AL20" s="369">
        <v>1.9E-2</v>
      </c>
      <c r="AM20" s="369">
        <v>0.2</v>
      </c>
      <c r="AN20" s="369" t="s">
        <v>2291</v>
      </c>
      <c r="AO20" s="367" t="s">
        <v>1324</v>
      </c>
      <c r="AP20" s="370" t="s">
        <v>716</v>
      </c>
      <c r="AQ20" s="376" t="s">
        <v>659</v>
      </c>
      <c r="AR20" s="369" t="s">
        <v>34</v>
      </c>
      <c r="AS20" s="369" t="s">
        <v>34</v>
      </c>
      <c r="AT20" s="369"/>
      <c r="AW20" s="680"/>
      <c r="AX20" s="681"/>
      <c r="AY20" s="681"/>
      <c r="AZ20" s="681"/>
      <c r="BA20" s="681"/>
      <c r="BB20" s="692"/>
      <c r="BC20" s="681"/>
      <c r="BD20" s="681"/>
      <c r="BE20" s="681"/>
      <c r="BF20" s="681"/>
      <c r="BG20" s="693"/>
      <c r="BH20" s="682"/>
      <c r="BI20" s="683"/>
      <c r="BJ20" s="683"/>
      <c r="BK20" s="683"/>
      <c r="BL20" s="218"/>
      <c r="BM20" s="682"/>
      <c r="BN20" s="682"/>
      <c r="BO20" s="682"/>
      <c r="BP20" s="682"/>
      <c r="BQ20" s="682"/>
      <c r="BR20" s="682"/>
      <c r="BS20" s="682"/>
      <c r="BT20" s="682"/>
      <c r="BU20" s="682"/>
      <c r="BV20" s="684"/>
      <c r="BW20" s="681"/>
    </row>
    <row r="21" spans="2:75" ht="15.75" customHeight="1">
      <c r="B21" s="363" t="s">
        <v>1516</v>
      </c>
      <c r="C21" s="364">
        <v>18422272000145</v>
      </c>
      <c r="D21" s="365" t="s">
        <v>13</v>
      </c>
      <c r="E21" s="365" t="s">
        <v>615</v>
      </c>
      <c r="F21" s="365" t="s">
        <v>619</v>
      </c>
      <c r="G21" s="366" t="s">
        <v>34</v>
      </c>
      <c r="H21" s="366" t="s">
        <v>1337</v>
      </c>
      <c r="I21" s="366" t="s">
        <v>34</v>
      </c>
      <c r="J21" s="366" t="s">
        <v>611</v>
      </c>
      <c r="K21" s="367" t="s">
        <v>48</v>
      </c>
      <c r="L21" s="368"/>
      <c r="M21" s="368"/>
      <c r="N21" s="367">
        <v>348341</v>
      </c>
      <c r="O21" s="367" t="s">
        <v>1321</v>
      </c>
      <c r="P21" s="371">
        <v>41535</v>
      </c>
      <c r="Q21" s="372">
        <v>2004557817.5</v>
      </c>
      <c r="R21" s="372">
        <v>1687978535.045516</v>
      </c>
      <c r="S21" s="367">
        <v>30</v>
      </c>
      <c r="T21" s="369">
        <v>0.22214645884517337</v>
      </c>
      <c r="U21" s="369">
        <v>2.4986841583263422</v>
      </c>
      <c r="V21" s="369">
        <v>0.28457397425020203</v>
      </c>
      <c r="W21" s="369">
        <v>2.6117369573479028</v>
      </c>
      <c r="X21" s="369">
        <v>0.36799953454839462</v>
      </c>
      <c r="Y21" s="369">
        <v>2.5876956122034755</v>
      </c>
      <c r="Z21" s="369">
        <v>0.42857503407309383</v>
      </c>
      <c r="AA21" s="369">
        <v>2.3419755691660376</v>
      </c>
      <c r="AB21" s="369">
        <v>4.2645593463626431E-2</v>
      </c>
      <c r="AC21" s="373">
        <v>3.4707391755288763</v>
      </c>
      <c r="AD21" s="555">
        <v>21470947000136</v>
      </c>
      <c r="AE21" s="370" t="s">
        <v>2286</v>
      </c>
      <c r="AF21" s="370" t="s">
        <v>2290</v>
      </c>
      <c r="AG21" s="374" t="s">
        <v>59</v>
      </c>
      <c r="AH21" s="374" t="s">
        <v>2282</v>
      </c>
      <c r="AI21" s="374">
        <v>50000</v>
      </c>
      <c r="AJ21" s="374">
        <v>50000</v>
      </c>
      <c r="AK21" s="374">
        <v>50000</v>
      </c>
      <c r="AL21" s="369">
        <v>1.9E-2</v>
      </c>
      <c r="AM21" s="369">
        <v>0.2</v>
      </c>
      <c r="AN21" s="369" t="s">
        <v>64</v>
      </c>
      <c r="AO21" s="367" t="s">
        <v>1324</v>
      </c>
      <c r="AP21" s="370" t="s">
        <v>13</v>
      </c>
      <c r="AQ21" s="376" t="s">
        <v>664</v>
      </c>
      <c r="AR21" s="369" t="s">
        <v>34</v>
      </c>
      <c r="AS21" s="369" t="s">
        <v>34</v>
      </c>
      <c r="AT21" s="369"/>
      <c r="AW21" s="680"/>
      <c r="AX21" s="681"/>
      <c r="AY21" s="681"/>
      <c r="AZ21" s="681"/>
      <c r="BA21" s="681"/>
      <c r="BB21" s="692"/>
      <c r="BC21" s="681"/>
      <c r="BD21" s="681"/>
      <c r="BE21" s="681"/>
      <c r="BF21" s="681"/>
      <c r="BG21" s="693"/>
      <c r="BH21" s="682"/>
      <c r="BI21" s="683"/>
      <c r="BJ21" s="683"/>
      <c r="BK21" s="683"/>
      <c r="BL21" s="218"/>
      <c r="BM21" s="682"/>
      <c r="BN21" s="682"/>
      <c r="BO21" s="682"/>
      <c r="BP21" s="682"/>
      <c r="BQ21" s="682"/>
      <c r="BR21" s="682"/>
      <c r="BS21" s="682"/>
      <c r="BT21" s="682"/>
      <c r="BU21" s="682"/>
      <c r="BV21" s="684"/>
      <c r="BW21" s="681"/>
    </row>
    <row r="22" spans="2:75" ht="15.75" customHeight="1">
      <c r="B22" s="363" t="s">
        <v>721</v>
      </c>
      <c r="C22" s="364">
        <v>29177012000178</v>
      </c>
      <c r="D22" s="365" t="s">
        <v>13</v>
      </c>
      <c r="E22" s="365" t="s">
        <v>615</v>
      </c>
      <c r="F22" s="365" t="s">
        <v>619</v>
      </c>
      <c r="G22" s="366" t="s">
        <v>34</v>
      </c>
      <c r="H22" s="366" t="s">
        <v>1337</v>
      </c>
      <c r="I22" s="366" t="s">
        <v>34</v>
      </c>
      <c r="J22" s="366" t="s">
        <v>611</v>
      </c>
      <c r="K22" s="367" t="s">
        <v>48</v>
      </c>
      <c r="L22" s="368"/>
      <c r="M22" s="368" t="s">
        <v>34</v>
      </c>
      <c r="N22" s="367">
        <v>465488</v>
      </c>
      <c r="O22" s="367" t="s">
        <v>1321</v>
      </c>
      <c r="P22" s="371">
        <v>43235</v>
      </c>
      <c r="Q22" s="372">
        <v>223085827.53</v>
      </c>
      <c r="R22" s="372">
        <v>153190821.47047615</v>
      </c>
      <c r="S22" s="367">
        <v>30</v>
      </c>
      <c r="T22" s="369">
        <v>0.17667379703488906</v>
      </c>
      <c r="U22" s="369">
        <v>2.283896657703409</v>
      </c>
      <c r="V22" s="369">
        <v>0.21587377297207411</v>
      </c>
      <c r="W22" s="369">
        <v>2.1162847998798551</v>
      </c>
      <c r="X22" s="369">
        <v>0.29352885008821095</v>
      </c>
      <c r="Y22" s="369">
        <v>2.2258825928312218</v>
      </c>
      <c r="Z22" s="369">
        <v>0.38693786699021393</v>
      </c>
      <c r="AA22" s="369">
        <v>2.199480276687142</v>
      </c>
      <c r="AB22" s="369">
        <v>4.2849067547080295E-2</v>
      </c>
      <c r="AC22" s="373">
        <v>2.3174486372668555</v>
      </c>
      <c r="AD22" s="555">
        <v>23565803000199</v>
      </c>
      <c r="AE22" s="370" t="s">
        <v>2292</v>
      </c>
      <c r="AF22" s="370" t="s">
        <v>2278</v>
      </c>
      <c r="AG22" s="374" t="s">
        <v>1444</v>
      </c>
      <c r="AH22" s="374" t="s">
        <v>2282</v>
      </c>
      <c r="AI22" s="374">
        <v>10000</v>
      </c>
      <c r="AJ22" s="374">
        <v>10000</v>
      </c>
      <c r="AK22" s="374">
        <v>10000</v>
      </c>
      <c r="AL22" s="369">
        <v>0</v>
      </c>
      <c r="AM22" s="369" t="s">
        <v>34</v>
      </c>
      <c r="AN22" s="369" t="s">
        <v>34</v>
      </c>
      <c r="AO22" s="367" t="s">
        <v>1324</v>
      </c>
      <c r="AP22" s="370" t="s">
        <v>13</v>
      </c>
      <c r="AQ22" s="376" t="s">
        <v>664</v>
      </c>
      <c r="AR22" s="369">
        <v>3.8E-3</v>
      </c>
      <c r="AS22" s="369">
        <v>3.8E-3</v>
      </c>
      <c r="AT22" s="369"/>
      <c r="AW22" s="680"/>
      <c r="AX22" s="681"/>
      <c r="AY22" s="681"/>
      <c r="AZ22" s="681"/>
      <c r="BA22" s="681"/>
      <c r="BB22" s="692"/>
      <c r="BC22" s="681"/>
      <c r="BD22" s="681"/>
      <c r="BE22" s="681"/>
      <c r="BF22" s="681"/>
      <c r="BG22" s="693"/>
      <c r="BH22" s="682"/>
      <c r="BI22" s="683"/>
      <c r="BJ22" s="683"/>
      <c r="BK22" s="683"/>
      <c r="BL22" s="218"/>
      <c r="BM22" s="682"/>
      <c r="BN22" s="682"/>
      <c r="BO22" s="682"/>
      <c r="BP22" s="682"/>
      <c r="BQ22" s="682"/>
      <c r="BR22" s="682"/>
      <c r="BS22" s="682"/>
      <c r="BT22" s="682"/>
      <c r="BU22" s="682"/>
      <c r="BV22" s="684"/>
      <c r="BW22" s="681"/>
    </row>
    <row r="23" spans="2:75" ht="15.75" customHeight="1">
      <c r="B23" s="363" t="s">
        <v>67</v>
      </c>
      <c r="C23" s="364">
        <v>23565803000199</v>
      </c>
      <c r="D23" s="365" t="s">
        <v>13</v>
      </c>
      <c r="E23" s="365" t="s">
        <v>615</v>
      </c>
      <c r="F23" s="365" t="s">
        <v>619</v>
      </c>
      <c r="G23" s="366" t="s">
        <v>34</v>
      </c>
      <c r="H23" s="366" t="s">
        <v>1337</v>
      </c>
      <c r="I23" s="366" t="s">
        <v>34</v>
      </c>
      <c r="J23" s="366" t="s">
        <v>611</v>
      </c>
      <c r="K23" s="367" t="s">
        <v>48</v>
      </c>
      <c r="L23" s="368" t="s">
        <v>715</v>
      </c>
      <c r="M23" s="368" t="s">
        <v>34</v>
      </c>
      <c r="N23" s="367">
        <v>410901</v>
      </c>
      <c r="O23" s="367" t="s">
        <v>1321</v>
      </c>
      <c r="P23" s="371">
        <v>42366</v>
      </c>
      <c r="Q23" s="372">
        <v>3492097347.2800002</v>
      </c>
      <c r="R23" s="372">
        <v>3201378195.6021056</v>
      </c>
      <c r="S23" s="367">
        <v>30</v>
      </c>
      <c r="T23" s="369">
        <v>0.17784887802527871</v>
      </c>
      <c r="U23" s="369">
        <v>2.2990871590200914</v>
      </c>
      <c r="V23" s="369">
        <v>0.21711144540459482</v>
      </c>
      <c r="W23" s="369">
        <v>2.1284181281675516</v>
      </c>
      <c r="X23" s="369">
        <v>0.29528439773602377</v>
      </c>
      <c r="Y23" s="369">
        <v>2.2391952295583377</v>
      </c>
      <c r="Z23" s="369">
        <v>0.38901859935054017</v>
      </c>
      <c r="AA23" s="369">
        <v>2.2113078339722447</v>
      </c>
      <c r="AB23" s="369">
        <v>4.3191210905645046E-2</v>
      </c>
      <c r="AC23" s="373">
        <v>2.3230039996961387</v>
      </c>
      <c r="AD23" s="555">
        <v>21470947000136</v>
      </c>
      <c r="AE23" s="370" t="s">
        <v>2286</v>
      </c>
      <c r="AF23" s="370" t="s">
        <v>2287</v>
      </c>
      <c r="AG23" s="374" t="s">
        <v>1445</v>
      </c>
      <c r="AH23" s="374" t="s">
        <v>2282</v>
      </c>
      <c r="AI23" s="374">
        <v>100000</v>
      </c>
      <c r="AJ23" s="374">
        <v>10000</v>
      </c>
      <c r="AK23" s="374">
        <v>100000</v>
      </c>
      <c r="AL23" s="691">
        <v>1.9E-2</v>
      </c>
      <c r="AM23" s="691">
        <v>0.2</v>
      </c>
      <c r="AN23" s="369" t="s">
        <v>64</v>
      </c>
      <c r="AO23" s="367" t="s">
        <v>1324</v>
      </c>
      <c r="AP23" s="370" t="s">
        <v>13</v>
      </c>
      <c r="AQ23" s="376" t="s">
        <v>664</v>
      </c>
      <c r="AR23" s="369">
        <v>3.8E-3</v>
      </c>
      <c r="AS23" s="369">
        <v>3.8E-3</v>
      </c>
      <c r="AT23" s="369"/>
      <c r="AW23" s="680"/>
      <c r="AX23" s="681"/>
      <c r="AY23" s="681"/>
      <c r="AZ23" s="681"/>
      <c r="BA23" s="681"/>
      <c r="BB23" s="692"/>
      <c r="BC23" s="681"/>
      <c r="BD23" s="681"/>
      <c r="BE23" s="681"/>
      <c r="BF23" s="681"/>
      <c r="BG23" s="693"/>
      <c r="BH23" s="682"/>
      <c r="BI23" s="683"/>
      <c r="BJ23" s="683"/>
      <c r="BK23" s="683"/>
      <c r="BL23" s="218"/>
      <c r="BM23" s="682"/>
      <c r="BN23" s="682"/>
      <c r="BO23" s="682"/>
      <c r="BP23" s="682"/>
      <c r="BQ23" s="682"/>
      <c r="BR23" s="682"/>
      <c r="BS23" s="682"/>
      <c r="BT23" s="682"/>
      <c r="BU23" s="682"/>
      <c r="BV23" s="684"/>
      <c r="BW23" s="681"/>
    </row>
    <row r="24" spans="2:75" ht="15.75" customHeight="1">
      <c r="B24" s="363" t="s">
        <v>46</v>
      </c>
      <c r="C24" s="364">
        <v>34581406000127</v>
      </c>
      <c r="D24" s="365" t="s">
        <v>14</v>
      </c>
      <c r="E24" s="365" t="s">
        <v>607</v>
      </c>
      <c r="F24" s="365" t="s">
        <v>1317</v>
      </c>
      <c r="G24" s="366"/>
      <c r="H24" s="366" t="s">
        <v>34</v>
      </c>
      <c r="I24" s="366" t="s">
        <v>34</v>
      </c>
      <c r="J24" s="366" t="s">
        <v>608</v>
      </c>
      <c r="K24" s="367" t="s">
        <v>48</v>
      </c>
      <c r="L24" s="368" t="s">
        <v>1339</v>
      </c>
      <c r="M24" s="368" t="s">
        <v>1418</v>
      </c>
      <c r="N24" s="367">
        <v>507113</v>
      </c>
      <c r="O24" s="367" t="s">
        <v>1321</v>
      </c>
      <c r="P24" s="371">
        <v>43725</v>
      </c>
      <c r="Q24" s="372">
        <v>325036116.47000003</v>
      </c>
      <c r="R24" s="372">
        <v>372906796.45376998</v>
      </c>
      <c r="S24" s="367">
        <v>62</v>
      </c>
      <c r="T24" s="369">
        <v>-5.7841895190463344E-2</v>
      </c>
      <c r="U24" s="369">
        <v>-0.7477334687873517</v>
      </c>
      <c r="V24" s="369">
        <v>-0.27710168408410962</v>
      </c>
      <c r="W24" s="369">
        <v>-2.7165230587051075</v>
      </c>
      <c r="X24" s="369">
        <v>-0.21405088885937384</v>
      </c>
      <c r="Y24" s="369">
        <v>-1.6231867748228086</v>
      </c>
      <c r="Z24" s="369" t="s">
        <v>1421</v>
      </c>
      <c r="AA24" s="369" t="s">
        <v>1421</v>
      </c>
      <c r="AB24" s="369">
        <v>0.25424376767240997</v>
      </c>
      <c r="AC24" s="373">
        <v>-1.5307758206907245</v>
      </c>
      <c r="AD24" s="555">
        <v>34270949000123</v>
      </c>
      <c r="AE24" s="370" t="s">
        <v>2292</v>
      </c>
      <c r="AF24" s="370" t="s">
        <v>2278</v>
      </c>
      <c r="AG24" s="374" t="s">
        <v>1444</v>
      </c>
      <c r="AH24" s="374" t="s">
        <v>2279</v>
      </c>
      <c r="AI24" s="374">
        <v>10000</v>
      </c>
      <c r="AJ24" s="374">
        <v>10000</v>
      </c>
      <c r="AK24" s="374">
        <v>10000</v>
      </c>
      <c r="AL24" s="369">
        <v>0</v>
      </c>
      <c r="AM24" s="369" t="s">
        <v>34</v>
      </c>
      <c r="AN24" s="369" t="s">
        <v>34</v>
      </c>
      <c r="AO24" s="367" t="s">
        <v>1324</v>
      </c>
      <c r="AP24" s="370" t="s">
        <v>716</v>
      </c>
      <c r="AQ24" s="376" t="s">
        <v>659</v>
      </c>
      <c r="AR24" s="369">
        <v>2.2839506172839504E-3</v>
      </c>
      <c r="AS24" s="369">
        <v>2.2839506172839504E-3</v>
      </c>
      <c r="AT24" s="369"/>
      <c r="AW24" s="680"/>
      <c r="AX24" s="681"/>
      <c r="AY24" s="681"/>
      <c r="AZ24" s="681"/>
      <c r="BA24" s="681"/>
      <c r="BB24" s="692"/>
      <c r="BC24" s="681"/>
      <c r="BD24" s="681"/>
      <c r="BE24" s="681"/>
      <c r="BF24" s="681"/>
      <c r="BG24" s="693"/>
      <c r="BH24" s="682"/>
      <c r="BI24" s="683"/>
      <c r="BJ24" s="683"/>
      <c r="BK24" s="683"/>
      <c r="BL24" s="218"/>
      <c r="BM24" s="682"/>
      <c r="BN24" s="682"/>
      <c r="BO24" s="682"/>
      <c r="BP24" s="682"/>
      <c r="BQ24" s="682"/>
      <c r="BR24" s="682"/>
      <c r="BS24" s="682"/>
      <c r="BT24" s="682"/>
      <c r="BU24" s="682"/>
      <c r="BV24" s="684"/>
      <c r="BW24" s="681"/>
    </row>
    <row r="25" spans="2:75" ht="15.75" customHeight="1">
      <c r="B25" s="363" t="s">
        <v>1517</v>
      </c>
      <c r="C25" s="364">
        <v>34581178000195</v>
      </c>
      <c r="D25" s="365" t="s">
        <v>14</v>
      </c>
      <c r="E25" s="365" t="s">
        <v>607</v>
      </c>
      <c r="F25" s="365" t="s">
        <v>1317</v>
      </c>
      <c r="G25" s="366"/>
      <c r="H25" s="366" t="s">
        <v>34</v>
      </c>
      <c r="I25" s="366" t="s">
        <v>34</v>
      </c>
      <c r="J25" s="366" t="s">
        <v>608</v>
      </c>
      <c r="K25" s="367" t="s">
        <v>48</v>
      </c>
      <c r="L25" s="368"/>
      <c r="M25" s="368"/>
      <c r="N25" s="367">
        <v>507083</v>
      </c>
      <c r="O25" s="367" t="s">
        <v>1321</v>
      </c>
      <c r="P25" s="371">
        <v>43725</v>
      </c>
      <c r="Q25" s="372">
        <v>478677366.93000001</v>
      </c>
      <c r="R25" s="372">
        <v>555674760.4011904</v>
      </c>
      <c r="S25" s="367">
        <v>62</v>
      </c>
      <c r="T25" s="369">
        <v>-5.4603276371558818E-2</v>
      </c>
      <c r="U25" s="369">
        <v>-0.61417293064941192</v>
      </c>
      <c r="V25" s="369">
        <v>-0.22150070075801209</v>
      </c>
      <c r="W25" s="369">
        <v>-2.0328688446383749</v>
      </c>
      <c r="X25" s="369">
        <v>-0.18676161317524098</v>
      </c>
      <c r="Y25" s="369">
        <v>-1.3132685277297782</v>
      </c>
      <c r="Z25" s="369">
        <v>0.13982294949569729</v>
      </c>
      <c r="AA25" s="369">
        <v>0.76407141268945422</v>
      </c>
      <c r="AB25" s="369">
        <v>0.26001035384453169</v>
      </c>
      <c r="AC25" s="373">
        <v>-1.230697389799688</v>
      </c>
      <c r="AD25" s="555">
        <v>34172637000187</v>
      </c>
      <c r="AE25" s="370" t="s">
        <v>2293</v>
      </c>
      <c r="AF25" s="370" t="s">
        <v>2278</v>
      </c>
      <c r="AG25" s="374" t="s">
        <v>1444</v>
      </c>
      <c r="AH25" s="374" t="s">
        <v>2279</v>
      </c>
      <c r="AI25" s="374">
        <v>200000</v>
      </c>
      <c r="AJ25" s="374">
        <v>10000</v>
      </c>
      <c r="AK25" s="374">
        <v>50000</v>
      </c>
      <c r="AL25" s="369">
        <v>1.8500000000000003E-2</v>
      </c>
      <c r="AM25" s="369">
        <v>0.2</v>
      </c>
      <c r="AN25" s="369" t="s">
        <v>34</v>
      </c>
      <c r="AO25" s="367" t="s">
        <v>1324</v>
      </c>
      <c r="AP25" s="370" t="s">
        <v>716</v>
      </c>
      <c r="AQ25" s="376" t="s">
        <v>659</v>
      </c>
      <c r="AR25" s="369" t="s">
        <v>34</v>
      </c>
      <c r="AS25" s="369" t="s">
        <v>34</v>
      </c>
      <c r="AT25" s="369"/>
      <c r="AW25" s="680"/>
      <c r="AX25" s="681"/>
      <c r="AY25" s="681"/>
      <c r="AZ25" s="681"/>
      <c r="BA25" s="681"/>
      <c r="BB25" s="692"/>
      <c r="BC25" s="681"/>
      <c r="BD25" s="681"/>
      <c r="BE25" s="681"/>
      <c r="BF25" s="681"/>
      <c r="BG25" s="693"/>
      <c r="BH25" s="682"/>
      <c r="BI25" s="683"/>
      <c r="BJ25" s="683"/>
      <c r="BK25" s="683"/>
      <c r="BL25" s="218"/>
      <c r="BM25" s="682"/>
      <c r="BN25" s="682"/>
      <c r="BO25" s="682"/>
      <c r="BP25" s="682"/>
      <c r="BQ25" s="682"/>
      <c r="BR25" s="682"/>
      <c r="BS25" s="682"/>
      <c r="BT25" s="682"/>
      <c r="BU25" s="682"/>
      <c r="BV25" s="684"/>
      <c r="BW25" s="681"/>
    </row>
    <row r="26" spans="2:75" ht="15.75" customHeight="1">
      <c r="B26" s="363" t="s">
        <v>1518</v>
      </c>
      <c r="C26" s="364">
        <v>38065123000183</v>
      </c>
      <c r="D26" s="365" t="s">
        <v>14</v>
      </c>
      <c r="E26" s="365" t="s">
        <v>607</v>
      </c>
      <c r="F26" s="365" t="s">
        <v>1317</v>
      </c>
      <c r="G26" s="366"/>
      <c r="H26" s="366" t="s">
        <v>34</v>
      </c>
      <c r="I26" s="366" t="s">
        <v>34</v>
      </c>
      <c r="J26" s="366" t="s">
        <v>608</v>
      </c>
      <c r="K26" s="367" t="s">
        <v>48</v>
      </c>
      <c r="L26" s="368"/>
      <c r="M26" s="368"/>
      <c r="N26" s="367">
        <v>555886</v>
      </c>
      <c r="O26" s="367" t="s">
        <v>1321</v>
      </c>
      <c r="P26" s="371">
        <v>44084</v>
      </c>
      <c r="Q26" s="372">
        <v>113865391.77</v>
      </c>
      <c r="R26" s="372">
        <v>106401127.50039677</v>
      </c>
      <c r="S26" s="367">
        <v>62</v>
      </c>
      <c r="T26" s="369">
        <v>-6.0728695643546771E-2</v>
      </c>
      <c r="U26" s="369">
        <v>-0.68307111690720157</v>
      </c>
      <c r="V26" s="369">
        <v>-0.22284780187218667</v>
      </c>
      <c r="W26" s="369">
        <v>-2.0452321458659175</v>
      </c>
      <c r="X26" s="369">
        <v>-0.17169237242376145</v>
      </c>
      <c r="Y26" s="369">
        <v>-1.2073047845427245</v>
      </c>
      <c r="Z26" s="369" t="s">
        <v>1421</v>
      </c>
      <c r="AA26" s="369" t="s">
        <v>1421</v>
      </c>
      <c r="AB26" s="369">
        <v>0.25477366757238812</v>
      </c>
      <c r="AC26" s="373">
        <v>-1.2680758755432222</v>
      </c>
      <c r="AD26" s="555">
        <v>38173724000100</v>
      </c>
      <c r="AE26" s="370" t="s">
        <v>2293</v>
      </c>
      <c r="AF26" s="370" t="s">
        <v>2278</v>
      </c>
      <c r="AG26" s="374" t="s">
        <v>1444</v>
      </c>
      <c r="AH26" s="374" t="s">
        <v>2279</v>
      </c>
      <c r="AI26" s="374">
        <v>200000</v>
      </c>
      <c r="AJ26" s="374">
        <v>10000</v>
      </c>
      <c r="AK26" s="374">
        <v>50000</v>
      </c>
      <c r="AL26" s="369">
        <v>0.03</v>
      </c>
      <c r="AM26" s="369" t="s">
        <v>34</v>
      </c>
      <c r="AN26" s="369" t="s">
        <v>34</v>
      </c>
      <c r="AO26" s="367" t="s">
        <v>1324</v>
      </c>
      <c r="AP26" s="370" t="s">
        <v>716</v>
      </c>
      <c r="AQ26" s="376" t="s">
        <v>659</v>
      </c>
      <c r="AR26" s="369" t="s">
        <v>34</v>
      </c>
      <c r="AS26" s="369" t="s">
        <v>34</v>
      </c>
      <c r="AT26" s="369"/>
      <c r="AW26" s="680"/>
      <c r="AX26" s="681"/>
      <c r="AY26" s="681"/>
      <c r="AZ26" s="681"/>
      <c r="BA26" s="681"/>
      <c r="BB26" s="692"/>
      <c r="BC26" s="681"/>
      <c r="BD26" s="681"/>
      <c r="BE26" s="681"/>
      <c r="BF26" s="681"/>
      <c r="BG26" s="693"/>
      <c r="BH26" s="682"/>
      <c r="BI26" s="683"/>
      <c r="BJ26" s="683"/>
      <c r="BK26" s="683"/>
      <c r="BL26" s="218"/>
      <c r="BM26" s="682"/>
      <c r="BN26" s="682"/>
      <c r="BO26" s="682"/>
      <c r="BP26" s="682"/>
      <c r="BQ26" s="682"/>
      <c r="BR26" s="682"/>
      <c r="BS26" s="682"/>
      <c r="BT26" s="682"/>
      <c r="BU26" s="682"/>
      <c r="BV26" s="684"/>
      <c r="BW26" s="681"/>
    </row>
    <row r="27" spans="2:75" ht="15.75" customHeight="1">
      <c r="B27" s="363" t="s">
        <v>68</v>
      </c>
      <c r="C27" s="364">
        <v>18214066000140</v>
      </c>
      <c r="D27" s="365" t="s">
        <v>14</v>
      </c>
      <c r="E27" s="365" t="s">
        <v>607</v>
      </c>
      <c r="F27" s="365"/>
      <c r="G27" s="366"/>
      <c r="H27" s="366" t="s">
        <v>34</v>
      </c>
      <c r="I27" s="366" t="s">
        <v>34</v>
      </c>
      <c r="J27" s="366" t="s">
        <v>608</v>
      </c>
      <c r="K27" s="367" t="s">
        <v>48</v>
      </c>
      <c r="L27" s="368"/>
      <c r="M27" s="368" t="s">
        <v>1418</v>
      </c>
      <c r="N27" s="367">
        <v>431011</v>
      </c>
      <c r="O27" s="367" t="s">
        <v>1321</v>
      </c>
      <c r="P27" s="371">
        <v>42683</v>
      </c>
      <c r="Q27" s="372">
        <v>24444656.25</v>
      </c>
      <c r="R27" s="372">
        <v>27671284.156865079</v>
      </c>
      <c r="S27" s="367">
        <v>32</v>
      </c>
      <c r="T27" s="369">
        <v>-4.7402006992654733E-2</v>
      </c>
      <c r="U27" s="369">
        <v>-0.61277499638261934</v>
      </c>
      <c r="V27" s="369">
        <v>-6.2116915818821949E-2</v>
      </c>
      <c r="W27" s="369">
        <v>-0.60895347754817342</v>
      </c>
      <c r="X27" s="369">
        <v>5.7973542167801817E-3</v>
      </c>
      <c r="Y27" s="369">
        <v>4.3962390176399101E-2</v>
      </c>
      <c r="Z27" s="369">
        <v>-0.13906707352360503</v>
      </c>
      <c r="AA27" s="369">
        <v>-0.79050232982109714</v>
      </c>
      <c r="AB27" s="369">
        <v>0.19554355670297691</v>
      </c>
      <c r="AC27" s="373">
        <v>-0.72689597798868699</v>
      </c>
      <c r="AD27" s="555">
        <v>0</v>
      </c>
      <c r="AE27" s="370" t="s">
        <v>2294</v>
      </c>
      <c r="AF27" s="370" t="s">
        <v>2278</v>
      </c>
      <c r="AG27" s="374" t="s">
        <v>1444</v>
      </c>
      <c r="AH27" s="374" t="s">
        <v>2282</v>
      </c>
      <c r="AI27" s="374">
        <v>1000</v>
      </c>
      <c r="AJ27" s="374">
        <v>1000</v>
      </c>
      <c r="AK27" s="374">
        <v>1000</v>
      </c>
      <c r="AL27" s="691">
        <v>0.02</v>
      </c>
      <c r="AM27" s="691">
        <v>0.2</v>
      </c>
      <c r="AN27" s="369" t="s">
        <v>34</v>
      </c>
      <c r="AO27" s="367" t="s">
        <v>1324</v>
      </c>
      <c r="AP27" s="370" t="s">
        <v>716</v>
      </c>
      <c r="AQ27" s="376" t="s">
        <v>659</v>
      </c>
      <c r="AR27" s="369" t="s">
        <v>34</v>
      </c>
      <c r="AS27" s="369" t="s">
        <v>34</v>
      </c>
      <c r="AT27" s="369"/>
      <c r="AW27" s="680"/>
      <c r="AX27" s="681"/>
      <c r="AY27" s="681"/>
      <c r="AZ27" s="681"/>
      <c r="BA27" s="681"/>
      <c r="BB27" s="692"/>
      <c r="BC27" s="681"/>
      <c r="BD27" s="681"/>
      <c r="BE27" s="681"/>
      <c r="BF27" s="681"/>
      <c r="BG27" s="693"/>
      <c r="BH27" s="682"/>
      <c r="BI27" s="683"/>
      <c r="BJ27" s="683"/>
      <c r="BK27" s="683"/>
      <c r="BL27" s="218"/>
      <c r="BM27" s="682"/>
      <c r="BN27" s="682"/>
      <c r="BO27" s="682"/>
      <c r="BP27" s="682"/>
      <c r="BQ27" s="682"/>
      <c r="BR27" s="682"/>
      <c r="BS27" s="682"/>
      <c r="BT27" s="682"/>
      <c r="BU27" s="682"/>
      <c r="BV27" s="684"/>
      <c r="BW27" s="681"/>
    </row>
    <row r="28" spans="2:75" ht="15.75" customHeight="1">
      <c r="B28" s="363" t="s">
        <v>69</v>
      </c>
      <c r="C28" s="364">
        <v>11741292000130</v>
      </c>
      <c r="D28" s="365" t="s">
        <v>13</v>
      </c>
      <c r="E28" s="365" t="s">
        <v>615</v>
      </c>
      <c r="F28" s="365" t="s">
        <v>619</v>
      </c>
      <c r="G28" s="366" t="s">
        <v>34</v>
      </c>
      <c r="H28" s="366" t="s">
        <v>865</v>
      </c>
      <c r="I28" s="366" t="s">
        <v>34</v>
      </c>
      <c r="J28" s="366"/>
      <c r="K28" s="367" t="s">
        <v>48</v>
      </c>
      <c r="L28" s="368"/>
      <c r="M28" s="368" t="s">
        <v>1418</v>
      </c>
      <c r="N28" s="367">
        <v>388041</v>
      </c>
      <c r="O28" s="367" t="s">
        <v>1321</v>
      </c>
      <c r="P28" s="371">
        <v>40452</v>
      </c>
      <c r="Q28" s="372">
        <v>13529270.6</v>
      </c>
      <c r="R28" s="372">
        <v>23810979.520674575</v>
      </c>
      <c r="S28" s="367">
        <v>6</v>
      </c>
      <c r="T28" s="369">
        <v>3.5900088035936584E-2</v>
      </c>
      <c r="U28" s="369">
        <v>0.46408744506884708</v>
      </c>
      <c r="V28" s="369">
        <v>3.8438843235752973E-2</v>
      </c>
      <c r="W28" s="369">
        <v>0.37682919302713019</v>
      </c>
      <c r="X28" s="369">
        <v>7.6705058726375119E-2</v>
      </c>
      <c r="Y28" s="369">
        <v>0.58166839460525077</v>
      </c>
      <c r="Z28" s="369">
        <v>3.9976821035966337E-2</v>
      </c>
      <c r="AA28" s="369">
        <v>0.22724121078458159</v>
      </c>
      <c r="AB28" s="369">
        <v>5.4525421838304874E-2</v>
      </c>
      <c r="AC28" s="373">
        <v>-1.0627851634661334</v>
      </c>
      <c r="AD28" s="555">
        <v>0</v>
      </c>
      <c r="AE28" s="370" t="s">
        <v>2294</v>
      </c>
      <c r="AF28" s="370" t="s">
        <v>2278</v>
      </c>
      <c r="AG28" s="374" t="s">
        <v>1444</v>
      </c>
      <c r="AH28" s="374" t="s">
        <v>2282</v>
      </c>
      <c r="AI28" s="374">
        <v>1000</v>
      </c>
      <c r="AJ28" s="374">
        <v>1000</v>
      </c>
      <c r="AK28" s="374">
        <v>1000</v>
      </c>
      <c r="AL28" s="691">
        <v>1.7500000000000002E-2</v>
      </c>
      <c r="AM28" s="691">
        <v>0.2</v>
      </c>
      <c r="AN28" s="369" t="s">
        <v>34</v>
      </c>
      <c r="AO28" s="367" t="s">
        <v>1324</v>
      </c>
      <c r="AP28" s="370" t="s">
        <v>13</v>
      </c>
      <c r="AQ28" s="376" t="s">
        <v>668</v>
      </c>
      <c r="AR28" s="369" t="s">
        <v>34</v>
      </c>
      <c r="AS28" s="369" t="s">
        <v>34</v>
      </c>
      <c r="AT28" s="369"/>
      <c r="AW28" s="680"/>
      <c r="AX28" s="681"/>
      <c r="AY28" s="681"/>
      <c r="AZ28" s="681"/>
      <c r="BA28" s="681"/>
      <c r="BB28" s="692"/>
      <c r="BC28" s="681"/>
      <c r="BD28" s="681"/>
      <c r="BE28" s="681"/>
      <c r="BF28" s="681"/>
      <c r="BG28" s="693"/>
      <c r="BH28" s="682"/>
      <c r="BI28" s="683"/>
      <c r="BJ28" s="683"/>
      <c r="BK28" s="683"/>
      <c r="BL28" s="218"/>
      <c r="BM28" s="682"/>
      <c r="BN28" s="682"/>
      <c r="BO28" s="682"/>
      <c r="BP28" s="682"/>
      <c r="BQ28" s="682"/>
      <c r="BR28" s="682"/>
      <c r="BS28" s="682"/>
      <c r="BT28" s="682"/>
      <c r="BU28" s="682"/>
      <c r="BV28" s="684"/>
      <c r="BW28" s="681"/>
    </row>
    <row r="29" spans="2:75" ht="15.75" customHeight="1">
      <c r="B29" s="363" t="s">
        <v>70</v>
      </c>
      <c r="C29" s="364">
        <v>21377860000119</v>
      </c>
      <c r="D29" s="365" t="s">
        <v>13</v>
      </c>
      <c r="E29" s="365" t="s">
        <v>615</v>
      </c>
      <c r="F29" s="365" t="s">
        <v>619</v>
      </c>
      <c r="G29" s="366" t="s">
        <v>34</v>
      </c>
      <c r="H29" s="366" t="s">
        <v>1338</v>
      </c>
      <c r="I29" s="366" t="s">
        <v>34</v>
      </c>
      <c r="J29" s="366"/>
      <c r="K29" s="367" t="s">
        <v>48</v>
      </c>
      <c r="L29" s="368"/>
      <c r="M29" s="368" t="s">
        <v>1418</v>
      </c>
      <c r="N29" s="367">
        <v>390887</v>
      </c>
      <c r="O29" s="367" t="s">
        <v>1321</v>
      </c>
      <c r="P29" s="371">
        <v>42081</v>
      </c>
      <c r="Q29" s="372">
        <v>27696919.77</v>
      </c>
      <c r="R29" s="372">
        <v>28561909.635119047</v>
      </c>
      <c r="S29" s="367">
        <v>31</v>
      </c>
      <c r="T29" s="369">
        <v>-5.8080119418409404E-2</v>
      </c>
      <c r="U29" s="369">
        <v>-0.7508130398789411</v>
      </c>
      <c r="V29" s="369">
        <v>-0.10221972782402755</v>
      </c>
      <c r="W29" s="369">
        <v>-1.0020951283870403</v>
      </c>
      <c r="X29" s="369">
        <v>-0.16624917626613411</v>
      </c>
      <c r="Y29" s="369">
        <v>-1.2606977045428758</v>
      </c>
      <c r="Z29" s="369">
        <v>-0.54162308772712475</v>
      </c>
      <c r="AA29" s="369">
        <v>-3.0787612184886766</v>
      </c>
      <c r="AB29" s="369">
        <v>0.19124939016443013</v>
      </c>
      <c r="AC29" s="373">
        <v>-0.9758701553999638</v>
      </c>
      <c r="AD29" s="555">
        <v>28971394000144</v>
      </c>
      <c r="AE29" s="370" t="s">
        <v>2294</v>
      </c>
      <c r="AF29" s="370" t="s">
        <v>2278</v>
      </c>
      <c r="AG29" s="374" t="s">
        <v>1444</v>
      </c>
      <c r="AH29" s="374" t="s">
        <v>2279</v>
      </c>
      <c r="AI29" s="374">
        <v>5000</v>
      </c>
      <c r="AJ29" s="374">
        <v>1000</v>
      </c>
      <c r="AK29" s="374">
        <v>1000</v>
      </c>
      <c r="AL29" s="691">
        <v>0.02</v>
      </c>
      <c r="AM29" s="691">
        <v>0.2</v>
      </c>
      <c r="AN29" s="369" t="s">
        <v>64</v>
      </c>
      <c r="AO29" s="367" t="s">
        <v>1324</v>
      </c>
      <c r="AP29" s="370" t="s">
        <v>13</v>
      </c>
      <c r="AQ29" s="376" t="s">
        <v>668</v>
      </c>
      <c r="AR29" s="369" t="s">
        <v>34</v>
      </c>
      <c r="AS29" s="369" t="s">
        <v>34</v>
      </c>
      <c r="AT29" s="369"/>
      <c r="AW29" s="680"/>
      <c r="AX29" s="681"/>
      <c r="AY29" s="681"/>
      <c r="AZ29" s="681"/>
      <c r="BA29" s="681"/>
      <c r="BB29" s="692"/>
      <c r="BC29" s="681"/>
      <c r="BD29" s="681"/>
      <c r="BE29" s="681"/>
      <c r="BF29" s="681"/>
      <c r="BG29" s="693"/>
      <c r="BH29" s="682"/>
      <c r="BI29" s="683"/>
      <c r="BJ29" s="683"/>
      <c r="BK29" s="683"/>
      <c r="BL29" s="218"/>
      <c r="BM29" s="682"/>
      <c r="BN29" s="682"/>
      <c r="BO29" s="682"/>
      <c r="BP29" s="682"/>
      <c r="BQ29" s="682"/>
      <c r="BR29" s="682"/>
      <c r="BS29" s="682"/>
      <c r="BT29" s="682"/>
      <c r="BU29" s="682"/>
      <c r="BV29" s="684"/>
      <c r="BW29" s="681"/>
    </row>
    <row r="30" spans="2:75" ht="15.75" customHeight="1">
      <c r="B30" s="363" t="s">
        <v>722</v>
      </c>
      <c r="C30" s="364">
        <v>36318507000135</v>
      </c>
      <c r="D30" s="365" t="s">
        <v>14</v>
      </c>
      <c r="E30" s="365" t="s">
        <v>607</v>
      </c>
      <c r="F30" s="365" t="s">
        <v>672</v>
      </c>
      <c r="G30" s="366"/>
      <c r="H30" s="366" t="s">
        <v>34</v>
      </c>
      <c r="I30" s="366" t="s">
        <v>34</v>
      </c>
      <c r="J30" s="366" t="s">
        <v>612</v>
      </c>
      <c r="K30" s="367" t="s">
        <v>723</v>
      </c>
      <c r="L30" s="368"/>
      <c r="M30" s="368" t="s">
        <v>1418</v>
      </c>
      <c r="N30" s="367">
        <v>569062</v>
      </c>
      <c r="O30" s="367" t="s">
        <v>1321</v>
      </c>
      <c r="P30" s="371">
        <v>44200</v>
      </c>
      <c r="Q30" s="372">
        <v>10924061.109999999</v>
      </c>
      <c r="R30" s="372">
        <v>18558380.661468245</v>
      </c>
      <c r="S30" s="367">
        <v>4</v>
      </c>
      <c r="T30" s="369">
        <v>-0.28744427051262655</v>
      </c>
      <c r="U30" s="369">
        <v>-3.7158481886826711</v>
      </c>
      <c r="V30" s="369">
        <v>-0.21514534323539525</v>
      </c>
      <c r="W30" s="369">
        <v>-2.109143752784183</v>
      </c>
      <c r="X30" s="369" t="s">
        <v>1421</v>
      </c>
      <c r="Y30" s="369" t="s">
        <v>1421</v>
      </c>
      <c r="Z30" s="369" t="s">
        <v>1421</v>
      </c>
      <c r="AA30" s="369" t="s">
        <v>1421</v>
      </c>
      <c r="AB30" s="369">
        <v>0.22893987308735067</v>
      </c>
      <c r="AC30" s="373">
        <v>-1.36789519565226</v>
      </c>
      <c r="AD30" s="555">
        <v>38032334000110</v>
      </c>
      <c r="AE30" s="370" t="s">
        <v>2295</v>
      </c>
      <c r="AF30" s="370" t="s">
        <v>2287</v>
      </c>
      <c r="AG30" s="374" t="s">
        <v>1445</v>
      </c>
      <c r="AH30" s="374" t="s">
        <v>2279</v>
      </c>
      <c r="AI30" s="374">
        <v>0</v>
      </c>
      <c r="AJ30" s="374">
        <v>0</v>
      </c>
      <c r="AK30" s="374">
        <v>0</v>
      </c>
      <c r="AL30" s="369">
        <v>5.5000000000000005E-3</v>
      </c>
      <c r="AM30" s="369" t="s">
        <v>34</v>
      </c>
      <c r="AN30" s="369" t="s">
        <v>34</v>
      </c>
      <c r="AO30" s="367" t="s">
        <v>1324</v>
      </c>
      <c r="AP30" s="370" t="s">
        <v>716</v>
      </c>
      <c r="AQ30" s="376" t="s">
        <v>687</v>
      </c>
      <c r="AR30" s="369">
        <v>3.6666666666666662E-3</v>
      </c>
      <c r="AS30" s="369">
        <v>3.6666666666666662E-3</v>
      </c>
      <c r="AT30" s="369"/>
      <c r="AW30" s="680"/>
      <c r="AX30" s="681"/>
      <c r="AY30" s="681"/>
      <c r="AZ30" s="681"/>
      <c r="BA30" s="681"/>
      <c r="BB30" s="692"/>
      <c r="BC30" s="681"/>
      <c r="BD30" s="681"/>
      <c r="BE30" s="681"/>
      <c r="BF30" s="681"/>
      <c r="BG30" s="693"/>
      <c r="BH30" s="682"/>
      <c r="BI30" s="683"/>
      <c r="BJ30" s="683"/>
      <c r="BK30" s="683"/>
      <c r="BL30" s="218"/>
      <c r="BM30" s="682"/>
      <c r="BN30" s="682"/>
      <c r="BO30" s="682"/>
      <c r="BP30" s="682"/>
      <c r="BQ30" s="682"/>
      <c r="BR30" s="682"/>
      <c r="BS30" s="682"/>
      <c r="BT30" s="682"/>
      <c r="BU30" s="682"/>
      <c r="BV30" s="684"/>
      <c r="BW30" s="681"/>
    </row>
    <row r="31" spans="2:75" ht="15.75" customHeight="1">
      <c r="B31" s="363" t="s">
        <v>724</v>
      </c>
      <c r="C31" s="364">
        <v>25306476000186</v>
      </c>
      <c r="D31" s="365" t="s">
        <v>14</v>
      </c>
      <c r="E31" s="365" t="s">
        <v>15</v>
      </c>
      <c r="F31" s="365" t="s">
        <v>610</v>
      </c>
      <c r="G31" s="366"/>
      <c r="H31" s="366" t="s">
        <v>34</v>
      </c>
      <c r="I31" s="366" t="s">
        <v>34</v>
      </c>
      <c r="J31" s="366" t="s">
        <v>611</v>
      </c>
      <c r="K31" s="367" t="s">
        <v>48</v>
      </c>
      <c r="L31" s="368"/>
      <c r="M31" s="368" t="s">
        <v>1418</v>
      </c>
      <c r="N31" s="367">
        <v>428582</v>
      </c>
      <c r="O31" s="367" t="s">
        <v>1321</v>
      </c>
      <c r="P31" s="371">
        <v>42698</v>
      </c>
      <c r="Q31" s="372">
        <v>13745781.18</v>
      </c>
      <c r="R31" s="372">
        <v>24228853.419761907</v>
      </c>
      <c r="S31" s="367">
        <v>6</v>
      </c>
      <c r="T31" s="369">
        <v>-0.18469397932086362</v>
      </c>
      <c r="U31" s="369">
        <v>-2.3875751195043526</v>
      </c>
      <c r="V31" s="369">
        <v>-9.2993872187758564E-2</v>
      </c>
      <c r="W31" s="369">
        <v>-0.91165089433250468</v>
      </c>
      <c r="X31" s="369">
        <v>-3.4374598446036408E-3</v>
      </c>
      <c r="Y31" s="369">
        <v>-2.6066882452475036E-2</v>
      </c>
      <c r="Z31" s="369">
        <v>0.28959316612410624</v>
      </c>
      <c r="AA31" s="369">
        <v>1.6461414389547557</v>
      </c>
      <c r="AB31" s="369">
        <v>0.1694386875020289</v>
      </c>
      <c r="AC31" s="373">
        <v>-1.0650036066199464</v>
      </c>
      <c r="AD31" s="555">
        <v>23966345000108</v>
      </c>
      <c r="AE31" s="370" t="s">
        <v>2295</v>
      </c>
      <c r="AF31" s="370" t="s">
        <v>2287</v>
      </c>
      <c r="AG31" s="374" t="s">
        <v>1445</v>
      </c>
      <c r="AH31" s="374" t="s">
        <v>2279</v>
      </c>
      <c r="AI31" s="374">
        <v>5000</v>
      </c>
      <c r="AJ31" s="374">
        <v>1000</v>
      </c>
      <c r="AK31" s="374">
        <v>1000</v>
      </c>
      <c r="AL31" s="369">
        <v>5.5000000000000005E-3</v>
      </c>
      <c r="AM31" s="369" t="s">
        <v>34</v>
      </c>
      <c r="AN31" s="369" t="s">
        <v>34</v>
      </c>
      <c r="AO31" s="367" t="s">
        <v>1324</v>
      </c>
      <c r="AP31" s="370" t="s">
        <v>716</v>
      </c>
      <c r="AQ31" s="376" t="s">
        <v>687</v>
      </c>
      <c r="AR31" s="369">
        <v>3.6666666666666662E-3</v>
      </c>
      <c r="AS31" s="369">
        <v>3.6666666666666662E-3</v>
      </c>
      <c r="AT31" s="369"/>
      <c r="AW31" s="680"/>
      <c r="AX31" s="681"/>
      <c r="AY31" s="681"/>
      <c r="AZ31" s="681"/>
      <c r="BA31" s="681"/>
      <c r="BB31" s="692"/>
      <c r="BC31" s="681"/>
      <c r="BD31" s="681"/>
      <c r="BE31" s="681"/>
      <c r="BF31" s="681"/>
      <c r="BG31" s="693"/>
      <c r="BH31" s="682"/>
      <c r="BI31" s="683"/>
      <c r="BJ31" s="683"/>
      <c r="BK31" s="683"/>
      <c r="BL31" s="218"/>
      <c r="BM31" s="682"/>
      <c r="BN31" s="682"/>
      <c r="BO31" s="682"/>
      <c r="BP31" s="682"/>
      <c r="BQ31" s="682"/>
      <c r="BR31" s="682"/>
      <c r="BS31" s="682"/>
      <c r="BT31" s="682"/>
      <c r="BU31" s="682"/>
      <c r="BV31" s="684"/>
      <c r="BW31" s="681"/>
    </row>
    <row r="32" spans="2:75" ht="15.75" customHeight="1">
      <c r="B32" s="363" t="s">
        <v>71</v>
      </c>
      <c r="C32" s="364">
        <v>26831986000135</v>
      </c>
      <c r="D32" s="365" t="s">
        <v>13</v>
      </c>
      <c r="E32" s="365" t="s">
        <v>616</v>
      </c>
      <c r="F32" s="365" t="s">
        <v>617</v>
      </c>
      <c r="G32" s="366" t="s">
        <v>34</v>
      </c>
      <c r="H32" s="366" t="s">
        <v>1337</v>
      </c>
      <c r="I32" s="366" t="s">
        <v>34</v>
      </c>
      <c r="J32" s="366" t="s">
        <v>608</v>
      </c>
      <c r="K32" s="367" t="s">
        <v>48</v>
      </c>
      <c r="L32" s="368"/>
      <c r="M32" s="368" t="s">
        <v>34</v>
      </c>
      <c r="N32" s="367">
        <v>440922</v>
      </c>
      <c r="O32" s="367" t="s">
        <v>1321</v>
      </c>
      <c r="P32" s="371">
        <v>42881</v>
      </c>
      <c r="Q32" s="372">
        <v>30424234.98</v>
      </c>
      <c r="R32" s="372">
        <v>44142778.909523822</v>
      </c>
      <c r="S32" s="367">
        <v>30</v>
      </c>
      <c r="T32" s="369">
        <v>9.0277360896344527E-2</v>
      </c>
      <c r="U32" s="369">
        <v>1.1670330647658465</v>
      </c>
      <c r="V32" s="369">
        <v>5.5212313121076884E-2</v>
      </c>
      <c r="W32" s="369">
        <v>0.54126528394654683</v>
      </c>
      <c r="X32" s="369">
        <v>4.042947532338026E-3</v>
      </c>
      <c r="Y32" s="369">
        <v>3.0658405581791188E-2</v>
      </c>
      <c r="Z32" s="369">
        <v>9.6019778781856191E-2</v>
      </c>
      <c r="AA32" s="369">
        <v>0.54580755108131229</v>
      </c>
      <c r="AB32" s="369">
        <v>4.021887187856326E-2</v>
      </c>
      <c r="AC32" s="373">
        <v>-1.0591707257554173</v>
      </c>
      <c r="AD32" s="555">
        <v>13608337000128</v>
      </c>
      <c r="AE32" s="370" t="s">
        <v>2292</v>
      </c>
      <c r="AF32" s="370" t="s">
        <v>2278</v>
      </c>
      <c r="AG32" s="374" t="s">
        <v>1444</v>
      </c>
      <c r="AH32" s="374" t="s">
        <v>2282</v>
      </c>
      <c r="AI32" s="374">
        <v>5000</v>
      </c>
      <c r="AJ32" s="374">
        <v>5000</v>
      </c>
      <c r="AK32" s="374">
        <v>5000</v>
      </c>
      <c r="AL32" s="369">
        <v>0</v>
      </c>
      <c r="AM32" s="369" t="s">
        <v>34</v>
      </c>
      <c r="AN32" s="369" t="s">
        <v>34</v>
      </c>
      <c r="AO32" s="367" t="s">
        <v>1324</v>
      </c>
      <c r="AP32" s="370" t="s">
        <v>13</v>
      </c>
      <c r="AQ32" s="376" t="s">
        <v>674</v>
      </c>
      <c r="AR32" s="369">
        <v>4.0000000000000001E-3</v>
      </c>
      <c r="AS32" s="369">
        <v>4.0000000000000001E-3</v>
      </c>
      <c r="AT32" s="369"/>
      <c r="AW32" s="680"/>
      <c r="AX32" s="681"/>
      <c r="AY32" s="681"/>
      <c r="AZ32" s="681"/>
      <c r="BA32" s="681"/>
      <c r="BB32" s="692"/>
      <c r="BC32" s="681"/>
      <c r="BD32" s="681"/>
      <c r="BE32" s="681"/>
      <c r="BF32" s="681"/>
      <c r="BG32" s="693"/>
      <c r="BH32" s="682"/>
      <c r="BI32" s="683"/>
      <c r="BJ32" s="683"/>
      <c r="BK32" s="683"/>
      <c r="BL32" s="218"/>
      <c r="BM32" s="682"/>
      <c r="BN32" s="682"/>
      <c r="BO32" s="682"/>
      <c r="BP32" s="682"/>
      <c r="BQ32" s="682"/>
      <c r="BR32" s="682"/>
      <c r="BS32" s="682"/>
      <c r="BT32" s="682"/>
      <c r="BU32" s="682"/>
      <c r="BV32" s="684"/>
      <c r="BW32" s="681"/>
    </row>
    <row r="33" spans="2:75" ht="15.75" customHeight="1">
      <c r="B33" s="363" t="s">
        <v>1286</v>
      </c>
      <c r="C33" s="364">
        <v>46329524000121</v>
      </c>
      <c r="D33" s="365" t="s">
        <v>14</v>
      </c>
      <c r="E33" s="365" t="s">
        <v>607</v>
      </c>
      <c r="F33" s="365" t="s">
        <v>1317</v>
      </c>
      <c r="G33" s="366"/>
      <c r="H33" s="366" t="s">
        <v>34</v>
      </c>
      <c r="I33" s="366" t="s">
        <v>34</v>
      </c>
      <c r="J33" s="366" t="s">
        <v>608</v>
      </c>
      <c r="K33" s="367" t="s">
        <v>48</v>
      </c>
      <c r="L33" s="368" t="s">
        <v>715</v>
      </c>
      <c r="M33" s="368" t="s">
        <v>1418</v>
      </c>
      <c r="N33" s="367">
        <v>659622</v>
      </c>
      <c r="O33" s="367" t="s">
        <v>1321</v>
      </c>
      <c r="P33" s="371">
        <v>44725</v>
      </c>
      <c r="Q33" s="372">
        <v>72542707.579999998</v>
      </c>
      <c r="R33" s="372" t="s">
        <v>1421</v>
      </c>
      <c r="S33" s="367">
        <v>122</v>
      </c>
      <c r="T33" s="369" t="s">
        <v>1421</v>
      </c>
      <c r="U33" s="369" t="s">
        <v>1421</v>
      </c>
      <c r="V33" s="369" t="s">
        <v>1421</v>
      </c>
      <c r="W33" s="369" t="s">
        <v>1421</v>
      </c>
      <c r="X33" s="369" t="s">
        <v>1421</v>
      </c>
      <c r="Y33" s="369" t="s">
        <v>1421</v>
      </c>
      <c r="Z33" s="369" t="s">
        <v>1421</v>
      </c>
      <c r="AA33" s="369" t="s">
        <v>1421</v>
      </c>
      <c r="AB33" s="369" t="s">
        <v>1421</v>
      </c>
      <c r="AC33" s="373" t="s">
        <v>1421</v>
      </c>
      <c r="AD33" s="555">
        <v>46465003000100</v>
      </c>
      <c r="AE33" s="370" t="s">
        <v>2292</v>
      </c>
      <c r="AF33" s="370" t="s">
        <v>2278</v>
      </c>
      <c r="AG33" s="374" t="s">
        <v>1444</v>
      </c>
      <c r="AH33" s="374" t="s">
        <v>2279</v>
      </c>
      <c r="AI33" s="374" t="s">
        <v>1432</v>
      </c>
      <c r="AJ33" s="374" t="s">
        <v>1432</v>
      </c>
      <c r="AK33" s="374" t="s">
        <v>1432</v>
      </c>
      <c r="AL33" s="369">
        <v>0</v>
      </c>
      <c r="AM33" s="369" t="s">
        <v>34</v>
      </c>
      <c r="AN33" s="369" t="s">
        <v>2296</v>
      </c>
      <c r="AO33" s="367" t="s">
        <v>1324</v>
      </c>
      <c r="AP33" s="370" t="s">
        <v>716</v>
      </c>
      <c r="AQ33" s="376" t="s">
        <v>659</v>
      </c>
      <c r="AR33" s="369" t="s">
        <v>34</v>
      </c>
      <c r="AS33" s="369" t="s">
        <v>34</v>
      </c>
      <c r="AT33" s="369"/>
      <c r="AW33" s="680"/>
      <c r="AX33" s="681"/>
      <c r="AY33" s="681"/>
      <c r="AZ33" s="681"/>
      <c r="BA33" s="681"/>
      <c r="BB33" s="692"/>
      <c r="BC33" s="681"/>
      <c r="BD33" s="681"/>
      <c r="BE33" s="681"/>
      <c r="BF33" s="681"/>
      <c r="BG33" s="693"/>
      <c r="BH33" s="682"/>
      <c r="BI33" s="683"/>
      <c r="BJ33" s="683"/>
      <c r="BK33" s="683"/>
      <c r="BL33" s="218"/>
      <c r="BM33" s="682"/>
      <c r="BN33" s="682"/>
      <c r="BO33" s="682"/>
      <c r="BP33" s="682"/>
      <c r="BQ33" s="682"/>
      <c r="BR33" s="682"/>
      <c r="BS33" s="682"/>
      <c r="BT33" s="682"/>
      <c r="BU33" s="682"/>
      <c r="BV33" s="684"/>
      <c r="BW33" s="681"/>
    </row>
    <row r="34" spans="2:75" ht="15.75" customHeight="1">
      <c r="B34" s="363" t="s">
        <v>725</v>
      </c>
      <c r="C34" s="364">
        <v>5892566000199</v>
      </c>
      <c r="D34" s="365" t="s">
        <v>13</v>
      </c>
      <c r="E34" s="365" t="s">
        <v>615</v>
      </c>
      <c r="F34" s="365" t="s">
        <v>619</v>
      </c>
      <c r="G34" s="366" t="s">
        <v>34</v>
      </c>
      <c r="H34" s="366" t="s">
        <v>865</v>
      </c>
      <c r="I34" s="366" t="s">
        <v>34</v>
      </c>
      <c r="J34" s="366"/>
      <c r="K34" s="367" t="s">
        <v>48</v>
      </c>
      <c r="L34" s="368"/>
      <c r="M34" s="368" t="s">
        <v>1418</v>
      </c>
      <c r="N34" s="367">
        <v>125466</v>
      </c>
      <c r="O34" s="367" t="s">
        <v>1321</v>
      </c>
      <c r="P34" s="371">
        <v>38037</v>
      </c>
      <c r="Q34" s="372">
        <v>80096313.579999998</v>
      </c>
      <c r="R34" s="372">
        <v>155149269.76468247</v>
      </c>
      <c r="S34" s="367">
        <v>32</v>
      </c>
      <c r="T34" s="369">
        <v>4.890663504461612E-2</v>
      </c>
      <c r="U34" s="369">
        <v>0.63222561688568579</v>
      </c>
      <c r="V34" s="369">
        <v>1.9131246781978195E-2</v>
      </c>
      <c r="W34" s="369">
        <v>0.1875501882884511</v>
      </c>
      <c r="X34" s="369">
        <v>5.8428509181801314E-2</v>
      </c>
      <c r="Y34" s="369">
        <v>0.44307399928070712</v>
      </c>
      <c r="Z34" s="369">
        <v>0.1120852533697827</v>
      </c>
      <c r="AA34" s="369">
        <v>0.63712891687737827</v>
      </c>
      <c r="AB34" s="369">
        <v>5.7738192384884493E-2</v>
      </c>
      <c r="AC34" s="373">
        <v>-1.3256437879272878</v>
      </c>
      <c r="AD34" s="555">
        <v>0</v>
      </c>
      <c r="AE34" s="370" t="s">
        <v>2292</v>
      </c>
      <c r="AF34" s="370" t="s">
        <v>2278</v>
      </c>
      <c r="AG34" s="374" t="s">
        <v>1444</v>
      </c>
      <c r="AH34" s="374" t="s">
        <v>2282</v>
      </c>
      <c r="AI34" s="374">
        <v>0</v>
      </c>
      <c r="AJ34" s="374">
        <v>0</v>
      </c>
      <c r="AK34" s="374">
        <v>0</v>
      </c>
      <c r="AL34" s="369">
        <v>3.4999999999999996E-3</v>
      </c>
      <c r="AM34" s="369">
        <v>0.1</v>
      </c>
      <c r="AN34" s="369" t="s">
        <v>34</v>
      </c>
      <c r="AO34" s="367" t="s">
        <v>1324</v>
      </c>
      <c r="AP34" s="370" t="s">
        <v>13</v>
      </c>
      <c r="AQ34" s="376" t="s">
        <v>668</v>
      </c>
      <c r="AR34" s="369">
        <v>2.8000000000000004E-3</v>
      </c>
      <c r="AS34" s="369">
        <v>2.8000000000000004E-3</v>
      </c>
      <c r="AT34" s="369"/>
      <c r="AW34" s="680"/>
      <c r="AX34" s="681"/>
      <c r="AY34" s="681"/>
      <c r="AZ34" s="681"/>
      <c r="BA34" s="681"/>
      <c r="BB34" s="692"/>
      <c r="BC34" s="681"/>
      <c r="BD34" s="681"/>
      <c r="BE34" s="681"/>
      <c r="BF34" s="681"/>
      <c r="BG34" s="693"/>
      <c r="BH34" s="682"/>
      <c r="BI34" s="683"/>
      <c r="BJ34" s="683"/>
      <c r="BK34" s="683"/>
      <c r="BL34" s="218"/>
      <c r="BM34" s="682"/>
      <c r="BN34" s="682"/>
      <c r="BO34" s="682"/>
      <c r="BP34" s="682"/>
      <c r="BQ34" s="682"/>
      <c r="BR34" s="682"/>
      <c r="BS34" s="682"/>
      <c r="BT34" s="682"/>
      <c r="BU34" s="682"/>
      <c r="BV34" s="684"/>
      <c r="BW34" s="681"/>
    </row>
    <row r="35" spans="2:75" ht="15.75" customHeight="1">
      <c r="B35" s="363" t="s">
        <v>576</v>
      </c>
      <c r="C35" s="364">
        <v>43096273000194</v>
      </c>
      <c r="D35" s="365" t="s">
        <v>14</v>
      </c>
      <c r="E35" s="365" t="s">
        <v>607</v>
      </c>
      <c r="F35" s="365"/>
      <c r="G35" s="366"/>
      <c r="H35" s="366" t="s">
        <v>34</v>
      </c>
      <c r="I35" s="366" t="s">
        <v>34</v>
      </c>
      <c r="J35" s="366" t="s">
        <v>612</v>
      </c>
      <c r="K35" s="367" t="s">
        <v>48</v>
      </c>
      <c r="L35" s="368" t="s">
        <v>715</v>
      </c>
      <c r="M35" s="368" t="s">
        <v>1418</v>
      </c>
      <c r="N35" s="367">
        <v>616370</v>
      </c>
      <c r="O35" s="367" t="s">
        <v>1321</v>
      </c>
      <c r="P35" s="371">
        <v>44434</v>
      </c>
      <c r="Q35" s="372">
        <v>30784967.670000002</v>
      </c>
      <c r="R35" s="372">
        <v>33315229.171349205</v>
      </c>
      <c r="S35" s="367">
        <v>212</v>
      </c>
      <c r="T35" s="369">
        <v>-0.10561329629961469</v>
      </c>
      <c r="U35" s="369">
        <v>-1.3652836950127718</v>
      </c>
      <c r="V35" s="369">
        <v>-3.6022114346546563E-2</v>
      </c>
      <c r="W35" s="369">
        <v>-0.35313716901122683</v>
      </c>
      <c r="X35" s="369" t="s">
        <v>1421</v>
      </c>
      <c r="Y35" s="369" t="s">
        <v>1421</v>
      </c>
      <c r="Z35" s="369" t="s">
        <v>1421</v>
      </c>
      <c r="AA35" s="369" t="s">
        <v>1421</v>
      </c>
      <c r="AB35" s="369">
        <v>0.16837839531087839</v>
      </c>
      <c r="AC35" s="373">
        <v>-0.71164983873214893</v>
      </c>
      <c r="AD35" s="555">
        <v>0</v>
      </c>
      <c r="AE35" s="370" t="s">
        <v>2292</v>
      </c>
      <c r="AF35" s="370" t="s">
        <v>2278</v>
      </c>
      <c r="AG35" s="374" t="s">
        <v>1444</v>
      </c>
      <c r="AH35" s="374" t="s">
        <v>726</v>
      </c>
      <c r="AI35" s="374">
        <v>10000</v>
      </c>
      <c r="AJ35" s="374">
        <v>10000</v>
      </c>
      <c r="AK35" s="374">
        <v>10000</v>
      </c>
      <c r="AL35" s="369">
        <v>7.4999999999999997E-3</v>
      </c>
      <c r="AM35" s="369" t="s">
        <v>34</v>
      </c>
      <c r="AN35" s="369" t="s">
        <v>2296</v>
      </c>
      <c r="AO35" s="367" t="s">
        <v>1324</v>
      </c>
      <c r="AP35" s="370" t="s">
        <v>716</v>
      </c>
      <c r="AQ35" s="376" t="s">
        <v>687</v>
      </c>
      <c r="AR35" s="369" t="s">
        <v>34</v>
      </c>
      <c r="AS35" s="369" t="s">
        <v>34</v>
      </c>
      <c r="AT35" s="369"/>
      <c r="AW35" s="680"/>
      <c r="AX35" s="681"/>
      <c r="AY35" s="681"/>
      <c r="AZ35" s="681"/>
      <c r="BA35" s="681"/>
      <c r="BB35" s="692"/>
      <c r="BC35" s="681"/>
      <c r="BD35" s="681"/>
      <c r="BE35" s="681"/>
      <c r="BF35" s="681"/>
      <c r="BG35" s="693"/>
      <c r="BH35" s="682"/>
      <c r="BI35" s="683"/>
      <c r="BJ35" s="683"/>
      <c r="BK35" s="683"/>
      <c r="BL35" s="218"/>
      <c r="BM35" s="682"/>
      <c r="BN35" s="682"/>
      <c r="BO35" s="682"/>
      <c r="BP35" s="682"/>
      <c r="BQ35" s="682"/>
      <c r="BR35" s="682"/>
      <c r="BS35" s="682"/>
      <c r="BT35" s="682"/>
      <c r="BU35" s="682"/>
      <c r="BV35" s="684"/>
      <c r="BW35" s="681"/>
    </row>
    <row r="36" spans="2:75" ht="15.75" customHeight="1">
      <c r="B36" s="363" t="s">
        <v>1519</v>
      </c>
      <c r="C36" s="364">
        <v>45295229000139</v>
      </c>
      <c r="D36" s="365" t="s">
        <v>14</v>
      </c>
      <c r="E36" s="365" t="s">
        <v>607</v>
      </c>
      <c r="F36" s="365"/>
      <c r="G36" s="366"/>
      <c r="H36" s="366" t="s">
        <v>34</v>
      </c>
      <c r="I36" s="366" t="s">
        <v>34</v>
      </c>
      <c r="J36" s="366" t="s">
        <v>612</v>
      </c>
      <c r="K36" s="367" t="s">
        <v>48</v>
      </c>
      <c r="L36" s="368"/>
      <c r="M36" s="368"/>
      <c r="N36" s="367">
        <v>639605</v>
      </c>
      <c r="O36" s="367" t="s">
        <v>1321</v>
      </c>
      <c r="P36" s="371">
        <v>44614</v>
      </c>
      <c r="Q36" s="372">
        <v>8175814.3600000003</v>
      </c>
      <c r="R36" s="372" t="s">
        <v>1421</v>
      </c>
      <c r="S36" s="367">
        <v>92</v>
      </c>
      <c r="T36" s="369" t="s">
        <v>1421</v>
      </c>
      <c r="U36" s="369" t="s">
        <v>1421</v>
      </c>
      <c r="V36" s="369" t="s">
        <v>1421</v>
      </c>
      <c r="W36" s="369" t="s">
        <v>1421</v>
      </c>
      <c r="X36" s="369" t="s">
        <v>1421</v>
      </c>
      <c r="Y36" s="369" t="s">
        <v>1421</v>
      </c>
      <c r="Z36" s="369" t="s">
        <v>1421</v>
      </c>
      <c r="AA36" s="369" t="s">
        <v>1421</v>
      </c>
      <c r="AB36" s="369" t="s">
        <v>1421</v>
      </c>
      <c r="AC36" s="373" t="s">
        <v>1421</v>
      </c>
      <c r="AD36" s="555">
        <v>0</v>
      </c>
      <c r="AE36" s="370" t="s">
        <v>2292</v>
      </c>
      <c r="AF36" s="370" t="s">
        <v>2278</v>
      </c>
      <c r="AG36" s="374" t="s">
        <v>1444</v>
      </c>
      <c r="AH36" s="374" t="s">
        <v>726</v>
      </c>
      <c r="AI36" s="374">
        <v>0</v>
      </c>
      <c r="AJ36" s="374">
        <v>0</v>
      </c>
      <c r="AK36" s="374">
        <v>0</v>
      </c>
      <c r="AL36" s="369">
        <v>7.4999999999999997E-3</v>
      </c>
      <c r="AM36" s="369" t="s">
        <v>34</v>
      </c>
      <c r="AN36" s="369" t="s">
        <v>2296</v>
      </c>
      <c r="AO36" s="367" t="s">
        <v>1324</v>
      </c>
      <c r="AP36" s="370" t="s">
        <v>716</v>
      </c>
      <c r="AQ36" s="376" t="s">
        <v>687</v>
      </c>
      <c r="AR36" s="369">
        <v>4.9999999999999992E-3</v>
      </c>
      <c r="AS36" s="369">
        <v>4.9999999999999992E-3</v>
      </c>
      <c r="AT36" s="369"/>
      <c r="AW36" s="680"/>
      <c r="AX36" s="681"/>
      <c r="AY36" s="681"/>
      <c r="AZ36" s="681"/>
      <c r="BA36" s="681"/>
      <c r="BB36" s="692"/>
      <c r="BC36" s="681"/>
      <c r="BD36" s="681"/>
      <c r="BE36" s="681"/>
      <c r="BF36" s="681"/>
      <c r="BG36" s="693"/>
      <c r="BH36" s="682"/>
      <c r="BI36" s="683"/>
      <c r="BJ36" s="683"/>
      <c r="BK36" s="683"/>
      <c r="BL36" s="218"/>
      <c r="BM36" s="682"/>
      <c r="BN36" s="682"/>
      <c r="BO36" s="682"/>
      <c r="BP36" s="682"/>
      <c r="BQ36" s="682"/>
      <c r="BR36" s="682"/>
      <c r="BS36" s="682"/>
      <c r="BT36" s="682"/>
      <c r="BU36" s="682"/>
      <c r="BV36" s="684"/>
      <c r="BW36" s="681"/>
    </row>
    <row r="37" spans="2:75" ht="15.75" customHeight="1">
      <c r="B37" s="363" t="s">
        <v>1520</v>
      </c>
      <c r="C37" s="364">
        <v>38064885000165</v>
      </c>
      <c r="D37" s="365" t="s">
        <v>14</v>
      </c>
      <c r="E37" s="365" t="s">
        <v>607</v>
      </c>
      <c r="F37" s="365"/>
      <c r="G37" s="366"/>
      <c r="H37" s="366" t="s">
        <v>34</v>
      </c>
      <c r="I37" s="366" t="s">
        <v>34</v>
      </c>
      <c r="J37" s="366" t="s">
        <v>612</v>
      </c>
      <c r="K37" s="367" t="s">
        <v>48</v>
      </c>
      <c r="L37" s="368"/>
      <c r="M37" s="368"/>
      <c r="N37" s="367">
        <v>550681</v>
      </c>
      <c r="O37" s="367" t="s">
        <v>1321</v>
      </c>
      <c r="P37" s="371">
        <v>44071</v>
      </c>
      <c r="Q37" s="372">
        <v>233501487.78999999</v>
      </c>
      <c r="R37" s="372">
        <v>288473656.85674614</v>
      </c>
      <c r="S37" s="367">
        <v>212</v>
      </c>
      <c r="T37" s="369">
        <v>-0.14453867373181439</v>
      </c>
      <c r="U37" s="369">
        <v>-1.6257585027312775</v>
      </c>
      <c r="V37" s="369">
        <v>-8.0360398941420108E-2</v>
      </c>
      <c r="W37" s="369">
        <v>-0.7375243093663868</v>
      </c>
      <c r="X37" s="369">
        <v>0.10248963828920621</v>
      </c>
      <c r="Y37" s="369">
        <v>0.72068565962390618</v>
      </c>
      <c r="Z37" s="369" t="s">
        <v>1421</v>
      </c>
      <c r="AA37" s="369" t="s">
        <v>1421</v>
      </c>
      <c r="AB37" s="369">
        <v>0.16968752533225953</v>
      </c>
      <c r="AC37" s="373">
        <v>-1.019214423794969</v>
      </c>
      <c r="AD37" s="555">
        <v>0</v>
      </c>
      <c r="AE37" s="370" t="s">
        <v>2292</v>
      </c>
      <c r="AF37" s="370" t="s">
        <v>2278</v>
      </c>
      <c r="AG37" s="374" t="s">
        <v>1444</v>
      </c>
      <c r="AH37" s="374" t="s">
        <v>726</v>
      </c>
      <c r="AI37" s="374">
        <v>25000</v>
      </c>
      <c r="AJ37" s="374">
        <v>25000</v>
      </c>
      <c r="AK37" s="374">
        <v>25000</v>
      </c>
      <c r="AL37" s="369">
        <v>7.4999999999999997E-3</v>
      </c>
      <c r="AM37" s="369" t="s">
        <v>34</v>
      </c>
      <c r="AN37" s="369" t="s">
        <v>34</v>
      </c>
      <c r="AO37" s="367" t="s">
        <v>1324</v>
      </c>
      <c r="AP37" s="370" t="s">
        <v>13</v>
      </c>
      <c r="AQ37" s="376" t="s">
        <v>679</v>
      </c>
      <c r="AR37" s="369">
        <v>5.2499999999999995E-3</v>
      </c>
      <c r="AS37" s="369">
        <v>5.2499999999999995E-3</v>
      </c>
      <c r="AT37" s="369"/>
      <c r="AW37" s="680"/>
      <c r="AX37" s="681"/>
      <c r="AY37" s="681"/>
      <c r="AZ37" s="681"/>
      <c r="BA37" s="681"/>
      <c r="BB37" s="692"/>
      <c r="BC37" s="681"/>
      <c r="BD37" s="681"/>
      <c r="BE37" s="681"/>
      <c r="BF37" s="681"/>
      <c r="BG37" s="693"/>
      <c r="BH37" s="682"/>
      <c r="BI37" s="683"/>
      <c r="BJ37" s="683"/>
      <c r="BK37" s="683"/>
      <c r="BL37" s="218"/>
      <c r="BM37" s="682"/>
      <c r="BN37" s="682"/>
      <c r="BO37" s="682"/>
      <c r="BP37" s="682"/>
      <c r="BQ37" s="682"/>
      <c r="BR37" s="682"/>
      <c r="BS37" s="682"/>
      <c r="BT37" s="682"/>
      <c r="BU37" s="682"/>
      <c r="BV37" s="684"/>
      <c r="BW37" s="681"/>
    </row>
    <row r="38" spans="2:75" ht="15.75" customHeight="1">
      <c r="B38" s="363" t="s">
        <v>727</v>
      </c>
      <c r="C38" s="364">
        <v>7657641000162</v>
      </c>
      <c r="D38" s="365" t="s">
        <v>14</v>
      </c>
      <c r="E38" s="365" t="s">
        <v>614</v>
      </c>
      <c r="F38" s="365"/>
      <c r="G38" s="366"/>
      <c r="H38" s="366" t="s">
        <v>865</v>
      </c>
      <c r="I38" s="366" t="s">
        <v>34</v>
      </c>
      <c r="J38" s="366" t="s">
        <v>611</v>
      </c>
      <c r="K38" s="367" t="s">
        <v>48</v>
      </c>
      <c r="L38" s="368"/>
      <c r="M38" s="368" t="s">
        <v>1418</v>
      </c>
      <c r="N38" s="367">
        <v>286664</v>
      </c>
      <c r="O38" s="367" t="s">
        <v>1321</v>
      </c>
      <c r="P38" s="371">
        <v>40805</v>
      </c>
      <c r="Q38" s="372">
        <v>67246431.290000007</v>
      </c>
      <c r="R38" s="372">
        <v>142060934.03519836</v>
      </c>
      <c r="S38" s="367">
        <v>5</v>
      </c>
      <c r="T38" s="369">
        <v>-0.20619799140700967</v>
      </c>
      <c r="U38" s="369">
        <v>-2.6655616809244593</v>
      </c>
      <c r="V38" s="369">
        <v>-0.11424438035944362</v>
      </c>
      <c r="W38" s="369">
        <v>-1.1199769304891869</v>
      </c>
      <c r="X38" s="369">
        <v>3.0953757230462786E-2</v>
      </c>
      <c r="Y38" s="369">
        <v>0.23472796415515923</v>
      </c>
      <c r="Z38" s="369">
        <v>0.35239605143014008</v>
      </c>
      <c r="AA38" s="369">
        <v>2.0031333989925146</v>
      </c>
      <c r="AB38" s="369">
        <v>0.17828385175414457</v>
      </c>
      <c r="AC38" s="373">
        <v>-1.1363136746766949</v>
      </c>
      <c r="AD38" s="555">
        <v>0</v>
      </c>
      <c r="AE38" s="370" t="s">
        <v>2297</v>
      </c>
      <c r="AF38" s="370" t="s">
        <v>728</v>
      </c>
      <c r="AG38" s="374" t="s">
        <v>728</v>
      </c>
      <c r="AH38" s="374" t="s">
        <v>2279</v>
      </c>
      <c r="AI38" s="374">
        <v>25000</v>
      </c>
      <c r="AJ38" s="374">
        <v>5000</v>
      </c>
      <c r="AK38" s="374">
        <v>0</v>
      </c>
      <c r="AL38" s="369">
        <v>6.9999999999999993E-3</v>
      </c>
      <c r="AM38" s="369" t="s">
        <v>34</v>
      </c>
      <c r="AN38" s="369" t="s">
        <v>34</v>
      </c>
      <c r="AO38" s="367" t="s">
        <v>1324</v>
      </c>
      <c r="AP38" s="370" t="s">
        <v>716</v>
      </c>
      <c r="AQ38" s="376" t="s">
        <v>687</v>
      </c>
      <c r="AR38" s="369">
        <v>1.8666666666666666E-3</v>
      </c>
      <c r="AS38" s="369">
        <v>1.8666666666666666E-3</v>
      </c>
      <c r="AT38" s="369"/>
      <c r="AW38" s="680"/>
      <c r="AX38" s="681"/>
      <c r="AY38" s="681"/>
      <c r="AZ38" s="681"/>
      <c r="BA38" s="681"/>
      <c r="BB38" s="692"/>
      <c r="BC38" s="681"/>
      <c r="BD38" s="681"/>
      <c r="BE38" s="681"/>
      <c r="BF38" s="681"/>
      <c r="BG38" s="693"/>
      <c r="BH38" s="682"/>
      <c r="BI38" s="683"/>
      <c r="BJ38" s="683"/>
      <c r="BK38" s="683"/>
      <c r="BL38" s="218"/>
      <c r="BM38" s="682"/>
      <c r="BN38" s="682"/>
      <c r="BO38" s="682"/>
      <c r="BP38" s="682"/>
      <c r="BQ38" s="682"/>
      <c r="BR38" s="682"/>
      <c r="BS38" s="682"/>
      <c r="BT38" s="682"/>
      <c r="BU38" s="682"/>
      <c r="BV38" s="684"/>
      <c r="BW38" s="681"/>
    </row>
    <row r="39" spans="2:75" ht="15.75" customHeight="1">
      <c r="B39" s="363" t="s">
        <v>729</v>
      </c>
      <c r="C39" s="364">
        <v>43984537000146</v>
      </c>
      <c r="D39" s="365" t="s">
        <v>13</v>
      </c>
      <c r="E39" s="365" t="s">
        <v>615</v>
      </c>
      <c r="F39" s="365" t="s">
        <v>619</v>
      </c>
      <c r="G39" s="366" t="s">
        <v>34</v>
      </c>
      <c r="H39" s="366" t="s">
        <v>1338</v>
      </c>
      <c r="I39" s="366" t="s">
        <v>34</v>
      </c>
      <c r="J39" s="366" t="s">
        <v>611</v>
      </c>
      <c r="K39" s="367" t="s">
        <v>48</v>
      </c>
      <c r="L39" s="368"/>
      <c r="M39" s="368" t="s">
        <v>34</v>
      </c>
      <c r="N39" s="367">
        <v>622435</v>
      </c>
      <c r="O39" s="367" t="s">
        <v>1321</v>
      </c>
      <c r="P39" s="371">
        <v>44510</v>
      </c>
      <c r="Q39" s="372">
        <v>267796122.50999999</v>
      </c>
      <c r="R39" s="372" t="s">
        <v>1421</v>
      </c>
      <c r="S39" s="367">
        <v>31</v>
      </c>
      <c r="T39" s="369">
        <v>0.15986533431171557</v>
      </c>
      <c r="U39" s="369">
        <v>2.066610379382197</v>
      </c>
      <c r="V39" s="369" t="s">
        <v>1421</v>
      </c>
      <c r="W39" s="369" t="s">
        <v>1421</v>
      </c>
      <c r="X39" s="369" t="s">
        <v>1421</v>
      </c>
      <c r="Y39" s="369" t="s">
        <v>1421</v>
      </c>
      <c r="Z39" s="369" t="s">
        <v>1421</v>
      </c>
      <c r="AA39" s="369" t="s">
        <v>1421</v>
      </c>
      <c r="AB39" s="369" t="s">
        <v>1421</v>
      </c>
      <c r="AC39" s="373" t="s">
        <v>1421</v>
      </c>
      <c r="AD39" s="555">
        <v>29726133000121</v>
      </c>
      <c r="AE39" s="370" t="s">
        <v>2292</v>
      </c>
      <c r="AF39" s="370" t="s">
        <v>2278</v>
      </c>
      <c r="AG39" s="374" t="s">
        <v>1444</v>
      </c>
      <c r="AH39" s="374" t="s">
        <v>2282</v>
      </c>
      <c r="AI39" s="374">
        <v>500</v>
      </c>
      <c r="AJ39" s="374">
        <v>100</v>
      </c>
      <c r="AK39" s="374">
        <v>100</v>
      </c>
      <c r="AL39" s="369">
        <v>0</v>
      </c>
      <c r="AM39" s="369" t="s">
        <v>34</v>
      </c>
      <c r="AN39" s="369" t="s">
        <v>2296</v>
      </c>
      <c r="AO39" s="367" t="s">
        <v>1324</v>
      </c>
      <c r="AP39" s="370" t="s">
        <v>13</v>
      </c>
      <c r="AQ39" s="376" t="s">
        <v>668</v>
      </c>
      <c r="AR39" s="369">
        <v>4.0000000000000001E-3</v>
      </c>
      <c r="AS39" s="369">
        <v>4.0000000000000001E-3</v>
      </c>
      <c r="AT39" s="369"/>
      <c r="AW39" s="680"/>
      <c r="AX39" s="681"/>
      <c r="AY39" s="681"/>
      <c r="AZ39" s="681"/>
      <c r="BA39" s="681"/>
      <c r="BB39" s="692"/>
      <c r="BC39" s="681"/>
      <c r="BD39" s="681"/>
      <c r="BE39" s="681"/>
      <c r="BF39" s="681"/>
      <c r="BG39" s="693"/>
      <c r="BH39" s="682"/>
      <c r="BI39" s="683"/>
      <c r="BJ39" s="683"/>
      <c r="BK39" s="683"/>
      <c r="BL39" s="218"/>
      <c r="BM39" s="682"/>
      <c r="BN39" s="682"/>
      <c r="BO39" s="682"/>
      <c r="BP39" s="682"/>
      <c r="BQ39" s="682"/>
      <c r="BR39" s="682"/>
      <c r="BS39" s="682"/>
      <c r="BT39" s="682"/>
      <c r="BU39" s="682"/>
      <c r="BV39" s="684"/>
      <c r="BW39" s="681"/>
    </row>
    <row r="40" spans="2:75" ht="15.75" customHeight="1">
      <c r="B40" s="363" t="s">
        <v>730</v>
      </c>
      <c r="C40" s="364">
        <v>26623196000164</v>
      </c>
      <c r="D40" s="365" t="s">
        <v>14</v>
      </c>
      <c r="E40" s="365" t="s">
        <v>607</v>
      </c>
      <c r="F40" s="365"/>
      <c r="G40" s="366"/>
      <c r="H40" s="366" t="s">
        <v>34</v>
      </c>
      <c r="I40" s="366" t="s">
        <v>34</v>
      </c>
      <c r="J40" s="366" t="s">
        <v>608</v>
      </c>
      <c r="K40" s="367" t="s">
        <v>48</v>
      </c>
      <c r="L40" s="368"/>
      <c r="M40" s="368" t="s">
        <v>34</v>
      </c>
      <c r="N40" s="367">
        <v>440906</v>
      </c>
      <c r="O40" s="367" t="s">
        <v>1321</v>
      </c>
      <c r="P40" s="371">
        <v>42761</v>
      </c>
      <c r="Q40" s="372">
        <v>160531226.66999999</v>
      </c>
      <c r="R40" s="372">
        <v>214221317.96603179</v>
      </c>
      <c r="S40" s="367">
        <v>32</v>
      </c>
      <c r="T40" s="369">
        <v>-4.808635516204407E-2</v>
      </c>
      <c r="U40" s="369">
        <v>-0.62162169874032724</v>
      </c>
      <c r="V40" s="369">
        <v>-0.23758081853919855</v>
      </c>
      <c r="W40" s="369">
        <v>-2.3290864290520448</v>
      </c>
      <c r="X40" s="369">
        <v>-0.14001028647087599</v>
      </c>
      <c r="Y40" s="369">
        <v>-1.0617234366542845</v>
      </c>
      <c r="Z40" s="369">
        <v>-9.0525848307289047E-3</v>
      </c>
      <c r="AA40" s="369">
        <v>-5.1457826919609824E-2</v>
      </c>
      <c r="AB40" s="369">
        <v>0.23230786670095488</v>
      </c>
      <c r="AC40" s="373">
        <v>-1.4693251630470123</v>
      </c>
      <c r="AD40" s="555">
        <v>16565058000112</v>
      </c>
      <c r="AE40" s="370" t="s">
        <v>2292</v>
      </c>
      <c r="AF40" s="370" t="s">
        <v>2278</v>
      </c>
      <c r="AG40" s="374" t="s">
        <v>1444</v>
      </c>
      <c r="AH40" s="374" t="s">
        <v>2279</v>
      </c>
      <c r="AI40" s="374">
        <v>5000</v>
      </c>
      <c r="AJ40" s="374">
        <v>1000</v>
      </c>
      <c r="AK40" s="374">
        <v>5000</v>
      </c>
      <c r="AL40" s="691">
        <v>7.4999999999999997E-3</v>
      </c>
      <c r="AM40" s="691">
        <v>0.1</v>
      </c>
      <c r="AN40" s="369" t="s">
        <v>34</v>
      </c>
      <c r="AO40" s="367" t="s">
        <v>1324</v>
      </c>
      <c r="AP40" s="370" t="s">
        <v>716</v>
      </c>
      <c r="AQ40" s="376" t="s">
        <v>659</v>
      </c>
      <c r="AR40" s="369">
        <v>6.0000000000000001E-3</v>
      </c>
      <c r="AS40" s="369">
        <v>6.0000000000000001E-3</v>
      </c>
      <c r="AT40" s="369"/>
      <c r="AW40" s="680"/>
      <c r="AX40" s="681"/>
      <c r="AY40" s="681"/>
      <c r="AZ40" s="681"/>
      <c r="BA40" s="681"/>
      <c r="BB40" s="692"/>
      <c r="BC40" s="681"/>
      <c r="BD40" s="681"/>
      <c r="BE40" s="681"/>
      <c r="BF40" s="681"/>
      <c r="BG40" s="693"/>
      <c r="BH40" s="682"/>
      <c r="BI40" s="683"/>
      <c r="BJ40" s="683"/>
      <c r="BK40" s="683"/>
      <c r="BL40" s="218"/>
      <c r="BM40" s="682"/>
      <c r="BN40" s="682"/>
      <c r="BO40" s="682"/>
      <c r="BP40" s="682"/>
      <c r="BQ40" s="682"/>
      <c r="BR40" s="682"/>
      <c r="BS40" s="682"/>
      <c r="BT40" s="682"/>
      <c r="BU40" s="682"/>
      <c r="BV40" s="684"/>
      <c r="BW40" s="681"/>
    </row>
    <row r="41" spans="2:75" ht="15.75" customHeight="1">
      <c r="B41" s="363" t="s">
        <v>731</v>
      </c>
      <c r="C41" s="364">
        <v>44209755000176</v>
      </c>
      <c r="D41" s="365" t="s">
        <v>14</v>
      </c>
      <c r="E41" s="365" t="s">
        <v>607</v>
      </c>
      <c r="F41" s="365"/>
      <c r="G41" s="366"/>
      <c r="H41" s="366" t="s">
        <v>34</v>
      </c>
      <c r="I41" s="366" t="s">
        <v>34</v>
      </c>
      <c r="J41" s="366" t="s">
        <v>611</v>
      </c>
      <c r="K41" s="367" t="s">
        <v>49</v>
      </c>
      <c r="L41" s="368"/>
      <c r="M41" s="368" t="s">
        <v>1418</v>
      </c>
      <c r="N41" s="367">
        <v>634697</v>
      </c>
      <c r="O41" s="367" t="s">
        <v>1321</v>
      </c>
      <c r="P41" s="371">
        <v>44578</v>
      </c>
      <c r="Q41" s="372">
        <v>1153459.3999999999</v>
      </c>
      <c r="R41" s="372" t="s">
        <v>1421</v>
      </c>
      <c r="S41" s="367">
        <v>6</v>
      </c>
      <c r="T41" s="369" t="s">
        <v>1421</v>
      </c>
      <c r="U41" s="369" t="s">
        <v>1421</v>
      </c>
      <c r="V41" s="369" t="s">
        <v>1421</v>
      </c>
      <c r="W41" s="369" t="s">
        <v>1421</v>
      </c>
      <c r="X41" s="369" t="s">
        <v>1421</v>
      </c>
      <c r="Y41" s="369" t="s">
        <v>1421</v>
      </c>
      <c r="Z41" s="369" t="s">
        <v>1421</v>
      </c>
      <c r="AA41" s="369" t="s">
        <v>1421</v>
      </c>
      <c r="AB41" s="369" t="s">
        <v>1421</v>
      </c>
      <c r="AC41" s="373" t="s">
        <v>1421</v>
      </c>
      <c r="AD41" s="555">
        <v>43984876000122</v>
      </c>
      <c r="AE41" s="370" t="s">
        <v>2292</v>
      </c>
      <c r="AF41" s="370" t="s">
        <v>2278</v>
      </c>
      <c r="AG41" s="374" t="s">
        <v>1444</v>
      </c>
      <c r="AH41" s="374" t="s">
        <v>2279</v>
      </c>
      <c r="AI41" s="374">
        <v>0</v>
      </c>
      <c r="AJ41" s="374">
        <v>0</v>
      </c>
      <c r="AK41" s="374">
        <v>0</v>
      </c>
      <c r="AL41" s="369">
        <v>4.0000000000000001E-3</v>
      </c>
      <c r="AM41" s="369" t="s">
        <v>34</v>
      </c>
      <c r="AN41" s="369" t="s">
        <v>2296</v>
      </c>
      <c r="AO41" s="367" t="s">
        <v>1324</v>
      </c>
      <c r="AP41" s="370" t="s">
        <v>716</v>
      </c>
      <c r="AQ41" s="376" t="s">
        <v>687</v>
      </c>
      <c r="AR41" s="369">
        <v>2.6666666666666666E-3</v>
      </c>
      <c r="AS41" s="369">
        <v>2.6666666666666666E-3</v>
      </c>
      <c r="AT41" s="369"/>
      <c r="AW41" s="680"/>
      <c r="AX41" s="681"/>
      <c r="AY41" s="681"/>
      <c r="AZ41" s="681"/>
      <c r="BA41" s="681"/>
      <c r="BB41" s="692"/>
      <c r="BC41" s="681"/>
      <c r="BD41" s="681"/>
      <c r="BE41" s="681"/>
      <c r="BF41" s="681"/>
      <c r="BG41" s="693"/>
      <c r="BH41" s="682"/>
      <c r="BI41" s="683"/>
      <c r="BJ41" s="683"/>
      <c r="BK41" s="683"/>
      <c r="BL41" s="218"/>
      <c r="BM41" s="682"/>
      <c r="BN41" s="682"/>
      <c r="BO41" s="682"/>
      <c r="BP41" s="682"/>
      <c r="BQ41" s="682"/>
      <c r="BR41" s="682"/>
      <c r="BS41" s="682"/>
      <c r="BT41" s="682"/>
      <c r="BU41" s="682"/>
      <c r="BV41" s="684"/>
      <c r="BW41" s="681"/>
    </row>
    <row r="42" spans="2:75" ht="15.75" customHeight="1">
      <c r="B42" s="363" t="s">
        <v>577</v>
      </c>
      <c r="C42" s="364">
        <v>11147668000182</v>
      </c>
      <c r="D42" s="365" t="s">
        <v>14</v>
      </c>
      <c r="E42" s="365" t="s">
        <v>607</v>
      </c>
      <c r="F42" s="365"/>
      <c r="G42" s="366"/>
      <c r="H42" s="366" t="s">
        <v>34</v>
      </c>
      <c r="I42" s="366" t="s">
        <v>34</v>
      </c>
      <c r="J42" s="366" t="s">
        <v>611</v>
      </c>
      <c r="K42" s="367"/>
      <c r="L42" s="368"/>
      <c r="M42" s="368" t="s">
        <v>1418</v>
      </c>
      <c r="N42" s="367">
        <v>253154</v>
      </c>
      <c r="O42" s="367" t="s">
        <v>1321</v>
      </c>
      <c r="P42" s="371">
        <v>40386</v>
      </c>
      <c r="Q42" s="372">
        <v>180924688.74000001</v>
      </c>
      <c r="R42" s="372">
        <v>360758390.37773812</v>
      </c>
      <c r="S42" s="367">
        <v>5</v>
      </c>
      <c r="T42" s="369">
        <v>-0.30200995276660925</v>
      </c>
      <c r="U42" s="369">
        <v>-3.9041416061296941</v>
      </c>
      <c r="V42" s="369">
        <v>-0.2254778409421746</v>
      </c>
      <c r="W42" s="369">
        <v>-2.2104367794478681</v>
      </c>
      <c r="X42" s="369">
        <v>-3.1542055709047556E-2</v>
      </c>
      <c r="Y42" s="369">
        <v>-0.23918913838889269</v>
      </c>
      <c r="Z42" s="369">
        <v>0.76281636056837199</v>
      </c>
      <c r="AA42" s="369">
        <v>4.3360954895811084</v>
      </c>
      <c r="AB42" s="369">
        <v>0.3033320944995021</v>
      </c>
      <c r="AC42" s="373">
        <v>-1.0115038358816488</v>
      </c>
      <c r="AD42" s="555">
        <v>0</v>
      </c>
      <c r="AE42" s="370" t="s">
        <v>2297</v>
      </c>
      <c r="AF42" s="370" t="s">
        <v>728</v>
      </c>
      <c r="AG42" s="374" t="s">
        <v>728</v>
      </c>
      <c r="AH42" s="374" t="s">
        <v>2279</v>
      </c>
      <c r="AI42" s="374">
        <v>25000</v>
      </c>
      <c r="AJ42" s="374">
        <v>5000</v>
      </c>
      <c r="AK42" s="374">
        <v>0</v>
      </c>
      <c r="AL42" s="369">
        <v>6.9999999999999993E-3</v>
      </c>
      <c r="AM42" s="369" t="s">
        <v>34</v>
      </c>
      <c r="AN42" s="369" t="s">
        <v>34</v>
      </c>
      <c r="AO42" s="367" t="s">
        <v>1324</v>
      </c>
      <c r="AP42" s="370" t="s">
        <v>716</v>
      </c>
      <c r="AQ42" s="376" t="s">
        <v>687</v>
      </c>
      <c r="AR42" s="369">
        <v>3.4666666666666665E-3</v>
      </c>
      <c r="AS42" s="369">
        <v>3.4666666666666665E-3</v>
      </c>
      <c r="AT42" s="369"/>
      <c r="AW42" s="680"/>
      <c r="AX42" s="681"/>
      <c r="AY42" s="681"/>
      <c r="AZ42" s="681"/>
      <c r="BA42" s="681"/>
      <c r="BB42" s="692"/>
      <c r="BC42" s="681"/>
      <c r="BD42" s="681"/>
      <c r="BE42" s="681"/>
      <c r="BF42" s="681"/>
      <c r="BG42" s="693"/>
      <c r="BH42" s="682"/>
      <c r="BI42" s="683"/>
      <c r="BJ42" s="683"/>
      <c r="BK42" s="683"/>
      <c r="BL42" s="218"/>
      <c r="BM42" s="682"/>
      <c r="BN42" s="682"/>
      <c r="BO42" s="682"/>
      <c r="BP42" s="682"/>
      <c r="BQ42" s="682"/>
      <c r="BR42" s="682"/>
      <c r="BS42" s="682"/>
      <c r="BT42" s="682"/>
      <c r="BU42" s="682"/>
      <c r="BV42" s="684"/>
      <c r="BW42" s="681"/>
    </row>
    <row r="43" spans="2:75" ht="15.75" customHeight="1">
      <c r="B43" s="363" t="s">
        <v>72</v>
      </c>
      <c r="C43" s="364">
        <v>34774662000130</v>
      </c>
      <c r="D43" s="365" t="s">
        <v>13</v>
      </c>
      <c r="E43" s="365" t="s">
        <v>615</v>
      </c>
      <c r="F43" s="365" t="s">
        <v>619</v>
      </c>
      <c r="G43" s="366" t="s">
        <v>34</v>
      </c>
      <c r="H43" s="366" t="s">
        <v>1337</v>
      </c>
      <c r="I43" s="366" t="s">
        <v>34</v>
      </c>
      <c r="J43" s="366" t="s">
        <v>611</v>
      </c>
      <c r="K43" s="367" t="s">
        <v>48</v>
      </c>
      <c r="L43" s="368" t="s">
        <v>1339</v>
      </c>
      <c r="M43" s="368" t="s">
        <v>34</v>
      </c>
      <c r="N43" s="367">
        <v>509061</v>
      </c>
      <c r="O43" s="367" t="s">
        <v>1321</v>
      </c>
      <c r="P43" s="371">
        <v>43738</v>
      </c>
      <c r="Q43" s="372">
        <v>297525116.48000002</v>
      </c>
      <c r="R43" s="372">
        <v>278996192.13325381</v>
      </c>
      <c r="S43" s="367">
        <v>31</v>
      </c>
      <c r="T43" s="369">
        <v>9.2043617124130117E-2</v>
      </c>
      <c r="U43" s="369">
        <v>1.1898658037627377</v>
      </c>
      <c r="V43" s="369">
        <v>0.10658850223798488</v>
      </c>
      <c r="W43" s="369">
        <v>1.0449237256690174</v>
      </c>
      <c r="X43" s="369">
        <v>0.17506757427565112</v>
      </c>
      <c r="Y43" s="369">
        <v>1.3275692186040748</v>
      </c>
      <c r="Z43" s="369" t="s">
        <v>1421</v>
      </c>
      <c r="AA43" s="369" t="s">
        <v>1421</v>
      </c>
      <c r="AB43" s="369">
        <v>4.3561412888314256E-2</v>
      </c>
      <c r="AC43" s="373">
        <v>0.11696156896395893</v>
      </c>
      <c r="AD43" s="555">
        <v>34687549000118</v>
      </c>
      <c r="AE43" s="370" t="s">
        <v>2298</v>
      </c>
      <c r="AF43" s="370" t="s">
        <v>2281</v>
      </c>
      <c r="AG43" s="374" t="s">
        <v>59</v>
      </c>
      <c r="AH43" s="374" t="s">
        <v>2282</v>
      </c>
      <c r="AI43" s="374">
        <v>500</v>
      </c>
      <c r="AJ43" s="374">
        <v>100</v>
      </c>
      <c r="AK43" s="374">
        <v>100</v>
      </c>
      <c r="AL43" s="369">
        <v>1.9199999999999998E-2</v>
      </c>
      <c r="AM43" s="369">
        <v>0.2</v>
      </c>
      <c r="AN43" s="369" t="s">
        <v>64</v>
      </c>
      <c r="AO43" s="367" t="s">
        <v>1324</v>
      </c>
      <c r="AP43" s="370" t="s">
        <v>13</v>
      </c>
      <c r="AQ43" s="376" t="s">
        <v>664</v>
      </c>
      <c r="AR43" s="369">
        <v>4.7999999999999996E-3</v>
      </c>
      <c r="AS43" s="369">
        <v>4.7999999999999996E-3</v>
      </c>
      <c r="AT43" s="369"/>
      <c r="AW43" s="680"/>
      <c r="AX43" s="681"/>
      <c r="AY43" s="681"/>
      <c r="AZ43" s="681"/>
      <c r="BA43" s="681"/>
      <c r="BB43" s="692"/>
      <c r="BC43" s="681"/>
      <c r="BD43" s="681"/>
      <c r="BE43" s="681"/>
      <c r="BF43" s="681"/>
      <c r="BG43" s="693"/>
      <c r="BH43" s="682"/>
      <c r="BI43" s="683"/>
      <c r="BJ43" s="683"/>
      <c r="BK43" s="683"/>
      <c r="BL43" s="218"/>
      <c r="BM43" s="682"/>
      <c r="BN43" s="682"/>
      <c r="BO43" s="682"/>
      <c r="BP43" s="682"/>
      <c r="BQ43" s="682"/>
      <c r="BR43" s="682"/>
      <c r="BS43" s="682"/>
      <c r="BT43" s="682"/>
      <c r="BU43" s="682"/>
      <c r="BV43" s="684"/>
      <c r="BW43" s="681"/>
    </row>
    <row r="44" spans="2:75" ht="15.75" customHeight="1">
      <c r="B44" s="363" t="s">
        <v>1408</v>
      </c>
      <c r="C44" s="364">
        <v>47548587000131</v>
      </c>
      <c r="D44" s="365" t="s">
        <v>14</v>
      </c>
      <c r="E44" s="365" t="s">
        <v>607</v>
      </c>
      <c r="F44" s="365"/>
      <c r="G44" s="366"/>
      <c r="H44" s="366" t="s">
        <v>34</v>
      </c>
      <c r="I44" s="366" t="s">
        <v>34</v>
      </c>
      <c r="J44" s="366" t="s">
        <v>608</v>
      </c>
      <c r="K44" s="367" t="s">
        <v>48</v>
      </c>
      <c r="L44" s="368"/>
      <c r="M44" s="368" t="s">
        <v>1418</v>
      </c>
      <c r="N44" s="367">
        <v>668443</v>
      </c>
      <c r="O44" s="367" t="s">
        <v>1321</v>
      </c>
      <c r="P44" s="371">
        <v>44804</v>
      </c>
      <c r="Q44" s="372">
        <v>5060000</v>
      </c>
      <c r="R44" s="372" t="s">
        <v>1421</v>
      </c>
      <c r="S44" s="367">
        <v>32</v>
      </c>
      <c r="T44" s="369" t="s">
        <v>1421</v>
      </c>
      <c r="U44" s="369" t="s">
        <v>1421</v>
      </c>
      <c r="V44" s="369" t="s">
        <v>1421</v>
      </c>
      <c r="W44" s="369" t="s">
        <v>1421</v>
      </c>
      <c r="X44" s="369" t="s">
        <v>1421</v>
      </c>
      <c r="Y44" s="369" t="s">
        <v>1421</v>
      </c>
      <c r="Z44" s="369" t="s">
        <v>1421</v>
      </c>
      <c r="AA44" s="369" t="s">
        <v>1421</v>
      </c>
      <c r="AB44" s="369" t="s">
        <v>1421</v>
      </c>
      <c r="AC44" s="373" t="s">
        <v>1421</v>
      </c>
      <c r="AD44" s="555">
        <v>0</v>
      </c>
      <c r="AE44" s="370" t="s">
        <v>2292</v>
      </c>
      <c r="AF44" s="370" t="s">
        <v>2278</v>
      </c>
      <c r="AG44" s="374" t="s">
        <v>1444</v>
      </c>
      <c r="AH44" s="374" t="s">
        <v>2279</v>
      </c>
      <c r="AI44" s="374" t="s">
        <v>1432</v>
      </c>
      <c r="AJ44" s="374" t="s">
        <v>1432</v>
      </c>
      <c r="AK44" s="374" t="s">
        <v>1432</v>
      </c>
      <c r="AL44" s="369">
        <v>0</v>
      </c>
      <c r="AM44" s="369" t="s">
        <v>34</v>
      </c>
      <c r="AN44" s="369" t="s">
        <v>2296</v>
      </c>
      <c r="AO44" s="367" t="s">
        <v>1324</v>
      </c>
      <c r="AP44" s="370" t="s">
        <v>716</v>
      </c>
      <c r="AQ44" s="376" t="s">
        <v>659</v>
      </c>
      <c r="AR44" s="369" t="s">
        <v>34</v>
      </c>
      <c r="AS44" s="369" t="s">
        <v>34</v>
      </c>
      <c r="AT44" s="369"/>
      <c r="AW44" s="680"/>
      <c r="AX44" s="681"/>
      <c r="AY44" s="681"/>
      <c r="AZ44" s="681"/>
      <c r="BA44" s="681"/>
      <c r="BB44" s="692"/>
      <c r="BC44" s="681"/>
      <c r="BD44" s="681"/>
      <c r="BE44" s="681"/>
      <c r="BF44" s="681"/>
      <c r="BG44" s="693"/>
      <c r="BH44" s="682"/>
      <c r="BI44" s="683"/>
      <c r="BJ44" s="683"/>
      <c r="BK44" s="683"/>
      <c r="BL44" s="218"/>
      <c r="BM44" s="682"/>
      <c r="BN44" s="682"/>
      <c r="BO44" s="682"/>
      <c r="BP44" s="682"/>
      <c r="BQ44" s="682"/>
      <c r="BR44" s="682"/>
      <c r="BS44" s="682"/>
      <c r="BT44" s="682"/>
      <c r="BU44" s="682"/>
      <c r="BV44" s="684"/>
      <c r="BW44" s="681"/>
    </row>
    <row r="45" spans="2:75" ht="15.75" customHeight="1">
      <c r="B45" s="363" t="s">
        <v>73</v>
      </c>
      <c r="C45" s="364">
        <v>36498353000100</v>
      </c>
      <c r="D45" s="365" t="s">
        <v>13</v>
      </c>
      <c r="E45" s="365" t="s">
        <v>615</v>
      </c>
      <c r="F45" s="365" t="s">
        <v>619</v>
      </c>
      <c r="G45" s="366" t="s">
        <v>34</v>
      </c>
      <c r="H45" s="366" t="s">
        <v>1338</v>
      </c>
      <c r="I45" s="366" t="s">
        <v>34</v>
      </c>
      <c r="J45" s="366" t="s">
        <v>611</v>
      </c>
      <c r="K45" s="367" t="s">
        <v>48</v>
      </c>
      <c r="L45" s="368"/>
      <c r="M45" s="368" t="s">
        <v>1418</v>
      </c>
      <c r="N45" s="367">
        <v>533432</v>
      </c>
      <c r="O45" s="367" t="s">
        <v>1321</v>
      </c>
      <c r="P45" s="371">
        <v>43928</v>
      </c>
      <c r="Q45" s="372">
        <v>15636920.42</v>
      </c>
      <c r="R45" s="372">
        <v>27402740.703928549</v>
      </c>
      <c r="S45" s="367">
        <v>91</v>
      </c>
      <c r="T45" s="369">
        <v>-6.909866402520215E-2</v>
      </c>
      <c r="U45" s="369">
        <v>-0.89325191662556092</v>
      </c>
      <c r="V45" s="369">
        <v>-7.3735240680520286E-2</v>
      </c>
      <c r="W45" s="369">
        <v>-0.72285190979570313</v>
      </c>
      <c r="X45" s="369">
        <v>-4.6349735869766873E-2</v>
      </c>
      <c r="Y45" s="369">
        <v>-0.35147846701894797</v>
      </c>
      <c r="Z45" s="369" t="s">
        <v>1421</v>
      </c>
      <c r="AA45" s="369" t="s">
        <v>1421</v>
      </c>
      <c r="AB45" s="369">
        <v>0.20347489403718752</v>
      </c>
      <c r="AC45" s="373">
        <v>-0.75179655825614333</v>
      </c>
      <c r="AD45" s="555">
        <v>36498324000149</v>
      </c>
      <c r="AE45" s="370" t="s">
        <v>2292</v>
      </c>
      <c r="AF45" s="370" t="s">
        <v>2278</v>
      </c>
      <c r="AG45" s="374" t="s">
        <v>1444</v>
      </c>
      <c r="AH45" s="374" t="s">
        <v>726</v>
      </c>
      <c r="AI45" s="374">
        <v>10000</v>
      </c>
      <c r="AJ45" s="374">
        <v>10000</v>
      </c>
      <c r="AK45" s="374">
        <v>10000</v>
      </c>
      <c r="AL45" s="369">
        <v>0</v>
      </c>
      <c r="AM45" s="369" t="s">
        <v>34</v>
      </c>
      <c r="AN45" s="369" t="s">
        <v>64</v>
      </c>
      <c r="AO45" s="367" t="s">
        <v>1324</v>
      </c>
      <c r="AP45" s="370" t="s">
        <v>13</v>
      </c>
      <c r="AQ45" s="376" t="s">
        <v>679</v>
      </c>
      <c r="AR45" s="369" t="s">
        <v>34</v>
      </c>
      <c r="AS45" s="369" t="s">
        <v>34</v>
      </c>
      <c r="AT45" s="369"/>
      <c r="AW45" s="680"/>
      <c r="AX45" s="681"/>
      <c r="AY45" s="681"/>
      <c r="AZ45" s="681"/>
      <c r="BA45" s="681"/>
      <c r="BB45" s="692"/>
      <c r="BC45" s="681"/>
      <c r="BD45" s="681"/>
      <c r="BE45" s="681"/>
      <c r="BF45" s="681"/>
      <c r="BG45" s="693"/>
      <c r="BH45" s="682"/>
      <c r="BI45" s="683"/>
      <c r="BJ45" s="683"/>
      <c r="BK45" s="683"/>
      <c r="BL45" s="218"/>
      <c r="BM45" s="682"/>
      <c r="BN45" s="682"/>
      <c r="BO45" s="682"/>
      <c r="BP45" s="682"/>
      <c r="BQ45" s="682"/>
      <c r="BR45" s="682"/>
      <c r="BS45" s="682"/>
      <c r="BT45" s="682"/>
      <c r="BU45" s="682"/>
      <c r="BV45" s="684"/>
      <c r="BW45" s="681"/>
    </row>
    <row r="46" spans="2:75" ht="15.75" customHeight="1">
      <c r="B46" s="363" t="s">
        <v>732</v>
      </c>
      <c r="C46" s="364">
        <v>24018977000102</v>
      </c>
      <c r="D46" s="365" t="s">
        <v>13</v>
      </c>
      <c r="E46" s="365" t="s">
        <v>615</v>
      </c>
      <c r="F46" s="365" t="s">
        <v>619</v>
      </c>
      <c r="G46" s="366" t="s">
        <v>34</v>
      </c>
      <c r="H46" s="366" t="s">
        <v>1338</v>
      </c>
      <c r="I46" s="366" t="s">
        <v>34</v>
      </c>
      <c r="J46" s="366" t="s">
        <v>611</v>
      </c>
      <c r="K46" s="367" t="s">
        <v>48</v>
      </c>
      <c r="L46" s="368"/>
      <c r="M46" s="368" t="s">
        <v>1418</v>
      </c>
      <c r="N46" s="367">
        <v>416762</v>
      </c>
      <c r="O46" s="367" t="s">
        <v>1321</v>
      </c>
      <c r="P46" s="371">
        <v>42489</v>
      </c>
      <c r="Q46" s="372">
        <v>77747867.670000002</v>
      </c>
      <c r="R46" s="372">
        <v>219893921.13642871</v>
      </c>
      <c r="S46" s="367">
        <v>91</v>
      </c>
      <c r="T46" s="369">
        <v>-7.6891838244685817E-2</v>
      </c>
      <c r="U46" s="369">
        <v>-0.99399580084323158</v>
      </c>
      <c r="V46" s="369">
        <v>-8.3338920926709581E-2</v>
      </c>
      <c r="W46" s="369">
        <v>-0.81700008837294047</v>
      </c>
      <c r="X46" s="369">
        <v>-5.5010589004383603E-2</v>
      </c>
      <c r="Y46" s="369">
        <v>-0.41715528967408966</v>
      </c>
      <c r="Z46" s="369">
        <v>-1.3580577097798807E-2</v>
      </c>
      <c r="AA46" s="369">
        <v>-7.7196402887580479E-2</v>
      </c>
      <c r="AB46" s="369">
        <v>0.20868896360913203</v>
      </c>
      <c r="AC46" s="373">
        <v>-0.77774237407836122</v>
      </c>
      <c r="AD46" s="555">
        <v>23884625000169</v>
      </c>
      <c r="AE46" s="370" t="s">
        <v>2299</v>
      </c>
      <c r="AF46" s="370" t="s">
        <v>2287</v>
      </c>
      <c r="AG46" s="374" t="s">
        <v>1445</v>
      </c>
      <c r="AH46" s="374" t="s">
        <v>726</v>
      </c>
      <c r="AI46" s="374">
        <v>500000</v>
      </c>
      <c r="AJ46" s="374">
        <v>50000</v>
      </c>
      <c r="AK46" s="374">
        <v>50000</v>
      </c>
      <c r="AL46" s="369">
        <v>1.9E-2</v>
      </c>
      <c r="AM46" s="369">
        <v>0.2</v>
      </c>
      <c r="AN46" s="369" t="s">
        <v>64</v>
      </c>
      <c r="AO46" s="367" t="s">
        <v>1324</v>
      </c>
      <c r="AP46" s="370" t="s">
        <v>13</v>
      </c>
      <c r="AQ46" s="376" t="s">
        <v>679</v>
      </c>
      <c r="AR46" s="369" t="s">
        <v>34</v>
      </c>
      <c r="AS46" s="369" t="s">
        <v>34</v>
      </c>
      <c r="AT46" s="369"/>
      <c r="AW46" s="680"/>
      <c r="AX46" s="681"/>
      <c r="AY46" s="681"/>
      <c r="AZ46" s="681"/>
      <c r="BA46" s="681"/>
      <c r="BB46" s="692"/>
      <c r="BC46" s="681"/>
      <c r="BD46" s="681"/>
      <c r="BE46" s="681"/>
      <c r="BF46" s="681"/>
      <c r="BG46" s="693"/>
      <c r="BH46" s="682"/>
      <c r="BI46" s="683"/>
      <c r="BJ46" s="683"/>
      <c r="BK46" s="683"/>
      <c r="BL46" s="218"/>
      <c r="BM46" s="682"/>
      <c r="BN46" s="682"/>
      <c r="BO46" s="682"/>
      <c r="BP46" s="682"/>
      <c r="BQ46" s="682"/>
      <c r="BR46" s="682"/>
      <c r="BS46" s="682"/>
      <c r="BT46" s="682"/>
      <c r="BU46" s="682"/>
      <c r="BV46" s="684"/>
      <c r="BW46" s="681"/>
    </row>
    <row r="47" spans="2:75" ht="15.75" customHeight="1">
      <c r="B47" s="363" t="s">
        <v>733</v>
      </c>
      <c r="C47" s="364">
        <v>24029438000160</v>
      </c>
      <c r="D47" s="365" t="s">
        <v>13</v>
      </c>
      <c r="E47" s="365" t="s">
        <v>615</v>
      </c>
      <c r="F47" s="365" t="s">
        <v>619</v>
      </c>
      <c r="G47" s="366" t="s">
        <v>34</v>
      </c>
      <c r="H47" s="366" t="s">
        <v>1338</v>
      </c>
      <c r="I47" s="366" t="s">
        <v>34</v>
      </c>
      <c r="J47" s="366" t="s">
        <v>611</v>
      </c>
      <c r="K47" s="367" t="s">
        <v>48</v>
      </c>
      <c r="L47" s="368"/>
      <c r="M47" s="368" t="s">
        <v>34</v>
      </c>
      <c r="N47" s="367">
        <v>416770</v>
      </c>
      <c r="O47" s="367" t="s">
        <v>1321</v>
      </c>
      <c r="P47" s="371">
        <v>42489</v>
      </c>
      <c r="Q47" s="372">
        <v>180007376.41999999</v>
      </c>
      <c r="R47" s="372">
        <v>294233640.84698391</v>
      </c>
      <c r="S47" s="367">
        <v>31</v>
      </c>
      <c r="T47" s="369">
        <v>-9.2737345806140903E-3</v>
      </c>
      <c r="U47" s="369">
        <v>-0.11988337698380043</v>
      </c>
      <c r="V47" s="369">
        <v>-1.6599780582580159E-3</v>
      </c>
      <c r="W47" s="369">
        <v>-1.6273335498147627E-2</v>
      </c>
      <c r="X47" s="369">
        <v>1.3446137951721227E-2</v>
      </c>
      <c r="Y47" s="369">
        <v>0.10196450672071639</v>
      </c>
      <c r="Z47" s="369">
        <v>4.5303891192118861E-2</v>
      </c>
      <c r="AA47" s="369">
        <v>0.25752200452577029</v>
      </c>
      <c r="AB47" s="369">
        <v>0.10488551967150625</v>
      </c>
      <c r="AC47" s="373">
        <v>-0.88968394265651496</v>
      </c>
      <c r="AD47" s="555">
        <v>23884632000160</v>
      </c>
      <c r="AE47" s="370" t="s">
        <v>2299</v>
      </c>
      <c r="AF47" s="370" t="s">
        <v>2287</v>
      </c>
      <c r="AG47" s="374" t="s">
        <v>1445</v>
      </c>
      <c r="AH47" s="374" t="s">
        <v>2282</v>
      </c>
      <c r="AI47" s="374">
        <v>5000</v>
      </c>
      <c r="AJ47" s="374">
        <v>5000</v>
      </c>
      <c r="AK47" s="374">
        <v>5000</v>
      </c>
      <c r="AL47" s="369">
        <v>1.9E-2</v>
      </c>
      <c r="AM47" s="369">
        <v>0.2</v>
      </c>
      <c r="AN47" s="369" t="s">
        <v>64</v>
      </c>
      <c r="AO47" s="367" t="s">
        <v>1324</v>
      </c>
      <c r="AP47" s="370" t="s">
        <v>13</v>
      </c>
      <c r="AQ47" s="376" t="s">
        <v>664</v>
      </c>
      <c r="AR47" s="369">
        <v>3.8E-3</v>
      </c>
      <c r="AS47" s="369">
        <v>3.8E-3</v>
      </c>
      <c r="AT47" s="369"/>
      <c r="AW47" s="680"/>
      <c r="AX47" s="681"/>
      <c r="AY47" s="681"/>
      <c r="AZ47" s="681"/>
      <c r="BA47" s="681"/>
      <c r="BB47" s="692"/>
      <c r="BC47" s="681"/>
      <c r="BD47" s="681"/>
      <c r="BE47" s="681"/>
      <c r="BF47" s="681"/>
      <c r="BG47" s="693"/>
      <c r="BH47" s="682"/>
      <c r="BI47" s="683"/>
      <c r="BJ47" s="683"/>
      <c r="BK47" s="683"/>
      <c r="BL47" s="218"/>
      <c r="BM47" s="682"/>
      <c r="BN47" s="682"/>
      <c r="BO47" s="682"/>
      <c r="BP47" s="682"/>
      <c r="BQ47" s="682"/>
      <c r="BR47" s="682"/>
      <c r="BS47" s="682"/>
      <c r="BT47" s="682"/>
      <c r="BU47" s="682"/>
      <c r="BV47" s="684"/>
      <c r="BW47" s="681"/>
    </row>
    <row r="48" spans="2:75" ht="15.75" customHeight="1">
      <c r="B48" s="363" t="s">
        <v>1521</v>
      </c>
      <c r="C48" s="364">
        <v>28951272000196</v>
      </c>
      <c r="D48" s="365" t="s">
        <v>13</v>
      </c>
      <c r="E48" s="365" t="s">
        <v>615</v>
      </c>
      <c r="F48" s="365" t="s">
        <v>619</v>
      </c>
      <c r="G48" s="366" t="s">
        <v>34</v>
      </c>
      <c r="H48" s="366" t="s">
        <v>1338</v>
      </c>
      <c r="I48" s="366" t="s">
        <v>34</v>
      </c>
      <c r="J48" s="366" t="s">
        <v>611</v>
      </c>
      <c r="K48" s="367" t="s">
        <v>48</v>
      </c>
      <c r="L48" s="368"/>
      <c r="M48" s="368"/>
      <c r="N48" s="367">
        <v>459526</v>
      </c>
      <c r="O48" s="367" t="s">
        <v>1321</v>
      </c>
      <c r="P48" s="371">
        <v>43158</v>
      </c>
      <c r="Q48" s="372">
        <v>4730504.67</v>
      </c>
      <c r="R48" s="372">
        <v>10476280.498690465</v>
      </c>
      <c r="S48" s="367">
        <v>61</v>
      </c>
      <c r="T48" s="369">
        <v>-1.1297375506192364E-2</v>
      </c>
      <c r="U48" s="369">
        <v>-0.1270719027200925</v>
      </c>
      <c r="V48" s="369">
        <v>1.93990261591237E-2</v>
      </c>
      <c r="W48" s="369">
        <v>0.17803860556762119</v>
      </c>
      <c r="X48" s="369">
        <v>6.3082243015297079E-2</v>
      </c>
      <c r="Y48" s="369">
        <v>0.44358111392439992</v>
      </c>
      <c r="Z48" s="369">
        <v>6.7584299534789061E-2</v>
      </c>
      <c r="AA48" s="369">
        <v>0.36931870917772747</v>
      </c>
      <c r="AB48" s="369">
        <v>0.10180501559140109</v>
      </c>
      <c r="AC48" s="373">
        <v>-0.77649913410245763</v>
      </c>
      <c r="AD48" s="555">
        <v>26744792000100</v>
      </c>
      <c r="AE48" s="370" t="s">
        <v>2299</v>
      </c>
      <c r="AF48" s="370" t="s">
        <v>2290</v>
      </c>
      <c r="AG48" s="374" t="s">
        <v>59</v>
      </c>
      <c r="AH48" s="374" t="s">
        <v>2300</v>
      </c>
      <c r="AI48" s="374">
        <v>50000</v>
      </c>
      <c r="AJ48" s="374">
        <v>50000</v>
      </c>
      <c r="AK48" s="374">
        <v>50000</v>
      </c>
      <c r="AL48" s="369">
        <v>1.9E-2</v>
      </c>
      <c r="AM48" s="369">
        <v>0.2</v>
      </c>
      <c r="AN48" s="369" t="s">
        <v>64</v>
      </c>
      <c r="AO48" s="367" t="s">
        <v>1324</v>
      </c>
      <c r="AP48" s="370" t="s">
        <v>13</v>
      </c>
      <c r="AQ48" s="376" t="s">
        <v>664</v>
      </c>
      <c r="AR48" s="369" t="s">
        <v>34</v>
      </c>
      <c r="AS48" s="369" t="s">
        <v>34</v>
      </c>
      <c r="AT48" s="369"/>
      <c r="AW48" s="680"/>
      <c r="AX48" s="681"/>
      <c r="AY48" s="681"/>
      <c r="AZ48" s="681"/>
      <c r="BA48" s="681"/>
      <c r="BB48" s="692"/>
      <c r="BC48" s="681"/>
      <c r="BD48" s="681"/>
      <c r="BE48" s="681"/>
      <c r="BF48" s="681"/>
      <c r="BG48" s="693"/>
      <c r="BH48" s="682"/>
      <c r="BI48" s="683"/>
      <c r="BJ48" s="683"/>
      <c r="BK48" s="683"/>
      <c r="BL48" s="218"/>
      <c r="BM48" s="682"/>
      <c r="BN48" s="682"/>
      <c r="BO48" s="682"/>
      <c r="BP48" s="682"/>
      <c r="BQ48" s="682"/>
      <c r="BR48" s="682"/>
      <c r="BS48" s="682"/>
      <c r="BT48" s="682"/>
      <c r="BU48" s="682"/>
      <c r="BV48" s="684"/>
      <c r="BW48" s="681"/>
    </row>
    <row r="49" spans="2:75" ht="15.75" customHeight="1">
      <c r="B49" s="363" t="s">
        <v>1522</v>
      </c>
      <c r="C49" s="364">
        <v>26744850000198</v>
      </c>
      <c r="D49" s="365" t="s">
        <v>13</v>
      </c>
      <c r="E49" s="365" t="s">
        <v>615</v>
      </c>
      <c r="F49" s="365" t="s">
        <v>619</v>
      </c>
      <c r="G49" s="366" t="s">
        <v>34</v>
      </c>
      <c r="H49" s="366" t="s">
        <v>1338</v>
      </c>
      <c r="I49" s="366" t="s">
        <v>34</v>
      </c>
      <c r="J49" s="366" t="s">
        <v>611</v>
      </c>
      <c r="K49" s="367" t="s">
        <v>48</v>
      </c>
      <c r="L49" s="368"/>
      <c r="M49" s="368"/>
      <c r="N49" s="367">
        <v>443921</v>
      </c>
      <c r="O49" s="367" t="s">
        <v>1321</v>
      </c>
      <c r="P49" s="371">
        <v>42916</v>
      </c>
      <c r="Q49" s="372">
        <v>19072437.260000002</v>
      </c>
      <c r="R49" s="372">
        <v>33747404.956309527</v>
      </c>
      <c r="S49" s="367">
        <v>31</v>
      </c>
      <c r="T49" s="369">
        <v>-8.7434405333541854E-3</v>
      </c>
      <c r="U49" s="369">
        <v>-9.8345463004598357E-2</v>
      </c>
      <c r="V49" s="369">
        <v>2.2328558966081991E-2</v>
      </c>
      <c r="W49" s="369">
        <v>0.20492500345363823</v>
      </c>
      <c r="X49" s="369">
        <v>6.9288189865460481E-2</v>
      </c>
      <c r="Y49" s="369">
        <v>0.48722003171119382</v>
      </c>
      <c r="Z49" s="369">
        <v>7.4034556830890663E-2</v>
      </c>
      <c r="AA49" s="369">
        <v>0.40456655098208355</v>
      </c>
      <c r="AB49" s="369">
        <v>0.10264177483541752</v>
      </c>
      <c r="AC49" s="373">
        <v>-0.74137705369047502</v>
      </c>
      <c r="AD49" s="555">
        <v>26744792000100</v>
      </c>
      <c r="AE49" s="370" t="s">
        <v>2299</v>
      </c>
      <c r="AF49" s="370" t="s">
        <v>2290</v>
      </c>
      <c r="AG49" s="374" t="s">
        <v>59</v>
      </c>
      <c r="AH49" s="374" t="s">
        <v>2300</v>
      </c>
      <c r="AI49" s="374">
        <v>50000</v>
      </c>
      <c r="AJ49" s="374">
        <v>50000</v>
      </c>
      <c r="AK49" s="374">
        <v>50000</v>
      </c>
      <c r="AL49" s="691">
        <v>1.9E-2</v>
      </c>
      <c r="AM49" s="691">
        <v>0.2</v>
      </c>
      <c r="AN49" s="369" t="s">
        <v>64</v>
      </c>
      <c r="AO49" s="367" t="s">
        <v>1324</v>
      </c>
      <c r="AP49" s="370" t="s">
        <v>13</v>
      </c>
      <c r="AQ49" s="376" t="s">
        <v>664</v>
      </c>
      <c r="AR49" s="369" t="s">
        <v>34</v>
      </c>
      <c r="AS49" s="369" t="s">
        <v>34</v>
      </c>
      <c r="AT49" s="369"/>
      <c r="AW49" s="680"/>
      <c r="AX49" s="681"/>
      <c r="AY49" s="681"/>
      <c r="AZ49" s="681"/>
      <c r="BA49" s="681"/>
      <c r="BB49" s="692"/>
      <c r="BC49" s="681"/>
      <c r="BD49" s="681"/>
      <c r="BE49" s="681"/>
      <c r="BF49" s="681"/>
      <c r="BG49" s="693"/>
      <c r="BH49" s="682"/>
      <c r="BI49" s="683"/>
      <c r="BJ49" s="683"/>
      <c r="BK49" s="683"/>
      <c r="BL49" s="218"/>
      <c r="BM49" s="682"/>
      <c r="BN49" s="682"/>
      <c r="BO49" s="682"/>
      <c r="BP49" s="682"/>
      <c r="BQ49" s="682"/>
      <c r="BR49" s="682"/>
      <c r="BS49" s="682"/>
      <c r="BT49" s="682"/>
      <c r="BU49" s="682"/>
      <c r="BV49" s="684"/>
      <c r="BW49" s="681"/>
    </row>
    <row r="50" spans="2:75" ht="15.75" customHeight="1">
      <c r="B50" s="363" t="s">
        <v>74</v>
      </c>
      <c r="C50" s="364">
        <v>29286406000164</v>
      </c>
      <c r="D50" s="365" t="s">
        <v>13</v>
      </c>
      <c r="E50" s="365" t="s">
        <v>615</v>
      </c>
      <c r="F50" s="365" t="s">
        <v>619</v>
      </c>
      <c r="G50" s="366" t="s">
        <v>34</v>
      </c>
      <c r="H50" s="366" t="s">
        <v>1338</v>
      </c>
      <c r="I50" s="366" t="s">
        <v>34</v>
      </c>
      <c r="J50" s="366" t="s">
        <v>611</v>
      </c>
      <c r="K50" s="367" t="s">
        <v>48</v>
      </c>
      <c r="L50" s="368"/>
      <c r="M50" s="368" t="s">
        <v>34</v>
      </c>
      <c r="N50" s="367">
        <v>459518</v>
      </c>
      <c r="O50" s="367" t="s">
        <v>1321</v>
      </c>
      <c r="P50" s="371">
        <v>43158</v>
      </c>
      <c r="Q50" s="372">
        <v>120071294.14</v>
      </c>
      <c r="R50" s="372">
        <v>181664911.95123014</v>
      </c>
      <c r="S50" s="367">
        <v>61</v>
      </c>
      <c r="T50" s="369">
        <v>-3.964071269022984E-3</v>
      </c>
      <c r="U50" s="369">
        <v>-5.1244323007513325E-2</v>
      </c>
      <c r="V50" s="369">
        <v>9.286076010297073E-3</v>
      </c>
      <c r="W50" s="369">
        <v>9.1034595081000813E-2</v>
      </c>
      <c r="X50" s="369">
        <v>4.9552932844920239E-2</v>
      </c>
      <c r="Y50" s="369">
        <v>0.37576889157605992</v>
      </c>
      <c r="Z50" s="369">
        <v>7.5806447628356644E-2</v>
      </c>
      <c r="AA50" s="369">
        <v>0.43090842388011641</v>
      </c>
      <c r="AB50" s="369">
        <v>0.100965530540813</v>
      </c>
      <c r="AC50" s="373">
        <v>-0.82022964137935606</v>
      </c>
      <c r="AD50" s="555">
        <v>26744792000100</v>
      </c>
      <c r="AE50" s="370" t="s">
        <v>2299</v>
      </c>
      <c r="AF50" s="370" t="s">
        <v>2287</v>
      </c>
      <c r="AG50" s="374" t="s">
        <v>1445</v>
      </c>
      <c r="AH50" s="374" t="s">
        <v>2282</v>
      </c>
      <c r="AI50" s="374">
        <v>5000</v>
      </c>
      <c r="AJ50" s="374">
        <v>5000</v>
      </c>
      <c r="AK50" s="374">
        <v>5000</v>
      </c>
      <c r="AL50" s="369">
        <v>1.9E-2</v>
      </c>
      <c r="AM50" s="369">
        <v>0.2</v>
      </c>
      <c r="AN50" s="369" t="s">
        <v>64</v>
      </c>
      <c r="AO50" s="367" t="s">
        <v>1324</v>
      </c>
      <c r="AP50" s="370" t="s">
        <v>13</v>
      </c>
      <c r="AQ50" s="376" t="s">
        <v>664</v>
      </c>
      <c r="AR50" s="369">
        <v>3.8E-3</v>
      </c>
      <c r="AS50" s="369">
        <v>3.8E-3</v>
      </c>
      <c r="AT50" s="369"/>
      <c r="AW50" s="680"/>
      <c r="AX50" s="681"/>
      <c r="AY50" s="681"/>
      <c r="AZ50" s="681"/>
      <c r="BA50" s="681"/>
      <c r="BB50" s="692"/>
      <c r="BC50" s="681"/>
      <c r="BD50" s="681"/>
      <c r="BE50" s="681"/>
      <c r="BF50" s="681"/>
      <c r="BG50" s="693"/>
      <c r="BH50" s="682"/>
      <c r="BI50" s="683"/>
      <c r="BJ50" s="683"/>
      <c r="BK50" s="683"/>
      <c r="BL50" s="218"/>
      <c r="BM50" s="682"/>
      <c r="BN50" s="682"/>
      <c r="BO50" s="682"/>
      <c r="BP50" s="682"/>
      <c r="BQ50" s="682"/>
      <c r="BR50" s="682"/>
      <c r="BS50" s="682"/>
      <c r="BT50" s="682"/>
      <c r="BU50" s="682"/>
      <c r="BV50" s="684"/>
      <c r="BW50" s="681"/>
    </row>
    <row r="51" spans="2:75" ht="15.75" customHeight="1">
      <c r="B51" s="363" t="s">
        <v>75</v>
      </c>
      <c r="C51" s="364">
        <v>23951048000180</v>
      </c>
      <c r="D51" s="365" t="s">
        <v>13</v>
      </c>
      <c r="E51" s="365" t="s">
        <v>615</v>
      </c>
      <c r="F51" s="365" t="s">
        <v>619</v>
      </c>
      <c r="G51" s="366" t="s">
        <v>34</v>
      </c>
      <c r="H51" s="366" t="s">
        <v>1338</v>
      </c>
      <c r="I51" s="366" t="s">
        <v>34</v>
      </c>
      <c r="J51" s="366" t="s">
        <v>611</v>
      </c>
      <c r="K51" s="367" t="s">
        <v>48</v>
      </c>
      <c r="L51" s="368"/>
      <c r="M51" s="368" t="s">
        <v>34</v>
      </c>
      <c r="N51" s="367">
        <v>443123</v>
      </c>
      <c r="O51" s="367" t="s">
        <v>1321</v>
      </c>
      <c r="P51" s="371">
        <v>42916</v>
      </c>
      <c r="Q51" s="372">
        <v>167047352.06</v>
      </c>
      <c r="R51" s="372">
        <v>350390520.2084921</v>
      </c>
      <c r="S51" s="367">
        <v>31</v>
      </c>
      <c r="T51" s="369">
        <v>-3.6175431984517559E-3</v>
      </c>
      <c r="U51" s="369">
        <v>-4.676468700341619E-2</v>
      </c>
      <c r="V51" s="369">
        <v>9.2363258431296114E-3</v>
      </c>
      <c r="W51" s="369">
        <v>9.0546877091369896E-2</v>
      </c>
      <c r="X51" s="369">
        <v>4.8406293326268335E-2</v>
      </c>
      <c r="Y51" s="369">
        <v>0.36707371580695702</v>
      </c>
      <c r="Z51" s="369">
        <v>7.6948954297145322E-2</v>
      </c>
      <c r="AA51" s="369">
        <v>0.43740280217276301</v>
      </c>
      <c r="AB51" s="369">
        <v>0.10259479089435568</v>
      </c>
      <c r="AC51" s="373">
        <v>-0.80606967672992702</v>
      </c>
      <c r="AD51" s="555">
        <v>26744792000100</v>
      </c>
      <c r="AE51" s="370" t="s">
        <v>2299</v>
      </c>
      <c r="AF51" s="370" t="s">
        <v>2287</v>
      </c>
      <c r="AG51" s="374" t="s">
        <v>1445</v>
      </c>
      <c r="AH51" s="374" t="s">
        <v>2282</v>
      </c>
      <c r="AI51" s="374">
        <v>5000</v>
      </c>
      <c r="AJ51" s="374">
        <v>5000</v>
      </c>
      <c r="AK51" s="374">
        <v>5000</v>
      </c>
      <c r="AL51" s="369">
        <v>1.9E-2</v>
      </c>
      <c r="AM51" s="369">
        <v>0.2</v>
      </c>
      <c r="AN51" s="369" t="s">
        <v>64</v>
      </c>
      <c r="AO51" s="367" t="s">
        <v>1324</v>
      </c>
      <c r="AP51" s="370" t="s">
        <v>13</v>
      </c>
      <c r="AQ51" s="376" t="s">
        <v>664</v>
      </c>
      <c r="AR51" s="369">
        <v>3.8E-3</v>
      </c>
      <c r="AS51" s="369">
        <v>3.8E-3</v>
      </c>
      <c r="AT51" s="369"/>
      <c r="AW51" s="680"/>
      <c r="AX51" s="681"/>
      <c r="AY51" s="681"/>
      <c r="AZ51" s="681"/>
      <c r="BA51" s="681"/>
      <c r="BB51" s="692"/>
      <c r="BC51" s="681"/>
      <c r="BD51" s="681"/>
      <c r="BE51" s="681"/>
      <c r="BF51" s="681"/>
      <c r="BG51" s="693"/>
      <c r="BH51" s="682"/>
      <c r="BI51" s="683"/>
      <c r="BJ51" s="683"/>
      <c r="BK51" s="683"/>
      <c r="BL51" s="218"/>
      <c r="BM51" s="682"/>
      <c r="BN51" s="682"/>
      <c r="BO51" s="682"/>
      <c r="BP51" s="682"/>
      <c r="BQ51" s="682"/>
      <c r="BR51" s="682"/>
      <c r="BS51" s="682"/>
      <c r="BT51" s="682"/>
      <c r="BU51" s="682"/>
      <c r="BV51" s="684"/>
      <c r="BW51" s="681"/>
    </row>
    <row r="52" spans="2:75" ht="15.75" customHeight="1">
      <c r="B52" s="363" t="s">
        <v>734</v>
      </c>
      <c r="C52" s="364">
        <v>27739651000154</v>
      </c>
      <c r="D52" s="365" t="s">
        <v>13</v>
      </c>
      <c r="E52" s="365" t="s">
        <v>615</v>
      </c>
      <c r="F52" s="365" t="s">
        <v>619</v>
      </c>
      <c r="G52" s="366" t="s">
        <v>34</v>
      </c>
      <c r="H52" s="366" t="s">
        <v>1338</v>
      </c>
      <c r="I52" s="366" t="s">
        <v>34</v>
      </c>
      <c r="J52" s="366" t="s">
        <v>611</v>
      </c>
      <c r="K52" s="367" t="s">
        <v>48</v>
      </c>
      <c r="L52" s="368"/>
      <c r="M52" s="368" t="s">
        <v>34</v>
      </c>
      <c r="N52" s="367">
        <v>443999</v>
      </c>
      <c r="O52" s="367" t="s">
        <v>1321</v>
      </c>
      <c r="P52" s="371">
        <v>42916</v>
      </c>
      <c r="Q52" s="372">
        <v>16001159.949999999</v>
      </c>
      <c r="R52" s="372">
        <v>24347644.640119031</v>
      </c>
      <c r="S52" s="367">
        <v>31</v>
      </c>
      <c r="T52" s="369">
        <v>-3.8080724299109914E-3</v>
      </c>
      <c r="U52" s="369">
        <v>-4.9227695566245767E-2</v>
      </c>
      <c r="V52" s="369">
        <v>8.9296756441712422E-3</v>
      </c>
      <c r="W52" s="369">
        <v>8.7540679784485001E-2</v>
      </c>
      <c r="X52" s="369">
        <v>4.7814628372576884E-2</v>
      </c>
      <c r="Y52" s="369">
        <v>0.36258701298093393</v>
      </c>
      <c r="Z52" s="369">
        <v>7.6825681220950015E-2</v>
      </c>
      <c r="AA52" s="369">
        <v>0.43670207804398453</v>
      </c>
      <c r="AB52" s="369">
        <v>9.5249670969270825E-2</v>
      </c>
      <c r="AC52" s="373">
        <v>-0.87904503871699458</v>
      </c>
      <c r="AD52" s="555">
        <v>38281201000187</v>
      </c>
      <c r="AE52" s="370" t="s">
        <v>2292</v>
      </c>
      <c r="AF52" s="370" t="s">
        <v>2278</v>
      </c>
      <c r="AG52" s="374" t="s">
        <v>1444</v>
      </c>
      <c r="AH52" s="374" t="s">
        <v>2282</v>
      </c>
      <c r="AI52" s="374">
        <v>5000</v>
      </c>
      <c r="AJ52" s="374">
        <v>5000</v>
      </c>
      <c r="AK52" s="374">
        <v>5000</v>
      </c>
      <c r="AL52" s="369">
        <v>0</v>
      </c>
      <c r="AM52" s="369" t="s">
        <v>34</v>
      </c>
      <c r="AN52" s="369" t="s">
        <v>2296</v>
      </c>
      <c r="AO52" s="367" t="s">
        <v>1324</v>
      </c>
      <c r="AP52" s="370" t="s">
        <v>13</v>
      </c>
      <c r="AQ52" s="376" t="s">
        <v>668</v>
      </c>
      <c r="AR52" s="369">
        <v>3.8E-3</v>
      </c>
      <c r="AS52" s="369">
        <v>3.8E-3</v>
      </c>
      <c r="AT52" s="369"/>
      <c r="AW52" s="680"/>
      <c r="AX52" s="681"/>
      <c r="AY52" s="681"/>
      <c r="AZ52" s="681"/>
      <c r="BA52" s="681"/>
      <c r="BB52" s="692"/>
      <c r="BC52" s="681"/>
      <c r="BD52" s="681"/>
      <c r="BE52" s="681"/>
      <c r="BF52" s="681"/>
      <c r="BG52" s="693"/>
      <c r="BH52" s="682"/>
      <c r="BI52" s="683"/>
      <c r="BJ52" s="683"/>
      <c r="BK52" s="683"/>
      <c r="BL52" s="218"/>
      <c r="BM52" s="682"/>
      <c r="BN52" s="682"/>
      <c r="BO52" s="682"/>
      <c r="BP52" s="682"/>
      <c r="BQ52" s="682"/>
      <c r="BR52" s="682"/>
      <c r="BS52" s="682"/>
      <c r="BT52" s="682"/>
      <c r="BU52" s="682"/>
      <c r="BV52" s="684"/>
      <c r="BW52" s="681"/>
    </row>
    <row r="53" spans="2:75" ht="15.75" customHeight="1">
      <c r="B53" s="363" t="s">
        <v>735</v>
      </c>
      <c r="C53" s="364">
        <v>35828705000186</v>
      </c>
      <c r="D53" s="365" t="s">
        <v>11</v>
      </c>
      <c r="E53" s="365" t="s">
        <v>661</v>
      </c>
      <c r="F53" s="365" t="s">
        <v>663</v>
      </c>
      <c r="G53" s="366"/>
      <c r="H53" s="366" t="s">
        <v>34</v>
      </c>
      <c r="I53" s="366"/>
      <c r="J53" s="366" t="s">
        <v>611</v>
      </c>
      <c r="K53" s="367" t="s">
        <v>48</v>
      </c>
      <c r="L53" s="368"/>
      <c r="M53" s="368" t="s">
        <v>34</v>
      </c>
      <c r="N53" s="367">
        <v>547166</v>
      </c>
      <c r="O53" s="367" t="s">
        <v>1321</v>
      </c>
      <c r="P53" s="371">
        <v>44048</v>
      </c>
      <c r="Q53" s="372">
        <v>70710848.480000004</v>
      </c>
      <c r="R53" s="372">
        <v>69982735.309007928</v>
      </c>
      <c r="S53" s="367">
        <v>16</v>
      </c>
      <c r="T53" s="369">
        <v>7.3053486747213014E-2</v>
      </c>
      <c r="U53" s="369">
        <v>0.94437668186070445</v>
      </c>
      <c r="V53" s="369">
        <v>7.8925449186723728E-2</v>
      </c>
      <c r="W53" s="369">
        <v>0.77373330783985728</v>
      </c>
      <c r="X53" s="369">
        <v>0.1348724312170908</v>
      </c>
      <c r="Y53" s="369">
        <v>1.0227621469192207</v>
      </c>
      <c r="Z53" s="369" t="s">
        <v>1421</v>
      </c>
      <c r="AA53" s="369" t="s">
        <v>1421</v>
      </c>
      <c r="AB53" s="369">
        <v>3.2167736288914069E-2</v>
      </c>
      <c r="AC53" s="373">
        <v>-0.64226205053548369</v>
      </c>
      <c r="AD53" s="555">
        <v>0</v>
      </c>
      <c r="AE53" s="370" t="s">
        <v>2301</v>
      </c>
      <c r="AF53" s="370" t="s">
        <v>736</v>
      </c>
      <c r="AG53" s="374" t="s">
        <v>736</v>
      </c>
      <c r="AH53" s="374" t="s">
        <v>2279</v>
      </c>
      <c r="AI53" s="374">
        <v>5000</v>
      </c>
      <c r="AJ53" s="374">
        <v>1000</v>
      </c>
      <c r="AK53" s="374">
        <v>500</v>
      </c>
      <c r="AL53" s="369">
        <v>5.0000000000000001E-3</v>
      </c>
      <c r="AM53" s="369">
        <v>0.2</v>
      </c>
      <c r="AN53" s="369" t="s">
        <v>64</v>
      </c>
      <c r="AO53" s="367" t="s">
        <v>1324</v>
      </c>
      <c r="AP53" s="370" t="s">
        <v>11</v>
      </c>
      <c r="AQ53" s="376" t="s">
        <v>2302</v>
      </c>
      <c r="AR53" s="369">
        <v>1.3333333333333333E-3</v>
      </c>
      <c r="AS53" s="369">
        <v>1.3333333333333333E-3</v>
      </c>
      <c r="AT53" s="369"/>
      <c r="AW53" s="680"/>
      <c r="AX53" s="681"/>
      <c r="AY53" s="681"/>
      <c r="AZ53" s="681"/>
      <c r="BA53" s="681"/>
      <c r="BB53" s="692"/>
      <c r="BC53" s="681"/>
      <c r="BD53" s="681"/>
      <c r="BE53" s="681"/>
      <c r="BF53" s="681"/>
      <c r="BG53" s="693"/>
      <c r="BH53" s="682"/>
      <c r="BI53" s="683"/>
      <c r="BJ53" s="683"/>
      <c r="BK53" s="683"/>
      <c r="BL53" s="218"/>
      <c r="BM53" s="682"/>
      <c r="BN53" s="682"/>
      <c r="BO53" s="682"/>
      <c r="BP53" s="682"/>
      <c r="BQ53" s="682"/>
      <c r="BR53" s="682"/>
      <c r="BS53" s="682"/>
      <c r="BT53" s="682"/>
      <c r="BU53" s="682"/>
      <c r="BV53" s="684"/>
      <c r="BW53" s="681"/>
    </row>
    <row r="54" spans="2:75" ht="15.75" customHeight="1">
      <c r="B54" s="363" t="s">
        <v>737</v>
      </c>
      <c r="C54" s="364">
        <v>9720734000110</v>
      </c>
      <c r="D54" s="365" t="s">
        <v>11</v>
      </c>
      <c r="E54" s="365" t="s">
        <v>620</v>
      </c>
      <c r="F54" s="365" t="s">
        <v>663</v>
      </c>
      <c r="G54" s="366" t="s">
        <v>738</v>
      </c>
      <c r="H54" s="366" t="s">
        <v>34</v>
      </c>
      <c r="I54" s="366"/>
      <c r="J54" s="366" t="s">
        <v>608</v>
      </c>
      <c r="K54" s="367" t="s">
        <v>48</v>
      </c>
      <c r="L54" s="368"/>
      <c r="M54" s="368" t="s">
        <v>34</v>
      </c>
      <c r="N54" s="367">
        <v>216658</v>
      </c>
      <c r="O54" s="367" t="s">
        <v>1321</v>
      </c>
      <c r="P54" s="371">
        <v>39702</v>
      </c>
      <c r="Q54" s="372">
        <v>684045534.51999998</v>
      </c>
      <c r="R54" s="372">
        <v>638612874.14674568</v>
      </c>
      <c r="S54" s="367">
        <v>1</v>
      </c>
      <c r="T54" s="369">
        <v>8.758739299185625E-2</v>
      </c>
      <c r="U54" s="369">
        <v>1.1322593246329111</v>
      </c>
      <c r="V54" s="369">
        <v>0.12052902420139477</v>
      </c>
      <c r="W54" s="369">
        <v>1.1815874543257268</v>
      </c>
      <c r="X54" s="369">
        <v>0.15658886288038509</v>
      </c>
      <c r="Y54" s="369">
        <v>1.1874417932408992</v>
      </c>
      <c r="Z54" s="369">
        <v>0.1535154078532377</v>
      </c>
      <c r="AA54" s="369">
        <v>0.87263134613113047</v>
      </c>
      <c r="AB54" s="369">
        <v>5.0418813438807093E-3</v>
      </c>
      <c r="AC54" s="373">
        <v>3.3097104473724785</v>
      </c>
      <c r="AD54" s="555">
        <v>0</v>
      </c>
      <c r="AE54" s="370" t="s">
        <v>2301</v>
      </c>
      <c r="AF54" s="370" t="s">
        <v>2278</v>
      </c>
      <c r="AG54" s="374" t="s">
        <v>1444</v>
      </c>
      <c r="AH54" s="374" t="s">
        <v>2282</v>
      </c>
      <c r="AI54" s="374">
        <v>1000</v>
      </c>
      <c r="AJ54" s="374">
        <v>1000</v>
      </c>
      <c r="AK54" s="374">
        <v>500</v>
      </c>
      <c r="AL54" s="369">
        <v>4.0000000000000001E-3</v>
      </c>
      <c r="AM54" s="369" t="s">
        <v>34</v>
      </c>
      <c r="AN54" s="369" t="s">
        <v>64</v>
      </c>
      <c r="AO54" s="367" t="s">
        <v>1324</v>
      </c>
      <c r="AP54" s="370" t="s">
        <v>11</v>
      </c>
      <c r="AQ54" s="376" t="s">
        <v>669</v>
      </c>
      <c r="AR54" s="369">
        <v>1.0666666666666667E-3</v>
      </c>
      <c r="AS54" s="369">
        <v>1.0666666666666667E-3</v>
      </c>
      <c r="AT54" s="369"/>
      <c r="AW54" s="680"/>
      <c r="AX54" s="681"/>
      <c r="AY54" s="681"/>
      <c r="AZ54" s="681"/>
      <c r="BA54" s="681"/>
      <c r="BB54" s="692"/>
      <c r="BC54" s="681"/>
      <c r="BD54" s="681"/>
      <c r="BE54" s="681"/>
      <c r="BF54" s="681"/>
      <c r="BG54" s="693"/>
      <c r="BH54" s="682"/>
      <c r="BI54" s="683"/>
      <c r="BJ54" s="683"/>
      <c r="BK54" s="683"/>
      <c r="BL54" s="218"/>
      <c r="BM54" s="682"/>
      <c r="BN54" s="682"/>
      <c r="BO54" s="682"/>
      <c r="BP54" s="682"/>
      <c r="BQ54" s="682"/>
      <c r="BR54" s="682"/>
      <c r="BS54" s="682"/>
      <c r="BT54" s="682"/>
      <c r="BU54" s="682"/>
      <c r="BV54" s="684"/>
      <c r="BW54" s="681"/>
    </row>
    <row r="55" spans="2:75" ht="15.75" customHeight="1">
      <c r="B55" s="363" t="s">
        <v>76</v>
      </c>
      <c r="C55" s="364">
        <v>29044189000104</v>
      </c>
      <c r="D55" s="365" t="s">
        <v>11</v>
      </c>
      <c r="E55" s="365" t="s">
        <v>620</v>
      </c>
      <c r="F55" s="365" t="s">
        <v>663</v>
      </c>
      <c r="G55" s="366" t="s">
        <v>738</v>
      </c>
      <c r="H55" s="366" t="s">
        <v>34</v>
      </c>
      <c r="I55" s="366"/>
      <c r="J55" s="366" t="s">
        <v>608</v>
      </c>
      <c r="K55" s="367" t="s">
        <v>48</v>
      </c>
      <c r="L55" s="368"/>
      <c r="M55" s="368" t="s">
        <v>34</v>
      </c>
      <c r="N55" s="367">
        <v>462276</v>
      </c>
      <c r="O55" s="367" t="s">
        <v>1321</v>
      </c>
      <c r="P55" s="371">
        <v>43187</v>
      </c>
      <c r="Q55" s="372">
        <v>418862000.16000003</v>
      </c>
      <c r="R55" s="372">
        <v>310963628.44813502</v>
      </c>
      <c r="S55" s="367">
        <v>31</v>
      </c>
      <c r="T55" s="369">
        <v>9.3585877334233958E-2</v>
      </c>
      <c r="U55" s="369">
        <v>1.2098029025192076</v>
      </c>
      <c r="V55" s="369">
        <v>0.1318273364753979</v>
      </c>
      <c r="W55" s="369">
        <v>1.2923486931764598</v>
      </c>
      <c r="X55" s="369">
        <v>0.18884839345188631</v>
      </c>
      <c r="Y55" s="369">
        <v>1.4320716738486559</v>
      </c>
      <c r="Z55" s="369">
        <v>0.18143031391645392</v>
      </c>
      <c r="AA55" s="369">
        <v>1.031308721879344</v>
      </c>
      <c r="AB55" s="369">
        <v>4.391199496052928E-3</v>
      </c>
      <c r="AC55" s="373">
        <v>6.0852141775524311</v>
      </c>
      <c r="AD55" s="555">
        <v>0</v>
      </c>
      <c r="AE55" s="370" t="s">
        <v>2301</v>
      </c>
      <c r="AF55" s="370" t="s">
        <v>2278</v>
      </c>
      <c r="AG55" s="374" t="s">
        <v>1444</v>
      </c>
      <c r="AH55" s="374" t="s">
        <v>2282</v>
      </c>
      <c r="AI55" s="374">
        <v>1000</v>
      </c>
      <c r="AJ55" s="374">
        <v>1000</v>
      </c>
      <c r="AK55" s="374">
        <v>500</v>
      </c>
      <c r="AL55" s="369">
        <v>5.0000000000000001E-3</v>
      </c>
      <c r="AM55" s="369" t="s">
        <v>34</v>
      </c>
      <c r="AN55" s="369" t="s">
        <v>64</v>
      </c>
      <c r="AO55" s="367" t="s">
        <v>1324</v>
      </c>
      <c r="AP55" s="370" t="s">
        <v>11</v>
      </c>
      <c r="AQ55" s="376" t="s">
        <v>669</v>
      </c>
      <c r="AR55" s="369">
        <v>1.3333333333333333E-3</v>
      </c>
      <c r="AS55" s="369">
        <v>1.3333333333333333E-3</v>
      </c>
      <c r="AT55" s="369"/>
      <c r="AW55" s="680"/>
      <c r="AX55" s="681"/>
      <c r="AY55" s="681"/>
      <c r="AZ55" s="681"/>
      <c r="BA55" s="681"/>
      <c r="BB55" s="692"/>
      <c r="BC55" s="681"/>
      <c r="BD55" s="681"/>
      <c r="BE55" s="681"/>
      <c r="BF55" s="681"/>
      <c r="BG55" s="693"/>
      <c r="BH55" s="682"/>
      <c r="BI55" s="683"/>
      <c r="BJ55" s="683"/>
      <c r="BK55" s="683"/>
      <c r="BL55" s="218"/>
      <c r="BM55" s="682"/>
      <c r="BN55" s="682"/>
      <c r="BO55" s="682"/>
      <c r="BP55" s="682"/>
      <c r="BQ55" s="682"/>
      <c r="BR55" s="682"/>
      <c r="BS55" s="682"/>
      <c r="BT55" s="682"/>
      <c r="BU55" s="682"/>
      <c r="BV55" s="684"/>
      <c r="BW55" s="681"/>
    </row>
    <row r="56" spans="2:75" ht="15.75" customHeight="1">
      <c r="B56" s="363" t="s">
        <v>739</v>
      </c>
      <c r="C56" s="364">
        <v>11209172000196</v>
      </c>
      <c r="D56" s="365" t="s">
        <v>14</v>
      </c>
      <c r="E56" s="365" t="s">
        <v>607</v>
      </c>
      <c r="F56" s="365"/>
      <c r="G56" s="366"/>
      <c r="H56" s="366" t="s">
        <v>34</v>
      </c>
      <c r="I56" s="366" t="s">
        <v>34</v>
      </c>
      <c r="J56" s="366" t="s">
        <v>608</v>
      </c>
      <c r="K56" s="367" t="s">
        <v>48</v>
      </c>
      <c r="L56" s="368"/>
      <c r="M56" s="368" t="s">
        <v>34</v>
      </c>
      <c r="N56" s="367">
        <v>242322</v>
      </c>
      <c r="O56" s="367" t="s">
        <v>1321</v>
      </c>
      <c r="P56" s="371">
        <v>40210</v>
      </c>
      <c r="Q56" s="372">
        <v>76261011.790000007</v>
      </c>
      <c r="R56" s="372">
        <v>96437208.480436519</v>
      </c>
      <c r="S56" s="367">
        <v>12</v>
      </c>
      <c r="T56" s="369">
        <v>6.6962439476543567E-2</v>
      </c>
      <c r="U56" s="369">
        <v>0.86563652493382159</v>
      </c>
      <c r="V56" s="369">
        <v>-1.4365829060956403E-2</v>
      </c>
      <c r="W56" s="369">
        <v>-0.14083316032701768</v>
      </c>
      <c r="X56" s="369">
        <v>0.17821371800797303</v>
      </c>
      <c r="Y56" s="369">
        <v>1.3514269980564724</v>
      </c>
      <c r="Z56" s="369">
        <v>0.23976551585514994</v>
      </c>
      <c r="AA56" s="369">
        <v>1.3629049212866469</v>
      </c>
      <c r="AB56" s="369">
        <v>0.22724563714951851</v>
      </c>
      <c r="AC56" s="373">
        <v>-0.37789275689979374</v>
      </c>
      <c r="AD56" s="555">
        <v>0</v>
      </c>
      <c r="AE56" s="370" t="s">
        <v>2301</v>
      </c>
      <c r="AF56" s="370" t="s">
        <v>2278</v>
      </c>
      <c r="AG56" s="374" t="s">
        <v>1444</v>
      </c>
      <c r="AH56" s="374" t="s">
        <v>2282</v>
      </c>
      <c r="AI56" s="374">
        <v>1000</v>
      </c>
      <c r="AJ56" s="374">
        <v>1000</v>
      </c>
      <c r="AK56" s="374">
        <v>1000</v>
      </c>
      <c r="AL56" s="691">
        <v>0.02</v>
      </c>
      <c r="AM56" s="691">
        <v>0.15</v>
      </c>
      <c r="AN56" s="369" t="s">
        <v>34</v>
      </c>
      <c r="AO56" s="367" t="s">
        <v>1324</v>
      </c>
      <c r="AP56" s="370" t="s">
        <v>716</v>
      </c>
      <c r="AQ56" s="376" t="s">
        <v>659</v>
      </c>
      <c r="AR56" s="369">
        <v>5.3333333333333332E-3</v>
      </c>
      <c r="AS56" s="369">
        <v>5.3333333333333332E-3</v>
      </c>
      <c r="AT56" s="369"/>
      <c r="AW56" s="680"/>
      <c r="AX56" s="681"/>
      <c r="AY56" s="681"/>
      <c r="AZ56" s="681"/>
      <c r="BA56" s="681"/>
      <c r="BB56" s="692"/>
      <c r="BC56" s="681"/>
      <c r="BD56" s="681"/>
      <c r="BE56" s="681"/>
      <c r="BF56" s="681"/>
      <c r="BG56" s="693"/>
      <c r="BH56" s="682"/>
      <c r="BI56" s="683"/>
      <c r="BJ56" s="683"/>
      <c r="BK56" s="683"/>
      <c r="BL56" s="218"/>
      <c r="BM56" s="682"/>
      <c r="BN56" s="682"/>
      <c r="BO56" s="682"/>
      <c r="BP56" s="682"/>
      <c r="BQ56" s="682"/>
      <c r="BR56" s="682"/>
      <c r="BS56" s="682"/>
      <c r="BT56" s="682"/>
      <c r="BU56" s="682"/>
      <c r="BV56" s="684"/>
      <c r="BW56" s="681"/>
    </row>
    <row r="57" spans="2:75" ht="15.75" customHeight="1">
      <c r="B57" s="363" t="s">
        <v>740</v>
      </c>
      <c r="C57" s="364">
        <v>31848238000103</v>
      </c>
      <c r="D57" s="365" t="s">
        <v>14</v>
      </c>
      <c r="E57" s="365" t="s">
        <v>607</v>
      </c>
      <c r="F57" s="365"/>
      <c r="G57" s="366"/>
      <c r="H57" s="366" t="s">
        <v>34</v>
      </c>
      <c r="I57" s="366" t="s">
        <v>34</v>
      </c>
      <c r="J57" s="366" t="s">
        <v>608</v>
      </c>
      <c r="K57" s="367" t="s">
        <v>48</v>
      </c>
      <c r="L57" s="368"/>
      <c r="M57" s="368" t="s">
        <v>1418</v>
      </c>
      <c r="N57" s="367">
        <v>509892</v>
      </c>
      <c r="O57" s="367" t="s">
        <v>1321</v>
      </c>
      <c r="P57" s="371">
        <v>43658</v>
      </c>
      <c r="Q57" s="372">
        <v>2262268.5499999998</v>
      </c>
      <c r="R57" s="372">
        <v>3482117.4941666676</v>
      </c>
      <c r="S57" s="367">
        <v>13</v>
      </c>
      <c r="T57" s="369">
        <v>-5.3367427989555849E-2</v>
      </c>
      <c r="U57" s="369">
        <v>-0.68989115794859113</v>
      </c>
      <c r="V57" s="369">
        <v>-0.17308578445774614</v>
      </c>
      <c r="W57" s="369">
        <v>-1.6968194407321273</v>
      </c>
      <c r="X57" s="369">
        <v>-7.3739058769766053E-2</v>
      </c>
      <c r="Y57" s="369">
        <v>-0.5591766781291011</v>
      </c>
      <c r="Z57" s="369">
        <v>3.7952160272171964E-2</v>
      </c>
      <c r="AA57" s="369">
        <v>0.21573238263191935</v>
      </c>
      <c r="AB57" s="369">
        <v>0.17331498170270546</v>
      </c>
      <c r="AC57" s="373">
        <v>-1.5700749830704859</v>
      </c>
      <c r="AD57" s="555">
        <v>0</v>
      </c>
      <c r="AE57" s="370" t="s">
        <v>2303</v>
      </c>
      <c r="AF57" s="370" t="s">
        <v>741</v>
      </c>
      <c r="AG57" s="374" t="s">
        <v>741</v>
      </c>
      <c r="AH57" s="374" t="s">
        <v>2282</v>
      </c>
      <c r="AI57" s="374">
        <v>5000</v>
      </c>
      <c r="AJ57" s="374">
        <v>500</v>
      </c>
      <c r="AK57" s="374">
        <v>5000</v>
      </c>
      <c r="AL57" s="691">
        <v>1.9650000000000001E-2</v>
      </c>
      <c r="AM57" s="691">
        <v>0.2</v>
      </c>
      <c r="AN57" s="369" t="s">
        <v>666</v>
      </c>
      <c r="AO57" s="367" t="s">
        <v>1324</v>
      </c>
      <c r="AP57" s="370" t="s">
        <v>716</v>
      </c>
      <c r="AQ57" s="376" t="s">
        <v>665</v>
      </c>
      <c r="AR57" s="369">
        <v>1.3333333333333333E-3</v>
      </c>
      <c r="AS57" s="369">
        <v>1.3333333333333333E-3</v>
      </c>
      <c r="AT57" s="369"/>
      <c r="AW57" s="680"/>
      <c r="AX57" s="681"/>
      <c r="AY57" s="681"/>
      <c r="AZ57" s="681"/>
      <c r="BA57" s="681"/>
      <c r="BB57" s="692"/>
      <c r="BC57" s="681"/>
      <c r="BD57" s="681"/>
      <c r="BE57" s="681"/>
      <c r="BF57" s="681"/>
      <c r="BG57" s="693"/>
      <c r="BH57" s="682"/>
      <c r="BI57" s="683"/>
      <c r="BJ57" s="683"/>
      <c r="BK57" s="683"/>
      <c r="BL57" s="218"/>
      <c r="BM57" s="682"/>
      <c r="BN57" s="682"/>
      <c r="BO57" s="682"/>
      <c r="BP57" s="682"/>
      <c r="BQ57" s="682"/>
      <c r="BR57" s="682"/>
      <c r="BS57" s="682"/>
      <c r="BT57" s="682"/>
      <c r="BU57" s="682"/>
      <c r="BV57" s="684"/>
      <c r="BW57" s="681"/>
    </row>
    <row r="58" spans="2:75" ht="15.75" customHeight="1">
      <c r="B58" s="363" t="s">
        <v>742</v>
      </c>
      <c r="C58" s="364">
        <v>12987743000186</v>
      </c>
      <c r="D58" s="365" t="s">
        <v>14</v>
      </c>
      <c r="E58" s="365" t="s">
        <v>607</v>
      </c>
      <c r="F58" s="365" t="s">
        <v>1317</v>
      </c>
      <c r="G58" s="366"/>
      <c r="H58" s="366" t="s">
        <v>34</v>
      </c>
      <c r="I58" s="366" t="s">
        <v>34</v>
      </c>
      <c r="J58" s="366" t="s">
        <v>608</v>
      </c>
      <c r="K58" s="367" t="s">
        <v>48</v>
      </c>
      <c r="L58" s="368"/>
      <c r="M58" s="368" t="s">
        <v>34</v>
      </c>
      <c r="N58" s="367">
        <v>267163</v>
      </c>
      <c r="O58" s="367" t="s">
        <v>1321</v>
      </c>
      <c r="P58" s="371">
        <v>40567</v>
      </c>
      <c r="Q58" s="372">
        <v>1135465482.3900001</v>
      </c>
      <c r="R58" s="372">
        <v>1213880605.189285</v>
      </c>
      <c r="S58" s="367">
        <v>32</v>
      </c>
      <c r="T58" s="369">
        <v>0.15211836889172736</v>
      </c>
      <c r="U58" s="369">
        <v>1.9664638453347005</v>
      </c>
      <c r="V58" s="369">
        <v>-6.0439908736528603E-2</v>
      </c>
      <c r="W58" s="369">
        <v>-0.59251320067393087</v>
      </c>
      <c r="X58" s="369">
        <v>3.7655173915373652E-2</v>
      </c>
      <c r="Y58" s="369">
        <v>0.28554602425987841</v>
      </c>
      <c r="Z58" s="369">
        <v>-0.32041458389526256</v>
      </c>
      <c r="AA58" s="369">
        <v>-1.8213403695078811</v>
      </c>
      <c r="AB58" s="369">
        <v>0.43113002396454186</v>
      </c>
      <c r="AC58" s="373">
        <v>-0.15389593746968033</v>
      </c>
      <c r="AD58" s="555">
        <v>12055107000116</v>
      </c>
      <c r="AE58" s="370" t="s">
        <v>2304</v>
      </c>
      <c r="AF58" s="370" t="s">
        <v>2278</v>
      </c>
      <c r="AG58" s="374" t="s">
        <v>1444</v>
      </c>
      <c r="AH58" s="374" t="s">
        <v>2279</v>
      </c>
      <c r="AI58" s="374">
        <v>5000</v>
      </c>
      <c r="AJ58" s="374">
        <v>1000</v>
      </c>
      <c r="AK58" s="374">
        <v>5000</v>
      </c>
      <c r="AL58" s="691">
        <v>1.8500000000000003E-2</v>
      </c>
      <c r="AM58" s="691">
        <v>0.2</v>
      </c>
      <c r="AN58" s="369" t="s">
        <v>2296</v>
      </c>
      <c r="AO58" s="367" t="s">
        <v>1324</v>
      </c>
      <c r="AP58" s="370" t="s">
        <v>716</v>
      </c>
      <c r="AQ58" s="376" t="s">
        <v>659</v>
      </c>
      <c r="AR58" s="369">
        <v>4.6249999999999998E-3</v>
      </c>
      <c r="AS58" s="369">
        <v>4.6249999999999998E-3</v>
      </c>
      <c r="AT58" s="369"/>
      <c r="AW58" s="680"/>
      <c r="AX58" s="681"/>
      <c r="AY58" s="681"/>
      <c r="AZ58" s="681"/>
      <c r="BA58" s="681"/>
      <c r="BB58" s="692"/>
      <c r="BC58" s="681"/>
      <c r="BD58" s="681"/>
      <c r="BE58" s="681"/>
      <c r="BF58" s="681"/>
      <c r="BG58" s="693"/>
      <c r="BH58" s="682"/>
      <c r="BI58" s="683"/>
      <c r="BJ58" s="683"/>
      <c r="BK58" s="683"/>
      <c r="BL58" s="218"/>
      <c r="BM58" s="682"/>
      <c r="BN58" s="682"/>
      <c r="BO58" s="682"/>
      <c r="BP58" s="682"/>
      <c r="BQ58" s="682"/>
      <c r="BR58" s="682"/>
      <c r="BS58" s="682"/>
      <c r="BT58" s="682"/>
      <c r="BU58" s="682"/>
      <c r="BV58" s="684"/>
      <c r="BW58" s="681"/>
    </row>
    <row r="59" spans="2:75" ht="15.75" customHeight="1">
      <c r="B59" s="363" t="s">
        <v>743</v>
      </c>
      <c r="C59" s="364">
        <v>26648868000196</v>
      </c>
      <c r="D59" s="365" t="s">
        <v>14</v>
      </c>
      <c r="E59" s="365" t="s">
        <v>607</v>
      </c>
      <c r="F59" s="365" t="s">
        <v>1317</v>
      </c>
      <c r="G59" s="366"/>
      <c r="H59" s="366" t="s">
        <v>34</v>
      </c>
      <c r="I59" s="366" t="s">
        <v>34</v>
      </c>
      <c r="J59" s="366" t="s">
        <v>608</v>
      </c>
      <c r="K59" s="367" t="s">
        <v>48</v>
      </c>
      <c r="L59" s="368"/>
      <c r="M59" s="368" t="s">
        <v>34</v>
      </c>
      <c r="N59" s="367">
        <v>432105</v>
      </c>
      <c r="O59" s="367" t="s">
        <v>1321</v>
      </c>
      <c r="P59" s="371">
        <v>42738</v>
      </c>
      <c r="Q59" s="372">
        <v>284721826.33999997</v>
      </c>
      <c r="R59" s="372">
        <v>304898078.27726197</v>
      </c>
      <c r="S59" s="367">
        <v>32</v>
      </c>
      <c r="T59" s="369">
        <v>0.15305112523831954</v>
      </c>
      <c r="U59" s="369">
        <v>1.9785217686837575</v>
      </c>
      <c r="V59" s="369">
        <v>-5.9322463664989389E-2</v>
      </c>
      <c r="W59" s="369">
        <v>-0.58155850253232277</v>
      </c>
      <c r="X59" s="369">
        <v>4.3415777035420211E-2</v>
      </c>
      <c r="Y59" s="369">
        <v>0.32922972419352203</v>
      </c>
      <c r="Z59" s="369">
        <v>-0.30156591600880112</v>
      </c>
      <c r="AA59" s="369">
        <v>-1.714198430724343</v>
      </c>
      <c r="AB59" s="369">
        <v>0.43144469544343966</v>
      </c>
      <c r="AC59" s="373">
        <v>-0.15071820198453806</v>
      </c>
      <c r="AD59" s="555">
        <v>12055107000116</v>
      </c>
      <c r="AE59" s="370" t="s">
        <v>2304</v>
      </c>
      <c r="AF59" s="370" t="s">
        <v>2278</v>
      </c>
      <c r="AG59" s="374" t="s">
        <v>1444</v>
      </c>
      <c r="AH59" s="374" t="s">
        <v>2282</v>
      </c>
      <c r="AI59" s="374">
        <v>1000</v>
      </c>
      <c r="AJ59" s="374">
        <v>500</v>
      </c>
      <c r="AK59" s="374">
        <v>1000</v>
      </c>
      <c r="AL59" s="369">
        <v>1.8500000000000003E-2</v>
      </c>
      <c r="AM59" s="369">
        <v>0.2</v>
      </c>
      <c r="AN59" s="369" t="s">
        <v>34</v>
      </c>
      <c r="AO59" s="367" t="s">
        <v>1324</v>
      </c>
      <c r="AP59" s="370" t="s">
        <v>716</v>
      </c>
      <c r="AQ59" s="376" t="s">
        <v>659</v>
      </c>
      <c r="AR59" s="369">
        <v>4.6249999999999998E-3</v>
      </c>
      <c r="AS59" s="369">
        <v>4.6249999999999998E-3</v>
      </c>
      <c r="AT59" s="369"/>
      <c r="AW59" s="680"/>
      <c r="AX59" s="681"/>
      <c r="AY59" s="681"/>
      <c r="AZ59" s="681"/>
      <c r="BA59" s="681"/>
      <c r="BB59" s="692"/>
      <c r="BC59" s="681"/>
      <c r="BD59" s="681"/>
      <c r="BE59" s="681"/>
      <c r="BF59" s="681"/>
      <c r="BG59" s="693"/>
      <c r="BH59" s="682"/>
      <c r="BI59" s="683"/>
      <c r="BJ59" s="683"/>
      <c r="BK59" s="683"/>
      <c r="BL59" s="218"/>
      <c r="BM59" s="682"/>
      <c r="BN59" s="682"/>
      <c r="BO59" s="682"/>
      <c r="BP59" s="682"/>
      <c r="BQ59" s="682"/>
      <c r="BR59" s="682"/>
      <c r="BS59" s="682"/>
      <c r="BT59" s="682"/>
      <c r="BU59" s="682"/>
      <c r="BV59" s="684"/>
      <c r="BW59" s="681"/>
    </row>
    <row r="60" spans="2:75" ht="15.75" customHeight="1">
      <c r="B60" s="363" t="s">
        <v>77</v>
      </c>
      <c r="C60" s="364">
        <v>26673556000132</v>
      </c>
      <c r="D60" s="365" t="s">
        <v>14</v>
      </c>
      <c r="E60" s="365" t="s">
        <v>607</v>
      </c>
      <c r="F60" s="365" t="s">
        <v>1317</v>
      </c>
      <c r="G60" s="366"/>
      <c r="H60" s="366" t="s">
        <v>34</v>
      </c>
      <c r="I60" s="366" t="s">
        <v>34</v>
      </c>
      <c r="J60" s="366" t="s">
        <v>608</v>
      </c>
      <c r="K60" s="367" t="s">
        <v>48</v>
      </c>
      <c r="L60" s="368"/>
      <c r="M60" s="368" t="s">
        <v>34</v>
      </c>
      <c r="N60" s="367">
        <v>435325</v>
      </c>
      <c r="O60" s="367" t="s">
        <v>1321</v>
      </c>
      <c r="P60" s="371">
        <v>42787</v>
      </c>
      <c r="Q60" s="372">
        <v>1288264567.96</v>
      </c>
      <c r="R60" s="372">
        <v>1493059146.7563093</v>
      </c>
      <c r="S60" s="367">
        <v>32</v>
      </c>
      <c r="T60" s="369">
        <v>4.9396378902934801E-2</v>
      </c>
      <c r="U60" s="369">
        <v>0.63855663133104756</v>
      </c>
      <c r="V60" s="369">
        <v>2.3712261428179948E-2</v>
      </c>
      <c r="W60" s="369">
        <v>0.23245944952157871</v>
      </c>
      <c r="X60" s="369">
        <v>0.12854633099491375</v>
      </c>
      <c r="Y60" s="369">
        <v>0.97479017973160709</v>
      </c>
      <c r="Z60" s="369">
        <v>0.25428287422154727</v>
      </c>
      <c r="AA60" s="369">
        <v>1.4454262925984329</v>
      </c>
      <c r="AB60" s="369">
        <v>0.21268354652836086</v>
      </c>
      <c r="AC60" s="373">
        <v>-0.24047678260682662</v>
      </c>
      <c r="AD60" s="555">
        <v>0</v>
      </c>
      <c r="AE60" s="370" t="s">
        <v>2304</v>
      </c>
      <c r="AF60" s="370" t="s">
        <v>2278</v>
      </c>
      <c r="AG60" s="374" t="s">
        <v>1444</v>
      </c>
      <c r="AH60" s="374" t="s">
        <v>2282</v>
      </c>
      <c r="AI60" s="374">
        <v>1000</v>
      </c>
      <c r="AJ60" s="374">
        <v>500</v>
      </c>
      <c r="AK60" s="374">
        <v>1000</v>
      </c>
      <c r="AL60" s="369">
        <v>0.02</v>
      </c>
      <c r="AM60" s="369">
        <v>0.2</v>
      </c>
      <c r="AN60" s="369" t="s">
        <v>34</v>
      </c>
      <c r="AO60" s="367" t="s">
        <v>1324</v>
      </c>
      <c r="AP60" s="370" t="s">
        <v>716</v>
      </c>
      <c r="AQ60" s="376" t="s">
        <v>659</v>
      </c>
      <c r="AR60" s="369">
        <v>4.0000000000000001E-3</v>
      </c>
      <c r="AS60" s="369">
        <v>4.0000000000000001E-3</v>
      </c>
      <c r="AT60" s="369"/>
      <c r="AW60" s="680"/>
      <c r="AX60" s="681"/>
      <c r="AY60" s="681"/>
      <c r="AZ60" s="681"/>
      <c r="BA60" s="681"/>
      <c r="BB60" s="692"/>
      <c r="BC60" s="681"/>
      <c r="BD60" s="681"/>
      <c r="BE60" s="681"/>
      <c r="BF60" s="681"/>
      <c r="BG60" s="693"/>
      <c r="BH60" s="682"/>
      <c r="BI60" s="683"/>
      <c r="BJ60" s="683"/>
      <c r="BK60" s="683"/>
      <c r="BL60" s="218"/>
      <c r="BM60" s="682"/>
      <c r="BN60" s="682"/>
      <c r="BO60" s="682"/>
      <c r="BP60" s="682"/>
      <c r="BQ60" s="682"/>
      <c r="BR60" s="682"/>
      <c r="BS60" s="682"/>
      <c r="BT60" s="682"/>
      <c r="BU60" s="682"/>
      <c r="BV60" s="684"/>
      <c r="BW60" s="681"/>
    </row>
    <row r="61" spans="2:75" ht="15.75" customHeight="1">
      <c r="B61" s="363" t="s">
        <v>744</v>
      </c>
      <c r="C61" s="364">
        <v>13001211000190</v>
      </c>
      <c r="D61" s="365" t="s">
        <v>13</v>
      </c>
      <c r="E61" s="365" t="s">
        <v>615</v>
      </c>
      <c r="F61" s="365" t="s">
        <v>619</v>
      </c>
      <c r="G61" s="366" t="s">
        <v>34</v>
      </c>
      <c r="H61" s="366" t="s">
        <v>865</v>
      </c>
      <c r="I61" s="366" t="s">
        <v>34</v>
      </c>
      <c r="J61" s="366"/>
      <c r="K61" s="367" t="s">
        <v>48</v>
      </c>
      <c r="L61" s="368"/>
      <c r="M61" s="368" t="s">
        <v>34</v>
      </c>
      <c r="N61" s="367">
        <v>268127</v>
      </c>
      <c r="O61" s="367" t="s">
        <v>1321</v>
      </c>
      <c r="P61" s="371">
        <v>40588</v>
      </c>
      <c r="Q61" s="372">
        <v>122217088.31999999</v>
      </c>
      <c r="R61" s="372">
        <v>118658724.50793654</v>
      </c>
      <c r="S61" s="367">
        <v>15</v>
      </c>
      <c r="T61" s="369">
        <v>6.5780044674182525E-2</v>
      </c>
      <c r="U61" s="369">
        <v>0.85035147654226528</v>
      </c>
      <c r="V61" s="369">
        <v>6.3942717708104668E-2</v>
      </c>
      <c r="W61" s="369">
        <v>0.62685244106135929</v>
      </c>
      <c r="X61" s="369">
        <v>7.5380469904373193E-2</v>
      </c>
      <c r="Y61" s="369">
        <v>0.57162379694247645</v>
      </c>
      <c r="Z61" s="369">
        <v>0.19774896878699755</v>
      </c>
      <c r="AA61" s="369">
        <v>1.1240692464798814</v>
      </c>
      <c r="AB61" s="369">
        <v>6.6022327872018158E-2</v>
      </c>
      <c r="AC61" s="373">
        <v>-0.49969546286423266</v>
      </c>
      <c r="AD61" s="555">
        <v>0</v>
      </c>
      <c r="AE61" s="370" t="s">
        <v>2304</v>
      </c>
      <c r="AF61" s="370" t="s">
        <v>2278</v>
      </c>
      <c r="AG61" s="374" t="s">
        <v>1444</v>
      </c>
      <c r="AH61" s="374" t="s">
        <v>2282</v>
      </c>
      <c r="AI61" s="374">
        <v>5000</v>
      </c>
      <c r="AJ61" s="374">
        <v>1000</v>
      </c>
      <c r="AK61" s="374">
        <v>5000</v>
      </c>
      <c r="AL61" s="691">
        <v>0.02</v>
      </c>
      <c r="AM61" s="691">
        <v>0.2</v>
      </c>
      <c r="AN61" s="369" t="s">
        <v>64</v>
      </c>
      <c r="AO61" s="367" t="s">
        <v>1324</v>
      </c>
      <c r="AP61" s="370" t="s">
        <v>13</v>
      </c>
      <c r="AQ61" s="376" t="s">
        <v>664</v>
      </c>
      <c r="AR61" s="369">
        <v>4.0000000000000001E-3</v>
      </c>
      <c r="AS61" s="369">
        <v>4.0000000000000001E-3</v>
      </c>
      <c r="AT61" s="369"/>
      <c r="AW61" s="680"/>
      <c r="AX61" s="681"/>
      <c r="AY61" s="681"/>
      <c r="AZ61" s="681"/>
      <c r="BA61" s="681"/>
      <c r="BB61" s="692"/>
      <c r="BC61" s="681"/>
      <c r="BD61" s="681"/>
      <c r="BE61" s="681"/>
      <c r="BF61" s="681"/>
      <c r="BG61" s="693"/>
      <c r="BH61" s="682"/>
      <c r="BI61" s="683"/>
      <c r="BJ61" s="683"/>
      <c r="BK61" s="683"/>
      <c r="BL61" s="218"/>
      <c r="BM61" s="682"/>
      <c r="BN61" s="682"/>
      <c r="BO61" s="682"/>
      <c r="BP61" s="682"/>
      <c r="BQ61" s="682"/>
      <c r="BR61" s="682"/>
      <c r="BS61" s="682"/>
      <c r="BT61" s="682"/>
      <c r="BU61" s="682"/>
      <c r="BV61" s="684"/>
      <c r="BW61" s="681"/>
    </row>
    <row r="62" spans="2:75" ht="15.75" customHeight="1">
      <c r="B62" s="363" t="s">
        <v>78</v>
      </c>
      <c r="C62" s="364">
        <v>575922000127</v>
      </c>
      <c r="D62" s="365" t="s">
        <v>14</v>
      </c>
      <c r="E62" s="365" t="s">
        <v>607</v>
      </c>
      <c r="F62" s="365"/>
      <c r="G62" s="366"/>
      <c r="H62" s="366" t="s">
        <v>34</v>
      </c>
      <c r="I62" s="366" t="s">
        <v>34</v>
      </c>
      <c r="J62" s="366" t="s">
        <v>608</v>
      </c>
      <c r="K62" s="367" t="s">
        <v>48</v>
      </c>
      <c r="L62" s="368"/>
      <c r="M62" s="368" t="s">
        <v>34</v>
      </c>
      <c r="N62" s="367">
        <v>190330</v>
      </c>
      <c r="O62" s="367" t="s">
        <v>1321</v>
      </c>
      <c r="P62" s="371">
        <v>34822</v>
      </c>
      <c r="Q62" s="372">
        <v>29382263.300000001</v>
      </c>
      <c r="R62" s="372">
        <v>43324546.131984122</v>
      </c>
      <c r="S62" s="367">
        <v>3</v>
      </c>
      <c r="T62" s="369">
        <v>-0.1623901019010181</v>
      </c>
      <c r="U62" s="369">
        <v>-2.0992485427967029</v>
      </c>
      <c r="V62" s="369">
        <v>-0.36176446697932829</v>
      </c>
      <c r="W62" s="369">
        <v>-3.5465014210134242</v>
      </c>
      <c r="X62" s="369">
        <v>-0.29386777600938208</v>
      </c>
      <c r="Y62" s="369">
        <v>-2.228452729660932</v>
      </c>
      <c r="Z62" s="369">
        <v>-0.28585359723106696</v>
      </c>
      <c r="AA62" s="369">
        <v>-1.6248845170423789</v>
      </c>
      <c r="AB62" s="369">
        <v>0.22716282683718511</v>
      </c>
      <c r="AC62" s="373">
        <v>-2.2888440407134332</v>
      </c>
      <c r="AD62" s="555">
        <v>0</v>
      </c>
      <c r="AE62" s="370" t="s">
        <v>2305</v>
      </c>
      <c r="AF62" s="370" t="s">
        <v>2305</v>
      </c>
      <c r="AG62" s="374" t="s">
        <v>719</v>
      </c>
      <c r="AH62" s="374" t="s">
        <v>2282</v>
      </c>
      <c r="AI62" s="374">
        <v>1000</v>
      </c>
      <c r="AJ62" s="374">
        <v>100</v>
      </c>
      <c r="AK62" s="374">
        <v>100</v>
      </c>
      <c r="AL62" s="369">
        <v>0.02</v>
      </c>
      <c r="AM62" s="369" t="s">
        <v>34</v>
      </c>
      <c r="AN62" s="369" t="s">
        <v>666</v>
      </c>
      <c r="AO62" s="367" t="s">
        <v>1324</v>
      </c>
      <c r="AP62" s="370" t="s">
        <v>716</v>
      </c>
      <c r="AQ62" s="376" t="s">
        <v>670</v>
      </c>
      <c r="AR62" s="369">
        <v>4.0000000000000001E-3</v>
      </c>
      <c r="AS62" s="369">
        <v>4.0000000000000001E-3</v>
      </c>
      <c r="AT62" s="369"/>
      <c r="AW62" s="680"/>
      <c r="AX62" s="681"/>
      <c r="AY62" s="681"/>
      <c r="AZ62" s="681"/>
      <c r="BA62" s="681"/>
      <c r="BB62" s="692"/>
      <c r="BC62" s="681"/>
      <c r="BD62" s="681"/>
      <c r="BE62" s="681"/>
      <c r="BF62" s="681"/>
      <c r="BG62" s="693"/>
      <c r="BH62" s="682"/>
      <c r="BI62" s="683"/>
      <c r="BJ62" s="683"/>
      <c r="BK62" s="683"/>
      <c r="BL62" s="218"/>
      <c r="BM62" s="682"/>
      <c r="BN62" s="682"/>
      <c r="BO62" s="682"/>
      <c r="BP62" s="682"/>
      <c r="BQ62" s="682"/>
      <c r="BR62" s="682"/>
      <c r="BS62" s="682"/>
      <c r="BT62" s="682"/>
      <c r="BU62" s="682"/>
      <c r="BV62" s="684"/>
      <c r="BW62" s="681"/>
    </row>
    <row r="63" spans="2:75" ht="15.75" customHeight="1">
      <c r="B63" s="363" t="s">
        <v>745</v>
      </c>
      <c r="C63" s="364">
        <v>33422090000168</v>
      </c>
      <c r="D63" s="365" t="s">
        <v>11</v>
      </c>
      <c r="E63" s="365" t="s">
        <v>621</v>
      </c>
      <c r="F63" s="365" t="s">
        <v>692</v>
      </c>
      <c r="G63" s="366" t="s">
        <v>738</v>
      </c>
      <c r="H63" s="366" t="s">
        <v>34</v>
      </c>
      <c r="I63" s="366"/>
      <c r="J63" s="366" t="s">
        <v>608</v>
      </c>
      <c r="K63" s="367" t="s">
        <v>48</v>
      </c>
      <c r="L63" s="368"/>
      <c r="M63" s="368" t="s">
        <v>34</v>
      </c>
      <c r="N63" s="367">
        <v>511005</v>
      </c>
      <c r="O63" s="367" t="s">
        <v>1321</v>
      </c>
      <c r="P63" s="371">
        <v>43753</v>
      </c>
      <c r="Q63" s="372">
        <v>98897212.040000007</v>
      </c>
      <c r="R63" s="372">
        <v>99384809.009246051</v>
      </c>
      <c r="S63" s="367">
        <v>31</v>
      </c>
      <c r="T63" s="369">
        <v>6.9823439334212312E-2</v>
      </c>
      <c r="U63" s="369">
        <v>0.9026212285077716</v>
      </c>
      <c r="V63" s="369">
        <v>8.6898896635055456E-2</v>
      </c>
      <c r="W63" s="369">
        <v>0.85189975393114847</v>
      </c>
      <c r="X63" s="369">
        <v>0.15695558061365045</v>
      </c>
      <c r="Y63" s="369">
        <v>1.1902226804303955</v>
      </c>
      <c r="Z63" s="369" t="s">
        <v>1421</v>
      </c>
      <c r="AA63" s="369" t="s">
        <v>1421</v>
      </c>
      <c r="AB63" s="369">
        <v>3.0293194861800557E-2</v>
      </c>
      <c r="AC63" s="373">
        <v>-0.44078929054238936</v>
      </c>
      <c r="AD63" s="555">
        <v>33422113000134</v>
      </c>
      <c r="AE63" s="370" t="s">
        <v>2305</v>
      </c>
      <c r="AF63" s="370" t="s">
        <v>2305</v>
      </c>
      <c r="AG63" s="374" t="s">
        <v>719</v>
      </c>
      <c r="AH63" s="374" t="s">
        <v>2282</v>
      </c>
      <c r="AI63" s="374">
        <v>1000</v>
      </c>
      <c r="AJ63" s="374">
        <v>1000</v>
      </c>
      <c r="AK63" s="374">
        <v>1000</v>
      </c>
      <c r="AL63" s="369">
        <v>8.0000000000000002E-3</v>
      </c>
      <c r="AM63" s="369">
        <v>0.2</v>
      </c>
      <c r="AN63" s="369" t="s">
        <v>636</v>
      </c>
      <c r="AO63" s="367" t="s">
        <v>1324</v>
      </c>
      <c r="AP63" s="370" t="s">
        <v>11</v>
      </c>
      <c r="AQ63" s="376" t="s">
        <v>675</v>
      </c>
      <c r="AR63" s="369">
        <v>2.1333333333333334E-3</v>
      </c>
      <c r="AS63" s="369">
        <v>2.1333333333333334E-3</v>
      </c>
      <c r="AT63" s="369"/>
      <c r="AW63" s="680"/>
      <c r="AX63" s="681"/>
      <c r="AY63" s="681"/>
      <c r="AZ63" s="681"/>
      <c r="BA63" s="681"/>
      <c r="BB63" s="692"/>
      <c r="BC63" s="681"/>
      <c r="BD63" s="681"/>
      <c r="BE63" s="681"/>
      <c r="BF63" s="681"/>
      <c r="BG63" s="693"/>
      <c r="BH63" s="682"/>
      <c r="BI63" s="683"/>
      <c r="BJ63" s="683"/>
      <c r="BK63" s="683"/>
      <c r="BL63" s="218"/>
      <c r="BM63" s="682"/>
      <c r="BN63" s="682"/>
      <c r="BO63" s="682"/>
      <c r="BP63" s="682"/>
      <c r="BQ63" s="682"/>
      <c r="BR63" s="682"/>
      <c r="BS63" s="682"/>
      <c r="BT63" s="682"/>
      <c r="BU63" s="682"/>
      <c r="BV63" s="684"/>
      <c r="BW63" s="681"/>
    </row>
    <row r="64" spans="2:75" ht="15.75" customHeight="1">
      <c r="B64" s="363" t="s">
        <v>473</v>
      </c>
      <c r="C64" s="364">
        <v>2733791000194</v>
      </c>
      <c r="D64" s="365" t="s">
        <v>11</v>
      </c>
      <c r="E64" s="365" t="s">
        <v>620</v>
      </c>
      <c r="F64" s="365" t="s">
        <v>663</v>
      </c>
      <c r="G64" s="366" t="s">
        <v>866</v>
      </c>
      <c r="H64" s="366" t="s">
        <v>34</v>
      </c>
      <c r="I64" s="366" t="s">
        <v>1304</v>
      </c>
      <c r="J64" s="366" t="s">
        <v>608</v>
      </c>
      <c r="K64" s="367" t="s">
        <v>48</v>
      </c>
      <c r="L64" s="368"/>
      <c r="M64" s="368" t="s">
        <v>34</v>
      </c>
      <c r="N64" s="367">
        <v>59447</v>
      </c>
      <c r="O64" s="367" t="s">
        <v>1321</v>
      </c>
      <c r="P64" s="371">
        <v>36059</v>
      </c>
      <c r="Q64" s="372">
        <v>138574701.36000001</v>
      </c>
      <c r="R64" s="372">
        <v>136012044.12579376</v>
      </c>
      <c r="S64" s="367">
        <v>0</v>
      </c>
      <c r="T64" s="369">
        <v>8.0935429742379883E-2</v>
      </c>
      <c r="U64" s="369">
        <v>1.046268097367643</v>
      </c>
      <c r="V64" s="369">
        <v>0.10535111951660237</v>
      </c>
      <c r="W64" s="369">
        <v>1.0327932375191922</v>
      </c>
      <c r="X64" s="369">
        <v>0.14490295139807752</v>
      </c>
      <c r="Y64" s="369">
        <v>1.0988254036014549</v>
      </c>
      <c r="Z64" s="369">
        <v>0.17303840998925235</v>
      </c>
      <c r="AA64" s="369">
        <v>0.98360641940037752</v>
      </c>
      <c r="AB64" s="369">
        <v>4.6532675934484891E-3</v>
      </c>
      <c r="AC64" s="373">
        <v>0.65366075677618429</v>
      </c>
      <c r="AD64" s="555">
        <v>0</v>
      </c>
      <c r="AE64" s="370" t="s">
        <v>2305</v>
      </c>
      <c r="AF64" s="370" t="s">
        <v>2305</v>
      </c>
      <c r="AG64" s="374" t="s">
        <v>719</v>
      </c>
      <c r="AH64" s="374" t="s">
        <v>2282</v>
      </c>
      <c r="AI64" s="374">
        <v>1000</v>
      </c>
      <c r="AJ64" s="374">
        <v>100</v>
      </c>
      <c r="AK64" s="374">
        <v>100</v>
      </c>
      <c r="AL64" s="369">
        <v>5.0000000000000001E-3</v>
      </c>
      <c r="AM64" s="369" t="s">
        <v>34</v>
      </c>
      <c r="AN64" s="369" t="s">
        <v>64</v>
      </c>
      <c r="AO64" s="367" t="s">
        <v>1324</v>
      </c>
      <c r="AP64" s="370" t="s">
        <v>11</v>
      </c>
      <c r="AQ64" s="376" t="s">
        <v>1374</v>
      </c>
      <c r="AR64" s="369">
        <v>1.3335E-3</v>
      </c>
      <c r="AS64" s="369">
        <v>1.3335E-3</v>
      </c>
      <c r="AT64" s="369"/>
      <c r="AW64" s="680"/>
      <c r="AX64" s="681"/>
      <c r="AY64" s="681"/>
      <c r="AZ64" s="681"/>
      <c r="BA64" s="681"/>
      <c r="BB64" s="692"/>
      <c r="BC64" s="681"/>
      <c r="BD64" s="681"/>
      <c r="BE64" s="681"/>
      <c r="BF64" s="681"/>
      <c r="BG64" s="693"/>
      <c r="BH64" s="682"/>
      <c r="BI64" s="683"/>
      <c r="BJ64" s="683"/>
      <c r="BK64" s="683"/>
      <c r="BL64" s="218"/>
      <c r="BM64" s="682"/>
      <c r="BN64" s="682"/>
      <c r="BO64" s="682"/>
      <c r="BP64" s="682"/>
      <c r="BQ64" s="682"/>
      <c r="BR64" s="682"/>
      <c r="BS64" s="682"/>
      <c r="BT64" s="682"/>
      <c r="BU64" s="682"/>
      <c r="BV64" s="684"/>
      <c r="BW64" s="681"/>
    </row>
    <row r="65" spans="2:75" ht="15.75" customHeight="1">
      <c r="B65" s="363" t="s">
        <v>79</v>
      </c>
      <c r="C65" s="364">
        <v>30056825000199</v>
      </c>
      <c r="D65" s="365" t="s">
        <v>11</v>
      </c>
      <c r="E65" s="365" t="s">
        <v>620</v>
      </c>
      <c r="F65" s="365" t="s">
        <v>663</v>
      </c>
      <c r="G65" s="366" t="s">
        <v>738</v>
      </c>
      <c r="H65" s="366" t="s">
        <v>34</v>
      </c>
      <c r="I65" s="366"/>
      <c r="J65" s="366" t="s">
        <v>608</v>
      </c>
      <c r="K65" s="367" t="s">
        <v>48</v>
      </c>
      <c r="L65" s="368"/>
      <c r="M65" s="368" t="s">
        <v>34</v>
      </c>
      <c r="N65" s="367">
        <v>502766</v>
      </c>
      <c r="O65" s="367" t="s">
        <v>1321</v>
      </c>
      <c r="P65" s="371">
        <v>43671</v>
      </c>
      <c r="Q65" s="372">
        <v>83760915.609999999</v>
      </c>
      <c r="R65" s="372">
        <v>75409358.872460291</v>
      </c>
      <c r="S65" s="367">
        <v>31</v>
      </c>
      <c r="T65" s="369">
        <v>8.8011285862787947E-2</v>
      </c>
      <c r="U65" s="369">
        <v>1.1377390705114356</v>
      </c>
      <c r="V65" s="369">
        <v>0.12074351623080859</v>
      </c>
      <c r="W65" s="369">
        <v>1.1836901934185511</v>
      </c>
      <c r="X65" s="369">
        <v>0.18052880462205878</v>
      </c>
      <c r="Y65" s="369">
        <v>1.3689827204109921</v>
      </c>
      <c r="Z65" s="369">
        <v>0.21772396031151975</v>
      </c>
      <c r="AA65" s="369">
        <v>1.23761357396306</v>
      </c>
      <c r="AB65" s="369">
        <v>3.6843852536086429E-3</v>
      </c>
      <c r="AC65" s="373">
        <v>4.5795390184604168</v>
      </c>
      <c r="AD65" s="555">
        <v>0</v>
      </c>
      <c r="AE65" s="370" t="s">
        <v>2305</v>
      </c>
      <c r="AF65" s="370" t="s">
        <v>2305</v>
      </c>
      <c r="AG65" s="374" t="s">
        <v>719</v>
      </c>
      <c r="AH65" s="374" t="s">
        <v>2282</v>
      </c>
      <c r="AI65" s="374">
        <v>1000</v>
      </c>
      <c r="AJ65" s="374">
        <v>0</v>
      </c>
      <c r="AK65" s="374">
        <v>1000</v>
      </c>
      <c r="AL65" s="369">
        <v>6.0000000000000001E-3</v>
      </c>
      <c r="AM65" s="369" t="s">
        <v>34</v>
      </c>
      <c r="AN65" s="369" t="s">
        <v>64</v>
      </c>
      <c r="AO65" s="367" t="s">
        <v>1324</v>
      </c>
      <c r="AP65" s="370" t="s">
        <v>11</v>
      </c>
      <c r="AQ65" s="376" t="s">
        <v>1374</v>
      </c>
      <c r="AR65" s="369">
        <v>7.9999999999999993E-4</v>
      </c>
      <c r="AS65" s="369">
        <v>7.9999999999999993E-4</v>
      </c>
      <c r="AT65" s="369"/>
      <c r="AW65" s="680"/>
      <c r="AX65" s="681"/>
      <c r="AY65" s="681"/>
      <c r="AZ65" s="681"/>
      <c r="BA65" s="681"/>
      <c r="BB65" s="692"/>
      <c r="BC65" s="681"/>
      <c r="BD65" s="681"/>
      <c r="BE65" s="681"/>
      <c r="BF65" s="681"/>
      <c r="BG65" s="693"/>
      <c r="BH65" s="682"/>
      <c r="BI65" s="683"/>
      <c r="BJ65" s="683"/>
      <c r="BK65" s="683"/>
      <c r="BL65" s="218"/>
      <c r="BM65" s="682"/>
      <c r="BN65" s="682"/>
      <c r="BO65" s="682"/>
      <c r="BP65" s="682"/>
      <c r="BQ65" s="682"/>
      <c r="BR65" s="682"/>
      <c r="BS65" s="682"/>
      <c r="BT65" s="682"/>
      <c r="BU65" s="682"/>
      <c r="BV65" s="684"/>
      <c r="BW65" s="681"/>
    </row>
    <row r="66" spans="2:75" ht="15.75" customHeight="1">
      <c r="B66" s="363" t="s">
        <v>80</v>
      </c>
      <c r="C66" s="364">
        <v>28504521000103</v>
      </c>
      <c r="D66" s="365" t="s">
        <v>11</v>
      </c>
      <c r="E66" s="365" t="s">
        <v>620</v>
      </c>
      <c r="F66" s="365" t="s">
        <v>663</v>
      </c>
      <c r="G66" s="366" t="s">
        <v>738</v>
      </c>
      <c r="H66" s="366" t="s">
        <v>34</v>
      </c>
      <c r="I66" s="366"/>
      <c r="J66" s="366" t="s">
        <v>608</v>
      </c>
      <c r="K66" s="367" t="s">
        <v>48</v>
      </c>
      <c r="L66" s="368"/>
      <c r="M66" s="368" t="s">
        <v>1418</v>
      </c>
      <c r="N66" s="367">
        <v>475696</v>
      </c>
      <c r="O66" s="367" t="s">
        <v>1321</v>
      </c>
      <c r="P66" s="371">
        <v>43368</v>
      </c>
      <c r="Q66" s="372">
        <v>401346609.35000002</v>
      </c>
      <c r="R66" s="372">
        <v>272517833.13757938</v>
      </c>
      <c r="S66" s="367">
        <v>1</v>
      </c>
      <c r="T66" s="369">
        <v>8.6389021628113127E-2</v>
      </c>
      <c r="U66" s="369">
        <v>1.1167677441140416</v>
      </c>
      <c r="V66" s="369">
        <v>0.11704831136158411</v>
      </c>
      <c r="W66" s="369">
        <v>1.1474648299132149</v>
      </c>
      <c r="X66" s="369">
        <v>0.17028302854268929</v>
      </c>
      <c r="Y66" s="369">
        <v>1.2912871391478165</v>
      </c>
      <c r="Z66" s="369">
        <v>0.20077818381667956</v>
      </c>
      <c r="AA66" s="369">
        <v>1.1412882867445511</v>
      </c>
      <c r="AB66" s="369">
        <v>2.8075864808123447E-3</v>
      </c>
      <c r="AC66" s="373">
        <v>4.8318848611713205</v>
      </c>
      <c r="AD66" s="555">
        <v>0</v>
      </c>
      <c r="AE66" s="370" t="s">
        <v>2305</v>
      </c>
      <c r="AF66" s="370" t="s">
        <v>2305</v>
      </c>
      <c r="AG66" s="374" t="s">
        <v>719</v>
      </c>
      <c r="AH66" s="374" t="s">
        <v>2282</v>
      </c>
      <c r="AI66" s="374">
        <v>1000</v>
      </c>
      <c r="AJ66" s="374">
        <v>0</v>
      </c>
      <c r="AK66" s="374">
        <v>0</v>
      </c>
      <c r="AL66" s="369">
        <v>4.0000000000000001E-3</v>
      </c>
      <c r="AM66" s="369" t="s">
        <v>34</v>
      </c>
      <c r="AN66" s="369" t="s">
        <v>64</v>
      </c>
      <c r="AO66" s="367" t="s">
        <v>1324</v>
      </c>
      <c r="AP66" s="370" t="s">
        <v>11</v>
      </c>
      <c r="AQ66" s="376" t="s">
        <v>1374</v>
      </c>
      <c r="AR66" s="369">
        <v>7.9999999999999993E-4</v>
      </c>
      <c r="AS66" s="369">
        <v>7.9999999999999993E-4</v>
      </c>
      <c r="AT66" s="369"/>
      <c r="AW66" s="680"/>
      <c r="AX66" s="681"/>
      <c r="AY66" s="681"/>
      <c r="AZ66" s="681"/>
      <c r="BA66" s="681"/>
      <c r="BB66" s="692"/>
      <c r="BC66" s="681"/>
      <c r="BD66" s="681"/>
      <c r="BE66" s="681"/>
      <c r="BF66" s="681"/>
      <c r="BG66" s="693"/>
      <c r="BH66" s="682"/>
      <c r="BI66" s="683"/>
      <c r="BJ66" s="683"/>
      <c r="BK66" s="683"/>
      <c r="BL66" s="218"/>
      <c r="BM66" s="682"/>
      <c r="BN66" s="682"/>
      <c r="BO66" s="682"/>
      <c r="BP66" s="682"/>
      <c r="BQ66" s="682"/>
      <c r="BR66" s="682"/>
      <c r="BS66" s="682"/>
      <c r="BT66" s="682"/>
      <c r="BU66" s="682"/>
      <c r="BV66" s="684"/>
      <c r="BW66" s="681"/>
    </row>
    <row r="67" spans="2:75" ht="15.75" customHeight="1">
      <c r="B67" s="363" t="s">
        <v>81</v>
      </c>
      <c r="C67" s="364">
        <v>27707783000102</v>
      </c>
      <c r="D67" s="365" t="s">
        <v>13</v>
      </c>
      <c r="E67" s="365" t="s">
        <v>615</v>
      </c>
      <c r="F67" s="365" t="s">
        <v>619</v>
      </c>
      <c r="G67" s="366" t="s">
        <v>34</v>
      </c>
      <c r="H67" s="366" t="s">
        <v>1338</v>
      </c>
      <c r="I67" s="366" t="s">
        <v>34</v>
      </c>
      <c r="J67" s="366"/>
      <c r="K67" s="367" t="s">
        <v>48</v>
      </c>
      <c r="L67" s="368"/>
      <c r="M67" s="368" t="s">
        <v>34</v>
      </c>
      <c r="N67" s="367">
        <v>446394</v>
      </c>
      <c r="O67" s="367" t="s">
        <v>1321</v>
      </c>
      <c r="P67" s="371">
        <v>42957</v>
      </c>
      <c r="Q67" s="372">
        <v>39627765.75</v>
      </c>
      <c r="R67" s="372">
        <v>42257945.365555592</v>
      </c>
      <c r="S67" s="367">
        <v>34</v>
      </c>
      <c r="T67" s="369">
        <v>-0.11487166981749464</v>
      </c>
      <c r="U67" s="369">
        <v>-1.4849684965404146</v>
      </c>
      <c r="V67" s="369">
        <v>-0.17508080695160622</v>
      </c>
      <c r="W67" s="369">
        <v>-1.7163773319990792</v>
      </c>
      <c r="X67" s="369">
        <v>-0.20281453399792293</v>
      </c>
      <c r="Y67" s="369">
        <v>-1.5379794547060233</v>
      </c>
      <c r="Z67" s="369">
        <v>9.4242224061151347E-2</v>
      </c>
      <c r="AA67" s="369">
        <v>0.53570335378644973</v>
      </c>
      <c r="AB67" s="369">
        <v>0.24759538665987443</v>
      </c>
      <c r="AC67" s="373">
        <v>-1.0461502777094411</v>
      </c>
      <c r="AD67" s="555">
        <v>0</v>
      </c>
      <c r="AE67" s="370" t="s">
        <v>2306</v>
      </c>
      <c r="AF67" s="370" t="s">
        <v>2278</v>
      </c>
      <c r="AG67" s="374" t="s">
        <v>1444</v>
      </c>
      <c r="AH67" s="374" t="s">
        <v>2282</v>
      </c>
      <c r="AI67" s="374">
        <v>5000</v>
      </c>
      <c r="AJ67" s="374">
        <v>1000</v>
      </c>
      <c r="AK67" s="374">
        <v>1000</v>
      </c>
      <c r="AL67" s="369">
        <v>1.5E-3</v>
      </c>
      <c r="AM67" s="369">
        <v>0.2</v>
      </c>
      <c r="AN67" s="369" t="s">
        <v>34</v>
      </c>
      <c r="AO67" s="367" t="s">
        <v>1324</v>
      </c>
      <c r="AP67" s="370" t="s">
        <v>13</v>
      </c>
      <c r="AQ67" s="376" t="s">
        <v>668</v>
      </c>
      <c r="AR67" s="369">
        <v>5.3333333333333332E-3</v>
      </c>
      <c r="AS67" s="369">
        <v>5.3333333333333332E-3</v>
      </c>
      <c r="AT67" s="369"/>
      <c r="AW67" s="680"/>
      <c r="AX67" s="681"/>
      <c r="AY67" s="681"/>
      <c r="AZ67" s="681"/>
      <c r="BA67" s="681"/>
      <c r="BB67" s="692"/>
      <c r="BC67" s="681"/>
      <c r="BD67" s="681"/>
      <c r="BE67" s="681"/>
      <c r="BF67" s="681"/>
      <c r="BG67" s="693"/>
      <c r="BH67" s="682"/>
      <c r="BI67" s="683"/>
      <c r="BJ67" s="683"/>
      <c r="BK67" s="683"/>
      <c r="BL67" s="218"/>
      <c r="BM67" s="682"/>
      <c r="BN67" s="682"/>
      <c r="BO67" s="682"/>
      <c r="BP67" s="682"/>
      <c r="BQ67" s="682"/>
      <c r="BR67" s="682"/>
      <c r="BS67" s="682"/>
      <c r="BT67" s="682"/>
      <c r="BU67" s="682"/>
      <c r="BV67" s="684"/>
      <c r="BW67" s="681"/>
    </row>
    <row r="68" spans="2:75" ht="15.75" customHeight="1">
      <c r="B68" s="363" t="s">
        <v>746</v>
      </c>
      <c r="C68" s="364">
        <v>34839385000105</v>
      </c>
      <c r="D68" s="365" t="s">
        <v>14</v>
      </c>
      <c r="E68" s="365" t="s">
        <v>614</v>
      </c>
      <c r="F68" s="365"/>
      <c r="G68" s="366"/>
      <c r="H68" s="366" t="s">
        <v>1338</v>
      </c>
      <c r="I68" s="366" t="s">
        <v>34</v>
      </c>
      <c r="J68" s="366" t="s">
        <v>608</v>
      </c>
      <c r="K68" s="367" t="s">
        <v>48</v>
      </c>
      <c r="L68" s="368"/>
      <c r="M68" s="368" t="s">
        <v>1418</v>
      </c>
      <c r="N68" s="367">
        <v>527874</v>
      </c>
      <c r="O68" s="367" t="s">
        <v>1321</v>
      </c>
      <c r="P68" s="371">
        <v>43888</v>
      </c>
      <c r="Q68" s="372">
        <v>90934950.75</v>
      </c>
      <c r="R68" s="372">
        <v>131853489.71853176</v>
      </c>
      <c r="S68" s="367">
        <v>32</v>
      </c>
      <c r="T68" s="369">
        <v>9.931208441592343E-3</v>
      </c>
      <c r="U68" s="369">
        <v>0.12838266991131392</v>
      </c>
      <c r="V68" s="369">
        <v>-0.199410608346824</v>
      </c>
      <c r="W68" s="369">
        <v>-1.9548907380878113</v>
      </c>
      <c r="X68" s="369">
        <v>-0.15497227099763167</v>
      </c>
      <c r="Y68" s="369">
        <v>-1.1751828833230096</v>
      </c>
      <c r="Z68" s="369">
        <v>-9.1894441599409626E-2</v>
      </c>
      <c r="AA68" s="369">
        <v>-0.52235779715039299</v>
      </c>
      <c r="AB68" s="369">
        <v>0.29683657209956094</v>
      </c>
      <c r="AC68" s="373">
        <v>-0.92802334918545604</v>
      </c>
      <c r="AD68" s="555">
        <v>31690716000191</v>
      </c>
      <c r="AE68" s="370" t="s">
        <v>2307</v>
      </c>
      <c r="AF68" s="370" t="s">
        <v>2287</v>
      </c>
      <c r="AG68" s="374" t="s">
        <v>1445</v>
      </c>
      <c r="AH68" s="374" t="s">
        <v>2279</v>
      </c>
      <c r="AI68" s="374">
        <v>5000</v>
      </c>
      <c r="AJ68" s="374">
        <v>1000</v>
      </c>
      <c r="AK68" s="374">
        <v>1000</v>
      </c>
      <c r="AL68" s="369">
        <v>1.8700000000000001E-2</v>
      </c>
      <c r="AM68" s="369">
        <v>0.2</v>
      </c>
      <c r="AN68" s="369" t="s">
        <v>150</v>
      </c>
      <c r="AO68" s="367" t="s">
        <v>1324</v>
      </c>
      <c r="AP68" s="370" t="s">
        <v>716</v>
      </c>
      <c r="AQ68" s="376" t="s">
        <v>659</v>
      </c>
      <c r="AR68" s="369">
        <v>2.4666666666666665E-3</v>
      </c>
      <c r="AS68" s="369">
        <v>2.4666666666666665E-3</v>
      </c>
      <c r="AT68" s="369"/>
      <c r="AW68" s="680"/>
      <c r="AX68" s="681"/>
      <c r="AY68" s="681"/>
      <c r="AZ68" s="681"/>
      <c r="BA68" s="681"/>
      <c r="BB68" s="692"/>
      <c r="BC68" s="681"/>
      <c r="BD68" s="681"/>
      <c r="BE68" s="681"/>
      <c r="BF68" s="681"/>
      <c r="BG68" s="693"/>
      <c r="BH68" s="682"/>
      <c r="BI68" s="683"/>
      <c r="BJ68" s="683"/>
      <c r="BK68" s="683"/>
      <c r="BL68" s="218"/>
      <c r="BM68" s="682"/>
      <c r="BN68" s="682"/>
      <c r="BO68" s="682"/>
      <c r="BP68" s="682"/>
      <c r="BQ68" s="682"/>
      <c r="BR68" s="682"/>
      <c r="BS68" s="682"/>
      <c r="BT68" s="682"/>
      <c r="BU68" s="682"/>
      <c r="BV68" s="684"/>
      <c r="BW68" s="681"/>
    </row>
    <row r="69" spans="2:75" ht="15.75" customHeight="1">
      <c r="B69" s="363" t="s">
        <v>747</v>
      </c>
      <c r="C69" s="364">
        <v>36352721000108</v>
      </c>
      <c r="D69" s="365" t="s">
        <v>14</v>
      </c>
      <c r="E69" s="365" t="s">
        <v>607</v>
      </c>
      <c r="F69" s="365"/>
      <c r="G69" s="366"/>
      <c r="H69" s="366" t="s">
        <v>34</v>
      </c>
      <c r="I69" s="366" t="s">
        <v>34</v>
      </c>
      <c r="J69" s="366" t="s">
        <v>608</v>
      </c>
      <c r="K69" s="367" t="s">
        <v>48</v>
      </c>
      <c r="L69" s="368"/>
      <c r="M69" s="368" t="s">
        <v>1418</v>
      </c>
      <c r="N69" s="367">
        <v>540188</v>
      </c>
      <c r="O69" s="367" t="s">
        <v>1321</v>
      </c>
      <c r="P69" s="371">
        <v>44000</v>
      </c>
      <c r="Q69" s="372">
        <v>2807551.78</v>
      </c>
      <c r="R69" s="372">
        <v>4403306.8141666641</v>
      </c>
      <c r="S69" s="367">
        <v>32</v>
      </c>
      <c r="T69" s="369">
        <v>-6.7261803153378819E-2</v>
      </c>
      <c r="U69" s="369">
        <v>-0.86950645761448286</v>
      </c>
      <c r="V69" s="369">
        <v>-0.25963128636390265</v>
      </c>
      <c r="W69" s="369">
        <v>-2.5452547446616385</v>
      </c>
      <c r="X69" s="369">
        <v>-0.20218720655161815</v>
      </c>
      <c r="Y69" s="369">
        <v>-1.5332223167200452</v>
      </c>
      <c r="Z69" s="369" t="s">
        <v>1421</v>
      </c>
      <c r="AA69" s="369" t="s">
        <v>1421</v>
      </c>
      <c r="AB69" s="369">
        <v>0.27672402925307443</v>
      </c>
      <c r="AC69" s="373">
        <v>-1.2985988328195812</v>
      </c>
      <c r="AD69" s="555">
        <v>36352677000136</v>
      </c>
      <c r="AE69" s="370" t="s">
        <v>2307</v>
      </c>
      <c r="AF69" s="370" t="s">
        <v>2287</v>
      </c>
      <c r="AG69" s="374" t="s">
        <v>1445</v>
      </c>
      <c r="AH69" s="374" t="s">
        <v>2282</v>
      </c>
      <c r="AI69" s="374">
        <v>1000</v>
      </c>
      <c r="AJ69" s="374">
        <v>0</v>
      </c>
      <c r="AK69" s="374">
        <v>1000</v>
      </c>
      <c r="AL69" s="691">
        <v>0.02</v>
      </c>
      <c r="AM69" s="691">
        <v>0.2</v>
      </c>
      <c r="AN69" s="369" t="s">
        <v>34</v>
      </c>
      <c r="AO69" s="367" t="s">
        <v>1324</v>
      </c>
      <c r="AP69" s="370" t="s">
        <v>716</v>
      </c>
      <c r="AQ69" s="376" t="s">
        <v>659</v>
      </c>
      <c r="AR69" s="369">
        <v>2.6666666666666666E-3</v>
      </c>
      <c r="AS69" s="369">
        <v>2.6666666666666666E-3</v>
      </c>
      <c r="AT69" s="369"/>
      <c r="AW69" s="680"/>
      <c r="AX69" s="681"/>
      <c r="AY69" s="681"/>
      <c r="AZ69" s="681"/>
      <c r="BA69" s="681"/>
      <c r="BB69" s="692"/>
      <c r="BC69" s="681"/>
      <c r="BD69" s="681"/>
      <c r="BE69" s="681"/>
      <c r="BF69" s="681"/>
      <c r="BG69" s="693"/>
      <c r="BH69" s="682"/>
      <c r="BI69" s="683"/>
      <c r="BJ69" s="683"/>
      <c r="BK69" s="683"/>
      <c r="BL69" s="218"/>
      <c r="BM69" s="682"/>
      <c r="BN69" s="682"/>
      <c r="BO69" s="682"/>
      <c r="BP69" s="682"/>
      <c r="BQ69" s="682"/>
      <c r="BR69" s="682"/>
      <c r="BS69" s="682"/>
      <c r="BT69" s="682"/>
      <c r="BU69" s="682"/>
      <c r="BV69" s="684"/>
      <c r="BW69" s="681"/>
    </row>
    <row r="70" spans="2:75" ht="15.75" customHeight="1">
      <c r="B70" s="363" t="s">
        <v>748</v>
      </c>
      <c r="C70" s="364">
        <v>39506707000100</v>
      </c>
      <c r="D70" s="365" t="s">
        <v>13</v>
      </c>
      <c r="E70" s="365" t="s">
        <v>615</v>
      </c>
      <c r="F70" s="365" t="s">
        <v>619</v>
      </c>
      <c r="G70" s="366" t="s">
        <v>34</v>
      </c>
      <c r="H70" s="366" t="s">
        <v>1338</v>
      </c>
      <c r="I70" s="366" t="s">
        <v>34</v>
      </c>
      <c r="J70" s="366"/>
      <c r="K70" s="367" t="s">
        <v>48</v>
      </c>
      <c r="L70" s="368"/>
      <c r="M70" s="368" t="s">
        <v>34</v>
      </c>
      <c r="N70" s="367">
        <v>615307</v>
      </c>
      <c r="O70" s="367" t="s">
        <v>1321</v>
      </c>
      <c r="P70" s="371">
        <v>44469</v>
      </c>
      <c r="Q70" s="372">
        <v>400154466.10000002</v>
      </c>
      <c r="R70" s="372" t="s">
        <v>1421</v>
      </c>
      <c r="S70" s="367">
        <v>32</v>
      </c>
      <c r="T70" s="369">
        <v>0.16433491473379847</v>
      </c>
      <c r="U70" s="369">
        <v>2.1243895178772836</v>
      </c>
      <c r="V70" s="369" t="s">
        <v>1421</v>
      </c>
      <c r="W70" s="369" t="s">
        <v>1421</v>
      </c>
      <c r="X70" s="369" t="s">
        <v>1421</v>
      </c>
      <c r="Y70" s="369" t="s">
        <v>1421</v>
      </c>
      <c r="Z70" s="369" t="s">
        <v>1421</v>
      </c>
      <c r="AA70" s="369" t="s">
        <v>1421</v>
      </c>
      <c r="AB70" s="369" t="s">
        <v>1421</v>
      </c>
      <c r="AC70" s="373" t="s">
        <v>1421</v>
      </c>
      <c r="AD70" s="555">
        <v>39506634000156</v>
      </c>
      <c r="AE70" s="370" t="s">
        <v>2308</v>
      </c>
      <c r="AF70" s="370" t="s">
        <v>736</v>
      </c>
      <c r="AG70" s="374" t="s">
        <v>736</v>
      </c>
      <c r="AH70" s="374" t="s">
        <v>2279</v>
      </c>
      <c r="AI70" s="374">
        <v>5000</v>
      </c>
      <c r="AJ70" s="374" t="s">
        <v>1432</v>
      </c>
      <c r="AK70" s="374" t="s">
        <v>1432</v>
      </c>
      <c r="AL70" s="369">
        <v>1.9E-2</v>
      </c>
      <c r="AM70" s="369">
        <v>0.2</v>
      </c>
      <c r="AN70" s="369" t="s">
        <v>64</v>
      </c>
      <c r="AO70" s="367" t="s">
        <v>1324</v>
      </c>
      <c r="AP70" s="370" t="s">
        <v>13</v>
      </c>
      <c r="AQ70" s="376" t="s">
        <v>668</v>
      </c>
      <c r="AR70" s="369">
        <v>5.0666666666666664E-3</v>
      </c>
      <c r="AS70" s="369">
        <v>5.0666666666666664E-3</v>
      </c>
      <c r="AT70" s="369"/>
      <c r="AW70" s="680"/>
      <c r="AX70" s="681"/>
      <c r="AY70" s="681"/>
      <c r="AZ70" s="681"/>
      <c r="BA70" s="681"/>
      <c r="BB70" s="692"/>
      <c r="BC70" s="681"/>
      <c r="BD70" s="681"/>
      <c r="BE70" s="681"/>
      <c r="BF70" s="681"/>
      <c r="BG70" s="693"/>
      <c r="BH70" s="682"/>
      <c r="BI70" s="683"/>
      <c r="BJ70" s="683"/>
      <c r="BK70" s="683"/>
      <c r="BL70" s="218"/>
      <c r="BM70" s="682"/>
      <c r="BN70" s="682"/>
      <c r="BO70" s="682"/>
      <c r="BP70" s="682"/>
      <c r="BQ70" s="682"/>
      <c r="BR70" s="682"/>
      <c r="BS70" s="682"/>
      <c r="BT70" s="682"/>
      <c r="BU70" s="682"/>
      <c r="BV70" s="684"/>
      <c r="BW70" s="681"/>
    </row>
    <row r="71" spans="2:75" ht="15.75" customHeight="1">
      <c r="B71" s="363" t="s">
        <v>749</v>
      </c>
      <c r="C71" s="364">
        <v>29562563000155</v>
      </c>
      <c r="D71" s="365" t="s">
        <v>14</v>
      </c>
      <c r="E71" s="365" t="s">
        <v>614</v>
      </c>
      <c r="F71" s="365" t="s">
        <v>689</v>
      </c>
      <c r="G71" s="366"/>
      <c r="H71" s="366" t="s">
        <v>1338</v>
      </c>
      <c r="I71" s="366" t="s">
        <v>34</v>
      </c>
      <c r="J71" s="366" t="s">
        <v>608</v>
      </c>
      <c r="K71" s="367" t="s">
        <v>48</v>
      </c>
      <c r="L71" s="368"/>
      <c r="M71" s="368" t="s">
        <v>1418</v>
      </c>
      <c r="N71" s="367">
        <v>463825</v>
      </c>
      <c r="O71" s="367" t="s">
        <v>1321</v>
      </c>
      <c r="P71" s="371">
        <v>43195</v>
      </c>
      <c r="Q71" s="372">
        <v>101647378.94</v>
      </c>
      <c r="R71" s="372">
        <v>110792208.41630948</v>
      </c>
      <c r="S71" s="367">
        <v>32</v>
      </c>
      <c r="T71" s="369">
        <v>-4.2157763065310716E-2</v>
      </c>
      <c r="U71" s="369">
        <v>-0.54498163155513935</v>
      </c>
      <c r="V71" s="369">
        <v>-0.18392347285331223</v>
      </c>
      <c r="W71" s="369">
        <v>-1.8030650253698581</v>
      </c>
      <c r="X71" s="369">
        <v>-7.5689411701537646E-2</v>
      </c>
      <c r="Y71" s="369">
        <v>-0.57396655871291125</v>
      </c>
      <c r="Z71" s="369">
        <v>8.8045255038860404E-2</v>
      </c>
      <c r="AA71" s="369">
        <v>0.50047777287912831</v>
      </c>
      <c r="AB71" s="369">
        <v>0.1840007426017328</v>
      </c>
      <c r="AC71" s="373">
        <v>-1.5402181761113742</v>
      </c>
      <c r="AD71" s="555">
        <v>29562526000147</v>
      </c>
      <c r="AE71" s="370" t="s">
        <v>2309</v>
      </c>
      <c r="AF71" s="370" t="s">
        <v>2278</v>
      </c>
      <c r="AG71" s="374" t="s">
        <v>1444</v>
      </c>
      <c r="AH71" s="374" t="s">
        <v>2282</v>
      </c>
      <c r="AI71" s="374">
        <v>1000</v>
      </c>
      <c r="AJ71" s="374">
        <v>500</v>
      </c>
      <c r="AK71" s="374">
        <v>500</v>
      </c>
      <c r="AL71" s="369">
        <v>0.02</v>
      </c>
      <c r="AM71" s="369">
        <v>0.2</v>
      </c>
      <c r="AN71" s="369" t="s">
        <v>2310</v>
      </c>
      <c r="AO71" s="367" t="s">
        <v>1324</v>
      </c>
      <c r="AP71" s="370" t="s">
        <v>13</v>
      </c>
      <c r="AQ71" s="376" t="s">
        <v>668</v>
      </c>
      <c r="AR71" s="369">
        <v>3.5737799999999999E-3</v>
      </c>
      <c r="AS71" s="369">
        <v>3.5737799999999999E-3</v>
      </c>
      <c r="AT71" s="369"/>
      <c r="AW71" s="680"/>
      <c r="AX71" s="681"/>
      <c r="AY71" s="681"/>
      <c r="AZ71" s="681"/>
      <c r="BA71" s="681"/>
      <c r="BB71" s="692"/>
      <c r="BC71" s="681"/>
      <c r="BD71" s="681"/>
      <c r="BE71" s="681"/>
      <c r="BF71" s="681"/>
      <c r="BG71" s="693"/>
      <c r="BH71" s="682"/>
      <c r="BI71" s="683"/>
      <c r="BJ71" s="683"/>
      <c r="BK71" s="683"/>
      <c r="BL71" s="218"/>
      <c r="BM71" s="682"/>
      <c r="BN71" s="682"/>
      <c r="BO71" s="682"/>
      <c r="BP71" s="682"/>
      <c r="BQ71" s="682"/>
      <c r="BR71" s="682"/>
      <c r="BS71" s="682"/>
      <c r="BT71" s="682"/>
      <c r="BU71" s="682"/>
      <c r="BV71" s="684"/>
      <c r="BW71" s="681"/>
    </row>
    <row r="72" spans="2:75" ht="15.75" customHeight="1">
      <c r="B72" s="363" t="s">
        <v>750</v>
      </c>
      <c r="C72" s="364">
        <v>32238591000126</v>
      </c>
      <c r="D72" s="365" t="s">
        <v>11</v>
      </c>
      <c r="E72" s="365" t="s">
        <v>620</v>
      </c>
      <c r="F72" s="365" t="s">
        <v>685</v>
      </c>
      <c r="G72" s="366" t="s">
        <v>738</v>
      </c>
      <c r="H72" s="366" t="s">
        <v>34</v>
      </c>
      <c r="I72" s="366" t="s">
        <v>1319</v>
      </c>
      <c r="J72" s="366" t="s">
        <v>608</v>
      </c>
      <c r="K72" s="367" t="s">
        <v>48</v>
      </c>
      <c r="L72" s="368"/>
      <c r="M72" s="368" t="s">
        <v>34</v>
      </c>
      <c r="N72" s="367">
        <v>491391</v>
      </c>
      <c r="O72" s="367" t="s">
        <v>1321</v>
      </c>
      <c r="P72" s="371">
        <v>43557</v>
      </c>
      <c r="Q72" s="372">
        <v>42376561.920000002</v>
      </c>
      <c r="R72" s="372">
        <v>57914953.017222188</v>
      </c>
      <c r="S72" s="367">
        <v>182</v>
      </c>
      <c r="T72" s="369">
        <v>7.6702142531243744E-2</v>
      </c>
      <c r="U72" s="369">
        <v>0.99154356733049709</v>
      </c>
      <c r="V72" s="369">
        <v>0.10221459396200361</v>
      </c>
      <c r="W72" s="369">
        <v>1.00204479937293</v>
      </c>
      <c r="X72" s="369">
        <v>0.16173774780295513</v>
      </c>
      <c r="Y72" s="369">
        <v>1.2264867229580141</v>
      </c>
      <c r="Z72" s="369">
        <v>0.26728096742852436</v>
      </c>
      <c r="AA72" s="369">
        <v>1.5193116682161425</v>
      </c>
      <c r="AB72" s="369">
        <v>4.2094435675179313E-3</v>
      </c>
      <c r="AC72" s="373">
        <v>4.6790807214594471E-2</v>
      </c>
      <c r="AD72" s="555">
        <v>30910036000173</v>
      </c>
      <c r="AE72" s="370" t="s">
        <v>2311</v>
      </c>
      <c r="AF72" s="370" t="s">
        <v>2278</v>
      </c>
      <c r="AG72" s="374" t="s">
        <v>1444</v>
      </c>
      <c r="AH72" s="374" t="s">
        <v>2279</v>
      </c>
      <c r="AI72" s="374">
        <v>25000</v>
      </c>
      <c r="AJ72" s="374">
        <v>5000</v>
      </c>
      <c r="AK72" s="374">
        <v>10000</v>
      </c>
      <c r="AL72" s="691">
        <v>5.0000000000000001E-3</v>
      </c>
      <c r="AM72" s="691" t="s">
        <v>34</v>
      </c>
      <c r="AN72" s="369" t="s">
        <v>64</v>
      </c>
      <c r="AO72" s="367" t="s">
        <v>1324</v>
      </c>
      <c r="AP72" s="370" t="s">
        <v>11</v>
      </c>
      <c r="AQ72" s="376" t="s">
        <v>675</v>
      </c>
      <c r="AR72" s="369">
        <v>3.3333333333333331E-3</v>
      </c>
      <c r="AS72" s="369">
        <v>3.3333333333333331E-3</v>
      </c>
      <c r="AT72" s="369"/>
      <c r="AW72" s="680"/>
      <c r="AX72" s="681"/>
      <c r="AY72" s="681"/>
      <c r="AZ72" s="681"/>
      <c r="BA72" s="681"/>
      <c r="BB72" s="692"/>
      <c r="BC72" s="681"/>
      <c r="BD72" s="681"/>
      <c r="BE72" s="681"/>
      <c r="BF72" s="681"/>
      <c r="BG72" s="693"/>
      <c r="BH72" s="682"/>
      <c r="BI72" s="683"/>
      <c r="BJ72" s="683"/>
      <c r="BK72" s="683"/>
      <c r="BL72" s="218"/>
      <c r="BM72" s="682"/>
      <c r="BN72" s="682"/>
      <c r="BO72" s="682"/>
      <c r="BP72" s="682"/>
      <c r="BQ72" s="682"/>
      <c r="BR72" s="682"/>
      <c r="BS72" s="682"/>
      <c r="BT72" s="682"/>
      <c r="BU72" s="682"/>
      <c r="BV72" s="684"/>
      <c r="BW72" s="681"/>
    </row>
    <row r="73" spans="2:75" ht="15.75" customHeight="1">
      <c r="B73" s="363" t="s">
        <v>751</v>
      </c>
      <c r="C73" s="364">
        <v>30910036000173</v>
      </c>
      <c r="D73" s="365" t="s">
        <v>11</v>
      </c>
      <c r="E73" s="365" t="s">
        <v>620</v>
      </c>
      <c r="F73" s="365" t="s">
        <v>663</v>
      </c>
      <c r="G73" s="366" t="s">
        <v>738</v>
      </c>
      <c r="H73" s="366" t="s">
        <v>34</v>
      </c>
      <c r="I73" s="366" t="s">
        <v>1304</v>
      </c>
      <c r="J73" s="366" t="s">
        <v>608</v>
      </c>
      <c r="K73" s="367" t="s">
        <v>48</v>
      </c>
      <c r="L73" s="368"/>
      <c r="M73" s="368" t="s">
        <v>1418</v>
      </c>
      <c r="N73" s="367">
        <v>476250</v>
      </c>
      <c r="O73" s="367" t="s">
        <v>1321</v>
      </c>
      <c r="P73" s="371">
        <v>43353</v>
      </c>
      <c r="Q73" s="372">
        <v>622939546.28999996</v>
      </c>
      <c r="R73" s="372">
        <v>651616455.87658727</v>
      </c>
      <c r="S73" s="367">
        <v>181</v>
      </c>
      <c r="T73" s="369">
        <v>8.094198123306362E-2</v>
      </c>
      <c r="U73" s="369">
        <v>1.0463527897664406</v>
      </c>
      <c r="V73" s="369">
        <v>0.10868684133839701</v>
      </c>
      <c r="W73" s="369">
        <v>1.0654944651435632</v>
      </c>
      <c r="X73" s="369">
        <v>0.17616592451286461</v>
      </c>
      <c r="Y73" s="369">
        <v>1.335898207979773</v>
      </c>
      <c r="Z73" s="369">
        <v>0.29269440987213335</v>
      </c>
      <c r="AA73" s="369">
        <v>1.6637699138053639</v>
      </c>
      <c r="AB73" s="369">
        <v>4.2821664747503749E-3</v>
      </c>
      <c r="AC73" s="373">
        <v>1.4138791613717159</v>
      </c>
      <c r="AD73" s="555">
        <v>0</v>
      </c>
      <c r="AE73" s="370" t="s">
        <v>2311</v>
      </c>
      <c r="AF73" s="370" t="s">
        <v>2278</v>
      </c>
      <c r="AG73" s="374" t="s">
        <v>1444</v>
      </c>
      <c r="AH73" s="374" t="s">
        <v>2279</v>
      </c>
      <c r="AI73" s="374">
        <v>25000</v>
      </c>
      <c r="AJ73" s="374">
        <v>5000</v>
      </c>
      <c r="AK73" s="374">
        <v>10000</v>
      </c>
      <c r="AL73" s="369">
        <v>1.6E-2</v>
      </c>
      <c r="AM73" s="369">
        <v>0.2</v>
      </c>
      <c r="AN73" s="369" t="s">
        <v>64</v>
      </c>
      <c r="AO73" s="367" t="s">
        <v>1324</v>
      </c>
      <c r="AP73" s="370" t="s">
        <v>11</v>
      </c>
      <c r="AQ73" s="376" t="s">
        <v>675</v>
      </c>
      <c r="AR73" s="369" t="s">
        <v>34</v>
      </c>
      <c r="AS73" s="369" t="s">
        <v>34</v>
      </c>
      <c r="AT73" s="369"/>
      <c r="AW73" s="680"/>
      <c r="AX73" s="681"/>
      <c r="AY73" s="681"/>
      <c r="AZ73" s="681"/>
      <c r="BA73" s="681"/>
      <c r="BB73" s="692"/>
      <c r="BC73" s="681"/>
      <c r="BD73" s="681"/>
      <c r="BE73" s="681"/>
      <c r="BF73" s="681"/>
      <c r="BG73" s="693"/>
      <c r="BH73" s="682"/>
      <c r="BI73" s="683"/>
      <c r="BJ73" s="683"/>
      <c r="BK73" s="683"/>
      <c r="BL73" s="218"/>
      <c r="BM73" s="682"/>
      <c r="BN73" s="682"/>
      <c r="BO73" s="682"/>
      <c r="BP73" s="682"/>
      <c r="BQ73" s="682"/>
      <c r="BR73" s="682"/>
      <c r="BS73" s="682"/>
      <c r="BT73" s="682"/>
      <c r="BU73" s="682"/>
      <c r="BV73" s="684"/>
      <c r="BW73" s="681"/>
    </row>
    <row r="74" spans="2:75" ht="15.75" customHeight="1">
      <c r="B74" s="363" t="s">
        <v>752</v>
      </c>
      <c r="C74" s="364">
        <v>9620860000100</v>
      </c>
      <c r="D74" s="365" t="s">
        <v>11</v>
      </c>
      <c r="E74" s="365" t="s">
        <v>620</v>
      </c>
      <c r="F74" s="365" t="s">
        <v>663</v>
      </c>
      <c r="G74" s="366" t="s">
        <v>738</v>
      </c>
      <c r="H74" s="366" t="s">
        <v>34</v>
      </c>
      <c r="I74" s="366"/>
      <c r="J74" s="366" t="s">
        <v>608</v>
      </c>
      <c r="K74" s="367" t="s">
        <v>48</v>
      </c>
      <c r="L74" s="368" t="s">
        <v>1339</v>
      </c>
      <c r="M74" s="368" t="s">
        <v>34</v>
      </c>
      <c r="N74" s="367">
        <v>212660</v>
      </c>
      <c r="O74" s="367" t="s">
        <v>1321</v>
      </c>
      <c r="P74" s="371">
        <v>39632</v>
      </c>
      <c r="Q74" s="372">
        <v>230673790.72</v>
      </c>
      <c r="R74" s="372">
        <v>276058281.5906747</v>
      </c>
      <c r="S74" s="367">
        <v>4</v>
      </c>
      <c r="T74" s="369">
        <v>7.7183103630743988E-2</v>
      </c>
      <c r="U74" s="369">
        <v>0.99776104533838206</v>
      </c>
      <c r="V74" s="369">
        <v>0.10183836030139459</v>
      </c>
      <c r="W74" s="369">
        <v>0.99835645147319219</v>
      </c>
      <c r="X74" s="369">
        <v>0.13964990270518562</v>
      </c>
      <c r="Y74" s="369">
        <v>1.0589905810915414</v>
      </c>
      <c r="Z74" s="369">
        <v>0.19338826593910752</v>
      </c>
      <c r="AA74" s="369">
        <v>1.0992815978037953</v>
      </c>
      <c r="AB74" s="369">
        <v>2.7254623206598755E-3</v>
      </c>
      <c r="AC74" s="373">
        <v>-5.4922530418748998E-2</v>
      </c>
      <c r="AD74" s="555">
        <v>0</v>
      </c>
      <c r="AE74" s="370" t="s">
        <v>2311</v>
      </c>
      <c r="AF74" s="370" t="s">
        <v>2287</v>
      </c>
      <c r="AG74" s="374" t="s">
        <v>1445</v>
      </c>
      <c r="AH74" s="374" t="s">
        <v>2282</v>
      </c>
      <c r="AI74" s="374">
        <v>1000</v>
      </c>
      <c r="AJ74" s="374">
        <v>500</v>
      </c>
      <c r="AK74" s="374">
        <v>500</v>
      </c>
      <c r="AL74" s="369">
        <v>0.01</v>
      </c>
      <c r="AM74" s="369">
        <v>0.2</v>
      </c>
      <c r="AN74" s="369" t="s">
        <v>64</v>
      </c>
      <c r="AO74" s="367" t="s">
        <v>1324</v>
      </c>
      <c r="AP74" s="370" t="s">
        <v>13</v>
      </c>
      <c r="AQ74" s="376" t="s">
        <v>668</v>
      </c>
      <c r="AR74" s="369">
        <v>4.1999999999999997E-3</v>
      </c>
      <c r="AS74" s="369">
        <v>4.1999999999999997E-3</v>
      </c>
      <c r="AT74" s="369"/>
      <c r="AW74" s="680"/>
      <c r="AX74" s="681"/>
      <c r="AY74" s="681"/>
      <c r="AZ74" s="681"/>
      <c r="BA74" s="681"/>
      <c r="BB74" s="692"/>
      <c r="BC74" s="681"/>
      <c r="BD74" s="681"/>
      <c r="BE74" s="681"/>
      <c r="BF74" s="681"/>
      <c r="BG74" s="693"/>
      <c r="BH74" s="682"/>
      <c r="BI74" s="683"/>
      <c r="BJ74" s="683"/>
      <c r="BK74" s="683"/>
      <c r="BL74" s="218"/>
      <c r="BM74" s="682"/>
      <c r="BN74" s="682"/>
      <c r="BO74" s="682"/>
      <c r="BP74" s="682"/>
      <c r="BQ74" s="682"/>
      <c r="BR74" s="682"/>
      <c r="BS74" s="682"/>
      <c r="BT74" s="682"/>
      <c r="BU74" s="682"/>
      <c r="BV74" s="684"/>
      <c r="BW74" s="681"/>
    </row>
    <row r="75" spans="2:75" ht="15.75" customHeight="1">
      <c r="B75" s="363" t="s">
        <v>82</v>
      </c>
      <c r="C75" s="364">
        <v>37227754000199</v>
      </c>
      <c r="D75" s="365" t="s">
        <v>11</v>
      </c>
      <c r="E75" s="365" t="s">
        <v>620</v>
      </c>
      <c r="F75" s="365" t="s">
        <v>663</v>
      </c>
      <c r="G75" s="366" t="s">
        <v>738</v>
      </c>
      <c r="H75" s="366" t="s">
        <v>34</v>
      </c>
      <c r="I75" s="366"/>
      <c r="J75" s="366" t="s">
        <v>608</v>
      </c>
      <c r="K75" s="367" t="s">
        <v>48</v>
      </c>
      <c r="L75" s="368"/>
      <c r="M75" s="368" t="s">
        <v>34</v>
      </c>
      <c r="N75" s="367">
        <v>541079</v>
      </c>
      <c r="O75" s="367" t="s">
        <v>1321</v>
      </c>
      <c r="P75" s="371">
        <v>44005</v>
      </c>
      <c r="Q75" s="372">
        <v>21824332.460000001</v>
      </c>
      <c r="R75" s="372">
        <v>19858885.907420628</v>
      </c>
      <c r="S75" s="367">
        <v>91</v>
      </c>
      <c r="T75" s="369">
        <v>8.7548008126171251E-2</v>
      </c>
      <c r="U75" s="369">
        <v>1.1317501887870092</v>
      </c>
      <c r="V75" s="369">
        <v>0.11833183021304428</v>
      </c>
      <c r="W75" s="369">
        <v>1.1600476064048075</v>
      </c>
      <c r="X75" s="369">
        <v>0.17081986587944042</v>
      </c>
      <c r="Y75" s="369">
        <v>1.2953580741945661</v>
      </c>
      <c r="Z75" s="369" t="s">
        <v>1421</v>
      </c>
      <c r="AA75" s="369" t="s">
        <v>1421</v>
      </c>
      <c r="AB75" s="369">
        <v>3.0007324527112169E-3</v>
      </c>
      <c r="AC75" s="373">
        <v>4.9039249685377921</v>
      </c>
      <c r="AD75" s="555">
        <v>0</v>
      </c>
      <c r="AE75" s="370" t="s">
        <v>2311</v>
      </c>
      <c r="AF75" s="370" t="s">
        <v>2278</v>
      </c>
      <c r="AG75" s="374" t="s">
        <v>1444</v>
      </c>
      <c r="AH75" s="374" t="s">
        <v>2279</v>
      </c>
      <c r="AI75" s="374">
        <v>5000</v>
      </c>
      <c r="AJ75" s="374">
        <v>5000</v>
      </c>
      <c r="AK75" s="374">
        <v>5000</v>
      </c>
      <c r="AL75" s="369">
        <v>1.4999999999999999E-2</v>
      </c>
      <c r="AM75" s="369">
        <v>0.2</v>
      </c>
      <c r="AN75" s="369" t="s">
        <v>34</v>
      </c>
      <c r="AO75" s="367" t="s">
        <v>1324</v>
      </c>
      <c r="AP75" s="370" t="s">
        <v>13</v>
      </c>
      <c r="AQ75" s="376" t="s">
        <v>668</v>
      </c>
      <c r="AR75" s="369">
        <v>2.9999999999999996E-3</v>
      </c>
      <c r="AS75" s="369">
        <v>2.9999999999999996E-3</v>
      </c>
      <c r="AT75" s="369"/>
      <c r="AW75" s="680"/>
      <c r="AX75" s="681"/>
      <c r="AY75" s="681"/>
      <c r="AZ75" s="681"/>
      <c r="BA75" s="681"/>
      <c r="BB75" s="692"/>
      <c r="BC75" s="681"/>
      <c r="BD75" s="681"/>
      <c r="BE75" s="681"/>
      <c r="BF75" s="681"/>
      <c r="BG75" s="693"/>
      <c r="BH75" s="682"/>
      <c r="BI75" s="683"/>
      <c r="BJ75" s="683"/>
      <c r="BK75" s="683"/>
      <c r="BL75" s="218"/>
      <c r="BM75" s="682"/>
      <c r="BN75" s="682"/>
      <c r="BO75" s="682"/>
      <c r="BP75" s="682"/>
      <c r="BQ75" s="682"/>
      <c r="BR75" s="682"/>
      <c r="BS75" s="682"/>
      <c r="BT75" s="682"/>
      <c r="BU75" s="682"/>
      <c r="BV75" s="684"/>
      <c r="BW75" s="681"/>
    </row>
    <row r="76" spans="2:75" ht="15.75" customHeight="1">
      <c r="B76" s="363" t="s">
        <v>83</v>
      </c>
      <c r="C76" s="364">
        <v>15862830000103</v>
      </c>
      <c r="D76" s="365" t="s">
        <v>14</v>
      </c>
      <c r="E76" s="365" t="s">
        <v>607</v>
      </c>
      <c r="F76" s="365" t="s">
        <v>689</v>
      </c>
      <c r="G76" s="366"/>
      <c r="H76" s="366" t="s">
        <v>34</v>
      </c>
      <c r="I76" s="366" t="s">
        <v>34</v>
      </c>
      <c r="J76" s="366" t="s">
        <v>611</v>
      </c>
      <c r="K76" s="367"/>
      <c r="L76" s="368"/>
      <c r="M76" s="368" t="s">
        <v>34</v>
      </c>
      <c r="N76" s="367">
        <v>311502</v>
      </c>
      <c r="O76" s="367" t="s">
        <v>1321</v>
      </c>
      <c r="P76" s="371">
        <v>41141</v>
      </c>
      <c r="Q76" s="372">
        <v>171724275.62</v>
      </c>
      <c r="R76" s="372">
        <v>160959391.41376987</v>
      </c>
      <c r="S76" s="367">
        <v>32</v>
      </c>
      <c r="T76" s="369">
        <v>7.9050369531497466E-2</v>
      </c>
      <c r="U76" s="369">
        <v>1.0218995560929354</v>
      </c>
      <c r="V76" s="369">
        <v>-5.0467969497615339E-2</v>
      </c>
      <c r="W76" s="369">
        <v>-0.49475485260740765</v>
      </c>
      <c r="X76" s="369">
        <v>2.284114142566751E-2</v>
      </c>
      <c r="Y76" s="369">
        <v>0.17320852476514845</v>
      </c>
      <c r="Z76" s="369">
        <v>-2.5158394550847674E-2</v>
      </c>
      <c r="AA76" s="369">
        <v>-0.14300847068323302</v>
      </c>
      <c r="AB76" s="369">
        <v>0.21175033867688728</v>
      </c>
      <c r="AC76" s="373">
        <v>-0.59768408516660987</v>
      </c>
      <c r="AD76" s="555">
        <v>13950080000198</v>
      </c>
      <c r="AE76" s="370" t="s">
        <v>2312</v>
      </c>
      <c r="AF76" s="370" t="s">
        <v>2287</v>
      </c>
      <c r="AG76" s="374" t="s">
        <v>1445</v>
      </c>
      <c r="AH76" s="374" t="s">
        <v>2282</v>
      </c>
      <c r="AI76" s="374">
        <v>500</v>
      </c>
      <c r="AJ76" s="374">
        <v>100</v>
      </c>
      <c r="AK76" s="374">
        <v>100</v>
      </c>
      <c r="AL76" s="369">
        <v>1.9E-2</v>
      </c>
      <c r="AM76" s="369">
        <v>0.2</v>
      </c>
      <c r="AN76" s="369" t="s">
        <v>666</v>
      </c>
      <c r="AO76" s="367" t="s">
        <v>1324</v>
      </c>
      <c r="AP76" s="370" t="s">
        <v>716</v>
      </c>
      <c r="AQ76" s="376" t="s">
        <v>659</v>
      </c>
      <c r="AR76" s="369">
        <v>3.9899999999999996E-3</v>
      </c>
      <c r="AS76" s="369">
        <v>3.9899999999999996E-3</v>
      </c>
      <c r="AT76" s="369"/>
      <c r="AW76" s="680"/>
      <c r="AX76" s="681"/>
      <c r="AY76" s="681"/>
      <c r="AZ76" s="681"/>
      <c r="BA76" s="681"/>
      <c r="BB76" s="692"/>
      <c r="BC76" s="681"/>
      <c r="BD76" s="681"/>
      <c r="BE76" s="681"/>
      <c r="BF76" s="681"/>
      <c r="BG76" s="693"/>
      <c r="BH76" s="682"/>
      <c r="BI76" s="683"/>
      <c r="BJ76" s="683"/>
      <c r="BK76" s="683"/>
      <c r="BL76" s="218"/>
      <c r="BM76" s="682"/>
      <c r="BN76" s="682"/>
      <c r="BO76" s="682"/>
      <c r="BP76" s="682"/>
      <c r="BQ76" s="682"/>
      <c r="BR76" s="682"/>
      <c r="BS76" s="682"/>
      <c r="BT76" s="682"/>
      <c r="BU76" s="682"/>
      <c r="BV76" s="684"/>
      <c r="BW76" s="681"/>
    </row>
    <row r="77" spans="2:75" ht="15.75" customHeight="1">
      <c r="B77" s="363" t="s">
        <v>753</v>
      </c>
      <c r="C77" s="364">
        <v>38026540000117</v>
      </c>
      <c r="D77" s="365" t="s">
        <v>14</v>
      </c>
      <c r="E77" s="365" t="s">
        <v>607</v>
      </c>
      <c r="F77" s="365" t="s">
        <v>689</v>
      </c>
      <c r="G77" s="366"/>
      <c r="H77" s="366" t="s">
        <v>34</v>
      </c>
      <c r="I77" s="366" t="s">
        <v>34</v>
      </c>
      <c r="J77" s="366" t="s">
        <v>608</v>
      </c>
      <c r="K77" s="367" t="s">
        <v>48</v>
      </c>
      <c r="L77" s="368"/>
      <c r="M77" s="368" t="s">
        <v>34</v>
      </c>
      <c r="N77" s="367">
        <v>566101</v>
      </c>
      <c r="O77" s="367" t="s">
        <v>1321</v>
      </c>
      <c r="P77" s="371">
        <v>44187</v>
      </c>
      <c r="Q77" s="372">
        <v>8929270.3499999996</v>
      </c>
      <c r="R77" s="372">
        <v>8278590.0988888852</v>
      </c>
      <c r="S77" s="367">
        <v>32</v>
      </c>
      <c r="T77" s="369">
        <v>6.5627979518312785E-2</v>
      </c>
      <c r="U77" s="369">
        <v>0.84838570059205209</v>
      </c>
      <c r="V77" s="369">
        <v>-8.0259498429606335E-2</v>
      </c>
      <c r="W77" s="369">
        <v>-0.78681145112764295</v>
      </c>
      <c r="X77" s="369" t="s">
        <v>1421</v>
      </c>
      <c r="Y77" s="369" t="s">
        <v>1421</v>
      </c>
      <c r="Z77" s="369" t="s">
        <v>1421</v>
      </c>
      <c r="AA77" s="369" t="s">
        <v>1421</v>
      </c>
      <c r="AB77" s="369">
        <v>0.21508705051289226</v>
      </c>
      <c r="AC77" s="373">
        <v>-0.7332178984780684</v>
      </c>
      <c r="AD77" s="555">
        <v>38026392000130</v>
      </c>
      <c r="AE77" s="370" t="s">
        <v>2312</v>
      </c>
      <c r="AF77" s="370" t="s">
        <v>2287</v>
      </c>
      <c r="AG77" s="374" t="s">
        <v>1445</v>
      </c>
      <c r="AH77" s="374" t="s">
        <v>2282</v>
      </c>
      <c r="AI77" s="374">
        <v>500</v>
      </c>
      <c r="AJ77" s="374">
        <v>100</v>
      </c>
      <c r="AK77" s="374">
        <v>100</v>
      </c>
      <c r="AL77" s="369">
        <v>1.9E-2</v>
      </c>
      <c r="AM77" s="369">
        <v>0.2</v>
      </c>
      <c r="AN77" s="369" t="s">
        <v>34</v>
      </c>
      <c r="AO77" s="367" t="s">
        <v>1324</v>
      </c>
      <c r="AP77" s="370" t="s">
        <v>716</v>
      </c>
      <c r="AQ77" s="376" t="s">
        <v>659</v>
      </c>
      <c r="AR77" s="369">
        <v>5.0666666666666664E-3</v>
      </c>
      <c r="AS77" s="369">
        <v>5.0666666666666664E-3</v>
      </c>
      <c r="AT77" s="369"/>
      <c r="AW77" s="680"/>
      <c r="AX77" s="681"/>
      <c r="AY77" s="681"/>
      <c r="AZ77" s="681"/>
      <c r="BA77" s="681"/>
      <c r="BB77" s="692"/>
      <c r="BC77" s="681"/>
      <c r="BD77" s="681"/>
      <c r="BE77" s="681"/>
      <c r="BF77" s="681"/>
      <c r="BG77" s="693"/>
      <c r="BH77" s="682"/>
      <c r="BI77" s="683"/>
      <c r="BJ77" s="683"/>
      <c r="BK77" s="683"/>
      <c r="BL77" s="218"/>
      <c r="BM77" s="682"/>
      <c r="BN77" s="682"/>
      <c r="BO77" s="682"/>
      <c r="BP77" s="682"/>
      <c r="BQ77" s="682"/>
      <c r="BR77" s="682"/>
      <c r="BS77" s="682"/>
      <c r="BT77" s="682"/>
      <c r="BU77" s="682"/>
      <c r="BV77" s="684"/>
      <c r="BW77" s="681"/>
    </row>
    <row r="78" spans="2:75" ht="15.75" customHeight="1">
      <c r="B78" s="363" t="s">
        <v>84</v>
      </c>
      <c r="C78" s="364">
        <v>13608337000128</v>
      </c>
      <c r="D78" s="365" t="s">
        <v>13</v>
      </c>
      <c r="E78" s="365" t="s">
        <v>616</v>
      </c>
      <c r="F78" s="365" t="s">
        <v>617</v>
      </c>
      <c r="G78" s="366" t="s">
        <v>34</v>
      </c>
      <c r="H78" s="366" t="s">
        <v>1337</v>
      </c>
      <c r="I78" s="366" t="s">
        <v>34</v>
      </c>
      <c r="J78" s="366" t="s">
        <v>608</v>
      </c>
      <c r="K78" s="367" t="s">
        <v>48</v>
      </c>
      <c r="L78" s="368"/>
      <c r="M78" s="368" t="s">
        <v>34</v>
      </c>
      <c r="N78" s="367">
        <v>292540</v>
      </c>
      <c r="O78" s="367" t="s">
        <v>1321</v>
      </c>
      <c r="P78" s="371">
        <v>40877</v>
      </c>
      <c r="Q78" s="372">
        <v>293900861.62</v>
      </c>
      <c r="R78" s="372">
        <v>575348728.55591226</v>
      </c>
      <c r="S78" s="367">
        <v>30</v>
      </c>
      <c r="T78" s="369">
        <v>8.9874604210877118E-2</v>
      </c>
      <c r="U78" s="369">
        <v>1.1618265504822085</v>
      </c>
      <c r="V78" s="369">
        <v>5.441696127379636E-2</v>
      </c>
      <c r="W78" s="369">
        <v>0.5334681763971556</v>
      </c>
      <c r="X78" s="369">
        <v>2.8585511452992041E-3</v>
      </c>
      <c r="Y78" s="369">
        <v>2.1676912620776836E-2</v>
      </c>
      <c r="Z78" s="369">
        <v>9.5731773620212124E-2</v>
      </c>
      <c r="AA78" s="369">
        <v>0.54417043637463447</v>
      </c>
      <c r="AB78" s="369">
        <v>4.0699861060091581E-2</v>
      </c>
      <c r="AC78" s="373">
        <v>-1.0647071783009769</v>
      </c>
      <c r="AD78" s="555">
        <v>0</v>
      </c>
      <c r="AE78" s="370" t="s">
        <v>2312</v>
      </c>
      <c r="AF78" s="370" t="s">
        <v>2287</v>
      </c>
      <c r="AG78" s="374" t="s">
        <v>1445</v>
      </c>
      <c r="AH78" s="374" t="s">
        <v>2282</v>
      </c>
      <c r="AI78" s="374">
        <v>500</v>
      </c>
      <c r="AJ78" s="374">
        <v>100</v>
      </c>
      <c r="AK78" s="374">
        <v>100</v>
      </c>
      <c r="AL78" s="369">
        <v>0.02</v>
      </c>
      <c r="AM78" s="369">
        <v>0.2</v>
      </c>
      <c r="AN78" s="369" t="s">
        <v>2296</v>
      </c>
      <c r="AO78" s="367" t="s">
        <v>1324</v>
      </c>
      <c r="AP78" s="370" t="s">
        <v>13</v>
      </c>
      <c r="AQ78" s="376" t="s">
        <v>668</v>
      </c>
      <c r="AR78" s="369">
        <v>4.0000000000000001E-3</v>
      </c>
      <c r="AS78" s="369">
        <v>4.0000000000000001E-3</v>
      </c>
      <c r="AT78" s="369"/>
      <c r="AW78" s="680"/>
      <c r="AX78" s="681"/>
      <c r="AY78" s="681"/>
      <c r="AZ78" s="681"/>
      <c r="BA78" s="681"/>
      <c r="BB78" s="692"/>
      <c r="BC78" s="681"/>
      <c r="BD78" s="681"/>
      <c r="BE78" s="681"/>
      <c r="BF78" s="681"/>
      <c r="BG78" s="693"/>
      <c r="BH78" s="682"/>
      <c r="BI78" s="683"/>
      <c r="BJ78" s="683"/>
      <c r="BK78" s="683"/>
      <c r="BL78" s="218"/>
      <c r="BM78" s="682"/>
      <c r="BN78" s="682"/>
      <c r="BO78" s="682"/>
      <c r="BP78" s="682"/>
      <c r="BQ78" s="682"/>
      <c r="BR78" s="682"/>
      <c r="BS78" s="682"/>
      <c r="BT78" s="682"/>
      <c r="BU78" s="682"/>
      <c r="BV78" s="684"/>
      <c r="BW78" s="681"/>
    </row>
    <row r="79" spans="2:75" ht="15.75" customHeight="1">
      <c r="B79" s="363" t="s">
        <v>1523</v>
      </c>
      <c r="C79" s="364">
        <v>38377278000155</v>
      </c>
      <c r="D79" s="365" t="s">
        <v>14</v>
      </c>
      <c r="E79" s="365" t="s">
        <v>616</v>
      </c>
      <c r="F79" s="365" t="s">
        <v>617</v>
      </c>
      <c r="G79" s="366" t="s">
        <v>34</v>
      </c>
      <c r="H79" s="366" t="s">
        <v>34</v>
      </c>
      <c r="I79" s="366" t="s">
        <v>34</v>
      </c>
      <c r="J79" s="366" t="s">
        <v>608</v>
      </c>
      <c r="K79" s="367" t="s">
        <v>48</v>
      </c>
      <c r="L79" s="368"/>
      <c r="M79" s="368"/>
      <c r="N79" s="367">
        <v>576743</v>
      </c>
      <c r="O79" s="367" t="s">
        <v>1321</v>
      </c>
      <c r="P79" s="371">
        <v>44235</v>
      </c>
      <c r="Q79" s="372" t="s">
        <v>1394</v>
      </c>
      <c r="R79" s="372" t="s">
        <v>1421</v>
      </c>
      <c r="S79" s="367">
        <v>7</v>
      </c>
      <c r="T79" s="369" t="s">
        <v>1421</v>
      </c>
      <c r="U79" s="369" t="s">
        <v>1421</v>
      </c>
      <c r="V79" s="369" t="s">
        <v>1421</v>
      </c>
      <c r="W79" s="369" t="s">
        <v>1421</v>
      </c>
      <c r="X79" s="369" t="s">
        <v>1421</v>
      </c>
      <c r="Y79" s="369" t="s">
        <v>1421</v>
      </c>
      <c r="Z79" s="369" t="s">
        <v>1421</v>
      </c>
      <c r="AA79" s="369" t="s">
        <v>1421</v>
      </c>
      <c r="AB79" s="369" t="s">
        <v>1421</v>
      </c>
      <c r="AC79" s="373" t="s">
        <v>1421</v>
      </c>
      <c r="AD79" s="555">
        <v>0</v>
      </c>
      <c r="AE79" s="370" t="s">
        <v>2312</v>
      </c>
      <c r="AF79" s="370" t="s">
        <v>2287</v>
      </c>
      <c r="AG79" s="374" t="s">
        <v>1445</v>
      </c>
      <c r="AH79" s="374" t="s">
        <v>2279</v>
      </c>
      <c r="AI79" s="374">
        <v>500</v>
      </c>
      <c r="AJ79" s="374" t="s">
        <v>1432</v>
      </c>
      <c r="AK79" s="374">
        <v>100</v>
      </c>
      <c r="AL79" s="369">
        <v>0</v>
      </c>
      <c r="AM79" s="369">
        <v>0.2</v>
      </c>
      <c r="AN79" s="369" t="s">
        <v>34</v>
      </c>
      <c r="AO79" s="367" t="s">
        <v>1324</v>
      </c>
      <c r="AP79" s="370" t="s">
        <v>716</v>
      </c>
      <c r="AQ79" s="376" t="s">
        <v>687</v>
      </c>
      <c r="AR79" s="369">
        <v>4.0000000000000001E-3</v>
      </c>
      <c r="AS79" s="369">
        <v>4.0000000000000001E-3</v>
      </c>
      <c r="AT79" s="369"/>
      <c r="AW79" s="680"/>
      <c r="AX79" s="681"/>
      <c r="AY79" s="681"/>
      <c r="AZ79" s="681"/>
      <c r="BA79" s="681"/>
      <c r="BB79" s="692"/>
      <c r="BC79" s="681"/>
      <c r="BD79" s="681"/>
      <c r="BE79" s="681"/>
      <c r="BF79" s="681"/>
      <c r="BG79" s="693"/>
      <c r="BH79" s="682"/>
      <c r="BI79" s="683"/>
      <c r="BJ79" s="683"/>
      <c r="BK79" s="683"/>
      <c r="BL79" s="218"/>
      <c r="BM79" s="682"/>
      <c r="BN79" s="682"/>
      <c r="BO79" s="682"/>
      <c r="BP79" s="682"/>
      <c r="BQ79" s="682"/>
      <c r="BR79" s="682"/>
      <c r="BS79" s="682"/>
      <c r="BT79" s="682"/>
      <c r="BU79" s="682"/>
      <c r="BV79" s="684"/>
      <c r="BW79" s="681"/>
    </row>
    <row r="80" spans="2:75" ht="15.75" customHeight="1">
      <c r="B80" s="363" t="s">
        <v>85</v>
      </c>
      <c r="C80" s="364">
        <v>17397804000179</v>
      </c>
      <c r="D80" s="365" t="s">
        <v>14</v>
      </c>
      <c r="E80" s="365" t="s">
        <v>614</v>
      </c>
      <c r="F80" s="365" t="s">
        <v>689</v>
      </c>
      <c r="G80" s="366"/>
      <c r="H80" s="366" t="s">
        <v>865</v>
      </c>
      <c r="I80" s="366" t="s">
        <v>34</v>
      </c>
      <c r="J80" s="366" t="s">
        <v>608</v>
      </c>
      <c r="K80" s="367" t="s">
        <v>48</v>
      </c>
      <c r="L80" s="368"/>
      <c r="M80" s="368" t="s">
        <v>34</v>
      </c>
      <c r="N80" s="367">
        <v>333115</v>
      </c>
      <c r="O80" s="367" t="s">
        <v>1321</v>
      </c>
      <c r="P80" s="371">
        <v>41379</v>
      </c>
      <c r="Q80" s="372">
        <v>122909203.65000001</v>
      </c>
      <c r="R80" s="372">
        <v>145789142.53436506</v>
      </c>
      <c r="S80" s="367">
        <v>32</v>
      </c>
      <c r="T80" s="369">
        <v>0.10969568458163592</v>
      </c>
      <c r="U80" s="369">
        <v>1.41805752514059</v>
      </c>
      <c r="V80" s="369">
        <v>-3.4937616354400736E-2</v>
      </c>
      <c r="W80" s="369">
        <v>-0.34250546241398616</v>
      </c>
      <c r="X80" s="369">
        <v>-8.7610134417825836E-2</v>
      </c>
      <c r="Y80" s="369">
        <v>-0.66436356459556845</v>
      </c>
      <c r="Z80" s="369">
        <v>-8.9649020830775639E-2</v>
      </c>
      <c r="AA80" s="369">
        <v>-0.50959409756241991</v>
      </c>
      <c r="AB80" s="369">
        <v>0.14055056847822706</v>
      </c>
      <c r="AC80" s="373">
        <v>-0.87412244692915786</v>
      </c>
      <c r="AD80" s="555">
        <v>15862804000177</v>
      </c>
      <c r="AE80" s="370" t="s">
        <v>2312</v>
      </c>
      <c r="AF80" s="370" t="s">
        <v>2287</v>
      </c>
      <c r="AG80" s="374" t="s">
        <v>1445</v>
      </c>
      <c r="AH80" s="374" t="s">
        <v>2279</v>
      </c>
      <c r="AI80" s="374">
        <v>1000</v>
      </c>
      <c r="AJ80" s="374">
        <v>1000</v>
      </c>
      <c r="AK80" s="374">
        <v>1000</v>
      </c>
      <c r="AL80" s="369">
        <v>1.9E-2</v>
      </c>
      <c r="AM80" s="369">
        <v>0.2</v>
      </c>
      <c r="AN80" s="369" t="s">
        <v>64</v>
      </c>
      <c r="AO80" s="367" t="s">
        <v>1324</v>
      </c>
      <c r="AP80" s="370" t="s">
        <v>716</v>
      </c>
      <c r="AQ80" s="376" t="s">
        <v>659</v>
      </c>
      <c r="AR80" s="369">
        <v>3.9899999999999996E-3</v>
      </c>
      <c r="AS80" s="369">
        <v>3.9899999999999996E-3</v>
      </c>
      <c r="AT80" s="369"/>
      <c r="AW80" s="680"/>
      <c r="AX80" s="681"/>
      <c r="AY80" s="681"/>
      <c r="AZ80" s="681"/>
      <c r="BA80" s="681"/>
      <c r="BB80" s="692"/>
      <c r="BC80" s="681"/>
      <c r="BD80" s="681"/>
      <c r="BE80" s="681"/>
      <c r="BF80" s="681"/>
      <c r="BG80" s="693"/>
      <c r="BH80" s="682"/>
      <c r="BI80" s="683"/>
      <c r="BJ80" s="683"/>
      <c r="BK80" s="683"/>
      <c r="BL80" s="218"/>
      <c r="BM80" s="682"/>
      <c r="BN80" s="682"/>
      <c r="BO80" s="682"/>
      <c r="BP80" s="682"/>
      <c r="BQ80" s="682"/>
      <c r="BR80" s="682"/>
      <c r="BS80" s="682"/>
      <c r="BT80" s="682"/>
      <c r="BU80" s="682"/>
      <c r="BV80" s="684"/>
      <c r="BW80" s="681"/>
    </row>
    <row r="81" spans="2:75" ht="15.75" customHeight="1">
      <c r="B81" s="363" t="s">
        <v>754</v>
      </c>
      <c r="C81" s="364">
        <v>15862797000103</v>
      </c>
      <c r="D81" s="365" t="s">
        <v>14</v>
      </c>
      <c r="E81" s="365" t="s">
        <v>614</v>
      </c>
      <c r="F81" s="365" t="s">
        <v>689</v>
      </c>
      <c r="G81" s="366"/>
      <c r="H81" s="366" t="s">
        <v>865</v>
      </c>
      <c r="I81" s="366" t="s">
        <v>34</v>
      </c>
      <c r="J81" s="366" t="s">
        <v>608</v>
      </c>
      <c r="K81" s="367" t="s">
        <v>48</v>
      </c>
      <c r="L81" s="368"/>
      <c r="M81" s="368" t="s">
        <v>34</v>
      </c>
      <c r="N81" s="367">
        <v>311456</v>
      </c>
      <c r="O81" s="367" t="s">
        <v>1324</v>
      </c>
      <c r="P81" s="371">
        <v>41148</v>
      </c>
      <c r="Q81" s="372">
        <v>3782750.89</v>
      </c>
      <c r="R81" s="372">
        <v>4091295.2910714308</v>
      </c>
      <c r="S81" s="367">
        <v>32</v>
      </c>
      <c r="T81" s="369">
        <v>0.10631226997377086</v>
      </c>
      <c r="U81" s="369">
        <v>1.3743194641252265</v>
      </c>
      <c r="V81" s="369">
        <v>-3.9232768495703785E-2</v>
      </c>
      <c r="W81" s="369">
        <v>-0.38461231525055989</v>
      </c>
      <c r="X81" s="369">
        <v>-9.2493035700508042E-2</v>
      </c>
      <c r="Y81" s="369">
        <v>-0.7013914920526797</v>
      </c>
      <c r="Z81" s="369">
        <v>-9.1072414913236255E-2</v>
      </c>
      <c r="AA81" s="369">
        <v>-0.51768513097478042</v>
      </c>
      <c r="AB81" s="369">
        <v>0.14097841675039618</v>
      </c>
      <c r="AC81" s="373">
        <v>-0.90267954002703421</v>
      </c>
      <c r="AD81" s="555">
        <v>15862804000177</v>
      </c>
      <c r="AE81" s="370" t="s">
        <v>2312</v>
      </c>
      <c r="AF81" s="370" t="s">
        <v>2287</v>
      </c>
      <c r="AG81" s="374" t="s">
        <v>1445</v>
      </c>
      <c r="AH81" s="374" t="s">
        <v>2279</v>
      </c>
      <c r="AI81" s="374">
        <v>20000</v>
      </c>
      <c r="AJ81" s="374">
        <v>5000</v>
      </c>
      <c r="AK81" s="374">
        <v>20000</v>
      </c>
      <c r="AL81" s="369">
        <v>1.9E-2</v>
      </c>
      <c r="AM81" s="369">
        <v>0.2</v>
      </c>
      <c r="AN81" s="369" t="s">
        <v>2310</v>
      </c>
      <c r="AO81" s="367" t="s">
        <v>1324</v>
      </c>
      <c r="AP81" s="370" t="s">
        <v>716</v>
      </c>
      <c r="AQ81" s="376" t="s">
        <v>659</v>
      </c>
      <c r="AR81" s="369">
        <v>3.9899999999999996E-3</v>
      </c>
      <c r="AS81" s="369">
        <v>3.9899999999999996E-3</v>
      </c>
      <c r="AT81" s="369"/>
      <c r="AW81" s="680"/>
      <c r="AX81" s="681"/>
      <c r="AY81" s="681"/>
      <c r="AZ81" s="681"/>
      <c r="BA81" s="681"/>
      <c r="BB81" s="692"/>
      <c r="BC81" s="681"/>
      <c r="BD81" s="681"/>
      <c r="BE81" s="681"/>
      <c r="BF81" s="681"/>
      <c r="BG81" s="693"/>
      <c r="BH81" s="682"/>
      <c r="BI81" s="683"/>
      <c r="BJ81" s="683"/>
      <c r="BK81" s="683"/>
      <c r="BL81" s="218"/>
      <c r="BM81" s="682"/>
      <c r="BN81" s="682"/>
      <c r="BO81" s="682"/>
      <c r="BP81" s="682"/>
      <c r="BQ81" s="682"/>
      <c r="BR81" s="682"/>
      <c r="BS81" s="682"/>
      <c r="BT81" s="682"/>
      <c r="BU81" s="682"/>
      <c r="BV81" s="684"/>
      <c r="BW81" s="681"/>
    </row>
    <row r="82" spans="2:75" ht="15.75" customHeight="1">
      <c r="B82" s="363" t="s">
        <v>755</v>
      </c>
      <c r="C82" s="364">
        <v>27826024000150</v>
      </c>
      <c r="D82" s="365" t="s">
        <v>14</v>
      </c>
      <c r="E82" s="365" t="s">
        <v>614</v>
      </c>
      <c r="F82" s="365" t="s">
        <v>689</v>
      </c>
      <c r="G82" s="366"/>
      <c r="H82" s="366" t="s">
        <v>865</v>
      </c>
      <c r="I82" s="366" t="s">
        <v>34</v>
      </c>
      <c r="J82" s="366" t="s">
        <v>608</v>
      </c>
      <c r="K82" s="367" t="s">
        <v>48</v>
      </c>
      <c r="L82" s="368"/>
      <c r="M82" s="368" t="s">
        <v>34</v>
      </c>
      <c r="N82" s="367">
        <v>455482</v>
      </c>
      <c r="O82" s="367" t="s">
        <v>1324</v>
      </c>
      <c r="P82" s="371">
        <v>43090</v>
      </c>
      <c r="Q82" s="372">
        <v>43304036.030000001</v>
      </c>
      <c r="R82" s="372">
        <v>53754695.252936512</v>
      </c>
      <c r="S82" s="367">
        <v>32</v>
      </c>
      <c r="T82" s="369">
        <v>0.11336676710664118</v>
      </c>
      <c r="U82" s="369">
        <v>1.4655143254682421</v>
      </c>
      <c r="V82" s="369">
        <v>-2.8108869652416324E-2</v>
      </c>
      <c r="W82" s="369">
        <v>-0.27556091121318427</v>
      </c>
      <c r="X82" s="369">
        <v>-7.5669680347544843E-2</v>
      </c>
      <c r="Y82" s="369">
        <v>-0.57381693227117514</v>
      </c>
      <c r="Z82" s="369">
        <v>-5.9746176428544628E-2</v>
      </c>
      <c r="AA82" s="369">
        <v>-0.33961663582897056</v>
      </c>
      <c r="AB82" s="369">
        <v>0.13965192170503968</v>
      </c>
      <c r="AC82" s="373">
        <v>-0.83017087353062224</v>
      </c>
      <c r="AD82" s="555">
        <v>28888814000123</v>
      </c>
      <c r="AE82" s="370" t="s">
        <v>2312</v>
      </c>
      <c r="AF82" s="370" t="s">
        <v>2287</v>
      </c>
      <c r="AG82" s="374" t="s">
        <v>1445</v>
      </c>
      <c r="AH82" s="374" t="s">
        <v>2282</v>
      </c>
      <c r="AI82" s="374">
        <v>1000</v>
      </c>
      <c r="AJ82" s="374">
        <v>1000</v>
      </c>
      <c r="AK82" s="374">
        <v>1000</v>
      </c>
      <c r="AL82" s="369">
        <v>1.9E-2</v>
      </c>
      <c r="AM82" s="369">
        <v>0.2</v>
      </c>
      <c r="AN82" s="369" t="s">
        <v>64</v>
      </c>
      <c r="AO82" s="367" t="s">
        <v>1324</v>
      </c>
      <c r="AP82" s="370" t="s">
        <v>13</v>
      </c>
      <c r="AQ82" s="376" t="s">
        <v>668</v>
      </c>
      <c r="AR82" s="369">
        <v>4.7499999999999999E-3</v>
      </c>
      <c r="AS82" s="369">
        <v>4.7499999999999999E-3</v>
      </c>
      <c r="AT82" s="369"/>
      <c r="AW82" s="680"/>
      <c r="AX82" s="681"/>
      <c r="AY82" s="681"/>
      <c r="AZ82" s="681"/>
      <c r="BA82" s="681"/>
      <c r="BB82" s="692"/>
      <c r="BC82" s="681"/>
      <c r="BD82" s="681"/>
      <c r="BE82" s="681"/>
      <c r="BF82" s="681"/>
      <c r="BG82" s="693"/>
      <c r="BH82" s="682"/>
      <c r="BI82" s="683"/>
      <c r="BJ82" s="683"/>
      <c r="BK82" s="683"/>
      <c r="BL82" s="218"/>
      <c r="BM82" s="682"/>
      <c r="BN82" s="682"/>
      <c r="BO82" s="682"/>
      <c r="BP82" s="682"/>
      <c r="BQ82" s="682"/>
      <c r="BR82" s="682"/>
      <c r="BS82" s="682"/>
      <c r="BT82" s="682"/>
      <c r="BU82" s="682"/>
      <c r="BV82" s="684"/>
      <c r="BW82" s="681"/>
    </row>
    <row r="83" spans="2:75" ht="15.75" customHeight="1">
      <c r="B83" s="363" t="s">
        <v>86</v>
      </c>
      <c r="C83" s="364">
        <v>36352617000113</v>
      </c>
      <c r="D83" s="365" t="s">
        <v>14</v>
      </c>
      <c r="E83" s="365" t="s">
        <v>614</v>
      </c>
      <c r="F83" s="365" t="s">
        <v>689</v>
      </c>
      <c r="G83" s="366"/>
      <c r="H83" s="366" t="s">
        <v>865</v>
      </c>
      <c r="I83" s="366" t="s">
        <v>34</v>
      </c>
      <c r="J83" s="366" t="s">
        <v>608</v>
      </c>
      <c r="K83" s="367" t="s">
        <v>48</v>
      </c>
      <c r="L83" s="368"/>
      <c r="M83" s="368" t="s">
        <v>34</v>
      </c>
      <c r="N83" s="367">
        <v>534706</v>
      </c>
      <c r="O83" s="367" t="s">
        <v>1321</v>
      </c>
      <c r="P83" s="371">
        <v>43943</v>
      </c>
      <c r="Q83" s="372">
        <v>8312073.54</v>
      </c>
      <c r="R83" s="372">
        <v>7618273.849285719</v>
      </c>
      <c r="S83" s="367">
        <v>32</v>
      </c>
      <c r="T83" s="369">
        <v>0.10879273025930147</v>
      </c>
      <c r="U83" s="369">
        <v>1.4063848583759126</v>
      </c>
      <c r="V83" s="369">
        <v>-3.3482561577428571E-2</v>
      </c>
      <c r="W83" s="369">
        <v>-0.32824106028164785</v>
      </c>
      <c r="X83" s="369">
        <v>-9.3299884063242078E-2</v>
      </c>
      <c r="Y83" s="369">
        <v>-0.70750996975980918</v>
      </c>
      <c r="Z83" s="369" t="s">
        <v>1421</v>
      </c>
      <c r="AA83" s="369" t="s">
        <v>1421</v>
      </c>
      <c r="AB83" s="369">
        <v>0.13672390387012881</v>
      </c>
      <c r="AC83" s="373">
        <v>-0.89143706678612455</v>
      </c>
      <c r="AD83" s="555">
        <v>28888814000123</v>
      </c>
      <c r="AE83" s="370" t="s">
        <v>2312</v>
      </c>
      <c r="AF83" s="370" t="s">
        <v>2287</v>
      </c>
      <c r="AG83" s="374" t="s">
        <v>1445</v>
      </c>
      <c r="AH83" s="374" t="s">
        <v>2282</v>
      </c>
      <c r="AI83" s="374">
        <v>500</v>
      </c>
      <c r="AJ83" s="374">
        <v>100</v>
      </c>
      <c r="AK83" s="374">
        <v>100</v>
      </c>
      <c r="AL83" s="369">
        <v>1.9E-2</v>
      </c>
      <c r="AM83" s="369">
        <v>0.2</v>
      </c>
      <c r="AN83" s="369" t="s">
        <v>34</v>
      </c>
      <c r="AO83" s="367" t="s">
        <v>1324</v>
      </c>
      <c r="AP83" s="370" t="s">
        <v>13</v>
      </c>
      <c r="AQ83" s="376" t="s">
        <v>668</v>
      </c>
      <c r="AR83" s="369">
        <v>5.0666666666666664E-3</v>
      </c>
      <c r="AS83" s="369">
        <v>5.0666666666666664E-3</v>
      </c>
      <c r="AT83" s="369"/>
      <c r="AW83" s="680"/>
      <c r="AX83" s="681"/>
      <c r="AY83" s="681"/>
      <c r="AZ83" s="681"/>
      <c r="BA83" s="681"/>
      <c r="BB83" s="692"/>
      <c r="BC83" s="681"/>
      <c r="BD83" s="681"/>
      <c r="BE83" s="681"/>
      <c r="BF83" s="681"/>
      <c r="BG83" s="693"/>
      <c r="BH83" s="682"/>
      <c r="BI83" s="683"/>
      <c r="BJ83" s="683"/>
      <c r="BK83" s="683"/>
      <c r="BL83" s="218"/>
      <c r="BM83" s="682"/>
      <c r="BN83" s="682"/>
      <c r="BO83" s="682"/>
      <c r="BP83" s="682"/>
      <c r="BQ83" s="682"/>
      <c r="BR83" s="682"/>
      <c r="BS83" s="682"/>
      <c r="BT83" s="682"/>
      <c r="BU83" s="682"/>
      <c r="BV83" s="684"/>
      <c r="BW83" s="681"/>
    </row>
    <row r="84" spans="2:75" ht="15.75" customHeight="1">
      <c r="B84" s="363" t="s">
        <v>756</v>
      </c>
      <c r="C84" s="364">
        <v>28798135000163</v>
      </c>
      <c r="D84" s="365" t="s">
        <v>14</v>
      </c>
      <c r="E84" s="365" t="s">
        <v>614</v>
      </c>
      <c r="F84" s="365" t="s">
        <v>689</v>
      </c>
      <c r="G84" s="366"/>
      <c r="H84" s="366" t="s">
        <v>865</v>
      </c>
      <c r="I84" s="366" t="s">
        <v>34</v>
      </c>
      <c r="J84" s="366" t="s">
        <v>608</v>
      </c>
      <c r="K84" s="367" t="s">
        <v>48</v>
      </c>
      <c r="L84" s="368"/>
      <c r="M84" s="368" t="s">
        <v>34</v>
      </c>
      <c r="N84" s="367">
        <v>455539</v>
      </c>
      <c r="O84" s="367" t="s">
        <v>1324</v>
      </c>
      <c r="P84" s="371">
        <v>43090</v>
      </c>
      <c r="Q84" s="372">
        <v>30518352.489999998</v>
      </c>
      <c r="R84" s="372">
        <v>37437197.358650789</v>
      </c>
      <c r="S84" s="367">
        <v>32</v>
      </c>
      <c r="T84" s="369">
        <v>0.11245274223839075</v>
      </c>
      <c r="U84" s="369">
        <v>1.4536985475957447</v>
      </c>
      <c r="V84" s="369">
        <v>-2.4715697648679313E-2</v>
      </c>
      <c r="W84" s="369">
        <v>-0.24229647970757728</v>
      </c>
      <c r="X84" s="369">
        <v>-7.2601929654171116E-2</v>
      </c>
      <c r="Y84" s="369">
        <v>-0.5505536214740443</v>
      </c>
      <c r="Z84" s="369">
        <v>-5.6565987556592034E-2</v>
      </c>
      <c r="AA84" s="369">
        <v>-0.32153941130088748</v>
      </c>
      <c r="AB84" s="369">
        <v>0.13765911172702006</v>
      </c>
      <c r="AC84" s="373">
        <v>-0.81888168280986551</v>
      </c>
      <c r="AD84" s="555">
        <v>27826024000150</v>
      </c>
      <c r="AE84" s="370" t="s">
        <v>2292</v>
      </c>
      <c r="AF84" s="370" t="s">
        <v>2278</v>
      </c>
      <c r="AG84" s="374" t="s">
        <v>1444</v>
      </c>
      <c r="AH84" s="374" t="s">
        <v>2282</v>
      </c>
      <c r="AI84" s="374">
        <v>1000</v>
      </c>
      <c r="AJ84" s="374">
        <v>500</v>
      </c>
      <c r="AK84" s="374">
        <v>0</v>
      </c>
      <c r="AL84" s="369">
        <v>0</v>
      </c>
      <c r="AM84" s="369" t="s">
        <v>34</v>
      </c>
      <c r="AN84" s="369" t="s">
        <v>34</v>
      </c>
      <c r="AO84" s="367" t="s">
        <v>1324</v>
      </c>
      <c r="AP84" s="370" t="s">
        <v>13</v>
      </c>
      <c r="AQ84" s="376" t="s">
        <v>668</v>
      </c>
      <c r="AR84" s="369">
        <v>4.7499999999999999E-3</v>
      </c>
      <c r="AS84" s="369">
        <v>4.7499999999999999E-3</v>
      </c>
      <c r="AT84" s="369"/>
      <c r="AW84" s="680"/>
      <c r="AX84" s="681"/>
      <c r="AY84" s="681"/>
      <c r="AZ84" s="681"/>
      <c r="BA84" s="681"/>
      <c r="BB84" s="692"/>
      <c r="BC84" s="681"/>
      <c r="BD84" s="681"/>
      <c r="BE84" s="681"/>
      <c r="BF84" s="681"/>
      <c r="BG84" s="693"/>
      <c r="BH84" s="682"/>
      <c r="BI84" s="683"/>
      <c r="BJ84" s="683"/>
      <c r="BK84" s="683"/>
      <c r="BL84" s="218"/>
      <c r="BM84" s="682"/>
      <c r="BN84" s="682"/>
      <c r="BO84" s="682"/>
      <c r="BP84" s="682"/>
      <c r="BQ84" s="682"/>
      <c r="BR84" s="682"/>
      <c r="BS84" s="682"/>
      <c r="BT84" s="682"/>
      <c r="BU84" s="682"/>
      <c r="BV84" s="684"/>
      <c r="BW84" s="681"/>
    </row>
    <row r="85" spans="2:75" ht="15.75" customHeight="1">
      <c r="B85" s="363" t="s">
        <v>757</v>
      </c>
      <c r="C85" s="364">
        <v>36014075000179</v>
      </c>
      <c r="D85" s="365" t="s">
        <v>14</v>
      </c>
      <c r="E85" s="365" t="s">
        <v>614</v>
      </c>
      <c r="F85" s="365" t="s">
        <v>689</v>
      </c>
      <c r="G85" s="366"/>
      <c r="H85" s="366" t="s">
        <v>865</v>
      </c>
      <c r="I85" s="366" t="s">
        <v>34</v>
      </c>
      <c r="J85" s="366" t="s">
        <v>608</v>
      </c>
      <c r="K85" s="367" t="s">
        <v>48</v>
      </c>
      <c r="L85" s="368"/>
      <c r="M85" s="368" t="s">
        <v>34</v>
      </c>
      <c r="N85" s="367">
        <v>544965</v>
      </c>
      <c r="O85" s="367" t="s">
        <v>1321</v>
      </c>
      <c r="P85" s="371">
        <v>44007</v>
      </c>
      <c r="Q85" s="372">
        <v>1743468.48</v>
      </c>
      <c r="R85" s="372">
        <v>2180945.72793651</v>
      </c>
      <c r="S85" s="367">
        <v>32</v>
      </c>
      <c r="T85" s="369">
        <v>0.1047666816054218</v>
      </c>
      <c r="U85" s="369">
        <v>1.354339341617526</v>
      </c>
      <c r="V85" s="369">
        <v>-3.8852583414580089E-2</v>
      </c>
      <c r="W85" s="369">
        <v>-0.38088523021727405</v>
      </c>
      <c r="X85" s="369">
        <v>-8.5932527178961826E-2</v>
      </c>
      <c r="Y85" s="369">
        <v>-0.65164196414820907</v>
      </c>
      <c r="Z85" s="369" t="s">
        <v>1421</v>
      </c>
      <c r="AA85" s="369" t="s">
        <v>1421</v>
      </c>
      <c r="AB85" s="369">
        <v>0.13349589914066565</v>
      </c>
      <c r="AC85" s="373">
        <v>-0.95797373720919088</v>
      </c>
      <c r="AD85" s="555">
        <v>35618104000149</v>
      </c>
      <c r="AE85" s="370" t="s">
        <v>2292</v>
      </c>
      <c r="AF85" s="370" t="s">
        <v>2278</v>
      </c>
      <c r="AG85" s="374" t="s">
        <v>1444</v>
      </c>
      <c r="AH85" s="374" t="s">
        <v>2282</v>
      </c>
      <c r="AI85" s="374">
        <v>1000</v>
      </c>
      <c r="AJ85" s="374">
        <v>1000</v>
      </c>
      <c r="AK85" s="374">
        <v>1000</v>
      </c>
      <c r="AL85" s="369">
        <v>0</v>
      </c>
      <c r="AM85" s="369" t="s">
        <v>34</v>
      </c>
      <c r="AN85" s="369" t="s">
        <v>34</v>
      </c>
      <c r="AO85" s="367" t="s">
        <v>1324</v>
      </c>
      <c r="AP85" s="370" t="s">
        <v>13</v>
      </c>
      <c r="AQ85" s="376" t="s">
        <v>668</v>
      </c>
      <c r="AR85" s="369">
        <v>4.7499999999999999E-3</v>
      </c>
      <c r="AS85" s="369">
        <v>4.7499999999999999E-3</v>
      </c>
      <c r="AT85" s="369"/>
      <c r="AW85" s="680"/>
      <c r="AX85" s="681"/>
      <c r="AY85" s="681"/>
      <c r="AZ85" s="681"/>
      <c r="BA85" s="681"/>
      <c r="BB85" s="692"/>
      <c r="BC85" s="681"/>
      <c r="BD85" s="681"/>
      <c r="BE85" s="681"/>
      <c r="BF85" s="681"/>
      <c r="BG85" s="693"/>
      <c r="BH85" s="682"/>
      <c r="BI85" s="683"/>
      <c r="BJ85" s="683"/>
      <c r="BK85" s="683"/>
      <c r="BL85" s="218"/>
      <c r="BM85" s="682"/>
      <c r="BN85" s="682"/>
      <c r="BO85" s="682"/>
      <c r="BP85" s="682"/>
      <c r="BQ85" s="682"/>
      <c r="BR85" s="682"/>
      <c r="BS85" s="682"/>
      <c r="BT85" s="682"/>
      <c r="BU85" s="682"/>
      <c r="BV85" s="684"/>
      <c r="BW85" s="681"/>
    </row>
    <row r="86" spans="2:75" ht="15.75" customHeight="1">
      <c r="B86" s="363" t="s">
        <v>758</v>
      </c>
      <c r="C86" s="364">
        <v>43164374000155</v>
      </c>
      <c r="D86" s="365" t="s">
        <v>13</v>
      </c>
      <c r="E86" s="365" t="s">
        <v>616</v>
      </c>
      <c r="F86" s="365" t="s">
        <v>618</v>
      </c>
      <c r="G86" s="366" t="s">
        <v>34</v>
      </c>
      <c r="H86" s="366" t="s">
        <v>1338</v>
      </c>
      <c r="I86" s="366" t="s">
        <v>34</v>
      </c>
      <c r="J86" s="366" t="s">
        <v>611</v>
      </c>
      <c r="K86" s="367"/>
      <c r="L86" s="368"/>
      <c r="M86" s="368" t="s">
        <v>1418</v>
      </c>
      <c r="N86" s="367">
        <v>610933</v>
      </c>
      <c r="O86" s="367" t="s">
        <v>1321</v>
      </c>
      <c r="P86" s="371">
        <v>44441</v>
      </c>
      <c r="Q86" s="372">
        <v>3102170.59</v>
      </c>
      <c r="R86" s="372" t="s">
        <v>1421</v>
      </c>
      <c r="S86" s="367">
        <v>6</v>
      </c>
      <c r="T86" s="369">
        <v>3.7014354502272306E-2</v>
      </c>
      <c r="U86" s="369">
        <v>0.47849178516322216</v>
      </c>
      <c r="V86" s="369" t="s">
        <v>1421</v>
      </c>
      <c r="W86" s="369" t="s">
        <v>1421</v>
      </c>
      <c r="X86" s="369" t="s">
        <v>1421</v>
      </c>
      <c r="Y86" s="369" t="s">
        <v>1421</v>
      </c>
      <c r="Z86" s="369" t="s">
        <v>1421</v>
      </c>
      <c r="AA86" s="369" t="s">
        <v>1421</v>
      </c>
      <c r="AB86" s="369" t="s">
        <v>1421</v>
      </c>
      <c r="AC86" s="373" t="s">
        <v>1421</v>
      </c>
      <c r="AD86" s="555">
        <v>43279666000133</v>
      </c>
      <c r="AE86" s="370" t="s">
        <v>2313</v>
      </c>
      <c r="AF86" s="370" t="s">
        <v>2278</v>
      </c>
      <c r="AG86" s="374" t="s">
        <v>1444</v>
      </c>
      <c r="AH86" s="374" t="s">
        <v>2279</v>
      </c>
      <c r="AI86" s="374">
        <v>5000</v>
      </c>
      <c r="AJ86" s="374">
        <v>5000</v>
      </c>
      <c r="AK86" s="374">
        <v>5000</v>
      </c>
      <c r="AL86" s="691">
        <v>0.01</v>
      </c>
      <c r="AM86" s="691" t="s">
        <v>34</v>
      </c>
      <c r="AN86" s="369" t="s">
        <v>34</v>
      </c>
      <c r="AO86" s="367" t="s">
        <v>1324</v>
      </c>
      <c r="AP86" s="370" t="s">
        <v>13</v>
      </c>
      <c r="AQ86" s="376" t="s">
        <v>679</v>
      </c>
      <c r="AR86" s="369" t="s">
        <v>34</v>
      </c>
      <c r="AS86" s="369" t="s">
        <v>34</v>
      </c>
      <c r="AT86" s="369"/>
      <c r="AW86" s="680"/>
      <c r="AX86" s="681"/>
      <c r="AY86" s="681"/>
      <c r="AZ86" s="681"/>
      <c r="BA86" s="681"/>
      <c r="BB86" s="692"/>
      <c r="BC86" s="681"/>
      <c r="BD86" s="681"/>
      <c r="BE86" s="681"/>
      <c r="BF86" s="681"/>
      <c r="BG86" s="693"/>
      <c r="BH86" s="682"/>
      <c r="BI86" s="683"/>
      <c r="BJ86" s="683"/>
      <c r="BK86" s="683"/>
      <c r="BL86" s="218"/>
      <c r="BM86" s="682"/>
      <c r="BN86" s="682"/>
      <c r="BO86" s="682"/>
      <c r="BP86" s="682"/>
      <c r="BQ86" s="682"/>
      <c r="BR86" s="682"/>
      <c r="BS86" s="682"/>
      <c r="BT86" s="682"/>
      <c r="BU86" s="682"/>
      <c r="BV86" s="684"/>
      <c r="BW86" s="681"/>
    </row>
    <row r="87" spans="2:75" ht="15.75" customHeight="1">
      <c r="B87" s="363" t="s">
        <v>759</v>
      </c>
      <c r="C87" s="364">
        <v>35002927000145</v>
      </c>
      <c r="D87" s="365" t="s">
        <v>14</v>
      </c>
      <c r="E87" s="365" t="s">
        <v>614</v>
      </c>
      <c r="F87" s="365"/>
      <c r="G87" s="366"/>
      <c r="H87" s="366" t="s">
        <v>865</v>
      </c>
      <c r="I87" s="366" t="s">
        <v>34</v>
      </c>
      <c r="J87" s="366" t="s">
        <v>611</v>
      </c>
      <c r="K87" s="367" t="s">
        <v>48</v>
      </c>
      <c r="L87" s="368"/>
      <c r="M87" s="368" t="s">
        <v>34</v>
      </c>
      <c r="N87" s="367">
        <v>527882</v>
      </c>
      <c r="O87" s="367" t="s">
        <v>1321</v>
      </c>
      <c r="P87" s="371">
        <v>43881</v>
      </c>
      <c r="Q87" s="372">
        <v>9985111.5600000005</v>
      </c>
      <c r="R87" s="372">
        <v>18888344.317063492</v>
      </c>
      <c r="S87" s="367">
        <v>12</v>
      </c>
      <c r="T87" s="369">
        <v>-2.9161704621655793E-2</v>
      </c>
      <c r="U87" s="369">
        <v>-0.37697904746554622</v>
      </c>
      <c r="V87" s="369">
        <v>6.2891518732216767E-2</v>
      </c>
      <c r="W87" s="369">
        <v>0.6165471761665422</v>
      </c>
      <c r="X87" s="369">
        <v>0.20794845182069555</v>
      </c>
      <c r="Y87" s="369">
        <v>1.5769108861864427</v>
      </c>
      <c r="Z87" s="369" t="s">
        <v>1421</v>
      </c>
      <c r="AA87" s="369" t="s">
        <v>1421</v>
      </c>
      <c r="AB87" s="369">
        <v>0.14739426522801771</v>
      </c>
      <c r="AC87" s="373">
        <v>-0.17167963591047689</v>
      </c>
      <c r="AD87" s="555">
        <v>34979903000188</v>
      </c>
      <c r="AE87" s="370" t="s">
        <v>2313</v>
      </c>
      <c r="AF87" s="370" t="s">
        <v>2278</v>
      </c>
      <c r="AG87" s="374" t="s">
        <v>1444</v>
      </c>
      <c r="AH87" s="374" t="s">
        <v>2279</v>
      </c>
      <c r="AI87" s="374">
        <v>5000</v>
      </c>
      <c r="AJ87" s="374">
        <v>5000</v>
      </c>
      <c r="AK87" s="374">
        <v>5000</v>
      </c>
      <c r="AL87" s="691">
        <v>8.0000000000000002E-3</v>
      </c>
      <c r="AM87" s="691" t="s">
        <v>34</v>
      </c>
      <c r="AN87" s="369" t="s">
        <v>34</v>
      </c>
      <c r="AO87" s="367" t="s">
        <v>1324</v>
      </c>
      <c r="AP87" s="370" t="s">
        <v>13</v>
      </c>
      <c r="AQ87" s="376" t="s">
        <v>679</v>
      </c>
      <c r="AR87" s="369">
        <v>6.4000000000000003E-3</v>
      </c>
      <c r="AS87" s="369">
        <v>6.4000000000000003E-3</v>
      </c>
      <c r="AT87" s="369"/>
      <c r="AW87" s="680"/>
      <c r="AX87" s="681"/>
      <c r="AY87" s="681"/>
      <c r="AZ87" s="681"/>
      <c r="BA87" s="681"/>
      <c r="BB87" s="692"/>
      <c r="BC87" s="681"/>
      <c r="BD87" s="681"/>
      <c r="BE87" s="681"/>
      <c r="BF87" s="681"/>
      <c r="BG87" s="693"/>
      <c r="BH87" s="682"/>
      <c r="BI87" s="683"/>
      <c r="BJ87" s="683"/>
      <c r="BK87" s="683"/>
      <c r="BL87" s="218"/>
      <c r="BM87" s="682"/>
      <c r="BN87" s="682"/>
      <c r="BO87" s="682"/>
      <c r="BP87" s="682"/>
      <c r="BQ87" s="682"/>
      <c r="BR87" s="682"/>
      <c r="BS87" s="682"/>
      <c r="BT87" s="682"/>
      <c r="BU87" s="682"/>
      <c r="BV87" s="684"/>
      <c r="BW87" s="681"/>
    </row>
    <row r="88" spans="2:75" ht="15.75" customHeight="1">
      <c r="B88" s="363" t="s">
        <v>760</v>
      </c>
      <c r="C88" s="364">
        <v>8815380000124</v>
      </c>
      <c r="D88" s="365" t="s">
        <v>11</v>
      </c>
      <c r="E88" s="365" t="s">
        <v>620</v>
      </c>
      <c r="F88" s="365" t="s">
        <v>663</v>
      </c>
      <c r="G88" s="366" t="s">
        <v>738</v>
      </c>
      <c r="H88" s="366" t="s">
        <v>34</v>
      </c>
      <c r="I88" s="366"/>
      <c r="J88" s="366" t="s">
        <v>608</v>
      </c>
      <c r="K88" s="367" t="s">
        <v>48</v>
      </c>
      <c r="L88" s="368"/>
      <c r="M88" s="368" t="s">
        <v>1418</v>
      </c>
      <c r="N88" s="367">
        <v>187941</v>
      </c>
      <c r="O88" s="367" t="s">
        <v>1321</v>
      </c>
      <c r="P88" s="371">
        <v>39265</v>
      </c>
      <c r="Q88" s="372">
        <v>6460762.4800000004</v>
      </c>
      <c r="R88" s="372">
        <v>6905246.0776190525</v>
      </c>
      <c r="S88" s="367">
        <v>1</v>
      </c>
      <c r="T88" s="369">
        <v>5.967927045362087E-2</v>
      </c>
      <c r="U88" s="369">
        <v>0.77148557743560642</v>
      </c>
      <c r="V88" s="369">
        <v>6.3764022242158491E-2</v>
      </c>
      <c r="W88" s="369">
        <v>0.62510062798475063</v>
      </c>
      <c r="X88" s="369">
        <v>9.8328936943589129E-2</v>
      </c>
      <c r="Y88" s="369">
        <v>0.7456461913319925</v>
      </c>
      <c r="Z88" s="369">
        <v>0.14438539981287146</v>
      </c>
      <c r="AA88" s="369">
        <v>0.82073342058824628</v>
      </c>
      <c r="AB88" s="369">
        <v>2.1498032751792788E-2</v>
      </c>
      <c r="AC88" s="373">
        <v>-1.6327408692923959</v>
      </c>
      <c r="AD88" s="555">
        <v>0</v>
      </c>
      <c r="AE88" s="370" t="s">
        <v>2314</v>
      </c>
      <c r="AF88" s="370" t="s">
        <v>761</v>
      </c>
      <c r="AG88" s="374" t="s">
        <v>761</v>
      </c>
      <c r="AH88" s="374" t="s">
        <v>2282</v>
      </c>
      <c r="AI88" s="374">
        <v>1000</v>
      </c>
      <c r="AJ88" s="374">
        <v>1000</v>
      </c>
      <c r="AK88" s="374">
        <v>1000</v>
      </c>
      <c r="AL88" s="369">
        <v>1.2500000000000001E-2</v>
      </c>
      <c r="AM88" s="369">
        <v>0.2</v>
      </c>
      <c r="AN88" s="369" t="s">
        <v>64</v>
      </c>
      <c r="AO88" s="367" t="s">
        <v>1324</v>
      </c>
      <c r="AP88" s="370" t="s">
        <v>13</v>
      </c>
      <c r="AQ88" s="376" t="s">
        <v>668</v>
      </c>
      <c r="AR88" s="369" t="s">
        <v>34</v>
      </c>
      <c r="AS88" s="369" t="s">
        <v>34</v>
      </c>
      <c r="AT88" s="369"/>
      <c r="AW88" s="680"/>
      <c r="AX88" s="681"/>
      <c r="AY88" s="681"/>
      <c r="AZ88" s="681"/>
      <c r="BA88" s="681"/>
      <c r="BB88" s="692"/>
      <c r="BC88" s="681"/>
      <c r="BD88" s="681"/>
      <c r="BE88" s="681"/>
      <c r="BF88" s="681"/>
      <c r="BG88" s="693"/>
      <c r="BH88" s="682"/>
      <c r="BI88" s="683"/>
      <c r="BJ88" s="683"/>
      <c r="BK88" s="683"/>
      <c r="BL88" s="218"/>
      <c r="BM88" s="682"/>
      <c r="BN88" s="682"/>
      <c r="BO88" s="682"/>
      <c r="BP88" s="682"/>
      <c r="BQ88" s="682"/>
      <c r="BR88" s="682"/>
      <c r="BS88" s="682"/>
      <c r="BT88" s="682"/>
      <c r="BU88" s="682"/>
      <c r="BV88" s="684"/>
      <c r="BW88" s="681"/>
    </row>
    <row r="89" spans="2:75" ht="15.75" customHeight="1">
      <c r="B89" s="363" t="s">
        <v>762</v>
      </c>
      <c r="C89" s="364">
        <v>4812385000142</v>
      </c>
      <c r="D89" s="365" t="s">
        <v>14</v>
      </c>
      <c r="E89" s="365" t="s">
        <v>614</v>
      </c>
      <c r="F89" s="365"/>
      <c r="G89" s="366"/>
      <c r="H89" s="366" t="s">
        <v>1338</v>
      </c>
      <c r="I89" s="366" t="s">
        <v>34</v>
      </c>
      <c r="J89" s="366" t="s">
        <v>608</v>
      </c>
      <c r="K89" s="367" t="s">
        <v>48</v>
      </c>
      <c r="L89" s="368"/>
      <c r="M89" s="368" t="s">
        <v>1418</v>
      </c>
      <c r="N89" s="367">
        <v>379360</v>
      </c>
      <c r="O89" s="367" t="s">
        <v>1321</v>
      </c>
      <c r="P89" s="371">
        <v>41814</v>
      </c>
      <c r="Q89" s="372">
        <v>25196943.449999999</v>
      </c>
      <c r="R89" s="372">
        <v>28132140.824365061</v>
      </c>
      <c r="S89" s="367">
        <v>32</v>
      </c>
      <c r="T89" s="369">
        <v>-0.10739451686480272</v>
      </c>
      <c r="U89" s="369">
        <v>-1.3883098809200243</v>
      </c>
      <c r="V89" s="369">
        <v>-0.22674558972041359</v>
      </c>
      <c r="W89" s="369">
        <v>-2.2228649564909428</v>
      </c>
      <c r="X89" s="369">
        <v>-7.601683730147768E-2</v>
      </c>
      <c r="Y89" s="369">
        <v>-0.576449486517571</v>
      </c>
      <c r="Z89" s="369">
        <v>-0.1687007821060853</v>
      </c>
      <c r="AA89" s="369">
        <v>-0.95894993630440961</v>
      </c>
      <c r="AB89" s="369">
        <v>0.19283009079548843</v>
      </c>
      <c r="AC89" s="373">
        <v>-1.7405471878551948</v>
      </c>
      <c r="AD89" s="555">
        <v>0</v>
      </c>
      <c r="AE89" s="370" t="s">
        <v>2314</v>
      </c>
      <c r="AF89" s="370" t="s">
        <v>2287</v>
      </c>
      <c r="AG89" s="374" t="s">
        <v>1445</v>
      </c>
      <c r="AH89" s="374" t="s">
        <v>2282</v>
      </c>
      <c r="AI89" s="374">
        <v>100000</v>
      </c>
      <c r="AJ89" s="374">
        <v>1000</v>
      </c>
      <c r="AK89" s="374">
        <v>1000</v>
      </c>
      <c r="AL89" s="369">
        <v>0.02</v>
      </c>
      <c r="AM89" s="369">
        <v>0.1</v>
      </c>
      <c r="AN89" s="369" t="s">
        <v>2296</v>
      </c>
      <c r="AO89" s="367" t="s">
        <v>1324</v>
      </c>
      <c r="AP89" s="370" t="s">
        <v>716</v>
      </c>
      <c r="AQ89" s="376" t="s">
        <v>659</v>
      </c>
      <c r="AR89" s="369" t="s">
        <v>34</v>
      </c>
      <c r="AS89" s="369" t="s">
        <v>34</v>
      </c>
      <c r="AT89" s="369"/>
      <c r="AW89" s="680"/>
      <c r="AX89" s="681"/>
      <c r="AY89" s="681"/>
      <c r="AZ89" s="681"/>
      <c r="BA89" s="681"/>
      <c r="BB89" s="692"/>
      <c r="BC89" s="681"/>
      <c r="BD89" s="681"/>
      <c r="BE89" s="681"/>
      <c r="BF89" s="681"/>
      <c r="BG89" s="693"/>
      <c r="BH89" s="682"/>
      <c r="BI89" s="683"/>
      <c r="BJ89" s="683"/>
      <c r="BK89" s="683"/>
      <c r="BL89" s="218"/>
      <c r="BM89" s="682"/>
      <c r="BN89" s="682"/>
      <c r="BO89" s="682"/>
      <c r="BP89" s="682"/>
      <c r="BQ89" s="682"/>
      <c r="BR89" s="682"/>
      <c r="BS89" s="682"/>
      <c r="BT89" s="682"/>
      <c r="BU89" s="682"/>
      <c r="BV89" s="684"/>
      <c r="BW89" s="681"/>
    </row>
    <row r="90" spans="2:75" ht="15.75" customHeight="1">
      <c r="B90" s="363" t="s">
        <v>763</v>
      </c>
      <c r="C90" s="364">
        <v>21689246000192</v>
      </c>
      <c r="D90" s="365" t="s">
        <v>14</v>
      </c>
      <c r="E90" s="365" t="s">
        <v>607</v>
      </c>
      <c r="F90" s="365" t="s">
        <v>1317</v>
      </c>
      <c r="G90" s="366"/>
      <c r="H90" s="366" t="s">
        <v>34</v>
      </c>
      <c r="I90" s="366" t="s">
        <v>34</v>
      </c>
      <c r="J90" s="366" t="s">
        <v>611</v>
      </c>
      <c r="K90" s="367" t="s">
        <v>48</v>
      </c>
      <c r="L90" s="368"/>
      <c r="M90" s="368" t="s">
        <v>34</v>
      </c>
      <c r="N90" s="367">
        <v>393959</v>
      </c>
      <c r="O90" s="367" t="s">
        <v>1321</v>
      </c>
      <c r="P90" s="371">
        <v>42086</v>
      </c>
      <c r="Q90" s="372">
        <v>129646583.42</v>
      </c>
      <c r="R90" s="372">
        <v>244100756.29658735</v>
      </c>
      <c r="S90" s="367">
        <v>12</v>
      </c>
      <c r="T90" s="369">
        <v>-0.2647879920666083</v>
      </c>
      <c r="U90" s="369">
        <v>-3.422966055127572</v>
      </c>
      <c r="V90" s="369">
        <v>-0.33140546547983907</v>
      </c>
      <c r="W90" s="369">
        <v>-3.2488816938536544</v>
      </c>
      <c r="X90" s="369">
        <v>-3.9399622077738172E-2</v>
      </c>
      <c r="Y90" s="369">
        <v>-0.29877449157250102</v>
      </c>
      <c r="Z90" s="369">
        <v>1.0940013880367023</v>
      </c>
      <c r="AA90" s="369">
        <v>6.2186585520096944</v>
      </c>
      <c r="AB90" s="369">
        <v>0.29760929866981961</v>
      </c>
      <c r="AC90" s="373">
        <v>-1.5292556290626005</v>
      </c>
      <c r="AD90" s="555">
        <v>39466384000178</v>
      </c>
      <c r="AE90" s="370" t="s">
        <v>2315</v>
      </c>
      <c r="AF90" s="370" t="s">
        <v>2278</v>
      </c>
      <c r="AG90" s="374" t="s">
        <v>1444</v>
      </c>
      <c r="AH90" s="374" t="s">
        <v>2279</v>
      </c>
      <c r="AI90" s="374">
        <v>1000</v>
      </c>
      <c r="AJ90" s="374">
        <v>100</v>
      </c>
      <c r="AK90" s="374">
        <v>1000</v>
      </c>
      <c r="AL90" s="369">
        <v>1.8700000000000001E-2</v>
      </c>
      <c r="AM90" s="369">
        <v>0.2</v>
      </c>
      <c r="AN90" s="369" t="s">
        <v>34</v>
      </c>
      <c r="AO90" s="367" t="s">
        <v>1324</v>
      </c>
      <c r="AP90" s="370" t="s">
        <v>716</v>
      </c>
      <c r="AQ90" s="376" t="s">
        <v>659</v>
      </c>
      <c r="AR90" s="369">
        <v>6.6666666666666662E-3</v>
      </c>
      <c r="AS90" s="369">
        <v>6.6666666666666662E-3</v>
      </c>
      <c r="AT90" s="369"/>
      <c r="AW90" s="680"/>
      <c r="AX90" s="681"/>
      <c r="AY90" s="681"/>
      <c r="AZ90" s="681"/>
      <c r="BA90" s="681"/>
      <c r="BB90" s="692"/>
      <c r="BC90" s="681"/>
      <c r="BD90" s="681"/>
      <c r="BE90" s="681"/>
      <c r="BF90" s="681"/>
      <c r="BG90" s="693"/>
      <c r="BH90" s="682"/>
      <c r="BI90" s="683"/>
      <c r="BJ90" s="683"/>
      <c r="BK90" s="683"/>
      <c r="BL90" s="218"/>
      <c r="BM90" s="682"/>
      <c r="BN90" s="682"/>
      <c r="BO90" s="682"/>
      <c r="BP90" s="682"/>
      <c r="BQ90" s="682"/>
      <c r="BR90" s="682"/>
      <c r="BS90" s="682"/>
      <c r="BT90" s="682"/>
      <c r="BU90" s="682"/>
      <c r="BV90" s="684"/>
      <c r="BW90" s="681"/>
    </row>
    <row r="91" spans="2:75" ht="15.75" customHeight="1">
      <c r="B91" s="363" t="s">
        <v>87</v>
      </c>
      <c r="C91" s="364">
        <v>41373625000186</v>
      </c>
      <c r="D91" s="365" t="s">
        <v>14</v>
      </c>
      <c r="E91" s="365" t="s">
        <v>607</v>
      </c>
      <c r="F91" s="365" t="s">
        <v>1317</v>
      </c>
      <c r="G91" s="366"/>
      <c r="H91" s="366" t="s">
        <v>34</v>
      </c>
      <c r="I91" s="366" t="s">
        <v>34</v>
      </c>
      <c r="J91" s="366" t="s">
        <v>611</v>
      </c>
      <c r="K91" s="367" t="s">
        <v>49</v>
      </c>
      <c r="L91" s="368"/>
      <c r="M91" s="368" t="s">
        <v>34</v>
      </c>
      <c r="N91" s="367">
        <v>593151</v>
      </c>
      <c r="O91" s="367" t="s">
        <v>1321</v>
      </c>
      <c r="P91" s="371">
        <v>44316</v>
      </c>
      <c r="Q91" s="372">
        <v>8945533.2899999991</v>
      </c>
      <c r="R91" s="372">
        <v>11657944.6590873</v>
      </c>
      <c r="S91" s="367">
        <v>12</v>
      </c>
      <c r="T91" s="369">
        <v>-0.32832226308292667</v>
      </c>
      <c r="U91" s="369">
        <v>-4.2442859772614527</v>
      </c>
      <c r="V91" s="369">
        <v>-0.35851442966165714</v>
      </c>
      <c r="W91" s="369">
        <v>-3.5146401880357643</v>
      </c>
      <c r="X91" s="369" t="s">
        <v>1421</v>
      </c>
      <c r="Y91" s="369" t="s">
        <v>1421</v>
      </c>
      <c r="Z91" s="369" t="s">
        <v>1421</v>
      </c>
      <c r="AA91" s="369" t="s">
        <v>1421</v>
      </c>
      <c r="AB91" s="369">
        <v>0.29008398563060966</v>
      </c>
      <c r="AC91" s="373">
        <v>-1.7192906112881619</v>
      </c>
      <c r="AD91" s="555">
        <v>0</v>
      </c>
      <c r="AE91" s="370" t="s">
        <v>2315</v>
      </c>
      <c r="AF91" s="370" t="s">
        <v>2278</v>
      </c>
      <c r="AG91" s="374" t="s">
        <v>1444</v>
      </c>
      <c r="AH91" s="374" t="s">
        <v>2279</v>
      </c>
      <c r="AI91" s="374">
        <v>1000</v>
      </c>
      <c r="AJ91" s="374">
        <v>1000</v>
      </c>
      <c r="AK91" s="374">
        <v>1000</v>
      </c>
      <c r="AL91" s="369">
        <v>0.02</v>
      </c>
      <c r="AM91" s="369">
        <v>0.2</v>
      </c>
      <c r="AN91" s="369" t="s">
        <v>34</v>
      </c>
      <c r="AO91" s="367" t="s">
        <v>1324</v>
      </c>
      <c r="AP91" s="370" t="s">
        <v>716</v>
      </c>
      <c r="AQ91" s="376" t="s">
        <v>687</v>
      </c>
      <c r="AR91" s="369">
        <v>6.6666666666666662E-3</v>
      </c>
      <c r="AS91" s="369">
        <v>6.6666666666666662E-3</v>
      </c>
      <c r="AT91" s="369"/>
      <c r="AW91" s="680"/>
      <c r="AX91" s="681"/>
      <c r="AY91" s="681"/>
      <c r="AZ91" s="681"/>
      <c r="BA91" s="681"/>
      <c r="BB91" s="692"/>
      <c r="BC91" s="681"/>
      <c r="BD91" s="681"/>
      <c r="BE91" s="681"/>
      <c r="BF91" s="681"/>
      <c r="BG91" s="693"/>
      <c r="BH91" s="682"/>
      <c r="BI91" s="683"/>
      <c r="BJ91" s="683"/>
      <c r="BK91" s="683"/>
      <c r="BL91" s="218"/>
      <c r="BM91" s="682"/>
      <c r="BN91" s="682"/>
      <c r="BO91" s="682"/>
      <c r="BP91" s="682"/>
      <c r="BQ91" s="682"/>
      <c r="BR91" s="682"/>
      <c r="BS91" s="682"/>
      <c r="BT91" s="682"/>
      <c r="BU91" s="682"/>
      <c r="BV91" s="684"/>
      <c r="BW91" s="681"/>
    </row>
    <row r="92" spans="2:75" ht="15.75" customHeight="1">
      <c r="B92" s="363" t="s">
        <v>764</v>
      </c>
      <c r="C92" s="364">
        <v>44417227000102</v>
      </c>
      <c r="D92" s="365" t="s">
        <v>13</v>
      </c>
      <c r="E92" s="365" t="s">
        <v>615</v>
      </c>
      <c r="F92" s="365" t="s">
        <v>619</v>
      </c>
      <c r="G92" s="366" t="s">
        <v>34</v>
      </c>
      <c r="H92" s="366" t="s">
        <v>1338</v>
      </c>
      <c r="I92" s="366" t="s">
        <v>34</v>
      </c>
      <c r="J92" s="366" t="s">
        <v>611</v>
      </c>
      <c r="K92" s="367" t="s">
        <v>48</v>
      </c>
      <c r="L92" s="368" t="s">
        <v>1339</v>
      </c>
      <c r="M92" s="368" t="s">
        <v>34</v>
      </c>
      <c r="N92" s="367">
        <v>631108</v>
      </c>
      <c r="O92" s="367" t="s">
        <v>1321</v>
      </c>
      <c r="P92" s="371">
        <v>44552</v>
      </c>
      <c r="Q92" s="372">
        <v>18477637.350000001</v>
      </c>
      <c r="R92" s="372" t="s">
        <v>1421</v>
      </c>
      <c r="S92" s="367">
        <v>46</v>
      </c>
      <c r="T92" s="369">
        <v>0.10773355978723398</v>
      </c>
      <c r="U92" s="369">
        <v>1.3926927549531545</v>
      </c>
      <c r="V92" s="369" t="s">
        <v>1421</v>
      </c>
      <c r="W92" s="369" t="s">
        <v>1421</v>
      </c>
      <c r="X92" s="369" t="s">
        <v>1421</v>
      </c>
      <c r="Y92" s="369" t="s">
        <v>1421</v>
      </c>
      <c r="Z92" s="369" t="s">
        <v>1421</v>
      </c>
      <c r="AA92" s="369" t="s">
        <v>1421</v>
      </c>
      <c r="AB92" s="369" t="s">
        <v>1421</v>
      </c>
      <c r="AC92" s="373" t="s">
        <v>1421</v>
      </c>
      <c r="AD92" s="555">
        <v>0</v>
      </c>
      <c r="AE92" s="370" t="s">
        <v>2316</v>
      </c>
      <c r="AF92" s="370" t="s">
        <v>2278</v>
      </c>
      <c r="AG92" s="374" t="s">
        <v>1444</v>
      </c>
      <c r="AH92" s="374" t="s">
        <v>2282</v>
      </c>
      <c r="AI92" s="374">
        <v>0</v>
      </c>
      <c r="AJ92" s="374">
        <v>0</v>
      </c>
      <c r="AK92" s="374">
        <v>0</v>
      </c>
      <c r="AL92" s="369">
        <v>1.6E-2</v>
      </c>
      <c r="AM92" s="369" t="s">
        <v>34</v>
      </c>
      <c r="AN92" s="369" t="s">
        <v>64</v>
      </c>
      <c r="AO92" s="367" t="s">
        <v>1324</v>
      </c>
      <c r="AP92" s="370" t="s">
        <v>13</v>
      </c>
      <c r="AQ92" s="376" t="s">
        <v>664</v>
      </c>
      <c r="AR92" s="369">
        <v>5.4000000000000003E-3</v>
      </c>
      <c r="AS92" s="369">
        <v>5.4000000000000003E-3</v>
      </c>
      <c r="AT92" s="369"/>
      <c r="AW92" s="680"/>
      <c r="AX92" s="681"/>
      <c r="AY92" s="681"/>
      <c r="AZ92" s="681"/>
      <c r="BA92" s="681"/>
      <c r="BB92" s="692"/>
      <c r="BC92" s="681"/>
      <c r="BD92" s="681"/>
      <c r="BE92" s="681"/>
      <c r="BF92" s="681"/>
      <c r="BG92" s="693"/>
      <c r="BH92" s="682"/>
      <c r="BI92" s="683"/>
      <c r="BJ92" s="683"/>
      <c r="BK92" s="683"/>
      <c r="BL92" s="218"/>
      <c r="BM92" s="682"/>
      <c r="BN92" s="682"/>
      <c r="BO92" s="682"/>
      <c r="BP92" s="682"/>
      <c r="BQ92" s="682"/>
      <c r="BR92" s="682"/>
      <c r="BS92" s="682"/>
      <c r="BT92" s="682"/>
      <c r="BU92" s="682"/>
      <c r="BV92" s="684"/>
      <c r="BW92" s="681"/>
    </row>
    <row r="93" spans="2:75" ht="15.75" customHeight="1">
      <c r="B93" s="363" t="s">
        <v>765</v>
      </c>
      <c r="C93" s="364">
        <v>19523641000159</v>
      </c>
      <c r="D93" s="365" t="s">
        <v>13</v>
      </c>
      <c r="E93" s="365" t="s">
        <v>615</v>
      </c>
      <c r="F93" s="365" t="s">
        <v>619</v>
      </c>
      <c r="G93" s="366" t="s">
        <v>34</v>
      </c>
      <c r="H93" s="366" t="s">
        <v>1337</v>
      </c>
      <c r="I93" s="366" t="s">
        <v>34</v>
      </c>
      <c r="J93" s="366"/>
      <c r="K93" s="367" t="s">
        <v>48</v>
      </c>
      <c r="L93" s="368"/>
      <c r="M93" s="368" t="s">
        <v>34</v>
      </c>
      <c r="N93" s="367">
        <v>366706</v>
      </c>
      <c r="O93" s="367" t="s">
        <v>1321</v>
      </c>
      <c r="P93" s="371">
        <v>41757</v>
      </c>
      <c r="Q93" s="372">
        <v>60838788.600000001</v>
      </c>
      <c r="R93" s="372">
        <v>57988120.602579385</v>
      </c>
      <c r="S93" s="367">
        <v>30</v>
      </c>
      <c r="T93" s="369">
        <v>0.12837857699258537</v>
      </c>
      <c r="U93" s="369">
        <v>1.6595749218894327</v>
      </c>
      <c r="V93" s="369">
        <v>0.12878657366397084</v>
      </c>
      <c r="W93" s="369">
        <v>1.2625390501185443</v>
      </c>
      <c r="X93" s="369">
        <v>0.21012025567840142</v>
      </c>
      <c r="Y93" s="369">
        <v>1.5933800693705096</v>
      </c>
      <c r="Z93" s="369">
        <v>0.2208994301613485</v>
      </c>
      <c r="AA93" s="369">
        <v>1.2556639740395394</v>
      </c>
      <c r="AB93" s="369">
        <v>3.8397148520839218E-2</v>
      </c>
      <c r="AC93" s="373">
        <v>0.64469047446634831</v>
      </c>
      <c r="AD93" s="555">
        <v>0</v>
      </c>
      <c r="AE93" s="370" t="s">
        <v>2317</v>
      </c>
      <c r="AF93" s="370" t="s">
        <v>2278</v>
      </c>
      <c r="AG93" s="374" t="s">
        <v>1444</v>
      </c>
      <c r="AH93" s="374" t="s">
        <v>2282</v>
      </c>
      <c r="AI93" s="374">
        <v>1000</v>
      </c>
      <c r="AJ93" s="374">
        <v>1000</v>
      </c>
      <c r="AK93" s="374">
        <v>1000</v>
      </c>
      <c r="AL93" s="369">
        <v>1.3999999999999999E-2</v>
      </c>
      <c r="AM93" s="369">
        <v>0.15</v>
      </c>
      <c r="AN93" s="369" t="s">
        <v>64</v>
      </c>
      <c r="AO93" s="367" t="s">
        <v>1324</v>
      </c>
      <c r="AP93" s="370" t="s">
        <v>13</v>
      </c>
      <c r="AQ93" s="376" t="s">
        <v>668</v>
      </c>
      <c r="AR93" s="369">
        <v>3.7333333333333333E-3</v>
      </c>
      <c r="AS93" s="369">
        <v>3.7333333333333333E-3</v>
      </c>
      <c r="AT93" s="369"/>
      <c r="AW93" s="680"/>
      <c r="AX93" s="681"/>
      <c r="AY93" s="681"/>
      <c r="AZ93" s="681"/>
      <c r="BA93" s="681"/>
      <c r="BB93" s="692"/>
      <c r="BC93" s="681"/>
      <c r="BD93" s="681"/>
      <c r="BE93" s="681"/>
      <c r="BF93" s="681"/>
      <c r="BG93" s="693"/>
      <c r="BH93" s="682"/>
      <c r="BI93" s="683"/>
      <c r="BJ93" s="683"/>
      <c r="BK93" s="683"/>
      <c r="BL93" s="218"/>
      <c r="BM93" s="682"/>
      <c r="BN93" s="682"/>
      <c r="BO93" s="682"/>
      <c r="BP93" s="682"/>
      <c r="BQ93" s="682"/>
      <c r="BR93" s="682"/>
      <c r="BS93" s="682"/>
      <c r="BT93" s="682"/>
      <c r="BU93" s="682"/>
      <c r="BV93" s="684"/>
      <c r="BW93" s="681"/>
    </row>
    <row r="94" spans="2:75" ht="15.75" customHeight="1">
      <c r="B94" s="363" t="s">
        <v>88</v>
      </c>
      <c r="C94" s="364">
        <v>36327745000107</v>
      </c>
      <c r="D94" s="365" t="s">
        <v>13</v>
      </c>
      <c r="E94" s="365" t="s">
        <v>615</v>
      </c>
      <c r="F94" s="365" t="s">
        <v>619</v>
      </c>
      <c r="G94" s="366" t="s">
        <v>34</v>
      </c>
      <c r="H94" s="366" t="s">
        <v>1338</v>
      </c>
      <c r="I94" s="366" t="s">
        <v>34</v>
      </c>
      <c r="J94" s="366"/>
      <c r="K94" s="367" t="s">
        <v>48</v>
      </c>
      <c r="L94" s="368"/>
      <c r="M94" s="368" t="s">
        <v>34</v>
      </c>
      <c r="N94" s="367">
        <v>537454</v>
      </c>
      <c r="O94" s="367" t="s">
        <v>1321</v>
      </c>
      <c r="P94" s="371">
        <v>43970</v>
      </c>
      <c r="Q94" s="372">
        <v>34834172.719999999</v>
      </c>
      <c r="R94" s="372">
        <v>29794383.108452376</v>
      </c>
      <c r="S94" s="367">
        <v>30</v>
      </c>
      <c r="T94" s="369">
        <v>0.18528550435254854</v>
      </c>
      <c r="U94" s="369">
        <v>2.3952218790436084</v>
      </c>
      <c r="V94" s="369">
        <v>0.16366707979087902</v>
      </c>
      <c r="W94" s="369">
        <v>1.6044846413416203</v>
      </c>
      <c r="X94" s="369">
        <v>0.27602597043271859</v>
      </c>
      <c r="Y94" s="369">
        <v>2.0931550768208802</v>
      </c>
      <c r="Z94" s="369" t="s">
        <v>1421</v>
      </c>
      <c r="AA94" s="369" t="s">
        <v>1421</v>
      </c>
      <c r="AB94" s="369">
        <v>7.4165239966343957E-2</v>
      </c>
      <c r="AC94" s="373">
        <v>0.77136157493276469</v>
      </c>
      <c r="AD94" s="555">
        <v>36352273000142</v>
      </c>
      <c r="AE94" s="370" t="s">
        <v>2317</v>
      </c>
      <c r="AF94" s="370" t="s">
        <v>2278</v>
      </c>
      <c r="AG94" s="374" t="s">
        <v>1444</v>
      </c>
      <c r="AH94" s="374" t="s">
        <v>2282</v>
      </c>
      <c r="AI94" s="374">
        <v>1000</v>
      </c>
      <c r="AJ94" s="374">
        <v>1000</v>
      </c>
      <c r="AK94" s="374">
        <v>1000</v>
      </c>
      <c r="AL94" s="369">
        <v>1.8700000000000001E-2</v>
      </c>
      <c r="AM94" s="369">
        <v>0.2</v>
      </c>
      <c r="AN94" s="369" t="s">
        <v>34</v>
      </c>
      <c r="AO94" s="367" t="s">
        <v>1324</v>
      </c>
      <c r="AP94" s="370" t="s">
        <v>13</v>
      </c>
      <c r="AQ94" s="376" t="s">
        <v>668</v>
      </c>
      <c r="AR94" s="369">
        <v>5.3333333333333332E-3</v>
      </c>
      <c r="AS94" s="369">
        <v>5.3333333333333332E-3</v>
      </c>
      <c r="AT94" s="369"/>
      <c r="AW94" s="680"/>
      <c r="AX94" s="681"/>
      <c r="AY94" s="681"/>
      <c r="AZ94" s="681"/>
      <c r="BA94" s="681"/>
      <c r="BB94" s="692"/>
      <c r="BC94" s="681"/>
      <c r="BD94" s="681"/>
      <c r="BE94" s="681"/>
      <c r="BF94" s="681"/>
      <c r="BG94" s="693"/>
      <c r="BH94" s="682"/>
      <c r="BI94" s="683"/>
      <c r="BJ94" s="683"/>
      <c r="BK94" s="683"/>
      <c r="BL94" s="218"/>
      <c r="BM94" s="682"/>
      <c r="BN94" s="682"/>
      <c r="BO94" s="682"/>
      <c r="BP94" s="682"/>
      <c r="BQ94" s="682"/>
      <c r="BR94" s="682"/>
      <c r="BS94" s="682"/>
      <c r="BT94" s="682"/>
      <c r="BU94" s="682"/>
      <c r="BV94" s="684"/>
      <c r="BW94" s="681"/>
    </row>
    <row r="95" spans="2:75" ht="15.75" customHeight="1">
      <c r="B95" s="363" t="s">
        <v>766</v>
      </c>
      <c r="C95" s="364">
        <v>34172497000147</v>
      </c>
      <c r="D95" s="365" t="s">
        <v>13</v>
      </c>
      <c r="E95" s="365" t="s">
        <v>615</v>
      </c>
      <c r="F95" s="365" t="s">
        <v>619</v>
      </c>
      <c r="G95" s="366" t="s">
        <v>34</v>
      </c>
      <c r="H95" s="366" t="s">
        <v>1338</v>
      </c>
      <c r="I95" s="366" t="s">
        <v>34</v>
      </c>
      <c r="J95" s="366"/>
      <c r="K95" s="367" t="s">
        <v>48</v>
      </c>
      <c r="L95" s="368"/>
      <c r="M95" s="368" t="s">
        <v>34</v>
      </c>
      <c r="N95" s="367">
        <v>511897</v>
      </c>
      <c r="O95" s="367" t="s">
        <v>1321</v>
      </c>
      <c r="P95" s="371">
        <v>43761</v>
      </c>
      <c r="Q95" s="372">
        <v>134863015.97999999</v>
      </c>
      <c r="R95" s="372">
        <v>103804881.52484126</v>
      </c>
      <c r="S95" s="367">
        <v>22</v>
      </c>
      <c r="T95" s="369">
        <v>0.16925203498212538</v>
      </c>
      <c r="U95" s="369">
        <v>2.1879540910576623</v>
      </c>
      <c r="V95" s="369">
        <v>0.21103169841887337</v>
      </c>
      <c r="W95" s="369">
        <v>2.0688162786429127</v>
      </c>
      <c r="X95" s="369">
        <v>0.24211266992865021</v>
      </c>
      <c r="Y95" s="369">
        <v>1.8359843583897113</v>
      </c>
      <c r="Z95" s="369" t="s">
        <v>1421</v>
      </c>
      <c r="AA95" s="369" t="s">
        <v>1421</v>
      </c>
      <c r="AB95" s="369">
        <v>0.10320283322254376</v>
      </c>
      <c r="AC95" s="373">
        <v>0.96606721666971918</v>
      </c>
      <c r="AD95" s="555">
        <v>37953365000140</v>
      </c>
      <c r="AE95" s="370" t="s">
        <v>2318</v>
      </c>
      <c r="AF95" s="370" t="s">
        <v>2278</v>
      </c>
      <c r="AG95" s="374" t="s">
        <v>1444</v>
      </c>
      <c r="AH95" s="374" t="s">
        <v>2279</v>
      </c>
      <c r="AI95" s="374">
        <v>10000</v>
      </c>
      <c r="AJ95" s="374">
        <v>2000</v>
      </c>
      <c r="AK95" s="374">
        <v>2000</v>
      </c>
      <c r="AL95" s="369">
        <v>0.02</v>
      </c>
      <c r="AM95" s="369">
        <v>0.2</v>
      </c>
      <c r="AN95" s="369" t="s">
        <v>34</v>
      </c>
      <c r="AO95" s="367" t="s">
        <v>1324</v>
      </c>
      <c r="AP95" s="370" t="s">
        <v>13</v>
      </c>
      <c r="AQ95" s="376" t="s">
        <v>668</v>
      </c>
      <c r="AR95" s="369">
        <v>5.3333333333333332E-3</v>
      </c>
      <c r="AS95" s="369">
        <v>5.3333333333333332E-3</v>
      </c>
      <c r="AT95" s="369"/>
      <c r="AW95" s="680"/>
      <c r="AX95" s="681"/>
      <c r="AY95" s="681"/>
      <c r="AZ95" s="681"/>
      <c r="BA95" s="681"/>
      <c r="BB95" s="692"/>
      <c r="BC95" s="681"/>
      <c r="BD95" s="681"/>
      <c r="BE95" s="681"/>
      <c r="BF95" s="681"/>
      <c r="BG95" s="693"/>
      <c r="BH95" s="682"/>
      <c r="BI95" s="683"/>
      <c r="BJ95" s="683"/>
      <c r="BK95" s="683"/>
      <c r="BL95" s="218"/>
      <c r="BM95" s="682"/>
      <c r="BN95" s="682"/>
      <c r="BO95" s="682"/>
      <c r="BP95" s="682"/>
      <c r="BQ95" s="682"/>
      <c r="BR95" s="682"/>
      <c r="BS95" s="682"/>
      <c r="BT95" s="682"/>
      <c r="BU95" s="682"/>
      <c r="BV95" s="684"/>
      <c r="BW95" s="681"/>
    </row>
    <row r="96" spans="2:75" ht="15.75" customHeight="1">
      <c r="B96" s="363" t="s">
        <v>1524</v>
      </c>
      <c r="C96" s="364">
        <v>33601214000172</v>
      </c>
      <c r="D96" s="365" t="s">
        <v>13</v>
      </c>
      <c r="E96" s="365" t="s">
        <v>615</v>
      </c>
      <c r="F96" s="365" t="s">
        <v>619</v>
      </c>
      <c r="G96" s="366" t="s">
        <v>34</v>
      </c>
      <c r="H96" s="366" t="s">
        <v>1338</v>
      </c>
      <c r="I96" s="366" t="s">
        <v>34</v>
      </c>
      <c r="J96" s="366"/>
      <c r="K96" s="367" t="s">
        <v>48</v>
      </c>
      <c r="L96" s="368"/>
      <c r="M96" s="368"/>
      <c r="N96" s="367">
        <v>501476</v>
      </c>
      <c r="O96" s="367" t="s">
        <v>1321</v>
      </c>
      <c r="P96" s="371">
        <v>43661</v>
      </c>
      <c r="Q96" s="372" t="s">
        <v>1394</v>
      </c>
      <c r="R96" s="372" t="s">
        <v>1421</v>
      </c>
      <c r="S96" s="367">
        <v>22</v>
      </c>
      <c r="T96" s="369" t="s">
        <v>1421</v>
      </c>
      <c r="U96" s="369" t="s">
        <v>1421</v>
      </c>
      <c r="V96" s="369" t="s">
        <v>1421</v>
      </c>
      <c r="W96" s="369" t="s">
        <v>1421</v>
      </c>
      <c r="X96" s="369" t="s">
        <v>1421</v>
      </c>
      <c r="Y96" s="369" t="s">
        <v>1421</v>
      </c>
      <c r="Z96" s="369" t="s">
        <v>1421</v>
      </c>
      <c r="AA96" s="369" t="s">
        <v>1421</v>
      </c>
      <c r="AB96" s="369" t="s">
        <v>1421</v>
      </c>
      <c r="AC96" s="373" t="s">
        <v>1421</v>
      </c>
      <c r="AD96" s="555">
        <v>0</v>
      </c>
      <c r="AE96" s="370" t="s">
        <v>2318</v>
      </c>
      <c r="AF96" s="370" t="s">
        <v>2278</v>
      </c>
      <c r="AG96" s="374" t="s">
        <v>1444</v>
      </c>
      <c r="AH96" s="374" t="s">
        <v>2279</v>
      </c>
      <c r="AI96" s="374">
        <v>5000</v>
      </c>
      <c r="AJ96" s="374">
        <v>1000</v>
      </c>
      <c r="AK96" s="374">
        <v>1000</v>
      </c>
      <c r="AL96" s="369">
        <v>1.4999999999999999E-2</v>
      </c>
      <c r="AM96" s="369">
        <v>0.2</v>
      </c>
      <c r="AN96" s="369" t="s">
        <v>34</v>
      </c>
      <c r="AO96" s="367" t="s">
        <v>1324</v>
      </c>
      <c r="AP96" s="370" t="s">
        <v>13</v>
      </c>
      <c r="AQ96" s="376" t="s">
        <v>668</v>
      </c>
      <c r="AR96" s="369">
        <v>4.0000000000000001E-3</v>
      </c>
      <c r="AS96" s="369">
        <v>4.0000000000000001E-3</v>
      </c>
      <c r="AT96" s="369"/>
      <c r="AW96" s="680"/>
      <c r="AX96" s="681"/>
      <c r="AY96" s="681"/>
      <c r="AZ96" s="681"/>
      <c r="BA96" s="681"/>
      <c r="BB96" s="692"/>
      <c r="BC96" s="681"/>
      <c r="BD96" s="681"/>
      <c r="BE96" s="681"/>
      <c r="BF96" s="681"/>
      <c r="BG96" s="693"/>
      <c r="BH96" s="682"/>
      <c r="BI96" s="683"/>
      <c r="BJ96" s="683"/>
      <c r="BK96" s="683"/>
      <c r="BL96" s="218"/>
      <c r="BM96" s="682"/>
      <c r="BN96" s="682"/>
      <c r="BO96" s="682"/>
      <c r="BP96" s="682"/>
      <c r="BQ96" s="682"/>
      <c r="BR96" s="682"/>
      <c r="BS96" s="682"/>
      <c r="BT96" s="682"/>
      <c r="BU96" s="682"/>
      <c r="BV96" s="684"/>
      <c r="BW96" s="681"/>
    </row>
    <row r="97" spans="2:75" ht="15.75" customHeight="1">
      <c r="B97" s="363" t="s">
        <v>767</v>
      </c>
      <c r="C97" s="364">
        <v>44613740000179</v>
      </c>
      <c r="D97" s="365" t="s">
        <v>13</v>
      </c>
      <c r="E97" s="365" t="s">
        <v>615</v>
      </c>
      <c r="F97" s="365" t="s">
        <v>619</v>
      </c>
      <c r="G97" s="366" t="s">
        <v>34</v>
      </c>
      <c r="H97" s="366" t="s">
        <v>1338</v>
      </c>
      <c r="I97" s="366" t="s">
        <v>34</v>
      </c>
      <c r="J97" s="366"/>
      <c r="K97" s="367" t="s">
        <v>48</v>
      </c>
      <c r="L97" s="368"/>
      <c r="M97" s="368" t="s">
        <v>34</v>
      </c>
      <c r="N97" s="367">
        <v>637157</v>
      </c>
      <c r="O97" s="367" t="s">
        <v>1321</v>
      </c>
      <c r="P97" s="371">
        <v>44593</v>
      </c>
      <c r="Q97" s="372">
        <v>6482358.4500000002</v>
      </c>
      <c r="R97" s="372" t="s">
        <v>1421</v>
      </c>
      <c r="S97" s="367">
        <v>21</v>
      </c>
      <c r="T97" s="369" t="s">
        <v>1421</v>
      </c>
      <c r="U97" s="369" t="s">
        <v>1421</v>
      </c>
      <c r="V97" s="369" t="s">
        <v>1421</v>
      </c>
      <c r="W97" s="369" t="s">
        <v>1421</v>
      </c>
      <c r="X97" s="369" t="s">
        <v>1421</v>
      </c>
      <c r="Y97" s="369" t="s">
        <v>1421</v>
      </c>
      <c r="Z97" s="369" t="s">
        <v>1421</v>
      </c>
      <c r="AA97" s="369" t="s">
        <v>1421</v>
      </c>
      <c r="AB97" s="369" t="s">
        <v>1421</v>
      </c>
      <c r="AC97" s="373" t="s">
        <v>1421</v>
      </c>
      <c r="AD97" s="555">
        <v>44574244000153</v>
      </c>
      <c r="AE97" s="370" t="s">
        <v>2318</v>
      </c>
      <c r="AF97" s="370" t="s">
        <v>2278</v>
      </c>
      <c r="AG97" s="374" t="s">
        <v>1444</v>
      </c>
      <c r="AH97" s="374" t="s">
        <v>2282</v>
      </c>
      <c r="AI97" s="374">
        <v>1000</v>
      </c>
      <c r="AJ97" s="374">
        <v>500</v>
      </c>
      <c r="AK97" s="374">
        <v>500</v>
      </c>
      <c r="AL97" s="369">
        <v>1.4999999999999999E-2</v>
      </c>
      <c r="AM97" s="369">
        <v>0.2</v>
      </c>
      <c r="AN97" s="369" t="s">
        <v>2296</v>
      </c>
      <c r="AO97" s="367" t="s">
        <v>1324</v>
      </c>
      <c r="AP97" s="370" t="s">
        <v>13</v>
      </c>
      <c r="AQ97" s="376" t="s">
        <v>668</v>
      </c>
      <c r="AR97" s="369">
        <v>4.0000000000000001E-3</v>
      </c>
      <c r="AS97" s="369">
        <v>4.0000000000000001E-3</v>
      </c>
      <c r="AT97" s="369"/>
      <c r="AW97" s="680"/>
      <c r="AX97" s="681"/>
      <c r="AY97" s="681"/>
      <c r="AZ97" s="681"/>
      <c r="BA97" s="681"/>
      <c r="BB97" s="692"/>
      <c r="BC97" s="681"/>
      <c r="BD97" s="681"/>
      <c r="BE97" s="681"/>
      <c r="BF97" s="681"/>
      <c r="BG97" s="693"/>
      <c r="BH97" s="682"/>
      <c r="BI97" s="683"/>
      <c r="BJ97" s="683"/>
      <c r="BK97" s="683"/>
      <c r="BL97" s="218"/>
      <c r="BM97" s="682"/>
      <c r="BN97" s="682"/>
      <c r="BO97" s="682"/>
      <c r="BP97" s="682"/>
      <c r="BQ97" s="682"/>
      <c r="BR97" s="682"/>
      <c r="BS97" s="682"/>
      <c r="BT97" s="682"/>
      <c r="BU97" s="682"/>
      <c r="BV97" s="684"/>
      <c r="BW97" s="681"/>
    </row>
    <row r="98" spans="2:75" ht="15.75" customHeight="1">
      <c r="B98" s="363" t="s">
        <v>89</v>
      </c>
      <c r="C98" s="364">
        <v>31848209000133</v>
      </c>
      <c r="D98" s="365" t="s">
        <v>13</v>
      </c>
      <c r="E98" s="365" t="s">
        <v>615</v>
      </c>
      <c r="F98" s="365" t="s">
        <v>619</v>
      </c>
      <c r="G98" s="366" t="s">
        <v>34</v>
      </c>
      <c r="H98" s="366" t="s">
        <v>1337</v>
      </c>
      <c r="I98" s="366" t="s">
        <v>34</v>
      </c>
      <c r="J98" s="366"/>
      <c r="K98" s="367" t="s">
        <v>48</v>
      </c>
      <c r="L98" s="368"/>
      <c r="M98" s="368" t="s">
        <v>34</v>
      </c>
      <c r="N98" s="367">
        <v>494747</v>
      </c>
      <c r="O98" s="367" t="s">
        <v>1321</v>
      </c>
      <c r="P98" s="371">
        <v>43560</v>
      </c>
      <c r="Q98" s="372">
        <v>33638931.539999999</v>
      </c>
      <c r="R98" s="372">
        <v>48668635.234722219</v>
      </c>
      <c r="S98" s="367">
        <v>121</v>
      </c>
      <c r="T98" s="369">
        <v>6.9805890790207048E-2</v>
      </c>
      <c r="U98" s="369">
        <v>0.90239437505426667</v>
      </c>
      <c r="V98" s="369">
        <v>0.11523754069599712</v>
      </c>
      <c r="W98" s="369">
        <v>1.1297132226526803</v>
      </c>
      <c r="X98" s="369">
        <v>0.21022952897328917</v>
      </c>
      <c r="Y98" s="369">
        <v>1.5942087086162902</v>
      </c>
      <c r="Z98" s="369">
        <v>0.42857134560128562</v>
      </c>
      <c r="AA98" s="369">
        <v>2.4361384661975629</v>
      </c>
      <c r="AB98" s="369">
        <v>2.5630517289940955E-2</v>
      </c>
      <c r="AC98" s="373">
        <v>0.47854705729517744</v>
      </c>
      <c r="AD98" s="555">
        <v>0</v>
      </c>
      <c r="AE98" s="370" t="s">
        <v>2319</v>
      </c>
      <c r="AF98" s="370" t="s">
        <v>761</v>
      </c>
      <c r="AG98" s="374" t="s">
        <v>1446</v>
      </c>
      <c r="AH98" s="374" t="s">
        <v>2279</v>
      </c>
      <c r="AI98" s="374" t="s">
        <v>1432</v>
      </c>
      <c r="AJ98" s="374" t="s">
        <v>1432</v>
      </c>
      <c r="AK98" s="374" t="s">
        <v>1432</v>
      </c>
      <c r="AL98" s="369">
        <v>0.02</v>
      </c>
      <c r="AM98" s="369">
        <v>0.2</v>
      </c>
      <c r="AN98" s="369" t="s">
        <v>64</v>
      </c>
      <c r="AO98" s="367" t="s">
        <v>1324</v>
      </c>
      <c r="AP98" s="370" t="s">
        <v>13</v>
      </c>
      <c r="AQ98" s="376" t="s">
        <v>698</v>
      </c>
      <c r="AR98" s="369">
        <v>6.6666666666666662E-3</v>
      </c>
      <c r="AS98" s="369">
        <v>6.6666666666666662E-3</v>
      </c>
      <c r="AT98" s="369"/>
      <c r="AW98" s="680"/>
      <c r="AX98" s="681"/>
      <c r="AY98" s="681"/>
      <c r="AZ98" s="681"/>
      <c r="BA98" s="681"/>
      <c r="BB98" s="692"/>
      <c r="BC98" s="681"/>
      <c r="BD98" s="681"/>
      <c r="BE98" s="681"/>
      <c r="BF98" s="681"/>
      <c r="BG98" s="693"/>
      <c r="BH98" s="682"/>
      <c r="BI98" s="683"/>
      <c r="BJ98" s="683"/>
      <c r="BK98" s="683"/>
      <c r="BL98" s="218"/>
      <c r="BM98" s="682"/>
      <c r="BN98" s="682"/>
      <c r="BO98" s="682"/>
      <c r="BP98" s="682"/>
      <c r="BQ98" s="682"/>
      <c r="BR98" s="682"/>
      <c r="BS98" s="682"/>
      <c r="BT98" s="682"/>
      <c r="BU98" s="682"/>
      <c r="BV98" s="684"/>
      <c r="BW98" s="681"/>
    </row>
    <row r="99" spans="2:75" ht="15.75" customHeight="1">
      <c r="B99" s="363" t="s">
        <v>768</v>
      </c>
      <c r="C99" s="364">
        <v>20441301000168</v>
      </c>
      <c r="D99" s="365" t="s">
        <v>11</v>
      </c>
      <c r="E99" s="365" t="s">
        <v>620</v>
      </c>
      <c r="F99" s="365" t="s">
        <v>685</v>
      </c>
      <c r="G99" s="366" t="s">
        <v>738</v>
      </c>
      <c r="H99" s="366" t="s">
        <v>34</v>
      </c>
      <c r="I99" s="366" t="s">
        <v>1319</v>
      </c>
      <c r="J99" s="366" t="s">
        <v>608</v>
      </c>
      <c r="K99" s="367" t="s">
        <v>48</v>
      </c>
      <c r="L99" s="368"/>
      <c r="M99" s="368" t="s">
        <v>34</v>
      </c>
      <c r="N99" s="367">
        <v>371688</v>
      </c>
      <c r="O99" s="367" t="s">
        <v>1321</v>
      </c>
      <c r="P99" s="371">
        <v>41838</v>
      </c>
      <c r="Q99" s="372">
        <v>682515998.00999999</v>
      </c>
      <c r="R99" s="372">
        <v>486807081.08726203</v>
      </c>
      <c r="S99" s="367">
        <v>91</v>
      </c>
      <c r="T99" s="369">
        <v>9.4738038684430537E-2</v>
      </c>
      <c r="U99" s="369">
        <v>1.2246971171736274</v>
      </c>
      <c r="V99" s="369">
        <v>0.13259015115175954</v>
      </c>
      <c r="W99" s="369">
        <v>1.2998268276551592</v>
      </c>
      <c r="X99" s="369">
        <v>0.2105723245245299</v>
      </c>
      <c r="Y99" s="369">
        <v>1.5968081895537769</v>
      </c>
      <c r="Z99" s="369">
        <v>0.29166430752908945</v>
      </c>
      <c r="AA99" s="369">
        <v>1.6579144781404136</v>
      </c>
      <c r="AB99" s="369">
        <v>1.3041254198817257E-3</v>
      </c>
      <c r="AC99" s="373">
        <v>21.000063536027646</v>
      </c>
      <c r="AD99" s="555">
        <v>30576260000170</v>
      </c>
      <c r="AE99" s="370" t="s">
        <v>2319</v>
      </c>
      <c r="AF99" s="370" t="s">
        <v>761</v>
      </c>
      <c r="AG99" s="374" t="s">
        <v>1446</v>
      </c>
      <c r="AH99" s="374" t="s">
        <v>2279</v>
      </c>
      <c r="AI99" s="374">
        <v>25000</v>
      </c>
      <c r="AJ99" s="374">
        <v>5000</v>
      </c>
      <c r="AK99" s="374">
        <v>5000</v>
      </c>
      <c r="AL99" s="369">
        <v>0.02</v>
      </c>
      <c r="AM99" s="369">
        <v>0.2</v>
      </c>
      <c r="AN99" s="369" t="s">
        <v>64</v>
      </c>
      <c r="AO99" s="367" t="s">
        <v>1324</v>
      </c>
      <c r="AP99" s="370" t="s">
        <v>13</v>
      </c>
      <c r="AQ99" s="376" t="s">
        <v>668</v>
      </c>
      <c r="AR99" s="369">
        <v>6.6666666666666662E-3</v>
      </c>
      <c r="AS99" s="369">
        <v>6.6666666666666662E-3</v>
      </c>
      <c r="AT99" s="369"/>
      <c r="AW99" s="680"/>
      <c r="AX99" s="681"/>
      <c r="AY99" s="681"/>
      <c r="AZ99" s="681"/>
      <c r="BA99" s="681"/>
      <c r="BB99" s="692"/>
      <c r="BC99" s="681"/>
      <c r="BD99" s="681"/>
      <c r="BE99" s="681"/>
      <c r="BF99" s="681"/>
      <c r="BG99" s="693"/>
      <c r="BH99" s="682"/>
      <c r="BI99" s="683"/>
      <c r="BJ99" s="683"/>
      <c r="BK99" s="683"/>
      <c r="BL99" s="218"/>
      <c r="BM99" s="682"/>
      <c r="BN99" s="682"/>
      <c r="BO99" s="682"/>
      <c r="BP99" s="682"/>
      <c r="BQ99" s="682"/>
      <c r="BR99" s="682"/>
      <c r="BS99" s="682"/>
      <c r="BT99" s="682"/>
      <c r="BU99" s="682"/>
      <c r="BV99" s="684"/>
      <c r="BW99" s="681"/>
    </row>
    <row r="100" spans="2:75" ht="15.75" customHeight="1">
      <c r="B100" s="363" t="s">
        <v>90</v>
      </c>
      <c r="C100" s="364">
        <v>24773832000109</v>
      </c>
      <c r="D100" s="365" t="s">
        <v>11</v>
      </c>
      <c r="E100" s="365" t="s">
        <v>620</v>
      </c>
      <c r="F100" s="365" t="s">
        <v>685</v>
      </c>
      <c r="G100" s="366" t="s">
        <v>738</v>
      </c>
      <c r="H100" s="366" t="s">
        <v>34</v>
      </c>
      <c r="I100" s="366" t="s">
        <v>1304</v>
      </c>
      <c r="J100" s="366" t="s">
        <v>608</v>
      </c>
      <c r="K100" s="367" t="s">
        <v>48</v>
      </c>
      <c r="L100" s="368"/>
      <c r="M100" s="368" t="s">
        <v>34</v>
      </c>
      <c r="N100" s="367">
        <v>420530</v>
      </c>
      <c r="O100" s="367" t="s">
        <v>1321</v>
      </c>
      <c r="P100" s="371">
        <v>42534</v>
      </c>
      <c r="Q100" s="372">
        <v>412741933.02999997</v>
      </c>
      <c r="R100" s="372">
        <v>242059182.6264683</v>
      </c>
      <c r="S100" s="367">
        <v>0</v>
      </c>
      <c r="T100" s="369">
        <v>7.8190244995797853E-2</v>
      </c>
      <c r="U100" s="369">
        <v>1.0107805583396627</v>
      </c>
      <c r="V100" s="369">
        <v>0.10480633139818241</v>
      </c>
      <c r="W100" s="369">
        <v>1.0274524923314179</v>
      </c>
      <c r="X100" s="369">
        <v>0.13880557472719568</v>
      </c>
      <c r="Y100" s="369">
        <v>1.0525878886533588</v>
      </c>
      <c r="Z100" s="369">
        <v>0.18455327083159601</v>
      </c>
      <c r="AA100" s="369">
        <v>1.0490606214109874</v>
      </c>
      <c r="AB100" s="369">
        <v>1.4190792661087223E-3</v>
      </c>
      <c r="AC100" s="373">
        <v>1.788975270732577</v>
      </c>
      <c r="AD100" s="555">
        <v>0</v>
      </c>
      <c r="AE100" s="370" t="s">
        <v>2319</v>
      </c>
      <c r="AF100" s="370" t="s">
        <v>761</v>
      </c>
      <c r="AG100" s="374" t="s">
        <v>1446</v>
      </c>
      <c r="AH100" s="374" t="s">
        <v>2282</v>
      </c>
      <c r="AI100" s="374">
        <v>1000</v>
      </c>
      <c r="AJ100" s="374">
        <v>1000</v>
      </c>
      <c r="AK100" s="374">
        <v>1000</v>
      </c>
      <c r="AL100" s="369">
        <v>5.0000000000000001E-3</v>
      </c>
      <c r="AM100" s="369" t="s">
        <v>34</v>
      </c>
      <c r="AN100" s="369" t="s">
        <v>64</v>
      </c>
      <c r="AO100" s="367" t="s">
        <v>1324</v>
      </c>
      <c r="AP100" s="370" t="s">
        <v>11</v>
      </c>
      <c r="AQ100" s="376" t="s">
        <v>669</v>
      </c>
      <c r="AR100" s="369">
        <v>1.3333333333333333E-3</v>
      </c>
      <c r="AS100" s="369">
        <v>1.3333333333333333E-3</v>
      </c>
      <c r="AT100" s="369"/>
      <c r="AW100" s="680"/>
      <c r="AX100" s="681"/>
      <c r="AY100" s="681"/>
      <c r="AZ100" s="681"/>
      <c r="BA100" s="681"/>
      <c r="BB100" s="692"/>
      <c r="BC100" s="681"/>
      <c r="BD100" s="681"/>
      <c r="BE100" s="681"/>
      <c r="BF100" s="681"/>
      <c r="BG100" s="693"/>
      <c r="BH100" s="682"/>
      <c r="BI100" s="683"/>
      <c r="BJ100" s="683"/>
      <c r="BK100" s="683"/>
      <c r="BL100" s="218"/>
      <c r="BM100" s="682"/>
      <c r="BN100" s="682"/>
      <c r="BO100" s="682"/>
      <c r="BP100" s="682"/>
      <c r="BQ100" s="682"/>
      <c r="BR100" s="682"/>
      <c r="BS100" s="682"/>
      <c r="BT100" s="682"/>
      <c r="BU100" s="682"/>
      <c r="BV100" s="684"/>
      <c r="BW100" s="681"/>
    </row>
    <row r="101" spans="2:75" ht="15.75" customHeight="1">
      <c r="B101" s="363" t="s">
        <v>91</v>
      </c>
      <c r="C101" s="364">
        <v>9625909000100</v>
      </c>
      <c r="D101" s="365" t="s">
        <v>11</v>
      </c>
      <c r="E101" s="365" t="s">
        <v>620</v>
      </c>
      <c r="F101" s="365" t="s">
        <v>685</v>
      </c>
      <c r="G101" s="366" t="s">
        <v>738</v>
      </c>
      <c r="H101" s="366" t="s">
        <v>34</v>
      </c>
      <c r="I101" s="366" t="s">
        <v>1304</v>
      </c>
      <c r="J101" s="366" t="s">
        <v>608</v>
      </c>
      <c r="K101" s="367" t="s">
        <v>48</v>
      </c>
      <c r="L101" s="368"/>
      <c r="M101" s="368" t="s">
        <v>34</v>
      </c>
      <c r="N101" s="367">
        <v>221201</v>
      </c>
      <c r="O101" s="367" t="s">
        <v>1321</v>
      </c>
      <c r="P101" s="371">
        <v>39791</v>
      </c>
      <c r="Q101" s="372">
        <v>358640650.20999998</v>
      </c>
      <c r="R101" s="372">
        <v>368469655.09357131</v>
      </c>
      <c r="S101" s="367">
        <v>2</v>
      </c>
      <c r="T101" s="369">
        <v>7.5730387443456948E-2</v>
      </c>
      <c r="U101" s="369">
        <v>0.97898149964218972</v>
      </c>
      <c r="V101" s="369">
        <v>0.10089061528942267</v>
      </c>
      <c r="W101" s="369">
        <v>0.98906538134742206</v>
      </c>
      <c r="X101" s="369">
        <v>0.1442085179478485</v>
      </c>
      <c r="Y101" s="369">
        <v>1.0935593885972057</v>
      </c>
      <c r="Z101" s="369">
        <v>0.22535403241466812</v>
      </c>
      <c r="AA101" s="369">
        <v>1.2809853773771724</v>
      </c>
      <c r="AB101" s="369">
        <v>6.4658879218129168E-3</v>
      </c>
      <c r="AC101" s="373">
        <v>-0.15364088142132418</v>
      </c>
      <c r="AD101" s="555">
        <v>22099999000100</v>
      </c>
      <c r="AE101" s="370" t="s">
        <v>2319</v>
      </c>
      <c r="AF101" s="370" t="s">
        <v>2278</v>
      </c>
      <c r="AG101" s="374" t="s">
        <v>1444</v>
      </c>
      <c r="AH101" s="374" t="s">
        <v>2282</v>
      </c>
      <c r="AI101" s="374">
        <v>100</v>
      </c>
      <c r="AJ101" s="374">
        <v>100</v>
      </c>
      <c r="AK101" s="374">
        <v>100</v>
      </c>
      <c r="AL101" s="369">
        <v>0.02</v>
      </c>
      <c r="AM101" s="369">
        <v>0.2</v>
      </c>
      <c r="AN101" s="369" t="s">
        <v>64</v>
      </c>
      <c r="AO101" s="367" t="s">
        <v>1324</v>
      </c>
      <c r="AP101" s="370" t="s">
        <v>13</v>
      </c>
      <c r="AQ101" s="376" t="s">
        <v>668</v>
      </c>
      <c r="AR101" s="369">
        <v>6.6666666666666662E-3</v>
      </c>
      <c r="AS101" s="369">
        <v>6.6666666666666662E-3</v>
      </c>
      <c r="AT101" s="369"/>
      <c r="AW101" s="680"/>
      <c r="AX101" s="681"/>
      <c r="AY101" s="681"/>
      <c r="AZ101" s="681"/>
      <c r="BA101" s="681"/>
      <c r="BB101" s="692"/>
      <c r="BC101" s="681"/>
      <c r="BD101" s="681"/>
      <c r="BE101" s="681"/>
      <c r="BF101" s="681"/>
      <c r="BG101" s="693"/>
      <c r="BH101" s="682"/>
      <c r="BI101" s="683"/>
      <c r="BJ101" s="683"/>
      <c r="BK101" s="683"/>
      <c r="BL101" s="218"/>
      <c r="BM101" s="682"/>
      <c r="BN101" s="682"/>
      <c r="BO101" s="682"/>
      <c r="BP101" s="682"/>
      <c r="BQ101" s="682"/>
      <c r="BR101" s="682"/>
      <c r="BS101" s="682"/>
      <c r="BT101" s="682"/>
      <c r="BU101" s="682"/>
      <c r="BV101" s="684"/>
      <c r="BW101" s="681"/>
    </row>
    <row r="102" spans="2:75" ht="15.75" customHeight="1">
      <c r="B102" s="363" t="s">
        <v>769</v>
      </c>
      <c r="C102" s="364">
        <v>18302338000163</v>
      </c>
      <c r="D102" s="365" t="s">
        <v>14</v>
      </c>
      <c r="E102" s="365" t="s">
        <v>607</v>
      </c>
      <c r="F102" s="365"/>
      <c r="G102" s="366"/>
      <c r="H102" s="366" t="s">
        <v>34</v>
      </c>
      <c r="I102" s="366" t="s">
        <v>34</v>
      </c>
      <c r="J102" s="366" t="s">
        <v>608</v>
      </c>
      <c r="K102" s="367" t="s">
        <v>48</v>
      </c>
      <c r="L102" s="368"/>
      <c r="M102" s="368" t="s">
        <v>1418</v>
      </c>
      <c r="N102" s="367">
        <v>514594</v>
      </c>
      <c r="O102" s="367" t="s">
        <v>1321</v>
      </c>
      <c r="P102" s="371">
        <v>43735</v>
      </c>
      <c r="Q102" s="372">
        <v>182771735.78999999</v>
      </c>
      <c r="R102" s="372">
        <v>159026181.18924603</v>
      </c>
      <c r="S102" s="367">
        <v>90</v>
      </c>
      <c r="T102" s="369">
        <v>-8.5556894101294301E-2</v>
      </c>
      <c r="U102" s="369">
        <v>-1.1060106691590654</v>
      </c>
      <c r="V102" s="369">
        <v>-0.10778034888888832</v>
      </c>
      <c r="W102" s="369">
        <v>-1.0566078080675816</v>
      </c>
      <c r="X102" s="369">
        <v>0.28045100044895155</v>
      </c>
      <c r="Y102" s="369">
        <v>2.1267108832873611</v>
      </c>
      <c r="Z102" s="369" t="s">
        <v>1421</v>
      </c>
      <c r="AA102" s="369" t="s">
        <v>1421</v>
      </c>
      <c r="AB102" s="369">
        <v>0.18504289066803292</v>
      </c>
      <c r="AC102" s="373">
        <v>-1.0491467181418863</v>
      </c>
      <c r="AD102" s="555">
        <v>0</v>
      </c>
      <c r="AE102" s="370" t="s">
        <v>2320</v>
      </c>
      <c r="AF102" s="370" t="s">
        <v>2278</v>
      </c>
      <c r="AG102" s="374" t="s">
        <v>1444</v>
      </c>
      <c r="AH102" s="374" t="s">
        <v>2279</v>
      </c>
      <c r="AI102" s="374">
        <v>20000</v>
      </c>
      <c r="AJ102" s="374">
        <v>1000</v>
      </c>
      <c r="AK102" s="374">
        <v>10000</v>
      </c>
      <c r="AL102" s="369">
        <v>0.02</v>
      </c>
      <c r="AM102" s="369">
        <v>0.2</v>
      </c>
      <c r="AN102" s="369" t="s">
        <v>34</v>
      </c>
      <c r="AO102" s="367" t="s">
        <v>1324</v>
      </c>
      <c r="AP102" s="370" t="s">
        <v>716</v>
      </c>
      <c r="AQ102" s="376" t="s">
        <v>659</v>
      </c>
      <c r="AR102" s="369" t="s">
        <v>34</v>
      </c>
      <c r="AS102" s="369" t="s">
        <v>34</v>
      </c>
      <c r="AT102" s="369"/>
      <c r="AW102" s="680"/>
      <c r="AX102" s="681"/>
      <c r="AY102" s="681"/>
      <c r="AZ102" s="681"/>
      <c r="BA102" s="681"/>
      <c r="BB102" s="692"/>
      <c r="BC102" s="681"/>
      <c r="BD102" s="681"/>
      <c r="BE102" s="681"/>
      <c r="BF102" s="681"/>
      <c r="BG102" s="693"/>
      <c r="BH102" s="682"/>
      <c r="BI102" s="683"/>
      <c r="BJ102" s="683"/>
      <c r="BK102" s="683"/>
      <c r="BL102" s="218"/>
      <c r="BM102" s="682"/>
      <c r="BN102" s="682"/>
      <c r="BO102" s="682"/>
      <c r="BP102" s="682"/>
      <c r="BQ102" s="682"/>
      <c r="BR102" s="682"/>
      <c r="BS102" s="682"/>
      <c r="BT102" s="682"/>
      <c r="BU102" s="682"/>
      <c r="BV102" s="684"/>
      <c r="BW102" s="681"/>
    </row>
    <row r="103" spans="2:75" ht="15.75" customHeight="1">
      <c r="B103" s="363" t="s">
        <v>770</v>
      </c>
      <c r="C103" s="364">
        <v>30921203000181</v>
      </c>
      <c r="D103" s="365" t="s">
        <v>11</v>
      </c>
      <c r="E103" s="365" t="s">
        <v>620</v>
      </c>
      <c r="F103" s="365" t="s">
        <v>663</v>
      </c>
      <c r="G103" s="366" t="s">
        <v>738</v>
      </c>
      <c r="H103" s="366" t="s">
        <v>34</v>
      </c>
      <c r="I103" s="366" t="s">
        <v>1304</v>
      </c>
      <c r="J103" s="366" t="s">
        <v>608</v>
      </c>
      <c r="K103" s="367" t="s">
        <v>48</v>
      </c>
      <c r="L103" s="368" t="s">
        <v>1339</v>
      </c>
      <c r="M103" s="368" t="s">
        <v>34</v>
      </c>
      <c r="N103" s="367">
        <v>474819</v>
      </c>
      <c r="O103" s="367" t="s">
        <v>1324</v>
      </c>
      <c r="P103" s="371">
        <v>43336</v>
      </c>
      <c r="Q103" s="372">
        <v>823565621.47000003</v>
      </c>
      <c r="R103" s="372">
        <v>717151610.39305556</v>
      </c>
      <c r="S103" s="367">
        <v>1</v>
      </c>
      <c r="T103" s="369">
        <v>8.5168234658835162E-2</v>
      </c>
      <c r="U103" s="369">
        <v>1.1009863926873147</v>
      </c>
      <c r="V103" s="369">
        <v>0.11639531226275257</v>
      </c>
      <c r="W103" s="369">
        <v>1.1410632552885327</v>
      </c>
      <c r="X103" s="369">
        <v>0.17673891419195664</v>
      </c>
      <c r="Y103" s="369">
        <v>1.340243292805948</v>
      </c>
      <c r="Z103" s="369">
        <v>0.20011456913455672</v>
      </c>
      <c r="AA103" s="369">
        <v>1.137516085755274</v>
      </c>
      <c r="AB103" s="369">
        <v>1.576882463940955E-3</v>
      </c>
      <c r="AC103" s="373">
        <v>8.2303198014544119</v>
      </c>
      <c r="AD103" s="555">
        <v>34474989000197</v>
      </c>
      <c r="AE103" s="370" t="s">
        <v>2321</v>
      </c>
      <c r="AF103" s="370" t="s">
        <v>2287</v>
      </c>
      <c r="AG103" s="374" t="s">
        <v>1445</v>
      </c>
      <c r="AH103" s="374" t="s">
        <v>2282</v>
      </c>
      <c r="AI103" s="374">
        <v>1000</v>
      </c>
      <c r="AJ103" s="374">
        <v>1000</v>
      </c>
      <c r="AK103" s="374">
        <v>1000</v>
      </c>
      <c r="AL103" s="691">
        <v>4.0000000000000001E-3</v>
      </c>
      <c r="AM103" s="691" t="s">
        <v>34</v>
      </c>
      <c r="AN103" s="369" t="s">
        <v>64</v>
      </c>
      <c r="AO103" s="367" t="s">
        <v>1324</v>
      </c>
      <c r="AP103" s="370" t="s">
        <v>11</v>
      </c>
      <c r="AQ103" s="376" t="s">
        <v>662</v>
      </c>
      <c r="AR103" s="369">
        <v>1.1200000000000001E-3</v>
      </c>
      <c r="AS103" s="369">
        <v>1.1200000000000001E-3</v>
      </c>
      <c r="AT103" s="369"/>
      <c r="AW103" s="680"/>
      <c r="AX103" s="681"/>
      <c r="AY103" s="681"/>
      <c r="AZ103" s="681"/>
      <c r="BA103" s="681"/>
      <c r="BB103" s="692"/>
      <c r="BC103" s="681"/>
      <c r="BD103" s="681"/>
      <c r="BE103" s="681"/>
      <c r="BF103" s="681"/>
      <c r="BG103" s="693"/>
      <c r="BH103" s="682"/>
      <c r="BI103" s="683"/>
      <c r="BJ103" s="683"/>
      <c r="BK103" s="683"/>
      <c r="BL103" s="218"/>
      <c r="BM103" s="682"/>
      <c r="BN103" s="682"/>
      <c r="BO103" s="682"/>
      <c r="BP103" s="682"/>
      <c r="BQ103" s="682"/>
      <c r="BR103" s="682"/>
      <c r="BS103" s="682"/>
      <c r="BT103" s="682"/>
      <c r="BU103" s="682"/>
      <c r="BV103" s="684"/>
      <c r="BW103" s="681"/>
    </row>
    <row r="104" spans="2:75" ht="15.75" customHeight="1">
      <c r="B104" s="363" t="s">
        <v>1745</v>
      </c>
      <c r="C104" s="364">
        <v>45605070000101</v>
      </c>
      <c r="D104" s="365" t="s">
        <v>11</v>
      </c>
      <c r="E104" s="365" t="s">
        <v>620</v>
      </c>
      <c r="F104" s="365" t="s">
        <v>663</v>
      </c>
      <c r="G104" s="366" t="s">
        <v>738</v>
      </c>
      <c r="H104" s="366" t="s">
        <v>34</v>
      </c>
      <c r="I104" s="366" t="s">
        <v>1304</v>
      </c>
      <c r="J104" s="366" t="s">
        <v>608</v>
      </c>
      <c r="K104" s="367" t="s">
        <v>48</v>
      </c>
      <c r="L104" s="368" t="s">
        <v>715</v>
      </c>
      <c r="M104" s="368" t="s">
        <v>34</v>
      </c>
      <c r="N104" s="367">
        <v>670189</v>
      </c>
      <c r="O104" s="367" t="s">
        <v>1321</v>
      </c>
      <c r="P104" s="371">
        <v>44795</v>
      </c>
      <c r="Q104" s="372">
        <v>55766913.539999999</v>
      </c>
      <c r="R104" s="372" t="s">
        <v>1421</v>
      </c>
      <c r="S104" s="367">
        <v>1</v>
      </c>
      <c r="T104" s="369" t="s">
        <v>1421</v>
      </c>
      <c r="U104" s="369" t="s">
        <v>1421</v>
      </c>
      <c r="V104" s="369" t="s">
        <v>1421</v>
      </c>
      <c r="W104" s="369" t="s">
        <v>1421</v>
      </c>
      <c r="X104" s="369" t="s">
        <v>1421</v>
      </c>
      <c r="Y104" s="369" t="s">
        <v>1421</v>
      </c>
      <c r="Z104" s="369" t="s">
        <v>1421</v>
      </c>
      <c r="AA104" s="369" t="s">
        <v>1421</v>
      </c>
      <c r="AB104" s="369" t="s">
        <v>1421</v>
      </c>
      <c r="AC104" s="373" t="s">
        <v>1421</v>
      </c>
      <c r="AD104" s="555">
        <v>34474989000197</v>
      </c>
      <c r="AE104" s="370" t="s">
        <v>2321</v>
      </c>
      <c r="AF104" s="370" t="s">
        <v>2287</v>
      </c>
      <c r="AG104" s="374" t="s">
        <v>1445</v>
      </c>
      <c r="AH104" s="374" t="s">
        <v>2282</v>
      </c>
      <c r="AI104" s="374">
        <v>1000</v>
      </c>
      <c r="AJ104" s="374" t="s">
        <v>1432</v>
      </c>
      <c r="AK104" s="374">
        <v>1000</v>
      </c>
      <c r="AL104" s="369">
        <v>4.0000000000000001E-3</v>
      </c>
      <c r="AM104" s="369" t="s">
        <v>34</v>
      </c>
      <c r="AN104" s="369" t="s">
        <v>64</v>
      </c>
      <c r="AO104" s="367" t="s">
        <v>1324</v>
      </c>
      <c r="AP104" s="370" t="s">
        <v>11</v>
      </c>
      <c r="AQ104" s="376" t="s">
        <v>662</v>
      </c>
      <c r="AR104" s="369">
        <v>8.0000000000000004E-4</v>
      </c>
      <c r="AS104" s="369">
        <v>8.0000000000000004E-4</v>
      </c>
      <c r="AT104" s="369"/>
      <c r="AW104" s="680"/>
      <c r="AX104" s="681"/>
      <c r="AY104" s="681"/>
      <c r="AZ104" s="681"/>
      <c r="BA104" s="681"/>
      <c r="BB104" s="692"/>
      <c r="BC104" s="681"/>
      <c r="BD104" s="681"/>
      <c r="BE104" s="681"/>
      <c r="BF104" s="681"/>
      <c r="BG104" s="693"/>
      <c r="BH104" s="682"/>
      <c r="BI104" s="683"/>
      <c r="BJ104" s="683"/>
      <c r="BK104" s="683"/>
      <c r="BL104" s="218"/>
      <c r="BM104" s="682"/>
      <c r="BN104" s="682"/>
      <c r="BO104" s="682"/>
      <c r="BP104" s="682"/>
      <c r="BQ104" s="682"/>
      <c r="BR104" s="682"/>
      <c r="BS104" s="682"/>
      <c r="BT104" s="682"/>
      <c r="BU104" s="682"/>
      <c r="BV104" s="684"/>
      <c r="BW104" s="681"/>
    </row>
    <row r="105" spans="2:75" ht="15.75" customHeight="1">
      <c r="B105" s="363" t="s">
        <v>771</v>
      </c>
      <c r="C105" s="364">
        <v>30910199000156</v>
      </c>
      <c r="D105" s="365" t="s">
        <v>11</v>
      </c>
      <c r="E105" s="365" t="s">
        <v>621</v>
      </c>
      <c r="F105" s="365" t="s">
        <v>692</v>
      </c>
      <c r="G105" s="366" t="s">
        <v>738</v>
      </c>
      <c r="H105" s="366" t="s">
        <v>34</v>
      </c>
      <c r="I105" s="366" t="s">
        <v>34</v>
      </c>
      <c r="J105" s="366" t="s">
        <v>608</v>
      </c>
      <c r="K105" s="367" t="s">
        <v>48</v>
      </c>
      <c r="L105" s="368" t="s">
        <v>715</v>
      </c>
      <c r="M105" s="368" t="s">
        <v>34</v>
      </c>
      <c r="N105" s="367">
        <v>477664</v>
      </c>
      <c r="O105" s="367" t="s">
        <v>1321</v>
      </c>
      <c r="P105" s="371">
        <v>43336</v>
      </c>
      <c r="Q105" s="372">
        <v>643022955.78999996</v>
      </c>
      <c r="R105" s="372">
        <v>630687552.91484106</v>
      </c>
      <c r="S105" s="367">
        <v>31</v>
      </c>
      <c r="T105" s="369">
        <v>6.7007830327898699E-2</v>
      </c>
      <c r="U105" s="369">
        <v>0.86622330132873782</v>
      </c>
      <c r="V105" s="369">
        <v>0.10327491195265925</v>
      </c>
      <c r="W105" s="369">
        <v>1.0124394611040426</v>
      </c>
      <c r="X105" s="369">
        <v>0.2036328890212471</v>
      </c>
      <c r="Y105" s="369">
        <v>1.5441851895107139</v>
      </c>
      <c r="Z105" s="369">
        <v>0.29353267937500438</v>
      </c>
      <c r="AA105" s="369">
        <v>1.6685349094168165</v>
      </c>
      <c r="AB105" s="369">
        <v>3.6017926739333413E-2</v>
      </c>
      <c r="AC105" s="373">
        <v>4.9846334755788563E-2</v>
      </c>
      <c r="AD105" s="555">
        <v>32319373000116</v>
      </c>
      <c r="AE105" s="370" t="s">
        <v>2321</v>
      </c>
      <c r="AF105" s="370" t="s">
        <v>2287</v>
      </c>
      <c r="AG105" s="374" t="s">
        <v>1445</v>
      </c>
      <c r="AH105" s="374" t="s">
        <v>2282</v>
      </c>
      <c r="AI105" s="374">
        <v>500</v>
      </c>
      <c r="AJ105" s="374">
        <v>100</v>
      </c>
      <c r="AK105" s="374">
        <v>100</v>
      </c>
      <c r="AL105" s="369">
        <v>6.9999999999999993E-3</v>
      </c>
      <c r="AM105" s="369" t="s">
        <v>34</v>
      </c>
      <c r="AN105" s="369" t="s">
        <v>636</v>
      </c>
      <c r="AO105" s="367" t="s">
        <v>1324</v>
      </c>
      <c r="AP105" s="370" t="s">
        <v>11</v>
      </c>
      <c r="AQ105" s="376" t="s">
        <v>675</v>
      </c>
      <c r="AR105" s="369">
        <v>1.9600000000000004E-3</v>
      </c>
      <c r="AS105" s="369">
        <v>1.9600000000000004E-3</v>
      </c>
      <c r="AT105" s="369"/>
      <c r="AW105" s="680"/>
      <c r="AX105" s="681"/>
      <c r="AY105" s="681"/>
      <c r="AZ105" s="681"/>
      <c r="BA105" s="681"/>
      <c r="BB105" s="692"/>
      <c r="BC105" s="681"/>
      <c r="BD105" s="681"/>
      <c r="BE105" s="681"/>
      <c r="BF105" s="681"/>
      <c r="BG105" s="693"/>
      <c r="BH105" s="682"/>
      <c r="BI105" s="683"/>
      <c r="BJ105" s="683"/>
      <c r="BK105" s="683"/>
      <c r="BL105" s="218"/>
      <c r="BM105" s="682"/>
      <c r="BN105" s="682"/>
      <c r="BO105" s="682"/>
      <c r="BP105" s="682"/>
      <c r="BQ105" s="682"/>
      <c r="BR105" s="682"/>
      <c r="BS105" s="682"/>
      <c r="BT105" s="682"/>
      <c r="BU105" s="682"/>
      <c r="BV105" s="684"/>
      <c r="BW105" s="681"/>
    </row>
    <row r="106" spans="2:75" ht="15.75" customHeight="1">
      <c r="B106" s="363" t="s">
        <v>772</v>
      </c>
      <c r="C106" s="364">
        <v>37368116000198</v>
      </c>
      <c r="D106" s="365" t="s">
        <v>11</v>
      </c>
      <c r="E106" s="365" t="s">
        <v>621</v>
      </c>
      <c r="F106" s="365" t="s">
        <v>692</v>
      </c>
      <c r="G106" s="366" t="s">
        <v>866</v>
      </c>
      <c r="H106" s="366" t="s">
        <v>34</v>
      </c>
      <c r="I106" s="366"/>
      <c r="J106" s="366" t="s">
        <v>608</v>
      </c>
      <c r="K106" s="367" t="s">
        <v>48</v>
      </c>
      <c r="L106" s="368" t="s">
        <v>715</v>
      </c>
      <c r="M106" s="368" t="s">
        <v>34</v>
      </c>
      <c r="N106" s="367">
        <v>547263</v>
      </c>
      <c r="O106" s="367" t="s">
        <v>1321</v>
      </c>
      <c r="P106" s="371">
        <v>44041</v>
      </c>
      <c r="Q106" s="372">
        <v>39749749.409999996</v>
      </c>
      <c r="R106" s="372">
        <v>55493641.621388875</v>
      </c>
      <c r="S106" s="367">
        <v>31</v>
      </c>
      <c r="T106" s="369">
        <v>4.5558817931812268E-2</v>
      </c>
      <c r="U106" s="369">
        <v>0.58894773163694647</v>
      </c>
      <c r="V106" s="369">
        <v>6.2798709258773844E-2</v>
      </c>
      <c r="W106" s="369">
        <v>0.61563733299648971</v>
      </c>
      <c r="X106" s="369">
        <v>0.17306534251846273</v>
      </c>
      <c r="Y106" s="369">
        <v>1.3123859314627933</v>
      </c>
      <c r="Z106" s="369" t="s">
        <v>1421</v>
      </c>
      <c r="AA106" s="369" t="s">
        <v>1421</v>
      </c>
      <c r="AB106" s="369">
        <v>6.5377679878984518E-2</v>
      </c>
      <c r="AC106" s="373">
        <v>-0.52181275136622463</v>
      </c>
      <c r="AD106" s="555">
        <v>37368078000173</v>
      </c>
      <c r="AE106" s="370" t="s">
        <v>2321</v>
      </c>
      <c r="AF106" s="370" t="s">
        <v>2287</v>
      </c>
      <c r="AG106" s="374" t="s">
        <v>1445</v>
      </c>
      <c r="AH106" s="374" t="s">
        <v>2282</v>
      </c>
      <c r="AI106" s="374">
        <v>500</v>
      </c>
      <c r="AJ106" s="374">
        <v>100</v>
      </c>
      <c r="AK106" s="374">
        <v>100</v>
      </c>
      <c r="AL106" s="369">
        <v>6.9999999999999993E-3</v>
      </c>
      <c r="AM106" s="369" t="s">
        <v>34</v>
      </c>
      <c r="AN106" s="369" t="s">
        <v>636</v>
      </c>
      <c r="AO106" s="367" t="s">
        <v>1324</v>
      </c>
      <c r="AP106" s="370" t="s">
        <v>11</v>
      </c>
      <c r="AQ106" s="376" t="s">
        <v>675</v>
      </c>
      <c r="AR106" s="369">
        <v>1.8666666666666666E-3</v>
      </c>
      <c r="AS106" s="369">
        <v>1.8666666666666666E-3</v>
      </c>
      <c r="AT106" s="369"/>
      <c r="AW106" s="680"/>
      <c r="AX106" s="681"/>
      <c r="AY106" s="681"/>
      <c r="AZ106" s="681"/>
      <c r="BA106" s="681"/>
      <c r="BB106" s="692"/>
      <c r="BC106" s="681"/>
      <c r="BD106" s="681"/>
      <c r="BE106" s="681"/>
      <c r="BF106" s="681"/>
      <c r="BG106" s="693"/>
      <c r="BH106" s="682"/>
      <c r="BI106" s="683"/>
      <c r="BJ106" s="683"/>
      <c r="BK106" s="683"/>
      <c r="BL106" s="218"/>
      <c r="BM106" s="682"/>
      <c r="BN106" s="682"/>
      <c r="BO106" s="682"/>
      <c r="BP106" s="682"/>
      <c r="BQ106" s="682"/>
      <c r="BR106" s="682"/>
      <c r="BS106" s="682"/>
      <c r="BT106" s="682"/>
      <c r="BU106" s="682"/>
      <c r="BV106" s="684"/>
      <c r="BW106" s="681"/>
    </row>
    <row r="107" spans="2:75" ht="15.75" customHeight="1">
      <c r="B107" s="363" t="s">
        <v>773</v>
      </c>
      <c r="C107" s="364">
        <v>32102131000176</v>
      </c>
      <c r="D107" s="365" t="s">
        <v>11</v>
      </c>
      <c r="E107" s="365" t="s">
        <v>620</v>
      </c>
      <c r="F107" s="365" t="s">
        <v>663</v>
      </c>
      <c r="G107" s="366" t="s">
        <v>738</v>
      </c>
      <c r="H107" s="366" t="s">
        <v>34</v>
      </c>
      <c r="I107" s="366"/>
      <c r="J107" s="366" t="s">
        <v>608</v>
      </c>
      <c r="K107" s="367" t="s">
        <v>48</v>
      </c>
      <c r="L107" s="368" t="s">
        <v>715</v>
      </c>
      <c r="M107" s="368" t="s">
        <v>34</v>
      </c>
      <c r="N107" s="367">
        <v>485357</v>
      </c>
      <c r="O107" s="367" t="s">
        <v>1324</v>
      </c>
      <c r="P107" s="371">
        <v>43447</v>
      </c>
      <c r="Q107" s="372">
        <v>462909875.31</v>
      </c>
      <c r="R107" s="372">
        <v>364741279.20591247</v>
      </c>
      <c r="S107" s="367">
        <v>61</v>
      </c>
      <c r="T107" s="369">
        <v>9.5616480493036837E-2</v>
      </c>
      <c r="U107" s="369">
        <v>1.2360529058889549</v>
      </c>
      <c r="V107" s="369">
        <v>0.13284031042805844</v>
      </c>
      <c r="W107" s="369">
        <v>1.3022792250292896</v>
      </c>
      <c r="X107" s="369">
        <v>0.2240674455912639</v>
      </c>
      <c r="Y107" s="369">
        <v>1.6991441441339348</v>
      </c>
      <c r="Z107" s="369">
        <v>0.26629863841196011</v>
      </c>
      <c r="AA107" s="369">
        <v>1.5137277916264542</v>
      </c>
      <c r="AB107" s="369">
        <v>2.7518193361133802E-3</v>
      </c>
      <c r="AC107" s="373">
        <v>10.03357930847856</v>
      </c>
      <c r="AD107" s="555">
        <v>34962302000162</v>
      </c>
      <c r="AE107" s="370" t="s">
        <v>2321</v>
      </c>
      <c r="AF107" s="370" t="s">
        <v>2287</v>
      </c>
      <c r="AG107" s="374" t="s">
        <v>1445</v>
      </c>
      <c r="AH107" s="374" t="s">
        <v>2279</v>
      </c>
      <c r="AI107" s="374">
        <v>1000</v>
      </c>
      <c r="AJ107" s="374">
        <v>1000</v>
      </c>
      <c r="AK107" s="374">
        <v>1000</v>
      </c>
      <c r="AL107" s="369">
        <v>6.9999999999999993E-3</v>
      </c>
      <c r="AM107" s="369" t="s">
        <v>34</v>
      </c>
      <c r="AN107" s="369" t="s">
        <v>64</v>
      </c>
      <c r="AO107" s="367" t="s">
        <v>1324</v>
      </c>
      <c r="AP107" s="370" t="s">
        <v>11</v>
      </c>
      <c r="AQ107" s="376" t="s">
        <v>669</v>
      </c>
      <c r="AR107" s="369">
        <v>1.8666666666666666E-3</v>
      </c>
      <c r="AS107" s="369">
        <v>1.8666666666666666E-3</v>
      </c>
      <c r="AT107" s="369"/>
      <c r="AW107" s="680"/>
      <c r="AX107" s="681"/>
      <c r="AY107" s="681"/>
      <c r="AZ107" s="681"/>
      <c r="BA107" s="681"/>
      <c r="BB107" s="692"/>
      <c r="BC107" s="681"/>
      <c r="BD107" s="681"/>
      <c r="BE107" s="681"/>
      <c r="BF107" s="681"/>
      <c r="BG107" s="693"/>
      <c r="BH107" s="682"/>
      <c r="BI107" s="683"/>
      <c r="BJ107" s="683"/>
      <c r="BK107" s="683"/>
      <c r="BL107" s="218"/>
      <c r="BM107" s="682"/>
      <c r="BN107" s="682"/>
      <c r="BO107" s="682"/>
      <c r="BP107" s="682"/>
      <c r="BQ107" s="682"/>
      <c r="BR107" s="682"/>
      <c r="BS107" s="682"/>
      <c r="BT107" s="682"/>
      <c r="BU107" s="682"/>
      <c r="BV107" s="684"/>
      <c r="BW107" s="681"/>
    </row>
    <row r="108" spans="2:75" ht="15.75" customHeight="1">
      <c r="B108" s="363" t="s">
        <v>92</v>
      </c>
      <c r="C108" s="364">
        <v>6041290000106</v>
      </c>
      <c r="D108" s="365" t="s">
        <v>13</v>
      </c>
      <c r="E108" s="365" t="s">
        <v>615</v>
      </c>
      <c r="F108" s="365" t="s">
        <v>619</v>
      </c>
      <c r="G108" s="366" t="s">
        <v>34</v>
      </c>
      <c r="H108" s="366" t="s">
        <v>1338</v>
      </c>
      <c r="I108" s="366" t="s">
        <v>34</v>
      </c>
      <c r="J108" s="366" t="s">
        <v>611</v>
      </c>
      <c r="K108" s="367" t="s">
        <v>48</v>
      </c>
      <c r="L108" s="368"/>
      <c r="M108" s="368" t="s">
        <v>34</v>
      </c>
      <c r="N108" s="367">
        <v>129925</v>
      </c>
      <c r="O108" s="367" t="s">
        <v>1321</v>
      </c>
      <c r="P108" s="371">
        <v>37978</v>
      </c>
      <c r="Q108" s="372">
        <v>332928355.56</v>
      </c>
      <c r="R108" s="372">
        <v>497741328.2280553</v>
      </c>
      <c r="S108" s="367">
        <v>5</v>
      </c>
      <c r="T108" s="369">
        <v>3.0209691174335029E-2</v>
      </c>
      <c r="U108" s="369">
        <v>0.39052657417947972</v>
      </c>
      <c r="V108" s="369">
        <v>4.8027881976268727E-2</v>
      </c>
      <c r="W108" s="369">
        <v>0.47083383589144762</v>
      </c>
      <c r="X108" s="369">
        <v>0.15521125514350254</v>
      </c>
      <c r="Y108" s="369">
        <v>1.1769951435151396</v>
      </c>
      <c r="Z108" s="369">
        <v>0.32501724685685618</v>
      </c>
      <c r="AA108" s="369">
        <v>1.8475033979108872</v>
      </c>
      <c r="AB108" s="369">
        <v>0.10869833116264545</v>
      </c>
      <c r="AC108" s="373">
        <v>-0.40801654383757613</v>
      </c>
      <c r="AD108" s="555">
        <v>22118342000143</v>
      </c>
      <c r="AE108" s="370" t="s">
        <v>2321</v>
      </c>
      <c r="AF108" s="370" t="s">
        <v>2287</v>
      </c>
      <c r="AG108" s="374" t="s">
        <v>1445</v>
      </c>
      <c r="AH108" s="374" t="s">
        <v>2282</v>
      </c>
      <c r="AI108" s="374">
        <v>1000</v>
      </c>
      <c r="AJ108" s="374">
        <v>1000</v>
      </c>
      <c r="AK108" s="374">
        <v>1000</v>
      </c>
      <c r="AL108" s="369">
        <v>0.02</v>
      </c>
      <c r="AM108" s="369">
        <v>0.2</v>
      </c>
      <c r="AN108" s="369" t="s">
        <v>64</v>
      </c>
      <c r="AO108" s="367" t="s">
        <v>1324</v>
      </c>
      <c r="AP108" s="370" t="s">
        <v>13</v>
      </c>
      <c r="AQ108" s="376" t="s">
        <v>668</v>
      </c>
      <c r="AR108" s="369">
        <v>5.0000000000000001E-3</v>
      </c>
      <c r="AS108" s="369">
        <v>5.0000000000000001E-3</v>
      </c>
      <c r="AT108" s="369"/>
      <c r="AW108" s="680"/>
      <c r="AX108" s="681"/>
      <c r="AY108" s="681"/>
      <c r="AZ108" s="681"/>
      <c r="BA108" s="681"/>
      <c r="BB108" s="692"/>
      <c r="BC108" s="681"/>
      <c r="BD108" s="681"/>
      <c r="BE108" s="681"/>
      <c r="BF108" s="681"/>
      <c r="BG108" s="693"/>
      <c r="BH108" s="682"/>
      <c r="BI108" s="683"/>
      <c r="BJ108" s="683"/>
      <c r="BK108" s="683"/>
      <c r="BL108" s="218"/>
      <c r="BM108" s="682"/>
      <c r="BN108" s="682"/>
      <c r="BO108" s="682"/>
      <c r="BP108" s="682"/>
      <c r="BQ108" s="682"/>
      <c r="BR108" s="682"/>
      <c r="BS108" s="682"/>
      <c r="BT108" s="682"/>
      <c r="BU108" s="682"/>
      <c r="BV108" s="684"/>
      <c r="BW108" s="681"/>
    </row>
    <row r="109" spans="2:75" ht="15.75" customHeight="1">
      <c r="B109" s="363" t="s">
        <v>1525</v>
      </c>
      <c r="C109" s="364">
        <v>4515848000104</v>
      </c>
      <c r="D109" s="365" t="s">
        <v>14</v>
      </c>
      <c r="E109" s="365" t="s">
        <v>607</v>
      </c>
      <c r="F109" s="365"/>
      <c r="G109" s="366"/>
      <c r="H109" s="366" t="s">
        <v>34</v>
      </c>
      <c r="I109" s="366" t="s">
        <v>34</v>
      </c>
      <c r="J109" s="366" t="s">
        <v>608</v>
      </c>
      <c r="K109" s="367" t="s">
        <v>48</v>
      </c>
      <c r="L109" s="368"/>
      <c r="M109" s="368"/>
      <c r="N109" s="367">
        <v>93386</v>
      </c>
      <c r="O109" s="367" t="s">
        <v>1321</v>
      </c>
      <c r="P109" s="371">
        <v>37090</v>
      </c>
      <c r="Q109" s="372" t="s">
        <v>1394</v>
      </c>
      <c r="R109" s="372" t="s">
        <v>1421</v>
      </c>
      <c r="S109" s="367">
        <v>3</v>
      </c>
      <c r="T109" s="369" t="s">
        <v>1421</v>
      </c>
      <c r="U109" s="369" t="s">
        <v>1421</v>
      </c>
      <c r="V109" s="369" t="s">
        <v>1421</v>
      </c>
      <c r="W109" s="369" t="s">
        <v>1421</v>
      </c>
      <c r="X109" s="369" t="s">
        <v>1421</v>
      </c>
      <c r="Y109" s="369" t="s">
        <v>1421</v>
      </c>
      <c r="Z109" s="369" t="s">
        <v>1421</v>
      </c>
      <c r="AA109" s="369" t="s">
        <v>1421</v>
      </c>
      <c r="AB109" s="369" t="s">
        <v>1421</v>
      </c>
      <c r="AC109" s="373" t="s">
        <v>1421</v>
      </c>
      <c r="AD109" s="555">
        <v>0</v>
      </c>
      <c r="AE109" s="370" t="s">
        <v>2321</v>
      </c>
      <c r="AF109" s="370" t="s">
        <v>2287</v>
      </c>
      <c r="AG109" s="374" t="s">
        <v>1445</v>
      </c>
      <c r="AH109" s="374" t="s">
        <v>2282</v>
      </c>
      <c r="AI109" s="374">
        <v>500</v>
      </c>
      <c r="AJ109" s="374">
        <v>100</v>
      </c>
      <c r="AK109" s="374">
        <v>100</v>
      </c>
      <c r="AL109" s="369">
        <v>2.9350000000000001E-2</v>
      </c>
      <c r="AM109" s="369" t="s">
        <v>34</v>
      </c>
      <c r="AN109" s="369" t="s">
        <v>2296</v>
      </c>
      <c r="AO109" s="367" t="s">
        <v>1324</v>
      </c>
      <c r="AP109" s="370" t="s">
        <v>716</v>
      </c>
      <c r="AQ109" s="376" t="s">
        <v>670</v>
      </c>
      <c r="AR109" s="369">
        <v>3.4999999999999996E-3</v>
      </c>
      <c r="AS109" s="369">
        <v>3.4999999999999996E-3</v>
      </c>
      <c r="AT109" s="369"/>
      <c r="AW109" s="680"/>
      <c r="AX109" s="681"/>
      <c r="AY109" s="681"/>
      <c r="AZ109" s="681"/>
      <c r="BA109" s="681"/>
      <c r="BB109" s="692"/>
      <c r="BC109" s="681"/>
      <c r="BD109" s="681"/>
      <c r="BE109" s="681"/>
      <c r="BF109" s="681"/>
      <c r="BG109" s="693"/>
      <c r="BH109" s="682"/>
      <c r="BI109" s="683"/>
      <c r="BJ109" s="683"/>
      <c r="BK109" s="683"/>
      <c r="BL109" s="218"/>
      <c r="BM109" s="682"/>
      <c r="BN109" s="682"/>
      <c r="BO109" s="682"/>
      <c r="BP109" s="682"/>
      <c r="BQ109" s="682"/>
      <c r="BR109" s="682"/>
      <c r="BS109" s="682"/>
      <c r="BT109" s="682"/>
      <c r="BU109" s="682"/>
      <c r="BV109" s="684"/>
      <c r="BW109" s="681"/>
    </row>
    <row r="110" spans="2:75" ht="15.75" customHeight="1">
      <c r="B110" s="363" t="s">
        <v>93</v>
      </c>
      <c r="C110" s="364">
        <v>3168062000103</v>
      </c>
      <c r="D110" s="365" t="s">
        <v>14</v>
      </c>
      <c r="E110" s="365" t="s">
        <v>607</v>
      </c>
      <c r="F110" s="365"/>
      <c r="G110" s="366"/>
      <c r="H110" s="366" t="s">
        <v>34</v>
      </c>
      <c r="I110" s="366" t="s">
        <v>34</v>
      </c>
      <c r="J110" s="366" t="s">
        <v>608</v>
      </c>
      <c r="K110" s="367" t="s">
        <v>48</v>
      </c>
      <c r="L110" s="368" t="s">
        <v>715</v>
      </c>
      <c r="M110" s="368" t="s">
        <v>34</v>
      </c>
      <c r="N110" s="367">
        <v>67229</v>
      </c>
      <c r="O110" s="367" t="s">
        <v>1321</v>
      </c>
      <c r="P110" s="371">
        <v>36328</v>
      </c>
      <c r="Q110" s="372">
        <v>544835935.88</v>
      </c>
      <c r="R110" s="372">
        <v>597186873.72575402</v>
      </c>
      <c r="S110" s="367">
        <v>3</v>
      </c>
      <c r="T110" s="369">
        <v>3.4030528786184178E-3</v>
      </c>
      <c r="U110" s="369">
        <v>4.3991928774416572E-2</v>
      </c>
      <c r="V110" s="369">
        <v>-6.9944204029407042E-2</v>
      </c>
      <c r="W110" s="369">
        <v>-0.68568707439174581</v>
      </c>
      <c r="X110" s="369">
        <v>2.362322496287228E-2</v>
      </c>
      <c r="Y110" s="369">
        <v>0.17913920630149766</v>
      </c>
      <c r="Z110" s="369">
        <v>0.15108691691999154</v>
      </c>
      <c r="AA110" s="369">
        <v>0.85882701637830339</v>
      </c>
      <c r="AB110" s="369">
        <v>0.19728470930678341</v>
      </c>
      <c r="AC110" s="373">
        <v>-0.76136878695467058</v>
      </c>
      <c r="AD110" s="555">
        <v>36352662000178</v>
      </c>
      <c r="AE110" s="370" t="s">
        <v>2321</v>
      </c>
      <c r="AF110" s="370" t="s">
        <v>2287</v>
      </c>
      <c r="AG110" s="374" t="s">
        <v>1445</v>
      </c>
      <c r="AH110" s="374" t="s">
        <v>2282</v>
      </c>
      <c r="AI110" s="374">
        <v>5000</v>
      </c>
      <c r="AJ110" s="374">
        <v>1000</v>
      </c>
      <c r="AK110" s="374">
        <v>1000</v>
      </c>
      <c r="AL110" s="369">
        <v>2.9350000000000001E-2</v>
      </c>
      <c r="AM110" s="369" t="s">
        <v>34</v>
      </c>
      <c r="AN110" s="369" t="s">
        <v>2296</v>
      </c>
      <c r="AO110" s="367" t="s">
        <v>1324</v>
      </c>
      <c r="AP110" s="370" t="s">
        <v>716</v>
      </c>
      <c r="AQ110" s="376" t="s">
        <v>667</v>
      </c>
      <c r="AR110" s="369">
        <v>7.4999999999999997E-3</v>
      </c>
      <c r="AS110" s="369">
        <v>7.4999999999999997E-3</v>
      </c>
      <c r="AT110" s="369"/>
      <c r="AW110" s="680"/>
      <c r="AX110" s="681"/>
      <c r="AY110" s="681"/>
      <c r="AZ110" s="681"/>
      <c r="BA110" s="681"/>
      <c r="BB110" s="692"/>
      <c r="BC110" s="681"/>
      <c r="BD110" s="681"/>
      <c r="BE110" s="681"/>
      <c r="BF110" s="681"/>
      <c r="BG110" s="693"/>
      <c r="BH110" s="682"/>
      <c r="BI110" s="683"/>
      <c r="BJ110" s="683"/>
      <c r="BK110" s="683"/>
      <c r="BL110" s="218"/>
      <c r="BM110" s="682"/>
      <c r="BN110" s="682"/>
      <c r="BO110" s="682"/>
      <c r="BP110" s="682"/>
      <c r="BQ110" s="682"/>
      <c r="BR110" s="682"/>
      <c r="BS110" s="682"/>
      <c r="BT110" s="682"/>
      <c r="BU110" s="682"/>
      <c r="BV110" s="684"/>
      <c r="BW110" s="681"/>
    </row>
    <row r="111" spans="2:75" ht="15.75" customHeight="1">
      <c r="B111" s="363" t="s">
        <v>94</v>
      </c>
      <c r="C111" s="364">
        <v>10237480000162</v>
      </c>
      <c r="D111" s="365" t="s">
        <v>14</v>
      </c>
      <c r="E111" s="365" t="s">
        <v>607</v>
      </c>
      <c r="F111" s="365"/>
      <c r="G111" s="366"/>
      <c r="H111" s="366" t="s">
        <v>34</v>
      </c>
      <c r="I111" s="366" t="s">
        <v>34</v>
      </c>
      <c r="J111" s="366" t="s">
        <v>608</v>
      </c>
      <c r="K111" s="367" t="s">
        <v>48</v>
      </c>
      <c r="L111" s="368"/>
      <c r="M111" s="368" t="s">
        <v>34</v>
      </c>
      <c r="N111" s="367">
        <v>216542</v>
      </c>
      <c r="O111" s="367" t="s">
        <v>1321</v>
      </c>
      <c r="P111" s="371">
        <v>39696</v>
      </c>
      <c r="Q111" s="372">
        <v>27680569.469999999</v>
      </c>
      <c r="R111" s="372">
        <v>36859212.140079372</v>
      </c>
      <c r="S111" s="367">
        <v>32</v>
      </c>
      <c r="T111" s="369">
        <v>4.4582883524346695E-3</v>
      </c>
      <c r="U111" s="369">
        <v>5.7633163706742624E-2</v>
      </c>
      <c r="V111" s="369">
        <v>-0.20025123121569688</v>
      </c>
      <c r="W111" s="369">
        <v>-1.9631316530231202</v>
      </c>
      <c r="X111" s="369">
        <v>-9.1959550926308031E-2</v>
      </c>
      <c r="Y111" s="369">
        <v>-0.69734598009678361</v>
      </c>
      <c r="Z111" s="369">
        <v>-4.6877351576188109E-2</v>
      </c>
      <c r="AA111" s="369">
        <v>-0.26646606344620777</v>
      </c>
      <c r="AB111" s="369">
        <v>0.23302784699563925</v>
      </c>
      <c r="AC111" s="373">
        <v>-1.2589341967558996</v>
      </c>
      <c r="AD111" s="555">
        <v>26703040000193</v>
      </c>
      <c r="AE111" s="370" t="s">
        <v>2321</v>
      </c>
      <c r="AF111" s="370" t="s">
        <v>2287</v>
      </c>
      <c r="AG111" s="374" t="s">
        <v>1445</v>
      </c>
      <c r="AH111" s="374" t="s">
        <v>2282</v>
      </c>
      <c r="AI111" s="374">
        <v>1000</v>
      </c>
      <c r="AJ111" s="374">
        <v>1000</v>
      </c>
      <c r="AK111" s="374">
        <v>1000</v>
      </c>
      <c r="AL111" s="369">
        <v>0.02</v>
      </c>
      <c r="AM111" s="369">
        <v>0.2</v>
      </c>
      <c r="AN111" s="369" t="s">
        <v>666</v>
      </c>
      <c r="AO111" s="367" t="s">
        <v>1324</v>
      </c>
      <c r="AP111" s="370" t="s">
        <v>716</v>
      </c>
      <c r="AQ111" s="376" t="s">
        <v>659</v>
      </c>
      <c r="AR111" s="369">
        <v>4.6666666666666662E-3</v>
      </c>
      <c r="AS111" s="369">
        <v>4.6666666666666662E-3</v>
      </c>
      <c r="AT111" s="369"/>
      <c r="AW111" s="680"/>
      <c r="AX111" s="681"/>
      <c r="AY111" s="681"/>
      <c r="AZ111" s="681"/>
      <c r="BA111" s="681"/>
      <c r="BB111" s="692"/>
      <c r="BC111" s="681"/>
      <c r="BD111" s="681"/>
      <c r="BE111" s="681"/>
      <c r="BF111" s="681"/>
      <c r="BG111" s="693"/>
      <c r="BH111" s="682"/>
      <c r="BI111" s="683"/>
      <c r="BJ111" s="683"/>
      <c r="BK111" s="683"/>
      <c r="BL111" s="218"/>
      <c r="BM111" s="682"/>
      <c r="BN111" s="682"/>
      <c r="BO111" s="682"/>
      <c r="BP111" s="682"/>
      <c r="BQ111" s="682"/>
      <c r="BR111" s="682"/>
      <c r="BS111" s="682"/>
      <c r="BT111" s="682"/>
      <c r="BU111" s="682"/>
      <c r="BV111" s="684"/>
      <c r="BW111" s="681"/>
    </row>
    <row r="112" spans="2:75" ht="15.75" customHeight="1">
      <c r="B112" s="363" t="s">
        <v>532</v>
      </c>
      <c r="C112" s="364">
        <v>41888275000190</v>
      </c>
      <c r="D112" s="365" t="s">
        <v>13</v>
      </c>
      <c r="E112" s="365" t="s">
        <v>615</v>
      </c>
      <c r="F112" s="365" t="s">
        <v>619</v>
      </c>
      <c r="G112" s="366" t="s">
        <v>34</v>
      </c>
      <c r="H112" s="366" t="s">
        <v>1338</v>
      </c>
      <c r="I112" s="366" t="s">
        <v>34</v>
      </c>
      <c r="J112" s="366" t="s">
        <v>611</v>
      </c>
      <c r="K112" s="367" t="s">
        <v>48</v>
      </c>
      <c r="L112" s="368"/>
      <c r="M112" s="368" t="s">
        <v>34</v>
      </c>
      <c r="N112" s="367">
        <v>603996</v>
      </c>
      <c r="O112" s="367" t="s">
        <v>1324</v>
      </c>
      <c r="P112" s="371">
        <v>44406</v>
      </c>
      <c r="Q112" s="372">
        <v>23587842.640000001</v>
      </c>
      <c r="R112" s="372">
        <v>25329165.276746042</v>
      </c>
      <c r="S112" s="367">
        <v>16</v>
      </c>
      <c r="T112" s="369">
        <v>3.5109361501376002E-2</v>
      </c>
      <c r="U112" s="369">
        <v>0.45386556882149565</v>
      </c>
      <c r="V112" s="369">
        <v>6.9944286963465441E-2</v>
      </c>
      <c r="W112" s="369">
        <v>0.68568788742282771</v>
      </c>
      <c r="X112" s="369" t="s">
        <v>1421</v>
      </c>
      <c r="Y112" s="369" t="s">
        <v>1421</v>
      </c>
      <c r="Z112" s="369" t="s">
        <v>1421</v>
      </c>
      <c r="AA112" s="369" t="s">
        <v>1421</v>
      </c>
      <c r="AB112" s="369">
        <v>8.1744943084957361E-2</v>
      </c>
      <c r="AC112" s="373">
        <v>-0.32061301341052678</v>
      </c>
      <c r="AD112" s="555">
        <v>19736757000176</v>
      </c>
      <c r="AE112" s="370" t="s">
        <v>2321</v>
      </c>
      <c r="AF112" s="370" t="s">
        <v>2287</v>
      </c>
      <c r="AG112" s="374" t="s">
        <v>1445</v>
      </c>
      <c r="AH112" s="374" t="s">
        <v>2282</v>
      </c>
      <c r="AI112" s="374">
        <v>1000</v>
      </c>
      <c r="AJ112" s="374">
        <v>1000</v>
      </c>
      <c r="AK112" s="374">
        <v>1000</v>
      </c>
      <c r="AL112" s="369">
        <v>0.02</v>
      </c>
      <c r="AM112" s="369">
        <v>0.2</v>
      </c>
      <c r="AN112" s="369" t="s">
        <v>64</v>
      </c>
      <c r="AO112" s="367" t="s">
        <v>1324</v>
      </c>
      <c r="AP112" s="370" t="s">
        <v>13</v>
      </c>
      <c r="AQ112" s="376" t="s">
        <v>664</v>
      </c>
      <c r="AR112" s="369">
        <v>4.0000000000000001E-3</v>
      </c>
      <c r="AS112" s="369">
        <v>4.0000000000000001E-3</v>
      </c>
      <c r="AT112" s="369"/>
      <c r="AW112" s="680"/>
      <c r="AX112" s="681"/>
      <c r="AY112" s="681"/>
      <c r="AZ112" s="681"/>
      <c r="BA112" s="681"/>
      <c r="BB112" s="692"/>
      <c r="BC112" s="681"/>
      <c r="BD112" s="681"/>
      <c r="BE112" s="681"/>
      <c r="BF112" s="681"/>
      <c r="BG112" s="693"/>
      <c r="BH112" s="682"/>
      <c r="BI112" s="683"/>
      <c r="BJ112" s="683"/>
      <c r="BK112" s="683"/>
      <c r="BL112" s="218"/>
      <c r="BM112" s="682"/>
      <c r="BN112" s="682"/>
      <c r="BO112" s="682"/>
      <c r="BP112" s="682"/>
      <c r="BQ112" s="682"/>
      <c r="BR112" s="682"/>
      <c r="BS112" s="682"/>
      <c r="BT112" s="682"/>
      <c r="BU112" s="682"/>
      <c r="BV112" s="684"/>
      <c r="BW112" s="681"/>
    </row>
    <row r="113" spans="2:75" ht="15.75" customHeight="1">
      <c r="B113" s="363" t="s">
        <v>774</v>
      </c>
      <c r="C113" s="364">
        <v>17414721000140</v>
      </c>
      <c r="D113" s="365" t="s">
        <v>13</v>
      </c>
      <c r="E113" s="365" t="s">
        <v>615</v>
      </c>
      <c r="F113" s="365" t="s">
        <v>619</v>
      </c>
      <c r="G113" s="366" t="s">
        <v>34</v>
      </c>
      <c r="H113" s="366" t="s">
        <v>1338</v>
      </c>
      <c r="I113" s="366" t="s">
        <v>34</v>
      </c>
      <c r="J113" s="366" t="s">
        <v>611</v>
      </c>
      <c r="K113" s="367" t="s">
        <v>48</v>
      </c>
      <c r="L113" s="368" t="s">
        <v>715</v>
      </c>
      <c r="M113" s="368" t="s">
        <v>34</v>
      </c>
      <c r="N113" s="367">
        <v>398322</v>
      </c>
      <c r="O113" s="367" t="s">
        <v>1324</v>
      </c>
      <c r="P113" s="371">
        <v>42185</v>
      </c>
      <c r="Q113" s="372">
        <v>661506968.36000001</v>
      </c>
      <c r="R113" s="372">
        <v>982584435.49500024</v>
      </c>
      <c r="S113" s="367">
        <v>1</v>
      </c>
      <c r="T113" s="369">
        <v>3.5109595557475393E-2</v>
      </c>
      <c r="U113" s="369">
        <v>0.45386859451037587</v>
      </c>
      <c r="V113" s="369">
        <v>7.3740490366955846E-2</v>
      </c>
      <c r="W113" s="369">
        <v>0.72290337427633344</v>
      </c>
      <c r="X113" s="369">
        <v>0.18585994972311592</v>
      </c>
      <c r="Y113" s="369">
        <v>1.4094097621710591</v>
      </c>
      <c r="Z113" s="369">
        <v>0.33675104481463358</v>
      </c>
      <c r="AA113" s="369">
        <v>1.9142021094624655</v>
      </c>
      <c r="AB113" s="369">
        <v>8.396656442219938E-2</v>
      </c>
      <c r="AC113" s="373">
        <v>-0.26775139930335162</v>
      </c>
      <c r="AD113" s="555">
        <v>19736757000176</v>
      </c>
      <c r="AE113" s="370" t="s">
        <v>2321</v>
      </c>
      <c r="AF113" s="370" t="s">
        <v>2287</v>
      </c>
      <c r="AG113" s="374" t="s">
        <v>1445</v>
      </c>
      <c r="AH113" s="374" t="s">
        <v>2282</v>
      </c>
      <c r="AI113" s="374">
        <v>1000</v>
      </c>
      <c r="AJ113" s="374">
        <v>1000</v>
      </c>
      <c r="AK113" s="374">
        <v>1000</v>
      </c>
      <c r="AL113" s="369">
        <v>0.02</v>
      </c>
      <c r="AM113" s="369">
        <v>0.2</v>
      </c>
      <c r="AN113" s="369" t="s">
        <v>64</v>
      </c>
      <c r="AO113" s="367" t="s">
        <v>1324</v>
      </c>
      <c r="AP113" s="370" t="s">
        <v>13</v>
      </c>
      <c r="AQ113" s="376" t="s">
        <v>664</v>
      </c>
      <c r="AR113" s="369">
        <v>4.6666666666666662E-3</v>
      </c>
      <c r="AS113" s="369">
        <v>4.6666666666666662E-3</v>
      </c>
      <c r="AT113" s="369"/>
      <c r="AW113" s="680"/>
      <c r="AX113" s="681"/>
      <c r="AY113" s="681"/>
      <c r="AZ113" s="681"/>
      <c r="BA113" s="681"/>
      <c r="BB113" s="692"/>
      <c r="BC113" s="681"/>
      <c r="BD113" s="681"/>
      <c r="BE113" s="681"/>
      <c r="BF113" s="681"/>
      <c r="BG113" s="693"/>
      <c r="BH113" s="682"/>
      <c r="BI113" s="683"/>
      <c r="BJ113" s="683"/>
      <c r="BK113" s="683"/>
      <c r="BL113" s="218"/>
      <c r="BM113" s="682"/>
      <c r="BN113" s="682"/>
      <c r="BO113" s="682"/>
      <c r="BP113" s="682"/>
      <c r="BQ113" s="682"/>
      <c r="BR113" s="682"/>
      <c r="BS113" s="682"/>
      <c r="BT113" s="682"/>
      <c r="BU113" s="682"/>
      <c r="BV113" s="684"/>
      <c r="BW113" s="681"/>
    </row>
    <row r="114" spans="2:75" ht="15.75" customHeight="1">
      <c r="B114" s="363" t="s">
        <v>775</v>
      </c>
      <c r="C114" s="364">
        <v>30910553000142</v>
      </c>
      <c r="D114" s="365" t="s">
        <v>11</v>
      </c>
      <c r="E114" s="365" t="s">
        <v>620</v>
      </c>
      <c r="F114" s="365" t="s">
        <v>663</v>
      </c>
      <c r="G114" s="366" t="s">
        <v>738</v>
      </c>
      <c r="H114" s="366" t="s">
        <v>34</v>
      </c>
      <c r="I114" s="366"/>
      <c r="J114" s="366" t="s">
        <v>608</v>
      </c>
      <c r="K114" s="367" t="s">
        <v>48</v>
      </c>
      <c r="L114" s="368" t="s">
        <v>715</v>
      </c>
      <c r="M114" s="368" t="s">
        <v>34</v>
      </c>
      <c r="N114" s="367">
        <v>474843</v>
      </c>
      <c r="O114" s="367" t="s">
        <v>1324</v>
      </c>
      <c r="P114" s="371">
        <v>43336</v>
      </c>
      <c r="Q114" s="372">
        <v>1204437524.0599999</v>
      </c>
      <c r="R114" s="372">
        <v>1291801958.8776584</v>
      </c>
      <c r="S114" s="367">
        <v>31</v>
      </c>
      <c r="T114" s="369">
        <v>8.9764313442494581E-2</v>
      </c>
      <c r="U114" s="369">
        <v>1.1604008001926245</v>
      </c>
      <c r="V114" s="369">
        <v>0.12369096118195766</v>
      </c>
      <c r="W114" s="369">
        <v>1.2125850094155193</v>
      </c>
      <c r="X114" s="369">
        <v>0.20515526014753838</v>
      </c>
      <c r="Y114" s="369">
        <v>1.5557296063161568</v>
      </c>
      <c r="Z114" s="369">
        <v>0.22851824960889111</v>
      </c>
      <c r="AA114" s="369">
        <v>1.2989718137112103</v>
      </c>
      <c r="AB114" s="369">
        <v>2.1231223573375882E-3</v>
      </c>
      <c r="AC114" s="373">
        <v>9.1826682309965388</v>
      </c>
      <c r="AD114" s="555">
        <v>34474470000109</v>
      </c>
      <c r="AE114" s="370" t="s">
        <v>2321</v>
      </c>
      <c r="AF114" s="370" t="s">
        <v>2287</v>
      </c>
      <c r="AG114" s="374" t="s">
        <v>1445</v>
      </c>
      <c r="AH114" s="374" t="s">
        <v>2282</v>
      </c>
      <c r="AI114" s="374">
        <v>1000</v>
      </c>
      <c r="AJ114" s="374">
        <v>1000</v>
      </c>
      <c r="AK114" s="374">
        <v>1000</v>
      </c>
      <c r="AL114" s="369">
        <v>5.0000000000000001E-3</v>
      </c>
      <c r="AM114" s="369" t="s">
        <v>34</v>
      </c>
      <c r="AN114" s="369" t="s">
        <v>64</v>
      </c>
      <c r="AO114" s="367" t="s">
        <v>1324</v>
      </c>
      <c r="AP114" s="370" t="s">
        <v>11</v>
      </c>
      <c r="AQ114" s="376" t="s">
        <v>662</v>
      </c>
      <c r="AR114" s="369">
        <v>1.4000000000000002E-3</v>
      </c>
      <c r="AS114" s="369">
        <v>1.4000000000000002E-3</v>
      </c>
      <c r="AT114" s="369"/>
      <c r="AW114" s="680"/>
      <c r="AX114" s="681"/>
      <c r="AY114" s="681"/>
      <c r="AZ114" s="681"/>
      <c r="BA114" s="681"/>
      <c r="BB114" s="692"/>
      <c r="BC114" s="681"/>
      <c r="BD114" s="681"/>
      <c r="BE114" s="681"/>
      <c r="BF114" s="681"/>
      <c r="BG114" s="693"/>
      <c r="BH114" s="682"/>
      <c r="BI114" s="683"/>
      <c r="BJ114" s="683"/>
      <c r="BK114" s="683"/>
      <c r="BL114" s="218"/>
      <c r="BM114" s="682"/>
      <c r="BN114" s="682"/>
      <c r="BO114" s="682"/>
      <c r="BP114" s="682"/>
      <c r="BQ114" s="682"/>
      <c r="BR114" s="682"/>
      <c r="BS114" s="682"/>
      <c r="BT114" s="682"/>
      <c r="BU114" s="682"/>
      <c r="BV114" s="684"/>
      <c r="BW114" s="681"/>
    </row>
    <row r="115" spans="2:75" ht="15.75" customHeight="1">
      <c r="B115" s="363" t="s">
        <v>776</v>
      </c>
      <c r="C115" s="364">
        <v>20458815000126</v>
      </c>
      <c r="D115" s="365" t="s">
        <v>13</v>
      </c>
      <c r="E115" s="365" t="s">
        <v>616</v>
      </c>
      <c r="F115" s="365" t="s">
        <v>617</v>
      </c>
      <c r="G115" s="366" t="s">
        <v>34</v>
      </c>
      <c r="H115" s="366" t="s">
        <v>1338</v>
      </c>
      <c r="I115" s="366" t="s">
        <v>34</v>
      </c>
      <c r="J115" s="366" t="s">
        <v>608</v>
      </c>
      <c r="K115" s="367" t="s">
        <v>48</v>
      </c>
      <c r="L115" s="368"/>
      <c r="M115" s="368" t="s">
        <v>34</v>
      </c>
      <c r="N115" s="367">
        <v>375918</v>
      </c>
      <c r="O115" s="367" t="s">
        <v>1321</v>
      </c>
      <c r="P115" s="371">
        <v>41883</v>
      </c>
      <c r="Q115" s="372">
        <v>763726216.5</v>
      </c>
      <c r="R115" s="372">
        <v>303978286.54218268</v>
      </c>
      <c r="S115" s="367">
        <v>31</v>
      </c>
      <c r="T115" s="369">
        <v>0.32237263208770894</v>
      </c>
      <c r="U115" s="369">
        <v>4.167373936129156</v>
      </c>
      <c r="V115" s="369">
        <v>0.41744998996992444</v>
      </c>
      <c r="W115" s="369">
        <v>4.0924057439698016</v>
      </c>
      <c r="X115" s="369">
        <v>0.40595423302015332</v>
      </c>
      <c r="Y115" s="369">
        <v>3.078424694861027</v>
      </c>
      <c r="Z115" s="369">
        <v>0.59092682880667025</v>
      </c>
      <c r="AA115" s="369">
        <v>3.3590196664789649</v>
      </c>
      <c r="AB115" s="369">
        <v>8.5051742900132982E-2</v>
      </c>
      <c r="AC115" s="373">
        <v>3.0044846416659752</v>
      </c>
      <c r="AD115" s="555">
        <v>36327493000116</v>
      </c>
      <c r="AE115" s="370" t="s">
        <v>2322</v>
      </c>
      <c r="AF115" s="370" t="s">
        <v>2287</v>
      </c>
      <c r="AG115" s="374" t="s">
        <v>1445</v>
      </c>
      <c r="AH115" s="374" t="s">
        <v>2282</v>
      </c>
      <c r="AI115" s="374">
        <v>10000</v>
      </c>
      <c r="AJ115" s="374">
        <v>5000</v>
      </c>
      <c r="AK115" s="374">
        <v>5000</v>
      </c>
      <c r="AL115" s="369">
        <v>1.9E-2</v>
      </c>
      <c r="AM115" s="369">
        <v>0.2</v>
      </c>
      <c r="AN115" s="369" t="s">
        <v>34</v>
      </c>
      <c r="AO115" s="367" t="s">
        <v>1324</v>
      </c>
      <c r="AP115" s="370" t="s">
        <v>13</v>
      </c>
      <c r="AQ115" s="376" t="s">
        <v>668</v>
      </c>
      <c r="AR115" s="369">
        <v>3.7999999999999996E-3</v>
      </c>
      <c r="AS115" s="369">
        <v>3.7999999999999996E-3</v>
      </c>
      <c r="AT115" s="369"/>
      <c r="AW115" s="680"/>
      <c r="AX115" s="681"/>
      <c r="AY115" s="681"/>
      <c r="AZ115" s="681"/>
      <c r="BA115" s="681"/>
      <c r="BB115" s="692"/>
      <c r="BC115" s="681"/>
      <c r="BD115" s="681"/>
      <c r="BE115" s="681"/>
      <c r="BF115" s="681"/>
      <c r="BG115" s="693"/>
      <c r="BH115" s="682"/>
      <c r="BI115" s="683"/>
      <c r="BJ115" s="683"/>
      <c r="BK115" s="683"/>
      <c r="BL115" s="218"/>
      <c r="BM115" s="682"/>
      <c r="BN115" s="682"/>
      <c r="BO115" s="682"/>
      <c r="BP115" s="682"/>
      <c r="BQ115" s="682"/>
      <c r="BR115" s="682"/>
      <c r="BS115" s="682"/>
      <c r="BT115" s="682"/>
      <c r="BU115" s="682"/>
      <c r="BV115" s="684"/>
      <c r="BW115" s="681"/>
    </row>
    <row r="116" spans="2:75" ht="15.75" customHeight="1">
      <c r="B116" s="363" t="s">
        <v>565</v>
      </c>
      <c r="C116" s="364">
        <v>38597242000187</v>
      </c>
      <c r="D116" s="365" t="s">
        <v>14</v>
      </c>
      <c r="E116" s="365" t="s">
        <v>614</v>
      </c>
      <c r="F116" s="365"/>
      <c r="G116" s="366"/>
      <c r="H116" s="366" t="s">
        <v>1338</v>
      </c>
      <c r="I116" s="366" t="s">
        <v>34</v>
      </c>
      <c r="J116" s="366" t="s">
        <v>608</v>
      </c>
      <c r="K116" s="367" t="s">
        <v>48</v>
      </c>
      <c r="L116" s="368"/>
      <c r="M116" s="368" t="s">
        <v>34</v>
      </c>
      <c r="N116" s="367">
        <v>592854</v>
      </c>
      <c r="O116" s="367" t="s">
        <v>1321</v>
      </c>
      <c r="P116" s="371">
        <v>44355</v>
      </c>
      <c r="Q116" s="372">
        <v>26196110.289999999</v>
      </c>
      <c r="R116" s="372">
        <v>27358493.839007933</v>
      </c>
      <c r="S116" s="367">
        <v>32</v>
      </c>
      <c r="T116" s="369">
        <v>-7.7754293390365214E-3</v>
      </c>
      <c r="U116" s="369">
        <v>-0.10051449268466044</v>
      </c>
      <c r="V116" s="369">
        <v>-0.11182810237550156</v>
      </c>
      <c r="W116" s="369">
        <v>-1.0962893268525822</v>
      </c>
      <c r="X116" s="369" t="s">
        <v>1421</v>
      </c>
      <c r="Y116" s="369" t="s">
        <v>1421</v>
      </c>
      <c r="Z116" s="369" t="s">
        <v>1421</v>
      </c>
      <c r="AA116" s="369" t="s">
        <v>1421</v>
      </c>
      <c r="AB116" s="369">
        <v>0.20777426780730981</v>
      </c>
      <c r="AC116" s="373">
        <v>-0.93432460716485721</v>
      </c>
      <c r="AD116" s="555">
        <v>38597428000136</v>
      </c>
      <c r="AE116" s="370" t="s">
        <v>2322</v>
      </c>
      <c r="AF116" s="370" t="s">
        <v>2287</v>
      </c>
      <c r="AG116" s="374" t="s">
        <v>1445</v>
      </c>
      <c r="AH116" s="374" t="s">
        <v>2279</v>
      </c>
      <c r="AI116" s="374">
        <v>10000</v>
      </c>
      <c r="AJ116" s="374" t="s">
        <v>1432</v>
      </c>
      <c r="AK116" s="374">
        <v>5000</v>
      </c>
      <c r="AL116" s="369">
        <v>1.9E-2</v>
      </c>
      <c r="AM116" s="369">
        <v>0.2</v>
      </c>
      <c r="AN116" s="369" t="s">
        <v>34</v>
      </c>
      <c r="AO116" s="367" t="s">
        <v>1324</v>
      </c>
      <c r="AP116" s="370" t="s">
        <v>13</v>
      </c>
      <c r="AQ116" s="376" t="s">
        <v>668</v>
      </c>
      <c r="AR116" s="369">
        <v>3.7999999999999996E-3</v>
      </c>
      <c r="AS116" s="369">
        <v>3.7999999999999996E-3</v>
      </c>
      <c r="AT116" s="369"/>
      <c r="AW116" s="680"/>
      <c r="AX116" s="681"/>
      <c r="AY116" s="681"/>
      <c r="AZ116" s="681"/>
      <c r="BA116" s="681"/>
      <c r="BB116" s="692"/>
      <c r="BC116" s="681"/>
      <c r="BD116" s="681"/>
      <c r="BE116" s="681"/>
      <c r="BF116" s="681"/>
      <c r="BG116" s="693"/>
      <c r="BH116" s="682"/>
      <c r="BI116" s="683"/>
      <c r="BJ116" s="683"/>
      <c r="BK116" s="683"/>
      <c r="BL116" s="218"/>
      <c r="BM116" s="682"/>
      <c r="BN116" s="682"/>
      <c r="BO116" s="682"/>
      <c r="BP116" s="682"/>
      <c r="BQ116" s="682"/>
      <c r="BR116" s="682"/>
      <c r="BS116" s="682"/>
      <c r="BT116" s="682"/>
      <c r="BU116" s="682"/>
      <c r="BV116" s="684"/>
      <c r="BW116" s="681"/>
    </row>
    <row r="117" spans="2:75" ht="15.75" customHeight="1">
      <c r="B117" s="363" t="s">
        <v>524</v>
      </c>
      <c r="C117" s="364">
        <v>40677875000147</v>
      </c>
      <c r="D117" s="365" t="s">
        <v>13</v>
      </c>
      <c r="E117" s="365" t="s">
        <v>615</v>
      </c>
      <c r="F117" s="365" t="s">
        <v>619</v>
      </c>
      <c r="G117" s="366" t="s">
        <v>34</v>
      </c>
      <c r="H117" s="366" t="s">
        <v>865</v>
      </c>
      <c r="I117" s="366" t="s">
        <v>34</v>
      </c>
      <c r="J117" s="366" t="s">
        <v>611</v>
      </c>
      <c r="K117" s="367" t="s">
        <v>48</v>
      </c>
      <c r="L117" s="368"/>
      <c r="M117" s="368" t="s">
        <v>34</v>
      </c>
      <c r="N117" s="367">
        <v>592455</v>
      </c>
      <c r="O117" s="367" t="s">
        <v>1321</v>
      </c>
      <c r="P117" s="371">
        <v>44341</v>
      </c>
      <c r="Q117" s="372">
        <v>10576576.17</v>
      </c>
      <c r="R117" s="372">
        <v>13854766.164007934</v>
      </c>
      <c r="S117" s="367">
        <v>16</v>
      </c>
      <c r="T117" s="369">
        <v>-4.6772472669570631E-3</v>
      </c>
      <c r="U117" s="369">
        <v>-6.0463688331474079E-2</v>
      </c>
      <c r="V117" s="369">
        <v>-5.1181127732824461E-3</v>
      </c>
      <c r="W117" s="369">
        <v>-5.0174618792481758E-2</v>
      </c>
      <c r="X117" s="369" t="s">
        <v>1421</v>
      </c>
      <c r="Y117" s="369" t="s">
        <v>1421</v>
      </c>
      <c r="Z117" s="369" t="s">
        <v>1421</v>
      </c>
      <c r="AA117" s="369" t="s">
        <v>1421</v>
      </c>
      <c r="AB117" s="369">
        <v>5.6169280810631196E-2</v>
      </c>
      <c r="AC117" s="373">
        <v>-1.7930145868896579</v>
      </c>
      <c r="AD117" s="555">
        <v>41075494000150</v>
      </c>
      <c r="AE117" s="370" t="s">
        <v>2322</v>
      </c>
      <c r="AF117" s="370" t="s">
        <v>2287</v>
      </c>
      <c r="AG117" s="374" t="s">
        <v>1445</v>
      </c>
      <c r="AH117" s="374" t="s">
        <v>2282</v>
      </c>
      <c r="AI117" s="374">
        <v>10000</v>
      </c>
      <c r="AJ117" s="374">
        <v>5000</v>
      </c>
      <c r="AK117" s="374">
        <v>5000</v>
      </c>
      <c r="AL117" s="369">
        <v>1.9E-2</v>
      </c>
      <c r="AM117" s="369">
        <v>0.2</v>
      </c>
      <c r="AN117" s="369" t="s">
        <v>34</v>
      </c>
      <c r="AO117" s="367" t="s">
        <v>1324</v>
      </c>
      <c r="AP117" s="370" t="s">
        <v>13</v>
      </c>
      <c r="AQ117" s="376" t="s">
        <v>668</v>
      </c>
      <c r="AR117" s="369">
        <v>3.7999999999999996E-3</v>
      </c>
      <c r="AS117" s="369">
        <v>3.7999999999999996E-3</v>
      </c>
      <c r="AT117" s="369"/>
      <c r="AW117" s="680"/>
      <c r="AX117" s="681"/>
      <c r="AY117" s="681"/>
      <c r="AZ117" s="681"/>
      <c r="BA117" s="681"/>
      <c r="BB117" s="692"/>
      <c r="BC117" s="681"/>
      <c r="BD117" s="681"/>
      <c r="BE117" s="681"/>
      <c r="BF117" s="681"/>
      <c r="BG117" s="693"/>
      <c r="BH117" s="682"/>
      <c r="BI117" s="683"/>
      <c r="BJ117" s="683"/>
      <c r="BK117" s="683"/>
      <c r="BL117" s="218"/>
      <c r="BM117" s="682"/>
      <c r="BN117" s="682"/>
      <c r="BO117" s="682"/>
      <c r="BP117" s="682"/>
      <c r="BQ117" s="682"/>
      <c r="BR117" s="682"/>
      <c r="BS117" s="682"/>
      <c r="BT117" s="682"/>
      <c r="BU117" s="682"/>
      <c r="BV117" s="684"/>
      <c r="BW117" s="681"/>
    </row>
    <row r="118" spans="2:75" ht="15.75" customHeight="1">
      <c r="B118" s="363" t="s">
        <v>777</v>
      </c>
      <c r="C118" s="364">
        <v>43917039000180</v>
      </c>
      <c r="D118" s="365" t="s">
        <v>14</v>
      </c>
      <c r="E118" s="365" t="s">
        <v>607</v>
      </c>
      <c r="F118" s="365"/>
      <c r="G118" s="366"/>
      <c r="H118" s="366" t="s">
        <v>34</v>
      </c>
      <c r="I118" s="366" t="s">
        <v>34</v>
      </c>
      <c r="J118" s="366" t="s">
        <v>608</v>
      </c>
      <c r="K118" s="367" t="s">
        <v>48</v>
      </c>
      <c r="L118" s="368"/>
      <c r="M118" s="368" t="s">
        <v>34</v>
      </c>
      <c r="N118" s="367">
        <v>626007</v>
      </c>
      <c r="O118" s="367" t="s">
        <v>1321</v>
      </c>
      <c r="P118" s="371">
        <v>44530</v>
      </c>
      <c r="Q118" s="372">
        <v>90032571.409999996</v>
      </c>
      <c r="R118" s="372" t="s">
        <v>1421</v>
      </c>
      <c r="S118" s="367">
        <v>32</v>
      </c>
      <c r="T118" s="369">
        <v>-9.7601733478139496E-2</v>
      </c>
      <c r="U118" s="369">
        <v>-1.2617166587117705</v>
      </c>
      <c r="V118" s="369" t="s">
        <v>1421</v>
      </c>
      <c r="W118" s="369" t="s">
        <v>1421</v>
      </c>
      <c r="X118" s="369" t="s">
        <v>1421</v>
      </c>
      <c r="Y118" s="369" t="s">
        <v>1421</v>
      </c>
      <c r="Z118" s="369" t="s">
        <v>1421</v>
      </c>
      <c r="AA118" s="369" t="s">
        <v>1421</v>
      </c>
      <c r="AB118" s="369" t="s">
        <v>1421</v>
      </c>
      <c r="AC118" s="373" t="s">
        <v>1421</v>
      </c>
      <c r="AD118" s="555">
        <v>43909011000100</v>
      </c>
      <c r="AE118" s="370" t="s">
        <v>2323</v>
      </c>
      <c r="AF118" s="370" t="s">
        <v>2278</v>
      </c>
      <c r="AG118" s="374" t="s">
        <v>1444</v>
      </c>
      <c r="AH118" s="374" t="s">
        <v>2279</v>
      </c>
      <c r="AI118" s="374">
        <v>500</v>
      </c>
      <c r="AJ118" s="374">
        <v>500</v>
      </c>
      <c r="AK118" s="374">
        <v>500</v>
      </c>
      <c r="AL118" s="369">
        <v>1.8000000000000002E-2</v>
      </c>
      <c r="AM118" s="369">
        <v>0.2</v>
      </c>
      <c r="AN118" s="369" t="s">
        <v>2296</v>
      </c>
      <c r="AO118" s="367" t="s">
        <v>1324</v>
      </c>
      <c r="AP118" s="370" t="s">
        <v>716</v>
      </c>
      <c r="AQ118" s="376" t="s">
        <v>659</v>
      </c>
      <c r="AR118" s="369">
        <v>4.8005999999999995E-3</v>
      </c>
      <c r="AS118" s="369">
        <v>4.8005999999999995E-3</v>
      </c>
      <c r="AT118" s="369"/>
      <c r="AW118" s="680"/>
      <c r="AX118" s="681"/>
      <c r="AY118" s="681"/>
      <c r="AZ118" s="681"/>
      <c r="BA118" s="681"/>
      <c r="BB118" s="692"/>
      <c r="BC118" s="681"/>
      <c r="BD118" s="681"/>
      <c r="BE118" s="681"/>
      <c r="BF118" s="681"/>
      <c r="BG118" s="693"/>
      <c r="BH118" s="682"/>
      <c r="BI118" s="683"/>
      <c r="BJ118" s="683"/>
      <c r="BK118" s="683"/>
      <c r="BL118" s="218"/>
      <c r="BM118" s="682"/>
      <c r="BN118" s="682"/>
      <c r="BO118" s="682"/>
      <c r="BP118" s="682"/>
      <c r="BQ118" s="682"/>
      <c r="BR118" s="682"/>
      <c r="BS118" s="682"/>
      <c r="BT118" s="682"/>
      <c r="BU118" s="682"/>
      <c r="BV118" s="684"/>
      <c r="BW118" s="681"/>
    </row>
    <row r="119" spans="2:75" ht="15.75" customHeight="1">
      <c r="B119" s="363" t="s">
        <v>778</v>
      </c>
      <c r="C119" s="364">
        <v>43915574000100</v>
      </c>
      <c r="D119" s="365" t="s">
        <v>14</v>
      </c>
      <c r="E119" s="365" t="s">
        <v>607</v>
      </c>
      <c r="F119" s="365"/>
      <c r="G119" s="366"/>
      <c r="H119" s="366" t="s">
        <v>34</v>
      </c>
      <c r="I119" s="366" t="s">
        <v>34</v>
      </c>
      <c r="J119" s="366" t="s">
        <v>608</v>
      </c>
      <c r="K119" s="367" t="s">
        <v>48</v>
      </c>
      <c r="L119" s="368"/>
      <c r="M119" s="368" t="s">
        <v>34</v>
      </c>
      <c r="N119" s="367">
        <v>625906</v>
      </c>
      <c r="O119" s="367" t="s">
        <v>1321</v>
      </c>
      <c r="P119" s="371">
        <v>44530</v>
      </c>
      <c r="Q119" s="372">
        <v>15750367.58</v>
      </c>
      <c r="R119" s="372" t="s">
        <v>1421</v>
      </c>
      <c r="S119" s="367">
        <v>32</v>
      </c>
      <c r="T119" s="369">
        <v>-9.6455641277228388E-2</v>
      </c>
      <c r="U119" s="369">
        <v>-1.2469009011347489</v>
      </c>
      <c r="V119" s="369" t="s">
        <v>1421</v>
      </c>
      <c r="W119" s="369" t="s">
        <v>1421</v>
      </c>
      <c r="X119" s="369" t="s">
        <v>1421</v>
      </c>
      <c r="Y119" s="369" t="s">
        <v>1421</v>
      </c>
      <c r="Z119" s="369" t="s">
        <v>1421</v>
      </c>
      <c r="AA119" s="369" t="s">
        <v>1421</v>
      </c>
      <c r="AB119" s="369" t="s">
        <v>1421</v>
      </c>
      <c r="AC119" s="373" t="s">
        <v>1421</v>
      </c>
      <c r="AD119" s="555">
        <v>43907839000110</v>
      </c>
      <c r="AE119" s="370" t="s">
        <v>2323</v>
      </c>
      <c r="AF119" s="370" t="s">
        <v>2278</v>
      </c>
      <c r="AG119" s="374" t="s">
        <v>1444</v>
      </c>
      <c r="AH119" s="374" t="s">
        <v>2282</v>
      </c>
      <c r="AI119" s="374">
        <v>500</v>
      </c>
      <c r="AJ119" s="374">
        <v>500</v>
      </c>
      <c r="AK119" s="374">
        <v>500</v>
      </c>
      <c r="AL119" s="369">
        <v>1.8000000000000002E-2</v>
      </c>
      <c r="AM119" s="369">
        <v>0.2</v>
      </c>
      <c r="AN119" s="369" t="s">
        <v>2296</v>
      </c>
      <c r="AO119" s="367" t="s">
        <v>1324</v>
      </c>
      <c r="AP119" s="370" t="s">
        <v>716</v>
      </c>
      <c r="AQ119" s="376" t="s">
        <v>659</v>
      </c>
      <c r="AR119" s="369">
        <v>4.8005999999999995E-3</v>
      </c>
      <c r="AS119" s="369">
        <v>4.8005999999999995E-3</v>
      </c>
      <c r="AT119" s="369"/>
      <c r="AW119" s="680"/>
      <c r="AX119" s="681"/>
      <c r="AY119" s="681"/>
      <c r="AZ119" s="681"/>
      <c r="BA119" s="681"/>
      <c r="BB119" s="692"/>
      <c r="BC119" s="681"/>
      <c r="BD119" s="681"/>
      <c r="BE119" s="681"/>
      <c r="BF119" s="681"/>
      <c r="BG119" s="693"/>
      <c r="BH119" s="682"/>
      <c r="BI119" s="683"/>
      <c r="BJ119" s="683"/>
      <c r="BK119" s="683"/>
      <c r="BL119" s="218"/>
      <c r="BM119" s="682"/>
      <c r="BN119" s="682"/>
      <c r="BO119" s="682"/>
      <c r="BP119" s="682"/>
      <c r="BQ119" s="682"/>
      <c r="BR119" s="682"/>
      <c r="BS119" s="682"/>
      <c r="BT119" s="682"/>
      <c r="BU119" s="682"/>
      <c r="BV119" s="684"/>
      <c r="BW119" s="681"/>
    </row>
    <row r="120" spans="2:75" ht="15.75" customHeight="1">
      <c r="B120" s="363" t="s">
        <v>1526</v>
      </c>
      <c r="C120" s="364">
        <v>31848081000108</v>
      </c>
      <c r="D120" s="365" t="s">
        <v>14</v>
      </c>
      <c r="E120" s="365" t="s">
        <v>607</v>
      </c>
      <c r="F120" s="365"/>
      <c r="G120" s="366"/>
      <c r="H120" s="366" t="s">
        <v>34</v>
      </c>
      <c r="I120" s="366" t="s">
        <v>34</v>
      </c>
      <c r="J120" s="366" t="s">
        <v>608</v>
      </c>
      <c r="K120" s="367" t="s">
        <v>48</v>
      </c>
      <c r="L120" s="368"/>
      <c r="M120" s="368"/>
      <c r="N120" s="367">
        <v>484156</v>
      </c>
      <c r="O120" s="367" t="s">
        <v>1324</v>
      </c>
      <c r="P120" s="371">
        <v>43447</v>
      </c>
      <c r="Q120" s="372" t="s">
        <v>1394</v>
      </c>
      <c r="R120" s="372" t="s">
        <v>1421</v>
      </c>
      <c r="S120" s="367">
        <v>12</v>
      </c>
      <c r="T120" s="369" t="s">
        <v>1421</v>
      </c>
      <c r="U120" s="369" t="s">
        <v>1421</v>
      </c>
      <c r="V120" s="369" t="s">
        <v>1421</v>
      </c>
      <c r="W120" s="369" t="s">
        <v>1421</v>
      </c>
      <c r="X120" s="369" t="s">
        <v>1421</v>
      </c>
      <c r="Y120" s="369" t="s">
        <v>1421</v>
      </c>
      <c r="Z120" s="369" t="s">
        <v>1421</v>
      </c>
      <c r="AA120" s="369" t="s">
        <v>1421</v>
      </c>
      <c r="AB120" s="369" t="s">
        <v>1421</v>
      </c>
      <c r="AC120" s="373" t="s">
        <v>1421</v>
      </c>
      <c r="AD120" s="555">
        <v>0</v>
      </c>
      <c r="AE120" s="370" t="s">
        <v>2324</v>
      </c>
      <c r="AF120" s="370" t="s">
        <v>761</v>
      </c>
      <c r="AG120" s="374" t="s">
        <v>761</v>
      </c>
      <c r="AH120" s="374" t="s">
        <v>2282</v>
      </c>
      <c r="AI120" s="374">
        <v>100</v>
      </c>
      <c r="AJ120" s="374">
        <v>100</v>
      </c>
      <c r="AK120" s="374">
        <v>100</v>
      </c>
      <c r="AL120" s="369">
        <v>0.02</v>
      </c>
      <c r="AM120" s="369">
        <v>0.2</v>
      </c>
      <c r="AN120" s="369" t="s">
        <v>666</v>
      </c>
      <c r="AO120" s="367" t="s">
        <v>1324</v>
      </c>
      <c r="AP120" s="370" t="s">
        <v>716</v>
      </c>
      <c r="AQ120" s="376" t="s">
        <v>659</v>
      </c>
      <c r="AR120" s="369">
        <v>5.3333333333333332E-3</v>
      </c>
      <c r="AS120" s="369">
        <v>5.3333333333333332E-3</v>
      </c>
      <c r="AT120" s="369"/>
      <c r="AW120" s="680"/>
      <c r="AX120" s="681"/>
      <c r="AY120" s="681"/>
      <c r="AZ120" s="681"/>
      <c r="BA120" s="681"/>
      <c r="BB120" s="692"/>
      <c r="BC120" s="681"/>
      <c r="BD120" s="681"/>
      <c r="BE120" s="681"/>
      <c r="BF120" s="681"/>
      <c r="BG120" s="693"/>
      <c r="BH120" s="682"/>
      <c r="BI120" s="683"/>
      <c r="BJ120" s="683"/>
      <c r="BK120" s="683"/>
      <c r="BL120" s="218"/>
      <c r="BM120" s="682"/>
      <c r="BN120" s="682"/>
      <c r="BO120" s="682"/>
      <c r="BP120" s="682"/>
      <c r="BQ120" s="682"/>
      <c r="BR120" s="682"/>
      <c r="BS120" s="682"/>
      <c r="BT120" s="682"/>
      <c r="BU120" s="682"/>
      <c r="BV120" s="684"/>
      <c r="BW120" s="681"/>
    </row>
    <row r="121" spans="2:75" ht="15.75" customHeight="1">
      <c r="B121" s="363" t="s">
        <v>95</v>
      </c>
      <c r="C121" s="364">
        <v>39737102000120</v>
      </c>
      <c r="D121" s="365" t="s">
        <v>14</v>
      </c>
      <c r="E121" s="365" t="s">
        <v>614</v>
      </c>
      <c r="F121" s="365"/>
      <c r="G121" s="366"/>
      <c r="H121" s="366" t="s">
        <v>1338</v>
      </c>
      <c r="I121" s="366" t="s">
        <v>34</v>
      </c>
      <c r="J121" s="366" t="s">
        <v>608</v>
      </c>
      <c r="K121" s="367" t="s">
        <v>48</v>
      </c>
      <c r="L121" s="368"/>
      <c r="M121" s="368" t="s">
        <v>1418</v>
      </c>
      <c r="N121" s="367">
        <v>568945</v>
      </c>
      <c r="O121" s="367" t="s">
        <v>1321</v>
      </c>
      <c r="P121" s="371">
        <v>44195</v>
      </c>
      <c r="Q121" s="372">
        <v>98889318.930000007</v>
      </c>
      <c r="R121" s="372">
        <v>82919157.778253928</v>
      </c>
      <c r="S121" s="367">
        <v>33</v>
      </c>
      <c r="T121" s="369">
        <v>-0.24997479533744449</v>
      </c>
      <c r="U121" s="369">
        <v>-3.2314729697496691</v>
      </c>
      <c r="V121" s="369">
        <v>-0.28407248472194635</v>
      </c>
      <c r="W121" s="369">
        <v>-2.7848602134680207</v>
      </c>
      <c r="X121" s="369" t="s">
        <v>1421</v>
      </c>
      <c r="Y121" s="369" t="s">
        <v>1421</v>
      </c>
      <c r="Z121" s="369" t="s">
        <v>1421</v>
      </c>
      <c r="AA121" s="369" t="s">
        <v>1421</v>
      </c>
      <c r="AB121" s="369">
        <v>0.21787814381506473</v>
      </c>
      <c r="AC121" s="373">
        <v>-1.8695488902621686</v>
      </c>
      <c r="AD121" s="555">
        <v>39737170000199</v>
      </c>
      <c r="AE121" s="370" t="s">
        <v>2325</v>
      </c>
      <c r="AF121" s="370" t="s">
        <v>2287</v>
      </c>
      <c r="AG121" s="374" t="s">
        <v>1445</v>
      </c>
      <c r="AH121" s="374" t="s">
        <v>2282</v>
      </c>
      <c r="AI121" s="374">
        <v>0</v>
      </c>
      <c r="AJ121" s="374">
        <v>0</v>
      </c>
      <c r="AK121" s="374">
        <v>0</v>
      </c>
      <c r="AL121" s="369">
        <v>1.4999999999999999E-2</v>
      </c>
      <c r="AM121" s="369">
        <v>0.2</v>
      </c>
      <c r="AN121" s="369" t="s">
        <v>34</v>
      </c>
      <c r="AO121" s="367" t="s">
        <v>1324</v>
      </c>
      <c r="AP121" s="370" t="s">
        <v>13</v>
      </c>
      <c r="AQ121" s="376" t="s">
        <v>668</v>
      </c>
      <c r="AR121" s="369">
        <v>3.5999999999999999E-3</v>
      </c>
      <c r="AS121" s="369">
        <v>3.5999999999999999E-3</v>
      </c>
      <c r="AT121" s="369"/>
      <c r="AW121" s="680"/>
      <c r="AX121" s="681"/>
      <c r="AY121" s="681"/>
      <c r="AZ121" s="681"/>
      <c r="BA121" s="681"/>
      <c r="BB121" s="692"/>
      <c r="BC121" s="681"/>
      <c r="BD121" s="681"/>
      <c r="BE121" s="681"/>
      <c r="BF121" s="681"/>
      <c r="BG121" s="693"/>
      <c r="BH121" s="682"/>
      <c r="BI121" s="683"/>
      <c r="BJ121" s="683"/>
      <c r="BK121" s="683"/>
      <c r="BL121" s="218"/>
      <c r="BM121" s="682"/>
      <c r="BN121" s="682"/>
      <c r="BO121" s="682"/>
      <c r="BP121" s="682"/>
      <c r="BQ121" s="682"/>
      <c r="BR121" s="682"/>
      <c r="BS121" s="682"/>
      <c r="BT121" s="682"/>
      <c r="BU121" s="682"/>
      <c r="BV121" s="684"/>
      <c r="BW121" s="681"/>
    </row>
    <row r="122" spans="2:75" ht="15.75" customHeight="1">
      <c r="B122" s="363" t="s">
        <v>466</v>
      </c>
      <c r="C122" s="364">
        <v>43214822000188</v>
      </c>
      <c r="D122" s="365" t="s">
        <v>14</v>
      </c>
      <c r="E122" s="365" t="s">
        <v>607</v>
      </c>
      <c r="F122" s="365"/>
      <c r="G122" s="366"/>
      <c r="H122" s="366" t="s">
        <v>34</v>
      </c>
      <c r="I122" s="366" t="s">
        <v>34</v>
      </c>
      <c r="J122" s="366" t="s">
        <v>608</v>
      </c>
      <c r="K122" s="367" t="s">
        <v>48</v>
      </c>
      <c r="L122" s="368"/>
      <c r="M122" s="368" t="s">
        <v>1418</v>
      </c>
      <c r="N122" s="367">
        <v>616338</v>
      </c>
      <c r="O122" s="367" t="s">
        <v>1321</v>
      </c>
      <c r="P122" s="371">
        <v>44470</v>
      </c>
      <c r="Q122" s="372">
        <v>40073131.579999998</v>
      </c>
      <c r="R122" s="372" t="s">
        <v>1421</v>
      </c>
      <c r="S122" s="367">
        <v>7</v>
      </c>
      <c r="T122" s="369">
        <v>-7.7225619365686393E-2</v>
      </c>
      <c r="U122" s="369">
        <v>-0.99831065454226187</v>
      </c>
      <c r="V122" s="369" t="s">
        <v>1421</v>
      </c>
      <c r="W122" s="369" t="s">
        <v>1421</v>
      </c>
      <c r="X122" s="369" t="s">
        <v>1421</v>
      </c>
      <c r="Y122" s="369" t="s">
        <v>1421</v>
      </c>
      <c r="Z122" s="369" t="s">
        <v>1421</v>
      </c>
      <c r="AA122" s="369" t="s">
        <v>1421</v>
      </c>
      <c r="AB122" s="369" t="s">
        <v>1421</v>
      </c>
      <c r="AC122" s="373" t="s">
        <v>1421</v>
      </c>
      <c r="AD122" s="555">
        <v>43214858000161</v>
      </c>
      <c r="AE122" s="370" t="s">
        <v>2326</v>
      </c>
      <c r="AF122" s="370" t="s">
        <v>2278</v>
      </c>
      <c r="AG122" s="374" t="s">
        <v>1444</v>
      </c>
      <c r="AH122" s="374" t="s">
        <v>2279</v>
      </c>
      <c r="AI122" s="374">
        <v>1000</v>
      </c>
      <c r="AJ122" s="374" t="s">
        <v>1432</v>
      </c>
      <c r="AK122" s="374" t="s">
        <v>1432</v>
      </c>
      <c r="AL122" s="369">
        <v>1.6E-2</v>
      </c>
      <c r="AM122" s="369">
        <v>0.15</v>
      </c>
      <c r="AN122" s="369" t="s">
        <v>2296</v>
      </c>
      <c r="AO122" s="367" t="s">
        <v>1324</v>
      </c>
      <c r="AP122" s="370" t="s">
        <v>716</v>
      </c>
      <c r="AQ122" s="376" t="s">
        <v>659</v>
      </c>
      <c r="AR122" s="369" t="s">
        <v>34</v>
      </c>
      <c r="AS122" s="369" t="s">
        <v>34</v>
      </c>
      <c r="AT122" s="369"/>
      <c r="AW122" s="680"/>
      <c r="AX122" s="681"/>
      <c r="AY122" s="681"/>
      <c r="AZ122" s="681"/>
      <c r="BA122" s="681"/>
      <c r="BB122" s="692"/>
      <c r="BC122" s="681"/>
      <c r="BD122" s="681"/>
      <c r="BE122" s="681"/>
      <c r="BF122" s="681"/>
      <c r="BG122" s="693"/>
      <c r="BH122" s="682"/>
      <c r="BI122" s="683"/>
      <c r="BJ122" s="683"/>
      <c r="BK122" s="683"/>
      <c r="BL122" s="218"/>
      <c r="BM122" s="682"/>
      <c r="BN122" s="682"/>
      <c r="BO122" s="682"/>
      <c r="BP122" s="682"/>
      <c r="BQ122" s="682"/>
      <c r="BR122" s="682"/>
      <c r="BS122" s="682"/>
      <c r="BT122" s="682"/>
      <c r="BU122" s="682"/>
      <c r="BV122" s="684"/>
      <c r="BW122" s="681"/>
    </row>
    <row r="123" spans="2:75" ht="15.75" customHeight="1">
      <c r="B123" s="363" t="s">
        <v>779</v>
      </c>
      <c r="C123" s="364">
        <v>20501989000124</v>
      </c>
      <c r="D123" s="365" t="s">
        <v>14</v>
      </c>
      <c r="E123" s="365" t="s">
        <v>614</v>
      </c>
      <c r="F123" s="365"/>
      <c r="G123" s="366"/>
      <c r="H123" s="366" t="s">
        <v>865</v>
      </c>
      <c r="I123" s="366" t="s">
        <v>34</v>
      </c>
      <c r="J123" s="366" t="s">
        <v>608</v>
      </c>
      <c r="K123" s="367" t="s">
        <v>48</v>
      </c>
      <c r="L123" s="368"/>
      <c r="M123" s="368" t="s">
        <v>34</v>
      </c>
      <c r="N123" s="367">
        <v>383651</v>
      </c>
      <c r="O123" s="367" t="s">
        <v>1321</v>
      </c>
      <c r="P123" s="371">
        <v>41920</v>
      </c>
      <c r="Q123" s="372">
        <v>87876891.379999995</v>
      </c>
      <c r="R123" s="372">
        <v>96620579.785555497</v>
      </c>
      <c r="S123" s="367">
        <v>5</v>
      </c>
      <c r="T123" s="369">
        <v>-4.0009543359968758E-2</v>
      </c>
      <c r="U123" s="369">
        <v>-0.51721117613172296</v>
      </c>
      <c r="V123" s="369">
        <v>-0.16076848111291542</v>
      </c>
      <c r="W123" s="369">
        <v>-1.5760686821508769</v>
      </c>
      <c r="X123" s="369">
        <v>-5.2387216054150643E-2</v>
      </c>
      <c r="Y123" s="369">
        <v>-0.3972617760291004</v>
      </c>
      <c r="Z123" s="369">
        <v>-1.4488411381771704E-2</v>
      </c>
      <c r="AA123" s="369">
        <v>-8.2356827266901522E-2</v>
      </c>
      <c r="AB123" s="369">
        <v>0.17253325876920345</v>
      </c>
      <c r="AC123" s="373">
        <v>-1.492624119483303</v>
      </c>
      <c r="AD123" s="555">
        <v>20355747000170</v>
      </c>
      <c r="AE123" s="370" t="s">
        <v>2326</v>
      </c>
      <c r="AF123" s="370" t="s">
        <v>2278</v>
      </c>
      <c r="AG123" s="374" t="s">
        <v>1444</v>
      </c>
      <c r="AH123" s="374" t="s">
        <v>2279</v>
      </c>
      <c r="AI123" s="374">
        <v>1000</v>
      </c>
      <c r="AJ123" s="374">
        <v>1000</v>
      </c>
      <c r="AK123" s="374">
        <v>1000</v>
      </c>
      <c r="AL123" s="369">
        <v>1.6E-2</v>
      </c>
      <c r="AM123" s="369">
        <v>0.15</v>
      </c>
      <c r="AN123" s="369" t="s">
        <v>34</v>
      </c>
      <c r="AO123" s="367" t="s">
        <v>1324</v>
      </c>
      <c r="AP123" s="370" t="s">
        <v>716</v>
      </c>
      <c r="AQ123" s="376" t="s">
        <v>659</v>
      </c>
      <c r="AR123" s="369">
        <v>4.2666666666666669E-3</v>
      </c>
      <c r="AS123" s="369">
        <v>4.2666666666666669E-3</v>
      </c>
      <c r="AT123" s="369"/>
      <c r="AW123" s="680"/>
      <c r="AX123" s="681"/>
      <c r="AY123" s="681"/>
      <c r="AZ123" s="681"/>
      <c r="BA123" s="681"/>
      <c r="BB123" s="692"/>
      <c r="BC123" s="681"/>
      <c r="BD123" s="681"/>
      <c r="BE123" s="681"/>
      <c r="BF123" s="681"/>
      <c r="BG123" s="693"/>
      <c r="BH123" s="682"/>
      <c r="BI123" s="683"/>
      <c r="BJ123" s="683"/>
      <c r="BK123" s="683"/>
      <c r="BL123" s="218"/>
      <c r="BM123" s="682"/>
      <c r="BN123" s="682"/>
      <c r="BO123" s="682"/>
      <c r="BP123" s="682"/>
      <c r="BQ123" s="682"/>
      <c r="BR123" s="682"/>
      <c r="BS123" s="682"/>
      <c r="BT123" s="682"/>
      <c r="BU123" s="682"/>
      <c r="BV123" s="684"/>
      <c r="BW123" s="681"/>
    </row>
    <row r="124" spans="2:75" ht="15.75" customHeight="1">
      <c r="B124" s="363" t="s">
        <v>780</v>
      </c>
      <c r="C124" s="364">
        <v>31340838000158</v>
      </c>
      <c r="D124" s="365" t="s">
        <v>11</v>
      </c>
      <c r="E124" s="365" t="s">
        <v>620</v>
      </c>
      <c r="F124" s="365" t="s">
        <v>685</v>
      </c>
      <c r="G124" s="366" t="s">
        <v>738</v>
      </c>
      <c r="H124" s="366" t="s">
        <v>34</v>
      </c>
      <c r="I124" s="366" t="s">
        <v>1319</v>
      </c>
      <c r="J124" s="366" t="s">
        <v>608</v>
      </c>
      <c r="K124" s="367" t="s">
        <v>48</v>
      </c>
      <c r="L124" s="368"/>
      <c r="M124" s="368" t="s">
        <v>34</v>
      </c>
      <c r="N124" s="367">
        <v>481769</v>
      </c>
      <c r="O124" s="367" t="s">
        <v>1321</v>
      </c>
      <c r="P124" s="371">
        <v>43444</v>
      </c>
      <c r="Q124" s="372">
        <v>262546698.06</v>
      </c>
      <c r="R124" s="372">
        <v>236118046.80253974</v>
      </c>
      <c r="S124" s="367">
        <v>45</v>
      </c>
      <c r="T124" s="369">
        <v>8.4683998251929404E-2</v>
      </c>
      <c r="U124" s="369">
        <v>1.0947265741413195</v>
      </c>
      <c r="V124" s="369">
        <v>0.11431736949239468</v>
      </c>
      <c r="W124" s="369">
        <v>1.1206924680484474</v>
      </c>
      <c r="X124" s="369">
        <v>0.15780317628116047</v>
      </c>
      <c r="Y124" s="369">
        <v>1.1966501523518189</v>
      </c>
      <c r="Z124" s="369">
        <v>0.20955855933543166</v>
      </c>
      <c r="AA124" s="369">
        <v>1.1911987876878207</v>
      </c>
      <c r="AB124" s="369">
        <v>1.8807329332139785E-3</v>
      </c>
      <c r="AC124" s="373">
        <v>5.9098937098718407</v>
      </c>
      <c r="AD124" s="555">
        <v>31908013000197</v>
      </c>
      <c r="AE124" s="370" t="s">
        <v>2326</v>
      </c>
      <c r="AF124" s="370" t="s">
        <v>2278</v>
      </c>
      <c r="AG124" s="374" t="s">
        <v>1444</v>
      </c>
      <c r="AH124" s="374" t="s">
        <v>2279</v>
      </c>
      <c r="AI124" s="374">
        <v>1000</v>
      </c>
      <c r="AJ124" s="374">
        <v>1000</v>
      </c>
      <c r="AK124" s="374">
        <v>1000</v>
      </c>
      <c r="AL124" s="369">
        <v>8.5000000000000006E-3</v>
      </c>
      <c r="AM124" s="369">
        <v>0.15</v>
      </c>
      <c r="AN124" s="369" t="s">
        <v>34</v>
      </c>
      <c r="AO124" s="367" t="s">
        <v>1324</v>
      </c>
      <c r="AP124" s="370" t="s">
        <v>11</v>
      </c>
      <c r="AQ124" s="376" t="s">
        <v>675</v>
      </c>
      <c r="AR124" s="369">
        <v>1.9833333333333335E-3</v>
      </c>
      <c r="AS124" s="369">
        <v>1.9833333333333335E-3</v>
      </c>
      <c r="AT124" s="369"/>
      <c r="AW124" s="680"/>
      <c r="AX124" s="681"/>
      <c r="AY124" s="681"/>
      <c r="AZ124" s="681"/>
      <c r="BA124" s="681"/>
      <c r="BB124" s="692"/>
      <c r="BC124" s="681"/>
      <c r="BD124" s="681"/>
      <c r="BE124" s="681"/>
      <c r="BF124" s="681"/>
      <c r="BG124" s="693"/>
      <c r="BH124" s="682"/>
      <c r="BI124" s="683"/>
      <c r="BJ124" s="683"/>
      <c r="BK124" s="683"/>
      <c r="BL124" s="218"/>
      <c r="BM124" s="682"/>
      <c r="BN124" s="682"/>
      <c r="BO124" s="682"/>
      <c r="BP124" s="682"/>
      <c r="BQ124" s="682"/>
      <c r="BR124" s="682"/>
      <c r="BS124" s="682"/>
      <c r="BT124" s="682"/>
      <c r="BU124" s="682"/>
      <c r="BV124" s="684"/>
      <c r="BW124" s="681"/>
    </row>
    <row r="125" spans="2:75" ht="15.75" customHeight="1">
      <c r="B125" s="363" t="s">
        <v>781</v>
      </c>
      <c r="C125" s="364">
        <v>17627210000107</v>
      </c>
      <c r="D125" s="365" t="s">
        <v>11</v>
      </c>
      <c r="E125" s="365" t="s">
        <v>620</v>
      </c>
      <c r="F125" s="365" t="s">
        <v>663</v>
      </c>
      <c r="G125" s="366" t="s">
        <v>738</v>
      </c>
      <c r="H125" s="366" t="s">
        <v>34</v>
      </c>
      <c r="I125" s="366"/>
      <c r="J125" s="366" t="s">
        <v>608</v>
      </c>
      <c r="K125" s="367" t="s">
        <v>48</v>
      </c>
      <c r="L125" s="368"/>
      <c r="M125" s="368" t="s">
        <v>1418</v>
      </c>
      <c r="N125" s="367">
        <v>375322</v>
      </c>
      <c r="O125" s="367" t="s">
        <v>1321</v>
      </c>
      <c r="P125" s="371">
        <v>41460</v>
      </c>
      <c r="Q125" s="372">
        <v>166153255.49000001</v>
      </c>
      <c r="R125" s="372">
        <v>173232125.05115083</v>
      </c>
      <c r="S125" s="367">
        <v>1</v>
      </c>
      <c r="T125" s="369">
        <v>8.2298965477876518E-2</v>
      </c>
      <c r="U125" s="369">
        <v>1.0638947899571782</v>
      </c>
      <c r="V125" s="369">
        <v>0.11011465859230785</v>
      </c>
      <c r="W125" s="369">
        <v>1.0794918484748333</v>
      </c>
      <c r="X125" s="369">
        <v>0.15111685549501574</v>
      </c>
      <c r="Y125" s="369">
        <v>1.1459465671897726</v>
      </c>
      <c r="Z125" s="369">
        <v>0.19365280596030665</v>
      </c>
      <c r="AA125" s="369">
        <v>1.1007853290450611</v>
      </c>
      <c r="AB125" s="369">
        <v>1.6564605559546131E-3</v>
      </c>
      <c r="AC125" s="373">
        <v>4.4276665221036069</v>
      </c>
      <c r="AD125" s="555">
        <v>23225882000199</v>
      </c>
      <c r="AE125" s="370" t="s">
        <v>2326</v>
      </c>
      <c r="AF125" s="370" t="s">
        <v>2278</v>
      </c>
      <c r="AG125" s="374" t="s">
        <v>1444</v>
      </c>
      <c r="AH125" s="374" t="s">
        <v>2279</v>
      </c>
      <c r="AI125" s="374">
        <v>1000</v>
      </c>
      <c r="AJ125" s="374">
        <v>1000</v>
      </c>
      <c r="AK125" s="374">
        <v>1000</v>
      </c>
      <c r="AL125" s="369">
        <v>5.0000000000000001E-3</v>
      </c>
      <c r="AM125" s="369">
        <v>0.15</v>
      </c>
      <c r="AN125" s="369" t="s">
        <v>34</v>
      </c>
      <c r="AO125" s="367" t="s">
        <v>1324</v>
      </c>
      <c r="AP125" s="370" t="s">
        <v>11</v>
      </c>
      <c r="AQ125" s="376" t="s">
        <v>675</v>
      </c>
      <c r="AR125" s="369" t="s">
        <v>34</v>
      </c>
      <c r="AS125" s="369" t="s">
        <v>34</v>
      </c>
      <c r="AT125" s="369"/>
      <c r="AW125" s="680"/>
      <c r="AX125" s="681"/>
      <c r="AY125" s="681"/>
      <c r="AZ125" s="681"/>
      <c r="BA125" s="681"/>
      <c r="BB125" s="692"/>
      <c r="BC125" s="681"/>
      <c r="BD125" s="681"/>
      <c r="BE125" s="681"/>
      <c r="BF125" s="681"/>
      <c r="BG125" s="693"/>
      <c r="BH125" s="682"/>
      <c r="BI125" s="683"/>
      <c r="BJ125" s="683"/>
      <c r="BK125" s="683"/>
      <c r="BL125" s="218"/>
      <c r="BM125" s="682"/>
      <c r="BN125" s="682"/>
      <c r="BO125" s="682"/>
      <c r="BP125" s="682"/>
      <c r="BQ125" s="682"/>
      <c r="BR125" s="682"/>
      <c r="BS125" s="682"/>
      <c r="BT125" s="682"/>
      <c r="BU125" s="682"/>
      <c r="BV125" s="684"/>
      <c r="BW125" s="681"/>
    </row>
    <row r="126" spans="2:75" ht="15.75" customHeight="1">
      <c r="B126" s="363" t="s">
        <v>96</v>
      </c>
      <c r="C126" s="364">
        <v>17249227000178</v>
      </c>
      <c r="D126" s="365" t="s">
        <v>14</v>
      </c>
      <c r="E126" s="365" t="s">
        <v>614</v>
      </c>
      <c r="F126" s="365"/>
      <c r="G126" s="366"/>
      <c r="H126" s="366" t="s">
        <v>1338</v>
      </c>
      <c r="I126" s="366" t="s">
        <v>34</v>
      </c>
      <c r="J126" s="366" t="s">
        <v>608</v>
      </c>
      <c r="K126" s="367" t="s">
        <v>48</v>
      </c>
      <c r="L126" s="368"/>
      <c r="M126" s="368" t="s">
        <v>34</v>
      </c>
      <c r="N126" s="367">
        <v>367427</v>
      </c>
      <c r="O126" s="367" t="s">
        <v>1321</v>
      </c>
      <c r="P126" s="371">
        <v>41282</v>
      </c>
      <c r="Q126" s="372">
        <v>118482032.47</v>
      </c>
      <c r="R126" s="372">
        <v>135372173.69694448</v>
      </c>
      <c r="S126" s="367">
        <v>32</v>
      </c>
      <c r="T126" s="369">
        <v>6.2429023457880373E-2</v>
      </c>
      <c r="U126" s="369">
        <v>0.80703217122222215</v>
      </c>
      <c r="V126" s="369">
        <v>-6.8007995212595707E-2</v>
      </c>
      <c r="W126" s="369">
        <v>-0.66670575381723929</v>
      </c>
      <c r="X126" s="369">
        <v>6.8926257661637402E-2</v>
      </c>
      <c r="Y126" s="369">
        <v>0.52268033303006578</v>
      </c>
      <c r="Z126" s="369">
        <v>3.1057885222488313E-2</v>
      </c>
      <c r="AA126" s="369">
        <v>0.17654308820646844</v>
      </c>
      <c r="AB126" s="369">
        <v>0.21046308547888559</v>
      </c>
      <c r="AC126" s="373">
        <v>-0.69122418669368568</v>
      </c>
      <c r="AD126" s="555">
        <v>21360513000183</v>
      </c>
      <c r="AE126" s="370" t="s">
        <v>2327</v>
      </c>
      <c r="AF126" s="370" t="s">
        <v>2278</v>
      </c>
      <c r="AG126" s="374" t="s">
        <v>1444</v>
      </c>
      <c r="AH126" s="374" t="s">
        <v>2279</v>
      </c>
      <c r="AI126" s="374">
        <v>20000</v>
      </c>
      <c r="AJ126" s="374">
        <v>1000</v>
      </c>
      <c r="AK126" s="374">
        <v>20000</v>
      </c>
      <c r="AL126" s="369">
        <v>0.02</v>
      </c>
      <c r="AM126" s="369">
        <v>0.2</v>
      </c>
      <c r="AN126" s="369" t="s">
        <v>34</v>
      </c>
      <c r="AO126" s="367" t="s">
        <v>1324</v>
      </c>
      <c r="AP126" s="370" t="s">
        <v>716</v>
      </c>
      <c r="AQ126" s="376" t="s">
        <v>659</v>
      </c>
      <c r="AR126" s="369">
        <v>5.0000000000000001E-3</v>
      </c>
      <c r="AS126" s="369">
        <v>5.0000000000000001E-3</v>
      </c>
      <c r="AT126" s="369"/>
      <c r="AW126" s="680"/>
      <c r="AX126" s="681"/>
      <c r="AY126" s="681"/>
      <c r="AZ126" s="681"/>
      <c r="BA126" s="681"/>
      <c r="BB126" s="692"/>
      <c r="BC126" s="681"/>
      <c r="BD126" s="681"/>
      <c r="BE126" s="681"/>
      <c r="BF126" s="681"/>
      <c r="BG126" s="693"/>
      <c r="BH126" s="682"/>
      <c r="BI126" s="683"/>
      <c r="BJ126" s="683"/>
      <c r="BK126" s="683"/>
      <c r="BL126" s="218"/>
      <c r="BM126" s="682"/>
      <c r="BN126" s="682"/>
      <c r="BO126" s="682"/>
      <c r="BP126" s="682"/>
      <c r="BQ126" s="682"/>
      <c r="BR126" s="682"/>
      <c r="BS126" s="682"/>
      <c r="BT126" s="682"/>
      <c r="BU126" s="682"/>
      <c r="BV126" s="684"/>
      <c r="BW126" s="681"/>
    </row>
    <row r="127" spans="2:75" ht="15.75" customHeight="1">
      <c r="B127" s="363" t="s">
        <v>97</v>
      </c>
      <c r="C127" s="364">
        <v>23186344000132</v>
      </c>
      <c r="D127" s="365" t="s">
        <v>14</v>
      </c>
      <c r="E127" s="365" t="s">
        <v>607</v>
      </c>
      <c r="F127" s="365"/>
      <c r="G127" s="366"/>
      <c r="H127" s="366" t="s">
        <v>34</v>
      </c>
      <c r="I127" s="366" t="s">
        <v>34</v>
      </c>
      <c r="J127" s="366" t="s">
        <v>608</v>
      </c>
      <c r="K127" s="367" t="s">
        <v>48</v>
      </c>
      <c r="L127" s="368"/>
      <c r="M127" s="368" t="s">
        <v>34</v>
      </c>
      <c r="N127" s="367">
        <v>407194</v>
      </c>
      <c r="O127" s="367" t="s">
        <v>1321</v>
      </c>
      <c r="P127" s="371">
        <v>42276</v>
      </c>
      <c r="Q127" s="372">
        <v>125170538.15000001</v>
      </c>
      <c r="R127" s="372">
        <v>163924574.63924611</v>
      </c>
      <c r="S127" s="367">
        <v>32</v>
      </c>
      <c r="T127" s="369">
        <v>5.7992009719739057E-2</v>
      </c>
      <c r="U127" s="369">
        <v>0.74967402860685806</v>
      </c>
      <c r="V127" s="369">
        <v>-7.786290495696635E-2</v>
      </c>
      <c r="W127" s="369">
        <v>-0.76331682152159352</v>
      </c>
      <c r="X127" s="369">
        <v>5.0209003633773008E-2</v>
      </c>
      <c r="Y127" s="369">
        <v>0.38074399555011074</v>
      </c>
      <c r="Z127" s="369">
        <v>1.8451116926078148E-2</v>
      </c>
      <c r="AA127" s="369">
        <v>0.10488213024336426</v>
      </c>
      <c r="AB127" s="369">
        <v>0.21307667717927906</v>
      </c>
      <c r="AC127" s="373">
        <v>-0.73001966594170642</v>
      </c>
      <c r="AD127" s="555">
        <v>21360513000183</v>
      </c>
      <c r="AE127" s="370" t="s">
        <v>2327</v>
      </c>
      <c r="AF127" s="370" t="s">
        <v>2278</v>
      </c>
      <c r="AG127" s="374" t="s">
        <v>1444</v>
      </c>
      <c r="AH127" s="374" t="s">
        <v>2282</v>
      </c>
      <c r="AI127" s="374">
        <v>1000</v>
      </c>
      <c r="AJ127" s="374">
        <v>0</v>
      </c>
      <c r="AK127" s="374">
        <v>0</v>
      </c>
      <c r="AL127" s="369">
        <v>0.03</v>
      </c>
      <c r="AM127" s="369" t="s">
        <v>34</v>
      </c>
      <c r="AN127" s="369" t="s">
        <v>34</v>
      </c>
      <c r="AO127" s="367" t="s">
        <v>1324</v>
      </c>
      <c r="AP127" s="370" t="s">
        <v>716</v>
      </c>
      <c r="AQ127" s="376" t="s">
        <v>659</v>
      </c>
      <c r="AR127" s="369">
        <v>1.0499999999999999E-2</v>
      </c>
      <c r="AS127" s="369">
        <v>1.0499999999999999E-2</v>
      </c>
      <c r="AT127" s="369"/>
      <c r="AW127" s="680"/>
      <c r="AX127" s="681"/>
      <c r="AY127" s="681"/>
      <c r="AZ127" s="681"/>
      <c r="BA127" s="681"/>
      <c r="BB127" s="692"/>
      <c r="BC127" s="681"/>
      <c r="BD127" s="681"/>
      <c r="BE127" s="681"/>
      <c r="BF127" s="681"/>
      <c r="BG127" s="693"/>
      <c r="BH127" s="682"/>
      <c r="BI127" s="683"/>
      <c r="BJ127" s="683"/>
      <c r="BK127" s="683"/>
      <c r="BL127" s="218"/>
      <c r="BM127" s="682"/>
      <c r="BN127" s="682"/>
      <c r="BO127" s="682"/>
      <c r="BP127" s="682"/>
      <c r="BQ127" s="682"/>
      <c r="BR127" s="682"/>
      <c r="BS127" s="682"/>
      <c r="BT127" s="682"/>
      <c r="BU127" s="682"/>
      <c r="BV127" s="684"/>
      <c r="BW127" s="681"/>
    </row>
    <row r="128" spans="2:75" ht="15.75" customHeight="1">
      <c r="B128" s="363" t="s">
        <v>98</v>
      </c>
      <c r="C128" s="364">
        <v>13083227000190</v>
      </c>
      <c r="D128" s="365" t="s">
        <v>14</v>
      </c>
      <c r="E128" s="365" t="s">
        <v>607</v>
      </c>
      <c r="F128" s="365"/>
      <c r="G128" s="366"/>
      <c r="H128" s="366" t="s">
        <v>34</v>
      </c>
      <c r="I128" s="366" t="s">
        <v>34</v>
      </c>
      <c r="J128" s="366" t="s">
        <v>608</v>
      </c>
      <c r="K128" s="367" t="s">
        <v>48</v>
      </c>
      <c r="L128" s="368"/>
      <c r="M128" s="368" t="s">
        <v>34</v>
      </c>
      <c r="N128" s="367">
        <v>320358</v>
      </c>
      <c r="O128" s="367" t="s">
        <v>1321</v>
      </c>
      <c r="P128" s="371">
        <v>40786</v>
      </c>
      <c r="Q128" s="372">
        <v>148860186.31</v>
      </c>
      <c r="R128" s="372">
        <v>353487325.3842063</v>
      </c>
      <c r="S128" s="367">
        <v>32</v>
      </c>
      <c r="T128" s="369">
        <v>-3.5711595448778666E-2</v>
      </c>
      <c r="U128" s="369">
        <v>-0.46165076460441562</v>
      </c>
      <c r="V128" s="369">
        <v>-0.27514354216475934</v>
      </c>
      <c r="W128" s="369">
        <v>-2.6973267203872302</v>
      </c>
      <c r="X128" s="369">
        <v>-0.17590820781259042</v>
      </c>
      <c r="Y128" s="369">
        <v>-1.3339438954246363</v>
      </c>
      <c r="Z128" s="369">
        <v>-7.5036395327889194E-2</v>
      </c>
      <c r="AA128" s="369">
        <v>-0.42653119696234215</v>
      </c>
      <c r="AB128" s="369">
        <v>0.25493170739256898</v>
      </c>
      <c r="AC128" s="373">
        <v>-1.5151618026940585</v>
      </c>
      <c r="AD128" s="555">
        <v>11046170000123</v>
      </c>
      <c r="AE128" s="370" t="s">
        <v>2328</v>
      </c>
      <c r="AF128" s="370" t="s">
        <v>2281</v>
      </c>
      <c r="AG128" s="374" t="s">
        <v>59</v>
      </c>
      <c r="AH128" s="374" t="s">
        <v>2282</v>
      </c>
      <c r="AI128" s="374">
        <v>500</v>
      </c>
      <c r="AJ128" s="374">
        <v>500</v>
      </c>
      <c r="AK128" s="374">
        <v>500</v>
      </c>
      <c r="AL128" s="369">
        <v>0.02</v>
      </c>
      <c r="AM128" s="369">
        <v>0.2</v>
      </c>
      <c r="AN128" s="369" t="s">
        <v>2329</v>
      </c>
      <c r="AO128" s="367" t="s">
        <v>1324</v>
      </c>
      <c r="AP128" s="370" t="s">
        <v>716</v>
      </c>
      <c r="AQ128" s="376" t="s">
        <v>659</v>
      </c>
      <c r="AR128" s="369">
        <v>4.0000000000000001E-3</v>
      </c>
      <c r="AS128" s="369">
        <v>4.0000000000000001E-3</v>
      </c>
      <c r="AT128" s="369"/>
      <c r="AW128" s="680"/>
      <c r="AX128" s="681"/>
      <c r="AY128" s="681"/>
      <c r="AZ128" s="681"/>
      <c r="BA128" s="681"/>
      <c r="BB128" s="692"/>
      <c r="BC128" s="681"/>
      <c r="BD128" s="681"/>
      <c r="BE128" s="681"/>
      <c r="BF128" s="681"/>
      <c r="BG128" s="693"/>
      <c r="BH128" s="682"/>
      <c r="BI128" s="683"/>
      <c r="BJ128" s="683"/>
      <c r="BK128" s="683"/>
      <c r="BL128" s="218"/>
      <c r="BM128" s="682"/>
      <c r="BN128" s="682"/>
      <c r="BO128" s="682"/>
      <c r="BP128" s="682"/>
      <c r="BQ128" s="682"/>
      <c r="BR128" s="682"/>
      <c r="BS128" s="682"/>
      <c r="BT128" s="682"/>
      <c r="BU128" s="682"/>
      <c r="BV128" s="684"/>
      <c r="BW128" s="681"/>
    </row>
    <row r="129" spans="2:75" ht="15.75" customHeight="1">
      <c r="B129" s="363" t="s">
        <v>99</v>
      </c>
      <c r="C129" s="364">
        <v>36182298000145</v>
      </c>
      <c r="D129" s="365" t="s">
        <v>14</v>
      </c>
      <c r="E129" s="365" t="s">
        <v>614</v>
      </c>
      <c r="F129" s="365"/>
      <c r="G129" s="366"/>
      <c r="H129" s="366" t="s">
        <v>1338</v>
      </c>
      <c r="I129" s="366" t="s">
        <v>34</v>
      </c>
      <c r="J129" s="366" t="s">
        <v>608</v>
      </c>
      <c r="K129" s="367" t="s">
        <v>48</v>
      </c>
      <c r="L129" s="368"/>
      <c r="M129" s="368" t="s">
        <v>34</v>
      </c>
      <c r="N129" s="367">
        <v>532339</v>
      </c>
      <c r="O129" s="367" t="s">
        <v>1321</v>
      </c>
      <c r="P129" s="371">
        <v>43895</v>
      </c>
      <c r="Q129" s="372">
        <v>112052994.37</v>
      </c>
      <c r="R129" s="372">
        <v>72175357.171944454</v>
      </c>
      <c r="S129" s="367">
        <v>32</v>
      </c>
      <c r="T129" s="369">
        <v>-7.156600985043593E-2</v>
      </c>
      <c r="U129" s="369">
        <v>-0.92514777768829148</v>
      </c>
      <c r="V129" s="369">
        <v>-0.16187544498190931</v>
      </c>
      <c r="W129" s="369">
        <v>-1.586920629461174</v>
      </c>
      <c r="X129" s="369">
        <v>-5.8820060540525354E-2</v>
      </c>
      <c r="Y129" s="369">
        <v>-0.44604320436334666</v>
      </c>
      <c r="Z129" s="369" t="s">
        <v>1421</v>
      </c>
      <c r="AA129" s="369" t="s">
        <v>1421</v>
      </c>
      <c r="AB129" s="369">
        <v>0.18073487795126342</v>
      </c>
      <c r="AC129" s="373">
        <v>-1.4239529320146811</v>
      </c>
      <c r="AD129" s="555">
        <v>0</v>
      </c>
      <c r="AE129" s="370" t="s">
        <v>2328</v>
      </c>
      <c r="AF129" s="370" t="s">
        <v>2281</v>
      </c>
      <c r="AG129" s="374" t="s">
        <v>59</v>
      </c>
      <c r="AH129" s="374" t="s">
        <v>2279</v>
      </c>
      <c r="AI129" s="374">
        <v>500</v>
      </c>
      <c r="AJ129" s="374">
        <v>500</v>
      </c>
      <c r="AK129" s="374">
        <v>500</v>
      </c>
      <c r="AL129" s="369">
        <v>0.02</v>
      </c>
      <c r="AM129" s="369">
        <v>0.2</v>
      </c>
      <c r="AN129" s="369" t="s">
        <v>2291</v>
      </c>
      <c r="AO129" s="367" t="s">
        <v>1324</v>
      </c>
      <c r="AP129" s="370" t="s">
        <v>13</v>
      </c>
      <c r="AQ129" s="376" t="s">
        <v>668</v>
      </c>
      <c r="AR129" s="369">
        <v>4.0000000000000001E-3</v>
      </c>
      <c r="AS129" s="369">
        <v>4.0000000000000001E-3</v>
      </c>
      <c r="AT129" s="369"/>
      <c r="AW129" s="680"/>
      <c r="AX129" s="681"/>
      <c r="AY129" s="681"/>
      <c r="AZ129" s="681"/>
      <c r="BA129" s="681"/>
      <c r="BB129" s="692"/>
      <c r="BC129" s="681"/>
      <c r="BD129" s="681"/>
      <c r="BE129" s="681"/>
      <c r="BF129" s="681"/>
      <c r="BG129" s="693"/>
      <c r="BH129" s="682"/>
      <c r="BI129" s="683"/>
      <c r="BJ129" s="683"/>
      <c r="BK129" s="683"/>
      <c r="BL129" s="218"/>
      <c r="BM129" s="682"/>
      <c r="BN129" s="682"/>
      <c r="BO129" s="682"/>
      <c r="BP129" s="682"/>
      <c r="BQ129" s="682"/>
      <c r="BR129" s="682"/>
      <c r="BS129" s="682"/>
      <c r="BT129" s="682"/>
      <c r="BU129" s="682"/>
      <c r="BV129" s="684"/>
      <c r="BW129" s="681"/>
    </row>
    <row r="130" spans="2:75" ht="15.75" customHeight="1">
      <c r="B130" s="363" t="s">
        <v>782</v>
      </c>
      <c r="C130" s="364">
        <v>41544414000169</v>
      </c>
      <c r="D130" s="365" t="s">
        <v>14</v>
      </c>
      <c r="E130" s="365" t="s">
        <v>614</v>
      </c>
      <c r="F130" s="365"/>
      <c r="G130" s="366"/>
      <c r="H130" s="366" t="s">
        <v>1337</v>
      </c>
      <c r="I130" s="366" t="s">
        <v>34</v>
      </c>
      <c r="J130" s="366" t="s">
        <v>611</v>
      </c>
      <c r="K130" s="367" t="s">
        <v>48</v>
      </c>
      <c r="L130" s="368"/>
      <c r="M130" s="368" t="s">
        <v>34</v>
      </c>
      <c r="N130" s="367">
        <v>599190</v>
      </c>
      <c r="O130" s="367" t="s">
        <v>1321</v>
      </c>
      <c r="P130" s="371">
        <v>44334</v>
      </c>
      <c r="Q130" s="372">
        <v>24365973.359999999</v>
      </c>
      <c r="R130" s="372">
        <v>21757155.579999991</v>
      </c>
      <c r="S130" s="367">
        <v>17</v>
      </c>
      <c r="T130" s="369">
        <v>5.5500204319886448E-2</v>
      </c>
      <c r="U130" s="369">
        <v>0.71746197384897659</v>
      </c>
      <c r="V130" s="369">
        <v>9.1661547591620929E-2</v>
      </c>
      <c r="W130" s="369">
        <v>0.89858965834958193</v>
      </c>
      <c r="X130" s="369" t="s">
        <v>1421</v>
      </c>
      <c r="Y130" s="369" t="s">
        <v>1421</v>
      </c>
      <c r="Z130" s="369" t="s">
        <v>1421</v>
      </c>
      <c r="AA130" s="369" t="s">
        <v>1421</v>
      </c>
      <c r="AB130" s="369">
        <v>9.9037758120250494E-2</v>
      </c>
      <c r="AC130" s="373">
        <v>-4.5846514607755573E-2</v>
      </c>
      <c r="AD130" s="555">
        <v>41544386000180</v>
      </c>
      <c r="AE130" s="370" t="s">
        <v>2330</v>
      </c>
      <c r="AF130" s="370" t="s">
        <v>2278</v>
      </c>
      <c r="AG130" s="374" t="s">
        <v>1444</v>
      </c>
      <c r="AH130" s="374" t="s">
        <v>2279</v>
      </c>
      <c r="AI130" s="374">
        <v>5000</v>
      </c>
      <c r="AJ130" s="374">
        <v>1000</v>
      </c>
      <c r="AK130" s="374">
        <v>5000</v>
      </c>
      <c r="AL130" s="369">
        <v>1.8700000000000001E-2</v>
      </c>
      <c r="AM130" s="369">
        <v>0.2</v>
      </c>
      <c r="AN130" s="369" t="s">
        <v>2291</v>
      </c>
      <c r="AO130" s="367" t="s">
        <v>1324</v>
      </c>
      <c r="AP130" s="370" t="s">
        <v>13</v>
      </c>
      <c r="AQ130" s="376" t="s">
        <v>668</v>
      </c>
      <c r="AR130" s="369">
        <v>4.9872900000000001E-3</v>
      </c>
      <c r="AS130" s="369">
        <v>4.9872900000000001E-3</v>
      </c>
      <c r="AT130" s="369"/>
      <c r="AW130" s="680"/>
      <c r="AX130" s="681"/>
      <c r="AY130" s="681"/>
      <c r="AZ130" s="681"/>
      <c r="BA130" s="681"/>
      <c r="BB130" s="692"/>
      <c r="BC130" s="681"/>
      <c r="BD130" s="681"/>
      <c r="BE130" s="681"/>
      <c r="BF130" s="681"/>
      <c r="BG130" s="693"/>
      <c r="BH130" s="682"/>
      <c r="BI130" s="683"/>
      <c r="BJ130" s="683"/>
      <c r="BK130" s="683"/>
      <c r="BL130" s="218"/>
      <c r="BM130" s="682"/>
      <c r="BN130" s="682"/>
      <c r="BO130" s="682"/>
      <c r="BP130" s="682"/>
      <c r="BQ130" s="682"/>
      <c r="BR130" s="682"/>
      <c r="BS130" s="682"/>
      <c r="BT130" s="682"/>
      <c r="BU130" s="682"/>
      <c r="BV130" s="684"/>
      <c r="BW130" s="681"/>
    </row>
    <row r="131" spans="2:75" ht="15.75" customHeight="1">
      <c r="B131" s="363" t="s">
        <v>1527</v>
      </c>
      <c r="C131" s="364">
        <v>45124029000113</v>
      </c>
      <c r="D131" s="365" t="s">
        <v>14</v>
      </c>
      <c r="E131" s="365" t="s">
        <v>607</v>
      </c>
      <c r="F131" s="365"/>
      <c r="G131" s="366"/>
      <c r="H131" s="366" t="s">
        <v>34</v>
      </c>
      <c r="I131" s="366" t="s">
        <v>34</v>
      </c>
      <c r="J131" s="366" t="s">
        <v>608</v>
      </c>
      <c r="K131" s="367" t="s">
        <v>48</v>
      </c>
      <c r="L131" s="368"/>
      <c r="M131" s="368"/>
      <c r="N131" s="367">
        <v>655521</v>
      </c>
      <c r="O131" s="367" t="s">
        <v>1324</v>
      </c>
      <c r="P131" s="371">
        <v>44718</v>
      </c>
      <c r="Q131" s="372">
        <v>861376935.79999995</v>
      </c>
      <c r="R131" s="372" t="s">
        <v>1421</v>
      </c>
      <c r="S131" s="367">
        <v>182</v>
      </c>
      <c r="T131" s="369" t="s">
        <v>1421</v>
      </c>
      <c r="U131" s="369" t="s">
        <v>1421</v>
      </c>
      <c r="V131" s="369" t="s">
        <v>1421</v>
      </c>
      <c r="W131" s="369" t="s">
        <v>1421</v>
      </c>
      <c r="X131" s="369" t="s">
        <v>1421</v>
      </c>
      <c r="Y131" s="369" t="s">
        <v>1421</v>
      </c>
      <c r="Z131" s="369" t="s">
        <v>1421</v>
      </c>
      <c r="AA131" s="369" t="s">
        <v>1421</v>
      </c>
      <c r="AB131" s="369" t="s">
        <v>1421</v>
      </c>
      <c r="AC131" s="373" t="s">
        <v>1421</v>
      </c>
      <c r="AD131" s="555">
        <v>11188572000162</v>
      </c>
      <c r="AE131" s="370" t="s">
        <v>2331</v>
      </c>
      <c r="AF131" s="370" t="s">
        <v>2278</v>
      </c>
      <c r="AG131" s="374" t="s">
        <v>1444</v>
      </c>
      <c r="AH131" s="374" t="s">
        <v>2279</v>
      </c>
      <c r="AI131" s="374">
        <v>500000</v>
      </c>
      <c r="AJ131" s="374">
        <v>50000</v>
      </c>
      <c r="AK131" s="374">
        <v>50000</v>
      </c>
      <c r="AL131" s="369">
        <v>1.3500000000000002E-2</v>
      </c>
      <c r="AM131" s="369">
        <v>0.2</v>
      </c>
      <c r="AN131" s="369" t="s">
        <v>2296</v>
      </c>
      <c r="AO131" s="367" t="s">
        <v>1324</v>
      </c>
      <c r="AP131" s="370" t="s">
        <v>716</v>
      </c>
      <c r="AQ131" s="376" t="s">
        <v>659</v>
      </c>
      <c r="AR131" s="369" t="s">
        <v>34</v>
      </c>
      <c r="AS131" s="369" t="s">
        <v>34</v>
      </c>
      <c r="AT131" s="369"/>
      <c r="AW131" s="680"/>
      <c r="AX131" s="681"/>
      <c r="AY131" s="681"/>
      <c r="AZ131" s="681"/>
      <c r="BA131" s="681"/>
      <c r="BB131" s="692"/>
      <c r="BC131" s="681"/>
      <c r="BD131" s="681"/>
      <c r="BE131" s="681"/>
      <c r="BF131" s="681"/>
      <c r="BG131" s="693"/>
      <c r="BH131" s="682"/>
      <c r="BI131" s="683"/>
      <c r="BJ131" s="683"/>
      <c r="BK131" s="683"/>
      <c r="BL131" s="218"/>
      <c r="BM131" s="682"/>
      <c r="BN131" s="682"/>
      <c r="BO131" s="682"/>
      <c r="BP131" s="682"/>
      <c r="BQ131" s="682"/>
      <c r="BR131" s="682"/>
      <c r="BS131" s="682"/>
      <c r="BT131" s="682"/>
      <c r="BU131" s="682"/>
      <c r="BV131" s="684"/>
      <c r="BW131" s="681"/>
    </row>
    <row r="132" spans="2:75" ht="15.75" customHeight="1">
      <c r="B132" s="363" t="s">
        <v>100</v>
      </c>
      <c r="C132" s="364">
        <v>34218678000167</v>
      </c>
      <c r="D132" s="365" t="s">
        <v>11</v>
      </c>
      <c r="E132" s="365" t="s">
        <v>620</v>
      </c>
      <c r="F132" s="365" t="s">
        <v>685</v>
      </c>
      <c r="G132" s="366" t="s">
        <v>738</v>
      </c>
      <c r="H132" s="366" t="s">
        <v>34</v>
      </c>
      <c r="I132" s="366" t="s">
        <v>1319</v>
      </c>
      <c r="J132" s="366" t="s">
        <v>608</v>
      </c>
      <c r="K132" s="367" t="s">
        <v>48</v>
      </c>
      <c r="L132" s="368" t="s">
        <v>715</v>
      </c>
      <c r="M132" s="368" t="s">
        <v>34</v>
      </c>
      <c r="N132" s="367">
        <v>523496</v>
      </c>
      <c r="O132" s="367" t="s">
        <v>1321</v>
      </c>
      <c r="P132" s="371">
        <v>43826</v>
      </c>
      <c r="Q132" s="372">
        <v>322713730.58999997</v>
      </c>
      <c r="R132" s="372">
        <v>194749423.50555569</v>
      </c>
      <c r="S132" s="367">
        <v>180</v>
      </c>
      <c r="T132" s="369">
        <v>9.4913279683340956E-2</v>
      </c>
      <c r="U132" s="369">
        <v>1.2269624917703204</v>
      </c>
      <c r="V132" s="369">
        <v>0.13245547943943037</v>
      </c>
      <c r="W132" s="369">
        <v>1.2985065945677758</v>
      </c>
      <c r="X132" s="369">
        <v>0.21110927984115535</v>
      </c>
      <c r="Y132" s="369">
        <v>1.6008800192633459</v>
      </c>
      <c r="Z132" s="369" t="s">
        <v>1421</v>
      </c>
      <c r="AA132" s="369" t="s">
        <v>1421</v>
      </c>
      <c r="AB132" s="369">
        <v>3.1955944672346363E-3</v>
      </c>
      <c r="AC132" s="373">
        <v>8.5342432987347916</v>
      </c>
      <c r="AD132" s="555">
        <v>0</v>
      </c>
      <c r="AE132" s="370" t="s">
        <v>101</v>
      </c>
      <c r="AF132" s="370" t="s">
        <v>736</v>
      </c>
      <c r="AG132" s="374" t="s">
        <v>736</v>
      </c>
      <c r="AH132" s="374" t="s">
        <v>2279</v>
      </c>
      <c r="AI132" s="374">
        <v>5000</v>
      </c>
      <c r="AJ132" s="374" t="s">
        <v>1432</v>
      </c>
      <c r="AK132" s="374" t="s">
        <v>1432</v>
      </c>
      <c r="AL132" s="691">
        <v>1.1000000000000001E-2</v>
      </c>
      <c r="AM132" s="691">
        <v>0.2</v>
      </c>
      <c r="AN132" s="369" t="s">
        <v>64</v>
      </c>
      <c r="AO132" s="367" t="s">
        <v>1324</v>
      </c>
      <c r="AP132" s="370" t="s">
        <v>13</v>
      </c>
      <c r="AQ132" s="376" t="s">
        <v>671</v>
      </c>
      <c r="AR132" s="369">
        <v>2.7499999999999998E-3</v>
      </c>
      <c r="AS132" s="369">
        <v>2.7499999999999998E-3</v>
      </c>
      <c r="AT132" s="369"/>
      <c r="AW132" s="680"/>
      <c r="AX132" s="681"/>
      <c r="AY132" s="681"/>
      <c r="AZ132" s="681"/>
      <c r="BA132" s="681"/>
      <c r="BB132" s="692"/>
      <c r="BC132" s="681"/>
      <c r="BD132" s="681"/>
      <c r="BE132" s="681"/>
      <c r="BF132" s="681"/>
      <c r="BG132" s="693"/>
      <c r="BH132" s="682"/>
      <c r="BI132" s="683"/>
      <c r="BJ132" s="683"/>
      <c r="BK132" s="683"/>
      <c r="BL132" s="218"/>
      <c r="BM132" s="682"/>
      <c r="BN132" s="682"/>
      <c r="BO132" s="682"/>
      <c r="BP132" s="682"/>
      <c r="BQ132" s="682"/>
      <c r="BR132" s="682"/>
      <c r="BS132" s="682"/>
      <c r="BT132" s="682"/>
      <c r="BU132" s="682"/>
      <c r="BV132" s="684"/>
      <c r="BW132" s="681"/>
    </row>
    <row r="133" spans="2:75" ht="15.75" customHeight="1">
      <c r="B133" s="363" t="s">
        <v>783</v>
      </c>
      <c r="C133" s="364">
        <v>14237118000142</v>
      </c>
      <c r="D133" s="365" t="s">
        <v>11</v>
      </c>
      <c r="E133" s="365" t="s">
        <v>620</v>
      </c>
      <c r="F133" s="365" t="s">
        <v>663</v>
      </c>
      <c r="G133" s="366" t="s">
        <v>738</v>
      </c>
      <c r="H133" s="366" t="s">
        <v>34</v>
      </c>
      <c r="I133" s="366"/>
      <c r="J133" s="366" t="s">
        <v>608</v>
      </c>
      <c r="K133" s="367" t="s">
        <v>48</v>
      </c>
      <c r="L133" s="368"/>
      <c r="M133" s="368" t="s">
        <v>34</v>
      </c>
      <c r="N133" s="367">
        <v>291781</v>
      </c>
      <c r="O133" s="367" t="s">
        <v>1321</v>
      </c>
      <c r="P133" s="371">
        <v>40883</v>
      </c>
      <c r="Q133" s="372">
        <v>185134178.53999999</v>
      </c>
      <c r="R133" s="372">
        <v>98595175.726309553</v>
      </c>
      <c r="S133" s="367">
        <v>45</v>
      </c>
      <c r="T133" s="369">
        <v>8.9304739519867171E-2</v>
      </c>
      <c r="U133" s="369">
        <v>1.154459798394553</v>
      </c>
      <c r="V133" s="369">
        <v>0.11996396098717699</v>
      </c>
      <c r="W133" s="369">
        <v>1.1760479454045802</v>
      </c>
      <c r="X133" s="369">
        <v>0.18234898363411967</v>
      </c>
      <c r="Y133" s="369">
        <v>1.3827854685141701</v>
      </c>
      <c r="Z133" s="369">
        <v>0.21855882545553773</v>
      </c>
      <c r="AA133" s="369">
        <v>1.2423592180951386</v>
      </c>
      <c r="AB133" s="369">
        <v>3.363993462431763E-3</v>
      </c>
      <c r="AC133" s="373">
        <v>4.8084337015035494</v>
      </c>
      <c r="AD133" s="555">
        <v>0</v>
      </c>
      <c r="AE133" s="370" t="s">
        <v>101</v>
      </c>
      <c r="AF133" s="370" t="s">
        <v>736</v>
      </c>
      <c r="AG133" s="374" t="s">
        <v>736</v>
      </c>
      <c r="AH133" s="374" t="s">
        <v>2282</v>
      </c>
      <c r="AI133" s="374">
        <v>500</v>
      </c>
      <c r="AJ133" s="374">
        <v>500</v>
      </c>
      <c r="AK133" s="374">
        <v>500</v>
      </c>
      <c r="AL133" s="369">
        <v>6.0000000000000001E-3</v>
      </c>
      <c r="AM133" s="369">
        <v>0.2</v>
      </c>
      <c r="AN133" s="369" t="s">
        <v>64</v>
      </c>
      <c r="AO133" s="367" t="s">
        <v>1324</v>
      </c>
      <c r="AP133" s="370" t="s">
        <v>11</v>
      </c>
      <c r="AQ133" s="376" t="s">
        <v>675</v>
      </c>
      <c r="AR133" s="369">
        <v>1.5E-3</v>
      </c>
      <c r="AS133" s="369">
        <v>1.5E-3</v>
      </c>
      <c r="AT133" s="369"/>
      <c r="AW133" s="680"/>
      <c r="AX133" s="681"/>
      <c r="AY133" s="681"/>
      <c r="AZ133" s="681"/>
      <c r="BA133" s="681"/>
      <c r="BB133" s="692"/>
      <c r="BC133" s="681"/>
      <c r="BD133" s="681"/>
      <c r="BE133" s="681"/>
      <c r="BF133" s="681"/>
      <c r="BG133" s="693"/>
      <c r="BH133" s="682"/>
      <c r="BI133" s="683"/>
      <c r="BJ133" s="683"/>
      <c r="BK133" s="683"/>
      <c r="BL133" s="218"/>
      <c r="BM133" s="682"/>
      <c r="BN133" s="682"/>
      <c r="BO133" s="682"/>
      <c r="BP133" s="682"/>
      <c r="BQ133" s="682"/>
      <c r="BR133" s="682"/>
      <c r="BS133" s="682"/>
      <c r="BT133" s="682"/>
      <c r="BU133" s="682"/>
      <c r="BV133" s="684"/>
      <c r="BW133" s="681"/>
    </row>
    <row r="134" spans="2:75" ht="15.75" customHeight="1">
      <c r="B134" s="363" t="s">
        <v>102</v>
      </c>
      <c r="C134" s="364">
        <v>17012208000123</v>
      </c>
      <c r="D134" s="365" t="s">
        <v>11</v>
      </c>
      <c r="E134" s="365" t="s">
        <v>620</v>
      </c>
      <c r="F134" s="365" t="s">
        <v>663</v>
      </c>
      <c r="G134" s="366" t="s">
        <v>738</v>
      </c>
      <c r="H134" s="366" t="s">
        <v>34</v>
      </c>
      <c r="I134" s="366" t="s">
        <v>1304</v>
      </c>
      <c r="J134" s="366" t="s">
        <v>608</v>
      </c>
      <c r="K134" s="367" t="s">
        <v>48</v>
      </c>
      <c r="L134" s="368"/>
      <c r="M134" s="368" t="s">
        <v>34</v>
      </c>
      <c r="N134" s="367">
        <v>332232</v>
      </c>
      <c r="O134" s="367" t="s">
        <v>1321</v>
      </c>
      <c r="P134" s="371">
        <v>41365</v>
      </c>
      <c r="Q134" s="372">
        <v>876963393.21000004</v>
      </c>
      <c r="R134" s="372">
        <v>727167328.21642864</v>
      </c>
      <c r="S134" s="367">
        <v>179</v>
      </c>
      <c r="T134" s="369">
        <v>9.5041356475034533E-2</v>
      </c>
      <c r="U134" s="369">
        <v>1.2286181654547466</v>
      </c>
      <c r="V134" s="369">
        <v>0.13265674010744788</v>
      </c>
      <c r="W134" s="369">
        <v>1.3004796220767463</v>
      </c>
      <c r="X134" s="369">
        <v>0.2118071101717276</v>
      </c>
      <c r="Y134" s="369">
        <v>1.6061717934283168</v>
      </c>
      <c r="Z134" s="369">
        <v>0.26643381381143816</v>
      </c>
      <c r="AA134" s="369">
        <v>1.5144961724193653</v>
      </c>
      <c r="AB134" s="369">
        <v>3.1966645415137038E-3</v>
      </c>
      <c r="AC134" s="373">
        <v>8.5870057135460449</v>
      </c>
      <c r="AD134" s="555">
        <v>0</v>
      </c>
      <c r="AE134" s="370" t="s">
        <v>101</v>
      </c>
      <c r="AF134" s="370" t="s">
        <v>736</v>
      </c>
      <c r="AG134" s="374" t="s">
        <v>736</v>
      </c>
      <c r="AH134" s="374" t="s">
        <v>2279</v>
      </c>
      <c r="AI134" s="374">
        <v>5000</v>
      </c>
      <c r="AJ134" s="374">
        <v>5000</v>
      </c>
      <c r="AK134" s="374">
        <v>5000</v>
      </c>
      <c r="AL134" s="369">
        <v>1.1000000000000001E-2</v>
      </c>
      <c r="AM134" s="369">
        <v>0.2</v>
      </c>
      <c r="AN134" s="369" t="s">
        <v>64</v>
      </c>
      <c r="AO134" s="367" t="s">
        <v>1324</v>
      </c>
      <c r="AP134" s="370" t="s">
        <v>13</v>
      </c>
      <c r="AQ134" s="376" t="s">
        <v>668</v>
      </c>
      <c r="AR134" s="369">
        <v>1.8333333333333331E-3</v>
      </c>
      <c r="AS134" s="369">
        <v>1.8333333333333331E-3</v>
      </c>
      <c r="AT134" s="369"/>
      <c r="AW134" s="680"/>
      <c r="AX134" s="681"/>
      <c r="AY134" s="681"/>
      <c r="AZ134" s="681"/>
      <c r="BA134" s="681"/>
      <c r="BB134" s="692"/>
      <c r="BC134" s="681"/>
      <c r="BD134" s="681"/>
      <c r="BE134" s="681"/>
      <c r="BF134" s="681"/>
      <c r="BG134" s="693"/>
      <c r="BH134" s="682"/>
      <c r="BI134" s="683"/>
      <c r="BJ134" s="683"/>
      <c r="BK134" s="683"/>
      <c r="BL134" s="218"/>
      <c r="BM134" s="682"/>
      <c r="BN134" s="682"/>
      <c r="BO134" s="682"/>
      <c r="BP134" s="682"/>
      <c r="BQ134" s="682"/>
      <c r="BR134" s="682"/>
      <c r="BS134" s="682"/>
      <c r="BT134" s="682"/>
      <c r="BU134" s="682"/>
      <c r="BV134" s="684"/>
      <c r="BW134" s="681"/>
    </row>
    <row r="135" spans="2:75" ht="15.75" customHeight="1">
      <c r="B135" s="363" t="s">
        <v>103</v>
      </c>
      <c r="C135" s="364">
        <v>30353549000120</v>
      </c>
      <c r="D135" s="365" t="s">
        <v>11</v>
      </c>
      <c r="E135" s="365" t="s">
        <v>620</v>
      </c>
      <c r="F135" s="365" t="s">
        <v>685</v>
      </c>
      <c r="G135" s="366" t="s">
        <v>738</v>
      </c>
      <c r="H135" s="366" t="s">
        <v>34</v>
      </c>
      <c r="I135" s="366" t="s">
        <v>1319</v>
      </c>
      <c r="J135" s="366" t="s">
        <v>608</v>
      </c>
      <c r="K135" s="367" t="s">
        <v>48</v>
      </c>
      <c r="L135" s="368"/>
      <c r="M135" s="368" t="s">
        <v>34</v>
      </c>
      <c r="N135" s="367">
        <v>492221</v>
      </c>
      <c r="O135" s="367" t="s">
        <v>1321</v>
      </c>
      <c r="P135" s="371">
        <v>43525</v>
      </c>
      <c r="Q135" s="372">
        <v>158383604.28999999</v>
      </c>
      <c r="R135" s="372">
        <v>107964479.34170638</v>
      </c>
      <c r="S135" s="367">
        <v>721</v>
      </c>
      <c r="T135" s="369">
        <v>9.6224930183220314E-2</v>
      </c>
      <c r="U135" s="369">
        <v>1.2439184537919996</v>
      </c>
      <c r="V135" s="369">
        <v>0.13632438595159191</v>
      </c>
      <c r="W135" s="369">
        <v>1.3364348149862093</v>
      </c>
      <c r="X135" s="369">
        <v>0.22215842993562207</v>
      </c>
      <c r="Y135" s="369">
        <v>1.684667731624369</v>
      </c>
      <c r="Z135" s="369">
        <v>0.27525250274567381</v>
      </c>
      <c r="AA135" s="369">
        <v>1.5646244592370031</v>
      </c>
      <c r="AB135" s="369">
        <v>3.7171675531995625E-3</v>
      </c>
      <c r="AC135" s="373">
        <v>8.2552225838843203</v>
      </c>
      <c r="AD135" s="555">
        <v>0</v>
      </c>
      <c r="AE135" s="370" t="s">
        <v>101</v>
      </c>
      <c r="AF135" s="370" t="s">
        <v>736</v>
      </c>
      <c r="AG135" s="374" t="s">
        <v>736</v>
      </c>
      <c r="AH135" s="374" t="s">
        <v>726</v>
      </c>
      <c r="AI135" s="374">
        <v>10000</v>
      </c>
      <c r="AJ135" s="374" t="s">
        <v>1432</v>
      </c>
      <c r="AK135" s="374">
        <v>5000</v>
      </c>
      <c r="AL135" s="369">
        <v>1.55E-2</v>
      </c>
      <c r="AM135" s="369">
        <v>0.2</v>
      </c>
      <c r="AN135" s="369" t="s">
        <v>64</v>
      </c>
      <c r="AO135" s="367" t="s">
        <v>1324</v>
      </c>
      <c r="AP135" s="370" t="s">
        <v>13</v>
      </c>
      <c r="AQ135" s="376" t="s">
        <v>668</v>
      </c>
      <c r="AR135" s="369">
        <v>2.5833333333333333E-3</v>
      </c>
      <c r="AS135" s="369">
        <v>2.5833333333333333E-3</v>
      </c>
      <c r="AT135" s="369"/>
      <c r="AW135" s="680"/>
      <c r="AX135" s="681"/>
      <c r="AY135" s="681"/>
      <c r="AZ135" s="681"/>
      <c r="BA135" s="681"/>
      <c r="BB135" s="692"/>
      <c r="BC135" s="681"/>
      <c r="BD135" s="681"/>
      <c r="BE135" s="681"/>
      <c r="BF135" s="681"/>
      <c r="BG135" s="693"/>
      <c r="BH135" s="682"/>
      <c r="BI135" s="683"/>
      <c r="BJ135" s="683"/>
      <c r="BK135" s="683"/>
      <c r="BL135" s="218"/>
      <c r="BM135" s="682"/>
      <c r="BN135" s="682"/>
      <c r="BO135" s="682"/>
      <c r="BP135" s="682"/>
      <c r="BQ135" s="682"/>
      <c r="BR135" s="682"/>
      <c r="BS135" s="682"/>
      <c r="BT135" s="682"/>
      <c r="BU135" s="682"/>
      <c r="BV135" s="684"/>
      <c r="BW135" s="681"/>
    </row>
    <row r="136" spans="2:75" ht="15.75" customHeight="1">
      <c r="B136" s="363" t="s">
        <v>104</v>
      </c>
      <c r="C136" s="364">
        <v>32065814000109</v>
      </c>
      <c r="D136" s="365" t="s">
        <v>14</v>
      </c>
      <c r="E136" s="365" t="s">
        <v>607</v>
      </c>
      <c r="F136" s="365"/>
      <c r="G136" s="366"/>
      <c r="H136" s="366" t="s">
        <v>34</v>
      </c>
      <c r="I136" s="366" t="s">
        <v>34</v>
      </c>
      <c r="J136" s="366" t="s">
        <v>608</v>
      </c>
      <c r="K136" s="367" t="s">
        <v>48</v>
      </c>
      <c r="L136" s="368"/>
      <c r="M136" s="368" t="s">
        <v>34</v>
      </c>
      <c r="N136" s="367">
        <v>506060</v>
      </c>
      <c r="O136" s="367" t="s">
        <v>1321</v>
      </c>
      <c r="P136" s="371">
        <v>43682</v>
      </c>
      <c r="Q136" s="372">
        <v>72848305.730000004</v>
      </c>
      <c r="R136" s="372">
        <v>55482109.938134894</v>
      </c>
      <c r="S136" s="367">
        <v>12</v>
      </c>
      <c r="T136" s="369">
        <v>3.1940331513662379E-2</v>
      </c>
      <c r="U136" s="369">
        <v>0.41289889963471338</v>
      </c>
      <c r="V136" s="369">
        <v>-7.5376734947476876E-2</v>
      </c>
      <c r="W136" s="369">
        <v>-0.73894404233419142</v>
      </c>
      <c r="X136" s="369">
        <v>0.2919410227047996</v>
      </c>
      <c r="Y136" s="369">
        <v>2.2138418093372181</v>
      </c>
      <c r="Z136" s="369">
        <v>0.65004972815509254</v>
      </c>
      <c r="AA136" s="369">
        <v>3.6950933933254064</v>
      </c>
      <c r="AB136" s="369">
        <v>0.17770152823192234</v>
      </c>
      <c r="AC136" s="373">
        <v>-0.89875380426957141</v>
      </c>
      <c r="AD136" s="555">
        <v>0</v>
      </c>
      <c r="AE136" s="370" t="s">
        <v>2332</v>
      </c>
      <c r="AF136" s="370" t="s">
        <v>2278</v>
      </c>
      <c r="AG136" s="374" t="s">
        <v>1444</v>
      </c>
      <c r="AH136" s="374" t="s">
        <v>2282</v>
      </c>
      <c r="AI136" s="374">
        <v>1000</v>
      </c>
      <c r="AJ136" s="374">
        <v>1000</v>
      </c>
      <c r="AK136" s="374">
        <v>1000</v>
      </c>
      <c r="AL136" s="369">
        <v>0.02</v>
      </c>
      <c r="AM136" s="369">
        <v>0.2</v>
      </c>
      <c r="AN136" s="369" t="s">
        <v>2296</v>
      </c>
      <c r="AO136" s="367" t="s">
        <v>1324</v>
      </c>
      <c r="AP136" s="370" t="s">
        <v>716</v>
      </c>
      <c r="AQ136" s="376" t="s">
        <v>659</v>
      </c>
      <c r="AR136" s="369">
        <v>6.6666666666666662E-3</v>
      </c>
      <c r="AS136" s="369">
        <v>6.6666666666666662E-3</v>
      </c>
      <c r="AT136" s="369"/>
      <c r="AW136" s="680"/>
      <c r="AX136" s="681"/>
      <c r="AY136" s="681"/>
      <c r="AZ136" s="681"/>
      <c r="BA136" s="681"/>
      <c r="BB136" s="692"/>
      <c r="BC136" s="681"/>
      <c r="BD136" s="681"/>
      <c r="BE136" s="681"/>
      <c r="BF136" s="681"/>
      <c r="BG136" s="693"/>
      <c r="BH136" s="682"/>
      <c r="BI136" s="683"/>
      <c r="BJ136" s="683"/>
      <c r="BK136" s="683"/>
      <c r="BL136" s="218"/>
      <c r="BM136" s="682"/>
      <c r="BN136" s="682"/>
      <c r="BO136" s="682"/>
      <c r="BP136" s="682"/>
      <c r="BQ136" s="682"/>
      <c r="BR136" s="682"/>
      <c r="BS136" s="682"/>
      <c r="BT136" s="682"/>
      <c r="BU136" s="682"/>
      <c r="BV136" s="684"/>
      <c r="BW136" s="681"/>
    </row>
    <row r="137" spans="2:75" ht="15.75" customHeight="1">
      <c r="B137" s="363" t="s">
        <v>784</v>
      </c>
      <c r="C137" s="364">
        <v>7279657000189</v>
      </c>
      <c r="D137" s="365" t="s">
        <v>14</v>
      </c>
      <c r="E137" s="365" t="s">
        <v>607</v>
      </c>
      <c r="F137" s="365"/>
      <c r="G137" s="366"/>
      <c r="H137" s="366" t="s">
        <v>34</v>
      </c>
      <c r="I137" s="366" t="s">
        <v>34</v>
      </c>
      <c r="J137" s="366" t="s">
        <v>608</v>
      </c>
      <c r="K137" s="367" t="s">
        <v>48</v>
      </c>
      <c r="L137" s="368"/>
      <c r="M137" s="368" t="s">
        <v>34</v>
      </c>
      <c r="N137" s="367">
        <v>145327</v>
      </c>
      <c r="O137" s="367" t="s">
        <v>1321</v>
      </c>
      <c r="P137" s="371">
        <v>38504</v>
      </c>
      <c r="Q137" s="372">
        <v>329231681.22000003</v>
      </c>
      <c r="R137" s="372">
        <v>402148181.60384899</v>
      </c>
      <c r="S137" s="367">
        <v>3</v>
      </c>
      <c r="T137" s="369">
        <v>3.4392679662710091E-2</v>
      </c>
      <c r="U137" s="369">
        <v>0.44460088281011972</v>
      </c>
      <c r="V137" s="369">
        <v>-0.1087990053952016</v>
      </c>
      <c r="W137" s="369">
        <v>-1.0665940479471634</v>
      </c>
      <c r="X137" s="369">
        <v>-7.6029557968020356E-2</v>
      </c>
      <c r="Y137" s="369">
        <v>-0.57654594964280748</v>
      </c>
      <c r="Z137" s="369">
        <v>-7.0313807565300701E-2</v>
      </c>
      <c r="AA137" s="369">
        <v>-0.39968647711226829</v>
      </c>
      <c r="AB137" s="369">
        <v>0.17759800112469787</v>
      </c>
      <c r="AC137" s="373">
        <v>-1.1068108056395125</v>
      </c>
      <c r="AD137" s="555">
        <v>11977607000142</v>
      </c>
      <c r="AE137" s="370" t="s">
        <v>2333</v>
      </c>
      <c r="AF137" s="370" t="s">
        <v>2284</v>
      </c>
      <c r="AG137" s="374" t="s">
        <v>719</v>
      </c>
      <c r="AH137" s="374" t="s">
        <v>2282</v>
      </c>
      <c r="AI137" s="374">
        <v>1000</v>
      </c>
      <c r="AJ137" s="374">
        <v>500</v>
      </c>
      <c r="AK137" s="374">
        <v>500</v>
      </c>
      <c r="AL137" s="691">
        <v>0.02</v>
      </c>
      <c r="AM137" s="691">
        <v>0.2</v>
      </c>
      <c r="AN137" s="369" t="s">
        <v>666</v>
      </c>
      <c r="AO137" s="367" t="s">
        <v>1324</v>
      </c>
      <c r="AP137" s="370" t="s">
        <v>716</v>
      </c>
      <c r="AQ137" s="376" t="s">
        <v>659</v>
      </c>
      <c r="AR137" s="369">
        <v>5.6000000000000008E-3</v>
      </c>
      <c r="AS137" s="369">
        <v>5.6000000000000008E-3</v>
      </c>
      <c r="AT137" s="369"/>
      <c r="AW137" s="680"/>
      <c r="AX137" s="681"/>
      <c r="AY137" s="681"/>
      <c r="AZ137" s="681"/>
      <c r="BA137" s="681"/>
      <c r="BB137" s="692"/>
      <c r="BC137" s="681"/>
      <c r="BD137" s="681"/>
      <c r="BE137" s="681"/>
      <c r="BF137" s="681"/>
      <c r="BG137" s="693"/>
      <c r="BH137" s="682"/>
      <c r="BI137" s="683"/>
      <c r="BJ137" s="683"/>
      <c r="BK137" s="683"/>
      <c r="BL137" s="218"/>
      <c r="BM137" s="682"/>
      <c r="BN137" s="682"/>
      <c r="BO137" s="682"/>
      <c r="BP137" s="682"/>
      <c r="BQ137" s="682"/>
      <c r="BR137" s="682"/>
      <c r="BS137" s="682"/>
      <c r="BT137" s="682"/>
      <c r="BU137" s="682"/>
      <c r="BV137" s="684"/>
      <c r="BW137" s="681"/>
    </row>
    <row r="138" spans="2:75" ht="15.75" customHeight="1">
      <c r="B138" s="363" t="s">
        <v>105</v>
      </c>
      <c r="C138" s="364">
        <v>22100009000107</v>
      </c>
      <c r="D138" s="365" t="s">
        <v>11</v>
      </c>
      <c r="E138" s="365" t="s">
        <v>620</v>
      </c>
      <c r="F138" s="365" t="s">
        <v>663</v>
      </c>
      <c r="G138" s="366" t="s">
        <v>738</v>
      </c>
      <c r="H138" s="366" t="s">
        <v>34</v>
      </c>
      <c r="I138" s="366"/>
      <c r="J138" s="366" t="s">
        <v>608</v>
      </c>
      <c r="K138" s="367" t="s">
        <v>48</v>
      </c>
      <c r="L138" s="368"/>
      <c r="M138" s="368" t="s">
        <v>34</v>
      </c>
      <c r="N138" s="367">
        <v>414141</v>
      </c>
      <c r="O138" s="367" t="s">
        <v>1321</v>
      </c>
      <c r="P138" s="371">
        <v>42353</v>
      </c>
      <c r="Q138" s="372">
        <v>727760797.89999998</v>
      </c>
      <c r="R138" s="372">
        <v>647029211.17674601</v>
      </c>
      <c r="S138" s="367">
        <v>45</v>
      </c>
      <c r="T138" s="369">
        <v>8.7773266517084281E-2</v>
      </c>
      <c r="U138" s="369">
        <v>1.1346621479725827</v>
      </c>
      <c r="V138" s="369">
        <v>0.11492302363274365</v>
      </c>
      <c r="W138" s="369">
        <v>1.1266299037709915</v>
      </c>
      <c r="X138" s="369">
        <v>0.19691214741190599</v>
      </c>
      <c r="Y138" s="369">
        <v>1.4932205849934639</v>
      </c>
      <c r="Z138" s="369">
        <v>0.21284427394081318</v>
      </c>
      <c r="AA138" s="369">
        <v>1.209875854694918</v>
      </c>
      <c r="AB138" s="369">
        <v>4.7117965529745367E-3</v>
      </c>
      <c r="AC138" s="373">
        <v>2.4763014975253204</v>
      </c>
      <c r="AD138" s="555">
        <v>23556180000198</v>
      </c>
      <c r="AE138" s="370" t="s">
        <v>2333</v>
      </c>
      <c r="AF138" s="370" t="s">
        <v>2287</v>
      </c>
      <c r="AG138" s="374" t="s">
        <v>1445</v>
      </c>
      <c r="AH138" s="374" t="s">
        <v>2282</v>
      </c>
      <c r="AI138" s="374">
        <v>10000</v>
      </c>
      <c r="AJ138" s="374">
        <v>5000</v>
      </c>
      <c r="AK138" s="374">
        <v>5000</v>
      </c>
      <c r="AL138" s="369">
        <v>8.0000000000000002E-3</v>
      </c>
      <c r="AM138" s="369">
        <v>0.2</v>
      </c>
      <c r="AN138" s="369" t="s">
        <v>34</v>
      </c>
      <c r="AO138" s="367" t="s">
        <v>1324</v>
      </c>
      <c r="AP138" s="370" t="s">
        <v>13</v>
      </c>
      <c r="AQ138" s="376" t="s">
        <v>686</v>
      </c>
      <c r="AR138" s="369">
        <v>2.32E-3</v>
      </c>
      <c r="AS138" s="369">
        <v>2.32E-3</v>
      </c>
      <c r="AT138" s="369"/>
      <c r="AW138" s="680"/>
      <c r="AX138" s="681"/>
      <c r="AY138" s="681"/>
      <c r="AZ138" s="681"/>
      <c r="BA138" s="681"/>
      <c r="BB138" s="692"/>
      <c r="BC138" s="681"/>
      <c r="BD138" s="681"/>
      <c r="BE138" s="681"/>
      <c r="BF138" s="681"/>
      <c r="BG138" s="693"/>
      <c r="BH138" s="682"/>
      <c r="BI138" s="683"/>
      <c r="BJ138" s="683"/>
      <c r="BK138" s="683"/>
      <c r="BL138" s="218"/>
      <c r="BM138" s="682"/>
      <c r="BN138" s="682"/>
      <c r="BO138" s="682"/>
      <c r="BP138" s="682"/>
      <c r="BQ138" s="682"/>
      <c r="BR138" s="682"/>
      <c r="BS138" s="682"/>
      <c r="BT138" s="682"/>
      <c r="BU138" s="682"/>
      <c r="BV138" s="684"/>
      <c r="BW138" s="681"/>
    </row>
    <row r="139" spans="2:75" ht="15.75" customHeight="1">
      <c r="B139" s="363" t="s">
        <v>785</v>
      </c>
      <c r="C139" s="364">
        <v>40102910000108</v>
      </c>
      <c r="D139" s="365" t="s">
        <v>14</v>
      </c>
      <c r="E139" s="365" t="s">
        <v>607</v>
      </c>
      <c r="F139" s="365"/>
      <c r="G139" s="366"/>
      <c r="H139" s="366" t="s">
        <v>34</v>
      </c>
      <c r="I139" s="366" t="s">
        <v>34</v>
      </c>
      <c r="J139" s="366" t="s">
        <v>612</v>
      </c>
      <c r="K139" s="367" t="s">
        <v>49</v>
      </c>
      <c r="L139" s="368"/>
      <c r="M139" s="368" t="s">
        <v>34</v>
      </c>
      <c r="N139" s="367">
        <v>578381</v>
      </c>
      <c r="O139" s="367" t="s">
        <v>1321</v>
      </c>
      <c r="P139" s="371">
        <v>44253</v>
      </c>
      <c r="Q139" s="372">
        <v>8311749.6799999997</v>
      </c>
      <c r="R139" s="372">
        <v>17020240.912579361</v>
      </c>
      <c r="S139" s="367">
        <v>5</v>
      </c>
      <c r="T139" s="369">
        <v>-0.29581713111353636</v>
      </c>
      <c r="U139" s="369">
        <v>-3.8240857918970184</v>
      </c>
      <c r="V139" s="369">
        <v>-0.23973157214441276</v>
      </c>
      <c r="W139" s="369">
        <v>-2.3501710059338805</v>
      </c>
      <c r="X139" s="369" t="s">
        <v>1421</v>
      </c>
      <c r="Y139" s="369" t="s">
        <v>1421</v>
      </c>
      <c r="Z139" s="369" t="s">
        <v>1421</v>
      </c>
      <c r="AA139" s="369" t="s">
        <v>1421</v>
      </c>
      <c r="AB139" s="369">
        <v>0.26470420786686566</v>
      </c>
      <c r="AC139" s="373">
        <v>-1.2703840074756878</v>
      </c>
      <c r="AD139" s="555">
        <v>40103126000106</v>
      </c>
      <c r="AE139" s="370" t="s">
        <v>2333</v>
      </c>
      <c r="AF139" s="370" t="s">
        <v>2284</v>
      </c>
      <c r="AG139" s="374" t="s">
        <v>719</v>
      </c>
      <c r="AH139" s="374" t="s">
        <v>2279</v>
      </c>
      <c r="AI139" s="374">
        <v>0</v>
      </c>
      <c r="AJ139" s="374">
        <v>0</v>
      </c>
      <c r="AK139" s="374">
        <v>0</v>
      </c>
      <c r="AL139" s="369">
        <v>0.01</v>
      </c>
      <c r="AM139" s="369" t="s">
        <v>34</v>
      </c>
      <c r="AN139" s="369" t="s">
        <v>2291</v>
      </c>
      <c r="AO139" s="367" t="s">
        <v>1324</v>
      </c>
      <c r="AP139" s="370" t="s">
        <v>716</v>
      </c>
      <c r="AQ139" s="376" t="s">
        <v>687</v>
      </c>
      <c r="AR139" s="369">
        <v>5.3333333333333332E-3</v>
      </c>
      <c r="AS139" s="369">
        <v>5.3333333333333332E-3</v>
      </c>
      <c r="AT139" s="369"/>
      <c r="AW139" s="680"/>
      <c r="AX139" s="681"/>
      <c r="AY139" s="681"/>
      <c r="AZ139" s="681"/>
      <c r="BA139" s="681"/>
      <c r="BB139" s="692"/>
      <c r="BC139" s="681"/>
      <c r="BD139" s="681"/>
      <c r="BE139" s="681"/>
      <c r="BF139" s="681"/>
      <c r="BG139" s="693"/>
      <c r="BH139" s="682"/>
      <c r="BI139" s="683"/>
      <c r="BJ139" s="683"/>
      <c r="BK139" s="683"/>
      <c r="BL139" s="218"/>
      <c r="BM139" s="682"/>
      <c r="BN139" s="682"/>
      <c r="BO139" s="682"/>
      <c r="BP139" s="682"/>
      <c r="BQ139" s="682"/>
      <c r="BR139" s="682"/>
      <c r="BS139" s="682"/>
      <c r="BT139" s="682"/>
      <c r="BU139" s="682"/>
      <c r="BV139" s="684"/>
      <c r="BW139" s="681"/>
    </row>
    <row r="140" spans="2:75" ht="15.75" customHeight="1">
      <c r="B140" s="363" t="s">
        <v>1528</v>
      </c>
      <c r="C140" s="364">
        <v>26387057000189</v>
      </c>
      <c r="D140" s="365" t="s">
        <v>11</v>
      </c>
      <c r="E140" s="365" t="s">
        <v>620</v>
      </c>
      <c r="F140" s="365" t="s">
        <v>663</v>
      </c>
      <c r="G140" s="366" t="s">
        <v>738</v>
      </c>
      <c r="H140" s="366" t="s">
        <v>34</v>
      </c>
      <c r="I140" s="366"/>
      <c r="J140" s="366" t="s">
        <v>608</v>
      </c>
      <c r="K140" s="367" t="s">
        <v>48</v>
      </c>
      <c r="L140" s="368"/>
      <c r="M140" s="368"/>
      <c r="N140" s="367">
        <v>428515</v>
      </c>
      <c r="O140" s="367" t="s">
        <v>1321</v>
      </c>
      <c r="P140" s="371">
        <v>42691</v>
      </c>
      <c r="Q140" s="372" t="s">
        <v>1394</v>
      </c>
      <c r="R140" s="372" t="s">
        <v>1421</v>
      </c>
      <c r="S140" s="367">
        <v>6</v>
      </c>
      <c r="T140" s="369" t="s">
        <v>1421</v>
      </c>
      <c r="U140" s="369" t="s">
        <v>1421</v>
      </c>
      <c r="V140" s="369" t="s">
        <v>1421</v>
      </c>
      <c r="W140" s="369" t="s">
        <v>1421</v>
      </c>
      <c r="X140" s="369" t="s">
        <v>1421</v>
      </c>
      <c r="Y140" s="369" t="s">
        <v>1421</v>
      </c>
      <c r="Z140" s="369" t="s">
        <v>1421</v>
      </c>
      <c r="AA140" s="369" t="s">
        <v>1421</v>
      </c>
      <c r="AB140" s="369" t="s">
        <v>1421</v>
      </c>
      <c r="AC140" s="373" t="s">
        <v>1421</v>
      </c>
      <c r="AD140" s="555">
        <v>19782311000188</v>
      </c>
      <c r="AE140" s="370" t="s">
        <v>2333</v>
      </c>
      <c r="AF140" s="370" t="s">
        <v>2287</v>
      </c>
      <c r="AG140" s="374" t="s">
        <v>1445</v>
      </c>
      <c r="AH140" s="374" t="s">
        <v>2282</v>
      </c>
      <c r="AI140" s="374">
        <v>1000</v>
      </c>
      <c r="AJ140" s="374">
        <v>500</v>
      </c>
      <c r="AK140" s="374">
        <v>500</v>
      </c>
      <c r="AL140" s="369">
        <v>8.0000000000000002E-3</v>
      </c>
      <c r="AM140" s="369" t="s">
        <v>34</v>
      </c>
      <c r="AN140" s="369" t="s">
        <v>34</v>
      </c>
      <c r="AO140" s="367" t="s">
        <v>1324</v>
      </c>
      <c r="AP140" s="370" t="s">
        <v>11</v>
      </c>
      <c r="AQ140" s="376" t="s">
        <v>669</v>
      </c>
      <c r="AR140" s="369">
        <v>1.6000000000000001E-3</v>
      </c>
      <c r="AS140" s="369">
        <v>1.6000000000000001E-3</v>
      </c>
      <c r="AT140" s="369"/>
      <c r="AW140" s="680"/>
      <c r="AX140" s="681"/>
      <c r="AY140" s="681"/>
      <c r="AZ140" s="681"/>
      <c r="BA140" s="681"/>
      <c r="BB140" s="692"/>
      <c r="BC140" s="681"/>
      <c r="BD140" s="681"/>
      <c r="BE140" s="681"/>
      <c r="BF140" s="681"/>
      <c r="BG140" s="693"/>
      <c r="BH140" s="682"/>
      <c r="BI140" s="683"/>
      <c r="BJ140" s="683"/>
      <c r="BK140" s="683"/>
      <c r="BL140" s="218"/>
      <c r="BM140" s="682"/>
      <c r="BN140" s="682"/>
      <c r="BO140" s="682"/>
      <c r="BP140" s="682"/>
      <c r="BQ140" s="682"/>
      <c r="BR140" s="682"/>
      <c r="BS140" s="682"/>
      <c r="BT140" s="682"/>
      <c r="BU140" s="682"/>
      <c r="BV140" s="684"/>
      <c r="BW140" s="681"/>
    </row>
    <row r="141" spans="2:75" ht="15.75" customHeight="1">
      <c r="B141" s="363" t="s">
        <v>786</v>
      </c>
      <c r="C141" s="364">
        <v>25213405000139</v>
      </c>
      <c r="D141" s="365" t="s">
        <v>11</v>
      </c>
      <c r="E141" s="365" t="s">
        <v>621</v>
      </c>
      <c r="F141" s="365" t="s">
        <v>692</v>
      </c>
      <c r="G141" s="366" t="s">
        <v>738</v>
      </c>
      <c r="H141" s="366" t="s">
        <v>34</v>
      </c>
      <c r="I141" s="366"/>
      <c r="J141" s="366" t="s">
        <v>608</v>
      </c>
      <c r="K141" s="367" t="s">
        <v>48</v>
      </c>
      <c r="L141" s="368"/>
      <c r="M141" s="368" t="s">
        <v>34</v>
      </c>
      <c r="N141" s="367">
        <v>423394</v>
      </c>
      <c r="O141" s="367" t="s">
        <v>1321</v>
      </c>
      <c r="P141" s="371">
        <v>42619</v>
      </c>
      <c r="Q141" s="372">
        <v>206215189.83000001</v>
      </c>
      <c r="R141" s="372">
        <v>172484860.20416659</v>
      </c>
      <c r="S141" s="367">
        <v>30</v>
      </c>
      <c r="T141" s="369">
        <v>6.5502194377914158E-2</v>
      </c>
      <c r="U141" s="369">
        <v>0.84675965153120325</v>
      </c>
      <c r="V141" s="369">
        <v>0.10174423469461757</v>
      </c>
      <c r="W141" s="369">
        <v>0.99743370579566415</v>
      </c>
      <c r="X141" s="369">
        <v>0.19587382889762206</v>
      </c>
      <c r="Y141" s="369">
        <v>1.4853468270781365</v>
      </c>
      <c r="Z141" s="369">
        <v>0.24634548402068024</v>
      </c>
      <c r="AA141" s="369">
        <v>1.4003075934879674</v>
      </c>
      <c r="AB141" s="369">
        <v>2.5620054503835882E-2</v>
      </c>
      <c r="AC141" s="373">
        <v>3.4301775754595415E-3</v>
      </c>
      <c r="AD141" s="555">
        <v>24658649000162</v>
      </c>
      <c r="AE141" s="370" t="s">
        <v>2333</v>
      </c>
      <c r="AF141" s="370" t="s">
        <v>2287</v>
      </c>
      <c r="AG141" s="374" t="s">
        <v>1445</v>
      </c>
      <c r="AH141" s="374" t="s">
        <v>2282</v>
      </c>
      <c r="AI141" s="374">
        <v>5000</v>
      </c>
      <c r="AJ141" s="374">
        <v>2500</v>
      </c>
      <c r="AK141" s="374">
        <v>5000</v>
      </c>
      <c r="AL141" s="369">
        <v>1.1000000000000001E-2</v>
      </c>
      <c r="AM141" s="369">
        <v>0.2</v>
      </c>
      <c r="AN141" s="369" t="s">
        <v>636</v>
      </c>
      <c r="AO141" s="367" t="s">
        <v>1324</v>
      </c>
      <c r="AP141" s="370" t="s">
        <v>13</v>
      </c>
      <c r="AQ141" s="376" t="s">
        <v>671</v>
      </c>
      <c r="AR141" s="369">
        <v>2.7499999999999998E-3</v>
      </c>
      <c r="AS141" s="369">
        <v>2.7499999999999998E-3</v>
      </c>
      <c r="AT141" s="369"/>
      <c r="AW141" s="680"/>
      <c r="AX141" s="681"/>
      <c r="AY141" s="681"/>
      <c r="AZ141" s="681"/>
      <c r="BA141" s="681"/>
      <c r="BB141" s="692"/>
      <c r="BC141" s="681"/>
      <c r="BD141" s="681"/>
      <c r="BE141" s="681"/>
      <c r="BF141" s="681"/>
      <c r="BG141" s="693"/>
      <c r="BH141" s="682"/>
      <c r="BI141" s="683"/>
      <c r="BJ141" s="683"/>
      <c r="BK141" s="683"/>
      <c r="BL141" s="218"/>
      <c r="BM141" s="682"/>
      <c r="BN141" s="682"/>
      <c r="BO141" s="682"/>
      <c r="BP141" s="682"/>
      <c r="BQ141" s="682"/>
      <c r="BR141" s="682"/>
      <c r="BS141" s="682"/>
      <c r="BT141" s="682"/>
      <c r="BU141" s="682"/>
      <c r="BV141" s="684"/>
      <c r="BW141" s="681"/>
    </row>
    <row r="142" spans="2:75" ht="15.75" customHeight="1">
      <c r="B142" s="363" t="s">
        <v>106</v>
      </c>
      <c r="C142" s="364">
        <v>9141893000160</v>
      </c>
      <c r="D142" s="365" t="s">
        <v>13</v>
      </c>
      <c r="E142" s="365" t="s">
        <v>616</v>
      </c>
      <c r="F142" s="365" t="s">
        <v>617</v>
      </c>
      <c r="G142" s="366" t="s">
        <v>34</v>
      </c>
      <c r="H142" s="366" t="s">
        <v>1337</v>
      </c>
      <c r="I142" s="366" t="s">
        <v>34</v>
      </c>
      <c r="J142" s="366" t="s">
        <v>608</v>
      </c>
      <c r="K142" s="367" t="s">
        <v>48</v>
      </c>
      <c r="L142" s="368"/>
      <c r="M142" s="368" t="s">
        <v>34</v>
      </c>
      <c r="N142" s="367">
        <v>198978</v>
      </c>
      <c r="O142" s="367" t="s">
        <v>1321</v>
      </c>
      <c r="P142" s="371">
        <v>39416</v>
      </c>
      <c r="Q142" s="372">
        <v>30552192.59</v>
      </c>
      <c r="R142" s="372">
        <v>41940443.126587331</v>
      </c>
      <c r="S142" s="367">
        <v>6</v>
      </c>
      <c r="T142" s="369">
        <v>5.9660560365399018E-2</v>
      </c>
      <c r="U142" s="369">
        <v>0.77124370847330193</v>
      </c>
      <c r="V142" s="369">
        <v>8.4827618470011412E-2</v>
      </c>
      <c r="W142" s="369">
        <v>0.83159430210781471</v>
      </c>
      <c r="X142" s="369">
        <v>7.7397797267949153E-2</v>
      </c>
      <c r="Y142" s="369">
        <v>0.58692155680927116</v>
      </c>
      <c r="Z142" s="369">
        <v>9.8547713726043096E-2</v>
      </c>
      <c r="AA142" s="369">
        <v>0.56017715283090774</v>
      </c>
      <c r="AB142" s="369">
        <v>2.4581803688000919E-2</v>
      </c>
      <c r="AC142" s="373">
        <v>-0.62716811051878707</v>
      </c>
      <c r="AD142" s="555">
        <v>13812152000130</v>
      </c>
      <c r="AE142" s="370" t="s">
        <v>2333</v>
      </c>
      <c r="AF142" s="370" t="s">
        <v>2287</v>
      </c>
      <c r="AG142" s="374" t="s">
        <v>1445</v>
      </c>
      <c r="AH142" s="374" t="s">
        <v>2282</v>
      </c>
      <c r="AI142" s="374">
        <v>1000</v>
      </c>
      <c r="AJ142" s="374">
        <v>500</v>
      </c>
      <c r="AK142" s="374">
        <v>500</v>
      </c>
      <c r="AL142" s="369">
        <v>1.4999999999999999E-2</v>
      </c>
      <c r="AM142" s="369">
        <v>0.2</v>
      </c>
      <c r="AN142" s="369" t="s">
        <v>64</v>
      </c>
      <c r="AO142" s="367" t="s">
        <v>1324</v>
      </c>
      <c r="AP142" s="370" t="s">
        <v>13</v>
      </c>
      <c r="AQ142" s="376" t="s">
        <v>668</v>
      </c>
      <c r="AR142" s="369">
        <v>4.0000000000000001E-3</v>
      </c>
      <c r="AS142" s="369">
        <v>4.0000000000000001E-3</v>
      </c>
      <c r="AT142" s="369"/>
      <c r="AW142" s="680"/>
      <c r="AX142" s="681"/>
      <c r="AY142" s="681"/>
      <c r="AZ142" s="681"/>
      <c r="BA142" s="681"/>
      <c r="BB142" s="692"/>
      <c r="BC142" s="681"/>
      <c r="BD142" s="681"/>
      <c r="BE142" s="681"/>
      <c r="BF142" s="681"/>
      <c r="BG142" s="693"/>
      <c r="BH142" s="682"/>
      <c r="BI142" s="683"/>
      <c r="BJ142" s="683"/>
      <c r="BK142" s="683"/>
      <c r="BL142" s="218"/>
      <c r="BM142" s="682"/>
      <c r="BN142" s="682"/>
      <c r="BO142" s="682"/>
      <c r="BP142" s="682"/>
      <c r="BQ142" s="682"/>
      <c r="BR142" s="682"/>
      <c r="BS142" s="682"/>
      <c r="BT142" s="682"/>
      <c r="BU142" s="682"/>
      <c r="BV142" s="684"/>
      <c r="BW142" s="681"/>
    </row>
    <row r="143" spans="2:75" ht="15.75" customHeight="1">
      <c r="B143" s="363" t="s">
        <v>107</v>
      </c>
      <c r="C143" s="364">
        <v>10320188000109</v>
      </c>
      <c r="D143" s="365" t="s">
        <v>13</v>
      </c>
      <c r="E143" s="365" t="s">
        <v>615</v>
      </c>
      <c r="F143" s="365" t="s">
        <v>619</v>
      </c>
      <c r="G143" s="366" t="s">
        <v>34</v>
      </c>
      <c r="H143" s="366" t="s">
        <v>1337</v>
      </c>
      <c r="I143" s="366" t="s">
        <v>34</v>
      </c>
      <c r="J143" s="366"/>
      <c r="K143" s="367" t="s">
        <v>48</v>
      </c>
      <c r="L143" s="368"/>
      <c r="M143" s="368" t="s">
        <v>1418</v>
      </c>
      <c r="N143" s="367">
        <v>221260</v>
      </c>
      <c r="O143" s="367" t="s">
        <v>1321</v>
      </c>
      <c r="P143" s="371">
        <v>39780</v>
      </c>
      <c r="Q143" s="372">
        <v>329942442</v>
      </c>
      <c r="R143" s="372">
        <v>214361759.88587308</v>
      </c>
      <c r="S143" s="367">
        <v>1</v>
      </c>
      <c r="T143" s="369">
        <v>0.10020470134352322</v>
      </c>
      <c r="U143" s="369">
        <v>1.2953657323584147</v>
      </c>
      <c r="V143" s="369">
        <v>0.13322571253882454</v>
      </c>
      <c r="W143" s="369">
        <v>1.306057454397437</v>
      </c>
      <c r="X143" s="369">
        <v>0.1577419646636371</v>
      </c>
      <c r="Y143" s="369">
        <v>1.1961859735364031</v>
      </c>
      <c r="Z143" s="369">
        <v>0.18430891446767128</v>
      </c>
      <c r="AA143" s="369">
        <v>1.0476716206209742</v>
      </c>
      <c r="AB143" s="369">
        <v>1.4902040144529928E-2</v>
      </c>
      <c r="AC143" s="373">
        <v>1.8827917095473528</v>
      </c>
      <c r="AD143" s="555">
        <v>0</v>
      </c>
      <c r="AE143" s="370" t="s">
        <v>2333</v>
      </c>
      <c r="AF143" s="370" t="s">
        <v>2278</v>
      </c>
      <c r="AG143" s="374" t="s">
        <v>1444</v>
      </c>
      <c r="AH143" s="374" t="s">
        <v>2282</v>
      </c>
      <c r="AI143" s="374">
        <v>500</v>
      </c>
      <c r="AJ143" s="374">
        <v>300</v>
      </c>
      <c r="AK143" s="374">
        <v>300</v>
      </c>
      <c r="AL143" s="369">
        <v>8.5000000000000006E-3</v>
      </c>
      <c r="AM143" s="369">
        <v>0.2</v>
      </c>
      <c r="AN143" s="369" t="s">
        <v>34</v>
      </c>
      <c r="AO143" s="367" t="s">
        <v>1324</v>
      </c>
      <c r="AP143" s="370" t="s">
        <v>13</v>
      </c>
      <c r="AQ143" s="376" t="s">
        <v>686</v>
      </c>
      <c r="AR143" s="369">
        <v>2.5500000000000002E-3</v>
      </c>
      <c r="AS143" s="369">
        <v>2.5500000000000002E-3</v>
      </c>
      <c r="AT143" s="369"/>
      <c r="AW143" s="680"/>
      <c r="AX143" s="681"/>
      <c r="AY143" s="681"/>
      <c r="AZ143" s="681"/>
      <c r="BA143" s="681"/>
      <c r="BB143" s="692"/>
      <c r="BC143" s="681"/>
      <c r="BD143" s="681"/>
      <c r="BE143" s="681"/>
      <c r="BF143" s="681"/>
      <c r="BG143" s="693"/>
      <c r="BH143" s="682"/>
      <c r="BI143" s="683"/>
      <c r="BJ143" s="683"/>
      <c r="BK143" s="683"/>
      <c r="BL143" s="218"/>
      <c r="BM143" s="682"/>
      <c r="BN143" s="682"/>
      <c r="BO143" s="682"/>
      <c r="BP143" s="682"/>
      <c r="BQ143" s="682"/>
      <c r="BR143" s="682"/>
      <c r="BS143" s="682"/>
      <c r="BT143" s="682"/>
      <c r="BU143" s="682"/>
      <c r="BV143" s="684"/>
      <c r="BW143" s="681"/>
    </row>
    <row r="144" spans="2:75" ht="15.75" customHeight="1">
      <c r="B144" s="363" t="s">
        <v>787</v>
      </c>
      <c r="C144" s="364">
        <v>23556185000110</v>
      </c>
      <c r="D144" s="365" t="s">
        <v>11</v>
      </c>
      <c r="E144" s="365" t="s">
        <v>620</v>
      </c>
      <c r="F144" s="365" t="s">
        <v>663</v>
      </c>
      <c r="G144" s="366" t="s">
        <v>738</v>
      </c>
      <c r="H144" s="366" t="s">
        <v>34</v>
      </c>
      <c r="I144" s="366"/>
      <c r="J144" s="366" t="s">
        <v>608</v>
      </c>
      <c r="K144" s="367" t="s">
        <v>48</v>
      </c>
      <c r="L144" s="368"/>
      <c r="M144" s="368" t="s">
        <v>34</v>
      </c>
      <c r="N144" s="367">
        <v>412449</v>
      </c>
      <c r="O144" s="367" t="s">
        <v>1321</v>
      </c>
      <c r="P144" s="371">
        <v>42349</v>
      </c>
      <c r="Q144" s="372">
        <v>2945408411.1500001</v>
      </c>
      <c r="R144" s="372">
        <v>2559284001.9100413</v>
      </c>
      <c r="S144" s="367">
        <v>1</v>
      </c>
      <c r="T144" s="369">
        <v>8.4438826907685893E-2</v>
      </c>
      <c r="U144" s="369">
        <v>1.0915571963214052</v>
      </c>
      <c r="V144" s="369">
        <v>0.11345599280493701</v>
      </c>
      <c r="W144" s="369">
        <v>1.1122480962957315</v>
      </c>
      <c r="X144" s="369">
        <v>0.17237983815575442</v>
      </c>
      <c r="Y144" s="369">
        <v>1.3071876273512766</v>
      </c>
      <c r="Z144" s="369">
        <v>0.17156283109520931</v>
      </c>
      <c r="AA144" s="369">
        <v>0.97521875060127916</v>
      </c>
      <c r="AB144" s="369">
        <v>1.7446514852788449E-3</v>
      </c>
      <c r="AC144" s="373">
        <v>5.9272856670421392</v>
      </c>
      <c r="AD144" s="555">
        <v>23556204000109</v>
      </c>
      <c r="AE144" s="370" t="s">
        <v>2333</v>
      </c>
      <c r="AF144" s="370" t="s">
        <v>2287</v>
      </c>
      <c r="AG144" s="374" t="s">
        <v>1445</v>
      </c>
      <c r="AH144" s="374" t="s">
        <v>2282</v>
      </c>
      <c r="AI144" s="374">
        <v>5000</v>
      </c>
      <c r="AJ144" s="374">
        <v>2500</v>
      </c>
      <c r="AK144" s="374">
        <v>5000</v>
      </c>
      <c r="AL144" s="369">
        <v>4.0000000000000001E-3</v>
      </c>
      <c r="AM144" s="369" t="s">
        <v>34</v>
      </c>
      <c r="AN144" s="369" t="s">
        <v>64</v>
      </c>
      <c r="AO144" s="367" t="s">
        <v>1324</v>
      </c>
      <c r="AP144" s="370" t="s">
        <v>11</v>
      </c>
      <c r="AQ144" s="376" t="s">
        <v>669</v>
      </c>
      <c r="AR144" s="369">
        <v>1.08E-3</v>
      </c>
      <c r="AS144" s="369">
        <v>1.08E-3</v>
      </c>
      <c r="AT144" s="369"/>
      <c r="AW144" s="680"/>
      <c r="AX144" s="681"/>
      <c r="AY144" s="681"/>
      <c r="AZ144" s="681"/>
      <c r="BA144" s="681"/>
      <c r="BB144" s="692"/>
      <c r="BC144" s="681"/>
      <c r="BD144" s="681"/>
      <c r="BE144" s="681"/>
      <c r="BF144" s="681"/>
      <c r="BG144" s="693"/>
      <c r="BH144" s="682"/>
      <c r="BI144" s="683"/>
      <c r="BJ144" s="683"/>
      <c r="BK144" s="683"/>
      <c r="BL144" s="218"/>
      <c r="BM144" s="682"/>
      <c r="BN144" s="682"/>
      <c r="BO144" s="682"/>
      <c r="BP144" s="682"/>
      <c r="BQ144" s="682"/>
      <c r="BR144" s="682"/>
      <c r="BS144" s="682"/>
      <c r="BT144" s="682"/>
      <c r="BU144" s="682"/>
      <c r="BV144" s="684"/>
      <c r="BW144" s="681"/>
    </row>
    <row r="145" spans="2:75" ht="15.75" customHeight="1">
      <c r="B145" s="363" t="s">
        <v>108</v>
      </c>
      <c r="C145" s="364">
        <v>4455632000109</v>
      </c>
      <c r="D145" s="365" t="s">
        <v>13</v>
      </c>
      <c r="E145" s="365" t="s">
        <v>615</v>
      </c>
      <c r="F145" s="365" t="s">
        <v>619</v>
      </c>
      <c r="G145" s="366" t="s">
        <v>34</v>
      </c>
      <c r="H145" s="366" t="s">
        <v>1337</v>
      </c>
      <c r="I145" s="366" t="s">
        <v>34</v>
      </c>
      <c r="J145" s="366"/>
      <c r="K145" s="367" t="s">
        <v>48</v>
      </c>
      <c r="L145" s="368"/>
      <c r="M145" s="368" t="s">
        <v>34</v>
      </c>
      <c r="N145" s="367">
        <v>350631</v>
      </c>
      <c r="O145" s="367" t="s">
        <v>1321</v>
      </c>
      <c r="P145" s="371">
        <v>37039</v>
      </c>
      <c r="Q145" s="372">
        <v>177946135.25999999</v>
      </c>
      <c r="R145" s="372">
        <v>250700079.09988096</v>
      </c>
      <c r="S145" s="367">
        <v>1</v>
      </c>
      <c r="T145" s="369">
        <v>0.11833606208680658</v>
      </c>
      <c r="U145" s="369">
        <v>1.5297533715906326</v>
      </c>
      <c r="V145" s="369">
        <v>0.11535194712702213</v>
      </c>
      <c r="W145" s="369">
        <v>1.1308347882215464</v>
      </c>
      <c r="X145" s="369">
        <v>0.11957837794516624</v>
      </c>
      <c r="Y145" s="369">
        <v>0.90678456263208917</v>
      </c>
      <c r="Z145" s="369">
        <v>0.20637061691327419</v>
      </c>
      <c r="AA145" s="369">
        <v>1.1730774894667633</v>
      </c>
      <c r="AB145" s="369">
        <v>3.1724181902318842E-2</v>
      </c>
      <c r="AC145" s="373">
        <v>0.39536548207271061</v>
      </c>
      <c r="AD145" s="555">
        <v>0</v>
      </c>
      <c r="AE145" s="370" t="s">
        <v>2333</v>
      </c>
      <c r="AF145" s="370" t="s">
        <v>2287</v>
      </c>
      <c r="AG145" s="374" t="s">
        <v>1445</v>
      </c>
      <c r="AH145" s="374" t="s">
        <v>2282</v>
      </c>
      <c r="AI145" s="374">
        <v>1000</v>
      </c>
      <c r="AJ145" s="374">
        <v>500</v>
      </c>
      <c r="AK145" s="374">
        <v>500</v>
      </c>
      <c r="AL145" s="369">
        <v>1.4999999999999999E-2</v>
      </c>
      <c r="AM145" s="369">
        <v>0.2</v>
      </c>
      <c r="AN145" s="369" t="s">
        <v>64</v>
      </c>
      <c r="AO145" s="367" t="s">
        <v>1324</v>
      </c>
      <c r="AP145" s="370" t="s">
        <v>13</v>
      </c>
      <c r="AQ145" s="376" t="s">
        <v>664</v>
      </c>
      <c r="AR145" s="369">
        <v>4.0000000000000001E-3</v>
      </c>
      <c r="AS145" s="369">
        <v>4.0000000000000001E-3</v>
      </c>
      <c r="AT145" s="369"/>
      <c r="AW145" s="680"/>
      <c r="AX145" s="681"/>
      <c r="AY145" s="681"/>
      <c r="AZ145" s="681"/>
      <c r="BA145" s="681"/>
      <c r="BB145" s="692"/>
      <c r="BC145" s="681"/>
      <c r="BD145" s="681"/>
      <c r="BE145" s="681"/>
      <c r="BF145" s="681"/>
      <c r="BG145" s="693"/>
      <c r="BH145" s="682"/>
      <c r="BI145" s="683"/>
      <c r="BJ145" s="683"/>
      <c r="BK145" s="683"/>
      <c r="BL145" s="218"/>
      <c r="BM145" s="682"/>
      <c r="BN145" s="682"/>
      <c r="BO145" s="682"/>
      <c r="BP145" s="682"/>
      <c r="BQ145" s="682"/>
      <c r="BR145" s="682"/>
      <c r="BS145" s="682"/>
      <c r="BT145" s="682"/>
      <c r="BU145" s="682"/>
      <c r="BV145" s="684"/>
      <c r="BW145" s="681"/>
    </row>
    <row r="146" spans="2:75" ht="15.75" customHeight="1">
      <c r="B146" s="363" t="s">
        <v>109</v>
      </c>
      <c r="C146" s="364">
        <v>26323079000185</v>
      </c>
      <c r="D146" s="365" t="s">
        <v>13</v>
      </c>
      <c r="E146" s="365" t="s">
        <v>615</v>
      </c>
      <c r="F146" s="365" t="s">
        <v>619</v>
      </c>
      <c r="G146" s="366" t="s">
        <v>34</v>
      </c>
      <c r="H146" s="366" t="s">
        <v>865</v>
      </c>
      <c r="I146" s="366" t="s">
        <v>34</v>
      </c>
      <c r="J146" s="366"/>
      <c r="K146" s="367" t="s">
        <v>48</v>
      </c>
      <c r="L146" s="368"/>
      <c r="M146" s="368" t="s">
        <v>34</v>
      </c>
      <c r="N146" s="367">
        <v>437468</v>
      </c>
      <c r="O146" s="367" t="s">
        <v>1321</v>
      </c>
      <c r="P146" s="371">
        <v>42790</v>
      </c>
      <c r="Q146" s="372">
        <v>280498837.25999999</v>
      </c>
      <c r="R146" s="372">
        <v>315848695.7072221</v>
      </c>
      <c r="S146" s="367">
        <v>30</v>
      </c>
      <c r="T146" s="369">
        <v>0.16840512295226007</v>
      </c>
      <c r="U146" s="369">
        <v>2.177005893946145</v>
      </c>
      <c r="V146" s="369">
        <v>0.13847948571194468</v>
      </c>
      <c r="W146" s="369">
        <v>1.3575619987207952</v>
      </c>
      <c r="X146" s="369">
        <v>0.13147665069095194</v>
      </c>
      <c r="Y146" s="369">
        <v>0.99701132631015199</v>
      </c>
      <c r="Z146" s="369">
        <v>0.27308305394671839</v>
      </c>
      <c r="AA146" s="369">
        <v>1.552292608953904</v>
      </c>
      <c r="AB146" s="369">
        <v>6.3091738432296138E-2</v>
      </c>
      <c r="AC146" s="373">
        <v>0.54772360586239122</v>
      </c>
      <c r="AD146" s="555">
        <v>0</v>
      </c>
      <c r="AE146" s="370" t="s">
        <v>2333</v>
      </c>
      <c r="AF146" s="370" t="s">
        <v>2287</v>
      </c>
      <c r="AG146" s="374" t="s">
        <v>1445</v>
      </c>
      <c r="AH146" s="374" t="s">
        <v>2282</v>
      </c>
      <c r="AI146" s="374">
        <v>1000</v>
      </c>
      <c r="AJ146" s="374">
        <v>500</v>
      </c>
      <c r="AK146" s="374">
        <v>500</v>
      </c>
      <c r="AL146" s="369">
        <v>0.02</v>
      </c>
      <c r="AM146" s="369">
        <v>0.2</v>
      </c>
      <c r="AN146" s="369" t="s">
        <v>64</v>
      </c>
      <c r="AO146" s="367" t="s">
        <v>1324</v>
      </c>
      <c r="AP146" s="370" t="s">
        <v>13</v>
      </c>
      <c r="AQ146" s="376" t="s">
        <v>664</v>
      </c>
      <c r="AR146" s="369">
        <v>5.4000000000000003E-3</v>
      </c>
      <c r="AS146" s="369">
        <v>5.4000000000000003E-3</v>
      </c>
      <c r="AT146" s="369"/>
      <c r="AW146" s="680"/>
      <c r="AX146" s="681"/>
      <c r="AY146" s="681"/>
      <c r="AZ146" s="681"/>
      <c r="BA146" s="681"/>
      <c r="BB146" s="692"/>
      <c r="BC146" s="681"/>
      <c r="BD146" s="681"/>
      <c r="BE146" s="681"/>
      <c r="BF146" s="681"/>
      <c r="BG146" s="693"/>
      <c r="BH146" s="682"/>
      <c r="BI146" s="683"/>
      <c r="BJ146" s="683"/>
      <c r="BK146" s="683"/>
      <c r="BL146" s="218"/>
      <c r="BM146" s="682"/>
      <c r="BN146" s="682"/>
      <c r="BO146" s="682"/>
      <c r="BP146" s="682"/>
      <c r="BQ146" s="682"/>
      <c r="BR146" s="682"/>
      <c r="BS146" s="682"/>
      <c r="BT146" s="682"/>
      <c r="BU146" s="682"/>
      <c r="BV146" s="684"/>
      <c r="BW146" s="681"/>
    </row>
    <row r="147" spans="2:75" ht="15.75" customHeight="1">
      <c r="B147" s="363" t="s">
        <v>110</v>
      </c>
      <c r="C147" s="364">
        <v>11392165000172</v>
      </c>
      <c r="D147" s="365" t="s">
        <v>14</v>
      </c>
      <c r="E147" s="365" t="s">
        <v>607</v>
      </c>
      <c r="F147" s="365"/>
      <c r="G147" s="366"/>
      <c r="H147" s="366" t="s">
        <v>34</v>
      </c>
      <c r="I147" s="366" t="s">
        <v>34</v>
      </c>
      <c r="J147" s="366" t="s">
        <v>608</v>
      </c>
      <c r="K147" s="367" t="s">
        <v>48</v>
      </c>
      <c r="L147" s="368"/>
      <c r="M147" s="368" t="s">
        <v>34</v>
      </c>
      <c r="N147" s="367">
        <v>240737</v>
      </c>
      <c r="O147" s="367" t="s">
        <v>1321</v>
      </c>
      <c r="P147" s="371">
        <v>40177</v>
      </c>
      <c r="Q147" s="372">
        <v>1116195129.8399999</v>
      </c>
      <c r="R147" s="372">
        <v>1339901392.2854764</v>
      </c>
      <c r="S147" s="367">
        <v>29</v>
      </c>
      <c r="T147" s="369">
        <v>-3.1871474291946478E-2</v>
      </c>
      <c r="U147" s="369">
        <v>-0.4120087688899452</v>
      </c>
      <c r="V147" s="369">
        <v>-0.14902550344308074</v>
      </c>
      <c r="W147" s="369">
        <v>-1.4609482355776171</v>
      </c>
      <c r="X147" s="369">
        <v>-5.3668392402505094E-2</v>
      </c>
      <c r="Y147" s="369">
        <v>-0.40697716901787218</v>
      </c>
      <c r="Z147" s="369">
        <v>3.3715991900753473E-2</v>
      </c>
      <c r="AA147" s="369">
        <v>0.19165262829271298</v>
      </c>
      <c r="AB147" s="369">
        <v>0.16882704437527427</v>
      </c>
      <c r="AC147" s="373">
        <v>-1.4467728354198166</v>
      </c>
      <c r="AD147" s="555">
        <v>11403884000141</v>
      </c>
      <c r="AE147" s="370" t="s">
        <v>2333</v>
      </c>
      <c r="AF147" s="370" t="s">
        <v>2284</v>
      </c>
      <c r="AG147" s="374" t="s">
        <v>719</v>
      </c>
      <c r="AH147" s="374" t="s">
        <v>2282</v>
      </c>
      <c r="AI147" s="374">
        <v>1000</v>
      </c>
      <c r="AJ147" s="374">
        <v>500</v>
      </c>
      <c r="AK147" s="374">
        <v>500</v>
      </c>
      <c r="AL147" s="369">
        <v>0.02</v>
      </c>
      <c r="AM147" s="369">
        <v>0.2</v>
      </c>
      <c r="AN147" s="369" t="s">
        <v>2329</v>
      </c>
      <c r="AO147" s="367" t="s">
        <v>1324</v>
      </c>
      <c r="AP147" s="370" t="s">
        <v>716</v>
      </c>
      <c r="AQ147" s="376" t="s">
        <v>659</v>
      </c>
      <c r="AR147" s="369">
        <v>4.0000000000000001E-3</v>
      </c>
      <c r="AS147" s="369">
        <v>4.0000000000000001E-3</v>
      </c>
      <c r="AT147" s="369"/>
      <c r="AW147" s="680"/>
      <c r="AX147" s="681"/>
      <c r="AY147" s="681"/>
      <c r="AZ147" s="681"/>
      <c r="BA147" s="681"/>
      <c r="BB147" s="692"/>
      <c r="BC147" s="681"/>
      <c r="BD147" s="681"/>
      <c r="BE147" s="681"/>
      <c r="BF147" s="681"/>
      <c r="BG147" s="693"/>
      <c r="BH147" s="682"/>
      <c r="BI147" s="683"/>
      <c r="BJ147" s="683"/>
      <c r="BK147" s="683"/>
      <c r="BL147" s="218"/>
      <c r="BM147" s="682"/>
      <c r="BN147" s="682"/>
      <c r="BO147" s="682"/>
      <c r="BP147" s="682"/>
      <c r="BQ147" s="682"/>
      <c r="BR147" s="682"/>
      <c r="BS147" s="682"/>
      <c r="BT147" s="682"/>
      <c r="BU147" s="682"/>
      <c r="BV147" s="684"/>
      <c r="BW147" s="681"/>
    </row>
    <row r="148" spans="2:75" ht="15.75" customHeight="1">
      <c r="B148" s="363" t="s">
        <v>111</v>
      </c>
      <c r="C148" s="364">
        <v>36352498000107</v>
      </c>
      <c r="D148" s="365" t="s">
        <v>11</v>
      </c>
      <c r="E148" s="365" t="s">
        <v>620</v>
      </c>
      <c r="F148" s="365" t="s">
        <v>663</v>
      </c>
      <c r="G148" s="366" t="s">
        <v>738</v>
      </c>
      <c r="H148" s="366" t="s">
        <v>34</v>
      </c>
      <c r="I148" s="366"/>
      <c r="J148" s="366" t="s">
        <v>608</v>
      </c>
      <c r="K148" s="367" t="s">
        <v>48</v>
      </c>
      <c r="L148" s="368"/>
      <c r="M148" s="368" t="s">
        <v>34</v>
      </c>
      <c r="N148" s="367">
        <v>539643</v>
      </c>
      <c r="O148" s="367" t="s">
        <v>1321</v>
      </c>
      <c r="P148" s="371">
        <v>43997</v>
      </c>
      <c r="Q148" s="372">
        <v>224498707.55000001</v>
      </c>
      <c r="R148" s="372">
        <v>140817501.48269841</v>
      </c>
      <c r="S148" s="367">
        <v>90</v>
      </c>
      <c r="T148" s="369">
        <v>8.5692889383693238E-2</v>
      </c>
      <c r="U148" s="369">
        <v>1.1077687067183819</v>
      </c>
      <c r="V148" s="369">
        <v>0.10739770791913283</v>
      </c>
      <c r="W148" s="369">
        <v>1.0528566471138627</v>
      </c>
      <c r="X148" s="369">
        <v>0.19895858364708663</v>
      </c>
      <c r="Y148" s="369">
        <v>1.5087390827215703</v>
      </c>
      <c r="Z148" s="369" t="s">
        <v>1421</v>
      </c>
      <c r="AA148" s="369" t="s">
        <v>1421</v>
      </c>
      <c r="AB148" s="369">
        <v>1.285754665061923E-2</v>
      </c>
      <c r="AC148" s="373">
        <v>0.38605637449917912</v>
      </c>
      <c r="AD148" s="555">
        <v>36352509000140</v>
      </c>
      <c r="AE148" s="370" t="s">
        <v>2333</v>
      </c>
      <c r="AF148" s="370" t="s">
        <v>2287</v>
      </c>
      <c r="AG148" s="374" t="s">
        <v>1445</v>
      </c>
      <c r="AH148" s="374" t="s">
        <v>2279</v>
      </c>
      <c r="AI148" s="374">
        <v>10000</v>
      </c>
      <c r="AJ148" s="374">
        <v>5000</v>
      </c>
      <c r="AK148" s="374">
        <v>10000</v>
      </c>
      <c r="AL148" s="369">
        <v>1.2E-2</v>
      </c>
      <c r="AM148" s="369">
        <v>0.2</v>
      </c>
      <c r="AN148" s="369" t="s">
        <v>34</v>
      </c>
      <c r="AO148" s="367" t="s">
        <v>1324</v>
      </c>
      <c r="AP148" s="370" t="s">
        <v>13</v>
      </c>
      <c r="AQ148" s="376" t="s">
        <v>668</v>
      </c>
      <c r="AR148" s="369">
        <v>3.2000000000000002E-3</v>
      </c>
      <c r="AS148" s="369">
        <v>3.2000000000000002E-3</v>
      </c>
      <c r="AT148" s="369"/>
      <c r="AW148" s="680"/>
      <c r="AX148" s="681"/>
      <c r="AY148" s="681"/>
      <c r="AZ148" s="681"/>
      <c r="BA148" s="681"/>
      <c r="BB148" s="692"/>
      <c r="BC148" s="681"/>
      <c r="BD148" s="681"/>
      <c r="BE148" s="681"/>
      <c r="BF148" s="681"/>
      <c r="BG148" s="693"/>
      <c r="BH148" s="682"/>
      <c r="BI148" s="683"/>
      <c r="BJ148" s="683"/>
      <c r="BK148" s="683"/>
      <c r="BL148" s="218"/>
      <c r="BM148" s="682"/>
      <c r="BN148" s="682"/>
      <c r="BO148" s="682"/>
      <c r="BP148" s="682"/>
      <c r="BQ148" s="682"/>
      <c r="BR148" s="682"/>
      <c r="BS148" s="682"/>
      <c r="BT148" s="682"/>
      <c r="BU148" s="682"/>
      <c r="BV148" s="684"/>
      <c r="BW148" s="681"/>
    </row>
    <row r="149" spans="2:75" ht="15.75" customHeight="1">
      <c r="B149" s="363" t="s">
        <v>788</v>
      </c>
      <c r="C149" s="364">
        <v>22681798000117</v>
      </c>
      <c r="D149" s="365" t="s">
        <v>11</v>
      </c>
      <c r="E149" s="365" t="s">
        <v>620</v>
      </c>
      <c r="F149" s="365" t="s">
        <v>663</v>
      </c>
      <c r="G149" s="366" t="s">
        <v>738</v>
      </c>
      <c r="H149" s="366" t="s">
        <v>34</v>
      </c>
      <c r="I149" s="366" t="s">
        <v>1304</v>
      </c>
      <c r="J149" s="366" t="s">
        <v>608</v>
      </c>
      <c r="K149" s="367" t="s">
        <v>48</v>
      </c>
      <c r="L149" s="368"/>
      <c r="M149" s="368" t="s">
        <v>1418</v>
      </c>
      <c r="N149" s="367">
        <v>403822</v>
      </c>
      <c r="O149" s="367" t="s">
        <v>1321</v>
      </c>
      <c r="P149" s="371">
        <v>42219</v>
      </c>
      <c r="Q149" s="372">
        <v>507079895.44999999</v>
      </c>
      <c r="R149" s="372">
        <v>546323480.66595256</v>
      </c>
      <c r="S149" s="367">
        <v>7</v>
      </c>
      <c r="T149" s="369">
        <v>7.9789669046282929E-2</v>
      </c>
      <c r="U149" s="369">
        <v>1.0314566252180577</v>
      </c>
      <c r="V149" s="369">
        <v>0.10550274510114988</v>
      </c>
      <c r="W149" s="369">
        <v>1.0342796752435763</v>
      </c>
      <c r="X149" s="369">
        <v>0.13658286272553721</v>
      </c>
      <c r="Y149" s="369">
        <v>1.0357326597656982</v>
      </c>
      <c r="Z149" s="369">
        <v>0.18696109916889769</v>
      </c>
      <c r="AA149" s="369">
        <v>1.0627474982698952</v>
      </c>
      <c r="AB149" s="369">
        <v>1.6754186491688648E-3</v>
      </c>
      <c r="AC149" s="373">
        <v>1.8917619431738006</v>
      </c>
      <c r="AD149" s="555">
        <v>0</v>
      </c>
      <c r="AE149" s="370" t="s">
        <v>2333</v>
      </c>
      <c r="AF149" s="370" t="s">
        <v>2278</v>
      </c>
      <c r="AG149" s="374" t="s">
        <v>1444</v>
      </c>
      <c r="AH149" s="374" t="s">
        <v>2282</v>
      </c>
      <c r="AI149" s="374">
        <v>500</v>
      </c>
      <c r="AJ149" s="374">
        <v>300</v>
      </c>
      <c r="AK149" s="374">
        <v>300</v>
      </c>
      <c r="AL149" s="369">
        <v>4.0000000000000001E-3</v>
      </c>
      <c r="AM149" s="369">
        <v>0.1</v>
      </c>
      <c r="AN149" s="369" t="s">
        <v>34</v>
      </c>
      <c r="AO149" s="367" t="s">
        <v>1324</v>
      </c>
      <c r="AP149" s="370" t="s">
        <v>11</v>
      </c>
      <c r="AQ149" s="376" t="s">
        <v>1374</v>
      </c>
      <c r="AR149" s="369">
        <v>1E-3</v>
      </c>
      <c r="AS149" s="369">
        <v>1E-3</v>
      </c>
      <c r="AT149" s="369"/>
      <c r="AW149" s="680"/>
      <c r="AX149" s="681"/>
      <c r="AY149" s="681"/>
      <c r="AZ149" s="681"/>
      <c r="BA149" s="681"/>
      <c r="BB149" s="692"/>
      <c r="BC149" s="681"/>
      <c r="BD149" s="681"/>
      <c r="BE149" s="681"/>
      <c r="BF149" s="681"/>
      <c r="BG149" s="693"/>
      <c r="BH149" s="682"/>
      <c r="BI149" s="683"/>
      <c r="BJ149" s="683"/>
      <c r="BK149" s="683"/>
      <c r="BL149" s="218"/>
      <c r="BM149" s="682"/>
      <c r="BN149" s="682"/>
      <c r="BO149" s="682"/>
      <c r="BP149" s="682"/>
      <c r="BQ149" s="682"/>
      <c r="BR149" s="682"/>
      <c r="BS149" s="682"/>
      <c r="BT149" s="682"/>
      <c r="BU149" s="682"/>
      <c r="BV149" s="684"/>
      <c r="BW149" s="681"/>
    </row>
    <row r="150" spans="2:75" ht="15.75" customHeight="1">
      <c r="B150" s="363" t="s">
        <v>112</v>
      </c>
      <c r="C150" s="364">
        <v>13974750000106</v>
      </c>
      <c r="D150" s="365" t="s">
        <v>14</v>
      </c>
      <c r="E150" s="365" t="s">
        <v>614</v>
      </c>
      <c r="F150" s="365"/>
      <c r="G150" s="366"/>
      <c r="H150" s="366" t="s">
        <v>1337</v>
      </c>
      <c r="I150" s="366" t="s">
        <v>34</v>
      </c>
      <c r="J150" s="366" t="s">
        <v>608</v>
      </c>
      <c r="K150" s="367" t="s">
        <v>48</v>
      </c>
      <c r="L150" s="368"/>
      <c r="M150" s="368" t="s">
        <v>34</v>
      </c>
      <c r="N150" s="367">
        <v>288888</v>
      </c>
      <c r="O150" s="367" t="s">
        <v>1321</v>
      </c>
      <c r="P150" s="371">
        <v>40834</v>
      </c>
      <c r="Q150" s="372">
        <v>317151289.69999999</v>
      </c>
      <c r="R150" s="372">
        <v>473583705.63099241</v>
      </c>
      <c r="S150" s="367">
        <v>32</v>
      </c>
      <c r="T150" s="369">
        <v>-6.8009937918904084E-2</v>
      </c>
      <c r="U150" s="369">
        <v>-0.87917774175039498</v>
      </c>
      <c r="V150" s="369">
        <v>-5.1708139400343911E-2</v>
      </c>
      <c r="W150" s="369">
        <v>-0.50691266445402072</v>
      </c>
      <c r="X150" s="369">
        <v>-1.6154353609062477E-2</v>
      </c>
      <c r="Y150" s="369">
        <v>-0.12250139802628066</v>
      </c>
      <c r="Z150" s="369">
        <v>4.06235265324284E-2</v>
      </c>
      <c r="AA150" s="369">
        <v>0.23091729448080314</v>
      </c>
      <c r="AB150" s="369">
        <v>9.4618814489265846E-2</v>
      </c>
      <c r="AC150" s="373">
        <v>-1.5406605405870206</v>
      </c>
      <c r="AD150" s="555">
        <v>13909560000105</v>
      </c>
      <c r="AE150" s="370" t="s">
        <v>2333</v>
      </c>
      <c r="AF150" s="370" t="s">
        <v>2287</v>
      </c>
      <c r="AG150" s="374" t="s">
        <v>1445</v>
      </c>
      <c r="AH150" s="374" t="s">
        <v>2282</v>
      </c>
      <c r="AI150" s="374">
        <v>1000</v>
      </c>
      <c r="AJ150" s="374">
        <v>500</v>
      </c>
      <c r="AK150" s="374">
        <v>500</v>
      </c>
      <c r="AL150" s="691">
        <v>0.02</v>
      </c>
      <c r="AM150" s="691">
        <v>0.2</v>
      </c>
      <c r="AN150" s="369" t="s">
        <v>2291</v>
      </c>
      <c r="AO150" s="367" t="s">
        <v>1324</v>
      </c>
      <c r="AP150" s="370" t="s">
        <v>716</v>
      </c>
      <c r="AQ150" s="376" t="s">
        <v>659</v>
      </c>
      <c r="AR150" s="369">
        <v>5.3333333333333332E-3</v>
      </c>
      <c r="AS150" s="369">
        <v>5.3333333333333332E-3</v>
      </c>
      <c r="AT150" s="369"/>
      <c r="AW150" s="680"/>
      <c r="AX150" s="680"/>
      <c r="AY150" s="681"/>
      <c r="AZ150" s="681"/>
      <c r="BA150" s="681"/>
      <c r="BB150" s="682"/>
      <c r="BC150" s="681"/>
      <c r="BD150" s="681"/>
      <c r="BE150" s="681"/>
      <c r="BF150" s="681"/>
      <c r="BG150" s="682"/>
      <c r="BH150" s="682"/>
      <c r="BI150" s="683"/>
      <c r="BJ150" s="683"/>
      <c r="BK150" s="683"/>
      <c r="BL150" s="682"/>
      <c r="BM150" s="682"/>
      <c r="BN150" s="682"/>
      <c r="BO150" s="682"/>
      <c r="BP150" s="682"/>
      <c r="BQ150" s="682"/>
      <c r="BR150" s="682"/>
      <c r="BS150" s="682"/>
      <c r="BT150" s="685"/>
      <c r="BU150" s="686"/>
      <c r="BV150" s="684"/>
      <c r="BW150" s="687"/>
    </row>
    <row r="151" spans="2:75" ht="15.75" customHeight="1">
      <c r="B151" s="363" t="s">
        <v>113</v>
      </c>
      <c r="C151" s="364">
        <v>14812722000155</v>
      </c>
      <c r="D151" s="365" t="s">
        <v>13</v>
      </c>
      <c r="E151" s="365" t="s">
        <v>615</v>
      </c>
      <c r="F151" s="365" t="s">
        <v>619</v>
      </c>
      <c r="G151" s="366" t="s">
        <v>34</v>
      </c>
      <c r="H151" s="366" t="s">
        <v>865</v>
      </c>
      <c r="I151" s="366" t="s">
        <v>34</v>
      </c>
      <c r="J151" s="366"/>
      <c r="K151" s="367" t="s">
        <v>48</v>
      </c>
      <c r="L151" s="368"/>
      <c r="M151" s="368" t="s">
        <v>34</v>
      </c>
      <c r="N151" s="367">
        <v>296139</v>
      </c>
      <c r="O151" s="367" t="s">
        <v>1321</v>
      </c>
      <c r="P151" s="371">
        <v>40931</v>
      </c>
      <c r="Q151" s="372">
        <v>60902876.840000004</v>
      </c>
      <c r="R151" s="372">
        <v>140988913.97448415</v>
      </c>
      <c r="S151" s="367">
        <v>29</v>
      </c>
      <c r="T151" s="369">
        <v>4.1576294430982985E-2</v>
      </c>
      <c r="U151" s="369">
        <v>0.53746487302734125</v>
      </c>
      <c r="V151" s="369">
        <v>8.359676615125089E-2</v>
      </c>
      <c r="W151" s="369">
        <v>0.81952783373962279</v>
      </c>
      <c r="X151" s="369">
        <v>5.2885028814073642E-2</v>
      </c>
      <c r="Y151" s="369">
        <v>0.40103678062053622</v>
      </c>
      <c r="Z151" s="369">
        <v>6.5613994506574569E-2</v>
      </c>
      <c r="AA151" s="369">
        <v>0.37297121606223971</v>
      </c>
      <c r="AB151" s="369">
        <v>5.656947886175169E-2</v>
      </c>
      <c r="AC151" s="373">
        <v>-0.26972039004930187</v>
      </c>
      <c r="AD151" s="555">
        <v>23686472000145</v>
      </c>
      <c r="AE151" s="370" t="s">
        <v>2333</v>
      </c>
      <c r="AF151" s="370" t="s">
        <v>2287</v>
      </c>
      <c r="AG151" s="374" t="s">
        <v>1445</v>
      </c>
      <c r="AH151" s="374" t="s">
        <v>2282</v>
      </c>
      <c r="AI151" s="374">
        <v>1000</v>
      </c>
      <c r="AJ151" s="374">
        <v>500</v>
      </c>
      <c r="AK151" s="374">
        <v>500</v>
      </c>
      <c r="AL151" s="369">
        <v>0.02</v>
      </c>
      <c r="AM151" s="369">
        <v>0.25</v>
      </c>
      <c r="AN151" s="369" t="s">
        <v>64</v>
      </c>
      <c r="AO151" s="367" t="s">
        <v>1324</v>
      </c>
      <c r="AP151" s="370" t="s">
        <v>13</v>
      </c>
      <c r="AQ151" s="376" t="s">
        <v>674</v>
      </c>
      <c r="AR151" s="369">
        <v>4.0000000000000001E-3</v>
      </c>
      <c r="AS151" s="369">
        <v>4.0000000000000001E-3</v>
      </c>
      <c r="AT151" s="369"/>
      <c r="AW151" s="680"/>
      <c r="AX151" s="680"/>
      <c r="AY151" s="681"/>
      <c r="AZ151" s="681"/>
      <c r="BA151" s="681"/>
      <c r="BB151" s="682"/>
      <c r="BC151" s="681"/>
      <c r="BD151" s="681"/>
      <c r="BE151" s="681"/>
      <c r="BF151" s="681"/>
      <c r="BG151" s="682"/>
      <c r="BH151" s="682"/>
      <c r="BI151" s="683"/>
      <c r="BJ151" s="683"/>
      <c r="BK151" s="683"/>
      <c r="BL151" s="682"/>
      <c r="BM151" s="682"/>
      <c r="BN151" s="682"/>
      <c r="BO151" s="682"/>
      <c r="BP151" s="682"/>
      <c r="BQ151" s="682"/>
      <c r="BR151" s="682"/>
      <c r="BS151" s="682"/>
      <c r="BT151" s="685"/>
      <c r="BU151" s="686"/>
      <c r="BV151" s="684"/>
      <c r="BW151" s="687"/>
    </row>
    <row r="152" spans="2:75" ht="15.75" customHeight="1">
      <c r="B152" s="363" t="s">
        <v>114</v>
      </c>
      <c r="C152" s="364">
        <v>19782311000188</v>
      </c>
      <c r="D152" s="365" t="s">
        <v>11</v>
      </c>
      <c r="E152" s="365" t="s">
        <v>620</v>
      </c>
      <c r="F152" s="365" t="s">
        <v>663</v>
      </c>
      <c r="G152" s="366" t="s">
        <v>738</v>
      </c>
      <c r="H152" s="366" t="s">
        <v>34</v>
      </c>
      <c r="I152" s="366"/>
      <c r="J152" s="366" t="s">
        <v>608</v>
      </c>
      <c r="K152" s="367" t="s">
        <v>48</v>
      </c>
      <c r="L152" s="368"/>
      <c r="M152" s="368" t="s">
        <v>34</v>
      </c>
      <c r="N152" s="367">
        <v>369888</v>
      </c>
      <c r="O152" s="367" t="s">
        <v>1321</v>
      </c>
      <c r="P152" s="371">
        <v>41757</v>
      </c>
      <c r="Q152" s="372">
        <v>760786987.98000002</v>
      </c>
      <c r="R152" s="372">
        <v>501577342.89007944</v>
      </c>
      <c r="S152" s="367">
        <v>5</v>
      </c>
      <c r="T152" s="369">
        <v>8.289653371521899E-2</v>
      </c>
      <c r="U152" s="369">
        <v>1.0716196711954904</v>
      </c>
      <c r="V152" s="369">
        <v>0.11195885854814969</v>
      </c>
      <c r="W152" s="369">
        <v>1.097571174558563</v>
      </c>
      <c r="X152" s="369">
        <v>0.17284857200397075</v>
      </c>
      <c r="Y152" s="369">
        <v>1.3107421212727497</v>
      </c>
      <c r="Z152" s="369">
        <v>0.17148970875523406</v>
      </c>
      <c r="AA152" s="369">
        <v>0.97480309951545552</v>
      </c>
      <c r="AB152" s="369">
        <v>3.4425611580745715E-3</v>
      </c>
      <c r="AC152" s="373">
        <v>2.6141522228830016</v>
      </c>
      <c r="AD152" s="555">
        <v>0</v>
      </c>
      <c r="AE152" s="370" t="s">
        <v>2333</v>
      </c>
      <c r="AF152" s="370" t="s">
        <v>2287</v>
      </c>
      <c r="AG152" s="374" t="s">
        <v>1445</v>
      </c>
      <c r="AH152" s="374" t="s">
        <v>2282</v>
      </c>
      <c r="AI152" s="374">
        <v>5000</v>
      </c>
      <c r="AJ152" s="374">
        <v>2500</v>
      </c>
      <c r="AK152" s="374">
        <v>5000</v>
      </c>
      <c r="AL152" s="369">
        <v>0.01</v>
      </c>
      <c r="AM152" s="369" t="s">
        <v>34</v>
      </c>
      <c r="AN152" s="369" t="s">
        <v>2296</v>
      </c>
      <c r="AO152" s="367" t="s">
        <v>1324</v>
      </c>
      <c r="AP152" s="370" t="s">
        <v>11</v>
      </c>
      <c r="AQ152" s="376" t="s">
        <v>669</v>
      </c>
      <c r="AR152" s="369">
        <v>3.0000000000000001E-3</v>
      </c>
      <c r="AS152" s="369">
        <v>3.0000000000000001E-3</v>
      </c>
      <c r="AT152" s="369"/>
      <c r="AW152" s="680"/>
      <c r="AX152" s="680"/>
      <c r="AY152" s="681"/>
      <c r="AZ152" s="681"/>
      <c r="BA152" s="681"/>
      <c r="BB152" s="682"/>
      <c r="BC152" s="681"/>
      <c r="BD152" s="681"/>
      <c r="BE152" s="681"/>
      <c r="BF152" s="681"/>
      <c r="BG152" s="682"/>
      <c r="BH152" s="682"/>
      <c r="BI152" s="683"/>
      <c r="BJ152" s="683"/>
      <c r="BK152" s="683"/>
      <c r="BL152" s="682"/>
      <c r="BM152" s="682"/>
      <c r="BN152" s="682"/>
      <c r="BO152" s="682"/>
      <c r="BP152" s="682"/>
      <c r="BQ152" s="682"/>
      <c r="BR152" s="682"/>
      <c r="BS152" s="682"/>
      <c r="BT152" s="685"/>
      <c r="BU152" s="686"/>
      <c r="BV152" s="684"/>
      <c r="BW152" s="687"/>
    </row>
    <row r="153" spans="2:75" ht="15.75" customHeight="1">
      <c r="B153" s="363" t="s">
        <v>1379</v>
      </c>
      <c r="C153" s="364">
        <v>16599968000116</v>
      </c>
      <c r="D153" s="365" t="s">
        <v>11</v>
      </c>
      <c r="E153" s="365" t="s">
        <v>620</v>
      </c>
      <c r="F153" s="365" t="s">
        <v>663</v>
      </c>
      <c r="G153" s="366" t="s">
        <v>738</v>
      </c>
      <c r="H153" s="366" t="s">
        <v>34</v>
      </c>
      <c r="I153" s="366"/>
      <c r="J153" s="366" t="s">
        <v>608</v>
      </c>
      <c r="K153" s="367" t="s">
        <v>48</v>
      </c>
      <c r="L153" s="368"/>
      <c r="M153" s="368" t="s">
        <v>34</v>
      </c>
      <c r="N153" s="367">
        <v>314331</v>
      </c>
      <c r="O153" s="367" t="s">
        <v>1321</v>
      </c>
      <c r="P153" s="371">
        <v>41172</v>
      </c>
      <c r="Q153" s="372">
        <v>29261872.57</v>
      </c>
      <c r="R153" s="372">
        <v>61767361.294523828</v>
      </c>
      <c r="S153" s="367">
        <v>1</v>
      </c>
      <c r="T153" s="369">
        <v>5.6608086839499805E-2</v>
      </c>
      <c r="U153" s="369">
        <v>0.73178378741804417</v>
      </c>
      <c r="V153" s="369">
        <v>7.0502911527797973E-2</v>
      </c>
      <c r="W153" s="369">
        <v>0.69116427604595776</v>
      </c>
      <c r="X153" s="369">
        <v>6.7193390385681173E-2</v>
      </c>
      <c r="Y153" s="369">
        <v>0.50953968568286745</v>
      </c>
      <c r="Z153" s="369">
        <v>0.12786458418514046</v>
      </c>
      <c r="AA153" s="369">
        <v>0.72682374870571109</v>
      </c>
      <c r="AB153" s="369">
        <v>1.4664445129234574E-2</v>
      </c>
      <c r="AC153" s="373">
        <v>-1.9712467031433543</v>
      </c>
      <c r="AD153" s="555">
        <v>16802143000157</v>
      </c>
      <c r="AE153" s="370" t="s">
        <v>2333</v>
      </c>
      <c r="AF153" s="370" t="s">
        <v>2284</v>
      </c>
      <c r="AG153" s="374" t="s">
        <v>719</v>
      </c>
      <c r="AH153" s="374" t="s">
        <v>2282</v>
      </c>
      <c r="AI153" s="374">
        <v>1000</v>
      </c>
      <c r="AJ153" s="374">
        <v>1000</v>
      </c>
      <c r="AK153" s="374">
        <v>1000</v>
      </c>
      <c r="AL153" s="369">
        <v>0.01</v>
      </c>
      <c r="AM153" s="369">
        <v>0.2</v>
      </c>
      <c r="AN153" s="369" t="s">
        <v>64</v>
      </c>
      <c r="AO153" s="367" t="s">
        <v>1324</v>
      </c>
      <c r="AP153" s="370" t="s">
        <v>11</v>
      </c>
      <c r="AQ153" s="376" t="s">
        <v>669</v>
      </c>
      <c r="AR153" s="369">
        <v>2.5000000000000001E-3</v>
      </c>
      <c r="AS153" s="369">
        <v>2.5000000000000001E-3</v>
      </c>
      <c r="AT153" s="369"/>
      <c r="AW153" s="680"/>
      <c r="AX153" s="680"/>
      <c r="AY153" s="681"/>
      <c r="AZ153" s="681"/>
      <c r="BA153" s="681"/>
      <c r="BB153" s="682"/>
      <c r="BC153" s="681"/>
      <c r="BD153" s="681"/>
      <c r="BE153" s="681"/>
      <c r="BF153" s="681"/>
      <c r="BG153" s="682"/>
      <c r="BH153" s="682"/>
      <c r="BI153" s="683"/>
      <c r="BJ153" s="683"/>
      <c r="BK153" s="683"/>
      <c r="BL153" s="682"/>
      <c r="BM153" s="682"/>
      <c r="BN153" s="682"/>
      <c r="BO153" s="682"/>
      <c r="BP153" s="682"/>
      <c r="BQ153" s="682"/>
      <c r="BR153" s="682"/>
      <c r="BS153" s="682"/>
      <c r="BT153" s="685"/>
      <c r="BU153" s="686"/>
      <c r="BV153" s="684"/>
      <c r="BW153" s="687"/>
    </row>
    <row r="154" spans="2:75" ht="15.75" customHeight="1">
      <c r="B154" s="363" t="s">
        <v>115</v>
      </c>
      <c r="C154" s="364">
        <v>39281106000146</v>
      </c>
      <c r="D154" s="365" t="s">
        <v>13</v>
      </c>
      <c r="E154" s="365" t="s">
        <v>615</v>
      </c>
      <c r="F154" s="365" t="s">
        <v>619</v>
      </c>
      <c r="G154" s="366" t="s">
        <v>34</v>
      </c>
      <c r="H154" s="366" t="s">
        <v>1338</v>
      </c>
      <c r="I154" s="366" t="s">
        <v>34</v>
      </c>
      <c r="J154" s="366"/>
      <c r="K154" s="367" t="s">
        <v>48</v>
      </c>
      <c r="L154" s="368"/>
      <c r="M154" s="368" t="s">
        <v>1418</v>
      </c>
      <c r="N154" s="367">
        <v>566241</v>
      </c>
      <c r="O154" s="367" t="s">
        <v>1321</v>
      </c>
      <c r="P154" s="371">
        <v>44182</v>
      </c>
      <c r="Q154" s="372">
        <v>37231086.640000001</v>
      </c>
      <c r="R154" s="372">
        <v>43160398.841190465</v>
      </c>
      <c r="S154" s="367">
        <v>32</v>
      </c>
      <c r="T154" s="369">
        <v>0.11734373392363229</v>
      </c>
      <c r="U154" s="369">
        <v>1.5169253517413102</v>
      </c>
      <c r="V154" s="369">
        <v>0.13207463613099213</v>
      </c>
      <c r="W154" s="369">
        <v>1.2947730567058697</v>
      </c>
      <c r="X154" s="369" t="s">
        <v>1421</v>
      </c>
      <c r="Y154" s="369" t="s">
        <v>1421</v>
      </c>
      <c r="Z154" s="369" t="s">
        <v>1421</v>
      </c>
      <c r="AA154" s="369" t="s">
        <v>1421</v>
      </c>
      <c r="AB154" s="369">
        <v>7.7937119011049494E-2</v>
      </c>
      <c r="AC154" s="373">
        <v>0.38433297203432842</v>
      </c>
      <c r="AD154" s="555">
        <v>0</v>
      </c>
      <c r="AE154" s="370" t="s">
        <v>2334</v>
      </c>
      <c r="AF154" s="370" t="s">
        <v>741</v>
      </c>
      <c r="AG154" s="374" t="s">
        <v>741</v>
      </c>
      <c r="AH154" s="374" t="s">
        <v>2282</v>
      </c>
      <c r="AI154" s="374">
        <v>0</v>
      </c>
      <c r="AJ154" s="374">
        <v>0</v>
      </c>
      <c r="AK154" s="374">
        <v>0</v>
      </c>
      <c r="AL154" s="369">
        <v>8.6999999999999994E-3</v>
      </c>
      <c r="AM154" s="369" t="s">
        <v>34</v>
      </c>
      <c r="AN154" s="369" t="s">
        <v>34</v>
      </c>
      <c r="AO154" s="367" t="s">
        <v>1324</v>
      </c>
      <c r="AP154" s="370" t="s">
        <v>13</v>
      </c>
      <c r="AQ154" s="376" t="s">
        <v>668</v>
      </c>
      <c r="AR154" s="369" t="s">
        <v>34</v>
      </c>
      <c r="AS154" s="369" t="s">
        <v>34</v>
      </c>
      <c r="AT154" s="369"/>
      <c r="AW154" s="680"/>
      <c r="AX154" s="680"/>
      <c r="AY154" s="681"/>
      <c r="AZ154" s="681"/>
      <c r="BA154" s="681"/>
      <c r="BB154" s="682"/>
      <c r="BC154" s="681"/>
      <c r="BD154" s="681"/>
      <c r="BE154" s="681"/>
      <c r="BF154" s="681"/>
      <c r="BG154" s="682"/>
      <c r="BH154" s="682"/>
      <c r="BI154" s="683"/>
      <c r="BJ154" s="683"/>
      <c r="BK154" s="683"/>
      <c r="BL154" s="682"/>
      <c r="BM154" s="682"/>
      <c r="BN154" s="682"/>
      <c r="BO154" s="682"/>
      <c r="BP154" s="682"/>
      <c r="BQ154" s="682"/>
      <c r="BR154" s="682"/>
      <c r="BS154" s="682"/>
      <c r="BT154" s="685"/>
      <c r="BU154" s="686"/>
      <c r="BV154" s="684"/>
      <c r="BW154" s="687"/>
    </row>
    <row r="155" spans="2:75" ht="15.75" customHeight="1">
      <c r="B155" s="363" t="s">
        <v>116</v>
      </c>
      <c r="C155" s="364">
        <v>9528698000197</v>
      </c>
      <c r="D155" s="365" t="s">
        <v>13</v>
      </c>
      <c r="E155" s="365" t="s">
        <v>615</v>
      </c>
      <c r="F155" s="365" t="s">
        <v>619</v>
      </c>
      <c r="G155" s="366"/>
      <c r="H155" s="366" t="s">
        <v>1337</v>
      </c>
      <c r="I155" s="366" t="s">
        <v>34</v>
      </c>
      <c r="J155" s="366" t="s">
        <v>611</v>
      </c>
      <c r="K155" s="367" t="s">
        <v>48</v>
      </c>
      <c r="L155" s="368"/>
      <c r="M155" s="368" t="s">
        <v>1418</v>
      </c>
      <c r="N155" s="367">
        <v>210269</v>
      </c>
      <c r="O155" s="367" t="s">
        <v>1321</v>
      </c>
      <c r="P155" s="371">
        <v>39598</v>
      </c>
      <c r="Q155" s="372">
        <v>59465357.689999998</v>
      </c>
      <c r="R155" s="372">
        <v>77905470.258769751</v>
      </c>
      <c r="S155" s="367">
        <v>21</v>
      </c>
      <c r="T155" s="369">
        <v>0.11284744362569943</v>
      </c>
      <c r="U155" s="369">
        <v>1.4588009294678408</v>
      </c>
      <c r="V155" s="369">
        <v>0.11607136863595868</v>
      </c>
      <c r="W155" s="369">
        <v>1.1378875245642148</v>
      </c>
      <c r="X155" s="369">
        <v>0.15206030119433955</v>
      </c>
      <c r="Y155" s="369">
        <v>1.1531008873146096</v>
      </c>
      <c r="Z155" s="369">
        <v>0.15829418132623263</v>
      </c>
      <c r="AA155" s="369">
        <v>0.89979544377390241</v>
      </c>
      <c r="AB155" s="369">
        <v>2.3592805477186098E-2</v>
      </c>
      <c r="AC155" s="373">
        <v>0.54947583754393958</v>
      </c>
      <c r="AD155" s="555">
        <v>0</v>
      </c>
      <c r="AE155" s="370" t="s">
        <v>2335</v>
      </c>
      <c r="AF155" s="370" t="s">
        <v>2284</v>
      </c>
      <c r="AG155" s="374" t="s">
        <v>719</v>
      </c>
      <c r="AH155" s="374" t="s">
        <v>2282</v>
      </c>
      <c r="AI155" s="374">
        <v>20000</v>
      </c>
      <c r="AJ155" s="374">
        <v>1000</v>
      </c>
      <c r="AK155" s="374">
        <v>20000</v>
      </c>
      <c r="AL155" s="369">
        <v>1.37E-2</v>
      </c>
      <c r="AM155" s="369">
        <v>0.2</v>
      </c>
      <c r="AN155" s="369" t="s">
        <v>64</v>
      </c>
      <c r="AO155" s="367" t="s">
        <v>1324</v>
      </c>
      <c r="AP155" s="370" t="s">
        <v>13</v>
      </c>
      <c r="AQ155" s="376" t="s">
        <v>664</v>
      </c>
      <c r="AR155" s="369">
        <v>3.4845999999999996E-3</v>
      </c>
      <c r="AS155" s="369">
        <v>3.4845999999999996E-3</v>
      </c>
      <c r="AT155" s="369"/>
      <c r="AW155" s="680"/>
      <c r="AX155" s="680"/>
      <c r="AY155" s="681"/>
      <c r="AZ155" s="681"/>
      <c r="BA155" s="681"/>
      <c r="BB155" s="682"/>
      <c r="BC155" s="681"/>
      <c r="BD155" s="681"/>
      <c r="BE155" s="681"/>
      <c r="BF155" s="681"/>
      <c r="BG155" s="682"/>
      <c r="BH155" s="682"/>
      <c r="BI155" s="683"/>
      <c r="BJ155" s="683"/>
      <c r="BK155" s="683"/>
      <c r="BL155" s="682"/>
      <c r="BM155" s="682"/>
      <c r="BN155" s="682"/>
      <c r="BO155" s="682"/>
      <c r="BP155" s="682"/>
      <c r="BQ155" s="682"/>
      <c r="BR155" s="682"/>
      <c r="BS155" s="682"/>
      <c r="BT155" s="685"/>
      <c r="BU155" s="686"/>
      <c r="BV155" s="684"/>
      <c r="BW155" s="687"/>
    </row>
    <row r="156" spans="2:75" ht="15.75" customHeight="1">
      <c r="B156" s="363" t="s">
        <v>117</v>
      </c>
      <c r="C156" s="364">
        <v>23732231000195</v>
      </c>
      <c r="D156" s="365" t="s">
        <v>14</v>
      </c>
      <c r="E156" s="365" t="s">
        <v>614</v>
      </c>
      <c r="F156" s="365"/>
      <c r="G156" s="366"/>
      <c r="H156" s="366" t="s">
        <v>865</v>
      </c>
      <c r="I156" s="366" t="s">
        <v>34</v>
      </c>
      <c r="J156" s="366" t="s">
        <v>608</v>
      </c>
      <c r="K156" s="367" t="s">
        <v>48</v>
      </c>
      <c r="L156" s="368"/>
      <c r="M156" s="368" t="s">
        <v>34</v>
      </c>
      <c r="N156" s="367">
        <v>410314</v>
      </c>
      <c r="O156" s="367" t="s">
        <v>1324</v>
      </c>
      <c r="P156" s="371">
        <v>42368</v>
      </c>
      <c r="Q156" s="372">
        <v>241484255.81</v>
      </c>
      <c r="R156" s="372">
        <v>314485846.12476182</v>
      </c>
      <c r="S156" s="367">
        <v>32</v>
      </c>
      <c r="T156" s="369">
        <v>3.8275788563752355E-2</v>
      </c>
      <c r="U156" s="369">
        <v>0.49479858948440053</v>
      </c>
      <c r="V156" s="369">
        <v>-0.1626342189271931</v>
      </c>
      <c r="W156" s="369">
        <v>-1.5943591512641755</v>
      </c>
      <c r="X156" s="369">
        <v>-5.8265452673980533E-2</v>
      </c>
      <c r="Y156" s="369">
        <v>-0.44183751216096728</v>
      </c>
      <c r="Z156" s="369">
        <v>-2.9994508667455455E-2</v>
      </c>
      <c r="AA156" s="369">
        <v>-0.17049851113346401</v>
      </c>
      <c r="AB156" s="369">
        <v>0.15306688030980475</v>
      </c>
      <c r="AC156" s="373">
        <v>-1.717390540986041</v>
      </c>
      <c r="AD156" s="555">
        <v>23732220000105</v>
      </c>
      <c r="AE156" s="370" t="s">
        <v>2335</v>
      </c>
      <c r="AF156" s="370" t="s">
        <v>2284</v>
      </c>
      <c r="AG156" s="374" t="s">
        <v>719</v>
      </c>
      <c r="AH156" s="374" t="s">
        <v>2282</v>
      </c>
      <c r="AI156" s="374">
        <v>20000</v>
      </c>
      <c r="AJ156" s="374">
        <v>1000</v>
      </c>
      <c r="AK156" s="374">
        <v>20000</v>
      </c>
      <c r="AL156" s="369">
        <v>1.9E-2</v>
      </c>
      <c r="AM156" s="369">
        <v>0.2</v>
      </c>
      <c r="AN156" s="369" t="s">
        <v>64</v>
      </c>
      <c r="AO156" s="367" t="s">
        <v>1324</v>
      </c>
      <c r="AP156" s="370" t="s">
        <v>13</v>
      </c>
      <c r="AQ156" s="376" t="s">
        <v>668</v>
      </c>
      <c r="AR156" s="369">
        <v>4.7499999999999999E-3</v>
      </c>
      <c r="AS156" s="369">
        <v>4.7499999999999999E-3</v>
      </c>
      <c r="AT156" s="369"/>
      <c r="AW156" s="680"/>
      <c r="AX156" s="680"/>
      <c r="AY156" s="681"/>
      <c r="AZ156" s="681"/>
      <c r="BA156" s="681"/>
      <c r="BB156" s="682"/>
      <c r="BC156" s="681"/>
      <c r="BD156" s="681"/>
      <c r="BE156" s="681"/>
      <c r="BF156" s="681"/>
      <c r="BG156" s="682"/>
      <c r="BH156" s="682"/>
      <c r="BI156" s="683"/>
      <c r="BJ156" s="683"/>
      <c r="BK156" s="683"/>
      <c r="BL156" s="682"/>
      <c r="BM156" s="682"/>
      <c r="BN156" s="682"/>
      <c r="BO156" s="682"/>
      <c r="BP156" s="682"/>
      <c r="BQ156" s="682"/>
      <c r="BR156" s="682"/>
      <c r="BS156" s="682"/>
      <c r="BT156" s="685"/>
      <c r="BU156" s="686"/>
      <c r="BV156" s="684"/>
      <c r="BW156" s="687"/>
    </row>
    <row r="157" spans="2:75" ht="15.75" customHeight="1">
      <c r="B157" s="363" t="s">
        <v>118</v>
      </c>
      <c r="C157" s="364">
        <v>35609273000112</v>
      </c>
      <c r="D157" s="365" t="s">
        <v>14</v>
      </c>
      <c r="E157" s="365" t="s">
        <v>614</v>
      </c>
      <c r="F157" s="365"/>
      <c r="G157" s="366"/>
      <c r="H157" s="366" t="s">
        <v>865</v>
      </c>
      <c r="I157" s="366" t="s">
        <v>34</v>
      </c>
      <c r="J157" s="366" t="s">
        <v>608</v>
      </c>
      <c r="K157" s="367" t="s">
        <v>48</v>
      </c>
      <c r="L157" s="368"/>
      <c r="M157" s="368" t="s">
        <v>1418</v>
      </c>
      <c r="N157" s="367">
        <v>526789</v>
      </c>
      <c r="O157" s="367" t="s">
        <v>1321</v>
      </c>
      <c r="P157" s="371">
        <v>43829</v>
      </c>
      <c r="Q157" s="372">
        <v>4274455.29</v>
      </c>
      <c r="R157" s="372">
        <v>7352445.5107936515</v>
      </c>
      <c r="S157" s="367">
        <v>32</v>
      </c>
      <c r="T157" s="369">
        <v>3.6499913246458959E-2</v>
      </c>
      <c r="U157" s="369">
        <v>0.47184150263997499</v>
      </c>
      <c r="V157" s="369">
        <v>-0.1653477530270705</v>
      </c>
      <c r="W157" s="369">
        <v>-1.6209608587827127</v>
      </c>
      <c r="X157" s="369">
        <v>-7.1298191240394604E-2</v>
      </c>
      <c r="Y157" s="369">
        <v>-0.54066713624453988</v>
      </c>
      <c r="Z157" s="369" t="s">
        <v>1421</v>
      </c>
      <c r="AA157" s="369" t="s">
        <v>1421</v>
      </c>
      <c r="AB157" s="369">
        <v>0.15303229032363105</v>
      </c>
      <c r="AC157" s="373">
        <v>-1.7390089462265794</v>
      </c>
      <c r="AD157" s="555">
        <v>23732220000105</v>
      </c>
      <c r="AE157" s="370" t="s">
        <v>2335</v>
      </c>
      <c r="AF157" s="370" t="s">
        <v>2284</v>
      </c>
      <c r="AG157" s="374" t="s">
        <v>719</v>
      </c>
      <c r="AH157" s="374" t="s">
        <v>2279</v>
      </c>
      <c r="AI157" s="374">
        <v>20000</v>
      </c>
      <c r="AJ157" s="374">
        <v>1000</v>
      </c>
      <c r="AK157" s="374">
        <v>20000</v>
      </c>
      <c r="AL157" s="369">
        <v>1.9E-2</v>
      </c>
      <c r="AM157" s="369">
        <v>0.2</v>
      </c>
      <c r="AN157" s="369" t="s">
        <v>2291</v>
      </c>
      <c r="AO157" s="367" t="s">
        <v>1324</v>
      </c>
      <c r="AP157" s="370" t="s">
        <v>13</v>
      </c>
      <c r="AQ157" s="376" t="s">
        <v>668</v>
      </c>
      <c r="AR157" s="369">
        <v>3.1666666666666666E-3</v>
      </c>
      <c r="AS157" s="369">
        <v>3.1666666666666666E-3</v>
      </c>
      <c r="AT157" s="369"/>
      <c r="AW157" s="680"/>
      <c r="AX157" s="680"/>
      <c r="AY157" s="681"/>
      <c r="AZ157" s="681"/>
      <c r="BA157" s="681"/>
      <c r="BB157" s="682"/>
      <c r="BC157" s="681"/>
      <c r="BD157" s="681"/>
      <c r="BE157" s="681"/>
      <c r="BF157" s="681"/>
      <c r="BG157" s="682"/>
      <c r="BH157" s="682"/>
      <c r="BI157" s="683"/>
      <c r="BJ157" s="683"/>
      <c r="BK157" s="683"/>
      <c r="BL157" s="682"/>
      <c r="BM157" s="682"/>
      <c r="BN157" s="682"/>
      <c r="BO157" s="682"/>
      <c r="BP157" s="682"/>
      <c r="BQ157" s="682"/>
      <c r="BR157" s="682"/>
      <c r="BS157" s="682"/>
      <c r="BT157" s="685"/>
      <c r="BU157" s="686"/>
      <c r="BV157" s="684"/>
      <c r="BW157" s="687"/>
    </row>
    <row r="158" spans="2:75" ht="15.75" customHeight="1">
      <c r="B158" s="363" t="s">
        <v>789</v>
      </c>
      <c r="C158" s="364">
        <v>28235629000130</v>
      </c>
      <c r="D158" s="365" t="s">
        <v>13</v>
      </c>
      <c r="E158" s="365" t="s">
        <v>615</v>
      </c>
      <c r="F158" s="365" t="s">
        <v>619</v>
      </c>
      <c r="G158" s="366" t="s">
        <v>34</v>
      </c>
      <c r="H158" s="366" t="s">
        <v>1337</v>
      </c>
      <c r="I158" s="366" t="s">
        <v>34</v>
      </c>
      <c r="J158" s="366" t="s">
        <v>611</v>
      </c>
      <c r="K158" s="367" t="s">
        <v>48</v>
      </c>
      <c r="L158" s="368"/>
      <c r="M158" s="368" t="s">
        <v>1418</v>
      </c>
      <c r="N158" s="367">
        <v>455156</v>
      </c>
      <c r="O158" s="367" t="s">
        <v>1321</v>
      </c>
      <c r="P158" s="371">
        <v>43087</v>
      </c>
      <c r="Q158" s="372">
        <v>7151680.6200000001</v>
      </c>
      <c r="R158" s="372">
        <v>7452142.4110714272</v>
      </c>
      <c r="S158" s="367">
        <v>31</v>
      </c>
      <c r="T158" s="369">
        <v>0.14934913337763911</v>
      </c>
      <c r="U158" s="369">
        <v>1.9306653973409058</v>
      </c>
      <c r="V158" s="369">
        <v>0.16465091867102943</v>
      </c>
      <c r="W158" s="369">
        <v>1.6141295520638805</v>
      </c>
      <c r="X158" s="369">
        <v>0.21248781592967325</v>
      </c>
      <c r="Y158" s="369">
        <v>1.6113337088482009</v>
      </c>
      <c r="Z158" s="369">
        <v>0.20809433797371524</v>
      </c>
      <c r="AA158" s="369">
        <v>1.1828756787844457</v>
      </c>
      <c r="AB158" s="369">
        <v>3.4828128222406801E-2</v>
      </c>
      <c r="AC158" s="373">
        <v>1.6055649215265875</v>
      </c>
      <c r="AD158" s="555">
        <v>17087932000116</v>
      </c>
      <c r="AE158" s="370" t="s">
        <v>2292</v>
      </c>
      <c r="AF158" s="370" t="s">
        <v>2278</v>
      </c>
      <c r="AG158" s="374" t="s">
        <v>1444</v>
      </c>
      <c r="AH158" s="374" t="s">
        <v>2282</v>
      </c>
      <c r="AI158" s="374">
        <v>10000</v>
      </c>
      <c r="AJ158" s="374">
        <v>10000</v>
      </c>
      <c r="AK158" s="374">
        <v>10000</v>
      </c>
      <c r="AL158" s="369">
        <v>0</v>
      </c>
      <c r="AM158" s="369" t="s">
        <v>34</v>
      </c>
      <c r="AN158" s="369" t="s">
        <v>34</v>
      </c>
      <c r="AO158" s="367" t="s">
        <v>1324</v>
      </c>
      <c r="AP158" s="370" t="s">
        <v>13</v>
      </c>
      <c r="AQ158" s="376" t="s">
        <v>664</v>
      </c>
      <c r="AR158" s="369">
        <v>3.6099999999999999E-3</v>
      </c>
      <c r="AS158" s="369">
        <v>3.6099999999999999E-3</v>
      </c>
      <c r="AT158" s="369"/>
      <c r="AW158" s="680"/>
      <c r="AX158" s="680"/>
      <c r="AY158" s="681"/>
      <c r="AZ158" s="681"/>
      <c r="BA158" s="681"/>
      <c r="BB158" s="682"/>
      <c r="BC158" s="681"/>
      <c r="BD158" s="681"/>
      <c r="BE158" s="681"/>
      <c r="BF158" s="681"/>
      <c r="BG158" s="682"/>
      <c r="BH158" s="682"/>
      <c r="BI158" s="683"/>
      <c r="BJ158" s="683"/>
      <c r="BK158" s="683"/>
      <c r="BL158" s="682"/>
      <c r="BM158" s="682"/>
      <c r="BN158" s="682"/>
      <c r="BO158" s="682"/>
      <c r="BP158" s="682"/>
      <c r="BQ158" s="682"/>
      <c r="BR158" s="682"/>
      <c r="BS158" s="682"/>
      <c r="BT158" s="685"/>
      <c r="BU158" s="686"/>
      <c r="BV158" s="684"/>
      <c r="BW158" s="687"/>
    </row>
    <row r="159" spans="2:75" ht="15.75" customHeight="1">
      <c r="B159" s="363" t="s">
        <v>790</v>
      </c>
      <c r="C159" s="364">
        <v>17087932000116</v>
      </c>
      <c r="D159" s="365" t="s">
        <v>13</v>
      </c>
      <c r="E159" s="365" t="s">
        <v>615</v>
      </c>
      <c r="F159" s="365" t="s">
        <v>619</v>
      </c>
      <c r="G159" s="366" t="s">
        <v>34</v>
      </c>
      <c r="H159" s="366" t="s">
        <v>1337</v>
      </c>
      <c r="I159" s="366" t="s">
        <v>34</v>
      </c>
      <c r="J159" s="366" t="s">
        <v>611</v>
      </c>
      <c r="K159" s="367" t="s">
        <v>48</v>
      </c>
      <c r="L159" s="368"/>
      <c r="M159" s="368" t="s">
        <v>1418</v>
      </c>
      <c r="N159" s="367">
        <v>323683</v>
      </c>
      <c r="O159" s="367" t="s">
        <v>1321</v>
      </c>
      <c r="P159" s="371">
        <v>41271</v>
      </c>
      <c r="Q159" s="372">
        <v>734712959.74000001</v>
      </c>
      <c r="R159" s="372">
        <v>871483576.71952331</v>
      </c>
      <c r="S159" s="367">
        <v>31</v>
      </c>
      <c r="T159" s="369">
        <v>0.15060440715405776</v>
      </c>
      <c r="U159" s="369">
        <v>1.9468925664547225</v>
      </c>
      <c r="V159" s="369">
        <v>0.16640626945485359</v>
      </c>
      <c r="W159" s="369">
        <v>1.6313378591737246</v>
      </c>
      <c r="X159" s="369">
        <v>0.21555831171001594</v>
      </c>
      <c r="Y159" s="369">
        <v>1.6346178361384915</v>
      </c>
      <c r="Z159" s="369">
        <v>0.21135478535868546</v>
      </c>
      <c r="AA159" s="369">
        <v>1.2014091187193887</v>
      </c>
      <c r="AB159" s="369">
        <v>3.5183919146447279E-2</v>
      </c>
      <c r="AC159" s="373">
        <v>1.6325121080804579</v>
      </c>
      <c r="AD159" s="555">
        <v>0</v>
      </c>
      <c r="AE159" s="370" t="s">
        <v>2335</v>
      </c>
      <c r="AF159" s="370" t="s">
        <v>2284</v>
      </c>
      <c r="AG159" s="374" t="s">
        <v>719</v>
      </c>
      <c r="AH159" s="374" t="s">
        <v>2282</v>
      </c>
      <c r="AI159" s="374">
        <v>20000</v>
      </c>
      <c r="AJ159" s="374">
        <v>1000</v>
      </c>
      <c r="AK159" s="374">
        <v>20000</v>
      </c>
      <c r="AL159" s="369">
        <v>1.9E-2</v>
      </c>
      <c r="AM159" s="369">
        <v>0.2</v>
      </c>
      <c r="AN159" s="369" t="s">
        <v>64</v>
      </c>
      <c r="AO159" s="367" t="s">
        <v>1324</v>
      </c>
      <c r="AP159" s="370" t="s">
        <v>13</v>
      </c>
      <c r="AQ159" s="376" t="s">
        <v>664</v>
      </c>
      <c r="AR159" s="369">
        <v>3.6099999999999999E-3</v>
      </c>
      <c r="AS159" s="369">
        <v>3.6099999999999999E-3</v>
      </c>
      <c r="AT159" s="369"/>
      <c r="AW159" s="680"/>
      <c r="AX159" s="680"/>
      <c r="AY159" s="681"/>
      <c r="AZ159" s="681"/>
      <c r="BA159" s="681"/>
      <c r="BB159" s="682"/>
      <c r="BC159" s="681"/>
      <c r="BD159" s="681"/>
      <c r="BE159" s="681"/>
      <c r="BF159" s="681"/>
      <c r="BG159" s="682"/>
      <c r="BH159" s="682"/>
      <c r="BI159" s="683"/>
      <c r="BJ159" s="683"/>
      <c r="BK159" s="683"/>
      <c r="BL159" s="682"/>
      <c r="BM159" s="682"/>
      <c r="BN159" s="682"/>
      <c r="BO159" s="682"/>
      <c r="BP159" s="682"/>
      <c r="BQ159" s="682"/>
      <c r="BR159" s="682"/>
      <c r="BS159" s="682"/>
      <c r="BT159" s="685"/>
      <c r="BU159" s="686"/>
      <c r="BV159" s="684"/>
      <c r="BW159" s="687"/>
    </row>
    <row r="160" spans="2:75" ht="15.75" customHeight="1">
      <c r="B160" s="363" t="s">
        <v>119</v>
      </c>
      <c r="C160" s="364">
        <v>8892340000186</v>
      </c>
      <c r="D160" s="365" t="s">
        <v>14</v>
      </c>
      <c r="E160" s="365" t="s">
        <v>607</v>
      </c>
      <c r="F160" s="365"/>
      <c r="G160" s="366"/>
      <c r="H160" s="366" t="s">
        <v>34</v>
      </c>
      <c r="I160" s="366" t="s">
        <v>34</v>
      </c>
      <c r="J160" s="366" t="s">
        <v>608</v>
      </c>
      <c r="K160" s="367" t="s">
        <v>48</v>
      </c>
      <c r="L160" s="368"/>
      <c r="M160" s="368" t="s">
        <v>34</v>
      </c>
      <c r="N160" s="367">
        <v>210277</v>
      </c>
      <c r="O160" s="367" t="s">
        <v>1324</v>
      </c>
      <c r="P160" s="371">
        <v>39598</v>
      </c>
      <c r="Q160" s="372">
        <v>119594808.06999999</v>
      </c>
      <c r="R160" s="372">
        <v>168657971.14464271</v>
      </c>
      <c r="S160" s="367">
        <v>62</v>
      </c>
      <c r="T160" s="369">
        <v>-3.5863283499536269E-2</v>
      </c>
      <c r="U160" s="369">
        <v>-0.46361166564324041</v>
      </c>
      <c r="V160" s="369">
        <v>-0.24727733803635987</v>
      </c>
      <c r="W160" s="369">
        <v>-2.4241447427186884</v>
      </c>
      <c r="X160" s="369">
        <v>-0.17623833404221056</v>
      </c>
      <c r="Y160" s="369">
        <v>-1.3364473025947581</v>
      </c>
      <c r="Z160" s="369">
        <v>-9.0761063679713705E-2</v>
      </c>
      <c r="AA160" s="369">
        <v>-0.51591530962702292</v>
      </c>
      <c r="AB160" s="369">
        <v>0.25615914203515477</v>
      </c>
      <c r="AC160" s="373">
        <v>-1.3595664644286685</v>
      </c>
      <c r="AD160" s="555">
        <v>12823607000150</v>
      </c>
      <c r="AE160" s="370" t="s">
        <v>2335</v>
      </c>
      <c r="AF160" s="370" t="s">
        <v>2284</v>
      </c>
      <c r="AG160" s="374" t="s">
        <v>719</v>
      </c>
      <c r="AH160" s="374" t="s">
        <v>2282</v>
      </c>
      <c r="AI160" s="374">
        <v>20000</v>
      </c>
      <c r="AJ160" s="374">
        <v>1000</v>
      </c>
      <c r="AK160" s="374">
        <v>20000</v>
      </c>
      <c r="AL160" s="369">
        <v>1.9E-2</v>
      </c>
      <c r="AM160" s="369">
        <v>0.2</v>
      </c>
      <c r="AN160" s="369" t="s">
        <v>2291</v>
      </c>
      <c r="AO160" s="367" t="s">
        <v>1324</v>
      </c>
      <c r="AP160" s="370" t="s">
        <v>716</v>
      </c>
      <c r="AQ160" s="376" t="s">
        <v>659</v>
      </c>
      <c r="AR160" s="369">
        <v>3.8E-3</v>
      </c>
      <c r="AS160" s="369">
        <v>3.8E-3</v>
      </c>
      <c r="AT160" s="369"/>
      <c r="AW160" s="680"/>
      <c r="AX160" s="680"/>
      <c r="AY160" s="681"/>
      <c r="AZ160" s="681"/>
      <c r="BA160" s="681"/>
      <c r="BB160" s="682"/>
      <c r="BC160" s="681"/>
      <c r="BD160" s="681"/>
      <c r="BE160" s="681"/>
      <c r="BF160" s="681"/>
      <c r="BG160" s="682"/>
      <c r="BH160" s="682"/>
      <c r="BI160" s="683"/>
      <c r="BJ160" s="683"/>
      <c r="BK160" s="683"/>
      <c r="BL160" s="682"/>
      <c r="BM160" s="682"/>
      <c r="BN160" s="682"/>
      <c r="BO160" s="682"/>
      <c r="BP160" s="682"/>
      <c r="BQ160" s="682"/>
      <c r="BR160" s="682"/>
      <c r="BS160" s="682"/>
      <c r="BT160" s="685"/>
      <c r="BU160" s="686"/>
      <c r="BV160" s="684"/>
      <c r="BW160" s="687"/>
    </row>
    <row r="161" spans="2:75" ht="15.75" customHeight="1">
      <c r="B161" s="363" t="s">
        <v>120</v>
      </c>
      <c r="C161" s="364">
        <v>9635172000106</v>
      </c>
      <c r="D161" s="365" t="s">
        <v>14</v>
      </c>
      <c r="E161" s="365" t="s">
        <v>607</v>
      </c>
      <c r="F161" s="365"/>
      <c r="G161" s="366"/>
      <c r="H161" s="366" t="s">
        <v>34</v>
      </c>
      <c r="I161" s="366" t="s">
        <v>34</v>
      </c>
      <c r="J161" s="366" t="s">
        <v>608</v>
      </c>
      <c r="K161" s="367" t="s">
        <v>48</v>
      </c>
      <c r="L161" s="368"/>
      <c r="M161" s="368" t="s">
        <v>1418</v>
      </c>
      <c r="N161" s="367">
        <v>253839</v>
      </c>
      <c r="O161" s="367" t="s">
        <v>1321</v>
      </c>
      <c r="P161" s="371">
        <v>40385</v>
      </c>
      <c r="Q161" s="372">
        <v>238909378</v>
      </c>
      <c r="R161" s="372">
        <v>475003391.96472192</v>
      </c>
      <c r="S161" s="367">
        <v>32</v>
      </c>
      <c r="T161" s="369">
        <v>1.0908474759208531E-2</v>
      </c>
      <c r="U161" s="369">
        <v>0.14101598234331517</v>
      </c>
      <c r="V161" s="369">
        <v>-0.18045127797429006</v>
      </c>
      <c r="W161" s="369">
        <v>-1.7690259054548796</v>
      </c>
      <c r="X161" s="369">
        <v>-6.4277110608223276E-2</v>
      </c>
      <c r="Y161" s="369">
        <v>-0.48742500635741615</v>
      </c>
      <c r="Z161" s="369">
        <v>-6.1579333028288774E-3</v>
      </c>
      <c r="AA161" s="369">
        <v>-3.5003689222976912E-2</v>
      </c>
      <c r="AB161" s="369">
        <v>0.2192906672881566</v>
      </c>
      <c r="AC161" s="373">
        <v>-1.2405735403996185</v>
      </c>
      <c r="AD161" s="555">
        <v>9635130000175</v>
      </c>
      <c r="AE161" s="370" t="s">
        <v>2335</v>
      </c>
      <c r="AF161" s="370" t="s">
        <v>2284</v>
      </c>
      <c r="AG161" s="374" t="s">
        <v>719</v>
      </c>
      <c r="AH161" s="374" t="s">
        <v>2282</v>
      </c>
      <c r="AI161" s="374">
        <v>1000</v>
      </c>
      <c r="AJ161" s="374">
        <v>1000</v>
      </c>
      <c r="AK161" s="374">
        <v>1000</v>
      </c>
      <c r="AL161" s="369">
        <v>1.9E-2</v>
      </c>
      <c r="AM161" s="369">
        <v>0.2</v>
      </c>
      <c r="AN161" s="369" t="s">
        <v>666</v>
      </c>
      <c r="AO161" s="367" t="s">
        <v>1324</v>
      </c>
      <c r="AP161" s="370" t="s">
        <v>716</v>
      </c>
      <c r="AQ161" s="376" t="s">
        <v>659</v>
      </c>
      <c r="AR161" s="369">
        <v>3.6099999999999999E-3</v>
      </c>
      <c r="AS161" s="369">
        <v>3.6099999999999999E-3</v>
      </c>
      <c r="AT161" s="369"/>
      <c r="AW161" s="680"/>
      <c r="AX161" s="680"/>
      <c r="AY161" s="681"/>
      <c r="AZ161" s="681"/>
      <c r="BA161" s="681"/>
      <c r="BB161" s="682"/>
      <c r="BC161" s="681"/>
      <c r="BD161" s="681"/>
      <c r="BE161" s="681"/>
      <c r="BF161" s="681"/>
      <c r="BG161" s="682"/>
      <c r="BH161" s="682"/>
      <c r="BI161" s="683"/>
      <c r="BJ161" s="683"/>
      <c r="BK161" s="683"/>
      <c r="BL161" s="682"/>
      <c r="BM161" s="682"/>
      <c r="BN161" s="682"/>
      <c r="BO161" s="682"/>
      <c r="BP161" s="682"/>
      <c r="BQ161" s="682"/>
      <c r="BR161" s="682"/>
      <c r="BS161" s="682"/>
      <c r="BT161" s="685"/>
      <c r="BU161" s="686"/>
      <c r="BV161" s="684"/>
      <c r="BW161" s="687"/>
    </row>
    <row r="162" spans="2:75" ht="15.75" customHeight="1">
      <c r="B162" s="363" t="s">
        <v>791</v>
      </c>
      <c r="C162" s="364">
        <v>24038672000154</v>
      </c>
      <c r="D162" s="365" t="s">
        <v>13</v>
      </c>
      <c r="E162" s="365" t="s">
        <v>615</v>
      </c>
      <c r="F162" s="365" t="s">
        <v>619</v>
      </c>
      <c r="G162" s="366" t="s">
        <v>34</v>
      </c>
      <c r="H162" s="366" t="s">
        <v>1337</v>
      </c>
      <c r="I162" s="366" t="s">
        <v>34</v>
      </c>
      <c r="J162" s="366"/>
      <c r="K162" s="367" t="s">
        <v>48</v>
      </c>
      <c r="L162" s="368"/>
      <c r="M162" s="368" t="s">
        <v>1418</v>
      </c>
      <c r="N162" s="367">
        <v>421162</v>
      </c>
      <c r="O162" s="367" t="s">
        <v>1321</v>
      </c>
      <c r="P162" s="371">
        <v>42550</v>
      </c>
      <c r="Q162" s="372">
        <v>22346600.550000001</v>
      </c>
      <c r="R162" s="372">
        <v>35582419.020476185</v>
      </c>
      <c r="S162" s="367">
        <v>32</v>
      </c>
      <c r="T162" s="369">
        <v>8.3438515099570898E-2</v>
      </c>
      <c r="U162" s="369">
        <v>1.0786259703356755</v>
      </c>
      <c r="V162" s="369">
        <v>7.9245641076147511E-2</v>
      </c>
      <c r="W162" s="369">
        <v>0.77687225899313161</v>
      </c>
      <c r="X162" s="369">
        <v>0.12234746609120606</v>
      </c>
      <c r="Y162" s="369">
        <v>0.92778306107758446</v>
      </c>
      <c r="Z162" s="369">
        <v>0.24272911651492879</v>
      </c>
      <c r="AA162" s="369">
        <v>1.3797509882013781</v>
      </c>
      <c r="AB162" s="369">
        <v>4.0906365264005796E-2</v>
      </c>
      <c r="AC162" s="373">
        <v>-0.49000928404972566</v>
      </c>
      <c r="AD162" s="555">
        <v>0</v>
      </c>
      <c r="AE162" s="370" t="s">
        <v>2336</v>
      </c>
      <c r="AF162" s="370" t="s">
        <v>2278</v>
      </c>
      <c r="AG162" s="374" t="s">
        <v>1444</v>
      </c>
      <c r="AH162" s="374" t="s">
        <v>2282</v>
      </c>
      <c r="AI162" s="374">
        <v>1000</v>
      </c>
      <c r="AJ162" s="374">
        <v>0</v>
      </c>
      <c r="AK162" s="374">
        <v>0</v>
      </c>
      <c r="AL162" s="369">
        <v>8.0000000000000002E-3</v>
      </c>
      <c r="AM162" s="369" t="s">
        <v>34</v>
      </c>
      <c r="AN162" s="369" t="s">
        <v>34</v>
      </c>
      <c r="AO162" s="367" t="s">
        <v>1324</v>
      </c>
      <c r="AP162" s="370" t="s">
        <v>13</v>
      </c>
      <c r="AQ162" s="376" t="s">
        <v>668</v>
      </c>
      <c r="AR162" s="369">
        <v>2.1333333333333334E-3</v>
      </c>
      <c r="AS162" s="369">
        <v>2.1333333333333334E-3</v>
      </c>
      <c r="AT162" s="369"/>
      <c r="AW162" s="680"/>
      <c r="AX162" s="680"/>
      <c r="AY162" s="681"/>
      <c r="AZ162" s="681"/>
      <c r="BA162" s="681"/>
      <c r="BB162" s="682"/>
      <c r="BC162" s="681"/>
      <c r="BD162" s="681"/>
      <c r="BE162" s="681"/>
      <c r="BF162" s="681"/>
      <c r="BG162" s="682"/>
      <c r="BH162" s="682"/>
      <c r="BI162" s="683"/>
      <c r="BJ162" s="683"/>
      <c r="BK162" s="683"/>
      <c r="BL162" s="682"/>
      <c r="BM162" s="682"/>
      <c r="BN162" s="682"/>
      <c r="BO162" s="682"/>
      <c r="BP162" s="682"/>
      <c r="BQ162" s="682"/>
      <c r="BR162" s="682"/>
      <c r="BS162" s="682"/>
      <c r="BT162" s="685"/>
      <c r="BU162" s="686"/>
      <c r="BV162" s="684"/>
      <c r="BW162" s="687"/>
    </row>
    <row r="163" spans="2:75" ht="15.75" customHeight="1">
      <c r="B163" s="363" t="s">
        <v>121</v>
      </c>
      <c r="C163" s="364">
        <v>36499625000197</v>
      </c>
      <c r="D163" s="365" t="s">
        <v>14</v>
      </c>
      <c r="E163" s="365" t="s">
        <v>614</v>
      </c>
      <c r="F163" s="365"/>
      <c r="G163" s="366"/>
      <c r="H163" s="366" t="s">
        <v>865</v>
      </c>
      <c r="I163" s="366" t="s">
        <v>34</v>
      </c>
      <c r="J163" s="366" t="s">
        <v>608</v>
      </c>
      <c r="K163" s="367" t="s">
        <v>48</v>
      </c>
      <c r="L163" s="368"/>
      <c r="M163" s="368" t="s">
        <v>34</v>
      </c>
      <c r="N163" s="367">
        <v>542520</v>
      </c>
      <c r="O163" s="367" t="s">
        <v>1321</v>
      </c>
      <c r="P163" s="371">
        <v>43980</v>
      </c>
      <c r="Q163" s="372">
        <v>50710557.100000001</v>
      </c>
      <c r="R163" s="372">
        <v>22019486.563769832</v>
      </c>
      <c r="S163" s="367">
        <v>16</v>
      </c>
      <c r="T163" s="369">
        <v>3.1431115153792266E-2</v>
      </c>
      <c r="U163" s="369">
        <v>0.40631616036112667</v>
      </c>
      <c r="V163" s="369">
        <v>2.0729417403154038E-2</v>
      </c>
      <c r="W163" s="369">
        <v>0.20321760423548468</v>
      </c>
      <c r="X163" s="369">
        <v>0.30621714190303972</v>
      </c>
      <c r="Y163" s="369">
        <v>2.322100214625137</v>
      </c>
      <c r="Z163" s="369" t="s">
        <v>1421</v>
      </c>
      <c r="AA163" s="369" t="s">
        <v>1421</v>
      </c>
      <c r="AB163" s="369">
        <v>0.11350497269391063</v>
      </c>
      <c r="AC163" s="373">
        <v>-0.61852350017640301</v>
      </c>
      <c r="AD163" s="555">
        <v>0</v>
      </c>
      <c r="AE163" s="370" t="s">
        <v>2337</v>
      </c>
      <c r="AF163" s="370" t="s">
        <v>2278</v>
      </c>
      <c r="AG163" s="374" t="s">
        <v>1444</v>
      </c>
      <c r="AH163" s="374" t="s">
        <v>2282</v>
      </c>
      <c r="AI163" s="374">
        <v>500</v>
      </c>
      <c r="AJ163" s="374">
        <v>100</v>
      </c>
      <c r="AK163" s="374">
        <v>500</v>
      </c>
      <c r="AL163" s="369">
        <v>0.02</v>
      </c>
      <c r="AM163" s="369">
        <v>0.2</v>
      </c>
      <c r="AN163" s="369" t="s">
        <v>34</v>
      </c>
      <c r="AO163" s="367" t="s">
        <v>1324</v>
      </c>
      <c r="AP163" s="370" t="s">
        <v>13</v>
      </c>
      <c r="AQ163" s="376" t="s">
        <v>668</v>
      </c>
      <c r="AR163" s="369">
        <v>4.0000000000000001E-3</v>
      </c>
      <c r="AS163" s="369">
        <v>4.0000000000000001E-3</v>
      </c>
      <c r="AT163" s="369"/>
      <c r="AW163" s="680"/>
      <c r="AX163" s="680"/>
      <c r="AY163" s="681"/>
      <c r="AZ163" s="681"/>
      <c r="BA163" s="681"/>
      <c r="BB163" s="682"/>
      <c r="BC163" s="681"/>
      <c r="BD163" s="681"/>
      <c r="BE163" s="681"/>
      <c r="BF163" s="681"/>
      <c r="BG163" s="682"/>
      <c r="BH163" s="682"/>
      <c r="BI163" s="683"/>
      <c r="BJ163" s="683"/>
      <c r="BK163" s="683"/>
      <c r="BL163" s="682"/>
      <c r="BM163" s="682"/>
      <c r="BN163" s="682"/>
      <c r="BO163" s="682"/>
      <c r="BP163" s="682"/>
      <c r="BQ163" s="682"/>
      <c r="BR163" s="682"/>
      <c r="BS163" s="682"/>
      <c r="BT163" s="685"/>
      <c r="BU163" s="686"/>
      <c r="BV163" s="684"/>
      <c r="BW163" s="687"/>
    </row>
    <row r="164" spans="2:75" ht="15.75" customHeight="1">
      <c r="B164" s="363" t="s">
        <v>792</v>
      </c>
      <c r="C164" s="364">
        <v>37569846000157</v>
      </c>
      <c r="D164" s="365" t="s">
        <v>14</v>
      </c>
      <c r="E164" s="365" t="s">
        <v>607</v>
      </c>
      <c r="F164" s="365"/>
      <c r="G164" s="366"/>
      <c r="H164" s="366" t="s">
        <v>34</v>
      </c>
      <c r="I164" s="366" t="s">
        <v>34</v>
      </c>
      <c r="J164" s="366" t="s">
        <v>608</v>
      </c>
      <c r="K164" s="367" t="s">
        <v>48</v>
      </c>
      <c r="L164" s="368"/>
      <c r="M164" s="368" t="s">
        <v>34</v>
      </c>
      <c r="N164" s="367">
        <v>546534</v>
      </c>
      <c r="O164" s="367" t="s">
        <v>1321</v>
      </c>
      <c r="P164" s="371">
        <v>44041</v>
      </c>
      <c r="Q164" s="372">
        <v>28195190.32</v>
      </c>
      <c r="R164" s="372">
        <v>26850515.968214277</v>
      </c>
      <c r="S164" s="367">
        <v>16</v>
      </c>
      <c r="T164" s="369">
        <v>-1.1751756763609733E-2</v>
      </c>
      <c r="U164" s="369">
        <v>-0.15191725340714476</v>
      </c>
      <c r="V164" s="369">
        <v>-9.0262205558190645E-2</v>
      </c>
      <c r="W164" s="369">
        <v>-0.88487142739262103</v>
      </c>
      <c r="X164" s="369">
        <v>0.17502668778363506</v>
      </c>
      <c r="Y164" s="369">
        <v>1.3272591689076545</v>
      </c>
      <c r="Z164" s="369" t="s">
        <v>1421</v>
      </c>
      <c r="AA164" s="369" t="s">
        <v>1421</v>
      </c>
      <c r="AB164" s="369">
        <v>0.19273874032907645</v>
      </c>
      <c r="AC164" s="373">
        <v>-0.89841620167134506</v>
      </c>
      <c r="AD164" s="555">
        <v>0</v>
      </c>
      <c r="AE164" s="370" t="s">
        <v>2337</v>
      </c>
      <c r="AF164" s="370" t="s">
        <v>2284</v>
      </c>
      <c r="AG164" s="374" t="s">
        <v>719</v>
      </c>
      <c r="AH164" s="374" t="s">
        <v>2282</v>
      </c>
      <c r="AI164" s="374">
        <v>500</v>
      </c>
      <c r="AJ164" s="374">
        <v>100</v>
      </c>
      <c r="AK164" s="374">
        <v>500</v>
      </c>
      <c r="AL164" s="369">
        <v>0.02</v>
      </c>
      <c r="AM164" s="369">
        <v>0.2</v>
      </c>
      <c r="AN164" s="369" t="s">
        <v>666</v>
      </c>
      <c r="AO164" s="367" t="s">
        <v>1324</v>
      </c>
      <c r="AP164" s="370" t="s">
        <v>716</v>
      </c>
      <c r="AQ164" s="376" t="s">
        <v>659</v>
      </c>
      <c r="AR164" s="369">
        <v>4.0000000000000001E-3</v>
      </c>
      <c r="AS164" s="369">
        <v>4.0000000000000001E-3</v>
      </c>
      <c r="AT164" s="369"/>
      <c r="AW164" s="680"/>
      <c r="AX164" s="680"/>
      <c r="AY164" s="681"/>
      <c r="AZ164" s="681"/>
      <c r="BA164" s="681"/>
      <c r="BB164" s="682"/>
      <c r="BC164" s="681"/>
      <c r="BD164" s="681"/>
      <c r="BE164" s="681"/>
      <c r="BF164" s="681"/>
      <c r="BG164" s="682"/>
      <c r="BH164" s="682"/>
      <c r="BI164" s="683"/>
      <c r="BJ164" s="683"/>
      <c r="BK164" s="683"/>
      <c r="BL164" s="682"/>
      <c r="BM164" s="682"/>
      <c r="BN164" s="682"/>
      <c r="BO164" s="682"/>
      <c r="BP164" s="682"/>
      <c r="BQ164" s="682"/>
      <c r="BR164" s="682"/>
      <c r="BS164" s="682"/>
      <c r="BT164" s="685"/>
      <c r="BU164" s="686"/>
      <c r="BV164" s="684"/>
      <c r="BW164" s="687"/>
    </row>
    <row r="165" spans="2:75" ht="15.75" customHeight="1">
      <c r="B165" s="363" t="s">
        <v>793</v>
      </c>
      <c r="C165" s="364">
        <v>38110723000116</v>
      </c>
      <c r="D165" s="365" t="s">
        <v>14</v>
      </c>
      <c r="E165" s="365" t="s">
        <v>607</v>
      </c>
      <c r="F165" s="365" t="s">
        <v>860</v>
      </c>
      <c r="G165" s="366" t="s">
        <v>866</v>
      </c>
      <c r="H165" s="366" t="s">
        <v>34</v>
      </c>
      <c r="I165" s="366" t="s">
        <v>34</v>
      </c>
      <c r="J165" s="366" t="s">
        <v>690</v>
      </c>
      <c r="K165" s="367"/>
      <c r="L165" s="368"/>
      <c r="M165" s="368" t="s">
        <v>1418</v>
      </c>
      <c r="N165" s="367">
        <v>553875</v>
      </c>
      <c r="O165" s="367" t="s">
        <v>1321</v>
      </c>
      <c r="P165" s="371">
        <v>44105</v>
      </c>
      <c r="Q165" s="372">
        <v>1560426.28</v>
      </c>
      <c r="R165" s="372">
        <v>1937108.3844047626</v>
      </c>
      <c r="S165" s="367">
        <v>3</v>
      </c>
      <c r="T165" s="369">
        <v>-0.13996492757527546</v>
      </c>
      <c r="U165" s="369">
        <v>-1.8093539373116245</v>
      </c>
      <c r="V165" s="369">
        <v>-0.19192841427177731</v>
      </c>
      <c r="W165" s="369">
        <v>-1.8815402176759557</v>
      </c>
      <c r="X165" s="369" t="s">
        <v>1421</v>
      </c>
      <c r="Y165" s="369" t="s">
        <v>1421</v>
      </c>
      <c r="Z165" s="369" t="s">
        <v>1421</v>
      </c>
      <c r="AA165" s="369" t="s">
        <v>1421</v>
      </c>
      <c r="AB165" s="369">
        <v>0.21627228328266032</v>
      </c>
      <c r="AC165" s="373">
        <v>-1.3262785928980925</v>
      </c>
      <c r="AD165" s="555">
        <v>37174238000143</v>
      </c>
      <c r="AE165" s="370" t="s">
        <v>2338</v>
      </c>
      <c r="AF165" s="370" t="s">
        <v>2338</v>
      </c>
      <c r="AG165" s="374" t="s">
        <v>1447</v>
      </c>
      <c r="AH165" s="374" t="s">
        <v>2282</v>
      </c>
      <c r="AI165" s="374">
        <v>200</v>
      </c>
      <c r="AJ165" s="374">
        <v>200</v>
      </c>
      <c r="AK165" s="374">
        <v>200</v>
      </c>
      <c r="AL165" s="691">
        <v>0.01</v>
      </c>
      <c r="AM165" s="691">
        <v>0.2</v>
      </c>
      <c r="AN165" s="369" t="s">
        <v>2291</v>
      </c>
      <c r="AO165" s="367" t="s">
        <v>1324</v>
      </c>
      <c r="AP165" s="370" t="s">
        <v>716</v>
      </c>
      <c r="AQ165" s="376" t="s">
        <v>694</v>
      </c>
      <c r="AR165" s="369">
        <v>3.333E-3</v>
      </c>
      <c r="AS165" s="369">
        <v>3.333E-3</v>
      </c>
      <c r="AT165" s="369"/>
      <c r="AW165" s="680"/>
      <c r="AX165" s="680"/>
      <c r="AY165" s="681"/>
      <c r="AZ165" s="681"/>
      <c r="BA165" s="681"/>
      <c r="BB165" s="681"/>
      <c r="BC165" s="681"/>
      <c r="BD165" s="681"/>
      <c r="BE165" s="681"/>
      <c r="BF165" s="681"/>
      <c r="BG165" s="682"/>
      <c r="BH165" s="682"/>
      <c r="BI165" s="683"/>
      <c r="BJ165" s="683"/>
      <c r="BK165" s="683"/>
      <c r="BL165" s="218"/>
      <c r="BM165" s="682"/>
      <c r="BN165" s="682"/>
      <c r="BO165" s="682"/>
      <c r="BP165" s="682"/>
      <c r="BQ165" s="682"/>
      <c r="BR165" s="682"/>
      <c r="BS165" s="682"/>
      <c r="BT165" s="682"/>
      <c r="BU165" s="682"/>
      <c r="BV165" s="684"/>
      <c r="BW165" s="681"/>
    </row>
    <row r="166" spans="2:75" ht="15.75" customHeight="1">
      <c r="B166" s="363" t="s">
        <v>794</v>
      </c>
      <c r="C166" s="364">
        <v>33824951000134</v>
      </c>
      <c r="D166" s="365" t="s">
        <v>14</v>
      </c>
      <c r="E166" s="365" t="s">
        <v>607</v>
      </c>
      <c r="F166" s="365"/>
      <c r="G166" s="366"/>
      <c r="H166" s="366" t="s">
        <v>34</v>
      </c>
      <c r="I166" s="366" t="s">
        <v>34</v>
      </c>
      <c r="J166" s="366" t="s">
        <v>608</v>
      </c>
      <c r="K166" s="367" t="s">
        <v>48</v>
      </c>
      <c r="L166" s="368"/>
      <c r="M166" s="368" t="s">
        <v>34</v>
      </c>
      <c r="N166" s="367">
        <v>505341</v>
      </c>
      <c r="O166" s="367" t="s">
        <v>1321</v>
      </c>
      <c r="P166" s="371">
        <v>43699</v>
      </c>
      <c r="Q166" s="372">
        <v>2059092.65</v>
      </c>
      <c r="R166" s="372">
        <v>2336816.5617460329</v>
      </c>
      <c r="S166" s="367">
        <v>3</v>
      </c>
      <c r="T166" s="369">
        <v>-2.1703337147348845E-2</v>
      </c>
      <c r="U166" s="369">
        <v>-0.28056327539081349</v>
      </c>
      <c r="V166" s="369">
        <v>-0.16642456171843245</v>
      </c>
      <c r="W166" s="369">
        <v>-1.6315171845212848</v>
      </c>
      <c r="X166" s="369">
        <v>-6.0718734402128605E-2</v>
      </c>
      <c r="Y166" s="369">
        <v>-0.46044119317002191</v>
      </c>
      <c r="Z166" s="369">
        <v>-3.6573635439676955E-2</v>
      </c>
      <c r="AA166" s="369">
        <v>-0.20789640058244757</v>
      </c>
      <c r="AB166" s="369">
        <v>0.18542624431035282</v>
      </c>
      <c r="AC166" s="373">
        <v>-1.4125378230300758</v>
      </c>
      <c r="AD166" s="555">
        <v>30530788000109</v>
      </c>
      <c r="AE166" s="370" t="s">
        <v>2338</v>
      </c>
      <c r="AF166" s="370" t="s">
        <v>2338</v>
      </c>
      <c r="AG166" s="374" t="s">
        <v>1447</v>
      </c>
      <c r="AH166" s="374" t="s">
        <v>2282</v>
      </c>
      <c r="AI166" s="374">
        <v>200</v>
      </c>
      <c r="AJ166" s="374">
        <v>200</v>
      </c>
      <c r="AK166" s="374">
        <v>200</v>
      </c>
      <c r="AL166" s="369">
        <v>0.01</v>
      </c>
      <c r="AM166" s="369">
        <v>0.2</v>
      </c>
      <c r="AN166" s="369" t="s">
        <v>666</v>
      </c>
      <c r="AO166" s="367" t="s">
        <v>1324</v>
      </c>
      <c r="AP166" s="370" t="s">
        <v>716</v>
      </c>
      <c r="AQ166" s="376" t="s">
        <v>659</v>
      </c>
      <c r="AR166" s="369">
        <v>4.9994999999999996E-3</v>
      </c>
      <c r="AS166" s="369">
        <v>4.9994999999999996E-3</v>
      </c>
      <c r="AT166" s="369"/>
      <c r="AW166" s="680"/>
      <c r="AX166" s="680"/>
      <c r="AY166" s="681"/>
      <c r="AZ166" s="681"/>
      <c r="BA166" s="681"/>
      <c r="BB166" s="682"/>
      <c r="BC166" s="681"/>
      <c r="BD166" s="681"/>
      <c r="BE166" s="681"/>
      <c r="BF166" s="681"/>
      <c r="BG166" s="682"/>
      <c r="BH166" s="682"/>
      <c r="BI166" s="683"/>
      <c r="BJ166" s="683"/>
      <c r="BK166" s="683"/>
      <c r="BL166" s="682"/>
      <c r="BM166" s="682"/>
      <c r="BN166" s="682"/>
      <c r="BO166" s="682"/>
      <c r="BP166" s="682"/>
      <c r="BQ166" s="682"/>
      <c r="BR166" s="682"/>
      <c r="BS166" s="682"/>
      <c r="BT166" s="685"/>
      <c r="BU166" s="686"/>
      <c r="BV166" s="684"/>
      <c r="BW166" s="687"/>
    </row>
    <row r="167" spans="2:75" ht="15.75" customHeight="1">
      <c r="B167" s="363" t="s">
        <v>795</v>
      </c>
      <c r="C167" s="364">
        <v>39293641000117</v>
      </c>
      <c r="D167" s="365" t="s">
        <v>14</v>
      </c>
      <c r="E167" s="365" t="s">
        <v>607</v>
      </c>
      <c r="F167" s="365" t="s">
        <v>860</v>
      </c>
      <c r="G167" s="366"/>
      <c r="H167" s="366" t="s">
        <v>34</v>
      </c>
      <c r="I167" s="366" t="s">
        <v>34</v>
      </c>
      <c r="J167" s="366" t="s">
        <v>611</v>
      </c>
      <c r="K167" s="367"/>
      <c r="L167" s="368"/>
      <c r="M167" s="368" t="s">
        <v>1418</v>
      </c>
      <c r="N167" s="367">
        <v>570451</v>
      </c>
      <c r="O167" s="367" t="s">
        <v>1321</v>
      </c>
      <c r="P167" s="371">
        <v>44193</v>
      </c>
      <c r="Q167" s="372">
        <v>6533933.4199999999</v>
      </c>
      <c r="R167" s="372">
        <v>6297809.5947222253</v>
      </c>
      <c r="S167" s="367">
        <v>5</v>
      </c>
      <c r="T167" s="369">
        <v>-0.22170274015882241</v>
      </c>
      <c r="U167" s="369">
        <v>-2.8659945942772151</v>
      </c>
      <c r="V167" s="369">
        <v>-0.13631672076377477</v>
      </c>
      <c r="W167" s="369">
        <v>-1.3363596705152423</v>
      </c>
      <c r="X167" s="369" t="s">
        <v>1421</v>
      </c>
      <c r="Y167" s="369" t="s">
        <v>1421</v>
      </c>
      <c r="Z167" s="369" t="s">
        <v>1421</v>
      </c>
      <c r="AA167" s="369" t="s">
        <v>1421</v>
      </c>
      <c r="AB167" s="369">
        <v>0.19932050114807071</v>
      </c>
      <c r="AC167" s="373">
        <v>-1.1229422037456938</v>
      </c>
      <c r="AD167" s="555">
        <v>40910469000182</v>
      </c>
      <c r="AE167" s="370" t="s">
        <v>2338</v>
      </c>
      <c r="AF167" s="370" t="s">
        <v>2338</v>
      </c>
      <c r="AG167" s="374" t="s">
        <v>1447</v>
      </c>
      <c r="AH167" s="374" t="s">
        <v>2279</v>
      </c>
      <c r="AI167" s="374">
        <v>1000</v>
      </c>
      <c r="AJ167" s="374" t="s">
        <v>1432</v>
      </c>
      <c r="AK167" s="374" t="s">
        <v>1432</v>
      </c>
      <c r="AL167" s="369">
        <v>5.0000000000000001E-3</v>
      </c>
      <c r="AM167" s="369" t="s">
        <v>34</v>
      </c>
      <c r="AN167" s="369" t="s">
        <v>2291</v>
      </c>
      <c r="AO167" s="367" t="s">
        <v>1324</v>
      </c>
      <c r="AP167" s="370" t="s">
        <v>716</v>
      </c>
      <c r="AQ167" s="376" t="s">
        <v>687</v>
      </c>
      <c r="AR167" s="369">
        <v>1.6665E-3</v>
      </c>
      <c r="AS167" s="369">
        <v>1.6665E-3</v>
      </c>
      <c r="AT167" s="369"/>
      <c r="AW167" s="680"/>
      <c r="AX167" s="680"/>
      <c r="AY167" s="681"/>
      <c r="AZ167" s="681"/>
      <c r="BA167" s="681"/>
      <c r="BB167" s="682"/>
      <c r="BC167" s="681"/>
      <c r="BD167" s="681"/>
      <c r="BE167" s="681"/>
      <c r="BF167" s="681"/>
      <c r="BG167" s="682"/>
      <c r="BH167" s="682"/>
      <c r="BI167" s="683"/>
      <c r="BJ167" s="683"/>
      <c r="BK167" s="683"/>
      <c r="BL167" s="682"/>
      <c r="BM167" s="682"/>
      <c r="BN167" s="682"/>
      <c r="BO167" s="682"/>
      <c r="BP167" s="682"/>
      <c r="BQ167" s="682"/>
      <c r="BR167" s="682"/>
      <c r="BS167" s="682"/>
      <c r="BT167" s="685"/>
      <c r="BU167" s="686"/>
      <c r="BV167" s="684"/>
      <c r="BW167" s="687"/>
    </row>
    <row r="168" spans="2:75" ht="15.75" customHeight="1">
      <c r="B168" s="363" t="s">
        <v>796</v>
      </c>
      <c r="C168" s="364">
        <v>41755418000196</v>
      </c>
      <c r="D168" s="365" t="s">
        <v>14</v>
      </c>
      <c r="E168" s="365" t="s">
        <v>607</v>
      </c>
      <c r="F168" s="365"/>
      <c r="G168" s="366"/>
      <c r="H168" s="366" t="s">
        <v>34</v>
      </c>
      <c r="I168" s="366" t="s">
        <v>34</v>
      </c>
      <c r="J168" s="366" t="s">
        <v>611</v>
      </c>
      <c r="K168" s="367"/>
      <c r="L168" s="368"/>
      <c r="M168" s="368" t="s">
        <v>1418</v>
      </c>
      <c r="N168" s="367">
        <v>613231</v>
      </c>
      <c r="O168" s="367" t="s">
        <v>1321</v>
      </c>
      <c r="P168" s="371">
        <v>44453</v>
      </c>
      <c r="Q168" s="372">
        <v>2461442.77</v>
      </c>
      <c r="R168" s="372" t="s">
        <v>1421</v>
      </c>
      <c r="S168" s="367">
        <v>5</v>
      </c>
      <c r="T168" s="369">
        <v>-0.33538200427494258</v>
      </c>
      <c r="U168" s="369">
        <v>-4.3355486295805861</v>
      </c>
      <c r="V168" s="369" t="s">
        <v>1421</v>
      </c>
      <c r="W168" s="369" t="s">
        <v>1421</v>
      </c>
      <c r="X168" s="369" t="s">
        <v>1421</v>
      </c>
      <c r="Y168" s="369" t="s">
        <v>1421</v>
      </c>
      <c r="Z168" s="369" t="s">
        <v>1421</v>
      </c>
      <c r="AA168" s="369" t="s">
        <v>1421</v>
      </c>
      <c r="AB168" s="369" t="s">
        <v>1421</v>
      </c>
      <c r="AC168" s="373" t="s">
        <v>1421</v>
      </c>
      <c r="AD168" s="555">
        <v>40904778000140</v>
      </c>
      <c r="AE168" s="370" t="s">
        <v>2338</v>
      </c>
      <c r="AF168" s="370" t="s">
        <v>2338</v>
      </c>
      <c r="AG168" s="374" t="s">
        <v>1447</v>
      </c>
      <c r="AH168" s="374" t="s">
        <v>2279</v>
      </c>
      <c r="AI168" s="374" t="s">
        <v>1432</v>
      </c>
      <c r="AJ168" s="374" t="s">
        <v>1432</v>
      </c>
      <c r="AK168" s="374" t="s">
        <v>1432</v>
      </c>
      <c r="AL168" s="369">
        <v>5.0000000000000001E-3</v>
      </c>
      <c r="AM168" s="369" t="s">
        <v>34</v>
      </c>
      <c r="AN168" s="369" t="s">
        <v>2291</v>
      </c>
      <c r="AO168" s="367" t="s">
        <v>1324</v>
      </c>
      <c r="AP168" s="370" t="s">
        <v>716</v>
      </c>
      <c r="AQ168" s="376" t="s">
        <v>687</v>
      </c>
      <c r="AR168" s="369">
        <v>1.6666666666666666E-3</v>
      </c>
      <c r="AS168" s="369">
        <v>1.6666666666666666E-3</v>
      </c>
      <c r="AT168" s="369"/>
      <c r="AW168" s="680"/>
      <c r="AX168" s="680"/>
      <c r="AY168" s="681"/>
      <c r="AZ168" s="681"/>
      <c r="BA168" s="681"/>
      <c r="BB168" s="682"/>
      <c r="BC168" s="681"/>
      <c r="BD168" s="681"/>
      <c r="BE168" s="681"/>
      <c r="BF168" s="681"/>
      <c r="BG168" s="682"/>
      <c r="BH168" s="682"/>
      <c r="BI168" s="683"/>
      <c r="BJ168" s="683"/>
      <c r="BK168" s="683"/>
      <c r="BL168" s="682"/>
      <c r="BM168" s="682"/>
      <c r="BN168" s="682"/>
      <c r="BO168" s="682"/>
      <c r="BP168" s="682"/>
      <c r="BQ168" s="682"/>
      <c r="BR168" s="682"/>
      <c r="BS168" s="682"/>
      <c r="BT168" s="685"/>
      <c r="BU168" s="686"/>
      <c r="BV168" s="684"/>
      <c r="BW168" s="687"/>
    </row>
    <row r="169" spans="2:75" ht="15.75" customHeight="1">
      <c r="B169" s="363" t="s">
        <v>797</v>
      </c>
      <c r="C169" s="364">
        <v>43617048000156</v>
      </c>
      <c r="D169" s="365" t="s">
        <v>14</v>
      </c>
      <c r="E169" s="365" t="s">
        <v>607</v>
      </c>
      <c r="F169" s="365"/>
      <c r="G169" s="366"/>
      <c r="H169" s="366" t="s">
        <v>34</v>
      </c>
      <c r="I169" s="366" t="s">
        <v>34</v>
      </c>
      <c r="J169" s="366" t="s">
        <v>608</v>
      </c>
      <c r="K169" s="367" t="s">
        <v>48</v>
      </c>
      <c r="L169" s="368"/>
      <c r="M169" s="368" t="s">
        <v>1418</v>
      </c>
      <c r="N169" s="367">
        <v>621285</v>
      </c>
      <c r="O169" s="367" t="s">
        <v>1321</v>
      </c>
      <c r="P169" s="371">
        <v>44498</v>
      </c>
      <c r="Q169" s="372">
        <v>5010839.71</v>
      </c>
      <c r="R169" s="372" t="s">
        <v>1421</v>
      </c>
      <c r="S169" s="367">
        <v>4</v>
      </c>
      <c r="T169" s="369">
        <v>2.3880516396122653E-2</v>
      </c>
      <c r="U169" s="369">
        <v>0.30870809648453673</v>
      </c>
      <c r="V169" s="369" t="s">
        <v>1421</v>
      </c>
      <c r="W169" s="369" t="s">
        <v>1421</v>
      </c>
      <c r="X169" s="369" t="s">
        <v>1421</v>
      </c>
      <c r="Y169" s="369" t="s">
        <v>1421</v>
      </c>
      <c r="Z169" s="369" t="s">
        <v>1421</v>
      </c>
      <c r="AA169" s="369" t="s">
        <v>1421</v>
      </c>
      <c r="AB169" s="369" t="s">
        <v>1421</v>
      </c>
      <c r="AC169" s="373" t="s">
        <v>1421</v>
      </c>
      <c r="AD169" s="555">
        <v>40054367000102</v>
      </c>
      <c r="AE169" s="370" t="s">
        <v>2338</v>
      </c>
      <c r="AF169" s="370" t="s">
        <v>2338</v>
      </c>
      <c r="AG169" s="374" t="s">
        <v>1447</v>
      </c>
      <c r="AH169" s="374" t="s">
        <v>2282</v>
      </c>
      <c r="AI169" s="374">
        <v>200</v>
      </c>
      <c r="AJ169" s="374">
        <v>200</v>
      </c>
      <c r="AK169" s="374">
        <v>200</v>
      </c>
      <c r="AL169" s="369">
        <v>0.01</v>
      </c>
      <c r="AM169" s="369">
        <v>0.2</v>
      </c>
      <c r="AN169" s="369" t="s">
        <v>2291</v>
      </c>
      <c r="AO169" s="367" t="s">
        <v>1324</v>
      </c>
      <c r="AP169" s="370" t="s">
        <v>716</v>
      </c>
      <c r="AQ169" s="376" t="s">
        <v>659</v>
      </c>
      <c r="AR169" s="369">
        <v>3.3333333333333331E-3</v>
      </c>
      <c r="AS169" s="369">
        <v>3.3333333333333331E-3</v>
      </c>
      <c r="AT169" s="369"/>
      <c r="AW169" s="680"/>
      <c r="AX169" s="680"/>
      <c r="AY169" s="681"/>
      <c r="AZ169" s="681"/>
      <c r="BA169" s="681"/>
      <c r="BB169" s="682"/>
      <c r="BC169" s="681"/>
      <c r="BD169" s="681"/>
      <c r="BE169" s="681"/>
      <c r="BF169" s="681"/>
      <c r="BG169" s="682"/>
      <c r="BH169" s="682"/>
      <c r="BI169" s="683"/>
      <c r="BJ169" s="683"/>
      <c r="BK169" s="683"/>
      <c r="BL169" s="682"/>
      <c r="BM169" s="682"/>
      <c r="BN169" s="682"/>
      <c r="BO169" s="682"/>
      <c r="BP169" s="682"/>
      <c r="BQ169" s="682"/>
      <c r="BR169" s="682"/>
      <c r="BS169" s="682"/>
      <c r="BT169" s="685"/>
      <c r="BU169" s="686"/>
      <c r="BV169" s="684"/>
      <c r="BW169" s="687"/>
    </row>
    <row r="170" spans="2:75" ht="15.75" customHeight="1">
      <c r="B170" s="363" t="s">
        <v>1287</v>
      </c>
      <c r="C170" s="364">
        <v>44315932000107</v>
      </c>
      <c r="D170" s="365" t="s">
        <v>11</v>
      </c>
      <c r="E170" s="365" t="s">
        <v>620</v>
      </c>
      <c r="F170" s="365" t="s">
        <v>619</v>
      </c>
      <c r="G170" s="366" t="s">
        <v>738</v>
      </c>
      <c r="H170" s="366" t="s">
        <v>34</v>
      </c>
      <c r="I170" s="366"/>
      <c r="J170" s="366" t="s">
        <v>608</v>
      </c>
      <c r="K170" s="367" t="s">
        <v>48</v>
      </c>
      <c r="L170" s="368"/>
      <c r="M170" s="368" t="s">
        <v>34</v>
      </c>
      <c r="N170" s="367">
        <v>644498</v>
      </c>
      <c r="O170" s="367" t="s">
        <v>1321</v>
      </c>
      <c r="P170" s="371">
        <v>44651</v>
      </c>
      <c r="Q170" s="372">
        <v>5896445.3099999996</v>
      </c>
      <c r="R170" s="372" t="s">
        <v>1421</v>
      </c>
      <c r="S170" s="367">
        <v>2</v>
      </c>
      <c r="T170" s="369" t="s">
        <v>1421</v>
      </c>
      <c r="U170" s="369" t="s">
        <v>1421</v>
      </c>
      <c r="V170" s="369" t="s">
        <v>1421</v>
      </c>
      <c r="W170" s="369" t="s">
        <v>1421</v>
      </c>
      <c r="X170" s="369" t="s">
        <v>1421</v>
      </c>
      <c r="Y170" s="369" t="s">
        <v>1421</v>
      </c>
      <c r="Z170" s="369" t="s">
        <v>1421</v>
      </c>
      <c r="AA170" s="369" t="s">
        <v>1421</v>
      </c>
      <c r="AB170" s="369" t="s">
        <v>1421</v>
      </c>
      <c r="AC170" s="373" t="s">
        <v>1421</v>
      </c>
      <c r="AD170" s="555">
        <v>0</v>
      </c>
      <c r="AE170" s="370" t="s">
        <v>2338</v>
      </c>
      <c r="AF170" s="370" t="s">
        <v>2338</v>
      </c>
      <c r="AG170" s="374" t="s">
        <v>1447</v>
      </c>
      <c r="AH170" s="374" t="s">
        <v>2282</v>
      </c>
      <c r="AI170" s="374">
        <v>200</v>
      </c>
      <c r="AJ170" s="374">
        <v>200</v>
      </c>
      <c r="AK170" s="374">
        <v>200</v>
      </c>
      <c r="AL170" s="369">
        <v>9.0000000000000011E-3</v>
      </c>
      <c r="AM170" s="369">
        <v>0.2</v>
      </c>
      <c r="AN170" s="369" t="s">
        <v>64</v>
      </c>
      <c r="AO170" s="367" t="s">
        <v>1324</v>
      </c>
      <c r="AP170" s="370" t="s">
        <v>11</v>
      </c>
      <c r="AQ170" s="376" t="s">
        <v>669</v>
      </c>
      <c r="AR170" s="369">
        <v>2.9999999999999996E-3</v>
      </c>
      <c r="AS170" s="369">
        <v>2.9999999999999996E-3</v>
      </c>
      <c r="AT170" s="369"/>
      <c r="AW170" s="680"/>
      <c r="AX170" s="680"/>
      <c r="AY170" s="681"/>
      <c r="AZ170" s="681"/>
      <c r="BA170" s="681"/>
      <c r="BB170" s="682"/>
      <c r="BC170" s="681"/>
      <c r="BD170" s="681"/>
      <c r="BE170" s="681"/>
      <c r="BF170" s="681"/>
      <c r="BG170" s="682"/>
      <c r="BH170" s="682"/>
      <c r="BI170" s="683"/>
      <c r="BJ170" s="683"/>
      <c r="BK170" s="683"/>
      <c r="BL170" s="682"/>
      <c r="BM170" s="682"/>
      <c r="BN170" s="682"/>
      <c r="BO170" s="682"/>
      <c r="BP170" s="682"/>
      <c r="BQ170" s="682"/>
      <c r="BR170" s="682"/>
      <c r="BS170" s="682"/>
      <c r="BT170" s="685"/>
      <c r="BU170" s="686"/>
      <c r="BV170" s="684"/>
      <c r="BW170" s="687"/>
    </row>
    <row r="171" spans="2:75" ht="15.75" customHeight="1">
      <c r="B171" s="363" t="s">
        <v>1288</v>
      </c>
      <c r="C171" s="364">
        <v>45081757000195</v>
      </c>
      <c r="D171" s="365" t="s">
        <v>11</v>
      </c>
      <c r="E171" s="365" t="s">
        <v>620</v>
      </c>
      <c r="F171" s="365" t="s">
        <v>619</v>
      </c>
      <c r="G171" s="366" t="s">
        <v>738</v>
      </c>
      <c r="H171" s="366" t="s">
        <v>34</v>
      </c>
      <c r="I171" s="366"/>
      <c r="J171" s="366" t="s">
        <v>608</v>
      </c>
      <c r="K171" s="367" t="s">
        <v>48</v>
      </c>
      <c r="L171" s="368"/>
      <c r="M171" s="368" t="s">
        <v>1418</v>
      </c>
      <c r="N171" s="367">
        <v>651222</v>
      </c>
      <c r="O171" s="367" t="s">
        <v>1321</v>
      </c>
      <c r="P171" s="371">
        <v>44694</v>
      </c>
      <c r="Q171" s="372">
        <v>5198365.3600000003</v>
      </c>
      <c r="R171" s="372" t="s">
        <v>1421</v>
      </c>
      <c r="S171" s="367">
        <v>10</v>
      </c>
      <c r="T171" s="369" t="s">
        <v>1421</v>
      </c>
      <c r="U171" s="369" t="s">
        <v>1421</v>
      </c>
      <c r="V171" s="369" t="s">
        <v>1421</v>
      </c>
      <c r="W171" s="369" t="s">
        <v>1421</v>
      </c>
      <c r="X171" s="369" t="s">
        <v>1421</v>
      </c>
      <c r="Y171" s="369" t="s">
        <v>1421</v>
      </c>
      <c r="Z171" s="369" t="s">
        <v>1421</v>
      </c>
      <c r="AA171" s="369" t="s">
        <v>1421</v>
      </c>
      <c r="AB171" s="369" t="s">
        <v>1421</v>
      </c>
      <c r="AC171" s="373" t="s">
        <v>1421</v>
      </c>
      <c r="AD171" s="555">
        <v>18428655000120</v>
      </c>
      <c r="AE171" s="370" t="s">
        <v>2338</v>
      </c>
      <c r="AF171" s="370" t="s">
        <v>2338</v>
      </c>
      <c r="AG171" s="374" t="s">
        <v>1447</v>
      </c>
      <c r="AH171" s="374" t="s">
        <v>2282</v>
      </c>
      <c r="AI171" s="374">
        <v>200</v>
      </c>
      <c r="AJ171" s="374">
        <v>200</v>
      </c>
      <c r="AK171" s="374">
        <v>200</v>
      </c>
      <c r="AL171" s="369">
        <v>5.0000000000000001E-3</v>
      </c>
      <c r="AM171" s="369">
        <v>0.2</v>
      </c>
      <c r="AN171" s="369" t="s">
        <v>64</v>
      </c>
      <c r="AO171" s="367" t="s">
        <v>1324</v>
      </c>
      <c r="AP171" s="370" t="s">
        <v>11</v>
      </c>
      <c r="AQ171" s="376" t="s">
        <v>1375</v>
      </c>
      <c r="AR171" s="369">
        <v>1.6666666666666666E-3</v>
      </c>
      <c r="AS171" s="369">
        <v>1.6666666666666666E-3</v>
      </c>
      <c r="AT171" s="369"/>
      <c r="AW171" s="680"/>
      <c r="AX171" s="680"/>
      <c r="AY171" s="681"/>
      <c r="AZ171" s="681"/>
      <c r="BA171" s="681"/>
      <c r="BB171" s="682"/>
      <c r="BC171" s="681"/>
      <c r="BD171" s="681"/>
      <c r="BE171" s="681"/>
      <c r="BF171" s="681"/>
      <c r="BG171" s="682"/>
      <c r="BH171" s="682"/>
      <c r="BI171" s="683"/>
      <c r="BJ171" s="683"/>
      <c r="BK171" s="683"/>
      <c r="BL171" s="682"/>
      <c r="BM171" s="682"/>
      <c r="BN171" s="682"/>
      <c r="BO171" s="682"/>
      <c r="BP171" s="682"/>
      <c r="BQ171" s="682"/>
      <c r="BR171" s="682"/>
      <c r="BS171" s="682"/>
      <c r="BT171" s="685"/>
      <c r="BU171" s="686"/>
      <c r="BV171" s="684"/>
      <c r="BW171" s="687"/>
    </row>
    <row r="172" spans="2:75" ht="15.75" customHeight="1">
      <c r="B172" s="363" t="s">
        <v>1389</v>
      </c>
      <c r="C172" s="364">
        <v>33824969000136</v>
      </c>
      <c r="D172" s="365" t="s">
        <v>13</v>
      </c>
      <c r="E172" s="365" t="s">
        <v>615</v>
      </c>
      <c r="F172" s="365" t="s">
        <v>619</v>
      </c>
      <c r="G172" s="366" t="s">
        <v>34</v>
      </c>
      <c r="H172" s="366" t="s">
        <v>1337</v>
      </c>
      <c r="I172" s="366" t="s">
        <v>34</v>
      </c>
      <c r="J172" s="366"/>
      <c r="K172" s="367" t="s">
        <v>48</v>
      </c>
      <c r="L172" s="368"/>
      <c r="M172" s="368" t="s">
        <v>1418</v>
      </c>
      <c r="N172" s="367">
        <v>505234</v>
      </c>
      <c r="O172" s="367" t="s">
        <v>1321</v>
      </c>
      <c r="P172" s="371">
        <v>43699</v>
      </c>
      <c r="Q172" s="372">
        <v>1706605.54</v>
      </c>
      <c r="R172" s="372">
        <v>1603647.2507142865</v>
      </c>
      <c r="S172" s="367">
        <v>4</v>
      </c>
      <c r="T172" s="369">
        <v>8.5750695670646415E-2</v>
      </c>
      <c r="U172" s="369">
        <v>1.1085159798725357</v>
      </c>
      <c r="V172" s="369">
        <v>8.0449292430016417E-2</v>
      </c>
      <c r="W172" s="369">
        <v>0.78867206695255931</v>
      </c>
      <c r="X172" s="369">
        <v>0.11251317601348632</v>
      </c>
      <c r="Y172" s="369">
        <v>0.85320785291569223</v>
      </c>
      <c r="Z172" s="369">
        <v>0.16497217414537357</v>
      </c>
      <c r="AA172" s="369">
        <v>0.93775531988478811</v>
      </c>
      <c r="AB172" s="369">
        <v>3.6336521993351238E-2</v>
      </c>
      <c r="AC172" s="373">
        <v>-0.52579208978987191</v>
      </c>
      <c r="AD172" s="555">
        <v>9605786000145</v>
      </c>
      <c r="AE172" s="370" t="s">
        <v>2338</v>
      </c>
      <c r="AF172" s="370" t="s">
        <v>2338</v>
      </c>
      <c r="AG172" s="374" t="s">
        <v>1447</v>
      </c>
      <c r="AH172" s="374" t="s">
        <v>2282</v>
      </c>
      <c r="AI172" s="374">
        <v>200</v>
      </c>
      <c r="AJ172" s="374">
        <v>100</v>
      </c>
      <c r="AK172" s="374">
        <v>200</v>
      </c>
      <c r="AL172" s="369">
        <v>0.01</v>
      </c>
      <c r="AM172" s="369" t="s">
        <v>34</v>
      </c>
      <c r="AN172" s="369" t="s">
        <v>64</v>
      </c>
      <c r="AO172" s="367" t="s">
        <v>1324</v>
      </c>
      <c r="AP172" s="370" t="s">
        <v>13</v>
      </c>
      <c r="AQ172" s="376" t="s">
        <v>668</v>
      </c>
      <c r="AR172" s="369">
        <v>3.3333333333333331E-3</v>
      </c>
      <c r="AS172" s="369">
        <v>3.3333333333333331E-3</v>
      </c>
      <c r="AT172" s="369"/>
      <c r="AW172" s="680"/>
      <c r="AX172" s="680"/>
      <c r="AY172" s="681"/>
      <c r="AZ172" s="681"/>
      <c r="BA172" s="681"/>
      <c r="BB172" s="682"/>
      <c r="BC172" s="681"/>
      <c r="BD172" s="681"/>
      <c r="BE172" s="681"/>
      <c r="BF172" s="681"/>
      <c r="BG172" s="682"/>
      <c r="BH172" s="682"/>
      <c r="BI172" s="683"/>
      <c r="BJ172" s="683"/>
      <c r="BK172" s="683"/>
      <c r="BL172" s="682"/>
      <c r="BM172" s="682"/>
      <c r="BN172" s="682"/>
      <c r="BO172" s="682"/>
      <c r="BP172" s="682"/>
      <c r="BQ172" s="682"/>
      <c r="BR172" s="682"/>
      <c r="BS172" s="682"/>
      <c r="BT172" s="685"/>
      <c r="BU172" s="686"/>
      <c r="BV172" s="684"/>
      <c r="BW172" s="687"/>
    </row>
    <row r="173" spans="2:75" ht="15.75" customHeight="1">
      <c r="B173" s="363" t="s">
        <v>798</v>
      </c>
      <c r="C173" s="364">
        <v>39293607000142</v>
      </c>
      <c r="D173" s="365" t="s">
        <v>13</v>
      </c>
      <c r="E173" s="365" t="s">
        <v>616</v>
      </c>
      <c r="F173" s="365" t="s">
        <v>617</v>
      </c>
      <c r="G173" s="366" t="s">
        <v>34</v>
      </c>
      <c r="H173" s="366" t="s">
        <v>1338</v>
      </c>
      <c r="I173" s="366" t="s">
        <v>34</v>
      </c>
      <c r="J173" s="366" t="s">
        <v>608</v>
      </c>
      <c r="K173" s="367" t="s">
        <v>48</v>
      </c>
      <c r="L173" s="368"/>
      <c r="M173" s="368" t="s">
        <v>1418</v>
      </c>
      <c r="N173" s="367">
        <v>570461</v>
      </c>
      <c r="O173" s="367" t="s">
        <v>1321</v>
      </c>
      <c r="P173" s="371">
        <v>44193</v>
      </c>
      <c r="Q173" s="372">
        <v>8890469.0999999996</v>
      </c>
      <c r="R173" s="372">
        <v>8000072.7381746089</v>
      </c>
      <c r="S173" s="367">
        <v>5</v>
      </c>
      <c r="T173" s="369">
        <v>2.0080565737590206E-3</v>
      </c>
      <c r="U173" s="369">
        <v>2.5958539264211985E-2</v>
      </c>
      <c r="V173" s="369">
        <v>4.6962487153429988E-2</v>
      </c>
      <c r="W173" s="369">
        <v>0.46038940422935781</v>
      </c>
      <c r="X173" s="369" t="s">
        <v>1421</v>
      </c>
      <c r="Y173" s="369" t="s">
        <v>1421</v>
      </c>
      <c r="Z173" s="369" t="s">
        <v>1421</v>
      </c>
      <c r="AA173" s="369" t="s">
        <v>1421</v>
      </c>
      <c r="AB173" s="369">
        <v>9.6185107615107346E-2</v>
      </c>
      <c r="AC173" s="373">
        <v>-0.48498152279108692</v>
      </c>
      <c r="AD173" s="555">
        <v>37243087000138</v>
      </c>
      <c r="AE173" s="370" t="s">
        <v>2338</v>
      </c>
      <c r="AF173" s="370" t="s">
        <v>2338</v>
      </c>
      <c r="AG173" s="374" t="s">
        <v>1447</v>
      </c>
      <c r="AH173" s="374" t="s">
        <v>2279</v>
      </c>
      <c r="AI173" s="374">
        <v>1000</v>
      </c>
      <c r="AJ173" s="374" t="s">
        <v>1432</v>
      </c>
      <c r="AK173" s="374" t="s">
        <v>1432</v>
      </c>
      <c r="AL173" s="369">
        <v>6.0000000000000001E-3</v>
      </c>
      <c r="AM173" s="369" t="s">
        <v>34</v>
      </c>
      <c r="AN173" s="369" t="s">
        <v>64</v>
      </c>
      <c r="AO173" s="367" t="s">
        <v>1324</v>
      </c>
      <c r="AP173" s="370" t="s">
        <v>13</v>
      </c>
      <c r="AQ173" s="376" t="s">
        <v>679</v>
      </c>
      <c r="AR173" s="369">
        <v>1.9997999999999999E-3</v>
      </c>
      <c r="AS173" s="369">
        <v>1.9997999999999999E-3</v>
      </c>
      <c r="AT173" s="369"/>
      <c r="AW173" s="680"/>
      <c r="AX173" s="680"/>
      <c r="AY173" s="681"/>
      <c r="AZ173" s="681"/>
      <c r="BA173" s="681"/>
      <c r="BB173" s="682"/>
      <c r="BC173" s="681"/>
      <c r="BD173" s="681"/>
      <c r="BE173" s="681"/>
      <c r="BF173" s="681"/>
      <c r="BG173" s="682"/>
      <c r="BH173" s="682"/>
      <c r="BI173" s="683"/>
      <c r="BJ173" s="683"/>
      <c r="BK173" s="683"/>
      <c r="BL173" s="682"/>
      <c r="BM173" s="682"/>
      <c r="BN173" s="682"/>
      <c r="BO173" s="682"/>
      <c r="BP173" s="682"/>
      <c r="BQ173" s="682"/>
      <c r="BR173" s="682"/>
      <c r="BS173" s="682"/>
      <c r="BT173" s="685"/>
      <c r="BU173" s="686"/>
      <c r="BV173" s="684"/>
      <c r="BW173" s="687"/>
    </row>
    <row r="174" spans="2:75" ht="15.75" customHeight="1">
      <c r="B174" s="363" t="s">
        <v>799</v>
      </c>
      <c r="C174" s="364">
        <v>33824820000157</v>
      </c>
      <c r="D174" s="365" t="s">
        <v>11</v>
      </c>
      <c r="E174" s="365" t="s">
        <v>661</v>
      </c>
      <c r="F174" s="365" t="s">
        <v>663</v>
      </c>
      <c r="G174" s="366"/>
      <c r="H174" s="366" t="s">
        <v>34</v>
      </c>
      <c r="I174" s="366"/>
      <c r="J174" s="366" t="s">
        <v>611</v>
      </c>
      <c r="K174" s="367" t="s">
        <v>48</v>
      </c>
      <c r="L174" s="368"/>
      <c r="M174" s="368" t="s">
        <v>1418</v>
      </c>
      <c r="N174" s="367">
        <v>505323</v>
      </c>
      <c r="O174" s="367" t="s">
        <v>1321</v>
      </c>
      <c r="P174" s="371">
        <v>43699</v>
      </c>
      <c r="Q174" s="372">
        <v>3353878.37</v>
      </c>
      <c r="R174" s="372">
        <v>5038694.8292063456</v>
      </c>
      <c r="S174" s="367">
        <v>6</v>
      </c>
      <c r="T174" s="369">
        <v>3.2429926893872807E-2</v>
      </c>
      <c r="U174" s="369">
        <v>0.41922799467458965</v>
      </c>
      <c r="V174" s="369">
        <v>5.0472816644866914E-2</v>
      </c>
      <c r="W174" s="369">
        <v>0.4948023708580504</v>
      </c>
      <c r="X174" s="369">
        <v>9.9707846867016725E-2</v>
      </c>
      <c r="Y174" s="369">
        <v>0.75610271577487898</v>
      </c>
      <c r="Z174" s="369">
        <v>0.17823287155629619</v>
      </c>
      <c r="AA174" s="369">
        <v>1.0131334229309243</v>
      </c>
      <c r="AB174" s="369">
        <v>2.3023975168454124E-2</v>
      </c>
      <c r="AC174" s="373">
        <v>-2.069257987716508</v>
      </c>
      <c r="AD174" s="555">
        <v>32841087000116</v>
      </c>
      <c r="AE174" s="370" t="s">
        <v>2338</v>
      </c>
      <c r="AF174" s="370" t="s">
        <v>2338</v>
      </c>
      <c r="AG174" s="374" t="s">
        <v>1447</v>
      </c>
      <c r="AH174" s="374" t="s">
        <v>2279</v>
      </c>
      <c r="AI174" s="374">
        <v>25000</v>
      </c>
      <c r="AJ174" s="374" t="s">
        <v>1432</v>
      </c>
      <c r="AK174" s="374" t="s">
        <v>1432</v>
      </c>
      <c r="AL174" s="369">
        <v>5.0000000000000001E-3</v>
      </c>
      <c r="AM174" s="369">
        <v>0.2</v>
      </c>
      <c r="AN174" s="369" t="s">
        <v>64</v>
      </c>
      <c r="AO174" s="367" t="s">
        <v>1324</v>
      </c>
      <c r="AP174" s="370" t="s">
        <v>11</v>
      </c>
      <c r="AQ174" s="376" t="s">
        <v>2302</v>
      </c>
      <c r="AR174" s="369">
        <v>1.6665E-3</v>
      </c>
      <c r="AS174" s="369">
        <v>1.6665E-3</v>
      </c>
      <c r="AT174" s="369"/>
      <c r="AW174" s="680"/>
      <c r="AX174" s="680"/>
      <c r="AY174" s="681"/>
      <c r="AZ174" s="681"/>
      <c r="BA174" s="681"/>
      <c r="BB174" s="682"/>
      <c r="BC174" s="681"/>
      <c r="BD174" s="681"/>
      <c r="BE174" s="681"/>
      <c r="BF174" s="681"/>
      <c r="BG174" s="682"/>
      <c r="BH174" s="682"/>
      <c r="BI174" s="683"/>
      <c r="BJ174" s="683"/>
      <c r="BK174" s="683"/>
      <c r="BL174" s="682"/>
      <c r="BM174" s="682"/>
      <c r="BN174" s="682"/>
      <c r="BO174" s="682"/>
      <c r="BP174" s="682"/>
      <c r="BQ174" s="682"/>
      <c r="BR174" s="682"/>
      <c r="BS174" s="682"/>
      <c r="BT174" s="685"/>
      <c r="BU174" s="686"/>
      <c r="BV174" s="684"/>
      <c r="BW174" s="687"/>
    </row>
    <row r="175" spans="2:75" ht="15.75" customHeight="1">
      <c r="B175" s="363" t="s">
        <v>1529</v>
      </c>
      <c r="C175" s="364">
        <v>14091645000191</v>
      </c>
      <c r="D175" s="365" t="s">
        <v>11</v>
      </c>
      <c r="E175" s="365" t="s">
        <v>621</v>
      </c>
      <c r="F175" s="365" t="s">
        <v>663</v>
      </c>
      <c r="G175" s="366"/>
      <c r="H175" s="366" t="s">
        <v>34</v>
      </c>
      <c r="I175" s="366"/>
      <c r="J175" s="366" t="s">
        <v>608</v>
      </c>
      <c r="K175" s="367" t="s">
        <v>48</v>
      </c>
      <c r="L175" s="368"/>
      <c r="M175" s="368"/>
      <c r="N175" s="367">
        <v>351164</v>
      </c>
      <c r="O175" s="367" t="s">
        <v>1324</v>
      </c>
      <c r="P175" s="371">
        <v>41562</v>
      </c>
      <c r="Q175" s="372">
        <v>550126022.41999996</v>
      </c>
      <c r="R175" s="372">
        <v>614352430.34615076</v>
      </c>
      <c r="S175" s="367">
        <v>30</v>
      </c>
      <c r="T175" s="369">
        <v>6.7160238963259955E-2</v>
      </c>
      <c r="U175" s="369">
        <v>0.75541255998083323</v>
      </c>
      <c r="V175" s="369">
        <v>9.1924322778419887E-2</v>
      </c>
      <c r="W175" s="369">
        <v>0.84365463044239164</v>
      </c>
      <c r="X175" s="369">
        <v>0.15372332897762186</v>
      </c>
      <c r="Y175" s="369">
        <v>1.0809502364639303</v>
      </c>
      <c r="Z175" s="369">
        <v>0.22841328156018625</v>
      </c>
      <c r="AA175" s="369">
        <v>1.2481789244768873</v>
      </c>
      <c r="AB175" s="369">
        <v>3.0439910579542123E-2</v>
      </c>
      <c r="AC175" s="373">
        <v>-0.4936439858872223</v>
      </c>
      <c r="AD175" s="555">
        <v>0</v>
      </c>
      <c r="AE175" s="370" t="s">
        <v>2338</v>
      </c>
      <c r="AF175" s="370" t="s">
        <v>2338</v>
      </c>
      <c r="AG175" s="374" t="s">
        <v>1447</v>
      </c>
      <c r="AH175" s="374" t="s">
        <v>2288</v>
      </c>
      <c r="AI175" s="374">
        <v>1000000</v>
      </c>
      <c r="AJ175" s="374">
        <v>0</v>
      </c>
      <c r="AK175" s="374">
        <v>1000000</v>
      </c>
      <c r="AL175" s="369">
        <v>2E-3</v>
      </c>
      <c r="AM175" s="369" t="s">
        <v>34</v>
      </c>
      <c r="AN175" s="369" t="s">
        <v>2310</v>
      </c>
      <c r="AO175" s="367" t="s">
        <v>1321</v>
      </c>
      <c r="AP175" s="370" t="s">
        <v>11</v>
      </c>
      <c r="AQ175" s="376" t="s">
        <v>669</v>
      </c>
      <c r="AR175" s="369" t="s">
        <v>34</v>
      </c>
      <c r="AS175" s="369" t="s">
        <v>34</v>
      </c>
      <c r="AT175" s="369"/>
      <c r="AW175" s="680"/>
      <c r="AX175" s="680"/>
      <c r="AY175" s="681"/>
      <c r="AZ175" s="681"/>
      <c r="BA175" s="681"/>
      <c r="BB175" s="681"/>
      <c r="BC175" s="681"/>
      <c r="BD175" s="681"/>
      <c r="BE175" s="681"/>
      <c r="BF175" s="681"/>
      <c r="BG175" s="682"/>
      <c r="BH175" s="682"/>
      <c r="BI175" s="683"/>
      <c r="BJ175" s="683"/>
      <c r="BK175" s="683"/>
      <c r="BL175" s="218"/>
      <c r="BM175" s="682"/>
      <c r="BN175" s="682"/>
      <c r="BO175" s="682"/>
      <c r="BP175" s="682"/>
      <c r="BQ175" s="682"/>
      <c r="BR175" s="682"/>
      <c r="BS175" s="682"/>
      <c r="BT175" s="682"/>
      <c r="BU175" s="682"/>
      <c r="BV175" s="684"/>
      <c r="BW175" s="681"/>
    </row>
    <row r="176" spans="2:75" ht="15.75" customHeight="1">
      <c r="B176" s="363" t="s">
        <v>1530</v>
      </c>
      <c r="C176" s="364">
        <v>6015368000100</v>
      </c>
      <c r="D176" s="365" t="s">
        <v>13</v>
      </c>
      <c r="E176" s="365" t="s">
        <v>615</v>
      </c>
      <c r="F176" s="365" t="s">
        <v>619</v>
      </c>
      <c r="G176" s="366" t="s">
        <v>34</v>
      </c>
      <c r="H176" s="366" t="s">
        <v>1337</v>
      </c>
      <c r="I176" s="366"/>
      <c r="J176" s="366" t="s">
        <v>608</v>
      </c>
      <c r="K176" s="367" t="s">
        <v>48</v>
      </c>
      <c r="L176" s="368"/>
      <c r="M176" s="368"/>
      <c r="N176" s="367">
        <v>158666</v>
      </c>
      <c r="O176" s="367" t="s">
        <v>1321</v>
      </c>
      <c r="P176" s="371">
        <v>38897</v>
      </c>
      <c r="Q176" s="372">
        <v>18582258987.48</v>
      </c>
      <c r="R176" s="372">
        <v>16582637115.111073</v>
      </c>
      <c r="S176" s="367">
        <v>1</v>
      </c>
      <c r="T176" s="369">
        <v>8.2759805332978775E-2</v>
      </c>
      <c r="U176" s="369">
        <v>0.93087513348934481</v>
      </c>
      <c r="V176" s="369">
        <v>0.10242625528549953</v>
      </c>
      <c r="W176" s="369">
        <v>0.94003830475618477</v>
      </c>
      <c r="X176" s="369">
        <v>0.14085672739394406</v>
      </c>
      <c r="Y176" s="369">
        <v>0.99047499033919695</v>
      </c>
      <c r="Z176" s="369">
        <v>0.19273966963985689</v>
      </c>
      <c r="AA176" s="369">
        <v>1.0532382001250513</v>
      </c>
      <c r="AB176" s="369">
        <v>4.6113378126949921E-3</v>
      </c>
      <c r="AC176" s="373">
        <v>-1.2798014097627102</v>
      </c>
      <c r="AD176" s="555">
        <v>12013309000103</v>
      </c>
      <c r="AE176" s="370" t="s">
        <v>2338</v>
      </c>
      <c r="AF176" s="370" t="s">
        <v>2338</v>
      </c>
      <c r="AG176" s="374" t="s">
        <v>1447</v>
      </c>
      <c r="AH176" s="374" t="s">
        <v>2282</v>
      </c>
      <c r="AI176" s="374">
        <v>0</v>
      </c>
      <c r="AJ176" s="374">
        <v>0</v>
      </c>
      <c r="AK176" s="374">
        <v>0</v>
      </c>
      <c r="AL176" s="369">
        <v>5.0000000000000001E-3</v>
      </c>
      <c r="AM176" s="369">
        <v>0.2</v>
      </c>
      <c r="AN176" s="369" t="s">
        <v>64</v>
      </c>
      <c r="AO176" s="367" t="s">
        <v>1324</v>
      </c>
      <c r="AP176" s="370" t="s">
        <v>13</v>
      </c>
      <c r="AQ176" s="376" t="s">
        <v>688</v>
      </c>
      <c r="AR176" s="369" t="s">
        <v>34</v>
      </c>
      <c r="AS176" s="369" t="s">
        <v>34</v>
      </c>
      <c r="AT176" s="369"/>
      <c r="AW176" s="680"/>
      <c r="AX176" s="680"/>
      <c r="AY176" s="681"/>
      <c r="AZ176" s="681"/>
      <c r="BA176" s="681"/>
      <c r="BB176" s="682"/>
      <c r="BC176" s="681"/>
      <c r="BD176" s="681"/>
      <c r="BE176" s="681"/>
      <c r="BF176" s="681"/>
      <c r="BG176" s="682"/>
      <c r="BH176" s="682"/>
      <c r="BI176" s="683"/>
      <c r="BJ176" s="683"/>
      <c r="BK176" s="683"/>
      <c r="BL176" s="682"/>
      <c r="BM176" s="682"/>
      <c r="BN176" s="682"/>
      <c r="BO176" s="682"/>
      <c r="BP176" s="682"/>
      <c r="BQ176" s="682"/>
      <c r="BR176" s="682"/>
      <c r="BS176" s="682"/>
      <c r="BT176" s="685"/>
      <c r="BU176" s="686"/>
      <c r="BV176" s="684"/>
      <c r="BW176" s="687"/>
    </row>
    <row r="177" spans="2:75" ht="15.75" customHeight="1">
      <c r="B177" s="363" t="s">
        <v>1531</v>
      </c>
      <c r="C177" s="364">
        <v>12013309000103</v>
      </c>
      <c r="D177" s="365" t="s">
        <v>13</v>
      </c>
      <c r="E177" s="365" t="s">
        <v>615</v>
      </c>
      <c r="F177" s="365" t="s">
        <v>619</v>
      </c>
      <c r="G177" s="366" t="s">
        <v>34</v>
      </c>
      <c r="H177" s="366" t="s">
        <v>1337</v>
      </c>
      <c r="I177" s="366"/>
      <c r="J177" s="366" t="s">
        <v>608</v>
      </c>
      <c r="K177" s="367" t="s">
        <v>48</v>
      </c>
      <c r="L177" s="368"/>
      <c r="M177" s="368"/>
      <c r="N177" s="367">
        <v>254843</v>
      </c>
      <c r="O177" s="367" t="s">
        <v>1321</v>
      </c>
      <c r="P177" s="371">
        <v>40417</v>
      </c>
      <c r="Q177" s="372">
        <v>18934320424.740002</v>
      </c>
      <c r="R177" s="372">
        <v>17357986246.126011</v>
      </c>
      <c r="S177" s="367">
        <v>1</v>
      </c>
      <c r="T177" s="369">
        <v>8.6854205957492381E-2</v>
      </c>
      <c r="U177" s="369">
        <v>0.9769285976386155</v>
      </c>
      <c r="V177" s="369">
        <v>0.10799844645810786</v>
      </c>
      <c r="W177" s="369">
        <v>0.99117825055500042</v>
      </c>
      <c r="X177" s="369">
        <v>0.15405757469676296</v>
      </c>
      <c r="Y177" s="369">
        <v>1.0833005823193418</v>
      </c>
      <c r="Z177" s="369">
        <v>0.21486499469739506</v>
      </c>
      <c r="AA177" s="369">
        <v>1.174143448039642</v>
      </c>
      <c r="AB177" s="369">
        <v>4.7036663184748138E-3</v>
      </c>
      <c r="AC177" s="373">
        <v>-0.18228721219379451</v>
      </c>
      <c r="AD177" s="555">
        <v>0</v>
      </c>
      <c r="AE177" s="370" t="s">
        <v>2338</v>
      </c>
      <c r="AF177" s="370" t="s">
        <v>2338</v>
      </c>
      <c r="AG177" s="374" t="s">
        <v>1447</v>
      </c>
      <c r="AH177" s="374" t="s">
        <v>2339</v>
      </c>
      <c r="AI177" s="374">
        <v>0</v>
      </c>
      <c r="AJ177" s="374">
        <v>0</v>
      </c>
      <c r="AK177" s="374">
        <v>0</v>
      </c>
      <c r="AL177" s="369">
        <v>5.0000000000000001E-3</v>
      </c>
      <c r="AM177" s="369" t="s">
        <v>34</v>
      </c>
      <c r="AN177" s="369" t="s">
        <v>64</v>
      </c>
      <c r="AO177" s="367" t="s">
        <v>1324</v>
      </c>
      <c r="AP177" s="370" t="s">
        <v>13</v>
      </c>
      <c r="AQ177" s="376" t="s">
        <v>688</v>
      </c>
      <c r="AR177" s="369" t="s">
        <v>34</v>
      </c>
      <c r="AS177" s="369" t="s">
        <v>34</v>
      </c>
      <c r="AT177" s="369"/>
      <c r="AW177" s="680"/>
      <c r="AX177" s="680"/>
      <c r="AY177" s="681"/>
      <c r="AZ177" s="681"/>
      <c r="BA177" s="681"/>
      <c r="BB177" s="682"/>
      <c r="BC177" s="681"/>
      <c r="BD177" s="681"/>
      <c r="BE177" s="681"/>
      <c r="BF177" s="681"/>
      <c r="BG177" s="682"/>
      <c r="BH177" s="682"/>
      <c r="BI177" s="683"/>
      <c r="BJ177" s="683"/>
      <c r="BK177" s="683"/>
      <c r="BL177" s="682"/>
      <c r="BM177" s="682"/>
      <c r="BN177" s="682"/>
      <c r="BO177" s="682"/>
      <c r="BP177" s="682"/>
      <c r="BQ177" s="682"/>
      <c r="BR177" s="682"/>
      <c r="BS177" s="682"/>
      <c r="BT177" s="685"/>
      <c r="BU177" s="686"/>
      <c r="BV177" s="684"/>
      <c r="BW177" s="687"/>
    </row>
    <row r="178" spans="2:75" ht="15.75" customHeight="1">
      <c r="B178" s="363" t="s">
        <v>122</v>
      </c>
      <c r="C178" s="364">
        <v>39800501000198</v>
      </c>
      <c r="D178" s="365" t="s">
        <v>13</v>
      </c>
      <c r="E178" s="365" t="s">
        <v>615</v>
      </c>
      <c r="F178" s="365" t="s">
        <v>619</v>
      </c>
      <c r="G178" s="366" t="s">
        <v>34</v>
      </c>
      <c r="H178" s="366" t="s">
        <v>1338</v>
      </c>
      <c r="I178" s="366" t="s">
        <v>34</v>
      </c>
      <c r="J178" s="366"/>
      <c r="K178" s="367" t="s">
        <v>48</v>
      </c>
      <c r="L178" s="368"/>
      <c r="M178" s="368" t="s">
        <v>1418</v>
      </c>
      <c r="N178" s="367">
        <v>566039</v>
      </c>
      <c r="O178" s="367" t="s">
        <v>1321</v>
      </c>
      <c r="P178" s="371">
        <v>44180</v>
      </c>
      <c r="Q178" s="372">
        <v>1532959.72</v>
      </c>
      <c r="R178" s="372">
        <v>1341566.530912698</v>
      </c>
      <c r="S178" s="367">
        <v>6</v>
      </c>
      <c r="T178" s="369">
        <v>0.71784909419225107</v>
      </c>
      <c r="U178" s="369">
        <v>9.2797753513914643</v>
      </c>
      <c r="V178" s="369">
        <v>-0.10361993426521077</v>
      </c>
      <c r="W178" s="369">
        <v>-1.0158218334303306</v>
      </c>
      <c r="X178" s="369" t="s">
        <v>1421</v>
      </c>
      <c r="Y178" s="369" t="s">
        <v>1421</v>
      </c>
      <c r="Z178" s="369" t="s">
        <v>1421</v>
      </c>
      <c r="AA178" s="369" t="s">
        <v>1421</v>
      </c>
      <c r="AB178" s="369">
        <v>0.44211027319621415</v>
      </c>
      <c r="AC178" s="373">
        <v>-0.24085836267019256</v>
      </c>
      <c r="AD178" s="555">
        <v>0</v>
      </c>
      <c r="AE178" s="370" t="s">
        <v>2340</v>
      </c>
      <c r="AF178" s="370" t="s">
        <v>2278</v>
      </c>
      <c r="AG178" s="374" t="s">
        <v>1444</v>
      </c>
      <c r="AH178" s="374" t="s">
        <v>2282</v>
      </c>
      <c r="AI178" s="374">
        <v>100</v>
      </c>
      <c r="AJ178" s="374">
        <v>100</v>
      </c>
      <c r="AK178" s="374">
        <v>100</v>
      </c>
      <c r="AL178" s="369">
        <v>2E-3</v>
      </c>
      <c r="AM178" s="369">
        <v>0.4</v>
      </c>
      <c r="AN178" s="369" t="s">
        <v>34</v>
      </c>
      <c r="AO178" s="367" t="s">
        <v>1324</v>
      </c>
      <c r="AP178" s="370" t="s">
        <v>13</v>
      </c>
      <c r="AQ178" s="376" t="s">
        <v>668</v>
      </c>
      <c r="AR178" s="369">
        <v>2.6660000000000003E-4</v>
      </c>
      <c r="AS178" s="369">
        <v>2.6660000000000003E-4</v>
      </c>
      <c r="AT178" s="369"/>
      <c r="AW178" s="680"/>
      <c r="AX178" s="680"/>
      <c r="AY178" s="681"/>
      <c r="AZ178" s="681"/>
      <c r="BA178" s="681"/>
      <c r="BB178" s="682"/>
      <c r="BC178" s="681"/>
      <c r="BD178" s="681"/>
      <c r="BE178" s="681"/>
      <c r="BF178" s="681"/>
      <c r="BG178" s="682"/>
      <c r="BH178" s="682"/>
      <c r="BI178" s="683"/>
      <c r="BJ178" s="683"/>
      <c r="BK178" s="683"/>
      <c r="BL178" s="682"/>
      <c r="BM178" s="682"/>
      <c r="BN178" s="682"/>
      <c r="BO178" s="682"/>
      <c r="BP178" s="682"/>
      <c r="BQ178" s="682"/>
      <c r="BR178" s="682"/>
      <c r="BS178" s="682"/>
      <c r="BT178" s="685"/>
      <c r="BU178" s="686"/>
      <c r="BV178" s="684"/>
      <c r="BW178" s="687"/>
    </row>
    <row r="179" spans="2:75" ht="15.75" customHeight="1">
      <c r="B179" s="363" t="s">
        <v>123</v>
      </c>
      <c r="C179" s="364">
        <v>39974143000130</v>
      </c>
      <c r="D179" s="365" t="s">
        <v>14</v>
      </c>
      <c r="E179" s="365" t="s">
        <v>607</v>
      </c>
      <c r="F179" s="365"/>
      <c r="G179" s="366"/>
      <c r="H179" s="366" t="s">
        <v>34</v>
      </c>
      <c r="I179" s="366" t="s">
        <v>34</v>
      </c>
      <c r="J179" s="366" t="s">
        <v>608</v>
      </c>
      <c r="K179" s="367" t="s">
        <v>48</v>
      </c>
      <c r="L179" s="368"/>
      <c r="M179" s="368" t="s">
        <v>1418</v>
      </c>
      <c r="N179" s="367">
        <v>582670</v>
      </c>
      <c r="O179" s="367" t="s">
        <v>1321</v>
      </c>
      <c r="P179" s="371">
        <v>44245</v>
      </c>
      <c r="Q179" s="372">
        <v>20118383.239999998</v>
      </c>
      <c r="R179" s="372">
        <v>18025872.933492061</v>
      </c>
      <c r="S179" s="367">
        <v>182</v>
      </c>
      <c r="T179" s="369">
        <v>-0.16196071023401848</v>
      </c>
      <c r="U179" s="369">
        <v>-2.0936977129081455</v>
      </c>
      <c r="V179" s="369">
        <v>-0.27812339099178407</v>
      </c>
      <c r="W179" s="369">
        <v>-2.7265392027177633</v>
      </c>
      <c r="X179" s="369" t="s">
        <v>1421</v>
      </c>
      <c r="Y179" s="369" t="s">
        <v>1421</v>
      </c>
      <c r="Z179" s="369" t="s">
        <v>1421</v>
      </c>
      <c r="AA179" s="369" t="s">
        <v>1421</v>
      </c>
      <c r="AB179" s="369">
        <v>0.50671900126016078</v>
      </c>
      <c r="AC179" s="373">
        <v>-0.58135006165197012</v>
      </c>
      <c r="AD179" s="555">
        <v>0</v>
      </c>
      <c r="AE179" s="370" t="s">
        <v>2307</v>
      </c>
      <c r="AF179" s="370" t="s">
        <v>2287</v>
      </c>
      <c r="AG179" s="374" t="s">
        <v>1445</v>
      </c>
      <c r="AH179" s="374" t="s">
        <v>726</v>
      </c>
      <c r="AI179" s="374">
        <v>5000</v>
      </c>
      <c r="AJ179" s="374" t="s">
        <v>1432</v>
      </c>
      <c r="AK179" s="374">
        <v>1000</v>
      </c>
      <c r="AL179" s="369">
        <v>5.0000000000000001E-3</v>
      </c>
      <c r="AM179" s="369">
        <v>0.25</v>
      </c>
      <c r="AN179" s="369" t="s">
        <v>34</v>
      </c>
      <c r="AO179" s="367" t="s">
        <v>1324</v>
      </c>
      <c r="AP179" s="370" t="s">
        <v>716</v>
      </c>
      <c r="AQ179" s="376" t="s">
        <v>659</v>
      </c>
      <c r="AR179" s="369" t="s">
        <v>34</v>
      </c>
      <c r="AS179" s="369" t="s">
        <v>34</v>
      </c>
      <c r="AT179" s="369"/>
      <c r="AW179" s="680"/>
      <c r="AX179" s="680"/>
      <c r="AY179" s="681"/>
      <c r="AZ179" s="681"/>
      <c r="BA179" s="681"/>
      <c r="BB179" s="682"/>
      <c r="BC179" s="681"/>
      <c r="BD179" s="681"/>
      <c r="BE179" s="681"/>
      <c r="BF179" s="681"/>
      <c r="BG179" s="682"/>
      <c r="BH179" s="682"/>
      <c r="BI179" s="683"/>
      <c r="BJ179" s="683"/>
      <c r="BK179" s="683"/>
      <c r="BL179" s="682"/>
      <c r="BM179" s="682"/>
      <c r="BN179" s="682"/>
      <c r="BO179" s="682"/>
      <c r="BP179" s="682"/>
      <c r="BQ179" s="682"/>
      <c r="BR179" s="682"/>
      <c r="BS179" s="682"/>
      <c r="BT179" s="685"/>
      <c r="BU179" s="686"/>
      <c r="BV179" s="684"/>
      <c r="BW179" s="687"/>
    </row>
    <row r="180" spans="2:75" ht="15.75" customHeight="1">
      <c r="B180" s="363" t="s">
        <v>496</v>
      </c>
      <c r="C180" s="364">
        <v>33361831000148</v>
      </c>
      <c r="D180" s="365" t="s">
        <v>13</v>
      </c>
      <c r="E180" s="365" t="s">
        <v>615</v>
      </c>
      <c r="F180" s="365" t="s">
        <v>619</v>
      </c>
      <c r="G180" s="366" t="s">
        <v>34</v>
      </c>
      <c r="H180" s="366" t="s">
        <v>1338</v>
      </c>
      <c r="I180" s="366" t="s">
        <v>34</v>
      </c>
      <c r="J180" s="366"/>
      <c r="K180" s="367" t="s">
        <v>48</v>
      </c>
      <c r="L180" s="368"/>
      <c r="M180" s="368" t="s">
        <v>34</v>
      </c>
      <c r="N180" s="367">
        <v>501794</v>
      </c>
      <c r="O180" s="367" t="s">
        <v>1321</v>
      </c>
      <c r="P180" s="371">
        <v>43642</v>
      </c>
      <c r="Q180" s="372">
        <v>50529733.439999998</v>
      </c>
      <c r="R180" s="372">
        <v>105104654.4744841</v>
      </c>
      <c r="S180" s="367">
        <v>5</v>
      </c>
      <c r="T180" s="369">
        <v>-0.11119188626024934</v>
      </c>
      <c r="U180" s="369">
        <v>-1.4373992162707161</v>
      </c>
      <c r="V180" s="369">
        <v>-8.9601632226958383E-2</v>
      </c>
      <c r="W180" s="369">
        <v>-0.87839559996418359</v>
      </c>
      <c r="X180" s="369">
        <v>7.7666367614138476E-2</v>
      </c>
      <c r="Y180" s="369">
        <v>0.58895817453306154</v>
      </c>
      <c r="Z180" s="369">
        <v>9.4085493922897445E-2</v>
      </c>
      <c r="AA180" s="369">
        <v>0.53481244887054336</v>
      </c>
      <c r="AB180" s="369">
        <v>0.11397298252817935</v>
      </c>
      <c r="AC180" s="373">
        <v>-1.6189911362629164</v>
      </c>
      <c r="AD180" s="555">
        <v>32222759000105</v>
      </c>
      <c r="AE180" s="370" t="s">
        <v>2341</v>
      </c>
      <c r="AF180" s="370" t="s">
        <v>728</v>
      </c>
      <c r="AG180" s="374" t="s">
        <v>728</v>
      </c>
      <c r="AH180" s="374" t="s">
        <v>2279</v>
      </c>
      <c r="AI180" s="374">
        <v>10000</v>
      </c>
      <c r="AJ180" s="374">
        <v>5000</v>
      </c>
      <c r="AK180" s="374">
        <v>5000</v>
      </c>
      <c r="AL180" s="369">
        <v>9.0000000000000011E-3</v>
      </c>
      <c r="AM180" s="369" t="s">
        <v>34</v>
      </c>
      <c r="AN180" s="369" t="s">
        <v>34</v>
      </c>
      <c r="AO180" s="367" t="s">
        <v>1324</v>
      </c>
      <c r="AP180" s="370" t="s">
        <v>13</v>
      </c>
      <c r="AQ180" s="376" t="s">
        <v>679</v>
      </c>
      <c r="AR180" s="369">
        <v>5.3333999999999994E-3</v>
      </c>
      <c r="AS180" s="369">
        <v>5.3333999999999994E-3</v>
      </c>
      <c r="AT180" s="369"/>
      <c r="AW180" s="680"/>
      <c r="AX180" s="680"/>
      <c r="AY180" s="681"/>
      <c r="AZ180" s="681"/>
      <c r="BA180" s="681"/>
      <c r="BB180" s="682"/>
      <c r="BC180" s="681"/>
      <c r="BD180" s="681"/>
      <c r="BE180" s="681"/>
      <c r="BF180" s="681"/>
      <c r="BG180" s="682"/>
      <c r="BH180" s="682"/>
      <c r="BI180" s="683"/>
      <c r="BJ180" s="683"/>
      <c r="BK180" s="683"/>
      <c r="BL180" s="682"/>
      <c r="BM180" s="682"/>
      <c r="BN180" s="682"/>
      <c r="BO180" s="682"/>
      <c r="BP180" s="682"/>
      <c r="BQ180" s="682"/>
      <c r="BR180" s="682"/>
      <c r="BS180" s="682"/>
      <c r="BT180" s="685"/>
      <c r="BU180" s="686"/>
      <c r="BV180" s="684"/>
      <c r="BW180" s="687"/>
    </row>
    <row r="181" spans="2:75" ht="15.75" customHeight="1">
      <c r="B181" s="363" t="s">
        <v>800</v>
      </c>
      <c r="C181" s="364">
        <v>33361798000156</v>
      </c>
      <c r="D181" s="365" t="s">
        <v>11</v>
      </c>
      <c r="E181" s="365" t="s">
        <v>661</v>
      </c>
      <c r="F181" s="365" t="s">
        <v>663</v>
      </c>
      <c r="G181" s="366"/>
      <c r="H181" s="366" t="s">
        <v>34</v>
      </c>
      <c r="I181" s="366"/>
      <c r="J181" s="366" t="s">
        <v>611</v>
      </c>
      <c r="K181" s="367" t="s">
        <v>48</v>
      </c>
      <c r="L181" s="368"/>
      <c r="M181" s="368" t="s">
        <v>34</v>
      </c>
      <c r="N181" s="367">
        <v>501859</v>
      </c>
      <c r="O181" s="367" t="s">
        <v>1321</v>
      </c>
      <c r="P181" s="371">
        <v>43643</v>
      </c>
      <c r="Q181" s="372">
        <v>28564914.18</v>
      </c>
      <c r="R181" s="372">
        <v>47216349.616825424</v>
      </c>
      <c r="S181" s="367">
        <v>5</v>
      </c>
      <c r="T181" s="369">
        <v>-1.6590494031271108E-2</v>
      </c>
      <c r="U181" s="369">
        <v>-0.21446855449756275</v>
      </c>
      <c r="V181" s="369">
        <v>-1.6577260537070093E-2</v>
      </c>
      <c r="W181" s="369">
        <v>-0.16251258323440665</v>
      </c>
      <c r="X181" s="369">
        <v>4.2949298204509212E-2</v>
      </c>
      <c r="Y181" s="369">
        <v>0.32569233047792295</v>
      </c>
      <c r="Z181" s="369">
        <v>5.6719600375438661E-2</v>
      </c>
      <c r="AA181" s="369">
        <v>0.32241259636268449</v>
      </c>
      <c r="AB181" s="369">
        <v>2.7715465201511427E-2</v>
      </c>
      <c r="AC181" s="373">
        <v>-4.0946421844254033</v>
      </c>
      <c r="AD181" s="555">
        <v>33361923000128</v>
      </c>
      <c r="AE181" s="370" t="s">
        <v>2341</v>
      </c>
      <c r="AF181" s="370" t="s">
        <v>728</v>
      </c>
      <c r="AG181" s="374" t="s">
        <v>728</v>
      </c>
      <c r="AH181" s="374" t="s">
        <v>2279</v>
      </c>
      <c r="AI181" s="374">
        <v>10000</v>
      </c>
      <c r="AJ181" s="374">
        <v>5000</v>
      </c>
      <c r="AK181" s="374">
        <v>5000</v>
      </c>
      <c r="AL181" s="369">
        <v>8.0000000000000002E-3</v>
      </c>
      <c r="AM181" s="369" t="s">
        <v>34</v>
      </c>
      <c r="AN181" s="369" t="s">
        <v>34</v>
      </c>
      <c r="AO181" s="367" t="s">
        <v>1324</v>
      </c>
      <c r="AP181" s="370" t="s">
        <v>13</v>
      </c>
      <c r="AQ181" s="376" t="s">
        <v>679</v>
      </c>
      <c r="AR181" s="369">
        <v>4.6666666666666662E-3</v>
      </c>
      <c r="AS181" s="369">
        <v>4.6666666666666662E-3</v>
      </c>
      <c r="AT181" s="369"/>
      <c r="AW181" s="680"/>
      <c r="AX181" s="680"/>
      <c r="AY181" s="681"/>
      <c r="AZ181" s="681"/>
      <c r="BA181" s="681"/>
      <c r="BB181" s="682"/>
      <c r="BC181" s="681"/>
      <c r="BD181" s="681"/>
      <c r="BE181" s="681"/>
      <c r="BF181" s="681"/>
      <c r="BG181" s="682"/>
      <c r="BH181" s="682"/>
      <c r="BI181" s="683"/>
      <c r="BJ181" s="683"/>
      <c r="BK181" s="683"/>
      <c r="BL181" s="682"/>
      <c r="BM181" s="682"/>
      <c r="BN181" s="682"/>
      <c r="BO181" s="682"/>
      <c r="BP181" s="682"/>
      <c r="BQ181" s="682"/>
      <c r="BR181" s="682"/>
      <c r="BS181" s="682"/>
      <c r="BT181" s="685"/>
      <c r="BU181" s="686"/>
      <c r="BV181" s="684"/>
      <c r="BW181" s="687"/>
    </row>
    <row r="182" spans="2:75" ht="15.75" customHeight="1">
      <c r="B182" s="363" t="s">
        <v>801</v>
      </c>
      <c r="C182" s="364">
        <v>33361657000133</v>
      </c>
      <c r="D182" s="365" t="s">
        <v>13</v>
      </c>
      <c r="E182" s="365" t="s">
        <v>616</v>
      </c>
      <c r="F182" s="365" t="s">
        <v>618</v>
      </c>
      <c r="G182" s="366" t="s">
        <v>34</v>
      </c>
      <c r="H182" s="366" t="s">
        <v>865</v>
      </c>
      <c r="I182" s="366" t="s">
        <v>34</v>
      </c>
      <c r="J182" s="366" t="s">
        <v>611</v>
      </c>
      <c r="K182" s="367"/>
      <c r="L182" s="368" t="s">
        <v>1339</v>
      </c>
      <c r="M182" s="368" t="s">
        <v>34</v>
      </c>
      <c r="N182" s="367">
        <v>501891</v>
      </c>
      <c r="O182" s="367" t="s">
        <v>1321</v>
      </c>
      <c r="P182" s="371">
        <v>43641</v>
      </c>
      <c r="Q182" s="372">
        <v>225407213.21000001</v>
      </c>
      <c r="R182" s="372">
        <v>359489157.90380937</v>
      </c>
      <c r="S182" s="367">
        <v>5</v>
      </c>
      <c r="T182" s="369">
        <v>5.3352737483266743E-2</v>
      </c>
      <c r="U182" s="369">
        <v>0.68970125090647871</v>
      </c>
      <c r="V182" s="369">
        <v>7.8102363236456585E-2</v>
      </c>
      <c r="W182" s="369">
        <v>0.76566431334569818</v>
      </c>
      <c r="X182" s="369">
        <v>0.14777289998078613</v>
      </c>
      <c r="Y182" s="369">
        <v>1.120588745060572</v>
      </c>
      <c r="Z182" s="369">
        <v>0.20187311581209388</v>
      </c>
      <c r="AA182" s="369">
        <v>1.1475122351705871</v>
      </c>
      <c r="AB182" s="369">
        <v>6.2414101723507379E-2</v>
      </c>
      <c r="AC182" s="373">
        <v>-0.32044295200289624</v>
      </c>
      <c r="AD182" s="555">
        <v>33361873000189</v>
      </c>
      <c r="AE182" s="370" t="s">
        <v>2341</v>
      </c>
      <c r="AF182" s="370" t="s">
        <v>728</v>
      </c>
      <c r="AG182" s="374" t="s">
        <v>728</v>
      </c>
      <c r="AH182" s="374" t="s">
        <v>2279</v>
      </c>
      <c r="AI182" s="374">
        <v>10000</v>
      </c>
      <c r="AJ182" s="374">
        <v>5000</v>
      </c>
      <c r="AK182" s="374">
        <v>5000</v>
      </c>
      <c r="AL182" s="369">
        <v>9.0000000000000011E-3</v>
      </c>
      <c r="AM182" s="369" t="s">
        <v>34</v>
      </c>
      <c r="AN182" s="369" t="s">
        <v>34</v>
      </c>
      <c r="AO182" s="367" t="s">
        <v>1324</v>
      </c>
      <c r="AP182" s="370" t="s">
        <v>13</v>
      </c>
      <c r="AQ182" s="376" t="s">
        <v>679</v>
      </c>
      <c r="AR182" s="369">
        <v>5.3333999999999994E-3</v>
      </c>
      <c r="AS182" s="369">
        <v>5.3333999999999994E-3</v>
      </c>
      <c r="AT182" s="369"/>
      <c r="AW182" s="680"/>
      <c r="AX182" s="680"/>
      <c r="AY182" s="681"/>
      <c r="AZ182" s="681"/>
      <c r="BA182" s="681"/>
      <c r="BB182" s="682"/>
      <c r="BC182" s="681"/>
      <c r="BD182" s="681"/>
      <c r="BE182" s="681"/>
      <c r="BF182" s="681"/>
      <c r="BG182" s="682"/>
      <c r="BH182" s="682"/>
      <c r="BI182" s="683"/>
      <c r="BJ182" s="683"/>
      <c r="BK182" s="683"/>
      <c r="BL182" s="682"/>
      <c r="BM182" s="682"/>
      <c r="BN182" s="682"/>
      <c r="BO182" s="682"/>
      <c r="BP182" s="682"/>
      <c r="BQ182" s="682"/>
      <c r="BR182" s="682"/>
      <c r="BS182" s="682"/>
      <c r="BT182" s="685"/>
      <c r="BU182" s="686"/>
      <c r="BV182" s="684"/>
      <c r="BW182" s="687"/>
    </row>
    <row r="183" spans="2:75" ht="15.75" customHeight="1">
      <c r="B183" s="363" t="s">
        <v>802</v>
      </c>
      <c r="C183" s="364">
        <v>41673246000101</v>
      </c>
      <c r="D183" s="365" t="s">
        <v>14</v>
      </c>
      <c r="E183" s="365" t="s">
        <v>607</v>
      </c>
      <c r="F183" s="365"/>
      <c r="G183" s="366" t="s">
        <v>866</v>
      </c>
      <c r="H183" s="366" t="s">
        <v>34</v>
      </c>
      <c r="I183" s="366" t="s">
        <v>34</v>
      </c>
      <c r="J183" s="366" t="s">
        <v>611</v>
      </c>
      <c r="K183" s="367" t="s">
        <v>48</v>
      </c>
      <c r="L183" s="368"/>
      <c r="M183" s="368" t="s">
        <v>1418</v>
      </c>
      <c r="N183" s="367">
        <v>600547</v>
      </c>
      <c r="O183" s="367" t="s">
        <v>1321</v>
      </c>
      <c r="P183" s="371">
        <v>44383</v>
      </c>
      <c r="Q183" s="372">
        <v>1209595.25</v>
      </c>
      <c r="R183" s="372">
        <v>1184943.5242460307</v>
      </c>
      <c r="S183" s="367">
        <v>5</v>
      </c>
      <c r="T183" s="369">
        <v>-0.27805868065554551</v>
      </c>
      <c r="U183" s="369">
        <v>-3.5945188367079166</v>
      </c>
      <c r="V183" s="369">
        <v>-0.28350762705645505</v>
      </c>
      <c r="W183" s="369">
        <v>-2.7793227196116943</v>
      </c>
      <c r="X183" s="369" t="s">
        <v>1421</v>
      </c>
      <c r="Y183" s="369" t="s">
        <v>1421</v>
      </c>
      <c r="Z183" s="369" t="s">
        <v>1421</v>
      </c>
      <c r="AA183" s="369" t="s">
        <v>1421</v>
      </c>
      <c r="AB183" s="369">
        <v>0.34106462988470276</v>
      </c>
      <c r="AC183" s="373">
        <v>-1.0911140250371221</v>
      </c>
      <c r="AD183" s="555">
        <v>0</v>
      </c>
      <c r="AE183" s="370" t="s">
        <v>2292</v>
      </c>
      <c r="AF183" s="370" t="s">
        <v>2278</v>
      </c>
      <c r="AG183" s="374" t="s">
        <v>1444</v>
      </c>
      <c r="AH183" s="374" t="s">
        <v>2279</v>
      </c>
      <c r="AI183" s="374">
        <v>100</v>
      </c>
      <c r="AJ183" s="374">
        <v>100</v>
      </c>
      <c r="AK183" s="374">
        <v>100</v>
      </c>
      <c r="AL183" s="369">
        <v>4.0000000000000002E-4</v>
      </c>
      <c r="AM183" s="369" t="s">
        <v>34</v>
      </c>
      <c r="AN183" s="369" t="s">
        <v>34</v>
      </c>
      <c r="AO183" s="367" t="s">
        <v>1324</v>
      </c>
      <c r="AP183" s="370" t="s">
        <v>716</v>
      </c>
      <c r="AQ183" s="376" t="s">
        <v>687</v>
      </c>
      <c r="AR183" s="369" t="s">
        <v>34</v>
      </c>
      <c r="AS183" s="369" t="s">
        <v>34</v>
      </c>
      <c r="AT183" s="369"/>
      <c r="AW183" s="680"/>
      <c r="AX183" s="680"/>
      <c r="AY183" s="681"/>
      <c r="AZ183" s="681"/>
      <c r="BA183" s="681"/>
      <c r="BB183" s="682"/>
      <c r="BC183" s="681"/>
      <c r="BD183" s="681"/>
      <c r="BE183" s="681"/>
      <c r="BF183" s="681"/>
      <c r="BG183" s="682"/>
      <c r="BH183" s="682"/>
      <c r="BI183" s="683"/>
      <c r="BJ183" s="683"/>
      <c r="BK183" s="683"/>
      <c r="BL183" s="682"/>
      <c r="BM183" s="682"/>
      <c r="BN183" s="682"/>
      <c r="BO183" s="682"/>
      <c r="BP183" s="682"/>
      <c r="BQ183" s="682"/>
      <c r="BR183" s="682"/>
      <c r="BS183" s="682"/>
      <c r="BT183" s="685"/>
      <c r="BU183" s="686"/>
      <c r="BV183" s="684"/>
      <c r="BW183" s="687"/>
    </row>
    <row r="184" spans="2:75" ht="15.75" customHeight="1">
      <c r="B184" s="363" t="s">
        <v>124</v>
      </c>
      <c r="C184" s="364">
        <v>37830181000193</v>
      </c>
      <c r="D184" s="365" t="s">
        <v>14</v>
      </c>
      <c r="E184" s="365" t="s">
        <v>607</v>
      </c>
      <c r="F184" s="365"/>
      <c r="G184" s="366"/>
      <c r="H184" s="366" t="s">
        <v>34</v>
      </c>
      <c r="I184" s="366" t="s">
        <v>34</v>
      </c>
      <c r="J184" s="366" t="s">
        <v>608</v>
      </c>
      <c r="K184" s="367" t="s">
        <v>48</v>
      </c>
      <c r="L184" s="368"/>
      <c r="M184" s="368" t="s">
        <v>34</v>
      </c>
      <c r="N184" s="367">
        <v>548936</v>
      </c>
      <c r="O184" s="367" t="s">
        <v>1321</v>
      </c>
      <c r="P184" s="371">
        <v>44061</v>
      </c>
      <c r="Q184" s="372">
        <v>7956940.3799999999</v>
      </c>
      <c r="R184" s="372">
        <v>6340732.0498412699</v>
      </c>
      <c r="S184" s="367">
        <v>3</v>
      </c>
      <c r="T184" s="369">
        <v>0.11463865279781582</v>
      </c>
      <c r="U184" s="369">
        <v>1.4819562400464459</v>
      </c>
      <c r="V184" s="369">
        <v>-6.2057420976768807E-4</v>
      </c>
      <c r="W184" s="369">
        <v>-6.0837022916104943E-3</v>
      </c>
      <c r="X184" s="369">
        <v>0.31578286521978205</v>
      </c>
      <c r="Y184" s="369">
        <v>2.3946388322505521</v>
      </c>
      <c r="Z184" s="369" t="s">
        <v>1421</v>
      </c>
      <c r="AA184" s="369" t="s">
        <v>1421</v>
      </c>
      <c r="AB184" s="369">
        <v>0.2230154368695946</v>
      </c>
      <c r="AC184" s="373">
        <v>-0.32688128448373122</v>
      </c>
      <c r="AD184" s="555">
        <v>37830134000140</v>
      </c>
      <c r="AE184" s="370" t="s">
        <v>2342</v>
      </c>
      <c r="AF184" s="370" t="s">
        <v>2284</v>
      </c>
      <c r="AG184" s="374" t="s">
        <v>719</v>
      </c>
      <c r="AH184" s="374" t="s">
        <v>2282</v>
      </c>
      <c r="AI184" s="374">
        <v>5000</v>
      </c>
      <c r="AJ184" s="374">
        <v>5000</v>
      </c>
      <c r="AK184" s="374">
        <v>5000</v>
      </c>
      <c r="AL184" s="369">
        <v>0.02</v>
      </c>
      <c r="AM184" s="369">
        <v>0.2</v>
      </c>
      <c r="AN184" s="369" t="s">
        <v>666</v>
      </c>
      <c r="AO184" s="367" t="s">
        <v>1324</v>
      </c>
      <c r="AP184" s="370" t="s">
        <v>716</v>
      </c>
      <c r="AQ184" s="376" t="s">
        <v>659</v>
      </c>
      <c r="AR184" s="369">
        <v>4.0000000000000001E-3</v>
      </c>
      <c r="AS184" s="369">
        <v>4.0000000000000001E-3</v>
      </c>
      <c r="AT184" s="369"/>
      <c r="AW184" s="680"/>
      <c r="AX184" s="680"/>
      <c r="AY184" s="681"/>
      <c r="AZ184" s="681"/>
      <c r="BA184" s="681"/>
      <c r="BB184" s="682"/>
      <c r="BC184" s="681"/>
      <c r="BD184" s="681"/>
      <c r="BE184" s="681"/>
      <c r="BF184" s="681"/>
      <c r="BG184" s="682"/>
      <c r="BH184" s="682"/>
      <c r="BI184" s="683"/>
      <c r="BJ184" s="683"/>
      <c r="BK184" s="683"/>
      <c r="BL184" s="682"/>
      <c r="BM184" s="682"/>
      <c r="BN184" s="682"/>
      <c r="BO184" s="682"/>
      <c r="BP184" s="682"/>
      <c r="BQ184" s="682"/>
      <c r="BR184" s="682"/>
      <c r="BS184" s="682"/>
      <c r="BT184" s="685"/>
      <c r="BU184" s="686"/>
      <c r="BV184" s="684"/>
      <c r="BW184" s="687"/>
    </row>
    <row r="185" spans="2:75" ht="15.75" customHeight="1">
      <c r="B185" s="363" t="s">
        <v>803</v>
      </c>
      <c r="C185" s="364">
        <v>35844973000191</v>
      </c>
      <c r="D185" s="365" t="s">
        <v>13</v>
      </c>
      <c r="E185" s="365" t="s">
        <v>616</v>
      </c>
      <c r="F185" s="365" t="s">
        <v>617</v>
      </c>
      <c r="G185" s="366"/>
      <c r="H185" s="366" t="s">
        <v>1337</v>
      </c>
      <c r="I185" s="366" t="s">
        <v>34</v>
      </c>
      <c r="J185" s="366" t="s">
        <v>608</v>
      </c>
      <c r="K185" s="367" t="s">
        <v>48</v>
      </c>
      <c r="L185" s="368"/>
      <c r="M185" s="368" t="s">
        <v>1418</v>
      </c>
      <c r="N185" s="367">
        <v>529125</v>
      </c>
      <c r="O185" s="367" t="s">
        <v>1321</v>
      </c>
      <c r="P185" s="371">
        <v>43895</v>
      </c>
      <c r="Q185" s="372">
        <v>81474113.209999993</v>
      </c>
      <c r="R185" s="372">
        <v>69455632.970119074</v>
      </c>
      <c r="S185" s="367">
        <v>15</v>
      </c>
      <c r="T185" s="369">
        <v>9.8084444317565467E-2</v>
      </c>
      <c r="U185" s="369">
        <v>1.267956755949192</v>
      </c>
      <c r="V185" s="369">
        <v>0.12085849883149202</v>
      </c>
      <c r="W185" s="369">
        <v>1.1848174073766287</v>
      </c>
      <c r="X185" s="369">
        <v>0.21776427230534212</v>
      </c>
      <c r="Y185" s="369">
        <v>1.6513460360688648</v>
      </c>
      <c r="Z185" s="369" t="s">
        <v>1421</v>
      </c>
      <c r="AA185" s="369" t="s">
        <v>1421</v>
      </c>
      <c r="AB185" s="369">
        <v>3.2611585784505619E-2</v>
      </c>
      <c r="AC185" s="373">
        <v>0.5365583372381324</v>
      </c>
      <c r="AD185" s="555">
        <v>35844975000180</v>
      </c>
      <c r="AE185" s="370" t="s">
        <v>2342</v>
      </c>
      <c r="AF185" s="370" t="s">
        <v>2284</v>
      </c>
      <c r="AG185" s="374" t="s">
        <v>719</v>
      </c>
      <c r="AH185" s="374" t="s">
        <v>2282</v>
      </c>
      <c r="AI185" s="374">
        <v>1000</v>
      </c>
      <c r="AJ185" s="374">
        <v>1000</v>
      </c>
      <c r="AK185" s="374">
        <v>1000</v>
      </c>
      <c r="AL185" s="369">
        <v>1.4370000000000001E-2</v>
      </c>
      <c r="AM185" s="369">
        <v>0.2</v>
      </c>
      <c r="AN185" s="369" t="s">
        <v>64</v>
      </c>
      <c r="AO185" s="367" t="s">
        <v>1324</v>
      </c>
      <c r="AP185" s="370" t="s">
        <v>13</v>
      </c>
      <c r="AQ185" s="376" t="s">
        <v>668</v>
      </c>
      <c r="AR185" s="369">
        <v>2.8740000000000003E-3</v>
      </c>
      <c r="AS185" s="369">
        <v>2.8740000000000003E-3</v>
      </c>
      <c r="AT185" s="369"/>
      <c r="AW185" s="680"/>
      <c r="AX185" s="680"/>
      <c r="AY185" s="681"/>
      <c r="AZ185" s="681"/>
      <c r="BA185" s="681"/>
      <c r="BB185" s="682"/>
      <c r="BC185" s="681"/>
      <c r="BD185" s="681"/>
      <c r="BE185" s="681"/>
      <c r="BF185" s="681"/>
      <c r="BG185" s="682"/>
      <c r="BH185" s="682"/>
      <c r="BI185" s="683"/>
      <c r="BJ185" s="683"/>
      <c r="BK185" s="683"/>
      <c r="BL185" s="682"/>
      <c r="BM185" s="682"/>
      <c r="BN185" s="682"/>
      <c r="BO185" s="682"/>
      <c r="BP185" s="682"/>
      <c r="BQ185" s="682"/>
      <c r="BR185" s="682"/>
      <c r="BS185" s="682"/>
      <c r="BT185" s="685"/>
      <c r="BU185" s="686"/>
      <c r="BV185" s="684"/>
      <c r="BW185" s="687"/>
    </row>
    <row r="186" spans="2:75" ht="15.75" customHeight="1">
      <c r="B186" s="363" t="s">
        <v>125</v>
      </c>
      <c r="C186" s="364">
        <v>40830356000177</v>
      </c>
      <c r="D186" s="365" t="s">
        <v>13</v>
      </c>
      <c r="E186" s="365" t="s">
        <v>616</v>
      </c>
      <c r="F186" s="365" t="s">
        <v>617</v>
      </c>
      <c r="G186" s="366" t="s">
        <v>34</v>
      </c>
      <c r="H186" s="366" t="s">
        <v>865</v>
      </c>
      <c r="I186" s="366" t="s">
        <v>34</v>
      </c>
      <c r="J186" s="366" t="s">
        <v>608</v>
      </c>
      <c r="K186" s="367" t="s">
        <v>48</v>
      </c>
      <c r="L186" s="368"/>
      <c r="M186" s="368" t="s">
        <v>34</v>
      </c>
      <c r="N186" s="367">
        <v>581410</v>
      </c>
      <c r="O186" s="367" t="s">
        <v>1321</v>
      </c>
      <c r="P186" s="371">
        <v>44286</v>
      </c>
      <c r="Q186" s="372">
        <v>30007400.629999999</v>
      </c>
      <c r="R186" s="372">
        <v>19080452.155714281</v>
      </c>
      <c r="S186" s="367">
        <v>32</v>
      </c>
      <c r="T186" s="369">
        <v>0.11673475076629614</v>
      </c>
      <c r="U186" s="369">
        <v>1.50905290760426</v>
      </c>
      <c r="V186" s="369">
        <v>0.14031672344726909</v>
      </c>
      <c r="W186" s="369">
        <v>1.3755730717636316</v>
      </c>
      <c r="X186" s="369" t="s">
        <v>1421</v>
      </c>
      <c r="Y186" s="369" t="s">
        <v>1421</v>
      </c>
      <c r="Z186" s="369" t="s">
        <v>1421</v>
      </c>
      <c r="AA186" s="369" t="s">
        <v>1421</v>
      </c>
      <c r="AB186" s="369">
        <v>6.1540181325382505E-2</v>
      </c>
      <c r="AC186" s="373">
        <v>0.58616993769389925</v>
      </c>
      <c r="AD186" s="555">
        <v>40830170000118</v>
      </c>
      <c r="AE186" s="370" t="s">
        <v>2342</v>
      </c>
      <c r="AF186" s="370" t="s">
        <v>2284</v>
      </c>
      <c r="AG186" s="374" t="s">
        <v>719</v>
      </c>
      <c r="AH186" s="374" t="s">
        <v>2279</v>
      </c>
      <c r="AI186" s="374">
        <v>5000</v>
      </c>
      <c r="AJ186" s="374">
        <v>5000</v>
      </c>
      <c r="AK186" s="374">
        <v>5000</v>
      </c>
      <c r="AL186" s="369">
        <v>0.02</v>
      </c>
      <c r="AM186" s="369">
        <v>0.2</v>
      </c>
      <c r="AN186" s="369" t="s">
        <v>64</v>
      </c>
      <c r="AO186" s="367" t="s">
        <v>1324</v>
      </c>
      <c r="AP186" s="370" t="s">
        <v>13</v>
      </c>
      <c r="AQ186" s="376" t="s">
        <v>668</v>
      </c>
      <c r="AR186" s="369">
        <v>4.0000000000000001E-3</v>
      </c>
      <c r="AS186" s="369">
        <v>4.0000000000000001E-3</v>
      </c>
      <c r="AT186" s="369"/>
      <c r="AW186" s="680"/>
      <c r="AX186" s="680"/>
      <c r="AY186" s="681"/>
      <c r="AZ186" s="681"/>
      <c r="BA186" s="681"/>
      <c r="BB186" s="682"/>
      <c r="BC186" s="681"/>
      <c r="BD186" s="681"/>
      <c r="BE186" s="681"/>
      <c r="BF186" s="681"/>
      <c r="BG186" s="682"/>
      <c r="BH186" s="682"/>
      <c r="BI186" s="683"/>
      <c r="BJ186" s="683"/>
      <c r="BK186" s="683"/>
      <c r="BL186" s="218"/>
      <c r="BM186" s="682"/>
      <c r="BN186" s="682"/>
      <c r="BO186" s="682"/>
      <c r="BP186" s="682"/>
      <c r="BQ186" s="682"/>
      <c r="BR186" s="682"/>
      <c r="BS186" s="682"/>
      <c r="BT186" s="685"/>
      <c r="BU186" s="686"/>
      <c r="BV186" s="684"/>
      <c r="BW186" s="687"/>
    </row>
    <row r="187" spans="2:75" ht="15.75" customHeight="1">
      <c r="B187" s="363" t="s">
        <v>467</v>
      </c>
      <c r="C187" s="364">
        <v>41902590000125</v>
      </c>
      <c r="D187" s="365" t="s">
        <v>13</v>
      </c>
      <c r="E187" s="365" t="s">
        <v>616</v>
      </c>
      <c r="F187" s="365" t="s">
        <v>617</v>
      </c>
      <c r="G187" s="366" t="s">
        <v>34</v>
      </c>
      <c r="H187" s="366" t="s">
        <v>865</v>
      </c>
      <c r="I187" s="366" t="s">
        <v>34</v>
      </c>
      <c r="J187" s="366" t="s">
        <v>608</v>
      </c>
      <c r="K187" s="367" t="s">
        <v>48</v>
      </c>
      <c r="L187" s="368"/>
      <c r="M187" s="368" t="s">
        <v>34</v>
      </c>
      <c r="N187" s="367">
        <v>601322</v>
      </c>
      <c r="O187" s="367" t="s">
        <v>1321</v>
      </c>
      <c r="P187" s="371">
        <v>44398</v>
      </c>
      <c r="Q187" s="372">
        <v>56551214.560000002</v>
      </c>
      <c r="R187" s="372">
        <v>39268678.518690467</v>
      </c>
      <c r="S187" s="367">
        <v>32</v>
      </c>
      <c r="T187" s="369">
        <v>0.12062792168465686</v>
      </c>
      <c r="U187" s="369">
        <v>1.5593806879403349</v>
      </c>
      <c r="V187" s="369">
        <v>0.14312963781900256</v>
      </c>
      <c r="W187" s="369">
        <v>1.4031490382476808</v>
      </c>
      <c r="X187" s="369" t="s">
        <v>1421</v>
      </c>
      <c r="Y187" s="369" t="s">
        <v>1421</v>
      </c>
      <c r="Z187" s="369" t="s">
        <v>1421</v>
      </c>
      <c r="AA187" s="369" t="s">
        <v>1421</v>
      </c>
      <c r="AB187" s="369">
        <v>6.3415274646687989E-2</v>
      </c>
      <c r="AC187" s="373">
        <v>0.60954543904476666</v>
      </c>
      <c r="AD187" s="555">
        <v>41902547000160</v>
      </c>
      <c r="AE187" s="370" t="s">
        <v>2342</v>
      </c>
      <c r="AF187" s="370" t="s">
        <v>2284</v>
      </c>
      <c r="AG187" s="374" t="s">
        <v>719</v>
      </c>
      <c r="AH187" s="374" t="s">
        <v>2279</v>
      </c>
      <c r="AI187" s="374">
        <v>5000</v>
      </c>
      <c r="AJ187" s="374">
        <v>5000</v>
      </c>
      <c r="AK187" s="374">
        <v>5000</v>
      </c>
      <c r="AL187" s="369">
        <v>0.02</v>
      </c>
      <c r="AM187" s="369">
        <v>0.2</v>
      </c>
      <c r="AN187" s="369" t="s">
        <v>64</v>
      </c>
      <c r="AO187" s="367" t="s">
        <v>1324</v>
      </c>
      <c r="AP187" s="370" t="s">
        <v>716</v>
      </c>
      <c r="AQ187" s="376" t="s">
        <v>659</v>
      </c>
      <c r="AR187" s="369">
        <v>4.0000000000000001E-3</v>
      </c>
      <c r="AS187" s="369">
        <v>4.0000000000000001E-3</v>
      </c>
      <c r="AT187" s="369"/>
      <c r="AW187" s="680"/>
      <c r="AX187" s="680"/>
      <c r="AY187" s="681"/>
      <c r="AZ187" s="681"/>
      <c r="BA187" s="681"/>
      <c r="BB187" s="682"/>
      <c r="BC187" s="681"/>
      <c r="BD187" s="681"/>
      <c r="BE187" s="681"/>
      <c r="BF187" s="681"/>
      <c r="BG187" s="682"/>
      <c r="BH187" s="682"/>
      <c r="BI187" s="683"/>
      <c r="BJ187" s="683"/>
      <c r="BK187" s="683"/>
      <c r="BL187" s="682"/>
      <c r="BM187" s="682"/>
      <c r="BN187" s="682"/>
      <c r="BO187" s="682"/>
      <c r="BP187" s="682"/>
      <c r="BQ187" s="682"/>
      <c r="BR187" s="682"/>
      <c r="BS187" s="682"/>
      <c r="BT187" s="685"/>
      <c r="BU187" s="686"/>
      <c r="BV187" s="684"/>
      <c r="BW187" s="687"/>
    </row>
    <row r="188" spans="2:75" ht="15.75" customHeight="1">
      <c r="B188" s="363" t="s">
        <v>804</v>
      </c>
      <c r="C188" s="364">
        <v>33346541000125</v>
      </c>
      <c r="D188" s="365" t="s">
        <v>13</v>
      </c>
      <c r="E188" s="365" t="s">
        <v>615</v>
      </c>
      <c r="F188" s="365" t="s">
        <v>619</v>
      </c>
      <c r="G188" s="366" t="s">
        <v>34</v>
      </c>
      <c r="H188" s="366" t="s">
        <v>865</v>
      </c>
      <c r="I188" s="366" t="s">
        <v>34</v>
      </c>
      <c r="J188" s="366"/>
      <c r="K188" s="367" t="s">
        <v>48</v>
      </c>
      <c r="L188" s="368"/>
      <c r="M188" s="368" t="s">
        <v>34</v>
      </c>
      <c r="N188" s="367">
        <v>497258</v>
      </c>
      <c r="O188" s="367" t="s">
        <v>1321</v>
      </c>
      <c r="P188" s="371">
        <v>43616</v>
      </c>
      <c r="Q188" s="372">
        <v>222934343.90000001</v>
      </c>
      <c r="R188" s="372">
        <v>163084247.14857149</v>
      </c>
      <c r="S188" s="367">
        <v>31</v>
      </c>
      <c r="T188" s="369">
        <v>7.6467571268174606E-2</v>
      </c>
      <c r="U188" s="369">
        <v>0.98851121882886228</v>
      </c>
      <c r="V188" s="369">
        <v>9.9275318496678144E-2</v>
      </c>
      <c r="W188" s="369">
        <v>0.97323007165363107</v>
      </c>
      <c r="X188" s="369">
        <v>0.15066304221112525</v>
      </c>
      <c r="Y188" s="369">
        <v>1.1425052186180604</v>
      </c>
      <c r="Z188" s="369">
        <v>0.21628855984500905</v>
      </c>
      <c r="AA188" s="369">
        <v>1.22945429237143</v>
      </c>
      <c r="AB188" s="369">
        <v>5.2737606450054667E-2</v>
      </c>
      <c r="AC188" s="373">
        <v>-2.0835543773249574E-2</v>
      </c>
      <c r="AD188" s="555">
        <v>31556580000121</v>
      </c>
      <c r="AE188" s="370" t="s">
        <v>2343</v>
      </c>
      <c r="AF188" s="370" t="s">
        <v>736</v>
      </c>
      <c r="AG188" s="374" t="s">
        <v>736</v>
      </c>
      <c r="AH188" s="374" t="s">
        <v>2282</v>
      </c>
      <c r="AI188" s="374">
        <v>25000</v>
      </c>
      <c r="AJ188" s="374">
        <v>10000</v>
      </c>
      <c r="AK188" s="374">
        <v>25000</v>
      </c>
      <c r="AL188" s="369">
        <v>1.9E-2</v>
      </c>
      <c r="AM188" s="369">
        <v>0.2</v>
      </c>
      <c r="AN188" s="369" t="s">
        <v>64</v>
      </c>
      <c r="AO188" s="367" t="s">
        <v>1324</v>
      </c>
      <c r="AP188" s="370" t="s">
        <v>13</v>
      </c>
      <c r="AQ188" s="376" t="s">
        <v>664</v>
      </c>
      <c r="AR188" s="369">
        <v>5.0666666666666664E-3</v>
      </c>
      <c r="AS188" s="369">
        <v>5.0666666666666664E-3</v>
      </c>
      <c r="AT188" s="369"/>
      <c r="AW188" s="680"/>
      <c r="AX188" s="680"/>
      <c r="AY188" s="681"/>
      <c r="AZ188" s="681"/>
      <c r="BA188" s="681"/>
      <c r="BB188" s="682"/>
      <c r="BC188" s="681"/>
      <c r="BD188" s="681"/>
      <c r="BE188" s="681"/>
      <c r="BF188" s="681"/>
      <c r="BG188" s="682"/>
      <c r="BH188" s="682"/>
      <c r="BI188" s="683"/>
      <c r="BJ188" s="683"/>
      <c r="BK188" s="683"/>
      <c r="BL188" s="682"/>
      <c r="BM188" s="682"/>
      <c r="BN188" s="682"/>
      <c r="BO188" s="682"/>
      <c r="BP188" s="682"/>
      <c r="BQ188" s="682"/>
      <c r="BR188" s="682"/>
      <c r="BS188" s="682"/>
      <c r="BT188" s="685"/>
      <c r="BU188" s="686"/>
      <c r="BV188" s="684"/>
      <c r="BW188" s="687"/>
    </row>
    <row r="189" spans="2:75" ht="15.75" customHeight="1">
      <c r="B189" s="363" t="s">
        <v>805</v>
      </c>
      <c r="C189" s="364">
        <v>38068882000108</v>
      </c>
      <c r="D189" s="365" t="s">
        <v>14</v>
      </c>
      <c r="E189" s="365" t="s">
        <v>607</v>
      </c>
      <c r="F189" s="365"/>
      <c r="G189" s="366"/>
      <c r="H189" s="366" t="s">
        <v>34</v>
      </c>
      <c r="I189" s="366" t="s">
        <v>34</v>
      </c>
      <c r="J189" s="366" t="s">
        <v>611</v>
      </c>
      <c r="K189" s="367"/>
      <c r="L189" s="368"/>
      <c r="M189" s="368" t="s">
        <v>34</v>
      </c>
      <c r="N189" s="367">
        <v>559741</v>
      </c>
      <c r="O189" s="367" t="s">
        <v>1321</v>
      </c>
      <c r="P189" s="371">
        <v>44138</v>
      </c>
      <c r="Q189" s="372">
        <v>9713880.7599999998</v>
      </c>
      <c r="R189" s="372">
        <v>12309041.669484133</v>
      </c>
      <c r="S189" s="367">
        <v>34</v>
      </c>
      <c r="T189" s="369">
        <v>-0.25607155200387532</v>
      </c>
      <c r="U189" s="369">
        <v>-3.3102869331499272</v>
      </c>
      <c r="V189" s="369">
        <v>-0.21117285655945572</v>
      </c>
      <c r="W189" s="369">
        <v>-2.0702001004160762</v>
      </c>
      <c r="X189" s="369" t="s">
        <v>1421</v>
      </c>
      <c r="Y189" s="369" t="s">
        <v>1421</v>
      </c>
      <c r="Z189" s="369" t="s">
        <v>1421</v>
      </c>
      <c r="AA189" s="369" t="s">
        <v>1421</v>
      </c>
      <c r="AB189" s="369">
        <v>0.21022287141928164</v>
      </c>
      <c r="AC189" s="373">
        <v>-1.4852528410284342</v>
      </c>
      <c r="AD189" s="555">
        <v>38090006000170</v>
      </c>
      <c r="AE189" s="370" t="s">
        <v>2344</v>
      </c>
      <c r="AF189" s="370" t="s">
        <v>2281</v>
      </c>
      <c r="AG189" s="374" t="s">
        <v>59</v>
      </c>
      <c r="AH189" s="374" t="s">
        <v>2279</v>
      </c>
      <c r="AI189" s="374">
        <v>5000</v>
      </c>
      <c r="AJ189" s="374">
        <v>1000</v>
      </c>
      <c r="AK189" s="374">
        <v>5000</v>
      </c>
      <c r="AL189" s="369">
        <v>1.8000000000000002E-2</v>
      </c>
      <c r="AM189" s="369">
        <v>0.18</v>
      </c>
      <c r="AN189" s="369" t="s">
        <v>666</v>
      </c>
      <c r="AO189" s="367" t="s">
        <v>1324</v>
      </c>
      <c r="AP189" s="370" t="s">
        <v>716</v>
      </c>
      <c r="AQ189" s="376" t="s">
        <v>687</v>
      </c>
      <c r="AR189" s="369">
        <v>4.7999999999999996E-3</v>
      </c>
      <c r="AS189" s="369">
        <v>4.7999999999999996E-3</v>
      </c>
      <c r="AT189" s="369"/>
      <c r="AW189" s="680"/>
      <c r="AX189" s="680"/>
      <c r="AY189" s="681"/>
      <c r="AZ189" s="681"/>
      <c r="BA189" s="681"/>
      <c r="BB189" s="682"/>
      <c r="BC189" s="681"/>
      <c r="BD189" s="681"/>
      <c r="BE189" s="681"/>
      <c r="BF189" s="681"/>
      <c r="BG189" s="682"/>
      <c r="BH189" s="682"/>
      <c r="BI189" s="683"/>
      <c r="BJ189" s="683"/>
      <c r="BK189" s="683"/>
      <c r="BL189" s="218"/>
      <c r="BM189" s="682"/>
      <c r="BN189" s="682"/>
      <c r="BO189" s="682"/>
      <c r="BP189" s="682"/>
      <c r="BQ189" s="682"/>
      <c r="BR189" s="682"/>
      <c r="BS189" s="682"/>
      <c r="BT189" s="685"/>
      <c r="BU189" s="686"/>
      <c r="BV189" s="684"/>
      <c r="BW189" s="687"/>
    </row>
    <row r="190" spans="2:75" ht="15.75" customHeight="1">
      <c r="B190" s="363" t="s">
        <v>806</v>
      </c>
      <c r="C190" s="364">
        <v>12047839000164</v>
      </c>
      <c r="D190" s="365" t="s">
        <v>14</v>
      </c>
      <c r="E190" s="365" t="s">
        <v>607</v>
      </c>
      <c r="F190" s="365"/>
      <c r="G190" s="366"/>
      <c r="H190" s="366" t="s">
        <v>34</v>
      </c>
      <c r="I190" s="366" t="s">
        <v>34</v>
      </c>
      <c r="J190" s="366" t="s">
        <v>611</v>
      </c>
      <c r="K190" s="367"/>
      <c r="L190" s="368"/>
      <c r="M190" s="368" t="s">
        <v>34</v>
      </c>
      <c r="N190" s="367">
        <v>253091</v>
      </c>
      <c r="O190" s="367" t="s">
        <v>1321</v>
      </c>
      <c r="P190" s="371">
        <v>40386</v>
      </c>
      <c r="Q190" s="372">
        <v>3479366.15</v>
      </c>
      <c r="R190" s="372">
        <v>6494276.2323809545</v>
      </c>
      <c r="S190" s="367">
        <v>5</v>
      </c>
      <c r="T190" s="369">
        <v>-0.28847773770429042</v>
      </c>
      <c r="U190" s="369">
        <v>-3.7292080207828504</v>
      </c>
      <c r="V190" s="369">
        <v>-0.2330538854522286</v>
      </c>
      <c r="W190" s="369">
        <v>-2.2847073479338071</v>
      </c>
      <c r="X190" s="369">
        <v>-0.11919756321957031</v>
      </c>
      <c r="Y190" s="369">
        <v>-0.9038967753888828</v>
      </c>
      <c r="Z190" s="369">
        <v>0.22968477859522207</v>
      </c>
      <c r="AA190" s="369">
        <v>1.3056027426445205</v>
      </c>
      <c r="AB190" s="369">
        <v>0.22467802491266095</v>
      </c>
      <c r="AC190" s="373">
        <v>-1.500935527361263</v>
      </c>
      <c r="AD190" s="555">
        <v>0</v>
      </c>
      <c r="AE190" s="370" t="s">
        <v>2297</v>
      </c>
      <c r="AF190" s="370" t="s">
        <v>728</v>
      </c>
      <c r="AG190" s="374" t="s">
        <v>728</v>
      </c>
      <c r="AH190" s="374" t="s">
        <v>2279</v>
      </c>
      <c r="AI190" s="374">
        <v>25000</v>
      </c>
      <c r="AJ190" s="374">
        <v>5000</v>
      </c>
      <c r="AK190" s="374">
        <v>0</v>
      </c>
      <c r="AL190" s="369">
        <v>1.3000000000000001E-2</v>
      </c>
      <c r="AM190" s="369" t="s">
        <v>34</v>
      </c>
      <c r="AN190" s="369" t="s">
        <v>34</v>
      </c>
      <c r="AO190" s="367" t="s">
        <v>1324</v>
      </c>
      <c r="AP190" s="370" t="s">
        <v>716</v>
      </c>
      <c r="AQ190" s="376" t="s">
        <v>687</v>
      </c>
      <c r="AR190" s="369">
        <v>4.5499999999999994E-3</v>
      </c>
      <c r="AS190" s="369">
        <v>4.5499999999999994E-3</v>
      </c>
      <c r="AT190" s="369"/>
      <c r="AW190" s="680"/>
      <c r="AX190" s="680"/>
      <c r="AY190" s="681"/>
      <c r="AZ190" s="681"/>
      <c r="BA190" s="681"/>
      <c r="BB190" s="682"/>
      <c r="BC190" s="681"/>
      <c r="BD190" s="681"/>
      <c r="BE190" s="681"/>
      <c r="BF190" s="681"/>
      <c r="BG190" s="682"/>
      <c r="BH190" s="682"/>
      <c r="BI190" s="683"/>
      <c r="BJ190" s="683"/>
      <c r="BK190" s="683"/>
      <c r="BL190" s="682"/>
      <c r="BM190" s="682"/>
      <c r="BN190" s="682"/>
      <c r="BO190" s="682"/>
      <c r="BP190" s="682"/>
      <c r="BQ190" s="682"/>
      <c r="BR190" s="682"/>
      <c r="BS190" s="682"/>
      <c r="BT190" s="685"/>
      <c r="BU190" s="686"/>
      <c r="BV190" s="684"/>
      <c r="BW190" s="687"/>
    </row>
    <row r="191" spans="2:75" ht="15.75" customHeight="1">
      <c r="B191" s="363" t="s">
        <v>126</v>
      </c>
      <c r="C191" s="364">
        <v>12239939000192</v>
      </c>
      <c r="D191" s="365" t="s">
        <v>14</v>
      </c>
      <c r="E191" s="365" t="s">
        <v>607</v>
      </c>
      <c r="F191" s="365"/>
      <c r="G191" s="366"/>
      <c r="H191" s="366" t="s">
        <v>34</v>
      </c>
      <c r="I191" s="366" t="s">
        <v>34</v>
      </c>
      <c r="J191" s="366" t="s">
        <v>608</v>
      </c>
      <c r="K191" s="367" t="s">
        <v>48</v>
      </c>
      <c r="L191" s="368"/>
      <c r="M191" s="368" t="s">
        <v>34</v>
      </c>
      <c r="N191" s="367">
        <v>287393</v>
      </c>
      <c r="O191" s="367" t="s">
        <v>1321</v>
      </c>
      <c r="P191" s="371">
        <v>40808</v>
      </c>
      <c r="Q191" s="372">
        <v>202626812.46000001</v>
      </c>
      <c r="R191" s="372">
        <v>216161014.83876982</v>
      </c>
      <c r="S191" s="367">
        <v>29</v>
      </c>
      <c r="T191" s="369">
        <v>8.4920931945067002E-2</v>
      </c>
      <c r="U191" s="369">
        <v>1.0977894622375515</v>
      </c>
      <c r="V191" s="369">
        <v>-5.6988330490041483E-2</v>
      </c>
      <c r="W191" s="369">
        <v>-0.55867619269435753</v>
      </c>
      <c r="X191" s="369">
        <v>3.9738523978498641E-2</v>
      </c>
      <c r="Y191" s="369">
        <v>0.30134444625107332</v>
      </c>
      <c r="Z191" s="369">
        <v>9.5110963298846052E-2</v>
      </c>
      <c r="AA191" s="369">
        <v>0.54064154924857033</v>
      </c>
      <c r="AB191" s="369">
        <v>0.19726729251221967</v>
      </c>
      <c r="AC191" s="373">
        <v>-0.69136399603495635</v>
      </c>
      <c r="AD191" s="555">
        <v>12241282000106</v>
      </c>
      <c r="AE191" s="370" t="s">
        <v>2297</v>
      </c>
      <c r="AF191" s="370" t="s">
        <v>728</v>
      </c>
      <c r="AG191" s="374" t="s">
        <v>728</v>
      </c>
      <c r="AH191" s="374" t="s">
        <v>2282</v>
      </c>
      <c r="AI191" s="374">
        <v>5000</v>
      </c>
      <c r="AJ191" s="374">
        <v>5000</v>
      </c>
      <c r="AK191" s="374">
        <v>1000</v>
      </c>
      <c r="AL191" s="369">
        <v>0.02</v>
      </c>
      <c r="AM191" s="369">
        <v>0.2</v>
      </c>
      <c r="AN191" s="369" t="s">
        <v>666</v>
      </c>
      <c r="AO191" s="367" t="s">
        <v>1324</v>
      </c>
      <c r="AP191" s="370" t="s">
        <v>716</v>
      </c>
      <c r="AQ191" s="376" t="s">
        <v>659</v>
      </c>
      <c r="AR191" s="369">
        <v>6.6000000000000008E-3</v>
      </c>
      <c r="AS191" s="369">
        <v>6.6000000000000008E-3</v>
      </c>
      <c r="AT191" s="369"/>
      <c r="AW191" s="680"/>
      <c r="AX191" s="680"/>
      <c r="AY191" s="681"/>
      <c r="AZ191" s="681"/>
      <c r="BA191" s="681"/>
      <c r="BB191" s="682"/>
      <c r="BC191" s="681"/>
      <c r="BD191" s="681"/>
      <c r="BE191" s="681"/>
      <c r="BF191" s="681"/>
      <c r="BG191" s="682"/>
      <c r="BH191" s="682"/>
      <c r="BI191" s="683"/>
      <c r="BJ191" s="683"/>
      <c r="BK191" s="683"/>
      <c r="BL191" s="682"/>
      <c r="BM191" s="682"/>
      <c r="BN191" s="682"/>
      <c r="BO191" s="682"/>
      <c r="BP191" s="682"/>
      <c r="BQ191" s="682"/>
      <c r="BR191" s="682"/>
      <c r="BS191" s="682"/>
      <c r="BT191" s="685"/>
      <c r="BU191" s="686"/>
      <c r="BV191" s="684"/>
      <c r="BW191" s="687"/>
    </row>
    <row r="192" spans="2:75" ht="15.75" customHeight="1">
      <c r="B192" s="363" t="s">
        <v>807</v>
      </c>
      <c r="C192" s="364">
        <v>26845868000186</v>
      </c>
      <c r="D192" s="365" t="s">
        <v>13</v>
      </c>
      <c r="E192" s="365" t="s">
        <v>615</v>
      </c>
      <c r="F192" s="365" t="s">
        <v>619</v>
      </c>
      <c r="G192" s="366" t="s">
        <v>34</v>
      </c>
      <c r="H192" s="366" t="s">
        <v>1338</v>
      </c>
      <c r="I192" s="366" t="s">
        <v>34</v>
      </c>
      <c r="J192" s="366"/>
      <c r="K192" s="367" t="s">
        <v>48</v>
      </c>
      <c r="L192" s="368"/>
      <c r="M192" s="368" t="s">
        <v>34</v>
      </c>
      <c r="N192" s="367">
        <v>459453</v>
      </c>
      <c r="O192" s="367" t="s">
        <v>1321</v>
      </c>
      <c r="P192" s="371">
        <v>43153</v>
      </c>
      <c r="Q192" s="372">
        <v>35382378.710000001</v>
      </c>
      <c r="R192" s="372">
        <v>104408577.59702383</v>
      </c>
      <c r="S192" s="367">
        <v>5</v>
      </c>
      <c r="T192" s="369">
        <v>-9.2823772168551089E-2</v>
      </c>
      <c r="U192" s="369">
        <v>-1.1999510202936965</v>
      </c>
      <c r="V192" s="369">
        <v>-7.4030549366697507E-2</v>
      </c>
      <c r="W192" s="369">
        <v>-0.72574692235431626</v>
      </c>
      <c r="X192" s="369">
        <v>3.6914392377587424E-2</v>
      </c>
      <c r="Y192" s="369">
        <v>0.27992854328806394</v>
      </c>
      <c r="Z192" s="369">
        <v>4.8819613549762497E-2</v>
      </c>
      <c r="AA192" s="369">
        <v>0.27750651016253897</v>
      </c>
      <c r="AB192" s="369">
        <v>7.8978902493760356E-2</v>
      </c>
      <c r="AC192" s="373">
        <v>-2.1643337522034689</v>
      </c>
      <c r="AD192" s="555">
        <v>0</v>
      </c>
      <c r="AE192" s="370" t="s">
        <v>2297</v>
      </c>
      <c r="AF192" s="370" t="s">
        <v>728</v>
      </c>
      <c r="AG192" s="374" t="s">
        <v>728</v>
      </c>
      <c r="AH192" s="374" t="s">
        <v>2279</v>
      </c>
      <c r="AI192" s="374">
        <v>25000</v>
      </c>
      <c r="AJ192" s="374">
        <v>5000</v>
      </c>
      <c r="AK192" s="374">
        <v>5000</v>
      </c>
      <c r="AL192" s="369">
        <v>1.5149999999999999E-2</v>
      </c>
      <c r="AM192" s="369" t="s">
        <v>34</v>
      </c>
      <c r="AN192" s="369" t="s">
        <v>34</v>
      </c>
      <c r="AO192" s="367" t="s">
        <v>1324</v>
      </c>
      <c r="AP192" s="370" t="s">
        <v>13</v>
      </c>
      <c r="AQ192" s="376" t="s">
        <v>679</v>
      </c>
      <c r="AR192" s="369">
        <v>4.0400000000000002E-3</v>
      </c>
      <c r="AS192" s="369">
        <v>4.0400000000000002E-3</v>
      </c>
      <c r="AT192" s="369"/>
      <c r="AW192" s="680"/>
      <c r="AX192" s="680"/>
      <c r="AY192" s="681"/>
      <c r="AZ192" s="681"/>
      <c r="BA192" s="681"/>
      <c r="BB192" s="682"/>
      <c r="BC192" s="681"/>
      <c r="BD192" s="681"/>
      <c r="BE192" s="681"/>
      <c r="BF192" s="681"/>
      <c r="BG192" s="682"/>
      <c r="BH192" s="682"/>
      <c r="BI192" s="683"/>
      <c r="BJ192" s="683"/>
      <c r="BK192" s="683"/>
      <c r="BL192" s="682"/>
      <c r="BM192" s="682"/>
      <c r="BN192" s="682"/>
      <c r="BO192" s="682"/>
      <c r="BP192" s="682"/>
      <c r="BQ192" s="682"/>
      <c r="BR192" s="682"/>
      <c r="BS192" s="682"/>
      <c r="BT192" s="685"/>
      <c r="BU192" s="686"/>
      <c r="BV192" s="684"/>
      <c r="BW192" s="687"/>
    </row>
    <row r="193" spans="2:75" ht="15.75" customHeight="1">
      <c r="B193" s="363" t="s">
        <v>808</v>
      </c>
      <c r="C193" s="364">
        <v>38443033000189</v>
      </c>
      <c r="D193" s="365" t="s">
        <v>11</v>
      </c>
      <c r="E193" s="365" t="s">
        <v>621</v>
      </c>
      <c r="F193" s="365" t="s">
        <v>692</v>
      </c>
      <c r="G193" s="366" t="s">
        <v>738</v>
      </c>
      <c r="H193" s="366" t="s">
        <v>34</v>
      </c>
      <c r="I193" s="366"/>
      <c r="J193" s="366" t="s">
        <v>608</v>
      </c>
      <c r="K193" s="367" t="s">
        <v>48</v>
      </c>
      <c r="L193" s="368"/>
      <c r="M193" s="368" t="s">
        <v>1418</v>
      </c>
      <c r="N193" s="367">
        <v>576859</v>
      </c>
      <c r="O193" s="367" t="s">
        <v>1321</v>
      </c>
      <c r="P193" s="371">
        <v>44244</v>
      </c>
      <c r="Q193" s="372">
        <v>330195128.29000002</v>
      </c>
      <c r="R193" s="372">
        <v>386715855.77492064</v>
      </c>
      <c r="S193" s="367">
        <v>30</v>
      </c>
      <c r="T193" s="369">
        <v>5.3881292991532659E-2</v>
      </c>
      <c r="U193" s="369">
        <v>0.69653399112601933</v>
      </c>
      <c r="V193" s="369">
        <v>8.5801713343960806E-2</v>
      </c>
      <c r="W193" s="369">
        <v>0.84114368898792746</v>
      </c>
      <c r="X193" s="369" t="s">
        <v>1421</v>
      </c>
      <c r="Y193" s="369" t="s">
        <v>1421</v>
      </c>
      <c r="Z193" s="369" t="s">
        <v>1421</v>
      </c>
      <c r="AA193" s="369" t="s">
        <v>1421</v>
      </c>
      <c r="AB193" s="369">
        <v>3.6191374632457293E-2</v>
      </c>
      <c r="AC193" s="373">
        <v>-0.39148907030165569</v>
      </c>
      <c r="AD193" s="555">
        <v>25108905000100</v>
      </c>
      <c r="AE193" s="370" t="s">
        <v>2297</v>
      </c>
      <c r="AF193" s="370" t="s">
        <v>728</v>
      </c>
      <c r="AG193" s="374" t="s">
        <v>728</v>
      </c>
      <c r="AH193" s="374" t="s">
        <v>2282</v>
      </c>
      <c r="AI193" s="374">
        <v>1000</v>
      </c>
      <c r="AJ193" s="374">
        <v>1000</v>
      </c>
      <c r="AK193" s="374">
        <v>1000</v>
      </c>
      <c r="AL193" s="369">
        <v>9.7999999999999997E-3</v>
      </c>
      <c r="AM193" s="369" t="s">
        <v>34</v>
      </c>
      <c r="AN193" s="369" t="s">
        <v>34</v>
      </c>
      <c r="AO193" s="367" t="s">
        <v>1324</v>
      </c>
      <c r="AP193" s="370" t="s">
        <v>11</v>
      </c>
      <c r="AQ193" s="376" t="s">
        <v>675</v>
      </c>
      <c r="AR193" s="369" t="s">
        <v>34</v>
      </c>
      <c r="AS193" s="369" t="s">
        <v>34</v>
      </c>
      <c r="AT193" s="369"/>
      <c r="AW193" s="680"/>
      <c r="AX193" s="680"/>
      <c r="AY193" s="681"/>
      <c r="AZ193" s="681"/>
      <c r="BA193" s="681"/>
      <c r="BB193" s="682"/>
      <c r="BC193" s="681"/>
      <c r="BD193" s="681"/>
      <c r="BE193" s="681"/>
      <c r="BF193" s="681"/>
      <c r="BG193" s="682"/>
      <c r="BH193" s="682"/>
      <c r="BI193" s="683"/>
      <c r="BJ193" s="683"/>
      <c r="BK193" s="683"/>
      <c r="BL193" s="682"/>
      <c r="BM193" s="682"/>
      <c r="BN193" s="682"/>
      <c r="BO193" s="682"/>
      <c r="BP193" s="682"/>
      <c r="BQ193" s="682"/>
      <c r="BR193" s="682"/>
      <c r="BS193" s="682"/>
      <c r="BT193" s="685"/>
      <c r="BU193" s="686"/>
      <c r="BV193" s="684"/>
      <c r="BW193" s="687"/>
    </row>
    <row r="194" spans="2:75" ht="15.75" customHeight="1">
      <c r="B194" s="363" t="s">
        <v>809</v>
      </c>
      <c r="C194" s="364">
        <v>5104498000156</v>
      </c>
      <c r="D194" s="365" t="s">
        <v>11</v>
      </c>
      <c r="E194" s="365" t="s">
        <v>621</v>
      </c>
      <c r="F194" s="365" t="s">
        <v>672</v>
      </c>
      <c r="G194" s="366" t="s">
        <v>865</v>
      </c>
      <c r="H194" s="366" t="s">
        <v>34</v>
      </c>
      <c r="I194" s="366"/>
      <c r="J194" s="366" t="s">
        <v>608</v>
      </c>
      <c r="K194" s="367" t="s">
        <v>48</v>
      </c>
      <c r="L194" s="368"/>
      <c r="M194" s="368" t="s">
        <v>1418</v>
      </c>
      <c r="N194" s="367">
        <v>107816</v>
      </c>
      <c r="O194" s="367" t="s">
        <v>1321</v>
      </c>
      <c r="P194" s="371">
        <v>37536</v>
      </c>
      <c r="Q194" s="372">
        <v>85348361.390000001</v>
      </c>
      <c r="R194" s="372">
        <v>122265005.12444444</v>
      </c>
      <c r="S194" s="367">
        <v>3</v>
      </c>
      <c r="T194" s="369">
        <v>4.1237345241207146E-2</v>
      </c>
      <c r="U194" s="369">
        <v>0.53308321069454245</v>
      </c>
      <c r="V194" s="369">
        <v>4.5247776064356593E-2</v>
      </c>
      <c r="W194" s="369">
        <v>0.44357950201645263</v>
      </c>
      <c r="X194" s="369">
        <v>6.0057765437360411E-2</v>
      </c>
      <c r="Y194" s="369">
        <v>0.45542894543819906</v>
      </c>
      <c r="Z194" s="369">
        <v>0.14131868160018191</v>
      </c>
      <c r="AA194" s="369">
        <v>0.80330120007327011</v>
      </c>
      <c r="AB194" s="369">
        <v>5.5799258341438888E-2</v>
      </c>
      <c r="AC194" s="373">
        <v>-0.92020955028450002</v>
      </c>
      <c r="AD194" s="555">
        <v>14951623000154</v>
      </c>
      <c r="AE194" s="370" t="s">
        <v>2297</v>
      </c>
      <c r="AF194" s="370" t="s">
        <v>728</v>
      </c>
      <c r="AG194" s="374" t="s">
        <v>728</v>
      </c>
      <c r="AH194" s="374" t="s">
        <v>2282</v>
      </c>
      <c r="AI194" s="374">
        <v>1000</v>
      </c>
      <c r="AJ194" s="374">
        <v>1000</v>
      </c>
      <c r="AK194" s="374">
        <v>1000</v>
      </c>
      <c r="AL194" s="369">
        <v>5.0000000000000001E-3</v>
      </c>
      <c r="AM194" s="369" t="s">
        <v>34</v>
      </c>
      <c r="AN194" s="369" t="s">
        <v>34</v>
      </c>
      <c r="AO194" s="367" t="s">
        <v>1324</v>
      </c>
      <c r="AP194" s="370" t="s">
        <v>11</v>
      </c>
      <c r="AQ194" s="376" t="s">
        <v>673</v>
      </c>
      <c r="AR194" s="369">
        <v>1.6000000000000001E-3</v>
      </c>
      <c r="AS194" s="369">
        <v>1.6000000000000001E-3</v>
      </c>
      <c r="AT194" s="369"/>
      <c r="AW194" s="680"/>
      <c r="AX194" s="680"/>
      <c r="AY194" s="681"/>
      <c r="AZ194" s="681"/>
      <c r="BA194" s="681"/>
      <c r="BB194" s="682"/>
      <c r="BC194" s="681"/>
      <c r="BD194" s="681"/>
      <c r="BE194" s="681"/>
      <c r="BF194" s="681"/>
      <c r="BG194" s="682"/>
      <c r="BH194" s="682"/>
      <c r="BI194" s="683"/>
      <c r="BJ194" s="683"/>
      <c r="BK194" s="683"/>
      <c r="BL194" s="682"/>
      <c r="BM194" s="682"/>
      <c r="BN194" s="682"/>
      <c r="BO194" s="682"/>
      <c r="BP194" s="682"/>
      <c r="BQ194" s="682"/>
      <c r="BR194" s="682"/>
      <c r="BS194" s="682"/>
      <c r="BT194" s="685"/>
      <c r="BU194" s="686"/>
      <c r="BV194" s="684"/>
      <c r="BW194" s="687"/>
    </row>
    <row r="195" spans="2:75" ht="15.75" customHeight="1">
      <c r="B195" s="363" t="s">
        <v>1532</v>
      </c>
      <c r="C195" s="364">
        <v>25108905000100</v>
      </c>
      <c r="D195" s="365" t="s">
        <v>11</v>
      </c>
      <c r="E195" s="365" t="s">
        <v>621</v>
      </c>
      <c r="F195" s="365" t="s">
        <v>692</v>
      </c>
      <c r="G195" s="366" t="s">
        <v>738</v>
      </c>
      <c r="H195" s="366" t="s">
        <v>34</v>
      </c>
      <c r="I195" s="366"/>
      <c r="J195" s="366" t="s">
        <v>608</v>
      </c>
      <c r="K195" s="367" t="s">
        <v>48</v>
      </c>
      <c r="L195" s="368"/>
      <c r="M195" s="368"/>
      <c r="N195" s="367">
        <v>432016</v>
      </c>
      <c r="O195" s="367" t="s">
        <v>1321</v>
      </c>
      <c r="P195" s="371">
        <v>42733</v>
      </c>
      <c r="Q195" s="372">
        <v>500860645.56999999</v>
      </c>
      <c r="R195" s="372">
        <v>534864293.56289661</v>
      </c>
      <c r="S195" s="367">
        <v>0</v>
      </c>
      <c r="T195" s="369">
        <v>6.4380906075456323E-2</v>
      </c>
      <c r="U195" s="369">
        <v>0.72415086400975093</v>
      </c>
      <c r="V195" s="369">
        <v>9.2612220456388838E-2</v>
      </c>
      <c r="W195" s="369">
        <v>0.84996795474816844</v>
      </c>
      <c r="X195" s="369">
        <v>0.18749600665433719</v>
      </c>
      <c r="Y195" s="369">
        <v>1.3184326287817545</v>
      </c>
      <c r="Z195" s="369">
        <v>0.22481498078942042</v>
      </c>
      <c r="AA195" s="369">
        <v>1.2285157807432099</v>
      </c>
      <c r="AB195" s="369">
        <v>3.6642577227716959E-2</v>
      </c>
      <c r="AC195" s="373">
        <v>-0.38724720188376455</v>
      </c>
      <c r="AD195" s="555">
        <v>0</v>
      </c>
      <c r="AE195" s="370" t="s">
        <v>2297</v>
      </c>
      <c r="AF195" s="370" t="s">
        <v>728</v>
      </c>
      <c r="AG195" s="374" t="s">
        <v>728</v>
      </c>
      <c r="AH195" s="374" t="s">
        <v>2282</v>
      </c>
      <c r="AI195" s="374">
        <v>1000</v>
      </c>
      <c r="AJ195" s="374">
        <v>1000</v>
      </c>
      <c r="AK195" s="374">
        <v>1000</v>
      </c>
      <c r="AL195" s="369">
        <v>2.0000000000000001E-4</v>
      </c>
      <c r="AM195" s="369" t="s">
        <v>34</v>
      </c>
      <c r="AN195" s="369" t="s">
        <v>34</v>
      </c>
      <c r="AO195" s="367" t="s">
        <v>1324</v>
      </c>
      <c r="AP195" s="370" t="s">
        <v>11</v>
      </c>
      <c r="AQ195" s="376" t="s">
        <v>675</v>
      </c>
      <c r="AR195" s="369">
        <v>3.3000000000000004E-3</v>
      </c>
      <c r="AS195" s="369">
        <v>3.3000000000000004E-3</v>
      </c>
      <c r="AT195" s="369"/>
      <c r="AW195" s="680"/>
      <c r="AX195" s="680"/>
      <c r="AY195" s="681"/>
      <c r="AZ195" s="681"/>
      <c r="BA195" s="681"/>
      <c r="BB195" s="682"/>
      <c r="BC195" s="681"/>
      <c r="BD195" s="681"/>
      <c r="BE195" s="681"/>
      <c r="BF195" s="681"/>
      <c r="BG195" s="682"/>
      <c r="BH195" s="682"/>
      <c r="BI195" s="683"/>
      <c r="BJ195" s="683"/>
      <c r="BK195" s="683"/>
      <c r="BL195" s="682"/>
      <c r="BM195" s="682"/>
      <c r="BN195" s="682"/>
      <c r="BO195" s="682"/>
      <c r="BP195" s="682"/>
      <c r="BQ195" s="682"/>
      <c r="BR195" s="682"/>
      <c r="BS195" s="682"/>
      <c r="BT195" s="685"/>
      <c r="BU195" s="686"/>
      <c r="BV195" s="684"/>
      <c r="BW195" s="687"/>
    </row>
    <row r="196" spans="2:75" ht="15.75" customHeight="1">
      <c r="B196" s="363" t="s">
        <v>810</v>
      </c>
      <c r="C196" s="364">
        <v>9636393000107</v>
      </c>
      <c r="D196" s="365" t="s">
        <v>11</v>
      </c>
      <c r="E196" s="365" t="s">
        <v>620</v>
      </c>
      <c r="F196" s="365" t="s">
        <v>672</v>
      </c>
      <c r="G196" s="366" t="s">
        <v>738</v>
      </c>
      <c r="H196" s="366" t="s">
        <v>34</v>
      </c>
      <c r="I196" s="366"/>
      <c r="J196" s="366" t="s">
        <v>608</v>
      </c>
      <c r="K196" s="367" t="s">
        <v>48</v>
      </c>
      <c r="L196" s="368"/>
      <c r="M196" s="368" t="s">
        <v>34</v>
      </c>
      <c r="N196" s="367">
        <v>217018</v>
      </c>
      <c r="O196" s="367" t="s">
        <v>1321</v>
      </c>
      <c r="P196" s="371">
        <v>39706</v>
      </c>
      <c r="Q196" s="372">
        <v>2607300906.21</v>
      </c>
      <c r="R196" s="372">
        <v>1236068084.8405557</v>
      </c>
      <c r="S196" s="367">
        <v>0</v>
      </c>
      <c r="T196" s="369">
        <v>8.2870779758294821E-2</v>
      </c>
      <c r="U196" s="369">
        <v>1.0712867447676391</v>
      </c>
      <c r="V196" s="369">
        <v>0.11565162255560368</v>
      </c>
      <c r="W196" s="369">
        <v>1.1337726094569527</v>
      </c>
      <c r="X196" s="369">
        <v>0.14636187644631682</v>
      </c>
      <c r="Y196" s="369">
        <v>1.10988869727138</v>
      </c>
      <c r="Z196" s="369">
        <v>0.17613207773154027</v>
      </c>
      <c r="AA196" s="369">
        <v>1.001191829778312</v>
      </c>
      <c r="AB196" s="369">
        <v>1.7520036111370067E-3</v>
      </c>
      <c r="AC196" s="373">
        <v>7.0273098250547967</v>
      </c>
      <c r="AD196" s="555">
        <v>0</v>
      </c>
      <c r="AE196" s="370" t="s">
        <v>2297</v>
      </c>
      <c r="AF196" s="370" t="s">
        <v>728</v>
      </c>
      <c r="AG196" s="374" t="s">
        <v>728</v>
      </c>
      <c r="AH196" s="374" t="s">
        <v>2282</v>
      </c>
      <c r="AI196" s="374">
        <v>100</v>
      </c>
      <c r="AJ196" s="374">
        <v>100</v>
      </c>
      <c r="AK196" s="374">
        <v>100</v>
      </c>
      <c r="AL196" s="369">
        <v>3.4999999999999996E-3</v>
      </c>
      <c r="AM196" s="369" t="s">
        <v>34</v>
      </c>
      <c r="AN196" s="369" t="s">
        <v>64</v>
      </c>
      <c r="AO196" s="367" t="s">
        <v>1324</v>
      </c>
      <c r="AP196" s="370" t="s">
        <v>11</v>
      </c>
      <c r="AQ196" s="376" t="s">
        <v>662</v>
      </c>
      <c r="AR196" s="369">
        <v>1.1666666666666665E-3</v>
      </c>
      <c r="AS196" s="369">
        <v>1.1666666666666665E-3</v>
      </c>
      <c r="AT196" s="369"/>
      <c r="AW196" s="680"/>
      <c r="AX196" s="680"/>
      <c r="AY196" s="681"/>
      <c r="AZ196" s="681"/>
      <c r="BA196" s="681"/>
      <c r="BB196" s="682"/>
      <c r="BC196" s="681"/>
      <c r="BD196" s="681"/>
      <c r="BE196" s="681"/>
      <c r="BF196" s="681"/>
      <c r="BG196" s="682"/>
      <c r="BH196" s="682"/>
      <c r="BI196" s="683"/>
      <c r="BJ196" s="683"/>
      <c r="BK196" s="683"/>
      <c r="BL196" s="682"/>
      <c r="BM196" s="682"/>
      <c r="BN196" s="682"/>
      <c r="BO196" s="682"/>
      <c r="BP196" s="682"/>
      <c r="BQ196" s="682"/>
      <c r="BR196" s="682"/>
      <c r="BS196" s="682"/>
      <c r="BT196" s="685"/>
      <c r="BU196" s="686"/>
      <c r="BV196" s="684"/>
      <c r="BW196" s="687"/>
    </row>
    <row r="197" spans="2:75" ht="15.75" customHeight="1">
      <c r="B197" s="363" t="s">
        <v>127</v>
      </c>
      <c r="C197" s="364">
        <v>30282227000138</v>
      </c>
      <c r="D197" s="365" t="s">
        <v>14</v>
      </c>
      <c r="E197" s="365" t="s">
        <v>607</v>
      </c>
      <c r="F197" s="365"/>
      <c r="G197" s="366"/>
      <c r="H197" s="366" t="s">
        <v>34</v>
      </c>
      <c r="I197" s="366" t="s">
        <v>34</v>
      </c>
      <c r="J197" s="366" t="s">
        <v>608</v>
      </c>
      <c r="K197" s="367" t="s">
        <v>48</v>
      </c>
      <c r="L197" s="368"/>
      <c r="M197" s="368" t="s">
        <v>1418</v>
      </c>
      <c r="N197" s="367">
        <v>478210</v>
      </c>
      <c r="O197" s="367" t="s">
        <v>1321</v>
      </c>
      <c r="P197" s="371">
        <v>43404</v>
      </c>
      <c r="Q197" s="372">
        <v>140178269.15000001</v>
      </c>
      <c r="R197" s="372">
        <v>203620156.62817463</v>
      </c>
      <c r="S197" s="367">
        <v>32</v>
      </c>
      <c r="T197" s="369">
        <v>4.4731376927314326E-2</v>
      </c>
      <c r="U197" s="369">
        <v>0.57825124027073427</v>
      </c>
      <c r="V197" s="369">
        <v>-0.1410142498717174</v>
      </c>
      <c r="W197" s="369">
        <v>-1.3824111630669482</v>
      </c>
      <c r="X197" s="369">
        <v>-6.8148042047311952E-2</v>
      </c>
      <c r="Y197" s="369">
        <v>-0.51677898265555944</v>
      </c>
      <c r="Z197" s="369">
        <v>-1.2395292148417059E-2</v>
      </c>
      <c r="AA197" s="369">
        <v>-7.0458858979826414E-2</v>
      </c>
      <c r="AB197" s="369">
        <v>0.20026253850525461</v>
      </c>
      <c r="AC197" s="373">
        <v>-1.1438755105983729</v>
      </c>
      <c r="AD197" s="555">
        <v>0</v>
      </c>
      <c r="AE197" s="370" t="s">
        <v>2297</v>
      </c>
      <c r="AF197" s="370" t="s">
        <v>728</v>
      </c>
      <c r="AG197" s="374" t="s">
        <v>728</v>
      </c>
      <c r="AH197" s="374" t="s">
        <v>2282</v>
      </c>
      <c r="AI197" s="374">
        <v>1000</v>
      </c>
      <c r="AJ197" s="374">
        <v>1000</v>
      </c>
      <c r="AK197" s="374">
        <v>1000</v>
      </c>
      <c r="AL197" s="691">
        <v>1.2500000000000001E-2</v>
      </c>
      <c r="AM197" s="691">
        <v>0.1</v>
      </c>
      <c r="AN197" s="369" t="s">
        <v>666</v>
      </c>
      <c r="AO197" s="367" t="s">
        <v>1324</v>
      </c>
      <c r="AP197" s="370" t="s">
        <v>716</v>
      </c>
      <c r="AQ197" s="376" t="s">
        <v>659</v>
      </c>
      <c r="AR197" s="369">
        <v>3.3333333333333335E-3</v>
      </c>
      <c r="AS197" s="369">
        <v>3.3333333333333335E-3</v>
      </c>
      <c r="AT197" s="369"/>
      <c r="AW197" s="680"/>
      <c r="AX197" s="680"/>
      <c r="AY197" s="681"/>
      <c r="AZ197" s="681"/>
      <c r="BA197" s="681"/>
      <c r="BB197" s="682"/>
      <c r="BC197" s="681"/>
      <c r="BD197" s="681"/>
      <c r="BE197" s="681"/>
      <c r="BF197" s="681"/>
      <c r="BG197" s="682"/>
      <c r="BH197" s="682"/>
      <c r="BI197" s="683"/>
      <c r="BJ197" s="683"/>
      <c r="BK197" s="683"/>
      <c r="BL197" s="682"/>
      <c r="BM197" s="682"/>
      <c r="BN197" s="682"/>
      <c r="BO197" s="682"/>
      <c r="BP197" s="682"/>
      <c r="BQ197" s="682"/>
      <c r="BR197" s="682"/>
      <c r="BS197" s="682"/>
      <c r="BT197" s="685"/>
      <c r="BU197" s="686"/>
      <c r="BV197" s="684"/>
      <c r="BW197" s="687"/>
    </row>
    <row r="198" spans="2:75" ht="15.75" customHeight="1">
      <c r="B198" s="363" t="s">
        <v>128</v>
      </c>
      <c r="C198" s="364">
        <v>7965741000156</v>
      </c>
      <c r="D198" s="365" t="s">
        <v>13</v>
      </c>
      <c r="E198" s="365" t="s">
        <v>615</v>
      </c>
      <c r="F198" s="365" t="s">
        <v>619</v>
      </c>
      <c r="G198" s="366" t="s">
        <v>34</v>
      </c>
      <c r="H198" s="366" t="s">
        <v>1337</v>
      </c>
      <c r="I198" s="366" t="s">
        <v>34</v>
      </c>
      <c r="J198" s="366"/>
      <c r="K198" s="367" t="s">
        <v>48</v>
      </c>
      <c r="L198" s="368"/>
      <c r="M198" s="368" t="s">
        <v>1418</v>
      </c>
      <c r="N198" s="367">
        <v>170437</v>
      </c>
      <c r="O198" s="367" t="s">
        <v>1321</v>
      </c>
      <c r="P198" s="371">
        <v>38939</v>
      </c>
      <c r="Q198" s="372">
        <v>141480472.58000001</v>
      </c>
      <c r="R198" s="372">
        <v>136664657.23186511</v>
      </c>
      <c r="S198" s="367">
        <v>30</v>
      </c>
      <c r="T198" s="369">
        <v>0.10411955675981677</v>
      </c>
      <c r="U198" s="369">
        <v>1.3459738324316772</v>
      </c>
      <c r="V198" s="369">
        <v>0.11610385007482482</v>
      </c>
      <c r="W198" s="369">
        <v>1.1382059512744365</v>
      </c>
      <c r="X198" s="369">
        <v>0.17144493177073294</v>
      </c>
      <c r="Y198" s="369">
        <v>1.3000980623980509</v>
      </c>
      <c r="Z198" s="369">
        <v>0.24810852775283632</v>
      </c>
      <c r="AA198" s="369">
        <v>1.4103293056196267</v>
      </c>
      <c r="AB198" s="369">
        <v>3.1208846277110749E-2</v>
      </c>
      <c r="AC198" s="373">
        <v>0.42299733119296162</v>
      </c>
      <c r="AD198" s="555">
        <v>0</v>
      </c>
      <c r="AE198" s="370" t="s">
        <v>2297</v>
      </c>
      <c r="AF198" s="370" t="s">
        <v>728</v>
      </c>
      <c r="AG198" s="374" t="s">
        <v>728</v>
      </c>
      <c r="AH198" s="374" t="s">
        <v>2279</v>
      </c>
      <c r="AI198" s="374">
        <v>5000</v>
      </c>
      <c r="AJ198" s="374">
        <v>5000</v>
      </c>
      <c r="AK198" s="374">
        <v>0</v>
      </c>
      <c r="AL198" s="691">
        <v>6.9999999999999993E-3</v>
      </c>
      <c r="AM198" s="691">
        <v>0.2</v>
      </c>
      <c r="AN198" s="369" t="s">
        <v>64</v>
      </c>
      <c r="AO198" s="367" t="s">
        <v>1324</v>
      </c>
      <c r="AP198" s="370" t="s">
        <v>13</v>
      </c>
      <c r="AQ198" s="376" t="s">
        <v>668</v>
      </c>
      <c r="AR198" s="369">
        <v>1.8666666666666666E-3</v>
      </c>
      <c r="AS198" s="369">
        <v>1.8666666666666666E-3</v>
      </c>
      <c r="AT198" s="369"/>
      <c r="AW198" s="680"/>
      <c r="AX198" s="680"/>
      <c r="AY198" s="681"/>
      <c r="AZ198" s="681"/>
      <c r="BA198" s="681"/>
      <c r="BB198" s="682"/>
      <c r="BC198" s="681"/>
      <c r="BD198" s="681"/>
      <c r="BE198" s="681"/>
      <c r="BF198" s="681"/>
      <c r="BG198" s="682"/>
      <c r="BH198" s="682"/>
      <c r="BI198" s="683"/>
      <c r="BJ198" s="683"/>
      <c r="BK198" s="683"/>
      <c r="BL198" s="682"/>
      <c r="BM198" s="682"/>
      <c r="BN198" s="682"/>
      <c r="BO198" s="682"/>
      <c r="BP198" s="682"/>
      <c r="BQ198" s="682"/>
      <c r="BR198" s="682"/>
      <c r="BS198" s="682"/>
      <c r="BT198" s="685"/>
      <c r="BU198" s="686"/>
      <c r="BV198" s="684"/>
      <c r="BW198" s="687"/>
    </row>
    <row r="199" spans="2:75" ht="15.75" customHeight="1">
      <c r="B199" s="363" t="s">
        <v>811</v>
      </c>
      <c r="C199" s="364">
        <v>2539921000152</v>
      </c>
      <c r="D199" s="365" t="s">
        <v>11</v>
      </c>
      <c r="E199" s="365" t="s">
        <v>620</v>
      </c>
      <c r="F199" s="365" t="s">
        <v>663</v>
      </c>
      <c r="G199" s="366" t="s">
        <v>738</v>
      </c>
      <c r="H199" s="366" t="s">
        <v>34</v>
      </c>
      <c r="I199" s="366" t="s">
        <v>1304</v>
      </c>
      <c r="J199" s="366" t="s">
        <v>608</v>
      </c>
      <c r="K199" s="367" t="s">
        <v>48</v>
      </c>
      <c r="L199" s="368"/>
      <c r="M199" s="368" t="s">
        <v>34</v>
      </c>
      <c r="N199" s="367">
        <v>56448</v>
      </c>
      <c r="O199" s="367" t="s">
        <v>1321</v>
      </c>
      <c r="P199" s="371">
        <v>35971</v>
      </c>
      <c r="Q199" s="372">
        <v>200613335.31</v>
      </c>
      <c r="R199" s="372">
        <v>245201934.37575376</v>
      </c>
      <c r="S199" s="367">
        <v>1</v>
      </c>
      <c r="T199" s="369">
        <v>7.9533301100455533E-2</v>
      </c>
      <c r="U199" s="369">
        <v>1.0281425067441006</v>
      </c>
      <c r="V199" s="369">
        <v>0.10325257352867023</v>
      </c>
      <c r="W199" s="369">
        <v>1.0122204698551733</v>
      </c>
      <c r="X199" s="369">
        <v>0.13257337687783255</v>
      </c>
      <c r="Y199" s="369">
        <v>1.0053280002171499</v>
      </c>
      <c r="Z199" s="369">
        <v>0.18292153592415095</v>
      </c>
      <c r="AA199" s="369">
        <v>1.0397853112077653</v>
      </c>
      <c r="AB199" s="369">
        <v>7.5372799731017182E-3</v>
      </c>
      <c r="AC199" s="373">
        <v>0.15364609590869749</v>
      </c>
      <c r="AD199" s="555">
        <v>0</v>
      </c>
      <c r="AE199" s="370" t="s">
        <v>2297</v>
      </c>
      <c r="AF199" s="370" t="s">
        <v>728</v>
      </c>
      <c r="AG199" s="374" t="s">
        <v>728</v>
      </c>
      <c r="AH199" s="374" t="s">
        <v>2282</v>
      </c>
      <c r="AI199" s="374">
        <v>300</v>
      </c>
      <c r="AJ199" s="374">
        <v>100</v>
      </c>
      <c r="AK199" s="374">
        <v>100</v>
      </c>
      <c r="AL199" s="691">
        <v>5.1999999999999998E-3</v>
      </c>
      <c r="AM199" s="691" t="s">
        <v>34</v>
      </c>
      <c r="AN199" s="369" t="s">
        <v>34</v>
      </c>
      <c r="AO199" s="367" t="s">
        <v>1324</v>
      </c>
      <c r="AP199" s="370" t="s">
        <v>11</v>
      </c>
      <c r="AQ199" s="376" t="s">
        <v>662</v>
      </c>
      <c r="AR199" s="369">
        <v>1.6639999999999999E-3</v>
      </c>
      <c r="AS199" s="369">
        <v>1.6639999999999999E-3</v>
      </c>
      <c r="AT199" s="369"/>
      <c r="AW199" s="680"/>
      <c r="AX199" s="680"/>
      <c r="AY199" s="681"/>
      <c r="AZ199" s="681"/>
      <c r="BA199" s="681"/>
      <c r="BB199" s="681"/>
      <c r="BC199" s="681"/>
      <c r="BD199" s="681"/>
      <c r="BE199" s="681"/>
      <c r="BF199" s="681"/>
      <c r="BG199" s="682"/>
      <c r="BH199" s="682"/>
      <c r="BI199" s="683"/>
      <c r="BJ199" s="683"/>
      <c r="BK199" s="683"/>
      <c r="BL199" s="218"/>
      <c r="BM199" s="682"/>
      <c r="BN199" s="682"/>
      <c r="BO199" s="682"/>
      <c r="BP199" s="682"/>
      <c r="BQ199" s="682"/>
      <c r="BR199" s="682"/>
      <c r="BS199" s="682"/>
      <c r="BT199" s="682"/>
      <c r="BU199" s="682"/>
      <c r="BV199" s="684"/>
      <c r="BW199" s="681"/>
    </row>
    <row r="200" spans="2:75" ht="15.75" customHeight="1">
      <c r="B200" s="363" t="s">
        <v>812</v>
      </c>
      <c r="C200" s="364">
        <v>21185984000100</v>
      </c>
      <c r="D200" s="365" t="s">
        <v>11</v>
      </c>
      <c r="E200" s="365" t="s">
        <v>620</v>
      </c>
      <c r="F200" s="365" t="s">
        <v>663</v>
      </c>
      <c r="G200" s="366" t="s">
        <v>738</v>
      </c>
      <c r="H200" s="366" t="s">
        <v>34</v>
      </c>
      <c r="I200" s="366"/>
      <c r="J200" s="366" t="s">
        <v>608</v>
      </c>
      <c r="K200" s="367" t="s">
        <v>48</v>
      </c>
      <c r="L200" s="368"/>
      <c r="M200" s="368" t="s">
        <v>1418</v>
      </c>
      <c r="N200" s="367">
        <v>385883</v>
      </c>
      <c r="O200" s="367" t="s">
        <v>1321</v>
      </c>
      <c r="P200" s="371">
        <v>42003</v>
      </c>
      <c r="Q200" s="372">
        <v>575579940</v>
      </c>
      <c r="R200" s="372">
        <v>640552171.45900798</v>
      </c>
      <c r="S200" s="367">
        <v>10</v>
      </c>
      <c r="T200" s="369">
        <v>8.6486458670264721E-2</v>
      </c>
      <c r="U200" s="369">
        <v>1.1180273317758305</v>
      </c>
      <c r="V200" s="369">
        <v>0.11951103960933329</v>
      </c>
      <c r="W200" s="369">
        <v>1.171607801452516</v>
      </c>
      <c r="X200" s="369">
        <v>0.17176861230263074</v>
      </c>
      <c r="Y200" s="369">
        <v>1.3025525906714153</v>
      </c>
      <c r="Z200" s="369">
        <v>0.184719028614859</v>
      </c>
      <c r="AA200" s="369">
        <v>1.0500028423877821</v>
      </c>
      <c r="AB200" s="369">
        <v>3.0237420587593275E-3</v>
      </c>
      <c r="AC200" s="373">
        <v>5.2153221428023082</v>
      </c>
      <c r="AD200" s="555">
        <v>17137984000150</v>
      </c>
      <c r="AE200" s="370" t="s">
        <v>2297</v>
      </c>
      <c r="AF200" s="370" t="s">
        <v>728</v>
      </c>
      <c r="AG200" s="374" t="s">
        <v>728</v>
      </c>
      <c r="AH200" s="374" t="s">
        <v>2282</v>
      </c>
      <c r="AI200" s="374">
        <v>5000</v>
      </c>
      <c r="AJ200" s="374">
        <v>5000</v>
      </c>
      <c r="AK200" s="374">
        <v>5000</v>
      </c>
      <c r="AL200" s="691">
        <v>4.0000000000000001E-3</v>
      </c>
      <c r="AM200" s="691" t="s">
        <v>34</v>
      </c>
      <c r="AN200" s="369" t="s">
        <v>34</v>
      </c>
      <c r="AO200" s="367" t="s">
        <v>1324</v>
      </c>
      <c r="AP200" s="370" t="s">
        <v>11</v>
      </c>
      <c r="AQ200" s="376" t="s">
        <v>677</v>
      </c>
      <c r="AR200" s="369">
        <v>1.2800000000000001E-3</v>
      </c>
      <c r="AS200" s="369">
        <v>1.2800000000000001E-3</v>
      </c>
      <c r="AT200" s="369"/>
      <c r="AW200" s="680"/>
      <c r="AX200" s="680"/>
      <c r="AY200" s="681"/>
      <c r="AZ200" s="681"/>
      <c r="BA200" s="681"/>
      <c r="BB200" s="681"/>
      <c r="BC200" s="681"/>
      <c r="BD200" s="681"/>
      <c r="BE200" s="681"/>
      <c r="BF200" s="681"/>
      <c r="BG200" s="682"/>
      <c r="BH200" s="682"/>
      <c r="BI200" s="683"/>
      <c r="BJ200" s="683"/>
      <c r="BK200" s="683"/>
      <c r="BL200" s="218"/>
      <c r="BM200" s="682"/>
      <c r="BN200" s="682"/>
      <c r="BO200" s="682"/>
      <c r="BP200" s="682"/>
      <c r="BQ200" s="682"/>
      <c r="BR200" s="682"/>
      <c r="BS200" s="682"/>
      <c r="BT200" s="682"/>
      <c r="BU200" s="682"/>
      <c r="BV200" s="684"/>
      <c r="BW200" s="681"/>
    </row>
    <row r="201" spans="2:75" ht="15.75" customHeight="1">
      <c r="B201" s="363" t="s">
        <v>129</v>
      </c>
      <c r="C201" s="364">
        <v>11108013000103</v>
      </c>
      <c r="D201" s="365" t="s">
        <v>14</v>
      </c>
      <c r="E201" s="365" t="s">
        <v>607</v>
      </c>
      <c r="F201" s="365"/>
      <c r="G201" s="366"/>
      <c r="H201" s="366" t="s">
        <v>34</v>
      </c>
      <c r="I201" s="366" t="s">
        <v>34</v>
      </c>
      <c r="J201" s="366" t="s">
        <v>608</v>
      </c>
      <c r="K201" s="367" t="s">
        <v>48</v>
      </c>
      <c r="L201" s="368"/>
      <c r="M201" s="368" t="s">
        <v>34</v>
      </c>
      <c r="N201" s="367">
        <v>237191</v>
      </c>
      <c r="O201" s="367" t="s">
        <v>1321</v>
      </c>
      <c r="P201" s="371">
        <v>40115</v>
      </c>
      <c r="Q201" s="372">
        <v>328755442.54000002</v>
      </c>
      <c r="R201" s="372">
        <v>419214439.02190471</v>
      </c>
      <c r="S201" s="367">
        <v>7</v>
      </c>
      <c r="T201" s="369">
        <v>-4.7557062741357292E-2</v>
      </c>
      <c r="U201" s="369">
        <v>-0.61477943231009047</v>
      </c>
      <c r="V201" s="369">
        <v>-0.20575595734711072</v>
      </c>
      <c r="W201" s="369">
        <v>-2.0170963754580202</v>
      </c>
      <c r="X201" s="369">
        <v>-7.2582259416458905E-2</v>
      </c>
      <c r="Y201" s="369">
        <v>-0.55040445848816644</v>
      </c>
      <c r="Z201" s="369">
        <v>-1.1638072633453733E-2</v>
      </c>
      <c r="AA201" s="369">
        <v>-6.6154577775096035E-2</v>
      </c>
      <c r="AB201" s="369">
        <v>0.26726604703806317</v>
      </c>
      <c r="AC201" s="373">
        <v>-1.0914378368958988</v>
      </c>
      <c r="AD201" s="555">
        <v>0</v>
      </c>
      <c r="AE201" s="370" t="s">
        <v>2297</v>
      </c>
      <c r="AF201" s="370" t="s">
        <v>728</v>
      </c>
      <c r="AG201" s="374" t="s">
        <v>728</v>
      </c>
      <c r="AH201" s="374" t="s">
        <v>2282</v>
      </c>
      <c r="AI201" s="374">
        <v>5000</v>
      </c>
      <c r="AJ201" s="374">
        <v>1000</v>
      </c>
      <c r="AK201" s="374">
        <v>1000</v>
      </c>
      <c r="AL201" s="691">
        <v>0.02</v>
      </c>
      <c r="AM201" s="691">
        <v>0.2</v>
      </c>
      <c r="AN201" s="369" t="s">
        <v>2291</v>
      </c>
      <c r="AO201" s="367" t="s">
        <v>1324</v>
      </c>
      <c r="AP201" s="370" t="s">
        <v>716</v>
      </c>
      <c r="AQ201" s="376" t="s">
        <v>681</v>
      </c>
      <c r="AR201" s="369">
        <v>6.6000000000000008E-3</v>
      </c>
      <c r="AS201" s="369">
        <v>6.6000000000000008E-3</v>
      </c>
      <c r="AT201" s="369"/>
      <c r="AW201" s="680"/>
      <c r="AX201" s="680"/>
      <c r="AY201" s="681"/>
      <c r="AZ201" s="681"/>
      <c r="BA201" s="681"/>
      <c r="BB201" s="682"/>
      <c r="BC201" s="681"/>
      <c r="BD201" s="681"/>
      <c r="BE201" s="681"/>
      <c r="BF201" s="681"/>
      <c r="BG201" s="682"/>
      <c r="BH201" s="682"/>
      <c r="BI201" s="683"/>
      <c r="BJ201" s="683"/>
      <c r="BK201" s="683"/>
      <c r="BL201" s="682"/>
      <c r="BM201" s="682"/>
      <c r="BN201" s="682"/>
      <c r="BO201" s="682"/>
      <c r="BP201" s="682"/>
      <c r="BQ201" s="682"/>
      <c r="BR201" s="682"/>
      <c r="BS201" s="682"/>
      <c r="BT201" s="685"/>
      <c r="BU201" s="686"/>
      <c r="BV201" s="684"/>
      <c r="BW201" s="687"/>
    </row>
    <row r="202" spans="2:75" ht="15.75" customHeight="1">
      <c r="B202" s="363" t="s">
        <v>474</v>
      </c>
      <c r="C202" s="364">
        <v>9636619000161</v>
      </c>
      <c r="D202" s="365" t="s">
        <v>11</v>
      </c>
      <c r="E202" s="365" t="s">
        <v>620</v>
      </c>
      <c r="F202" s="365" t="s">
        <v>663</v>
      </c>
      <c r="G202" s="366" t="s">
        <v>738</v>
      </c>
      <c r="H202" s="366" t="s">
        <v>34</v>
      </c>
      <c r="I202" s="366" t="s">
        <v>1304</v>
      </c>
      <c r="J202" s="366" t="s">
        <v>608</v>
      </c>
      <c r="K202" s="367" t="s">
        <v>48</v>
      </c>
      <c r="L202" s="368"/>
      <c r="M202" s="368" t="s">
        <v>1418</v>
      </c>
      <c r="N202" s="367">
        <v>218111</v>
      </c>
      <c r="O202" s="367" t="s">
        <v>1321</v>
      </c>
      <c r="P202" s="371">
        <v>39731</v>
      </c>
      <c r="Q202" s="372">
        <v>619122466.57000005</v>
      </c>
      <c r="R202" s="372">
        <v>642876560.52563477</v>
      </c>
      <c r="S202" s="367">
        <v>0</v>
      </c>
      <c r="T202" s="369">
        <v>7.6553259069936486E-2</v>
      </c>
      <c r="U202" s="369">
        <v>0.98961892176690047</v>
      </c>
      <c r="V202" s="369">
        <v>0.10104028852784919</v>
      </c>
      <c r="W202" s="369">
        <v>0.99053267955169166</v>
      </c>
      <c r="X202" s="369">
        <v>0.12656958193643697</v>
      </c>
      <c r="Y202" s="369">
        <v>0.95980013252385665</v>
      </c>
      <c r="Z202" s="369">
        <v>0.16637399569525924</v>
      </c>
      <c r="AA202" s="369">
        <v>0.94572372802843063</v>
      </c>
      <c r="AB202" s="369">
        <v>1.5422483499167787E-3</v>
      </c>
      <c r="AC202" s="373">
        <v>-0.56868435150045693</v>
      </c>
      <c r="AD202" s="555">
        <v>14167491000174</v>
      </c>
      <c r="AE202" s="370" t="s">
        <v>2297</v>
      </c>
      <c r="AF202" s="370" t="s">
        <v>728</v>
      </c>
      <c r="AG202" s="374" t="s">
        <v>728</v>
      </c>
      <c r="AH202" s="374" t="s">
        <v>2282</v>
      </c>
      <c r="AI202" s="374">
        <v>300</v>
      </c>
      <c r="AJ202" s="374">
        <v>100</v>
      </c>
      <c r="AK202" s="374">
        <v>0</v>
      </c>
      <c r="AL202" s="369">
        <v>2.2000000000000001E-3</v>
      </c>
      <c r="AM202" s="369" t="s">
        <v>34</v>
      </c>
      <c r="AN202" s="369" t="s">
        <v>64</v>
      </c>
      <c r="AO202" s="367" t="s">
        <v>1324</v>
      </c>
      <c r="AP202" s="370" t="s">
        <v>11</v>
      </c>
      <c r="AQ202" s="376" t="s">
        <v>684</v>
      </c>
      <c r="AR202" s="369">
        <v>5.8666666666666665E-4</v>
      </c>
      <c r="AS202" s="369">
        <v>5.8666666666666665E-4</v>
      </c>
      <c r="AT202" s="369"/>
      <c r="AW202" s="680"/>
      <c r="AX202" s="680"/>
      <c r="AY202" s="681"/>
      <c r="AZ202" s="681"/>
      <c r="BA202" s="681"/>
      <c r="BB202" s="682"/>
      <c r="BC202" s="681"/>
      <c r="BD202" s="681"/>
      <c r="BE202" s="681"/>
      <c r="BF202" s="681"/>
      <c r="BG202" s="682"/>
      <c r="BH202" s="682"/>
      <c r="BI202" s="683"/>
      <c r="BJ202" s="683"/>
      <c r="BK202" s="683"/>
      <c r="BL202" s="682"/>
      <c r="BM202" s="682"/>
      <c r="BN202" s="682"/>
      <c r="BO202" s="682"/>
      <c r="BP202" s="682"/>
      <c r="BQ202" s="682"/>
      <c r="BR202" s="682"/>
      <c r="BS202" s="682"/>
      <c r="BT202" s="685"/>
      <c r="BU202" s="686"/>
      <c r="BV202" s="684"/>
      <c r="BW202" s="687"/>
    </row>
    <row r="203" spans="2:75" ht="15.75" customHeight="1">
      <c r="B203" s="363" t="s">
        <v>813</v>
      </c>
      <c r="C203" s="364">
        <v>5862906000139</v>
      </c>
      <c r="D203" s="365" t="s">
        <v>11</v>
      </c>
      <c r="E203" s="365" t="s">
        <v>620</v>
      </c>
      <c r="F203" s="365" t="s">
        <v>663</v>
      </c>
      <c r="G203" s="366" t="s">
        <v>738</v>
      </c>
      <c r="H203" s="366" t="s">
        <v>34</v>
      </c>
      <c r="I203" s="366"/>
      <c r="J203" s="366" t="s">
        <v>608</v>
      </c>
      <c r="K203" s="367" t="s">
        <v>48</v>
      </c>
      <c r="L203" s="368"/>
      <c r="M203" s="368" t="s">
        <v>34</v>
      </c>
      <c r="N203" s="367">
        <v>143529</v>
      </c>
      <c r="O203" s="367" t="s">
        <v>1321</v>
      </c>
      <c r="P203" s="371">
        <v>38502</v>
      </c>
      <c r="Q203" s="372">
        <v>408124332.89999998</v>
      </c>
      <c r="R203" s="372">
        <v>476743191.26055598</v>
      </c>
      <c r="S203" s="367">
        <v>1</v>
      </c>
      <c r="T203" s="369">
        <v>8.3387587799053753E-2</v>
      </c>
      <c r="U203" s="369">
        <v>1.0779676231818303</v>
      </c>
      <c r="V203" s="369">
        <v>0.11272098923649243</v>
      </c>
      <c r="W203" s="369">
        <v>1.1050426036676024</v>
      </c>
      <c r="X203" s="369">
        <v>0.15309574276991267</v>
      </c>
      <c r="Y203" s="369">
        <v>1.1609528288810667</v>
      </c>
      <c r="Z203" s="369">
        <v>0.18199696102350216</v>
      </c>
      <c r="AA203" s="369">
        <v>1.0345297277361472</v>
      </c>
      <c r="AB203" s="369">
        <v>1.6326311324063381E-3</v>
      </c>
      <c r="AC203" s="373">
        <v>5.9292331292113847</v>
      </c>
      <c r="AD203" s="555">
        <v>0</v>
      </c>
      <c r="AE203" s="370" t="s">
        <v>2297</v>
      </c>
      <c r="AF203" s="370" t="s">
        <v>728</v>
      </c>
      <c r="AG203" s="374" t="s">
        <v>728</v>
      </c>
      <c r="AH203" s="374" t="s">
        <v>2282</v>
      </c>
      <c r="AI203" s="374">
        <v>5000</v>
      </c>
      <c r="AJ203" s="374">
        <v>200</v>
      </c>
      <c r="AK203" s="374">
        <v>0</v>
      </c>
      <c r="AL203" s="369">
        <v>3.4000000000000002E-3</v>
      </c>
      <c r="AM203" s="369" t="s">
        <v>34</v>
      </c>
      <c r="AN203" s="369" t="s">
        <v>34</v>
      </c>
      <c r="AO203" s="367" t="s">
        <v>1324</v>
      </c>
      <c r="AP203" s="370" t="s">
        <v>11</v>
      </c>
      <c r="AQ203" s="376" t="s">
        <v>662</v>
      </c>
      <c r="AR203" s="369">
        <v>1.088E-3</v>
      </c>
      <c r="AS203" s="369">
        <v>1.088E-3</v>
      </c>
      <c r="AT203" s="369"/>
      <c r="AW203" s="680"/>
      <c r="AX203" s="680"/>
      <c r="AY203" s="681"/>
      <c r="AZ203" s="681"/>
      <c r="BA203" s="681"/>
      <c r="BB203" s="682"/>
      <c r="BC203" s="681"/>
      <c r="BD203" s="681"/>
      <c r="BE203" s="681"/>
      <c r="BF203" s="681"/>
      <c r="BG203" s="682"/>
      <c r="BH203" s="682"/>
      <c r="BI203" s="683"/>
      <c r="BJ203" s="683"/>
      <c r="BK203" s="683"/>
      <c r="BL203" s="682"/>
      <c r="BM203" s="682"/>
      <c r="BN203" s="682"/>
      <c r="BO203" s="682"/>
      <c r="BP203" s="682"/>
      <c r="BQ203" s="682"/>
      <c r="BR203" s="682"/>
      <c r="BS203" s="682"/>
      <c r="BT203" s="685"/>
      <c r="BU203" s="686"/>
      <c r="BV203" s="684"/>
      <c r="BW203" s="687"/>
    </row>
    <row r="204" spans="2:75" ht="15.75" customHeight="1">
      <c r="B204" s="363" t="s">
        <v>1533</v>
      </c>
      <c r="C204" s="364">
        <v>37327331000140</v>
      </c>
      <c r="D204" s="365" t="s">
        <v>14</v>
      </c>
      <c r="E204" s="365" t="s">
        <v>607</v>
      </c>
      <c r="F204" s="365"/>
      <c r="G204" s="366"/>
      <c r="H204" s="366" t="s">
        <v>34</v>
      </c>
      <c r="I204" s="366" t="s">
        <v>34</v>
      </c>
      <c r="J204" s="366" t="s">
        <v>608</v>
      </c>
      <c r="K204" s="367" t="s">
        <v>48</v>
      </c>
      <c r="L204" s="368"/>
      <c r="M204" s="368"/>
      <c r="N204" s="367">
        <v>548294</v>
      </c>
      <c r="O204" s="367" t="s">
        <v>1321</v>
      </c>
      <c r="P204" s="371">
        <v>44043</v>
      </c>
      <c r="Q204" s="372">
        <v>4694700.76</v>
      </c>
      <c r="R204" s="372">
        <v>19900439.164960314</v>
      </c>
      <c r="S204" s="367">
        <v>17</v>
      </c>
      <c r="T204" s="369">
        <v>-5.872811637738562E-3</v>
      </c>
      <c r="U204" s="369">
        <v>-6.6056877432735903E-2</v>
      </c>
      <c r="V204" s="369">
        <v>-9.2798667571979854E-2</v>
      </c>
      <c r="W204" s="369">
        <v>-0.85167911200934454</v>
      </c>
      <c r="X204" s="369">
        <v>1.9662966151670291E-2</v>
      </c>
      <c r="Y204" s="369">
        <v>0.13826585758056537</v>
      </c>
      <c r="Z204" s="369" t="s">
        <v>1421</v>
      </c>
      <c r="AA204" s="369" t="s">
        <v>1421</v>
      </c>
      <c r="AB204" s="369">
        <v>7.2810542127068945E-2</v>
      </c>
      <c r="AC204" s="373">
        <v>-2.7217876730569137</v>
      </c>
      <c r="AD204" s="555">
        <v>0</v>
      </c>
      <c r="AE204" s="370" t="s">
        <v>2297</v>
      </c>
      <c r="AF204" s="370" t="s">
        <v>728</v>
      </c>
      <c r="AG204" s="374" t="s">
        <v>728</v>
      </c>
      <c r="AH204" s="374" t="s">
        <v>2282</v>
      </c>
      <c r="AI204" s="374">
        <v>5000</v>
      </c>
      <c r="AJ204" s="374">
        <v>5000</v>
      </c>
      <c r="AK204" s="374">
        <v>1000</v>
      </c>
      <c r="AL204" s="369">
        <v>0.02</v>
      </c>
      <c r="AM204" s="369">
        <v>0.2</v>
      </c>
      <c r="AN204" s="369" t="s">
        <v>34</v>
      </c>
      <c r="AO204" s="367" t="s">
        <v>1324</v>
      </c>
      <c r="AP204" s="370" t="s">
        <v>13</v>
      </c>
      <c r="AQ204" s="376" t="s">
        <v>668</v>
      </c>
      <c r="AR204" s="369" t="s">
        <v>34</v>
      </c>
      <c r="AS204" s="369" t="s">
        <v>34</v>
      </c>
      <c r="AT204" s="369"/>
      <c r="AW204" s="680"/>
      <c r="AX204" s="680"/>
      <c r="AY204" s="681"/>
      <c r="AZ204" s="681"/>
      <c r="BA204" s="681"/>
      <c r="BB204" s="682"/>
      <c r="BC204" s="681"/>
      <c r="BD204" s="681"/>
      <c r="BE204" s="681"/>
      <c r="BF204" s="681"/>
      <c r="BG204" s="682"/>
      <c r="BH204" s="682"/>
      <c r="BI204" s="683"/>
      <c r="BJ204" s="683"/>
      <c r="BK204" s="683"/>
      <c r="BL204" s="218"/>
      <c r="BM204" s="682"/>
      <c r="BN204" s="682"/>
      <c r="BO204" s="682"/>
      <c r="BP204" s="682"/>
      <c r="BQ204" s="682"/>
      <c r="BR204" s="682"/>
      <c r="BS204" s="682"/>
      <c r="BT204" s="685"/>
      <c r="BU204" s="686"/>
      <c r="BV204" s="684"/>
      <c r="BW204" s="687"/>
    </row>
    <row r="205" spans="2:75" ht="15.75" customHeight="1">
      <c r="B205" s="363" t="s">
        <v>1534</v>
      </c>
      <c r="C205" s="364">
        <v>17898543000170</v>
      </c>
      <c r="D205" s="365" t="s">
        <v>11</v>
      </c>
      <c r="E205" s="365" t="s">
        <v>620</v>
      </c>
      <c r="F205" s="365" t="s">
        <v>672</v>
      </c>
      <c r="G205" s="366" t="s">
        <v>738</v>
      </c>
      <c r="H205" s="366" t="s">
        <v>34</v>
      </c>
      <c r="I205" s="366"/>
      <c r="J205" s="366" t="s">
        <v>608</v>
      </c>
      <c r="K205" s="367" t="s">
        <v>48</v>
      </c>
      <c r="L205" s="368"/>
      <c r="M205" s="368"/>
      <c r="N205" s="367">
        <v>339423</v>
      </c>
      <c r="O205" s="367" t="s">
        <v>1321</v>
      </c>
      <c r="P205" s="371">
        <v>41442</v>
      </c>
      <c r="Q205" s="372">
        <v>2435344821.4400001</v>
      </c>
      <c r="R205" s="372">
        <v>2665371307.8814669</v>
      </c>
      <c r="S205" s="367">
        <v>0</v>
      </c>
      <c r="T205" s="369">
        <v>8.7725633454393437E-2</v>
      </c>
      <c r="U205" s="369">
        <v>0.98673033876451932</v>
      </c>
      <c r="V205" s="369">
        <v>0.10798148475731106</v>
      </c>
      <c r="W205" s="369">
        <v>0.99102258101091378</v>
      </c>
      <c r="X205" s="369">
        <v>0.13675574795211132</v>
      </c>
      <c r="Y205" s="369">
        <v>0.96163776226935627</v>
      </c>
      <c r="Z205" s="369">
        <v>0.16735449078931519</v>
      </c>
      <c r="AA205" s="369">
        <v>0.91451927354208207</v>
      </c>
      <c r="AB205" s="369">
        <v>1.36171402756506E-3</v>
      </c>
      <c r="AC205" s="373">
        <v>-0.64831763157318723</v>
      </c>
      <c r="AD205" s="555">
        <v>0</v>
      </c>
      <c r="AE205" s="370" t="s">
        <v>2321</v>
      </c>
      <c r="AF205" s="370" t="s">
        <v>2287</v>
      </c>
      <c r="AG205" s="374" t="s">
        <v>1445</v>
      </c>
      <c r="AH205" s="374" t="s">
        <v>2282</v>
      </c>
      <c r="AI205" s="374">
        <v>0</v>
      </c>
      <c r="AJ205" s="374">
        <v>0</v>
      </c>
      <c r="AK205" s="374">
        <v>0</v>
      </c>
      <c r="AL205" s="369">
        <v>2E-3</v>
      </c>
      <c r="AM205" s="369" t="s">
        <v>34</v>
      </c>
      <c r="AN205" s="369" t="s">
        <v>64</v>
      </c>
      <c r="AO205" s="367" t="s">
        <v>1324</v>
      </c>
      <c r="AP205" s="370" t="s">
        <v>11</v>
      </c>
      <c r="AQ205" s="376" t="s">
        <v>1535</v>
      </c>
      <c r="AR205" s="369" t="s">
        <v>34</v>
      </c>
      <c r="AS205" s="369" t="s">
        <v>34</v>
      </c>
      <c r="AT205" s="369"/>
      <c r="AW205" s="680"/>
      <c r="AX205" s="680"/>
      <c r="AY205" s="681"/>
      <c r="AZ205" s="681"/>
      <c r="BA205" s="681"/>
      <c r="BB205" s="682"/>
      <c r="BC205" s="681"/>
      <c r="BD205" s="681"/>
      <c r="BE205" s="681"/>
      <c r="BF205" s="681"/>
      <c r="BG205" s="682"/>
      <c r="BH205" s="682"/>
      <c r="BI205" s="683"/>
      <c r="BJ205" s="683"/>
      <c r="BK205" s="683"/>
      <c r="BL205" s="218"/>
      <c r="BM205" s="682"/>
      <c r="BN205" s="682"/>
      <c r="BO205" s="682"/>
      <c r="BP205" s="682"/>
      <c r="BQ205" s="682"/>
      <c r="BR205" s="682"/>
      <c r="BS205" s="682"/>
      <c r="BT205" s="685"/>
      <c r="BU205" s="686"/>
      <c r="BV205" s="684"/>
      <c r="BW205" s="687"/>
    </row>
    <row r="206" spans="2:75" ht="15.75" customHeight="1">
      <c r="B206" s="363" t="s">
        <v>1536</v>
      </c>
      <c r="C206" s="364">
        <v>30618435000165</v>
      </c>
      <c r="D206" s="365" t="s">
        <v>14</v>
      </c>
      <c r="E206" s="365" t="s">
        <v>607</v>
      </c>
      <c r="F206" s="365"/>
      <c r="G206" s="366"/>
      <c r="H206" s="366" t="s">
        <v>34</v>
      </c>
      <c r="I206" s="366" t="s">
        <v>34</v>
      </c>
      <c r="J206" s="366" t="s">
        <v>608</v>
      </c>
      <c r="K206" s="367" t="s">
        <v>48</v>
      </c>
      <c r="L206" s="368"/>
      <c r="M206" s="368"/>
      <c r="N206" s="367">
        <v>483036</v>
      </c>
      <c r="O206" s="367" t="s">
        <v>1321</v>
      </c>
      <c r="P206" s="371">
        <v>43426</v>
      </c>
      <c r="Q206" s="372">
        <v>48755728.979999997</v>
      </c>
      <c r="R206" s="372">
        <v>53359136.763968289</v>
      </c>
      <c r="S206" s="367">
        <v>32</v>
      </c>
      <c r="T206" s="369">
        <v>-0.15286497513423014</v>
      </c>
      <c r="U206" s="369">
        <v>-1.7194120208644057</v>
      </c>
      <c r="V206" s="369">
        <v>-0.29639879422761628</v>
      </c>
      <c r="W206" s="369">
        <v>-2.7202617071264803</v>
      </c>
      <c r="X206" s="369">
        <v>-0.10629242516663717</v>
      </c>
      <c r="Y206" s="369">
        <v>-0.74742606006748058</v>
      </c>
      <c r="Z206" s="369">
        <v>1.169255760894905E-2</v>
      </c>
      <c r="AA206" s="369">
        <v>6.3894725740265182E-2</v>
      </c>
      <c r="AB206" s="369">
        <v>0.27677638848447295</v>
      </c>
      <c r="AC206" s="373">
        <v>-1.5050002381890404</v>
      </c>
      <c r="AD206" s="555">
        <v>29224691000199</v>
      </c>
      <c r="AE206" s="370" t="s">
        <v>2345</v>
      </c>
      <c r="AF206" s="370" t="s">
        <v>2287</v>
      </c>
      <c r="AG206" s="374" t="s">
        <v>1445</v>
      </c>
      <c r="AH206" s="374" t="s">
        <v>2300</v>
      </c>
      <c r="AI206" s="374">
        <v>5000</v>
      </c>
      <c r="AJ206" s="374">
        <v>1000</v>
      </c>
      <c r="AK206" s="374">
        <v>5000</v>
      </c>
      <c r="AL206" s="369">
        <v>5.9999999999999995E-4</v>
      </c>
      <c r="AM206" s="369" t="s">
        <v>34</v>
      </c>
      <c r="AN206" s="369" t="s">
        <v>666</v>
      </c>
      <c r="AO206" s="367" t="s">
        <v>1324</v>
      </c>
      <c r="AP206" s="370" t="s">
        <v>716</v>
      </c>
      <c r="AQ206" s="376" t="s">
        <v>687</v>
      </c>
      <c r="AR206" s="369" t="s">
        <v>34</v>
      </c>
      <c r="AS206" s="369" t="s">
        <v>34</v>
      </c>
      <c r="AT206" s="369"/>
      <c r="AW206" s="680"/>
      <c r="AX206" s="680"/>
      <c r="AY206" s="681"/>
      <c r="AZ206" s="681"/>
      <c r="BA206" s="681"/>
      <c r="BB206" s="682"/>
      <c r="BC206" s="681"/>
      <c r="BD206" s="681"/>
      <c r="BE206" s="681"/>
      <c r="BF206" s="681"/>
      <c r="BG206" s="682"/>
      <c r="BH206" s="682"/>
      <c r="BI206" s="683"/>
      <c r="BJ206" s="683"/>
      <c r="BK206" s="683"/>
      <c r="BL206" s="218"/>
      <c r="BM206" s="682"/>
      <c r="BN206" s="682"/>
      <c r="BO206" s="682"/>
      <c r="BP206" s="682"/>
      <c r="BQ206" s="682"/>
      <c r="BR206" s="682"/>
      <c r="BS206" s="682"/>
      <c r="BT206" s="685"/>
      <c r="BU206" s="686"/>
      <c r="BV206" s="684"/>
      <c r="BW206" s="687"/>
    </row>
    <row r="207" spans="2:75" ht="15.75" customHeight="1">
      <c r="B207" s="363" t="s">
        <v>130</v>
      </c>
      <c r="C207" s="364">
        <v>15390811000113</v>
      </c>
      <c r="D207" s="365" t="s">
        <v>14</v>
      </c>
      <c r="E207" s="365" t="s">
        <v>607</v>
      </c>
      <c r="F207" s="365"/>
      <c r="G207" s="366"/>
      <c r="H207" s="366" t="s">
        <v>34</v>
      </c>
      <c r="I207" s="366" t="s">
        <v>34</v>
      </c>
      <c r="J207" s="366" t="s">
        <v>608</v>
      </c>
      <c r="K207" s="367" t="s">
        <v>48</v>
      </c>
      <c r="L207" s="368"/>
      <c r="M207" s="368" t="s">
        <v>34</v>
      </c>
      <c r="N207" s="367">
        <v>305261</v>
      </c>
      <c r="O207" s="367" t="s">
        <v>1324</v>
      </c>
      <c r="P207" s="371">
        <v>41059</v>
      </c>
      <c r="Q207" s="372">
        <v>89391370.469999999</v>
      </c>
      <c r="R207" s="372">
        <v>116102468.65773807</v>
      </c>
      <c r="S207" s="367">
        <v>32</v>
      </c>
      <c r="T207" s="369">
        <v>-0.13365147982454728</v>
      </c>
      <c r="U207" s="369">
        <v>-1.7277387659705925</v>
      </c>
      <c r="V207" s="369">
        <v>-0.35414315902608651</v>
      </c>
      <c r="W207" s="369">
        <v>-3.4717871194352723</v>
      </c>
      <c r="X207" s="369">
        <v>-0.22288246110478482</v>
      </c>
      <c r="Y207" s="369">
        <v>-1.6901581915080306</v>
      </c>
      <c r="Z207" s="369">
        <v>-8.9059653560094154E-2</v>
      </c>
      <c r="AA207" s="369">
        <v>-0.50624394292991504</v>
      </c>
      <c r="AB207" s="369">
        <v>0.28381641124080759</v>
      </c>
      <c r="AC207" s="373">
        <v>-1.739799540318764</v>
      </c>
      <c r="AD207" s="555">
        <v>15165493000197</v>
      </c>
      <c r="AE207" s="370" t="s">
        <v>2345</v>
      </c>
      <c r="AF207" s="370" t="s">
        <v>2287</v>
      </c>
      <c r="AG207" s="374" t="s">
        <v>1445</v>
      </c>
      <c r="AH207" s="374" t="s">
        <v>2282</v>
      </c>
      <c r="AI207" s="374">
        <v>150000</v>
      </c>
      <c r="AJ207" s="374">
        <v>10000</v>
      </c>
      <c r="AK207" s="374">
        <v>150000</v>
      </c>
      <c r="AL207" s="369">
        <v>2.4E-2</v>
      </c>
      <c r="AM207" s="369">
        <v>0.2</v>
      </c>
      <c r="AN207" s="369" t="s">
        <v>666</v>
      </c>
      <c r="AO207" s="367" t="s">
        <v>1324</v>
      </c>
      <c r="AP207" s="370" t="s">
        <v>716</v>
      </c>
      <c r="AQ207" s="376" t="s">
        <v>665</v>
      </c>
      <c r="AR207" s="369">
        <v>4.0000000000000001E-3</v>
      </c>
      <c r="AS207" s="369">
        <v>4.0000000000000001E-3</v>
      </c>
      <c r="AT207" s="369"/>
      <c r="AW207" s="680"/>
      <c r="AX207" s="680"/>
      <c r="AY207" s="681"/>
      <c r="AZ207" s="681"/>
      <c r="BA207" s="681"/>
      <c r="BB207" s="682"/>
      <c r="BC207" s="681"/>
      <c r="BD207" s="681"/>
      <c r="BE207" s="681"/>
      <c r="BF207" s="681"/>
      <c r="BG207" s="682"/>
      <c r="BH207" s="682"/>
      <c r="BI207" s="683"/>
      <c r="BJ207" s="683"/>
      <c r="BK207" s="683"/>
      <c r="BL207" s="218"/>
      <c r="BM207" s="682"/>
      <c r="BN207" s="682"/>
      <c r="BO207" s="682"/>
      <c r="BP207" s="682"/>
      <c r="BQ207" s="682"/>
      <c r="BR207" s="682"/>
      <c r="BS207" s="682"/>
      <c r="BT207" s="685"/>
      <c r="BU207" s="686"/>
      <c r="BV207" s="684"/>
      <c r="BW207" s="687"/>
    </row>
    <row r="208" spans="2:75" ht="15.75" customHeight="1">
      <c r="B208" s="363" t="s">
        <v>131</v>
      </c>
      <c r="C208" s="364">
        <v>8323402000139</v>
      </c>
      <c r="D208" s="365" t="s">
        <v>14</v>
      </c>
      <c r="E208" s="365" t="s">
        <v>607</v>
      </c>
      <c r="F208" s="365"/>
      <c r="G208" s="366"/>
      <c r="H208" s="366" t="s">
        <v>34</v>
      </c>
      <c r="I208" s="366" t="s">
        <v>34</v>
      </c>
      <c r="J208" s="366" t="s">
        <v>608</v>
      </c>
      <c r="K208" s="367" t="s">
        <v>48</v>
      </c>
      <c r="L208" s="368" t="s">
        <v>1339</v>
      </c>
      <c r="M208" s="368" t="s">
        <v>1418</v>
      </c>
      <c r="N208" s="367">
        <v>212962</v>
      </c>
      <c r="O208" s="367" t="s">
        <v>1321</v>
      </c>
      <c r="P208" s="371">
        <v>39637</v>
      </c>
      <c r="Q208" s="372">
        <v>776566893.41999996</v>
      </c>
      <c r="R208" s="372">
        <v>1304257432.337023</v>
      </c>
      <c r="S208" s="367">
        <v>32</v>
      </c>
      <c r="T208" s="369">
        <v>-0.13040532884291178</v>
      </c>
      <c r="U208" s="369">
        <v>-1.685775138642801</v>
      </c>
      <c r="V208" s="369">
        <v>-0.35033315901940032</v>
      </c>
      <c r="W208" s="369">
        <v>-3.4344363797382589</v>
      </c>
      <c r="X208" s="369">
        <v>-0.20736963724060431</v>
      </c>
      <c r="Y208" s="369">
        <v>-1.572521630077836</v>
      </c>
      <c r="Z208" s="369">
        <v>-6.6470713024383121E-2</v>
      </c>
      <c r="AA208" s="369">
        <v>-0.37784108185555121</v>
      </c>
      <c r="AB208" s="369">
        <v>0.28344950058232576</v>
      </c>
      <c r="AC208" s="373">
        <v>-1.7217030490215228</v>
      </c>
      <c r="AD208" s="555">
        <v>15165493000197</v>
      </c>
      <c r="AE208" s="370" t="s">
        <v>2345</v>
      </c>
      <c r="AF208" s="370" t="s">
        <v>2287</v>
      </c>
      <c r="AG208" s="374" t="s">
        <v>1445</v>
      </c>
      <c r="AH208" s="374" t="s">
        <v>2282</v>
      </c>
      <c r="AI208" s="374">
        <v>150000</v>
      </c>
      <c r="AJ208" s="374">
        <v>10000</v>
      </c>
      <c r="AK208" s="374">
        <v>150000</v>
      </c>
      <c r="AL208" s="369">
        <v>1.8000000000000002E-2</v>
      </c>
      <c r="AM208" s="369">
        <v>0.2</v>
      </c>
      <c r="AN208" s="369" t="s">
        <v>666</v>
      </c>
      <c r="AO208" s="367" t="s">
        <v>1324</v>
      </c>
      <c r="AP208" s="370" t="s">
        <v>716</v>
      </c>
      <c r="AQ208" s="376" t="s">
        <v>665</v>
      </c>
      <c r="AR208" s="369" t="s">
        <v>34</v>
      </c>
      <c r="AS208" s="369" t="s">
        <v>34</v>
      </c>
      <c r="AT208" s="369"/>
      <c r="AW208" s="680"/>
      <c r="AX208" s="680"/>
      <c r="AY208" s="681"/>
      <c r="AZ208" s="681"/>
      <c r="BA208" s="681"/>
      <c r="BB208" s="682"/>
      <c r="BC208" s="681"/>
      <c r="BD208" s="681"/>
      <c r="BE208" s="681"/>
      <c r="BF208" s="681"/>
      <c r="BG208" s="682"/>
      <c r="BH208" s="682"/>
      <c r="BI208" s="683"/>
      <c r="BJ208" s="683"/>
      <c r="BK208" s="683"/>
      <c r="BL208" s="218"/>
      <c r="BM208" s="682"/>
      <c r="BN208" s="682"/>
      <c r="BO208" s="682"/>
      <c r="BP208" s="682"/>
      <c r="BQ208" s="682"/>
      <c r="BR208" s="682"/>
      <c r="BS208" s="682"/>
      <c r="BT208" s="685"/>
      <c r="BU208" s="686"/>
      <c r="BV208" s="684"/>
      <c r="BW208" s="687"/>
    </row>
    <row r="209" spans="2:75" ht="15.75" customHeight="1">
      <c r="B209" s="363" t="s">
        <v>1537</v>
      </c>
      <c r="C209" s="364">
        <v>38173778000175</v>
      </c>
      <c r="D209" s="365" t="s">
        <v>14</v>
      </c>
      <c r="E209" s="365"/>
      <c r="F209" s="365"/>
      <c r="G209" s="366"/>
      <c r="H209" s="366" t="s">
        <v>34</v>
      </c>
      <c r="I209" s="366"/>
      <c r="J209" s="366"/>
      <c r="K209" s="367"/>
      <c r="L209" s="368"/>
      <c r="M209" s="368"/>
      <c r="N209" s="367">
        <v>602353</v>
      </c>
      <c r="O209" s="367" t="s">
        <v>1321</v>
      </c>
      <c r="P209" s="371">
        <v>44391</v>
      </c>
      <c r="Q209" s="372">
        <v>48150754.390000001</v>
      </c>
      <c r="R209" s="372">
        <v>50088779.204999961</v>
      </c>
      <c r="S209" s="367">
        <v>32</v>
      </c>
      <c r="T209" s="369">
        <v>-0.17767078062246211</v>
      </c>
      <c r="U209" s="369">
        <v>-1.9984255758415237</v>
      </c>
      <c r="V209" s="369">
        <v>-0.31662975984523423</v>
      </c>
      <c r="W209" s="369">
        <v>-2.9059356104607028</v>
      </c>
      <c r="X209" s="369" t="s">
        <v>1421</v>
      </c>
      <c r="Y209" s="369" t="s">
        <v>1421</v>
      </c>
      <c r="Z209" s="369" t="s">
        <v>1421</v>
      </c>
      <c r="AA209" s="369" t="s">
        <v>1421</v>
      </c>
      <c r="AB209" s="369">
        <v>0.28162906035796792</v>
      </c>
      <c r="AC209" s="373">
        <v>-1.5777084695006449</v>
      </c>
      <c r="AD209" s="555">
        <v>41128218000103</v>
      </c>
      <c r="AE209" s="370" t="s">
        <v>2292</v>
      </c>
      <c r="AF209" s="370" t="s">
        <v>2278</v>
      </c>
      <c r="AG209" s="374" t="s">
        <v>1444</v>
      </c>
      <c r="AH209" s="374" t="s">
        <v>2288</v>
      </c>
      <c r="AI209" s="374">
        <v>0</v>
      </c>
      <c r="AJ209" s="374">
        <v>0</v>
      </c>
      <c r="AK209" s="374">
        <v>0</v>
      </c>
      <c r="AL209" s="369">
        <v>5.0000000000000001E-3</v>
      </c>
      <c r="AM209" s="369" t="s">
        <v>34</v>
      </c>
      <c r="AN209" s="369" t="s">
        <v>34</v>
      </c>
      <c r="AO209" s="367" t="s">
        <v>1321</v>
      </c>
      <c r="AP209" s="370" t="s">
        <v>716</v>
      </c>
      <c r="AQ209" s="376" t="s">
        <v>2289</v>
      </c>
      <c r="AR209" s="369" t="s">
        <v>34</v>
      </c>
      <c r="AS209" s="369" t="s">
        <v>34</v>
      </c>
      <c r="AT209" s="369"/>
      <c r="AW209" s="680"/>
      <c r="AX209" s="680"/>
      <c r="AY209" s="681"/>
      <c r="AZ209" s="681"/>
      <c r="BA209" s="681"/>
      <c r="BB209" s="682"/>
      <c r="BC209" s="681"/>
      <c r="BD209" s="681"/>
      <c r="BE209" s="681"/>
      <c r="BF209" s="681"/>
      <c r="BG209" s="682"/>
      <c r="BH209" s="682"/>
      <c r="BI209" s="683"/>
      <c r="BJ209" s="683"/>
      <c r="BK209" s="683"/>
      <c r="BL209" s="218"/>
      <c r="BM209" s="682"/>
      <c r="BN209" s="682"/>
      <c r="BO209" s="682"/>
      <c r="BP209" s="682"/>
      <c r="BQ209" s="682"/>
      <c r="BR209" s="682"/>
      <c r="BS209" s="682"/>
      <c r="BT209" s="685"/>
      <c r="BU209" s="686"/>
      <c r="BV209" s="684"/>
      <c r="BW209" s="687"/>
    </row>
    <row r="210" spans="2:75" ht="15.75" customHeight="1">
      <c r="B210" s="363" t="s">
        <v>132</v>
      </c>
      <c r="C210" s="364">
        <v>29286347000124</v>
      </c>
      <c r="D210" s="365" t="s">
        <v>14</v>
      </c>
      <c r="E210" s="365" t="s">
        <v>607</v>
      </c>
      <c r="F210" s="365"/>
      <c r="G210" s="366"/>
      <c r="H210" s="366" t="s">
        <v>34</v>
      </c>
      <c r="I210" s="366" t="s">
        <v>34</v>
      </c>
      <c r="J210" s="366" t="s">
        <v>608</v>
      </c>
      <c r="K210" s="367" t="s">
        <v>48</v>
      </c>
      <c r="L210" s="368"/>
      <c r="M210" s="368" t="s">
        <v>1418</v>
      </c>
      <c r="N210" s="367">
        <v>463302</v>
      </c>
      <c r="O210" s="367" t="s">
        <v>1324</v>
      </c>
      <c r="P210" s="371">
        <v>43168</v>
      </c>
      <c r="Q210" s="372">
        <v>465490328.38999999</v>
      </c>
      <c r="R210" s="372">
        <v>553434836.34650826</v>
      </c>
      <c r="S210" s="367">
        <v>32</v>
      </c>
      <c r="T210" s="369">
        <v>-0.14126485424508062</v>
      </c>
      <c r="U210" s="369">
        <v>-1.8261583430936617</v>
      </c>
      <c r="V210" s="369">
        <v>-0.36137491441622582</v>
      </c>
      <c r="W210" s="369">
        <v>-3.5426825033343663</v>
      </c>
      <c r="X210" s="369">
        <v>-0.22241232389687648</v>
      </c>
      <c r="Y210" s="369">
        <v>-1.6865930556550779</v>
      </c>
      <c r="Z210" s="369">
        <v>-6.3844877139751177E-2</v>
      </c>
      <c r="AA210" s="369">
        <v>-0.36291497942213036</v>
      </c>
      <c r="AB210" s="369">
        <v>0.27729233664710501</v>
      </c>
      <c r="AC210" s="373">
        <v>-1.8278357004017018</v>
      </c>
      <c r="AD210" s="555">
        <v>29224691000199</v>
      </c>
      <c r="AE210" s="370" t="s">
        <v>2345</v>
      </c>
      <c r="AF210" s="370" t="s">
        <v>2287</v>
      </c>
      <c r="AG210" s="374" t="s">
        <v>1445</v>
      </c>
      <c r="AH210" s="374" t="s">
        <v>2279</v>
      </c>
      <c r="AI210" s="374">
        <v>300000</v>
      </c>
      <c r="AJ210" s="374">
        <v>10000</v>
      </c>
      <c r="AK210" s="374">
        <v>300000</v>
      </c>
      <c r="AL210" s="369">
        <v>1.3000000000000001E-2</v>
      </c>
      <c r="AM210" s="369">
        <v>0.2</v>
      </c>
      <c r="AN210" s="369" t="s">
        <v>666</v>
      </c>
      <c r="AO210" s="367" t="s">
        <v>1324</v>
      </c>
      <c r="AP210" s="370" t="s">
        <v>716</v>
      </c>
      <c r="AQ210" s="376" t="s">
        <v>665</v>
      </c>
      <c r="AR210" s="369" t="s">
        <v>34</v>
      </c>
      <c r="AS210" s="369" t="s">
        <v>34</v>
      </c>
      <c r="AT210" s="369"/>
      <c r="AW210" s="680"/>
      <c r="AX210" s="680"/>
      <c r="AY210" s="681"/>
      <c r="AZ210" s="681"/>
      <c r="BA210" s="681"/>
      <c r="BB210" s="682"/>
      <c r="BC210" s="681"/>
      <c r="BD210" s="681"/>
      <c r="BE210" s="681"/>
      <c r="BF210" s="681"/>
      <c r="BG210" s="682"/>
      <c r="BH210" s="682"/>
      <c r="BI210" s="683"/>
      <c r="BJ210" s="683"/>
      <c r="BK210" s="683"/>
      <c r="BL210" s="682"/>
      <c r="BM210" s="682"/>
      <c r="BN210" s="682"/>
      <c r="BO210" s="682"/>
      <c r="BP210" s="682"/>
      <c r="BQ210" s="682"/>
      <c r="BR210" s="682"/>
      <c r="BS210" s="682"/>
      <c r="BT210" s="685"/>
      <c r="BU210" s="686"/>
      <c r="BV210" s="684"/>
      <c r="BW210" s="687"/>
    </row>
    <row r="211" spans="2:75" ht="15.75" customHeight="1">
      <c r="B211" s="363" t="s">
        <v>1538</v>
      </c>
      <c r="C211" s="364">
        <v>41063234000165</v>
      </c>
      <c r="D211" s="365" t="s">
        <v>14</v>
      </c>
      <c r="E211" s="365" t="s">
        <v>614</v>
      </c>
      <c r="F211" s="365"/>
      <c r="G211" s="366"/>
      <c r="H211" s="366" t="s">
        <v>865</v>
      </c>
      <c r="I211" s="366" t="s">
        <v>34</v>
      </c>
      <c r="J211" s="366" t="s">
        <v>608</v>
      </c>
      <c r="K211" s="367" t="s">
        <v>48</v>
      </c>
      <c r="L211" s="368"/>
      <c r="M211" s="368"/>
      <c r="N211" s="367">
        <v>586625</v>
      </c>
      <c r="O211" s="367" t="s">
        <v>1321</v>
      </c>
      <c r="P211" s="371">
        <v>44313</v>
      </c>
      <c r="Q211" s="372">
        <v>29495848.530000001</v>
      </c>
      <c r="R211" s="372">
        <v>17682740.678492066</v>
      </c>
      <c r="S211" s="367">
        <v>32</v>
      </c>
      <c r="T211" s="369">
        <v>0.15727484039590389</v>
      </c>
      <c r="U211" s="369">
        <v>1.7690138039717274</v>
      </c>
      <c r="V211" s="369">
        <v>0.12172161452833796</v>
      </c>
      <c r="W211" s="369">
        <v>1.1171254855941555</v>
      </c>
      <c r="X211" s="369" t="s">
        <v>1421</v>
      </c>
      <c r="Y211" s="369" t="s">
        <v>1421</v>
      </c>
      <c r="Z211" s="369" t="s">
        <v>1421</v>
      </c>
      <c r="AA211" s="369" t="s">
        <v>1421</v>
      </c>
      <c r="AB211" s="369">
        <v>0.14928725484086319</v>
      </c>
      <c r="AC211" s="373">
        <v>0.15105162310426951</v>
      </c>
      <c r="AD211" s="555">
        <v>40386431000152</v>
      </c>
      <c r="AE211" s="370" t="s">
        <v>2292</v>
      </c>
      <c r="AF211" s="370" t="s">
        <v>2278</v>
      </c>
      <c r="AG211" s="374" t="s">
        <v>1444</v>
      </c>
      <c r="AH211" s="374" t="s">
        <v>2288</v>
      </c>
      <c r="AI211" s="374">
        <v>10000</v>
      </c>
      <c r="AJ211" s="374" t="s">
        <v>1432</v>
      </c>
      <c r="AK211" s="374" t="s">
        <v>1432</v>
      </c>
      <c r="AL211" s="369">
        <v>6.9999999999999993E-3</v>
      </c>
      <c r="AM211" s="369" t="s">
        <v>34</v>
      </c>
      <c r="AN211" s="369" t="s">
        <v>34</v>
      </c>
      <c r="AO211" s="367" t="s">
        <v>1321</v>
      </c>
      <c r="AP211" s="370" t="s">
        <v>13</v>
      </c>
      <c r="AQ211" s="376" t="s">
        <v>2346</v>
      </c>
      <c r="AR211" s="369" t="s">
        <v>34</v>
      </c>
      <c r="AS211" s="369" t="s">
        <v>34</v>
      </c>
      <c r="AT211" s="369"/>
      <c r="AW211" s="680"/>
      <c r="AX211" s="680"/>
      <c r="AY211" s="681"/>
      <c r="AZ211" s="681"/>
      <c r="BA211" s="681"/>
      <c r="BB211" s="682"/>
      <c r="BC211" s="681"/>
      <c r="BD211" s="681"/>
      <c r="BE211" s="681"/>
      <c r="BF211" s="681"/>
      <c r="BG211" s="682"/>
      <c r="BH211" s="682"/>
      <c r="BI211" s="683"/>
      <c r="BJ211" s="683"/>
      <c r="BK211" s="683"/>
      <c r="BL211" s="682"/>
      <c r="BM211" s="682"/>
      <c r="BN211" s="682"/>
      <c r="BO211" s="682"/>
      <c r="BP211" s="682"/>
      <c r="BQ211" s="682"/>
      <c r="BR211" s="682"/>
      <c r="BS211" s="682"/>
      <c r="BT211" s="685"/>
      <c r="BU211" s="686"/>
      <c r="BV211" s="684"/>
      <c r="BW211" s="687"/>
    </row>
    <row r="212" spans="2:75" ht="15.75" customHeight="1">
      <c r="B212" s="363" t="s">
        <v>133</v>
      </c>
      <c r="C212" s="364">
        <v>34425904000180</v>
      </c>
      <c r="D212" s="365" t="s">
        <v>13</v>
      </c>
      <c r="E212" s="365" t="s">
        <v>615</v>
      </c>
      <c r="F212" s="365" t="s">
        <v>619</v>
      </c>
      <c r="G212" s="366" t="s">
        <v>34</v>
      </c>
      <c r="H212" s="366" t="s">
        <v>865</v>
      </c>
      <c r="I212" s="366" t="s">
        <v>34</v>
      </c>
      <c r="J212" s="366"/>
      <c r="K212" s="367" t="s">
        <v>48</v>
      </c>
      <c r="L212" s="368"/>
      <c r="M212" s="368" t="s">
        <v>34</v>
      </c>
      <c r="N212" s="367">
        <v>508039</v>
      </c>
      <c r="O212" s="367" t="s">
        <v>1321</v>
      </c>
      <c r="P212" s="371">
        <v>43696</v>
      </c>
      <c r="Q212" s="372">
        <v>53019464.119999997</v>
      </c>
      <c r="R212" s="372">
        <v>76334008.325714201</v>
      </c>
      <c r="S212" s="367">
        <v>31</v>
      </c>
      <c r="T212" s="369">
        <v>6.0724610390157308E-2</v>
      </c>
      <c r="U212" s="369">
        <v>0.78499889082609187</v>
      </c>
      <c r="V212" s="369">
        <v>4.2527379418309197E-2</v>
      </c>
      <c r="W212" s="369">
        <v>0.41691051859891171</v>
      </c>
      <c r="X212" s="369">
        <v>0.33320954376847389</v>
      </c>
      <c r="Y212" s="369">
        <v>2.52678850142529</v>
      </c>
      <c r="Z212" s="369">
        <v>0.40493462482806586</v>
      </c>
      <c r="AA212" s="369">
        <v>2.3017796825751451</v>
      </c>
      <c r="AB212" s="369">
        <v>5.5757151166044613E-2</v>
      </c>
      <c r="AC212" s="373">
        <v>-0.96765802948170032</v>
      </c>
      <c r="AD212" s="555">
        <v>0</v>
      </c>
      <c r="AE212" s="370" t="s">
        <v>2347</v>
      </c>
      <c r="AF212" s="370" t="s">
        <v>2278</v>
      </c>
      <c r="AG212" s="374" t="s">
        <v>1444</v>
      </c>
      <c r="AH212" s="374" t="s">
        <v>2282</v>
      </c>
      <c r="AI212" s="374">
        <v>1000</v>
      </c>
      <c r="AJ212" s="374">
        <v>1000</v>
      </c>
      <c r="AK212" s="374">
        <v>1000</v>
      </c>
      <c r="AL212" s="369">
        <v>0.02</v>
      </c>
      <c r="AM212" s="369">
        <v>0.25</v>
      </c>
      <c r="AN212" s="369" t="s">
        <v>34</v>
      </c>
      <c r="AO212" s="367" t="s">
        <v>1324</v>
      </c>
      <c r="AP212" s="370" t="s">
        <v>13</v>
      </c>
      <c r="AQ212" s="376" t="s">
        <v>668</v>
      </c>
      <c r="AR212" s="369">
        <v>4.6666666666666662E-3</v>
      </c>
      <c r="AS212" s="369">
        <v>4.6666666666666662E-3</v>
      </c>
      <c r="AT212" s="369"/>
      <c r="AW212" s="680"/>
      <c r="AX212" s="680"/>
      <c r="AY212" s="681"/>
      <c r="AZ212" s="681"/>
      <c r="BA212" s="681"/>
      <c r="BB212" s="682"/>
      <c r="BC212" s="681"/>
      <c r="BD212" s="681"/>
      <c r="BE212" s="681"/>
      <c r="BF212" s="681"/>
      <c r="BG212" s="682"/>
      <c r="BH212" s="682"/>
      <c r="BI212" s="683"/>
      <c r="BJ212" s="683"/>
      <c r="BK212" s="683"/>
      <c r="BL212" s="682"/>
      <c r="BM212" s="682"/>
      <c r="BN212" s="682"/>
      <c r="BO212" s="682"/>
      <c r="BP212" s="682"/>
      <c r="BQ212" s="682"/>
      <c r="BR212" s="682"/>
      <c r="BS212" s="682"/>
      <c r="BT212" s="685"/>
      <c r="BU212" s="686"/>
      <c r="BV212" s="684"/>
      <c r="BW212" s="687"/>
    </row>
    <row r="213" spans="2:75" ht="15.75" customHeight="1">
      <c r="B213" s="363" t="s">
        <v>814</v>
      </c>
      <c r="C213" s="364">
        <v>34109809000178</v>
      </c>
      <c r="D213" s="365" t="s">
        <v>11</v>
      </c>
      <c r="E213" s="365" t="s">
        <v>620</v>
      </c>
      <c r="F213" s="365" t="s">
        <v>663</v>
      </c>
      <c r="G213" s="366" t="s">
        <v>738</v>
      </c>
      <c r="H213" s="366" t="s">
        <v>34</v>
      </c>
      <c r="I213" s="366"/>
      <c r="J213" s="366" t="s">
        <v>608</v>
      </c>
      <c r="K213" s="367" t="s">
        <v>48</v>
      </c>
      <c r="L213" s="368"/>
      <c r="M213" s="368" t="s">
        <v>1418</v>
      </c>
      <c r="N213" s="367">
        <v>527017</v>
      </c>
      <c r="O213" s="367" t="s">
        <v>1321</v>
      </c>
      <c r="P213" s="371">
        <v>43769</v>
      </c>
      <c r="Q213" s="372">
        <v>55262801.140000001</v>
      </c>
      <c r="R213" s="372">
        <v>24703214.021468256</v>
      </c>
      <c r="S213" s="367">
        <v>7</v>
      </c>
      <c r="T213" s="369">
        <v>8.6401537650901972E-2</v>
      </c>
      <c r="U213" s="369">
        <v>1.1169295411835274</v>
      </c>
      <c r="V213" s="369">
        <v>0.11687025034260667</v>
      </c>
      <c r="W213" s="369">
        <v>1.1457192365383226</v>
      </c>
      <c r="X213" s="369">
        <v>0.16338562786645494</v>
      </c>
      <c r="Y213" s="369">
        <v>1.2389828968343317</v>
      </c>
      <c r="Z213" s="369" t="s">
        <v>1421</v>
      </c>
      <c r="AA213" s="369" t="s">
        <v>1421</v>
      </c>
      <c r="AB213" s="369">
        <v>2.9186531457089109E-3</v>
      </c>
      <c r="AC213" s="373">
        <v>4.5934773052394595</v>
      </c>
      <c r="AD213" s="555">
        <v>32388077000177</v>
      </c>
      <c r="AE213" s="370" t="s">
        <v>2348</v>
      </c>
      <c r="AF213" s="370" t="s">
        <v>2284</v>
      </c>
      <c r="AG213" s="374" t="s">
        <v>719</v>
      </c>
      <c r="AH213" s="374" t="s">
        <v>2282</v>
      </c>
      <c r="AI213" s="374">
        <v>1000</v>
      </c>
      <c r="AJ213" s="374">
        <v>500</v>
      </c>
      <c r="AK213" s="374">
        <v>500</v>
      </c>
      <c r="AL213" s="369">
        <v>2.5000000000000001E-3</v>
      </c>
      <c r="AM213" s="369">
        <v>0.2</v>
      </c>
      <c r="AN213" s="369" t="s">
        <v>64</v>
      </c>
      <c r="AO213" s="367" t="s">
        <v>1324</v>
      </c>
      <c r="AP213" s="370" t="s">
        <v>11</v>
      </c>
      <c r="AQ213" s="376" t="s">
        <v>675</v>
      </c>
      <c r="AR213" s="369">
        <v>6.6666666666666664E-4</v>
      </c>
      <c r="AS213" s="369">
        <v>6.6666666666666664E-4</v>
      </c>
      <c r="AT213" s="369"/>
      <c r="AW213" s="680"/>
      <c r="AX213" s="680"/>
      <c r="AY213" s="681"/>
      <c r="AZ213" s="681"/>
      <c r="BA213" s="681"/>
      <c r="BB213" s="682"/>
      <c r="BC213" s="681"/>
      <c r="BD213" s="681"/>
      <c r="BE213" s="681"/>
      <c r="BF213" s="681"/>
      <c r="BG213" s="682"/>
      <c r="BH213" s="682"/>
      <c r="BI213" s="683"/>
      <c r="BJ213" s="683"/>
      <c r="BK213" s="683"/>
      <c r="BL213" s="682"/>
      <c r="BM213" s="682"/>
      <c r="BN213" s="682"/>
      <c r="BO213" s="682"/>
      <c r="BP213" s="682"/>
      <c r="BQ213" s="682"/>
      <c r="BR213" s="682"/>
      <c r="BS213" s="682"/>
      <c r="BT213" s="685"/>
      <c r="BU213" s="686"/>
      <c r="BV213" s="684"/>
      <c r="BW213" s="687"/>
    </row>
    <row r="214" spans="2:75" ht="15.75" customHeight="1">
      <c r="B214" s="363" t="s">
        <v>815</v>
      </c>
      <c r="C214" s="364">
        <v>32158410000151</v>
      </c>
      <c r="D214" s="365" t="s">
        <v>11</v>
      </c>
      <c r="E214" s="365" t="s">
        <v>620</v>
      </c>
      <c r="F214" s="365" t="s">
        <v>672</v>
      </c>
      <c r="G214" s="366" t="s">
        <v>738</v>
      </c>
      <c r="H214" s="366" t="s">
        <v>34</v>
      </c>
      <c r="I214" s="366" t="s">
        <v>1304</v>
      </c>
      <c r="J214" s="366" t="s">
        <v>608</v>
      </c>
      <c r="K214" s="367" t="s">
        <v>48</v>
      </c>
      <c r="L214" s="368"/>
      <c r="M214" s="368" t="s">
        <v>1418</v>
      </c>
      <c r="N214" s="367">
        <v>484040</v>
      </c>
      <c r="O214" s="367" t="s">
        <v>1321</v>
      </c>
      <c r="P214" s="371">
        <v>43462</v>
      </c>
      <c r="Q214" s="372">
        <v>33329935.239999998</v>
      </c>
      <c r="R214" s="372">
        <v>33923472.502341285</v>
      </c>
      <c r="S214" s="367">
        <v>0</v>
      </c>
      <c r="T214" s="369">
        <v>7.6998152512314455E-2</v>
      </c>
      <c r="U214" s="369">
        <v>0.99537014613143115</v>
      </c>
      <c r="V214" s="369">
        <v>0.10157559032091346</v>
      </c>
      <c r="W214" s="369">
        <v>0.99578042703121938</v>
      </c>
      <c r="X214" s="369">
        <v>0.13016877924043468</v>
      </c>
      <c r="Y214" s="369">
        <v>0.9870934995122328</v>
      </c>
      <c r="Z214" s="369">
        <v>0.16693537380845469</v>
      </c>
      <c r="AA214" s="369">
        <v>0.94891478321602873</v>
      </c>
      <c r="AB214" s="369">
        <v>1.9172692974224537E-3</v>
      </c>
      <c r="AC214" s="373">
        <v>-0.20349795371401441</v>
      </c>
      <c r="AD214" s="555">
        <v>32312120000110</v>
      </c>
      <c r="AE214" s="370" t="s">
        <v>2348</v>
      </c>
      <c r="AF214" s="370" t="s">
        <v>2284</v>
      </c>
      <c r="AG214" s="374" t="s">
        <v>719</v>
      </c>
      <c r="AH214" s="374" t="s">
        <v>2282</v>
      </c>
      <c r="AI214" s="374">
        <v>30</v>
      </c>
      <c r="AJ214" s="374">
        <v>30</v>
      </c>
      <c r="AK214" s="374">
        <v>30</v>
      </c>
      <c r="AL214" s="369">
        <v>2.5000000000000001E-3</v>
      </c>
      <c r="AM214" s="369" t="s">
        <v>34</v>
      </c>
      <c r="AN214" s="369" t="s">
        <v>64</v>
      </c>
      <c r="AO214" s="367" t="s">
        <v>1324</v>
      </c>
      <c r="AP214" s="370" t="s">
        <v>11</v>
      </c>
      <c r="AQ214" s="376" t="s">
        <v>669</v>
      </c>
      <c r="AR214" s="369">
        <v>6.6666666666666664E-4</v>
      </c>
      <c r="AS214" s="369">
        <v>6.6666666666666664E-4</v>
      </c>
      <c r="AT214" s="369"/>
      <c r="AW214" s="680"/>
      <c r="AX214" s="680"/>
      <c r="AY214" s="681"/>
      <c r="AZ214" s="681"/>
      <c r="BA214" s="681"/>
      <c r="BB214" s="682"/>
      <c r="BC214" s="681"/>
      <c r="BD214" s="681"/>
      <c r="BE214" s="681"/>
      <c r="BF214" s="681"/>
      <c r="BG214" s="682"/>
      <c r="BH214" s="682"/>
      <c r="BI214" s="683"/>
      <c r="BJ214" s="683"/>
      <c r="BK214" s="683"/>
      <c r="BL214" s="682"/>
      <c r="BM214" s="682"/>
      <c r="BN214" s="682"/>
      <c r="BO214" s="682"/>
      <c r="BP214" s="682"/>
      <c r="BQ214" s="682"/>
      <c r="BR214" s="682"/>
      <c r="BS214" s="682"/>
      <c r="BT214" s="685"/>
      <c r="BU214" s="686"/>
      <c r="BV214" s="684"/>
      <c r="BW214" s="687"/>
    </row>
    <row r="215" spans="2:75" ht="15.75" customHeight="1">
      <c r="B215" s="363" t="s">
        <v>816</v>
      </c>
      <c r="C215" s="364">
        <v>34054884000189</v>
      </c>
      <c r="D215" s="365" t="s">
        <v>14</v>
      </c>
      <c r="E215" s="365" t="s">
        <v>607</v>
      </c>
      <c r="F215" s="365"/>
      <c r="G215" s="366"/>
      <c r="H215" s="366" t="s">
        <v>34</v>
      </c>
      <c r="I215" s="366" t="s">
        <v>34</v>
      </c>
      <c r="J215" s="366" t="s">
        <v>608</v>
      </c>
      <c r="K215" s="367" t="s">
        <v>48</v>
      </c>
      <c r="L215" s="368"/>
      <c r="M215" s="368" t="s">
        <v>34</v>
      </c>
      <c r="N215" s="367">
        <v>509541</v>
      </c>
      <c r="O215" s="367" t="s">
        <v>1324</v>
      </c>
      <c r="P215" s="371">
        <v>43738</v>
      </c>
      <c r="Q215" s="372">
        <v>10818942.859999999</v>
      </c>
      <c r="R215" s="372">
        <v>11580021.736230163</v>
      </c>
      <c r="S215" s="367">
        <v>16</v>
      </c>
      <c r="T215" s="369">
        <v>-2.4143095420387173E-2</v>
      </c>
      <c r="U215" s="369">
        <v>-0.31210250678173734</v>
      </c>
      <c r="V215" s="369">
        <v>-0.1690852838604584</v>
      </c>
      <c r="W215" s="369">
        <v>-1.6576011582636705</v>
      </c>
      <c r="X215" s="369">
        <v>-4.6680865244917658E-2</v>
      </c>
      <c r="Y215" s="369">
        <v>-0.35398948122386076</v>
      </c>
      <c r="Z215" s="369" t="s">
        <v>1421</v>
      </c>
      <c r="AA215" s="369" t="s">
        <v>1421</v>
      </c>
      <c r="AB215" s="369">
        <v>0.24839249447659523</v>
      </c>
      <c r="AC215" s="373">
        <v>-1.0125172074723769</v>
      </c>
      <c r="AD215" s="555">
        <v>34791820000160</v>
      </c>
      <c r="AE215" s="370" t="s">
        <v>2348</v>
      </c>
      <c r="AF215" s="370" t="s">
        <v>2284</v>
      </c>
      <c r="AG215" s="374" t="s">
        <v>719</v>
      </c>
      <c r="AH215" s="374" t="s">
        <v>2282</v>
      </c>
      <c r="AI215" s="374">
        <v>1000</v>
      </c>
      <c r="AJ215" s="374">
        <v>500</v>
      </c>
      <c r="AK215" s="374">
        <v>500</v>
      </c>
      <c r="AL215" s="369">
        <v>1.4999999999999999E-2</v>
      </c>
      <c r="AM215" s="369">
        <v>0.2</v>
      </c>
      <c r="AN215" s="369" t="s">
        <v>666</v>
      </c>
      <c r="AO215" s="367" t="s">
        <v>1324</v>
      </c>
      <c r="AP215" s="370" t="s">
        <v>716</v>
      </c>
      <c r="AQ215" s="376" t="s">
        <v>670</v>
      </c>
      <c r="AR215" s="369">
        <v>4.0000000000000001E-3</v>
      </c>
      <c r="AS215" s="369">
        <v>4.0000000000000001E-3</v>
      </c>
      <c r="AT215" s="369"/>
      <c r="AW215" s="680"/>
      <c r="AX215" s="680"/>
      <c r="AY215" s="681"/>
      <c r="AZ215" s="681"/>
      <c r="BA215" s="681"/>
      <c r="BB215" s="682"/>
      <c r="BC215" s="681"/>
      <c r="BD215" s="681"/>
      <c r="BE215" s="681"/>
      <c r="BF215" s="681"/>
      <c r="BG215" s="682"/>
      <c r="BH215" s="682"/>
      <c r="BI215" s="683"/>
      <c r="BJ215" s="683"/>
      <c r="BK215" s="683"/>
      <c r="BL215" s="682"/>
      <c r="BM215" s="682"/>
      <c r="BN215" s="682"/>
      <c r="BO215" s="682"/>
      <c r="BP215" s="682"/>
      <c r="BQ215" s="682"/>
      <c r="BR215" s="682"/>
      <c r="BS215" s="682"/>
      <c r="BT215" s="685"/>
      <c r="BU215" s="686"/>
      <c r="BV215" s="684"/>
      <c r="BW215" s="687"/>
    </row>
    <row r="216" spans="2:75" ht="15.75" customHeight="1">
      <c r="B216" s="363" t="s">
        <v>817</v>
      </c>
      <c r="C216" s="364">
        <v>32158441000102</v>
      </c>
      <c r="D216" s="365" t="s">
        <v>14</v>
      </c>
      <c r="E216" s="365" t="s">
        <v>607</v>
      </c>
      <c r="F216" s="365"/>
      <c r="G216" s="366"/>
      <c r="H216" s="366" t="s">
        <v>34</v>
      </c>
      <c r="I216" s="366" t="s">
        <v>34</v>
      </c>
      <c r="J216" s="366" t="s">
        <v>608</v>
      </c>
      <c r="K216" s="367" t="s">
        <v>48</v>
      </c>
      <c r="L216" s="368"/>
      <c r="M216" s="368" t="s">
        <v>34</v>
      </c>
      <c r="N216" s="367">
        <v>485683</v>
      </c>
      <c r="O216" s="367" t="s">
        <v>1321</v>
      </c>
      <c r="P216" s="371">
        <v>43462</v>
      </c>
      <c r="Q216" s="372">
        <v>11478421.640000001</v>
      </c>
      <c r="R216" s="372">
        <v>11189192.903134927</v>
      </c>
      <c r="S216" s="367">
        <v>3</v>
      </c>
      <c r="T216" s="369">
        <v>8.9488673898310722E-2</v>
      </c>
      <c r="U216" s="369">
        <v>1.1568375540052562</v>
      </c>
      <c r="V216" s="369">
        <v>-8.5149435428399034E-2</v>
      </c>
      <c r="W216" s="369">
        <v>-0.83474918437073498</v>
      </c>
      <c r="X216" s="369">
        <v>-2.1100967877544008E-2</v>
      </c>
      <c r="Y216" s="369">
        <v>-0.16001247262884424</v>
      </c>
      <c r="Z216" s="369">
        <v>-4.5260984990651343E-2</v>
      </c>
      <c r="AA216" s="369">
        <v>-0.25727811176694199</v>
      </c>
      <c r="AB216" s="369">
        <v>0.2077824557297426</v>
      </c>
      <c r="AC216" s="373">
        <v>-0.7919648560858974</v>
      </c>
      <c r="AD216" s="555">
        <v>24752576000173</v>
      </c>
      <c r="AE216" s="370" t="s">
        <v>2348</v>
      </c>
      <c r="AF216" s="370" t="s">
        <v>2284</v>
      </c>
      <c r="AG216" s="374" t="s">
        <v>719</v>
      </c>
      <c r="AH216" s="374" t="s">
        <v>2282</v>
      </c>
      <c r="AI216" s="374">
        <v>100</v>
      </c>
      <c r="AJ216" s="374">
        <v>100</v>
      </c>
      <c r="AK216" s="374">
        <v>100</v>
      </c>
      <c r="AL216" s="369">
        <v>1.4999999999999999E-2</v>
      </c>
      <c r="AM216" s="369">
        <v>0.2</v>
      </c>
      <c r="AN216" s="369" t="s">
        <v>666</v>
      </c>
      <c r="AO216" s="367" t="s">
        <v>1324</v>
      </c>
      <c r="AP216" s="370" t="s">
        <v>716</v>
      </c>
      <c r="AQ216" s="376" t="s">
        <v>670</v>
      </c>
      <c r="AR216" s="369">
        <v>4.0000000000000001E-3</v>
      </c>
      <c r="AS216" s="369">
        <v>4.0000000000000001E-3</v>
      </c>
      <c r="AT216" s="369"/>
      <c r="AW216" s="680"/>
      <c r="AX216" s="680"/>
      <c r="AY216" s="681"/>
      <c r="AZ216" s="681"/>
      <c r="BA216" s="681"/>
      <c r="BB216" s="682"/>
      <c r="BC216" s="681"/>
      <c r="BD216" s="681"/>
      <c r="BE216" s="681"/>
      <c r="BF216" s="681"/>
      <c r="BG216" s="682"/>
      <c r="BH216" s="682"/>
      <c r="BI216" s="683"/>
      <c r="BJ216" s="683"/>
      <c r="BK216" s="683"/>
      <c r="BL216" s="682"/>
      <c r="BM216" s="682"/>
      <c r="BN216" s="682"/>
      <c r="BO216" s="682"/>
      <c r="BP216" s="682"/>
      <c r="BQ216" s="682"/>
      <c r="BR216" s="682"/>
      <c r="BS216" s="682"/>
      <c r="BT216" s="685"/>
      <c r="BU216" s="686"/>
      <c r="BV216" s="684"/>
      <c r="BW216" s="687"/>
    </row>
    <row r="217" spans="2:75" ht="15.75" customHeight="1">
      <c r="B217" s="363" t="s">
        <v>818</v>
      </c>
      <c r="C217" s="364">
        <v>34054867000141</v>
      </c>
      <c r="D217" s="365" t="s">
        <v>14</v>
      </c>
      <c r="E217" s="365" t="s">
        <v>607</v>
      </c>
      <c r="F217" s="365"/>
      <c r="G217" s="366"/>
      <c r="H217" s="366" t="s">
        <v>34</v>
      </c>
      <c r="I217" s="366" t="s">
        <v>34</v>
      </c>
      <c r="J217" s="366" t="s">
        <v>608</v>
      </c>
      <c r="K217" s="367" t="s">
        <v>48</v>
      </c>
      <c r="L217" s="368"/>
      <c r="M217" s="368" t="s">
        <v>34</v>
      </c>
      <c r="N217" s="367">
        <v>508608</v>
      </c>
      <c r="O217" s="367" t="s">
        <v>1321</v>
      </c>
      <c r="P217" s="371">
        <v>43738</v>
      </c>
      <c r="Q217" s="372">
        <v>11049965.82</v>
      </c>
      <c r="R217" s="372">
        <v>11654609.607539693</v>
      </c>
      <c r="S217" s="367">
        <v>12</v>
      </c>
      <c r="T217" s="369">
        <v>-3.7863767956039518E-2</v>
      </c>
      <c r="U217" s="369">
        <v>-0.48947231866975083</v>
      </c>
      <c r="V217" s="369">
        <v>-0.16072277280671388</v>
      </c>
      <c r="W217" s="369">
        <v>-1.5756205879136251</v>
      </c>
      <c r="X217" s="369">
        <v>2.0478210927953544E-2</v>
      </c>
      <c r="Y217" s="369">
        <v>0.15528999354972986</v>
      </c>
      <c r="Z217" s="369" t="s">
        <v>1421</v>
      </c>
      <c r="AA217" s="369" t="s">
        <v>1421</v>
      </c>
      <c r="AB217" s="369">
        <v>0.25713827188006133</v>
      </c>
      <c r="AC217" s="373">
        <v>-0.93051412012709223</v>
      </c>
      <c r="AD217" s="555">
        <v>16880814000106</v>
      </c>
      <c r="AE217" s="370" t="s">
        <v>2348</v>
      </c>
      <c r="AF217" s="370" t="s">
        <v>2284</v>
      </c>
      <c r="AG217" s="374" t="s">
        <v>719</v>
      </c>
      <c r="AH217" s="374" t="s">
        <v>2282</v>
      </c>
      <c r="AI217" s="374">
        <v>100</v>
      </c>
      <c r="AJ217" s="374">
        <v>100</v>
      </c>
      <c r="AK217" s="374">
        <v>100</v>
      </c>
      <c r="AL217" s="369">
        <v>1.4999999999999999E-2</v>
      </c>
      <c r="AM217" s="369">
        <v>0.2</v>
      </c>
      <c r="AN217" s="369" t="s">
        <v>2291</v>
      </c>
      <c r="AO217" s="367" t="s">
        <v>1324</v>
      </c>
      <c r="AP217" s="370" t="s">
        <v>716</v>
      </c>
      <c r="AQ217" s="376" t="s">
        <v>681</v>
      </c>
      <c r="AR217" s="369">
        <v>4.0000000000000001E-3</v>
      </c>
      <c r="AS217" s="369">
        <v>4.0000000000000001E-3</v>
      </c>
      <c r="AT217" s="369"/>
      <c r="AW217" s="680"/>
      <c r="AX217" s="680"/>
      <c r="AY217" s="681"/>
      <c r="AZ217" s="681"/>
      <c r="BA217" s="681"/>
      <c r="BB217" s="682"/>
      <c r="BC217" s="681"/>
      <c r="BD217" s="681"/>
      <c r="BE217" s="681"/>
      <c r="BF217" s="681"/>
      <c r="BG217" s="682"/>
      <c r="BH217" s="682"/>
      <c r="BI217" s="683"/>
      <c r="BJ217" s="683"/>
      <c r="BK217" s="683"/>
      <c r="BL217" s="682"/>
      <c r="BM217" s="682"/>
      <c r="BN217" s="682"/>
      <c r="BO217" s="682"/>
      <c r="BP217" s="682"/>
      <c r="BQ217" s="682"/>
      <c r="BR217" s="682"/>
      <c r="BS217" s="682"/>
      <c r="BT217" s="685"/>
      <c r="BU217" s="686"/>
      <c r="BV217" s="684"/>
      <c r="BW217" s="687"/>
    </row>
    <row r="218" spans="2:75" ht="15.75" customHeight="1">
      <c r="B218" s="363" t="s">
        <v>819</v>
      </c>
      <c r="C218" s="364">
        <v>32158424000175</v>
      </c>
      <c r="D218" s="365" t="s">
        <v>13</v>
      </c>
      <c r="E218" s="365" t="s">
        <v>615</v>
      </c>
      <c r="F218" s="365" t="s">
        <v>619</v>
      </c>
      <c r="G218" s="366" t="s">
        <v>34</v>
      </c>
      <c r="H218" s="366" t="s">
        <v>1337</v>
      </c>
      <c r="I218" s="366" t="s">
        <v>34</v>
      </c>
      <c r="J218" s="366"/>
      <c r="K218" s="367" t="s">
        <v>48</v>
      </c>
      <c r="L218" s="368"/>
      <c r="M218" s="368" t="s">
        <v>1418</v>
      </c>
      <c r="N218" s="367">
        <v>483214</v>
      </c>
      <c r="O218" s="367" t="s">
        <v>1321</v>
      </c>
      <c r="P218" s="371">
        <v>43462</v>
      </c>
      <c r="Q218" s="372">
        <v>12171750.109999999</v>
      </c>
      <c r="R218" s="372">
        <v>12101828.656428577</v>
      </c>
      <c r="S218" s="367">
        <v>2</v>
      </c>
      <c r="T218" s="369">
        <v>5.9840502781523863E-2</v>
      </c>
      <c r="U218" s="369">
        <v>0.77356985920795485</v>
      </c>
      <c r="V218" s="369">
        <v>7.6146212742636665E-2</v>
      </c>
      <c r="W218" s="369">
        <v>0.74648749765681832</v>
      </c>
      <c r="X218" s="369">
        <v>7.4026455118536116E-2</v>
      </c>
      <c r="Y218" s="369">
        <v>0.56135605685040335</v>
      </c>
      <c r="Z218" s="369">
        <v>0.13821023763157902</v>
      </c>
      <c r="AA218" s="369">
        <v>0.78563179683468232</v>
      </c>
      <c r="AB218" s="369">
        <v>1.2985107802596645E-2</v>
      </c>
      <c r="AC218" s="373">
        <v>-1.822941936581683</v>
      </c>
      <c r="AD218" s="555">
        <v>0</v>
      </c>
      <c r="AE218" s="370" t="s">
        <v>2348</v>
      </c>
      <c r="AF218" s="370" t="s">
        <v>2284</v>
      </c>
      <c r="AG218" s="374" t="s">
        <v>719</v>
      </c>
      <c r="AH218" s="374" t="s">
        <v>2282</v>
      </c>
      <c r="AI218" s="374">
        <v>100</v>
      </c>
      <c r="AJ218" s="374">
        <v>100</v>
      </c>
      <c r="AK218" s="374">
        <v>100</v>
      </c>
      <c r="AL218" s="369">
        <v>0.01</v>
      </c>
      <c r="AM218" s="369">
        <v>0.2</v>
      </c>
      <c r="AN218" s="369" t="s">
        <v>64</v>
      </c>
      <c r="AO218" s="367" t="s">
        <v>1324</v>
      </c>
      <c r="AP218" s="370" t="s">
        <v>13</v>
      </c>
      <c r="AQ218" s="376" t="s">
        <v>668</v>
      </c>
      <c r="AR218" s="369">
        <v>2.6666666666666666E-3</v>
      </c>
      <c r="AS218" s="369">
        <v>2.6666666666666666E-3</v>
      </c>
      <c r="AT218" s="369"/>
      <c r="AW218" s="680"/>
      <c r="AX218" s="680"/>
      <c r="AY218" s="681"/>
      <c r="AZ218" s="681"/>
      <c r="BA218" s="681"/>
      <c r="BB218" s="682"/>
      <c r="BC218" s="681"/>
      <c r="BD218" s="681"/>
      <c r="BE218" s="681"/>
      <c r="BF218" s="681"/>
      <c r="BG218" s="682"/>
      <c r="BH218" s="682"/>
      <c r="BI218" s="683"/>
      <c r="BJ218" s="683"/>
      <c r="BK218" s="683"/>
      <c r="BL218" s="218"/>
      <c r="BM218" s="682"/>
      <c r="BN218" s="682"/>
      <c r="BO218" s="682"/>
      <c r="BP218" s="682"/>
      <c r="BQ218" s="682"/>
      <c r="BR218" s="682"/>
      <c r="BS218" s="682"/>
      <c r="BT218" s="685"/>
      <c r="BU218" s="686"/>
      <c r="BV218" s="684"/>
      <c r="BW218" s="687"/>
    </row>
    <row r="219" spans="2:75" ht="15.75" customHeight="1">
      <c r="B219" s="363" t="s">
        <v>820</v>
      </c>
      <c r="C219" s="364">
        <v>32158430000122</v>
      </c>
      <c r="D219" s="365" t="s">
        <v>14</v>
      </c>
      <c r="E219" s="365" t="s">
        <v>607</v>
      </c>
      <c r="F219" s="365"/>
      <c r="G219" s="366"/>
      <c r="H219" s="366" t="s">
        <v>34</v>
      </c>
      <c r="I219" s="366" t="s">
        <v>34</v>
      </c>
      <c r="J219" s="366" t="s">
        <v>608</v>
      </c>
      <c r="K219" s="367" t="s">
        <v>48</v>
      </c>
      <c r="L219" s="368"/>
      <c r="M219" s="368" t="s">
        <v>34</v>
      </c>
      <c r="N219" s="367">
        <v>483222</v>
      </c>
      <c r="O219" s="367" t="s">
        <v>1321</v>
      </c>
      <c r="P219" s="371">
        <v>43462</v>
      </c>
      <c r="Q219" s="372">
        <v>12919714.289999999</v>
      </c>
      <c r="R219" s="372">
        <v>12494886.504087303</v>
      </c>
      <c r="S219" s="367">
        <v>16</v>
      </c>
      <c r="T219" s="369">
        <v>0.10329192408785892</v>
      </c>
      <c r="U219" s="369">
        <v>1.3352748633428011</v>
      </c>
      <c r="V219" s="369">
        <v>1.2756468958646794E-2</v>
      </c>
      <c r="W219" s="369">
        <v>0.1250560500502102</v>
      </c>
      <c r="X219" s="369">
        <v>0.16024042010410811</v>
      </c>
      <c r="Y219" s="369">
        <v>1.2151322150122841</v>
      </c>
      <c r="Z219" s="369">
        <v>0.11246285934264977</v>
      </c>
      <c r="AA219" s="369">
        <v>0.63927535164257887</v>
      </c>
      <c r="AB219" s="369">
        <v>0.18057213036714631</v>
      </c>
      <c r="AC219" s="373">
        <v>-0.37770703571076042</v>
      </c>
      <c r="AD219" s="555">
        <v>17284948000119</v>
      </c>
      <c r="AE219" s="370" t="s">
        <v>2348</v>
      </c>
      <c r="AF219" s="370" t="s">
        <v>2284</v>
      </c>
      <c r="AG219" s="374" t="s">
        <v>719</v>
      </c>
      <c r="AH219" s="374" t="s">
        <v>2282</v>
      </c>
      <c r="AI219" s="374">
        <v>100</v>
      </c>
      <c r="AJ219" s="374">
        <v>100</v>
      </c>
      <c r="AK219" s="374">
        <v>100</v>
      </c>
      <c r="AL219" s="369">
        <v>1.4999999999999999E-2</v>
      </c>
      <c r="AM219" s="369">
        <v>0.2</v>
      </c>
      <c r="AN219" s="369" t="s">
        <v>2291</v>
      </c>
      <c r="AO219" s="367" t="s">
        <v>1324</v>
      </c>
      <c r="AP219" s="370" t="s">
        <v>716</v>
      </c>
      <c r="AQ219" s="376" t="s">
        <v>667</v>
      </c>
      <c r="AR219" s="369">
        <v>4.0000000000000001E-3</v>
      </c>
      <c r="AS219" s="369">
        <v>4.0000000000000001E-3</v>
      </c>
      <c r="AT219" s="369"/>
      <c r="AW219" s="680"/>
      <c r="AX219" s="680"/>
      <c r="AY219" s="681"/>
      <c r="AZ219" s="681"/>
      <c r="BA219" s="681"/>
      <c r="BB219" s="682"/>
      <c r="BC219" s="681"/>
      <c r="BD219" s="681"/>
      <c r="BE219" s="681"/>
      <c r="BF219" s="681"/>
      <c r="BG219" s="682"/>
      <c r="BH219" s="682"/>
      <c r="BI219" s="683"/>
      <c r="BJ219" s="683"/>
      <c r="BK219" s="683"/>
      <c r="BL219" s="682"/>
      <c r="BM219" s="682"/>
      <c r="BN219" s="682"/>
      <c r="BO219" s="682"/>
      <c r="BP219" s="682"/>
      <c r="BQ219" s="682"/>
      <c r="BR219" s="682"/>
      <c r="BS219" s="682"/>
      <c r="BT219" s="685"/>
      <c r="BU219" s="686"/>
      <c r="BV219" s="684"/>
      <c r="BW219" s="687"/>
    </row>
    <row r="220" spans="2:75" ht="15.75" customHeight="1">
      <c r="B220" s="363" t="s">
        <v>821</v>
      </c>
      <c r="C220" s="364">
        <v>36521791000142</v>
      </c>
      <c r="D220" s="365" t="s">
        <v>14</v>
      </c>
      <c r="E220" s="365" t="s">
        <v>614</v>
      </c>
      <c r="F220" s="365"/>
      <c r="G220" s="366"/>
      <c r="H220" s="366" t="s">
        <v>865</v>
      </c>
      <c r="I220" s="366" t="s">
        <v>34</v>
      </c>
      <c r="J220" s="366" t="s">
        <v>608</v>
      </c>
      <c r="K220" s="367" t="s">
        <v>48</v>
      </c>
      <c r="L220" s="368"/>
      <c r="M220" s="368" t="s">
        <v>34</v>
      </c>
      <c r="N220" s="367">
        <v>537373</v>
      </c>
      <c r="O220" s="367" t="s">
        <v>1321</v>
      </c>
      <c r="P220" s="371">
        <v>43951</v>
      </c>
      <c r="Q220" s="372">
        <v>12777992.23</v>
      </c>
      <c r="R220" s="372">
        <v>12211261.402063495</v>
      </c>
      <c r="S220" s="367">
        <v>16</v>
      </c>
      <c r="T220" s="369">
        <v>8.4419146479395746E-2</v>
      </c>
      <c r="U220" s="369">
        <v>1.0913027835836455</v>
      </c>
      <c r="V220" s="369">
        <v>-3.8203692186928984E-2</v>
      </c>
      <c r="W220" s="369">
        <v>-0.37452392646579397</v>
      </c>
      <c r="X220" s="369">
        <v>8.754706593084971E-2</v>
      </c>
      <c r="Y220" s="369">
        <v>0.66388530480177244</v>
      </c>
      <c r="Z220" s="369" t="s">
        <v>1421</v>
      </c>
      <c r="AA220" s="369" t="s">
        <v>1421</v>
      </c>
      <c r="AB220" s="369">
        <v>0.16290011659123987</v>
      </c>
      <c r="AC220" s="373">
        <v>-0.75417978778684924</v>
      </c>
      <c r="AD220" s="555">
        <v>20216279000152</v>
      </c>
      <c r="AE220" s="370" t="s">
        <v>2348</v>
      </c>
      <c r="AF220" s="370" t="s">
        <v>2284</v>
      </c>
      <c r="AG220" s="374" t="s">
        <v>719</v>
      </c>
      <c r="AH220" s="374" t="s">
        <v>2279</v>
      </c>
      <c r="AI220" s="374">
        <v>100</v>
      </c>
      <c r="AJ220" s="374">
        <v>100</v>
      </c>
      <c r="AK220" s="374">
        <v>100</v>
      </c>
      <c r="AL220" s="369">
        <v>1.4999999999999999E-2</v>
      </c>
      <c r="AM220" s="369">
        <v>0.2</v>
      </c>
      <c r="AN220" s="369" t="s">
        <v>2310</v>
      </c>
      <c r="AO220" s="367" t="s">
        <v>1324</v>
      </c>
      <c r="AP220" s="370" t="s">
        <v>13</v>
      </c>
      <c r="AQ220" s="376" t="s">
        <v>668</v>
      </c>
      <c r="AR220" s="369">
        <v>4.0000000000000001E-3</v>
      </c>
      <c r="AS220" s="369">
        <v>4.0000000000000001E-3</v>
      </c>
      <c r="AT220" s="369"/>
      <c r="AW220" s="680"/>
      <c r="AX220" s="680"/>
      <c r="AY220" s="681"/>
      <c r="AZ220" s="681"/>
      <c r="BA220" s="681"/>
      <c r="BB220" s="682"/>
      <c r="BC220" s="681"/>
      <c r="BD220" s="681"/>
      <c r="BE220" s="681"/>
      <c r="BF220" s="681"/>
      <c r="BG220" s="682"/>
      <c r="BH220" s="682"/>
      <c r="BI220" s="683"/>
      <c r="BJ220" s="683"/>
      <c r="BK220" s="683"/>
      <c r="BL220" s="682"/>
      <c r="BM220" s="682"/>
      <c r="BN220" s="682"/>
      <c r="BO220" s="682"/>
      <c r="BP220" s="682"/>
      <c r="BQ220" s="682"/>
      <c r="BR220" s="682"/>
      <c r="BS220" s="682"/>
      <c r="BT220" s="685"/>
      <c r="BU220" s="686"/>
      <c r="BV220" s="684"/>
      <c r="BW220" s="687"/>
    </row>
    <row r="221" spans="2:75" ht="15.75" customHeight="1">
      <c r="B221" s="363" t="s">
        <v>578</v>
      </c>
      <c r="C221" s="364">
        <v>39151551000191</v>
      </c>
      <c r="D221" s="365" t="s">
        <v>14</v>
      </c>
      <c r="E221" s="365" t="s">
        <v>607</v>
      </c>
      <c r="F221" s="365"/>
      <c r="G221" s="366"/>
      <c r="H221" s="366" t="s">
        <v>34</v>
      </c>
      <c r="I221" s="366" t="s">
        <v>34</v>
      </c>
      <c r="J221" s="366" t="s">
        <v>612</v>
      </c>
      <c r="K221" s="367" t="s">
        <v>48</v>
      </c>
      <c r="L221" s="368"/>
      <c r="M221" s="368" t="s">
        <v>1418</v>
      </c>
      <c r="N221" s="367">
        <v>567477</v>
      </c>
      <c r="O221" s="367" t="s">
        <v>1324</v>
      </c>
      <c r="P221" s="371">
        <v>44193</v>
      </c>
      <c r="Q221" s="372">
        <v>66546578.280000001</v>
      </c>
      <c r="R221" s="372">
        <v>194177841.3753573</v>
      </c>
      <c r="S221" s="367">
        <v>9</v>
      </c>
      <c r="T221" s="369">
        <v>-0.36238461986141712</v>
      </c>
      <c r="U221" s="369">
        <v>-4.6846167116743924</v>
      </c>
      <c r="V221" s="369">
        <v>-0.25190507018483299</v>
      </c>
      <c r="W221" s="369">
        <v>-2.4695119916850365</v>
      </c>
      <c r="X221" s="369" t="s">
        <v>1421</v>
      </c>
      <c r="Y221" s="369" t="s">
        <v>1421</v>
      </c>
      <c r="Z221" s="369" t="s">
        <v>1421</v>
      </c>
      <c r="AA221" s="369" t="s">
        <v>1421</v>
      </c>
      <c r="AB221" s="369">
        <v>0.24750164365647312</v>
      </c>
      <c r="AC221" s="373">
        <v>-1.4409240331926831</v>
      </c>
      <c r="AD221" s="555">
        <v>0</v>
      </c>
      <c r="AE221" s="370" t="s">
        <v>2348</v>
      </c>
      <c r="AF221" s="370" t="s">
        <v>719</v>
      </c>
      <c r="AG221" s="374" t="s">
        <v>719</v>
      </c>
      <c r="AH221" s="374" t="s">
        <v>2279</v>
      </c>
      <c r="AI221" s="374">
        <v>1000</v>
      </c>
      <c r="AJ221" s="374">
        <v>500</v>
      </c>
      <c r="AK221" s="374">
        <v>500</v>
      </c>
      <c r="AL221" s="369">
        <v>5.0000000000000001E-3</v>
      </c>
      <c r="AM221" s="369" t="s">
        <v>34</v>
      </c>
      <c r="AN221" s="369" t="s">
        <v>2291</v>
      </c>
      <c r="AO221" s="367" t="s">
        <v>1324</v>
      </c>
      <c r="AP221" s="370" t="s">
        <v>716</v>
      </c>
      <c r="AQ221" s="376" t="s">
        <v>687</v>
      </c>
      <c r="AR221" s="369">
        <v>1.3333333333333333E-3</v>
      </c>
      <c r="AS221" s="369">
        <v>1.3333333333333333E-3</v>
      </c>
      <c r="AT221" s="369"/>
      <c r="AW221" s="680"/>
      <c r="AX221" s="680"/>
      <c r="AY221" s="681"/>
      <c r="AZ221" s="681"/>
      <c r="BA221" s="681"/>
      <c r="BB221" s="682"/>
      <c r="BC221" s="681"/>
      <c r="BD221" s="681"/>
      <c r="BE221" s="681"/>
      <c r="BF221" s="681"/>
      <c r="BG221" s="682"/>
      <c r="BH221" s="682"/>
      <c r="BI221" s="683"/>
      <c r="BJ221" s="683"/>
      <c r="BK221" s="683"/>
      <c r="BL221" s="682"/>
      <c r="BM221" s="682"/>
      <c r="BN221" s="682"/>
      <c r="BO221" s="682"/>
      <c r="BP221" s="682"/>
      <c r="BQ221" s="682"/>
      <c r="BR221" s="682"/>
      <c r="BS221" s="682"/>
      <c r="BT221" s="685"/>
      <c r="BU221" s="686"/>
      <c r="BV221" s="684"/>
      <c r="BW221" s="687"/>
    </row>
    <row r="222" spans="2:75" ht="15.75" customHeight="1">
      <c r="B222" s="363" t="s">
        <v>1289</v>
      </c>
      <c r="C222" s="364">
        <v>32388012000121</v>
      </c>
      <c r="D222" s="365" t="s">
        <v>11</v>
      </c>
      <c r="E222" s="365" t="s">
        <v>620</v>
      </c>
      <c r="F222" s="365" t="s">
        <v>692</v>
      </c>
      <c r="G222" s="366" t="s">
        <v>738</v>
      </c>
      <c r="H222" s="366" t="s">
        <v>34</v>
      </c>
      <c r="I222" s="366"/>
      <c r="J222" s="366" t="s">
        <v>608</v>
      </c>
      <c r="K222" s="367" t="s">
        <v>48</v>
      </c>
      <c r="L222" s="368"/>
      <c r="M222" s="368" t="s">
        <v>34</v>
      </c>
      <c r="N222" s="367">
        <v>502464</v>
      </c>
      <c r="O222" s="367" t="s">
        <v>1321</v>
      </c>
      <c r="P222" s="371">
        <v>43677</v>
      </c>
      <c r="Q222" s="372">
        <v>2362252206.7600002</v>
      </c>
      <c r="R222" s="372">
        <v>1550565191.0095236</v>
      </c>
      <c r="S222" s="367">
        <v>31</v>
      </c>
      <c r="T222" s="369">
        <v>8.5945686515510822E-2</v>
      </c>
      <c r="U222" s="369">
        <v>1.1110366645826777</v>
      </c>
      <c r="V222" s="369">
        <v>0.1166191537049952</v>
      </c>
      <c r="W222" s="369">
        <v>1.143257649889041</v>
      </c>
      <c r="X222" s="369">
        <v>0.19371529757100592</v>
      </c>
      <c r="Y222" s="369">
        <v>1.4689782919084184</v>
      </c>
      <c r="Z222" s="369">
        <v>0.22909558900256899</v>
      </c>
      <c r="AA222" s="369">
        <v>1.3022535979915302</v>
      </c>
      <c r="AB222" s="369">
        <v>2.5476051224074373E-2</v>
      </c>
      <c r="AC222" s="373">
        <v>0.52992437813375315</v>
      </c>
      <c r="AD222" s="555">
        <v>32388028000134</v>
      </c>
      <c r="AE222" s="370" t="s">
        <v>2348</v>
      </c>
      <c r="AF222" s="370" t="s">
        <v>719</v>
      </c>
      <c r="AG222" s="374" t="s">
        <v>719</v>
      </c>
      <c r="AH222" s="374" t="s">
        <v>2282</v>
      </c>
      <c r="AI222" s="374">
        <v>1000</v>
      </c>
      <c r="AJ222" s="374">
        <v>1000</v>
      </c>
      <c r="AK222" s="374">
        <v>0</v>
      </c>
      <c r="AL222" s="369">
        <v>5.0000000000000001E-3</v>
      </c>
      <c r="AM222" s="369" t="s">
        <v>34</v>
      </c>
      <c r="AN222" s="369" t="s">
        <v>64</v>
      </c>
      <c r="AO222" s="367" t="s">
        <v>1324</v>
      </c>
      <c r="AP222" s="370" t="s">
        <v>11</v>
      </c>
      <c r="AQ222" s="376" t="s">
        <v>675</v>
      </c>
      <c r="AR222" s="369">
        <v>1.3333333333333333E-3</v>
      </c>
      <c r="AS222" s="369">
        <v>1.3333333333333333E-3</v>
      </c>
      <c r="AT222" s="369"/>
      <c r="AW222" s="680"/>
      <c r="AX222" s="680"/>
      <c r="AY222" s="681"/>
      <c r="AZ222" s="681"/>
      <c r="BA222" s="681"/>
      <c r="BB222" s="682"/>
      <c r="BC222" s="681"/>
      <c r="BD222" s="681"/>
      <c r="BE222" s="681"/>
      <c r="BF222" s="681"/>
      <c r="BG222" s="682"/>
      <c r="BH222" s="682"/>
      <c r="BI222" s="683"/>
      <c r="BJ222" s="683"/>
      <c r="BK222" s="683"/>
      <c r="BL222" s="682"/>
      <c r="BM222" s="682"/>
      <c r="BN222" s="682"/>
      <c r="BO222" s="682"/>
      <c r="BP222" s="682"/>
      <c r="BQ222" s="682"/>
      <c r="BR222" s="682"/>
      <c r="BS222" s="682"/>
      <c r="BT222" s="685"/>
      <c r="BU222" s="686"/>
      <c r="BV222" s="684"/>
      <c r="BW222" s="687"/>
    </row>
    <row r="223" spans="2:75" ht="15.75" customHeight="1">
      <c r="B223" s="363" t="s">
        <v>1290</v>
      </c>
      <c r="C223" s="364">
        <v>44315861000134</v>
      </c>
      <c r="D223" s="365" t="s">
        <v>11</v>
      </c>
      <c r="E223" s="365" t="s">
        <v>621</v>
      </c>
      <c r="F223" s="365" t="s">
        <v>692</v>
      </c>
      <c r="G223" s="366" t="s">
        <v>865</v>
      </c>
      <c r="H223" s="366" t="s">
        <v>34</v>
      </c>
      <c r="I223" s="366"/>
      <c r="J223" s="366" t="s">
        <v>608</v>
      </c>
      <c r="K223" s="367" t="s">
        <v>48</v>
      </c>
      <c r="L223" s="368"/>
      <c r="M223" s="368" t="s">
        <v>34</v>
      </c>
      <c r="N223" s="367">
        <v>636797</v>
      </c>
      <c r="O223" s="367" t="s">
        <v>1321</v>
      </c>
      <c r="P223" s="371">
        <v>44560</v>
      </c>
      <c r="Q223" s="372">
        <v>67310965.25</v>
      </c>
      <c r="R223" s="372" t="s">
        <v>1421</v>
      </c>
      <c r="S223" s="367">
        <v>31</v>
      </c>
      <c r="T223" s="369">
        <v>8.0957508203423068E-2</v>
      </c>
      <c r="U223" s="369">
        <v>1.0465535099428525</v>
      </c>
      <c r="V223" s="369" t="s">
        <v>1421</v>
      </c>
      <c r="W223" s="369" t="s">
        <v>1421</v>
      </c>
      <c r="X223" s="369" t="s">
        <v>1421</v>
      </c>
      <c r="Y223" s="369" t="s">
        <v>1421</v>
      </c>
      <c r="Z223" s="369" t="s">
        <v>1421</v>
      </c>
      <c r="AA223" s="369" t="s">
        <v>1421</v>
      </c>
      <c r="AB223" s="369" t="s">
        <v>1421</v>
      </c>
      <c r="AC223" s="373" t="s">
        <v>1421</v>
      </c>
      <c r="AD223" s="555">
        <v>44315864000178</v>
      </c>
      <c r="AE223" s="370" t="s">
        <v>2348</v>
      </c>
      <c r="AF223" s="370" t="s">
        <v>719</v>
      </c>
      <c r="AG223" s="374" t="s">
        <v>719</v>
      </c>
      <c r="AH223" s="374" t="s">
        <v>2282</v>
      </c>
      <c r="AI223" s="374">
        <v>100</v>
      </c>
      <c r="AJ223" s="374">
        <v>100</v>
      </c>
      <c r="AK223" s="374">
        <v>100</v>
      </c>
      <c r="AL223" s="369">
        <v>5.0000000000000001E-3</v>
      </c>
      <c r="AM223" s="369">
        <v>0.15</v>
      </c>
      <c r="AN223" s="369" t="s">
        <v>636</v>
      </c>
      <c r="AO223" s="367" t="s">
        <v>1324</v>
      </c>
      <c r="AP223" s="370" t="s">
        <v>13</v>
      </c>
      <c r="AQ223" s="376" t="s">
        <v>671</v>
      </c>
      <c r="AR223" s="369">
        <v>1.3333333333333333E-3</v>
      </c>
      <c r="AS223" s="369">
        <v>1.3333333333333333E-3</v>
      </c>
      <c r="AT223" s="369"/>
      <c r="AW223" s="680"/>
      <c r="AX223" s="680"/>
      <c r="AY223" s="681"/>
      <c r="AZ223" s="681"/>
      <c r="BA223" s="681"/>
      <c r="BB223" s="682"/>
      <c r="BC223" s="681"/>
      <c r="BD223" s="681"/>
      <c r="BE223" s="681"/>
      <c r="BF223" s="681"/>
      <c r="BG223" s="682"/>
      <c r="BH223" s="682"/>
      <c r="BI223" s="683"/>
      <c r="BJ223" s="683"/>
      <c r="BK223" s="683"/>
      <c r="BL223" s="682"/>
      <c r="BM223" s="682"/>
      <c r="BN223" s="682"/>
      <c r="BO223" s="682"/>
      <c r="BP223" s="682"/>
      <c r="BQ223" s="682"/>
      <c r="BR223" s="682"/>
      <c r="BS223" s="682"/>
      <c r="BT223" s="685"/>
      <c r="BU223" s="686"/>
      <c r="BV223" s="684"/>
      <c r="BW223" s="687"/>
    </row>
    <row r="224" spans="2:75" ht="15.75" customHeight="1">
      <c r="B224" s="363" t="s">
        <v>533</v>
      </c>
      <c r="C224" s="364">
        <v>28428129000114</v>
      </c>
      <c r="D224" s="365" t="s">
        <v>13</v>
      </c>
      <c r="E224" s="365" t="s">
        <v>615</v>
      </c>
      <c r="F224" s="365" t="s">
        <v>619</v>
      </c>
      <c r="G224" s="366" t="s">
        <v>34</v>
      </c>
      <c r="H224" s="366" t="s">
        <v>865</v>
      </c>
      <c r="I224" s="366" t="s">
        <v>34</v>
      </c>
      <c r="J224" s="366"/>
      <c r="K224" s="367" t="s">
        <v>48</v>
      </c>
      <c r="L224" s="368"/>
      <c r="M224" s="368" t="s">
        <v>1418</v>
      </c>
      <c r="N224" s="367">
        <v>452319</v>
      </c>
      <c r="O224" s="367" t="s">
        <v>1321</v>
      </c>
      <c r="P224" s="371">
        <v>43039</v>
      </c>
      <c r="Q224" s="372">
        <v>205033356.65000001</v>
      </c>
      <c r="R224" s="372">
        <v>255046266.20464283</v>
      </c>
      <c r="S224" s="367">
        <v>31</v>
      </c>
      <c r="T224" s="369">
        <v>0.10985849277986248</v>
      </c>
      <c r="U224" s="369">
        <v>1.4201621784961915</v>
      </c>
      <c r="V224" s="369">
        <v>0.10167934246658428</v>
      </c>
      <c r="W224" s="369">
        <v>0.9967975449785047</v>
      </c>
      <c r="X224" s="369">
        <v>0.15257811757805562</v>
      </c>
      <c r="Y224" s="369">
        <v>1.1570275830191377</v>
      </c>
      <c r="Z224" s="369">
        <v>0.20307960307713691</v>
      </c>
      <c r="AA224" s="369">
        <v>1.1543702999141017</v>
      </c>
      <c r="AB224" s="369">
        <v>6.9104023486555588E-2</v>
      </c>
      <c r="AC224" s="373">
        <v>2.9816885524345676E-2</v>
      </c>
      <c r="AD224" s="555">
        <v>0</v>
      </c>
      <c r="AE224" s="370" t="s">
        <v>2348</v>
      </c>
      <c r="AF224" s="370" t="s">
        <v>719</v>
      </c>
      <c r="AG224" s="374" t="s">
        <v>719</v>
      </c>
      <c r="AH224" s="374" t="s">
        <v>2282</v>
      </c>
      <c r="AI224" s="374">
        <v>500</v>
      </c>
      <c r="AJ224" s="374">
        <v>500</v>
      </c>
      <c r="AK224" s="374">
        <v>500</v>
      </c>
      <c r="AL224" s="369">
        <v>0.01</v>
      </c>
      <c r="AM224" s="369" t="s">
        <v>34</v>
      </c>
      <c r="AN224" s="369" t="s">
        <v>64</v>
      </c>
      <c r="AO224" s="367" t="s">
        <v>1324</v>
      </c>
      <c r="AP224" s="370" t="s">
        <v>13</v>
      </c>
      <c r="AQ224" s="376" t="s">
        <v>668</v>
      </c>
      <c r="AR224" s="369">
        <v>2.6666666666666666E-3</v>
      </c>
      <c r="AS224" s="369">
        <v>2.6666666666666666E-3</v>
      </c>
      <c r="AT224" s="369"/>
      <c r="AW224" s="680"/>
      <c r="AX224" s="680"/>
      <c r="AY224" s="681"/>
      <c r="AZ224" s="681"/>
      <c r="BA224" s="681"/>
      <c r="BB224" s="682"/>
      <c r="BC224" s="681"/>
      <c r="BD224" s="681"/>
      <c r="BE224" s="681"/>
      <c r="BF224" s="681"/>
      <c r="BG224" s="682"/>
      <c r="BH224" s="682"/>
      <c r="BI224" s="683"/>
      <c r="BJ224" s="683"/>
      <c r="BK224" s="683"/>
      <c r="BL224" s="682"/>
      <c r="BM224" s="682"/>
      <c r="BN224" s="682"/>
      <c r="BO224" s="682"/>
      <c r="BP224" s="682"/>
      <c r="BQ224" s="682"/>
      <c r="BR224" s="682"/>
      <c r="BS224" s="682"/>
      <c r="BT224" s="685"/>
      <c r="BU224" s="686"/>
      <c r="BV224" s="684"/>
      <c r="BW224" s="687"/>
    </row>
    <row r="225" spans="2:75" ht="15.75" customHeight="1">
      <c r="B225" s="363" t="s">
        <v>134</v>
      </c>
      <c r="C225" s="364">
        <v>39345047000122</v>
      </c>
      <c r="D225" s="365" t="s">
        <v>14</v>
      </c>
      <c r="E225" s="365" t="s">
        <v>607</v>
      </c>
      <c r="F225" s="365"/>
      <c r="G225" s="366"/>
      <c r="H225" s="366" t="s">
        <v>34</v>
      </c>
      <c r="I225" s="366" t="s">
        <v>34</v>
      </c>
      <c r="J225" s="366" t="s">
        <v>611</v>
      </c>
      <c r="K225" s="367"/>
      <c r="L225" s="368"/>
      <c r="M225" s="368" t="s">
        <v>1418</v>
      </c>
      <c r="N225" s="367">
        <v>563188</v>
      </c>
      <c r="O225" s="367" t="s">
        <v>1321</v>
      </c>
      <c r="P225" s="371">
        <v>44162</v>
      </c>
      <c r="Q225" s="372">
        <v>12698892.49</v>
      </c>
      <c r="R225" s="372">
        <v>14407258.911944453</v>
      </c>
      <c r="S225" s="367">
        <v>3</v>
      </c>
      <c r="T225" s="369">
        <v>-6.3915519300079771E-2</v>
      </c>
      <c r="U225" s="369">
        <v>-0.82624839311062581</v>
      </c>
      <c r="V225" s="369">
        <v>-0.12869189437356632</v>
      </c>
      <c r="W225" s="369">
        <v>-1.2616108764900951</v>
      </c>
      <c r="X225" s="369" t="s">
        <v>1421</v>
      </c>
      <c r="Y225" s="369" t="s">
        <v>1421</v>
      </c>
      <c r="Z225" s="369" t="s">
        <v>1421</v>
      </c>
      <c r="AA225" s="369" t="s">
        <v>1421</v>
      </c>
      <c r="AB225" s="369">
        <v>0.18313471050863306</v>
      </c>
      <c r="AC225" s="373">
        <v>-1.1910667155789556</v>
      </c>
      <c r="AD225" s="555">
        <v>39152933000130</v>
      </c>
      <c r="AE225" s="370" t="s">
        <v>2348</v>
      </c>
      <c r="AF225" s="370" t="s">
        <v>2284</v>
      </c>
      <c r="AG225" s="374" t="s">
        <v>719</v>
      </c>
      <c r="AH225" s="374" t="s">
        <v>2282</v>
      </c>
      <c r="AI225" s="374">
        <v>100</v>
      </c>
      <c r="AJ225" s="374">
        <v>100</v>
      </c>
      <c r="AK225" s="374">
        <v>100</v>
      </c>
      <c r="AL225" s="369">
        <v>0.01</v>
      </c>
      <c r="AM225" s="369" t="s">
        <v>34</v>
      </c>
      <c r="AN225" s="369" t="s">
        <v>2291</v>
      </c>
      <c r="AO225" s="367" t="s">
        <v>1324</v>
      </c>
      <c r="AP225" s="370" t="s">
        <v>716</v>
      </c>
      <c r="AQ225" s="376" t="s">
        <v>659</v>
      </c>
      <c r="AR225" s="369" t="s">
        <v>34</v>
      </c>
      <c r="AS225" s="369" t="s">
        <v>34</v>
      </c>
      <c r="AT225" s="369"/>
      <c r="AW225" s="680"/>
      <c r="AX225" s="680"/>
      <c r="AY225" s="681"/>
      <c r="AZ225" s="681"/>
      <c r="BA225" s="681"/>
      <c r="BB225" s="682"/>
      <c r="BC225" s="681"/>
      <c r="BD225" s="681"/>
      <c r="BE225" s="681"/>
      <c r="BF225" s="681"/>
      <c r="BG225" s="682"/>
      <c r="BH225" s="682"/>
      <c r="BI225" s="683"/>
      <c r="BJ225" s="683"/>
      <c r="BK225" s="683"/>
      <c r="BL225" s="682"/>
      <c r="BM225" s="682"/>
      <c r="BN225" s="682"/>
      <c r="BO225" s="682"/>
      <c r="BP225" s="682"/>
      <c r="BQ225" s="682"/>
      <c r="BR225" s="682"/>
      <c r="BS225" s="682"/>
      <c r="BT225" s="685"/>
      <c r="BU225" s="686"/>
      <c r="BV225" s="684"/>
      <c r="BW225" s="687"/>
    </row>
    <row r="226" spans="2:75" ht="15.75" customHeight="1">
      <c r="B226" s="363" t="s">
        <v>468</v>
      </c>
      <c r="C226" s="364">
        <v>41219215000185</v>
      </c>
      <c r="D226" s="365" t="s">
        <v>14</v>
      </c>
      <c r="E226" s="365" t="s">
        <v>607</v>
      </c>
      <c r="F226" s="365"/>
      <c r="G226" s="366"/>
      <c r="H226" s="366" t="s">
        <v>34</v>
      </c>
      <c r="I226" s="366" t="s">
        <v>34</v>
      </c>
      <c r="J226" s="366" t="s">
        <v>608</v>
      </c>
      <c r="K226" s="367" t="s">
        <v>48</v>
      </c>
      <c r="L226" s="368"/>
      <c r="M226" s="368" t="s">
        <v>1418</v>
      </c>
      <c r="N226" s="367">
        <v>593672</v>
      </c>
      <c r="O226" s="367" t="s">
        <v>1321</v>
      </c>
      <c r="P226" s="371">
        <v>44347</v>
      </c>
      <c r="Q226" s="372">
        <v>8413344.0500000007</v>
      </c>
      <c r="R226" s="372">
        <v>8508135.8002777733</v>
      </c>
      <c r="S226" s="367">
        <v>32</v>
      </c>
      <c r="T226" s="369">
        <v>-4.4048791929961584E-2</v>
      </c>
      <c r="U226" s="369">
        <v>-0.56942733078208185</v>
      </c>
      <c r="V226" s="369">
        <v>-0.22536500916693492</v>
      </c>
      <c r="W226" s="369">
        <v>-2.20933065077093</v>
      </c>
      <c r="X226" s="369" t="s">
        <v>1421</v>
      </c>
      <c r="Y226" s="369" t="s">
        <v>1421</v>
      </c>
      <c r="Z226" s="369" t="s">
        <v>1421</v>
      </c>
      <c r="AA226" s="369" t="s">
        <v>1421</v>
      </c>
      <c r="AB226" s="369">
        <v>0.22709834424597317</v>
      </c>
      <c r="AC226" s="373">
        <v>-1.4383444892316171</v>
      </c>
      <c r="AD226" s="555">
        <v>0</v>
      </c>
      <c r="AE226" s="370" t="s">
        <v>2348</v>
      </c>
      <c r="AF226" s="370" t="s">
        <v>719</v>
      </c>
      <c r="AG226" s="374" t="s">
        <v>719</v>
      </c>
      <c r="AH226" s="374" t="s">
        <v>2282</v>
      </c>
      <c r="AI226" s="374">
        <v>100</v>
      </c>
      <c r="AJ226" s="374">
        <v>100</v>
      </c>
      <c r="AK226" s="374">
        <v>100</v>
      </c>
      <c r="AL226" s="369">
        <v>7.4999999999999997E-3</v>
      </c>
      <c r="AM226" s="369">
        <v>0.1</v>
      </c>
      <c r="AN226" s="369" t="s">
        <v>2291</v>
      </c>
      <c r="AO226" s="367" t="s">
        <v>1324</v>
      </c>
      <c r="AP226" s="370" t="s">
        <v>716</v>
      </c>
      <c r="AQ226" s="376" t="s">
        <v>659</v>
      </c>
      <c r="AR226" s="369">
        <v>2E-3</v>
      </c>
      <c r="AS226" s="369">
        <v>2E-3</v>
      </c>
      <c r="AT226" s="369"/>
      <c r="AW226" s="680"/>
      <c r="AX226" s="680"/>
      <c r="AY226" s="681"/>
      <c r="AZ226" s="681"/>
      <c r="BA226" s="681"/>
      <c r="BB226" s="682"/>
      <c r="BC226" s="681"/>
      <c r="BD226" s="681"/>
      <c r="BE226" s="681"/>
      <c r="BF226" s="681"/>
      <c r="BG226" s="682"/>
      <c r="BH226" s="682"/>
      <c r="BI226" s="683"/>
      <c r="BJ226" s="683"/>
      <c r="BK226" s="683"/>
      <c r="BL226" s="682"/>
      <c r="BM226" s="682"/>
      <c r="BN226" s="682"/>
      <c r="BO226" s="682"/>
      <c r="BP226" s="682"/>
      <c r="BQ226" s="682"/>
      <c r="BR226" s="682"/>
      <c r="BS226" s="682"/>
      <c r="BT226" s="685"/>
      <c r="BU226" s="686"/>
      <c r="BV226" s="684"/>
      <c r="BW226" s="687"/>
    </row>
    <row r="227" spans="2:75" ht="15.75" customHeight="1">
      <c r="B227" s="363" t="s">
        <v>822</v>
      </c>
      <c r="C227" s="364">
        <v>37310314000109</v>
      </c>
      <c r="D227" s="365" t="s">
        <v>13</v>
      </c>
      <c r="E227" s="365" t="s">
        <v>615</v>
      </c>
      <c r="F227" s="365" t="s">
        <v>619</v>
      </c>
      <c r="G227" s="366" t="s">
        <v>34</v>
      </c>
      <c r="H227" s="366" t="s">
        <v>1337</v>
      </c>
      <c r="I227" s="366" t="s">
        <v>34</v>
      </c>
      <c r="J227" s="366"/>
      <c r="K227" s="367" t="s">
        <v>48</v>
      </c>
      <c r="L227" s="368"/>
      <c r="M227" s="368" t="s">
        <v>1418</v>
      </c>
      <c r="N227" s="367">
        <v>541680</v>
      </c>
      <c r="O227" s="367" t="s">
        <v>1321</v>
      </c>
      <c r="P227" s="371">
        <v>44012</v>
      </c>
      <c r="Q227" s="372">
        <v>77265305.620000005</v>
      </c>
      <c r="R227" s="372">
        <v>101113373.73190472</v>
      </c>
      <c r="S227" s="367">
        <v>6</v>
      </c>
      <c r="T227" s="369">
        <v>3.4068134100006642E-2</v>
      </c>
      <c r="U227" s="369">
        <v>0.44040541897580532</v>
      </c>
      <c r="V227" s="369">
        <v>4.7055436470395673E-2</v>
      </c>
      <c r="W227" s="369">
        <v>0.46130061833353314</v>
      </c>
      <c r="X227" s="369">
        <v>3.0576541392051793E-2</v>
      </c>
      <c r="Y227" s="369">
        <v>0.23186746792725205</v>
      </c>
      <c r="Z227" s="369" t="s">
        <v>1421</v>
      </c>
      <c r="AA227" s="369" t="s">
        <v>1421</v>
      </c>
      <c r="AB227" s="369">
        <v>2.927740268497557E-2</v>
      </c>
      <c r="AC227" s="373">
        <v>-1.7330441385021378</v>
      </c>
      <c r="AD227" s="555">
        <v>29011240000173</v>
      </c>
      <c r="AE227" s="370" t="s">
        <v>2348</v>
      </c>
      <c r="AF227" s="370" t="s">
        <v>719</v>
      </c>
      <c r="AG227" s="374" t="s">
        <v>719</v>
      </c>
      <c r="AH227" s="374" t="s">
        <v>2282</v>
      </c>
      <c r="AI227" s="374">
        <v>100</v>
      </c>
      <c r="AJ227" s="374">
        <v>100</v>
      </c>
      <c r="AK227" s="374">
        <v>100</v>
      </c>
      <c r="AL227" s="369">
        <v>0.01</v>
      </c>
      <c r="AM227" s="369">
        <v>0.3</v>
      </c>
      <c r="AN227" s="369" t="s">
        <v>64</v>
      </c>
      <c r="AO227" s="367" t="s">
        <v>1324</v>
      </c>
      <c r="AP227" s="370" t="s">
        <v>13</v>
      </c>
      <c r="AQ227" s="376" t="s">
        <v>668</v>
      </c>
      <c r="AR227" s="369" t="s">
        <v>34</v>
      </c>
      <c r="AS227" s="369" t="s">
        <v>34</v>
      </c>
      <c r="AT227" s="369"/>
      <c r="AW227" s="680"/>
      <c r="AX227" s="680"/>
      <c r="AY227" s="681"/>
      <c r="AZ227" s="681"/>
      <c r="BA227" s="681"/>
      <c r="BB227" s="682"/>
      <c r="BC227" s="681"/>
      <c r="BD227" s="681"/>
      <c r="BE227" s="681"/>
      <c r="BF227" s="681"/>
      <c r="BG227" s="682"/>
      <c r="BH227" s="682"/>
      <c r="BI227" s="683"/>
      <c r="BJ227" s="683"/>
      <c r="BK227" s="683"/>
      <c r="BL227" s="682"/>
      <c r="BM227" s="682"/>
      <c r="BN227" s="682"/>
      <c r="BO227" s="682"/>
      <c r="BP227" s="682"/>
      <c r="BQ227" s="682"/>
      <c r="BR227" s="682"/>
      <c r="BS227" s="682"/>
      <c r="BT227" s="685"/>
      <c r="BU227" s="686"/>
      <c r="BV227" s="684"/>
      <c r="BW227" s="687"/>
    </row>
    <row r="228" spans="2:75" ht="15.75" customHeight="1">
      <c r="B228" s="363" t="s">
        <v>823</v>
      </c>
      <c r="C228" s="364">
        <v>38376759000146</v>
      </c>
      <c r="D228" s="365" t="s">
        <v>13</v>
      </c>
      <c r="E228" s="365" t="s">
        <v>616</v>
      </c>
      <c r="F228" s="365" t="s">
        <v>617</v>
      </c>
      <c r="G228" s="366" t="s">
        <v>34</v>
      </c>
      <c r="H228" s="366" t="s">
        <v>1337</v>
      </c>
      <c r="I228" s="366" t="s">
        <v>34</v>
      </c>
      <c r="J228" s="366" t="s">
        <v>608</v>
      </c>
      <c r="K228" s="367" t="s">
        <v>48</v>
      </c>
      <c r="L228" s="368"/>
      <c r="M228" s="368" t="s">
        <v>1418</v>
      </c>
      <c r="N228" s="367">
        <v>556432</v>
      </c>
      <c r="O228" s="367" t="s">
        <v>1321</v>
      </c>
      <c r="P228" s="371">
        <v>44105</v>
      </c>
      <c r="Q228" s="372">
        <v>49580771.789999999</v>
      </c>
      <c r="R228" s="372">
        <v>23856994.5190873</v>
      </c>
      <c r="S228" s="367">
        <v>16</v>
      </c>
      <c r="T228" s="369">
        <v>0.14414972454956776</v>
      </c>
      <c r="U228" s="369">
        <v>1.8634516245926995</v>
      </c>
      <c r="V228" s="369">
        <v>0.14765686713872594</v>
      </c>
      <c r="W228" s="369">
        <v>1.4475310234374259</v>
      </c>
      <c r="X228" s="369" t="s">
        <v>1421</v>
      </c>
      <c r="Y228" s="369" t="s">
        <v>1421</v>
      </c>
      <c r="Z228" s="369" t="s">
        <v>1421</v>
      </c>
      <c r="AA228" s="369" t="s">
        <v>1421</v>
      </c>
      <c r="AB228" s="369">
        <v>4.3690197691444749E-2</v>
      </c>
      <c r="AC228" s="373">
        <v>0.9511768374355416</v>
      </c>
      <c r="AD228" s="555">
        <v>38388984000100</v>
      </c>
      <c r="AE228" s="370" t="s">
        <v>2348</v>
      </c>
      <c r="AF228" s="370" t="s">
        <v>719</v>
      </c>
      <c r="AG228" s="374" t="s">
        <v>719</v>
      </c>
      <c r="AH228" s="374" t="s">
        <v>2282</v>
      </c>
      <c r="AI228" s="374">
        <v>100</v>
      </c>
      <c r="AJ228" s="374">
        <v>100</v>
      </c>
      <c r="AK228" s="374">
        <v>100</v>
      </c>
      <c r="AL228" s="369">
        <v>0.01</v>
      </c>
      <c r="AM228" s="369">
        <v>0.3</v>
      </c>
      <c r="AN228" s="369" t="s">
        <v>64</v>
      </c>
      <c r="AO228" s="367" t="s">
        <v>1324</v>
      </c>
      <c r="AP228" s="370" t="s">
        <v>13</v>
      </c>
      <c r="AQ228" s="376" t="s">
        <v>668</v>
      </c>
      <c r="AR228" s="369">
        <v>2.6666666666666666E-3</v>
      </c>
      <c r="AS228" s="369">
        <v>2.6666666666666666E-3</v>
      </c>
      <c r="AT228" s="369"/>
      <c r="AW228" s="680"/>
      <c r="AX228" s="680"/>
      <c r="AY228" s="681"/>
      <c r="AZ228" s="681"/>
      <c r="BA228" s="681"/>
      <c r="BB228" s="682"/>
      <c r="BC228" s="681"/>
      <c r="BD228" s="681"/>
      <c r="BE228" s="681"/>
      <c r="BF228" s="681"/>
      <c r="BG228" s="682"/>
      <c r="BH228" s="682"/>
      <c r="BI228" s="683"/>
      <c r="BJ228" s="683"/>
      <c r="BK228" s="683"/>
      <c r="BL228" s="682"/>
      <c r="BM228" s="682"/>
      <c r="BN228" s="682"/>
      <c r="BO228" s="682"/>
      <c r="BP228" s="682"/>
      <c r="BQ228" s="682"/>
      <c r="BR228" s="682"/>
      <c r="BS228" s="682"/>
      <c r="BT228" s="685"/>
      <c r="BU228" s="686"/>
      <c r="BV228" s="684"/>
      <c r="BW228" s="687"/>
    </row>
    <row r="229" spans="2:75" ht="15.75" customHeight="1">
      <c r="B229" s="363" t="s">
        <v>511</v>
      </c>
      <c r="C229" s="364">
        <v>38860877000125</v>
      </c>
      <c r="D229" s="365" t="s">
        <v>13</v>
      </c>
      <c r="E229" s="365" t="s">
        <v>616</v>
      </c>
      <c r="F229" s="365" t="s">
        <v>619</v>
      </c>
      <c r="G229" s="366"/>
      <c r="H229" s="366" t="s">
        <v>865</v>
      </c>
      <c r="I229" s="366" t="s">
        <v>34</v>
      </c>
      <c r="J229" s="366" t="s">
        <v>611</v>
      </c>
      <c r="K229" s="367"/>
      <c r="L229" s="368"/>
      <c r="M229" s="368" t="s">
        <v>1418</v>
      </c>
      <c r="N229" s="367">
        <v>563153</v>
      </c>
      <c r="O229" s="367" t="s">
        <v>1321</v>
      </c>
      <c r="P229" s="371">
        <v>44162</v>
      </c>
      <c r="Q229" s="372">
        <v>16149486.039999999</v>
      </c>
      <c r="R229" s="372">
        <v>17215751.785119049</v>
      </c>
      <c r="S229" s="367">
        <v>3</v>
      </c>
      <c r="T229" s="369">
        <v>-6.0440552461631381E-3</v>
      </c>
      <c r="U229" s="369">
        <v>-7.8132681854122213E-2</v>
      </c>
      <c r="V229" s="369">
        <v>-3.1576015385792466E-4</v>
      </c>
      <c r="W229" s="369">
        <v>-3.0955053261782525E-3</v>
      </c>
      <c r="X229" s="369" t="s">
        <v>1421</v>
      </c>
      <c r="Y229" s="369" t="s">
        <v>1421</v>
      </c>
      <c r="Z229" s="369" t="s">
        <v>1421</v>
      </c>
      <c r="AA229" s="369" t="s">
        <v>1421</v>
      </c>
      <c r="AB229" s="369">
        <v>5.4855327928405632E-2</v>
      </c>
      <c r="AC229" s="373">
        <v>-1.7495007690415298</v>
      </c>
      <c r="AD229" s="555">
        <v>0</v>
      </c>
      <c r="AE229" s="370" t="s">
        <v>2348</v>
      </c>
      <c r="AF229" s="370" t="s">
        <v>719</v>
      </c>
      <c r="AG229" s="374" t="s">
        <v>719</v>
      </c>
      <c r="AH229" s="374" t="s">
        <v>2282</v>
      </c>
      <c r="AI229" s="374">
        <v>100</v>
      </c>
      <c r="AJ229" s="374">
        <v>100</v>
      </c>
      <c r="AK229" s="374">
        <v>100</v>
      </c>
      <c r="AL229" s="369">
        <v>2.5000000000000001E-3</v>
      </c>
      <c r="AM229" s="369" t="s">
        <v>34</v>
      </c>
      <c r="AN229" s="369" t="s">
        <v>2291</v>
      </c>
      <c r="AO229" s="367" t="s">
        <v>1324</v>
      </c>
      <c r="AP229" s="370" t="s">
        <v>13</v>
      </c>
      <c r="AQ229" s="376" t="s">
        <v>668</v>
      </c>
      <c r="AR229" s="369" t="s">
        <v>34</v>
      </c>
      <c r="AS229" s="369" t="s">
        <v>34</v>
      </c>
      <c r="AT229" s="369"/>
      <c r="AW229" s="680"/>
      <c r="AX229" s="680"/>
      <c r="AY229" s="681"/>
      <c r="AZ229" s="681"/>
      <c r="BA229" s="681"/>
      <c r="BB229" s="682"/>
      <c r="BC229" s="681"/>
      <c r="BD229" s="681"/>
      <c r="BE229" s="681"/>
      <c r="BF229" s="681"/>
      <c r="BG229" s="682"/>
      <c r="BH229" s="682"/>
      <c r="BI229" s="683"/>
      <c r="BJ229" s="683"/>
      <c r="BK229" s="683"/>
      <c r="BL229" s="682"/>
      <c r="BM229" s="682"/>
      <c r="BN229" s="682"/>
      <c r="BO229" s="682"/>
      <c r="BP229" s="682"/>
      <c r="BQ229" s="682"/>
      <c r="BR229" s="682"/>
      <c r="BS229" s="682"/>
      <c r="BT229" s="685"/>
      <c r="BU229" s="686"/>
      <c r="BV229" s="684"/>
      <c r="BW229" s="687"/>
    </row>
    <row r="230" spans="2:75" ht="15.75" customHeight="1">
      <c r="B230" s="363" t="s">
        <v>534</v>
      </c>
      <c r="C230" s="364">
        <v>32743384000129</v>
      </c>
      <c r="D230" s="365" t="s">
        <v>13</v>
      </c>
      <c r="E230" s="365" t="s">
        <v>615</v>
      </c>
      <c r="F230" s="365" t="s">
        <v>619</v>
      </c>
      <c r="G230" s="366" t="s">
        <v>34</v>
      </c>
      <c r="H230" s="366" t="s">
        <v>865</v>
      </c>
      <c r="I230" s="366" t="s">
        <v>34</v>
      </c>
      <c r="J230" s="366"/>
      <c r="K230" s="367" t="s">
        <v>48</v>
      </c>
      <c r="L230" s="368"/>
      <c r="M230" s="368" t="s">
        <v>1418</v>
      </c>
      <c r="N230" s="367">
        <v>507865</v>
      </c>
      <c r="O230" s="367" t="s">
        <v>1321</v>
      </c>
      <c r="P230" s="371">
        <v>43738</v>
      </c>
      <c r="Q230" s="372">
        <v>41763729.859999999</v>
      </c>
      <c r="R230" s="372">
        <v>55311915.948531747</v>
      </c>
      <c r="S230" s="367">
        <v>46</v>
      </c>
      <c r="T230" s="369">
        <v>4.4159004271345337E-2</v>
      </c>
      <c r="U230" s="369">
        <v>0.57085206723054516</v>
      </c>
      <c r="V230" s="369">
        <v>3.1031711341810819E-2</v>
      </c>
      <c r="W230" s="369">
        <v>0.30421453297816309</v>
      </c>
      <c r="X230" s="369">
        <v>6.7333569574669738E-2</v>
      </c>
      <c r="Y230" s="369">
        <v>0.51060268993799629</v>
      </c>
      <c r="Z230" s="369" t="s">
        <v>1421</v>
      </c>
      <c r="AA230" s="369" t="s">
        <v>1421</v>
      </c>
      <c r="AB230" s="369">
        <v>5.4580021706091539E-2</v>
      </c>
      <c r="AC230" s="373">
        <v>-1.1928413303928753</v>
      </c>
      <c r="AD230" s="555">
        <v>0</v>
      </c>
      <c r="AE230" s="370" t="s">
        <v>2348</v>
      </c>
      <c r="AF230" s="370" t="s">
        <v>719</v>
      </c>
      <c r="AG230" s="374" t="s">
        <v>719</v>
      </c>
      <c r="AH230" s="374" t="s">
        <v>2279</v>
      </c>
      <c r="AI230" s="374">
        <v>500</v>
      </c>
      <c r="AJ230" s="374">
        <v>500</v>
      </c>
      <c r="AK230" s="374">
        <v>500</v>
      </c>
      <c r="AL230" s="369">
        <v>0.01</v>
      </c>
      <c r="AM230" s="369" t="s">
        <v>34</v>
      </c>
      <c r="AN230" s="369" t="s">
        <v>2291</v>
      </c>
      <c r="AO230" s="367" t="s">
        <v>1324</v>
      </c>
      <c r="AP230" s="370" t="s">
        <v>13</v>
      </c>
      <c r="AQ230" s="376" t="s">
        <v>668</v>
      </c>
      <c r="AR230" s="369">
        <v>2.6666666666666666E-3</v>
      </c>
      <c r="AS230" s="369">
        <v>2.6666666666666666E-3</v>
      </c>
      <c r="AT230" s="369"/>
      <c r="AW230" s="680"/>
      <c r="AX230" s="680"/>
      <c r="AY230" s="681"/>
      <c r="AZ230" s="681"/>
      <c r="BA230" s="681"/>
      <c r="BB230" s="682"/>
      <c r="BC230" s="681"/>
      <c r="BD230" s="681"/>
      <c r="BE230" s="681"/>
      <c r="BF230" s="681"/>
      <c r="BG230" s="682"/>
      <c r="BH230" s="682"/>
      <c r="BI230" s="683"/>
      <c r="BJ230" s="683"/>
      <c r="BK230" s="683"/>
      <c r="BL230" s="218"/>
      <c r="BM230" s="682"/>
      <c r="BN230" s="682"/>
      <c r="BO230" s="682"/>
      <c r="BP230" s="682"/>
      <c r="BQ230" s="682"/>
      <c r="BR230" s="682"/>
      <c r="BS230" s="682"/>
      <c r="BT230" s="685"/>
      <c r="BU230" s="686"/>
      <c r="BV230" s="684"/>
      <c r="BW230" s="687"/>
    </row>
    <row r="231" spans="2:75" ht="15.75" customHeight="1">
      <c r="B231" s="363" t="s">
        <v>824</v>
      </c>
      <c r="C231" s="364">
        <v>35847960000176</v>
      </c>
      <c r="D231" s="365" t="s">
        <v>13</v>
      </c>
      <c r="E231" s="365" t="s">
        <v>615</v>
      </c>
      <c r="F231" s="365" t="s">
        <v>619</v>
      </c>
      <c r="G231" s="366" t="s">
        <v>34</v>
      </c>
      <c r="H231" s="366" t="s">
        <v>865</v>
      </c>
      <c r="I231" s="366" t="s">
        <v>34</v>
      </c>
      <c r="J231" s="366"/>
      <c r="K231" s="367" t="s">
        <v>48</v>
      </c>
      <c r="L231" s="368"/>
      <c r="M231" s="368" t="s">
        <v>1418</v>
      </c>
      <c r="N231" s="367">
        <v>531855</v>
      </c>
      <c r="O231" s="367" t="s">
        <v>1321</v>
      </c>
      <c r="P231" s="371">
        <v>43921</v>
      </c>
      <c r="Q231" s="372">
        <v>7733776.96</v>
      </c>
      <c r="R231" s="372">
        <v>21563526.710198414</v>
      </c>
      <c r="S231" s="367">
        <v>31</v>
      </c>
      <c r="T231" s="369">
        <v>7.4074706370857779E-2</v>
      </c>
      <c r="U231" s="369">
        <v>0.95757818725860355</v>
      </c>
      <c r="V231" s="369">
        <v>5.4821236394634765E-2</v>
      </c>
      <c r="W231" s="369">
        <v>0.53743142437036162</v>
      </c>
      <c r="X231" s="369">
        <v>5.683981993960896E-2</v>
      </c>
      <c r="Y231" s="369">
        <v>0.43102668015500117</v>
      </c>
      <c r="Z231" s="369" t="s">
        <v>1421</v>
      </c>
      <c r="AA231" s="369" t="s">
        <v>1421</v>
      </c>
      <c r="AB231" s="369">
        <v>5.6620663512204017E-2</v>
      </c>
      <c r="AC231" s="373">
        <v>-0.74489547052742178</v>
      </c>
      <c r="AD231" s="555">
        <v>0</v>
      </c>
      <c r="AE231" s="370" t="s">
        <v>2348</v>
      </c>
      <c r="AF231" s="370" t="s">
        <v>719</v>
      </c>
      <c r="AG231" s="374" t="s">
        <v>719</v>
      </c>
      <c r="AH231" s="374" t="s">
        <v>2282</v>
      </c>
      <c r="AI231" s="374">
        <v>100</v>
      </c>
      <c r="AJ231" s="374">
        <v>100</v>
      </c>
      <c r="AK231" s="374">
        <v>100</v>
      </c>
      <c r="AL231" s="369">
        <v>0.01</v>
      </c>
      <c r="AM231" s="369">
        <v>0.3</v>
      </c>
      <c r="AN231" s="369" t="s">
        <v>2291</v>
      </c>
      <c r="AO231" s="367" t="s">
        <v>1324</v>
      </c>
      <c r="AP231" s="370" t="s">
        <v>13</v>
      </c>
      <c r="AQ231" s="376" t="s">
        <v>668</v>
      </c>
      <c r="AR231" s="369">
        <v>2.6666666666666666E-3</v>
      </c>
      <c r="AS231" s="369">
        <v>2.6666666666666666E-3</v>
      </c>
      <c r="AT231" s="369"/>
      <c r="AW231" s="680"/>
      <c r="AX231" s="680"/>
      <c r="AY231" s="681"/>
      <c r="AZ231" s="681"/>
      <c r="BA231" s="681"/>
      <c r="BB231" s="682"/>
      <c r="BC231" s="681"/>
      <c r="BD231" s="681"/>
      <c r="BE231" s="681"/>
      <c r="BF231" s="681"/>
      <c r="BG231" s="682"/>
      <c r="BH231" s="682"/>
      <c r="BI231" s="683"/>
      <c r="BJ231" s="683"/>
      <c r="BK231" s="683"/>
      <c r="BL231" s="682"/>
      <c r="BM231" s="682"/>
      <c r="BN231" s="682"/>
      <c r="BO231" s="682"/>
      <c r="BP231" s="682"/>
      <c r="BQ231" s="682"/>
      <c r="BR231" s="682"/>
      <c r="BS231" s="682"/>
      <c r="BT231" s="685"/>
      <c r="BU231" s="686"/>
      <c r="BV231" s="684"/>
      <c r="BW231" s="687"/>
    </row>
    <row r="232" spans="2:75" ht="15.75" customHeight="1">
      <c r="B232" s="363" t="s">
        <v>825</v>
      </c>
      <c r="C232" s="364">
        <v>35847901000106</v>
      </c>
      <c r="D232" s="365" t="s">
        <v>13</v>
      </c>
      <c r="E232" s="365" t="s">
        <v>615</v>
      </c>
      <c r="F232" s="365" t="s">
        <v>619</v>
      </c>
      <c r="G232" s="366" t="s">
        <v>34</v>
      </c>
      <c r="H232" s="366" t="s">
        <v>1337</v>
      </c>
      <c r="I232" s="366" t="s">
        <v>34</v>
      </c>
      <c r="J232" s="366"/>
      <c r="K232" s="367" t="s">
        <v>48</v>
      </c>
      <c r="L232" s="368"/>
      <c r="M232" s="368" t="s">
        <v>1418</v>
      </c>
      <c r="N232" s="367">
        <v>531626</v>
      </c>
      <c r="O232" s="367" t="s">
        <v>1321</v>
      </c>
      <c r="P232" s="371">
        <v>43921</v>
      </c>
      <c r="Q232" s="372">
        <v>53500113.259999998</v>
      </c>
      <c r="R232" s="372">
        <v>68287806.664999977</v>
      </c>
      <c r="S232" s="367">
        <v>3</v>
      </c>
      <c r="T232" s="369">
        <v>7.331909331099884E-2</v>
      </c>
      <c r="U232" s="369">
        <v>0.94781022975221629</v>
      </c>
      <c r="V232" s="369">
        <v>7.4426912460505923E-2</v>
      </c>
      <c r="W232" s="369">
        <v>0.72963260600690438</v>
      </c>
      <c r="X232" s="369">
        <v>8.6990190768906572E-2</v>
      </c>
      <c r="Y232" s="369">
        <v>0.65966241928650948</v>
      </c>
      <c r="Z232" s="369" t="s">
        <v>1421</v>
      </c>
      <c r="AA232" s="369" t="s">
        <v>1421</v>
      </c>
      <c r="AB232" s="369">
        <v>2.1225580064202922E-2</v>
      </c>
      <c r="AC232" s="373">
        <v>-1.1839451413876576</v>
      </c>
      <c r="AD232" s="555">
        <v>0</v>
      </c>
      <c r="AE232" s="370" t="s">
        <v>2348</v>
      </c>
      <c r="AF232" s="370" t="s">
        <v>719</v>
      </c>
      <c r="AG232" s="374" t="s">
        <v>719</v>
      </c>
      <c r="AH232" s="374" t="s">
        <v>2282</v>
      </c>
      <c r="AI232" s="374">
        <v>100</v>
      </c>
      <c r="AJ232" s="374">
        <v>100</v>
      </c>
      <c r="AK232" s="374">
        <v>100</v>
      </c>
      <c r="AL232" s="369">
        <v>0.01</v>
      </c>
      <c r="AM232" s="369">
        <v>0.3</v>
      </c>
      <c r="AN232" s="369" t="s">
        <v>2291</v>
      </c>
      <c r="AO232" s="367" t="s">
        <v>1324</v>
      </c>
      <c r="AP232" s="370" t="s">
        <v>13</v>
      </c>
      <c r="AQ232" s="376" t="s">
        <v>668</v>
      </c>
      <c r="AR232" s="369">
        <v>2.6666666666666666E-3</v>
      </c>
      <c r="AS232" s="369">
        <v>2.6666666666666666E-3</v>
      </c>
      <c r="AT232" s="369"/>
      <c r="AW232" s="680"/>
      <c r="AX232" s="680"/>
      <c r="AY232" s="681"/>
      <c r="AZ232" s="681"/>
      <c r="BA232" s="681"/>
      <c r="BB232" s="682"/>
      <c r="BC232" s="681"/>
      <c r="BD232" s="681"/>
      <c r="BE232" s="681"/>
      <c r="BF232" s="681"/>
      <c r="BG232" s="682"/>
      <c r="BH232" s="682"/>
      <c r="BI232" s="683"/>
      <c r="BJ232" s="683"/>
      <c r="BK232" s="683"/>
      <c r="BL232" s="682"/>
      <c r="BM232" s="682"/>
      <c r="BN232" s="682"/>
      <c r="BO232" s="682"/>
      <c r="BP232" s="682"/>
      <c r="BQ232" s="682"/>
      <c r="BR232" s="682"/>
      <c r="BS232" s="682"/>
      <c r="BT232" s="685"/>
      <c r="BU232" s="686"/>
      <c r="BV232" s="684"/>
      <c r="BW232" s="687"/>
    </row>
    <row r="233" spans="2:75" ht="15.75" customHeight="1">
      <c r="B233" s="363" t="s">
        <v>1291</v>
      </c>
      <c r="C233" s="364">
        <v>44315854000132</v>
      </c>
      <c r="D233" s="365" t="s">
        <v>11</v>
      </c>
      <c r="E233" s="365" t="s">
        <v>621</v>
      </c>
      <c r="F233" s="365" t="s">
        <v>663</v>
      </c>
      <c r="G233" s="366" t="s">
        <v>865</v>
      </c>
      <c r="H233" s="366" t="s">
        <v>34</v>
      </c>
      <c r="I233" s="366"/>
      <c r="J233" s="366" t="s">
        <v>608</v>
      </c>
      <c r="K233" s="367" t="s">
        <v>48</v>
      </c>
      <c r="L233" s="368"/>
      <c r="M233" s="368" t="s">
        <v>34</v>
      </c>
      <c r="N233" s="367">
        <v>629588</v>
      </c>
      <c r="O233" s="367" t="s">
        <v>1321</v>
      </c>
      <c r="P233" s="371">
        <v>44560</v>
      </c>
      <c r="Q233" s="372">
        <v>23099823.329999998</v>
      </c>
      <c r="R233" s="372" t="s">
        <v>1421</v>
      </c>
      <c r="S233" s="367">
        <v>31</v>
      </c>
      <c r="T233" s="369">
        <v>7.2867724567333703E-2</v>
      </c>
      <c r="U233" s="369">
        <v>0.94197529790408818</v>
      </c>
      <c r="V233" s="369" t="s">
        <v>1421</v>
      </c>
      <c r="W233" s="369" t="s">
        <v>1421</v>
      </c>
      <c r="X233" s="369" t="s">
        <v>1421</v>
      </c>
      <c r="Y233" s="369" t="s">
        <v>1421</v>
      </c>
      <c r="Z233" s="369" t="s">
        <v>1421</v>
      </c>
      <c r="AA233" s="369" t="s">
        <v>1421</v>
      </c>
      <c r="AB233" s="369" t="s">
        <v>1421</v>
      </c>
      <c r="AC233" s="373" t="s">
        <v>1421</v>
      </c>
      <c r="AD233" s="555">
        <v>40142060000163</v>
      </c>
      <c r="AE233" s="370" t="s">
        <v>2348</v>
      </c>
      <c r="AF233" s="370" t="s">
        <v>719</v>
      </c>
      <c r="AG233" s="374" t="s">
        <v>719</v>
      </c>
      <c r="AH233" s="374" t="s">
        <v>2282</v>
      </c>
      <c r="AI233" s="374">
        <v>10000</v>
      </c>
      <c r="AJ233" s="374">
        <v>1000</v>
      </c>
      <c r="AK233" s="374">
        <v>0</v>
      </c>
      <c r="AL233" s="691">
        <v>3.4999999999999996E-3</v>
      </c>
      <c r="AM233" s="691">
        <v>0.2</v>
      </c>
      <c r="AN233" s="369" t="s">
        <v>636</v>
      </c>
      <c r="AO233" s="367" t="s">
        <v>1324</v>
      </c>
      <c r="AP233" s="370" t="s">
        <v>11</v>
      </c>
      <c r="AQ233" s="376" t="s">
        <v>675</v>
      </c>
      <c r="AR233" s="369">
        <v>9.3333333333333332E-4</v>
      </c>
      <c r="AS233" s="369">
        <v>9.3333333333333332E-4</v>
      </c>
      <c r="AT233" s="369"/>
      <c r="AW233" s="680"/>
      <c r="AX233" s="680"/>
      <c r="AY233" s="681"/>
      <c r="AZ233" s="681"/>
      <c r="BA233" s="681"/>
      <c r="BB233" s="682"/>
      <c r="BC233" s="681"/>
      <c r="BD233" s="681"/>
      <c r="BE233" s="681"/>
      <c r="BF233" s="681"/>
      <c r="BG233" s="682"/>
      <c r="BH233" s="682"/>
      <c r="BI233" s="683"/>
      <c r="BJ233" s="683"/>
      <c r="BK233" s="683"/>
      <c r="BL233" s="682"/>
      <c r="BM233" s="682"/>
      <c r="BN233" s="682"/>
      <c r="BO233" s="682"/>
      <c r="BP233" s="682"/>
      <c r="BQ233" s="682"/>
      <c r="BR233" s="682"/>
      <c r="BS233" s="682"/>
      <c r="BT233" s="685"/>
      <c r="BU233" s="686"/>
      <c r="BV233" s="684"/>
      <c r="BW233" s="687"/>
    </row>
    <row r="234" spans="2:75" ht="15.75" customHeight="1">
      <c r="B234" s="363" t="s">
        <v>478</v>
      </c>
      <c r="C234" s="364">
        <v>74326471000120</v>
      </c>
      <c r="D234" s="365" t="s">
        <v>11</v>
      </c>
      <c r="E234" s="365" t="s">
        <v>661</v>
      </c>
      <c r="F234" s="365"/>
      <c r="G234" s="366"/>
      <c r="H234" s="366" t="s">
        <v>34</v>
      </c>
      <c r="I234" s="366" t="s">
        <v>34</v>
      </c>
      <c r="J234" s="366" t="s">
        <v>611</v>
      </c>
      <c r="K234" s="367" t="s">
        <v>48</v>
      </c>
      <c r="L234" s="368"/>
      <c r="M234" s="368" t="s">
        <v>1418</v>
      </c>
      <c r="N234" s="367">
        <v>14761</v>
      </c>
      <c r="O234" s="367" t="s">
        <v>1321</v>
      </c>
      <c r="P234" s="371">
        <v>34611</v>
      </c>
      <c r="Q234" s="372">
        <v>14818223.59</v>
      </c>
      <c r="R234" s="372">
        <v>24609498.371388879</v>
      </c>
      <c r="S234" s="367">
        <v>4</v>
      </c>
      <c r="T234" s="369">
        <v>-0.1473521213438046</v>
      </c>
      <c r="U234" s="369">
        <v>-1.9048496329999864</v>
      </c>
      <c r="V234" s="369">
        <v>-9.5815147411615231E-2</v>
      </c>
      <c r="W234" s="369">
        <v>-0.9393088251238374</v>
      </c>
      <c r="X234" s="369">
        <v>-0.12949243023772061</v>
      </c>
      <c r="Y234" s="369">
        <v>-0.98196462215872016</v>
      </c>
      <c r="Z234" s="369">
        <v>0.19554848258388646</v>
      </c>
      <c r="AA234" s="369">
        <v>1.1115609695295994</v>
      </c>
      <c r="AB234" s="369">
        <v>0.13883333428519498</v>
      </c>
      <c r="AC234" s="373">
        <v>-1.3560542348094724</v>
      </c>
      <c r="AD234" s="555">
        <v>0</v>
      </c>
      <c r="AE234" s="370" t="s">
        <v>2348</v>
      </c>
      <c r="AF234" s="370" t="s">
        <v>719</v>
      </c>
      <c r="AG234" s="374" t="s">
        <v>719</v>
      </c>
      <c r="AH234" s="374" t="s">
        <v>2282</v>
      </c>
      <c r="AI234" s="374">
        <v>100</v>
      </c>
      <c r="AJ234" s="374">
        <v>100</v>
      </c>
      <c r="AK234" s="374">
        <v>100</v>
      </c>
      <c r="AL234" s="691">
        <v>5.0000000000000001E-3</v>
      </c>
      <c r="AM234" s="691" t="s">
        <v>34</v>
      </c>
      <c r="AN234" s="369" t="s">
        <v>2291</v>
      </c>
      <c r="AO234" s="367" t="s">
        <v>1324</v>
      </c>
      <c r="AP234" s="370" t="s">
        <v>11</v>
      </c>
      <c r="AQ234" s="376" t="s">
        <v>660</v>
      </c>
      <c r="AR234" s="369">
        <v>1.3333333333333333E-3</v>
      </c>
      <c r="AS234" s="369">
        <v>1.3333333333333333E-3</v>
      </c>
      <c r="AT234" s="369"/>
      <c r="AW234" s="680"/>
      <c r="AX234" s="680"/>
      <c r="AY234" s="681"/>
      <c r="AZ234" s="681"/>
      <c r="BA234" s="681"/>
      <c r="BB234" s="682"/>
      <c r="BC234" s="681"/>
      <c r="BD234" s="681"/>
      <c r="BE234" s="681"/>
      <c r="BF234" s="681"/>
      <c r="BG234" s="682"/>
      <c r="BH234" s="682"/>
      <c r="BI234" s="683"/>
      <c r="BJ234" s="683"/>
      <c r="BK234" s="683"/>
      <c r="BL234" s="682"/>
      <c r="BM234" s="682"/>
      <c r="BN234" s="682"/>
      <c r="BO234" s="682"/>
      <c r="BP234" s="682"/>
      <c r="BQ234" s="682"/>
      <c r="BR234" s="682"/>
      <c r="BS234" s="682"/>
      <c r="BT234" s="685"/>
      <c r="BU234" s="686"/>
      <c r="BV234" s="684"/>
      <c r="BW234" s="687"/>
    </row>
    <row r="235" spans="2:75" ht="15.75" customHeight="1">
      <c r="B235" s="363" t="s">
        <v>579</v>
      </c>
      <c r="C235" s="364">
        <v>37703644000156</v>
      </c>
      <c r="D235" s="365" t="s">
        <v>14</v>
      </c>
      <c r="E235" s="365" t="s">
        <v>607</v>
      </c>
      <c r="F235" s="365"/>
      <c r="G235" s="366"/>
      <c r="H235" s="366" t="s">
        <v>34</v>
      </c>
      <c r="I235" s="366" t="s">
        <v>34</v>
      </c>
      <c r="J235" s="366" t="s">
        <v>611</v>
      </c>
      <c r="K235" s="367" t="s">
        <v>49</v>
      </c>
      <c r="L235" s="368"/>
      <c r="M235" s="368" t="s">
        <v>1418</v>
      </c>
      <c r="N235" s="367">
        <v>557821</v>
      </c>
      <c r="O235" s="367" t="s">
        <v>1321</v>
      </c>
      <c r="P235" s="371">
        <v>44133</v>
      </c>
      <c r="Q235" s="372">
        <v>29130486.140000001</v>
      </c>
      <c r="R235" s="372">
        <v>109762567.85055558</v>
      </c>
      <c r="S235" s="367">
        <v>4</v>
      </c>
      <c r="T235" s="369">
        <v>-0.27404401744539408</v>
      </c>
      <c r="U235" s="369">
        <v>-3.5426205018028316</v>
      </c>
      <c r="V235" s="369">
        <v>-0.19911956983717594</v>
      </c>
      <c r="W235" s="369">
        <v>-1.952037587537524</v>
      </c>
      <c r="X235" s="369" t="s">
        <v>1421</v>
      </c>
      <c r="Y235" s="369" t="s">
        <v>1421</v>
      </c>
      <c r="Z235" s="369" t="s">
        <v>1421</v>
      </c>
      <c r="AA235" s="369" t="s">
        <v>1421</v>
      </c>
      <c r="AB235" s="369">
        <v>0.1909022834003295</v>
      </c>
      <c r="AC235" s="373">
        <v>-1.5762518141483379</v>
      </c>
      <c r="AD235" s="555">
        <v>0</v>
      </c>
      <c r="AE235" s="370" t="s">
        <v>2348</v>
      </c>
      <c r="AF235" s="370" t="s">
        <v>719</v>
      </c>
      <c r="AG235" s="374" t="s">
        <v>719</v>
      </c>
      <c r="AH235" s="374" t="s">
        <v>2282</v>
      </c>
      <c r="AI235" s="374">
        <v>1000</v>
      </c>
      <c r="AJ235" s="374">
        <v>500</v>
      </c>
      <c r="AK235" s="374">
        <v>500</v>
      </c>
      <c r="AL235" s="369">
        <v>5.0000000000000001E-3</v>
      </c>
      <c r="AM235" s="369" t="s">
        <v>34</v>
      </c>
      <c r="AN235" s="369" t="s">
        <v>2291</v>
      </c>
      <c r="AO235" s="367" t="s">
        <v>1324</v>
      </c>
      <c r="AP235" s="370" t="s">
        <v>716</v>
      </c>
      <c r="AQ235" s="376" t="s">
        <v>687</v>
      </c>
      <c r="AR235" s="369" t="s">
        <v>34</v>
      </c>
      <c r="AS235" s="369" t="s">
        <v>34</v>
      </c>
      <c r="AT235" s="369"/>
      <c r="AW235" s="680"/>
      <c r="AX235" s="680"/>
      <c r="AY235" s="681"/>
      <c r="AZ235" s="681"/>
      <c r="BA235" s="681"/>
      <c r="BB235" s="682"/>
      <c r="BC235" s="681"/>
      <c r="BD235" s="681"/>
      <c r="BE235" s="681"/>
      <c r="BF235" s="681"/>
      <c r="BG235" s="682"/>
      <c r="BH235" s="682"/>
      <c r="BI235" s="683"/>
      <c r="BJ235" s="683"/>
      <c r="BK235" s="683"/>
      <c r="BL235" s="218"/>
      <c r="BM235" s="682"/>
      <c r="BN235" s="682"/>
      <c r="BO235" s="682"/>
      <c r="BP235" s="682"/>
      <c r="BQ235" s="682"/>
      <c r="BR235" s="682"/>
      <c r="BS235" s="682"/>
      <c r="BT235" s="685"/>
      <c r="BU235" s="686"/>
      <c r="BV235" s="684"/>
      <c r="BW235" s="687"/>
    </row>
    <row r="236" spans="2:75" ht="15.75" customHeight="1">
      <c r="B236" s="363" t="s">
        <v>135</v>
      </c>
      <c r="C236" s="364">
        <v>38389079000167</v>
      </c>
      <c r="D236" s="365" t="s">
        <v>11</v>
      </c>
      <c r="E236" s="365" t="s">
        <v>661</v>
      </c>
      <c r="F236" s="365"/>
      <c r="G236" s="366"/>
      <c r="H236" s="366" t="s">
        <v>34</v>
      </c>
      <c r="I236" s="366" t="s">
        <v>34</v>
      </c>
      <c r="J236" s="366" t="s">
        <v>611</v>
      </c>
      <c r="K236" s="367" t="s">
        <v>49</v>
      </c>
      <c r="L236" s="368"/>
      <c r="M236" s="368" t="s">
        <v>1418</v>
      </c>
      <c r="N236" s="367">
        <v>557471</v>
      </c>
      <c r="O236" s="367" t="s">
        <v>1321</v>
      </c>
      <c r="P236" s="371">
        <v>44133</v>
      </c>
      <c r="Q236" s="372">
        <v>9998851.1099999994</v>
      </c>
      <c r="R236" s="372">
        <v>45393176.890396841</v>
      </c>
      <c r="S236" s="367">
        <v>4</v>
      </c>
      <c r="T236" s="369">
        <v>-0.16632213838632359</v>
      </c>
      <c r="U236" s="369">
        <v>-2.150078745902507</v>
      </c>
      <c r="V236" s="369">
        <v>-0.11738070748299023</v>
      </c>
      <c r="W236" s="369">
        <v>-1.1507234233476373</v>
      </c>
      <c r="X236" s="369" t="s">
        <v>1421</v>
      </c>
      <c r="Y236" s="369" t="s">
        <v>1421</v>
      </c>
      <c r="Z236" s="369" t="s">
        <v>1421</v>
      </c>
      <c r="AA236" s="369" t="s">
        <v>1421</v>
      </c>
      <c r="AB236" s="369">
        <v>0.15506753556688282</v>
      </c>
      <c r="AC236" s="373">
        <v>-1.3543472753168979</v>
      </c>
      <c r="AD236" s="555">
        <v>0</v>
      </c>
      <c r="AE236" s="370" t="s">
        <v>2348</v>
      </c>
      <c r="AF236" s="370" t="s">
        <v>719</v>
      </c>
      <c r="AG236" s="374" t="s">
        <v>719</v>
      </c>
      <c r="AH236" s="374" t="s">
        <v>2282</v>
      </c>
      <c r="AI236" s="374">
        <v>1000</v>
      </c>
      <c r="AJ236" s="374">
        <v>500</v>
      </c>
      <c r="AK236" s="374">
        <v>500</v>
      </c>
      <c r="AL236" s="369">
        <v>5.0000000000000001E-3</v>
      </c>
      <c r="AM236" s="369" t="s">
        <v>34</v>
      </c>
      <c r="AN236" s="369" t="s">
        <v>2291</v>
      </c>
      <c r="AO236" s="367" t="s">
        <v>1324</v>
      </c>
      <c r="AP236" s="370" t="s">
        <v>13</v>
      </c>
      <c r="AQ236" s="376" t="s">
        <v>679</v>
      </c>
      <c r="AR236" s="369" t="s">
        <v>34</v>
      </c>
      <c r="AS236" s="369" t="s">
        <v>34</v>
      </c>
      <c r="AT236" s="369"/>
      <c r="AW236" s="680"/>
      <c r="AX236" s="680"/>
      <c r="AY236" s="681"/>
      <c r="AZ236" s="681"/>
      <c r="BA236" s="681"/>
      <c r="BB236" s="682"/>
      <c r="BC236" s="681"/>
      <c r="BD236" s="681"/>
      <c r="BE236" s="681"/>
      <c r="BF236" s="681"/>
      <c r="BG236" s="682"/>
      <c r="BH236" s="682"/>
      <c r="BI236" s="683"/>
      <c r="BJ236" s="683"/>
      <c r="BK236" s="683"/>
      <c r="BL236" s="682"/>
      <c r="BM236" s="682"/>
      <c r="BN236" s="682"/>
      <c r="BO236" s="682"/>
      <c r="BP236" s="682"/>
      <c r="BQ236" s="682"/>
      <c r="BR236" s="682"/>
      <c r="BS236" s="682"/>
      <c r="BT236" s="685"/>
      <c r="BU236" s="686"/>
      <c r="BV236" s="684"/>
      <c r="BW236" s="687"/>
    </row>
    <row r="237" spans="2:75" ht="15.75" customHeight="1">
      <c r="B237" s="363" t="s">
        <v>826</v>
      </c>
      <c r="C237" s="364">
        <v>7187751000108</v>
      </c>
      <c r="D237" s="365" t="s">
        <v>14</v>
      </c>
      <c r="E237" s="365" t="s">
        <v>607</v>
      </c>
      <c r="F237" s="365"/>
      <c r="G237" s="366"/>
      <c r="H237" s="366" t="s">
        <v>34</v>
      </c>
      <c r="I237" s="366" t="s">
        <v>34</v>
      </c>
      <c r="J237" s="366" t="s">
        <v>608</v>
      </c>
      <c r="K237" s="367" t="s">
        <v>48</v>
      </c>
      <c r="L237" s="368"/>
      <c r="M237" s="368" t="s">
        <v>1418</v>
      </c>
      <c r="N237" s="367">
        <v>198935</v>
      </c>
      <c r="O237" s="367" t="s">
        <v>1321</v>
      </c>
      <c r="P237" s="371">
        <v>39416</v>
      </c>
      <c r="Q237" s="372">
        <v>22713828.02</v>
      </c>
      <c r="R237" s="372">
        <v>28997768.342976209</v>
      </c>
      <c r="S237" s="367">
        <v>3</v>
      </c>
      <c r="T237" s="369">
        <v>-2.0178376565090694E-2</v>
      </c>
      <c r="U237" s="369">
        <v>-0.26084981230006976</v>
      </c>
      <c r="V237" s="369">
        <v>-0.18742772480547321</v>
      </c>
      <c r="W237" s="369">
        <v>-1.8374184117919639</v>
      </c>
      <c r="X237" s="369">
        <v>-8.8392307125404135E-2</v>
      </c>
      <c r="Y237" s="369">
        <v>-0.67029492232705878</v>
      </c>
      <c r="Z237" s="369">
        <v>-3.5710471924777831E-2</v>
      </c>
      <c r="AA237" s="369">
        <v>-0.20298989933628087</v>
      </c>
      <c r="AB237" s="369">
        <v>0.2145393072789224</v>
      </c>
      <c r="AC237" s="373">
        <v>-1.3127646867881551</v>
      </c>
      <c r="AD237" s="555">
        <v>0</v>
      </c>
      <c r="AE237" s="370" t="s">
        <v>2348</v>
      </c>
      <c r="AF237" s="370" t="s">
        <v>2284</v>
      </c>
      <c r="AG237" s="374" t="s">
        <v>719</v>
      </c>
      <c r="AH237" s="374" t="s">
        <v>2282</v>
      </c>
      <c r="AI237" s="374">
        <v>1000</v>
      </c>
      <c r="AJ237" s="374">
        <v>100</v>
      </c>
      <c r="AK237" s="374">
        <v>100</v>
      </c>
      <c r="AL237" s="369">
        <v>0.01</v>
      </c>
      <c r="AM237" s="369" t="s">
        <v>34</v>
      </c>
      <c r="AN237" s="369" t="s">
        <v>2291</v>
      </c>
      <c r="AO237" s="367" t="s">
        <v>1324</v>
      </c>
      <c r="AP237" s="370" t="s">
        <v>716</v>
      </c>
      <c r="AQ237" s="376" t="s">
        <v>682</v>
      </c>
      <c r="AR237" s="369" t="s">
        <v>34</v>
      </c>
      <c r="AS237" s="369" t="s">
        <v>34</v>
      </c>
      <c r="AT237" s="369"/>
      <c r="AW237" s="680"/>
      <c r="AX237" s="680"/>
      <c r="AY237" s="681"/>
      <c r="AZ237" s="681"/>
      <c r="BA237" s="681"/>
      <c r="BB237" s="682"/>
      <c r="BC237" s="681"/>
      <c r="BD237" s="681"/>
      <c r="BE237" s="681"/>
      <c r="BF237" s="681"/>
      <c r="BG237" s="682"/>
      <c r="BH237" s="682"/>
      <c r="BI237" s="683"/>
      <c r="BJ237" s="683"/>
      <c r="BK237" s="683"/>
      <c r="BL237" s="682"/>
      <c r="BM237" s="682"/>
      <c r="BN237" s="682"/>
      <c r="BO237" s="682"/>
      <c r="BP237" s="682"/>
      <c r="BQ237" s="682"/>
      <c r="BR237" s="682"/>
      <c r="BS237" s="682"/>
      <c r="BT237" s="685"/>
      <c r="BU237" s="686"/>
      <c r="BV237" s="684"/>
      <c r="BW237" s="687"/>
    </row>
    <row r="238" spans="2:75" ht="15.75" customHeight="1">
      <c r="B238" s="363" t="s">
        <v>30</v>
      </c>
      <c r="C238" s="364">
        <v>14866273000128</v>
      </c>
      <c r="D238" s="365" t="s">
        <v>14</v>
      </c>
      <c r="E238" s="365" t="s">
        <v>607</v>
      </c>
      <c r="F238" s="365"/>
      <c r="G238" s="366"/>
      <c r="H238" s="366" t="s">
        <v>34</v>
      </c>
      <c r="I238" s="366" t="s">
        <v>34</v>
      </c>
      <c r="J238" s="366" t="s">
        <v>608</v>
      </c>
      <c r="K238" s="367" t="s">
        <v>48</v>
      </c>
      <c r="L238" s="368"/>
      <c r="M238" s="368" t="s">
        <v>34</v>
      </c>
      <c r="N238" s="367">
        <v>311774</v>
      </c>
      <c r="O238" s="367" t="s">
        <v>1321</v>
      </c>
      <c r="P238" s="371">
        <v>41148</v>
      </c>
      <c r="Q238" s="372">
        <v>438223882.17000002</v>
      </c>
      <c r="R238" s="372">
        <v>597909566.93448448</v>
      </c>
      <c r="S238" s="367">
        <v>32</v>
      </c>
      <c r="T238" s="369">
        <v>-4.8245709805277093E-2</v>
      </c>
      <c r="U238" s="369">
        <v>-0.62368170731645778</v>
      </c>
      <c r="V238" s="369">
        <v>-0.23397019616668158</v>
      </c>
      <c r="W238" s="369">
        <v>-2.2936902568359216</v>
      </c>
      <c r="X238" s="369">
        <v>-0.13676903108723892</v>
      </c>
      <c r="Y238" s="369">
        <v>-1.0371444082719292</v>
      </c>
      <c r="Z238" s="369">
        <v>-7.5694239226076876E-2</v>
      </c>
      <c r="AA238" s="369">
        <v>-0.43027059494491127</v>
      </c>
      <c r="AB238" s="369">
        <v>0.2302674965325604</v>
      </c>
      <c r="AC238" s="373">
        <v>-1.4638688813789009</v>
      </c>
      <c r="AD238" s="555">
        <v>14284684000105</v>
      </c>
      <c r="AE238" s="370" t="s">
        <v>2349</v>
      </c>
      <c r="AF238" s="370" t="s">
        <v>2287</v>
      </c>
      <c r="AG238" s="374" t="s">
        <v>1445</v>
      </c>
      <c r="AH238" s="374" t="s">
        <v>2282</v>
      </c>
      <c r="AI238" s="374">
        <v>100000</v>
      </c>
      <c r="AJ238" s="374">
        <v>10000</v>
      </c>
      <c r="AK238" s="374">
        <v>100000</v>
      </c>
      <c r="AL238" s="369">
        <v>1.38E-2</v>
      </c>
      <c r="AM238" s="369">
        <v>0.2</v>
      </c>
      <c r="AN238" s="369" t="s">
        <v>666</v>
      </c>
      <c r="AO238" s="367" t="s">
        <v>1324</v>
      </c>
      <c r="AP238" s="370" t="s">
        <v>716</v>
      </c>
      <c r="AQ238" s="376" t="s">
        <v>659</v>
      </c>
      <c r="AR238" s="369">
        <v>4.1399999999999996E-3</v>
      </c>
      <c r="AS238" s="369">
        <v>4.1399999999999996E-3</v>
      </c>
      <c r="AT238" s="369"/>
      <c r="AW238" s="680"/>
      <c r="AX238" s="680"/>
      <c r="AY238" s="681"/>
      <c r="AZ238" s="681"/>
      <c r="BA238" s="681"/>
      <c r="BB238" s="682"/>
      <c r="BC238" s="681"/>
      <c r="BD238" s="681"/>
      <c r="BE238" s="681"/>
      <c r="BF238" s="681"/>
      <c r="BG238" s="682"/>
      <c r="BH238" s="682"/>
      <c r="BI238" s="683"/>
      <c r="BJ238" s="683"/>
      <c r="BK238" s="683"/>
      <c r="BL238" s="682"/>
      <c r="BM238" s="682"/>
      <c r="BN238" s="682"/>
      <c r="BO238" s="682"/>
      <c r="BP238" s="682"/>
      <c r="BQ238" s="682"/>
      <c r="BR238" s="682"/>
      <c r="BS238" s="682"/>
      <c r="BT238" s="685"/>
      <c r="BU238" s="686"/>
      <c r="BV238" s="684"/>
      <c r="BW238" s="687"/>
    </row>
    <row r="239" spans="2:75" ht="15.75" customHeight="1">
      <c r="B239" s="363" t="s">
        <v>136</v>
      </c>
      <c r="C239" s="364">
        <v>35704552000165</v>
      </c>
      <c r="D239" s="365" t="s">
        <v>14</v>
      </c>
      <c r="E239" s="365" t="s">
        <v>607</v>
      </c>
      <c r="F239" s="365"/>
      <c r="G239" s="366"/>
      <c r="H239" s="366" t="s">
        <v>34</v>
      </c>
      <c r="I239" s="366" t="s">
        <v>34</v>
      </c>
      <c r="J239" s="366" t="s">
        <v>608</v>
      </c>
      <c r="K239" s="367" t="s">
        <v>48</v>
      </c>
      <c r="L239" s="368"/>
      <c r="M239" s="368" t="s">
        <v>34</v>
      </c>
      <c r="N239" s="367">
        <v>529222</v>
      </c>
      <c r="O239" s="367" t="s">
        <v>1321</v>
      </c>
      <c r="P239" s="371">
        <v>43879</v>
      </c>
      <c r="Q239" s="372">
        <v>3203406.86</v>
      </c>
      <c r="R239" s="372">
        <v>4344004.1135714306</v>
      </c>
      <c r="S239" s="367">
        <v>32</v>
      </c>
      <c r="T239" s="369">
        <v>-5.0636216848350402E-2</v>
      </c>
      <c r="U239" s="369">
        <v>-0.65458425844470136</v>
      </c>
      <c r="V239" s="369">
        <v>-0.23207511804183001</v>
      </c>
      <c r="W239" s="369">
        <v>-2.2751121545727671</v>
      </c>
      <c r="X239" s="369">
        <v>-0.14660160193455241</v>
      </c>
      <c r="Y239" s="369">
        <v>-1.1117065791973344</v>
      </c>
      <c r="Z239" s="369" t="s">
        <v>1421</v>
      </c>
      <c r="AA239" s="369" t="s">
        <v>1421</v>
      </c>
      <c r="AB239" s="369">
        <v>0.22929062487373342</v>
      </c>
      <c r="AC239" s="373">
        <v>-1.4603247797625858</v>
      </c>
      <c r="AD239" s="555">
        <v>11176045000138</v>
      </c>
      <c r="AE239" s="370" t="s">
        <v>2349</v>
      </c>
      <c r="AF239" s="370" t="s">
        <v>2287</v>
      </c>
      <c r="AG239" s="374" t="s">
        <v>1445</v>
      </c>
      <c r="AH239" s="374" t="s">
        <v>2300</v>
      </c>
      <c r="AI239" s="374">
        <v>100000</v>
      </c>
      <c r="AJ239" s="374">
        <v>10000</v>
      </c>
      <c r="AK239" s="374">
        <v>100000</v>
      </c>
      <c r="AL239" s="369">
        <v>1.38E-2</v>
      </c>
      <c r="AM239" s="369">
        <v>0.2</v>
      </c>
      <c r="AN239" s="369" t="s">
        <v>34</v>
      </c>
      <c r="AO239" s="367" t="s">
        <v>1324</v>
      </c>
      <c r="AP239" s="370" t="s">
        <v>716</v>
      </c>
      <c r="AQ239" s="376" t="s">
        <v>659</v>
      </c>
      <c r="AR239" s="369">
        <v>4.1399999999999996E-3</v>
      </c>
      <c r="AS239" s="369">
        <v>4.1399999999999996E-3</v>
      </c>
      <c r="AT239" s="369"/>
      <c r="AW239" s="680"/>
      <c r="AX239" s="680"/>
      <c r="AY239" s="681"/>
      <c r="AZ239" s="681"/>
      <c r="BA239" s="681"/>
      <c r="BB239" s="682"/>
      <c r="BC239" s="681"/>
      <c r="BD239" s="681"/>
      <c r="BE239" s="681"/>
      <c r="BF239" s="681"/>
      <c r="BG239" s="682"/>
      <c r="BH239" s="682"/>
      <c r="BI239" s="683"/>
      <c r="BJ239" s="683"/>
      <c r="BK239" s="683"/>
      <c r="BL239" s="682"/>
      <c r="BM239" s="682"/>
      <c r="BN239" s="682"/>
      <c r="BO239" s="682"/>
      <c r="BP239" s="682"/>
      <c r="BQ239" s="682"/>
      <c r="BR239" s="682"/>
      <c r="BS239" s="682"/>
      <c r="BT239" s="685"/>
      <c r="BU239" s="686"/>
      <c r="BV239" s="684"/>
      <c r="BW239" s="687"/>
    </row>
    <row r="240" spans="2:75" ht="15.75" customHeight="1">
      <c r="B240" s="363" t="s">
        <v>1539</v>
      </c>
      <c r="C240" s="364">
        <v>42870660000173</v>
      </c>
      <c r="D240" s="365" t="s">
        <v>14</v>
      </c>
      <c r="E240" s="365" t="s">
        <v>607</v>
      </c>
      <c r="F240" s="365"/>
      <c r="G240" s="366"/>
      <c r="H240" s="366" t="s">
        <v>34</v>
      </c>
      <c r="I240" s="366" t="s">
        <v>34</v>
      </c>
      <c r="J240" s="366" t="s">
        <v>608</v>
      </c>
      <c r="K240" s="367" t="s">
        <v>48</v>
      </c>
      <c r="L240" s="368"/>
      <c r="M240" s="368"/>
      <c r="N240" s="367">
        <v>617539</v>
      </c>
      <c r="O240" s="367" t="s">
        <v>1321</v>
      </c>
      <c r="P240" s="371">
        <v>44487</v>
      </c>
      <c r="Q240" s="372">
        <v>344978460.38999999</v>
      </c>
      <c r="R240" s="372" t="s">
        <v>1421</v>
      </c>
      <c r="S240" s="367">
        <v>1</v>
      </c>
      <c r="T240" s="369">
        <v>-4.1329559972799079E-2</v>
      </c>
      <c r="U240" s="369">
        <v>-0.46487131647957536</v>
      </c>
      <c r="V240" s="369" t="s">
        <v>1421</v>
      </c>
      <c r="W240" s="369" t="s">
        <v>1421</v>
      </c>
      <c r="X240" s="369" t="s">
        <v>1421</v>
      </c>
      <c r="Y240" s="369" t="s">
        <v>1421</v>
      </c>
      <c r="Z240" s="369" t="s">
        <v>1421</v>
      </c>
      <c r="AA240" s="369" t="s">
        <v>1421</v>
      </c>
      <c r="AB240" s="369" t="s">
        <v>1421</v>
      </c>
      <c r="AC240" s="373" t="s">
        <v>1421</v>
      </c>
      <c r="AD240" s="555">
        <v>0</v>
      </c>
      <c r="AE240" s="370" t="s">
        <v>2349</v>
      </c>
      <c r="AF240" s="370" t="s">
        <v>2287</v>
      </c>
      <c r="AG240" s="374" t="s">
        <v>1445</v>
      </c>
      <c r="AH240" s="374" t="s">
        <v>2300</v>
      </c>
      <c r="AI240" s="374">
        <v>0</v>
      </c>
      <c r="AJ240" s="374">
        <v>0</v>
      </c>
      <c r="AK240" s="374">
        <v>0</v>
      </c>
      <c r="AL240" s="369">
        <v>2.9999999999999997E-4</v>
      </c>
      <c r="AM240" s="369" t="s">
        <v>34</v>
      </c>
      <c r="AN240" s="369" t="s">
        <v>2296</v>
      </c>
      <c r="AO240" s="367" t="s">
        <v>1324</v>
      </c>
      <c r="AP240" s="370" t="s">
        <v>716</v>
      </c>
      <c r="AQ240" s="376" t="s">
        <v>2350</v>
      </c>
      <c r="AR240" s="369" t="s">
        <v>34</v>
      </c>
      <c r="AS240" s="369" t="s">
        <v>34</v>
      </c>
      <c r="AT240" s="369"/>
      <c r="AW240" s="680"/>
      <c r="AX240" s="680"/>
      <c r="AY240" s="681"/>
      <c r="AZ240" s="681"/>
      <c r="BA240" s="681"/>
      <c r="BB240" s="682"/>
      <c r="BC240" s="681"/>
      <c r="BD240" s="681"/>
      <c r="BE240" s="681"/>
      <c r="BF240" s="681"/>
      <c r="BG240" s="682"/>
      <c r="BH240" s="682"/>
      <c r="BI240" s="683"/>
      <c r="BJ240" s="683"/>
      <c r="BK240" s="683"/>
      <c r="BL240" s="218"/>
      <c r="BM240" s="682"/>
      <c r="BN240" s="682"/>
      <c r="BO240" s="682"/>
      <c r="BP240" s="682"/>
      <c r="BQ240" s="682"/>
      <c r="BR240" s="682"/>
      <c r="BS240" s="682"/>
      <c r="BT240" s="685"/>
      <c r="BU240" s="686"/>
      <c r="BV240" s="684"/>
      <c r="BW240" s="687"/>
    </row>
    <row r="241" spans="2:75" ht="15.75" customHeight="1">
      <c r="B241" s="363" t="s">
        <v>137</v>
      </c>
      <c r="C241" s="364">
        <v>9577036000107</v>
      </c>
      <c r="D241" s="365" t="s">
        <v>14</v>
      </c>
      <c r="E241" s="365" t="s">
        <v>607</v>
      </c>
      <c r="F241" s="365"/>
      <c r="G241" s="366"/>
      <c r="H241" s="366" t="s">
        <v>34</v>
      </c>
      <c r="I241" s="366" t="s">
        <v>34</v>
      </c>
      <c r="J241" s="366" t="s">
        <v>608</v>
      </c>
      <c r="K241" s="367" t="s">
        <v>48</v>
      </c>
      <c r="L241" s="368"/>
      <c r="M241" s="368" t="s">
        <v>34</v>
      </c>
      <c r="N241" s="367">
        <v>219436</v>
      </c>
      <c r="O241" s="367" t="s">
        <v>1324</v>
      </c>
      <c r="P241" s="371">
        <v>39734</v>
      </c>
      <c r="Q241" s="372">
        <v>318803857.44</v>
      </c>
      <c r="R241" s="372">
        <v>370553783.30297625</v>
      </c>
      <c r="S241" s="367">
        <v>16</v>
      </c>
      <c r="T241" s="369">
        <v>-4.8624711026806988E-2</v>
      </c>
      <c r="U241" s="369">
        <v>-0.62858113008115168</v>
      </c>
      <c r="V241" s="369">
        <v>-0.23452181755450352</v>
      </c>
      <c r="W241" s="369">
        <v>-2.2990979909124798</v>
      </c>
      <c r="X241" s="369">
        <v>-0.13978932617033835</v>
      </c>
      <c r="Y241" s="369">
        <v>-1.0600478545555378</v>
      </c>
      <c r="Z241" s="369">
        <v>-5.7964087937009023E-2</v>
      </c>
      <c r="AA241" s="369">
        <v>-0.32948666711091062</v>
      </c>
      <c r="AB241" s="369">
        <v>0.22975942153915246</v>
      </c>
      <c r="AC241" s="373">
        <v>-1.4707403654173261</v>
      </c>
      <c r="AD241" s="555">
        <v>11176045000138</v>
      </c>
      <c r="AE241" s="370" t="s">
        <v>2349</v>
      </c>
      <c r="AF241" s="370" t="s">
        <v>2287</v>
      </c>
      <c r="AG241" s="374" t="s">
        <v>1445</v>
      </c>
      <c r="AH241" s="374" t="s">
        <v>2279</v>
      </c>
      <c r="AI241" s="374">
        <v>15000</v>
      </c>
      <c r="AJ241" s="374">
        <v>5000</v>
      </c>
      <c r="AK241" s="374">
        <v>15000</v>
      </c>
      <c r="AL241" s="369">
        <v>1.38E-2</v>
      </c>
      <c r="AM241" s="369">
        <v>0.2</v>
      </c>
      <c r="AN241" s="369" t="s">
        <v>2351</v>
      </c>
      <c r="AO241" s="367" t="s">
        <v>1324</v>
      </c>
      <c r="AP241" s="370" t="s">
        <v>716</v>
      </c>
      <c r="AQ241" s="376" t="s">
        <v>659</v>
      </c>
      <c r="AR241" s="369">
        <v>4.1399999999999996E-3</v>
      </c>
      <c r="AS241" s="369">
        <v>4.1399999999999996E-3</v>
      </c>
      <c r="AT241" s="369"/>
      <c r="AW241" s="680"/>
      <c r="AX241" s="680"/>
      <c r="AY241" s="681"/>
      <c r="AZ241" s="681"/>
      <c r="BA241" s="681"/>
      <c r="BB241" s="682"/>
      <c r="BC241" s="681"/>
      <c r="BD241" s="681"/>
      <c r="BE241" s="681"/>
      <c r="BF241" s="681"/>
      <c r="BG241" s="682"/>
      <c r="BH241" s="682"/>
      <c r="BI241" s="683"/>
      <c r="BJ241" s="683"/>
      <c r="BK241" s="683"/>
      <c r="BL241" s="682"/>
      <c r="BM241" s="682"/>
      <c r="BN241" s="682"/>
      <c r="BO241" s="682"/>
      <c r="BP241" s="682"/>
      <c r="BQ241" s="682"/>
      <c r="BR241" s="682"/>
      <c r="BS241" s="682"/>
      <c r="BT241" s="685"/>
      <c r="BU241" s="686"/>
      <c r="BV241" s="684"/>
      <c r="BW241" s="687"/>
    </row>
    <row r="242" spans="2:75" ht="15.75" customHeight="1">
      <c r="B242" s="363" t="s">
        <v>1540</v>
      </c>
      <c r="C242" s="364">
        <v>40779790000170</v>
      </c>
      <c r="D242" s="365" t="s">
        <v>14</v>
      </c>
      <c r="E242" s="365" t="s">
        <v>607</v>
      </c>
      <c r="F242" s="365"/>
      <c r="G242" s="366"/>
      <c r="H242" s="366" t="s">
        <v>34</v>
      </c>
      <c r="I242" s="366" t="s">
        <v>34</v>
      </c>
      <c r="J242" s="366" t="s">
        <v>608</v>
      </c>
      <c r="K242" s="367" t="s">
        <v>48</v>
      </c>
      <c r="L242" s="368"/>
      <c r="M242" s="368"/>
      <c r="N242" s="367">
        <v>593397</v>
      </c>
      <c r="O242" s="367" t="s">
        <v>1321</v>
      </c>
      <c r="P242" s="371">
        <v>44271</v>
      </c>
      <c r="Q242" s="372">
        <v>112910867.77</v>
      </c>
      <c r="R242" s="372">
        <v>96142028.133055538</v>
      </c>
      <c r="S242" s="367">
        <v>92</v>
      </c>
      <c r="T242" s="369">
        <v>-3.6712479046050905E-2</v>
      </c>
      <c r="U242" s="369">
        <v>-0.41293878949107671</v>
      </c>
      <c r="V242" s="369">
        <v>-0.16841770032054437</v>
      </c>
      <c r="W242" s="369">
        <v>-1.5456885449825959</v>
      </c>
      <c r="X242" s="369" t="s">
        <v>1421</v>
      </c>
      <c r="Y242" s="369" t="s">
        <v>1421</v>
      </c>
      <c r="Z242" s="369" t="s">
        <v>1421</v>
      </c>
      <c r="AA242" s="369" t="s">
        <v>1421</v>
      </c>
      <c r="AB242" s="369">
        <v>0.22902944282317109</v>
      </c>
      <c r="AC242" s="373">
        <v>-1.1423733179945583</v>
      </c>
      <c r="AD242" s="555">
        <v>11176045000138</v>
      </c>
      <c r="AE242" s="370" t="s">
        <v>2349</v>
      </c>
      <c r="AF242" s="370" t="s">
        <v>2287</v>
      </c>
      <c r="AG242" s="374" t="s">
        <v>1445</v>
      </c>
      <c r="AH242" s="374" t="s">
        <v>2300</v>
      </c>
      <c r="AI242" s="374">
        <v>0</v>
      </c>
      <c r="AJ242" s="374" t="s">
        <v>1432</v>
      </c>
      <c r="AK242" s="374">
        <v>0</v>
      </c>
      <c r="AL242" s="369">
        <v>0</v>
      </c>
      <c r="AM242" s="369" t="s">
        <v>34</v>
      </c>
      <c r="AN242" s="369" t="s">
        <v>34</v>
      </c>
      <c r="AO242" s="367" t="s">
        <v>1324</v>
      </c>
      <c r="AP242" s="370" t="s">
        <v>716</v>
      </c>
      <c r="AQ242" s="376" t="s">
        <v>659</v>
      </c>
      <c r="AR242" s="369" t="s">
        <v>34</v>
      </c>
      <c r="AS242" s="369" t="s">
        <v>34</v>
      </c>
      <c r="AT242" s="369"/>
      <c r="AW242" s="680"/>
      <c r="AX242" s="680"/>
      <c r="AY242" s="681"/>
      <c r="AZ242" s="681"/>
      <c r="BA242" s="681"/>
      <c r="BB242" s="682"/>
      <c r="BC242" s="681"/>
      <c r="BD242" s="681"/>
      <c r="BE242" s="681"/>
      <c r="BF242" s="681"/>
      <c r="BG242" s="682"/>
      <c r="BH242" s="682"/>
      <c r="BI242" s="683"/>
      <c r="BJ242" s="683"/>
      <c r="BK242" s="683"/>
      <c r="BL242" s="682"/>
      <c r="BM242" s="682"/>
      <c r="BN242" s="682"/>
      <c r="BO242" s="682"/>
      <c r="BP242" s="682"/>
      <c r="BQ242" s="682"/>
      <c r="BR242" s="682"/>
      <c r="BS242" s="682"/>
      <c r="BT242" s="685"/>
      <c r="BU242" s="686"/>
      <c r="BV242" s="684"/>
      <c r="BW242" s="687"/>
    </row>
    <row r="243" spans="2:75" ht="15.75" customHeight="1">
      <c r="B243" s="363" t="s">
        <v>827</v>
      </c>
      <c r="C243" s="364">
        <v>24623412000146</v>
      </c>
      <c r="D243" s="365" t="s">
        <v>11</v>
      </c>
      <c r="E243" s="365" t="s">
        <v>620</v>
      </c>
      <c r="F243" s="365" t="s">
        <v>692</v>
      </c>
      <c r="G243" s="366" t="s">
        <v>738</v>
      </c>
      <c r="H243" s="366" t="s">
        <v>34</v>
      </c>
      <c r="I243" s="366"/>
      <c r="J243" s="366" t="s">
        <v>608</v>
      </c>
      <c r="K243" s="367" t="s">
        <v>48</v>
      </c>
      <c r="L243" s="368"/>
      <c r="M243" s="368" t="s">
        <v>34</v>
      </c>
      <c r="N243" s="367">
        <v>425524</v>
      </c>
      <c r="O243" s="367" t="s">
        <v>1321</v>
      </c>
      <c r="P243" s="371">
        <v>42590</v>
      </c>
      <c r="Q243" s="372">
        <v>104197482.79000001</v>
      </c>
      <c r="R243" s="372">
        <v>107730040.53388888</v>
      </c>
      <c r="S243" s="367">
        <v>31</v>
      </c>
      <c r="T243" s="369">
        <v>6.9414408828834429E-2</v>
      </c>
      <c r="U243" s="369">
        <v>0.89733361132961809</v>
      </c>
      <c r="V243" s="369">
        <v>9.8804794413621888E-2</v>
      </c>
      <c r="W243" s="369">
        <v>0.96861736233169704</v>
      </c>
      <c r="X243" s="369">
        <v>0.17849921214133802</v>
      </c>
      <c r="Y243" s="369">
        <v>1.3535919519328004</v>
      </c>
      <c r="Z243" s="369">
        <v>0.19475569006735638</v>
      </c>
      <c r="AA243" s="369">
        <v>1.107054479851614</v>
      </c>
      <c r="AB243" s="369">
        <v>2.0450424387094056E-2</v>
      </c>
      <c r="AC243" s="373">
        <v>-0.13218672932271625</v>
      </c>
      <c r="AD243" s="555">
        <v>24601713000179</v>
      </c>
      <c r="AE243" s="370" t="s">
        <v>2352</v>
      </c>
      <c r="AF243" s="370" t="s">
        <v>2287</v>
      </c>
      <c r="AG243" s="374" t="s">
        <v>1445</v>
      </c>
      <c r="AH243" s="374" t="s">
        <v>2282</v>
      </c>
      <c r="AI243" s="374">
        <v>100</v>
      </c>
      <c r="AJ243" s="374">
        <v>100</v>
      </c>
      <c r="AK243" s="374">
        <v>100</v>
      </c>
      <c r="AL243" s="369">
        <v>0.01</v>
      </c>
      <c r="AM243" s="369">
        <v>0.2</v>
      </c>
      <c r="AN243" s="369" t="s">
        <v>2310</v>
      </c>
      <c r="AO243" s="367" t="s">
        <v>1324</v>
      </c>
      <c r="AP243" s="370" t="s">
        <v>13</v>
      </c>
      <c r="AQ243" s="376" t="s">
        <v>671</v>
      </c>
      <c r="AR243" s="369">
        <v>2E-3</v>
      </c>
      <c r="AS243" s="369">
        <v>2E-3</v>
      </c>
      <c r="AT243" s="369"/>
      <c r="AW243" s="680"/>
      <c r="AX243" s="680"/>
      <c r="AY243" s="681"/>
      <c r="AZ243" s="681"/>
      <c r="BA243" s="681"/>
      <c r="BB243" s="682"/>
      <c r="BC243" s="681"/>
      <c r="BD243" s="681"/>
      <c r="BE243" s="681"/>
      <c r="BF243" s="681"/>
      <c r="BG243" s="682"/>
      <c r="BH243" s="682"/>
      <c r="BI243" s="683"/>
      <c r="BJ243" s="683"/>
      <c r="BK243" s="683"/>
      <c r="BL243" s="682"/>
      <c r="BM243" s="682"/>
      <c r="BN243" s="682"/>
      <c r="BO243" s="682"/>
      <c r="BP243" s="682"/>
      <c r="BQ243" s="682"/>
      <c r="BR243" s="682"/>
      <c r="BS243" s="682"/>
      <c r="BT243" s="685"/>
      <c r="BU243" s="686"/>
      <c r="BV243" s="684"/>
      <c r="BW243" s="687"/>
    </row>
    <row r="244" spans="2:75" ht="15.75" customHeight="1">
      <c r="B244" s="363" t="s">
        <v>828</v>
      </c>
      <c r="C244" s="364">
        <v>30178843000143</v>
      </c>
      <c r="D244" s="365" t="s">
        <v>11</v>
      </c>
      <c r="E244" s="365" t="s">
        <v>620</v>
      </c>
      <c r="F244" s="365" t="s">
        <v>692</v>
      </c>
      <c r="G244" s="366" t="s">
        <v>738</v>
      </c>
      <c r="H244" s="366" t="s">
        <v>34</v>
      </c>
      <c r="I244" s="366"/>
      <c r="J244" s="366" t="s">
        <v>608</v>
      </c>
      <c r="K244" s="367" t="s">
        <v>48</v>
      </c>
      <c r="L244" s="368"/>
      <c r="M244" s="368" t="s">
        <v>34</v>
      </c>
      <c r="N244" s="367">
        <v>492558</v>
      </c>
      <c r="O244" s="367" t="s">
        <v>1321</v>
      </c>
      <c r="P244" s="371">
        <v>43556</v>
      </c>
      <c r="Q244" s="372">
        <v>47833308.520000003</v>
      </c>
      <c r="R244" s="372">
        <v>33469430.672817461</v>
      </c>
      <c r="S244" s="367">
        <v>31</v>
      </c>
      <c r="T244" s="369">
        <v>8.0022642239655273E-2</v>
      </c>
      <c r="U244" s="369">
        <v>1.0344683151608085</v>
      </c>
      <c r="V244" s="369">
        <v>0.1070915499772418</v>
      </c>
      <c r="W244" s="369">
        <v>1.049855275572215</v>
      </c>
      <c r="X244" s="369">
        <v>0.17781986174260878</v>
      </c>
      <c r="Y244" s="369">
        <v>1.3484403144480694</v>
      </c>
      <c r="Z244" s="369">
        <v>0.17854696879442722</v>
      </c>
      <c r="AA244" s="369">
        <v>1.0149188534590989</v>
      </c>
      <c r="AB244" s="369">
        <v>1.4965695205164628E-2</v>
      </c>
      <c r="AC244" s="373">
        <v>0.31513976779372532</v>
      </c>
      <c r="AD244" s="555">
        <v>30618457000125</v>
      </c>
      <c r="AE244" s="370" t="s">
        <v>2352</v>
      </c>
      <c r="AF244" s="370" t="s">
        <v>2287</v>
      </c>
      <c r="AG244" s="374" t="s">
        <v>1445</v>
      </c>
      <c r="AH244" s="374" t="s">
        <v>2282</v>
      </c>
      <c r="AI244" s="374">
        <v>100</v>
      </c>
      <c r="AJ244" s="374">
        <v>100</v>
      </c>
      <c r="AK244" s="374">
        <v>100</v>
      </c>
      <c r="AL244" s="369">
        <v>0.01</v>
      </c>
      <c r="AM244" s="369">
        <v>0.2</v>
      </c>
      <c r="AN244" s="369" t="s">
        <v>64</v>
      </c>
      <c r="AO244" s="367" t="s">
        <v>1324</v>
      </c>
      <c r="AP244" s="370" t="s">
        <v>13</v>
      </c>
      <c r="AQ244" s="376" t="s">
        <v>671</v>
      </c>
      <c r="AR244" s="369">
        <v>2E-3</v>
      </c>
      <c r="AS244" s="369">
        <v>2E-3</v>
      </c>
      <c r="AT244" s="369"/>
      <c r="AW244" s="680"/>
      <c r="AX244" s="680"/>
      <c r="AY244" s="681"/>
      <c r="AZ244" s="681"/>
      <c r="BA244" s="681"/>
      <c r="BB244" s="682"/>
      <c r="BC244" s="681"/>
      <c r="BD244" s="681"/>
      <c r="BE244" s="681"/>
      <c r="BF244" s="681"/>
      <c r="BG244" s="682"/>
      <c r="BH244" s="682"/>
      <c r="BI244" s="683"/>
      <c r="BJ244" s="683"/>
      <c r="BK244" s="683"/>
      <c r="BL244" s="682"/>
      <c r="BM244" s="682"/>
      <c r="BN244" s="682"/>
      <c r="BO244" s="682"/>
      <c r="BP244" s="682"/>
      <c r="BQ244" s="682"/>
      <c r="BR244" s="682"/>
      <c r="BS244" s="682"/>
      <c r="BT244" s="685"/>
      <c r="BU244" s="686"/>
      <c r="BV244" s="684"/>
      <c r="BW244" s="687"/>
    </row>
    <row r="245" spans="2:75" ht="15.75" customHeight="1">
      <c r="B245" s="363" t="s">
        <v>1541</v>
      </c>
      <c r="C245" s="364">
        <v>8621010000156</v>
      </c>
      <c r="D245" s="365" t="s">
        <v>14</v>
      </c>
      <c r="E245" s="365" t="s">
        <v>607</v>
      </c>
      <c r="F245" s="365"/>
      <c r="G245" s="366"/>
      <c r="H245" s="366" t="s">
        <v>34</v>
      </c>
      <c r="I245" s="366" t="s">
        <v>34</v>
      </c>
      <c r="J245" s="366" t="s">
        <v>608</v>
      </c>
      <c r="K245" s="367" t="s">
        <v>48</v>
      </c>
      <c r="L245" s="368"/>
      <c r="M245" s="368"/>
      <c r="N245" s="367">
        <v>180246</v>
      </c>
      <c r="O245" s="367" t="s">
        <v>1321</v>
      </c>
      <c r="P245" s="371">
        <v>39160</v>
      </c>
      <c r="Q245" s="372" t="s">
        <v>1394</v>
      </c>
      <c r="R245" s="372" t="s">
        <v>1421</v>
      </c>
      <c r="S245" s="367">
        <v>3</v>
      </c>
      <c r="T245" s="369" t="s">
        <v>1421</v>
      </c>
      <c r="U245" s="369" t="s">
        <v>1421</v>
      </c>
      <c r="V245" s="369" t="s">
        <v>1421</v>
      </c>
      <c r="W245" s="369" t="s">
        <v>1421</v>
      </c>
      <c r="X245" s="369" t="s">
        <v>1421</v>
      </c>
      <c r="Y245" s="369" t="s">
        <v>1421</v>
      </c>
      <c r="Z245" s="369" t="s">
        <v>1421</v>
      </c>
      <c r="AA245" s="369" t="s">
        <v>1421</v>
      </c>
      <c r="AB245" s="369" t="s">
        <v>1421</v>
      </c>
      <c r="AC245" s="373" t="s">
        <v>1421</v>
      </c>
      <c r="AD245" s="555">
        <v>9075535000104</v>
      </c>
      <c r="AE245" s="370" t="s">
        <v>2353</v>
      </c>
      <c r="AF245" s="370" t="s">
        <v>2284</v>
      </c>
      <c r="AG245" s="374" t="s">
        <v>719</v>
      </c>
      <c r="AH245" s="374" t="s">
        <v>2282</v>
      </c>
      <c r="AI245" s="374">
        <v>0</v>
      </c>
      <c r="AJ245" s="374">
        <v>0</v>
      </c>
      <c r="AK245" s="374">
        <v>0</v>
      </c>
      <c r="AL245" s="369">
        <v>1.975E-2</v>
      </c>
      <c r="AM245" s="369">
        <v>0.2</v>
      </c>
      <c r="AN245" s="369" t="s">
        <v>2329</v>
      </c>
      <c r="AO245" s="367" t="s">
        <v>1324</v>
      </c>
      <c r="AP245" s="370" t="s">
        <v>716</v>
      </c>
      <c r="AQ245" s="376" t="s">
        <v>659</v>
      </c>
      <c r="AR245" s="369">
        <v>3.9500000000000004E-3</v>
      </c>
      <c r="AS245" s="369">
        <v>3.9500000000000004E-3</v>
      </c>
      <c r="AT245" s="369"/>
      <c r="AW245" s="680"/>
      <c r="AX245" s="680"/>
      <c r="AY245" s="681"/>
      <c r="AZ245" s="681"/>
      <c r="BA245" s="681"/>
      <c r="BB245" s="682"/>
      <c r="BC245" s="681"/>
      <c r="BD245" s="681"/>
      <c r="BE245" s="681"/>
      <c r="BF245" s="681"/>
      <c r="BG245" s="682"/>
      <c r="BH245" s="682"/>
      <c r="BI245" s="683"/>
      <c r="BJ245" s="683"/>
      <c r="BK245" s="683"/>
      <c r="BL245" s="682"/>
      <c r="BM245" s="682"/>
      <c r="BN245" s="682"/>
      <c r="BO245" s="682"/>
      <c r="BP245" s="682"/>
      <c r="BQ245" s="682"/>
      <c r="BR245" s="682"/>
      <c r="BS245" s="682"/>
      <c r="BT245" s="685"/>
      <c r="BU245" s="686"/>
      <c r="BV245" s="684"/>
      <c r="BW245" s="687"/>
    </row>
    <row r="246" spans="2:75" ht="15.75" customHeight="1">
      <c r="B246" s="363" t="s">
        <v>138</v>
      </c>
      <c r="C246" s="364">
        <v>15350679000116</v>
      </c>
      <c r="D246" s="365" t="s">
        <v>11</v>
      </c>
      <c r="E246" s="365" t="s">
        <v>620</v>
      </c>
      <c r="F246" s="365" t="s">
        <v>663</v>
      </c>
      <c r="G246" s="366" t="s">
        <v>738</v>
      </c>
      <c r="H246" s="366" t="s">
        <v>34</v>
      </c>
      <c r="I246" s="366" t="s">
        <v>1304</v>
      </c>
      <c r="J246" s="366" t="s">
        <v>608</v>
      </c>
      <c r="K246" s="367" t="s">
        <v>48</v>
      </c>
      <c r="L246" s="368"/>
      <c r="M246" s="368" t="s">
        <v>1418</v>
      </c>
      <c r="N246" s="367">
        <v>305121</v>
      </c>
      <c r="O246" s="367" t="s">
        <v>1321</v>
      </c>
      <c r="P246" s="371">
        <v>41058</v>
      </c>
      <c r="Q246" s="372">
        <v>250220906.84</v>
      </c>
      <c r="R246" s="372">
        <v>219649515.07746032</v>
      </c>
      <c r="S246" s="367">
        <v>1</v>
      </c>
      <c r="T246" s="369">
        <v>8.0638838689314873E-2</v>
      </c>
      <c r="U246" s="369">
        <v>1.0424340069356242</v>
      </c>
      <c r="V246" s="369">
        <v>0.10717533783403033</v>
      </c>
      <c r="W246" s="369">
        <v>1.0506766767331566</v>
      </c>
      <c r="X246" s="369">
        <v>0.14400042693018356</v>
      </c>
      <c r="Y246" s="369">
        <v>1.0919813966083238</v>
      </c>
      <c r="Z246" s="369">
        <v>0.16263068153856475</v>
      </c>
      <c r="AA246" s="369">
        <v>0.92444551682326703</v>
      </c>
      <c r="AB246" s="369">
        <v>1.564646651573355E-3</v>
      </c>
      <c r="AC246" s="373">
        <v>2.9922076980516374</v>
      </c>
      <c r="AD246" s="555">
        <v>0</v>
      </c>
      <c r="AE246" s="370" t="s">
        <v>2352</v>
      </c>
      <c r="AF246" s="370" t="s">
        <v>2287</v>
      </c>
      <c r="AG246" s="374" t="s">
        <v>1445</v>
      </c>
      <c r="AH246" s="374" t="s">
        <v>2282</v>
      </c>
      <c r="AI246" s="374">
        <v>3000</v>
      </c>
      <c r="AJ246" s="374">
        <v>100</v>
      </c>
      <c r="AK246" s="374">
        <v>100</v>
      </c>
      <c r="AL246" s="369">
        <v>2.5000000000000001E-3</v>
      </c>
      <c r="AM246" s="369" t="s">
        <v>34</v>
      </c>
      <c r="AN246" s="369" t="s">
        <v>64</v>
      </c>
      <c r="AO246" s="367" t="s">
        <v>1324</v>
      </c>
      <c r="AP246" s="370" t="s">
        <v>11</v>
      </c>
      <c r="AQ246" s="376" t="s">
        <v>669</v>
      </c>
      <c r="AR246" s="369">
        <v>6.2500000000000001E-4</v>
      </c>
      <c r="AS246" s="369">
        <v>6.2500000000000001E-4</v>
      </c>
      <c r="AT246" s="369"/>
      <c r="AW246" s="680"/>
      <c r="AX246" s="680"/>
      <c r="AY246" s="681"/>
      <c r="AZ246" s="681"/>
      <c r="BA246" s="681"/>
      <c r="BB246" s="682"/>
      <c r="BC246" s="681"/>
      <c r="BD246" s="681"/>
      <c r="BE246" s="681"/>
      <c r="BF246" s="681"/>
      <c r="BG246" s="682"/>
      <c r="BH246" s="682"/>
      <c r="BI246" s="683"/>
      <c r="BJ246" s="683"/>
      <c r="BK246" s="683"/>
      <c r="BL246" s="682"/>
      <c r="BM246" s="682"/>
      <c r="BN246" s="682"/>
      <c r="BO246" s="682"/>
      <c r="BP246" s="682"/>
      <c r="BQ246" s="682"/>
      <c r="BR246" s="682"/>
      <c r="BS246" s="682"/>
      <c r="BT246" s="685"/>
      <c r="BU246" s="686"/>
      <c r="BV246" s="684"/>
      <c r="BW246" s="687"/>
    </row>
    <row r="247" spans="2:75" ht="15.75" customHeight="1">
      <c r="B247" s="363" t="s">
        <v>829</v>
      </c>
      <c r="C247" s="364">
        <v>11616354000181</v>
      </c>
      <c r="D247" s="365" t="s">
        <v>11</v>
      </c>
      <c r="E247" s="365" t="s">
        <v>620</v>
      </c>
      <c r="F247" s="365" t="s">
        <v>672</v>
      </c>
      <c r="G247" s="366" t="s">
        <v>738</v>
      </c>
      <c r="H247" s="366" t="s">
        <v>34</v>
      </c>
      <c r="I247" s="366" t="s">
        <v>1304</v>
      </c>
      <c r="J247" s="366" t="s">
        <v>608</v>
      </c>
      <c r="K247" s="367" t="s">
        <v>48</v>
      </c>
      <c r="L247" s="368"/>
      <c r="M247" s="368" t="s">
        <v>1418</v>
      </c>
      <c r="N247" s="367">
        <v>245062</v>
      </c>
      <c r="O247" s="367" t="s">
        <v>1321</v>
      </c>
      <c r="P247" s="371">
        <v>40259</v>
      </c>
      <c r="Q247" s="372">
        <v>258607948.81</v>
      </c>
      <c r="R247" s="372">
        <v>257356937.53869042</v>
      </c>
      <c r="S247" s="367">
        <v>0</v>
      </c>
      <c r="T247" s="369">
        <v>7.6741891951440877E-2</v>
      </c>
      <c r="U247" s="369">
        <v>0.99205741584373164</v>
      </c>
      <c r="V247" s="369">
        <v>0.10153239390433932</v>
      </c>
      <c r="W247" s="369">
        <v>0.99535695771141031</v>
      </c>
      <c r="X247" s="369">
        <v>0.12828076165436464</v>
      </c>
      <c r="Y247" s="369">
        <v>0.97277631917875074</v>
      </c>
      <c r="Z247" s="369">
        <v>0.16482917187977364</v>
      </c>
      <c r="AA247" s="369">
        <v>0.93694244864746201</v>
      </c>
      <c r="AB247" s="369">
        <v>1.5307394173028662E-3</v>
      </c>
      <c r="AC247" s="373">
        <v>-0.28094462930933778</v>
      </c>
      <c r="AD247" s="555">
        <v>0</v>
      </c>
      <c r="AE247" s="370" t="s">
        <v>2352</v>
      </c>
      <c r="AF247" s="370" t="s">
        <v>2287</v>
      </c>
      <c r="AG247" s="374" t="s">
        <v>1445</v>
      </c>
      <c r="AH247" s="374" t="s">
        <v>2282</v>
      </c>
      <c r="AI247" s="374">
        <v>3000</v>
      </c>
      <c r="AJ247" s="374">
        <v>0</v>
      </c>
      <c r="AK247" s="374">
        <v>0</v>
      </c>
      <c r="AL247" s="369">
        <v>1.5E-3</v>
      </c>
      <c r="AM247" s="369" t="s">
        <v>34</v>
      </c>
      <c r="AN247" s="369" t="s">
        <v>64</v>
      </c>
      <c r="AO247" s="367" t="s">
        <v>1324</v>
      </c>
      <c r="AP247" s="370" t="s">
        <v>11</v>
      </c>
      <c r="AQ247" s="376" t="s">
        <v>662</v>
      </c>
      <c r="AR247" s="369">
        <v>3.7500000000000001E-4</v>
      </c>
      <c r="AS247" s="369">
        <v>3.7500000000000001E-4</v>
      </c>
      <c r="AT247" s="369"/>
      <c r="AW247" s="680"/>
      <c r="AX247" s="680"/>
      <c r="AY247" s="681"/>
      <c r="AZ247" s="681"/>
      <c r="BA247" s="681"/>
      <c r="BB247" s="682"/>
      <c r="BC247" s="681"/>
      <c r="BD247" s="681"/>
      <c r="BE247" s="681"/>
      <c r="BF247" s="681"/>
      <c r="BG247" s="682"/>
      <c r="BH247" s="682"/>
      <c r="BI247" s="683"/>
      <c r="BJ247" s="683"/>
      <c r="BK247" s="683"/>
      <c r="BL247" s="682"/>
      <c r="BM247" s="682"/>
      <c r="BN247" s="682"/>
      <c r="BO247" s="682"/>
      <c r="BP247" s="682"/>
      <c r="BQ247" s="682"/>
      <c r="BR247" s="682"/>
      <c r="BS247" s="682"/>
      <c r="BT247" s="685"/>
      <c r="BU247" s="686"/>
      <c r="BV247" s="684"/>
      <c r="BW247" s="687"/>
    </row>
    <row r="248" spans="2:75" ht="15.75" customHeight="1">
      <c r="B248" s="363" t="s">
        <v>139</v>
      </c>
      <c r="C248" s="364">
        <v>35726300000137</v>
      </c>
      <c r="D248" s="365" t="s">
        <v>11</v>
      </c>
      <c r="E248" s="365" t="s">
        <v>620</v>
      </c>
      <c r="F248" s="365" t="s">
        <v>685</v>
      </c>
      <c r="G248" s="366" t="s">
        <v>738</v>
      </c>
      <c r="H248" s="366" t="s">
        <v>34</v>
      </c>
      <c r="I248" s="366" t="s">
        <v>1319</v>
      </c>
      <c r="J248" s="366" t="s">
        <v>608</v>
      </c>
      <c r="K248" s="367" t="s">
        <v>48</v>
      </c>
      <c r="L248" s="368"/>
      <c r="M248" s="368" t="s">
        <v>34</v>
      </c>
      <c r="N248" s="367">
        <v>534331</v>
      </c>
      <c r="O248" s="367" t="s">
        <v>1321</v>
      </c>
      <c r="P248" s="371">
        <v>43873</v>
      </c>
      <c r="Q248" s="372">
        <v>398869779.70999998</v>
      </c>
      <c r="R248" s="372">
        <v>223576061.10801584</v>
      </c>
      <c r="S248" s="367">
        <v>91</v>
      </c>
      <c r="T248" s="369">
        <v>9.8781349384104544E-2</v>
      </c>
      <c r="U248" s="369">
        <v>1.276965783767227</v>
      </c>
      <c r="V248" s="369">
        <v>0.13678814568235165</v>
      </c>
      <c r="W248" s="369">
        <v>1.340981211037434</v>
      </c>
      <c r="X248" s="369">
        <v>0.20447017912382659</v>
      </c>
      <c r="Y248" s="369">
        <v>1.5505345124611547</v>
      </c>
      <c r="Z248" s="369" t="s">
        <v>1421</v>
      </c>
      <c r="AA248" s="369" t="s">
        <v>1421</v>
      </c>
      <c r="AB248" s="369">
        <v>1.3876945531213756E-3</v>
      </c>
      <c r="AC248" s="373">
        <v>22.402894941148126</v>
      </c>
      <c r="AD248" s="555">
        <v>0</v>
      </c>
      <c r="AE248" s="370" t="s">
        <v>2354</v>
      </c>
      <c r="AF248" s="370" t="s">
        <v>2278</v>
      </c>
      <c r="AG248" s="374" t="s">
        <v>1444</v>
      </c>
      <c r="AH248" s="374" t="s">
        <v>2279</v>
      </c>
      <c r="AI248" s="374">
        <v>1000</v>
      </c>
      <c r="AJ248" s="374">
        <v>1000</v>
      </c>
      <c r="AK248" s="374">
        <v>1000</v>
      </c>
      <c r="AL248" s="369">
        <v>9.0000000000000011E-3</v>
      </c>
      <c r="AM248" s="369" t="s">
        <v>34</v>
      </c>
      <c r="AN248" s="369" t="s">
        <v>64</v>
      </c>
      <c r="AO248" s="367" t="s">
        <v>1324</v>
      </c>
      <c r="AP248" s="370" t="s">
        <v>13</v>
      </c>
      <c r="AQ248" s="376" t="s">
        <v>686</v>
      </c>
      <c r="AR248" s="369">
        <v>1.4999999999999998E-3</v>
      </c>
      <c r="AS248" s="369">
        <v>1.4999999999999998E-3</v>
      </c>
      <c r="AT248" s="369"/>
      <c r="AW248" s="680"/>
      <c r="AX248" s="680"/>
      <c r="AY248" s="681"/>
      <c r="AZ248" s="681"/>
      <c r="BA248" s="681"/>
      <c r="BB248" s="682"/>
      <c r="BC248" s="681"/>
      <c r="BD248" s="681"/>
      <c r="BE248" s="681"/>
      <c r="BF248" s="681"/>
      <c r="BG248" s="682"/>
      <c r="BH248" s="682"/>
      <c r="BI248" s="683"/>
      <c r="BJ248" s="683"/>
      <c r="BK248" s="683"/>
      <c r="BL248" s="682"/>
      <c r="BM248" s="682"/>
      <c r="BN248" s="682"/>
      <c r="BO248" s="682"/>
      <c r="BP248" s="682"/>
      <c r="BQ248" s="682"/>
      <c r="BR248" s="682"/>
      <c r="BS248" s="682"/>
      <c r="BT248" s="685"/>
      <c r="BU248" s="686"/>
      <c r="BV248" s="684"/>
      <c r="BW248" s="687"/>
    </row>
    <row r="249" spans="2:75" ht="15.75" customHeight="1">
      <c r="B249" s="363" t="s">
        <v>830</v>
      </c>
      <c r="C249" s="364">
        <v>36015243000140</v>
      </c>
      <c r="D249" s="365" t="s">
        <v>11</v>
      </c>
      <c r="E249" s="365" t="s">
        <v>620</v>
      </c>
      <c r="F249" s="365" t="s">
        <v>685</v>
      </c>
      <c r="G249" s="366" t="s">
        <v>738</v>
      </c>
      <c r="H249" s="366" t="s">
        <v>34</v>
      </c>
      <c r="I249" s="366" t="s">
        <v>1319</v>
      </c>
      <c r="J249" s="366" t="s">
        <v>608</v>
      </c>
      <c r="K249" s="367" t="s">
        <v>48</v>
      </c>
      <c r="L249" s="368"/>
      <c r="M249" s="368" t="s">
        <v>1418</v>
      </c>
      <c r="N249" s="367">
        <v>528889</v>
      </c>
      <c r="O249" s="367" t="s">
        <v>1321</v>
      </c>
      <c r="P249" s="371">
        <v>43892</v>
      </c>
      <c r="Q249" s="372">
        <v>127168148.98</v>
      </c>
      <c r="R249" s="372">
        <v>99346979.021627009</v>
      </c>
      <c r="S249" s="367">
        <v>181</v>
      </c>
      <c r="T249" s="369">
        <v>0.10843556209197103</v>
      </c>
      <c r="U249" s="369">
        <v>1.4017676757642605</v>
      </c>
      <c r="V249" s="369">
        <v>0.1498233899478707</v>
      </c>
      <c r="W249" s="369">
        <v>1.4687701912458246</v>
      </c>
      <c r="X249" s="369">
        <v>0.23734422760515406</v>
      </c>
      <c r="Y249" s="369">
        <v>1.7998243940127854</v>
      </c>
      <c r="Z249" s="369" t="s">
        <v>1421</v>
      </c>
      <c r="AA249" s="369" t="s">
        <v>1421</v>
      </c>
      <c r="AB249" s="369">
        <v>2.3482615731913637E-3</v>
      </c>
      <c r="AC249" s="373">
        <v>18.097518857848588</v>
      </c>
      <c r="AD249" s="555">
        <v>0</v>
      </c>
      <c r="AE249" s="370" t="s">
        <v>2354</v>
      </c>
      <c r="AF249" s="370" t="s">
        <v>2278</v>
      </c>
      <c r="AG249" s="374" t="s">
        <v>1444</v>
      </c>
      <c r="AH249" s="374" t="s">
        <v>2300</v>
      </c>
      <c r="AI249" s="374">
        <v>1000</v>
      </c>
      <c r="AJ249" s="374">
        <v>1000</v>
      </c>
      <c r="AK249" s="374">
        <v>1000</v>
      </c>
      <c r="AL249" s="369">
        <v>6.0000000000000001E-3</v>
      </c>
      <c r="AM249" s="369">
        <v>0.2</v>
      </c>
      <c r="AN249" s="369" t="s">
        <v>64</v>
      </c>
      <c r="AO249" s="367" t="s">
        <v>1324</v>
      </c>
      <c r="AP249" s="370" t="s">
        <v>13</v>
      </c>
      <c r="AQ249" s="376" t="s">
        <v>679</v>
      </c>
      <c r="AR249" s="369" t="s">
        <v>34</v>
      </c>
      <c r="AS249" s="369" t="s">
        <v>34</v>
      </c>
      <c r="AT249" s="369"/>
      <c r="AW249" s="680"/>
      <c r="AX249" s="680"/>
      <c r="AY249" s="681"/>
      <c r="AZ249" s="681"/>
      <c r="BA249" s="681"/>
      <c r="BB249" s="682"/>
      <c r="BC249" s="681"/>
      <c r="BD249" s="681"/>
      <c r="BE249" s="681"/>
      <c r="BF249" s="681"/>
      <c r="BG249" s="682"/>
      <c r="BH249" s="682"/>
      <c r="BI249" s="683"/>
      <c r="BJ249" s="683"/>
      <c r="BK249" s="683"/>
      <c r="BL249" s="682"/>
      <c r="BM249" s="682"/>
      <c r="BN249" s="682"/>
      <c r="BO249" s="682"/>
      <c r="BP249" s="682"/>
      <c r="BQ249" s="682"/>
      <c r="BR249" s="682"/>
      <c r="BS249" s="682"/>
      <c r="BT249" s="685"/>
      <c r="BU249" s="686"/>
      <c r="BV249" s="684"/>
      <c r="BW249" s="687"/>
    </row>
    <row r="250" spans="2:75" ht="15.75" customHeight="1">
      <c r="B250" s="363" t="s">
        <v>831</v>
      </c>
      <c r="C250" s="364">
        <v>36484248000112</v>
      </c>
      <c r="D250" s="365" t="s">
        <v>13</v>
      </c>
      <c r="E250" s="365" t="s">
        <v>616</v>
      </c>
      <c r="F250" s="365" t="s">
        <v>610</v>
      </c>
      <c r="G250" s="366" t="s">
        <v>34</v>
      </c>
      <c r="H250" s="366" t="s">
        <v>1338</v>
      </c>
      <c r="I250" s="366" t="s">
        <v>34</v>
      </c>
      <c r="J250" s="366"/>
      <c r="K250" s="367" t="s">
        <v>48</v>
      </c>
      <c r="L250" s="368"/>
      <c r="M250" s="368" t="s">
        <v>34</v>
      </c>
      <c r="N250" s="367">
        <v>535451</v>
      </c>
      <c r="O250" s="367" t="s">
        <v>1321</v>
      </c>
      <c r="P250" s="371">
        <v>43943</v>
      </c>
      <c r="Q250" s="372">
        <v>11578116.109999999</v>
      </c>
      <c r="R250" s="372">
        <v>18994533.808174595</v>
      </c>
      <c r="S250" s="367">
        <v>11</v>
      </c>
      <c r="T250" s="369">
        <v>3.5328039998167693E-2</v>
      </c>
      <c r="U250" s="369">
        <v>0.45669246843149003</v>
      </c>
      <c r="V250" s="369">
        <v>6.0457396566755861E-2</v>
      </c>
      <c r="W250" s="369">
        <v>0.59268463988483311</v>
      </c>
      <c r="X250" s="369">
        <v>5.9371931722614235E-2</v>
      </c>
      <c r="Y250" s="369">
        <v>0.45022814379034903</v>
      </c>
      <c r="Z250" s="369" t="s">
        <v>1421</v>
      </c>
      <c r="AA250" s="369" t="s">
        <v>1421</v>
      </c>
      <c r="AB250" s="369">
        <v>7.9958016413448088E-2</v>
      </c>
      <c r="AC250" s="373">
        <v>-0.44081092586173637</v>
      </c>
      <c r="AD250" s="555">
        <v>0</v>
      </c>
      <c r="AE250" s="370" t="s">
        <v>2355</v>
      </c>
      <c r="AF250" s="370" t="s">
        <v>2356</v>
      </c>
      <c r="AG250" s="374" t="s">
        <v>1446</v>
      </c>
      <c r="AH250" s="374" t="s">
        <v>2282</v>
      </c>
      <c r="AI250" s="374">
        <v>0</v>
      </c>
      <c r="AJ250" s="374">
        <v>0</v>
      </c>
      <c r="AK250" s="374">
        <v>0</v>
      </c>
      <c r="AL250" s="369">
        <v>1.8500000000000003E-2</v>
      </c>
      <c r="AM250" s="369">
        <v>0.2</v>
      </c>
      <c r="AN250" s="369" t="s">
        <v>64</v>
      </c>
      <c r="AO250" s="367" t="s">
        <v>1324</v>
      </c>
      <c r="AP250" s="370" t="s">
        <v>13</v>
      </c>
      <c r="AQ250" s="376" t="s">
        <v>664</v>
      </c>
      <c r="AR250" s="369">
        <v>6.1666666666666658E-3</v>
      </c>
      <c r="AS250" s="369">
        <v>6.1666666666666658E-3</v>
      </c>
      <c r="AT250" s="369"/>
      <c r="AW250" s="680"/>
      <c r="AX250" s="680"/>
      <c r="AY250" s="681"/>
      <c r="AZ250" s="681"/>
      <c r="BA250" s="681"/>
      <c r="BB250" s="682"/>
      <c r="BC250" s="681"/>
      <c r="BD250" s="681"/>
      <c r="BE250" s="681"/>
      <c r="BF250" s="681"/>
      <c r="BG250" s="682"/>
      <c r="BH250" s="682"/>
      <c r="BI250" s="683"/>
      <c r="BJ250" s="683"/>
      <c r="BK250" s="683"/>
      <c r="BL250" s="682"/>
      <c r="BM250" s="682"/>
      <c r="BN250" s="682"/>
      <c r="BO250" s="682"/>
      <c r="BP250" s="682"/>
      <c r="BQ250" s="682"/>
      <c r="BR250" s="682"/>
      <c r="BS250" s="682"/>
      <c r="BT250" s="685"/>
      <c r="BU250" s="686"/>
      <c r="BV250" s="684"/>
      <c r="BW250" s="687"/>
    </row>
    <row r="251" spans="2:75" ht="15.75" customHeight="1">
      <c r="B251" s="363" t="s">
        <v>140</v>
      </c>
      <c r="C251" s="364">
        <v>6070574000112</v>
      </c>
      <c r="D251" s="365" t="s">
        <v>14</v>
      </c>
      <c r="E251" s="365" t="s">
        <v>607</v>
      </c>
      <c r="F251" s="365"/>
      <c r="G251" s="366"/>
      <c r="H251" s="366" t="s">
        <v>34</v>
      </c>
      <c r="I251" s="366" t="s">
        <v>34</v>
      </c>
      <c r="J251" s="366" t="s">
        <v>608</v>
      </c>
      <c r="K251" s="367" t="s">
        <v>48</v>
      </c>
      <c r="L251" s="368"/>
      <c r="M251" s="368" t="s">
        <v>34</v>
      </c>
      <c r="N251" s="367">
        <v>129100</v>
      </c>
      <c r="O251" s="367" t="s">
        <v>1321</v>
      </c>
      <c r="P251" s="371">
        <v>38027</v>
      </c>
      <c r="Q251" s="372">
        <v>258654758.94999999</v>
      </c>
      <c r="R251" s="372">
        <v>251931938.0382143</v>
      </c>
      <c r="S251" s="367">
        <v>32</v>
      </c>
      <c r="T251" s="369">
        <v>7.8718854871870247E-2</v>
      </c>
      <c r="U251" s="369">
        <v>1.0176140013824495</v>
      </c>
      <c r="V251" s="369">
        <v>-5.1070102234132553E-2</v>
      </c>
      <c r="W251" s="369">
        <v>-0.50065776679775853</v>
      </c>
      <c r="X251" s="369">
        <v>-7.9907106259741068E-2</v>
      </c>
      <c r="Y251" s="369">
        <v>-0.60595010273648053</v>
      </c>
      <c r="Z251" s="369">
        <v>-2.6502839926050847E-2</v>
      </c>
      <c r="AA251" s="369">
        <v>-0.15065073404929796</v>
      </c>
      <c r="AB251" s="369">
        <v>0.14683307217679178</v>
      </c>
      <c r="AC251" s="373">
        <v>-0.94540406241559105</v>
      </c>
      <c r="AD251" s="555">
        <v>16993142000137</v>
      </c>
      <c r="AE251" s="370" t="s">
        <v>2357</v>
      </c>
      <c r="AF251" s="370" t="s">
        <v>2287</v>
      </c>
      <c r="AG251" s="374" t="s">
        <v>1445</v>
      </c>
      <c r="AH251" s="374" t="s">
        <v>2279</v>
      </c>
      <c r="AI251" s="374">
        <v>10000</v>
      </c>
      <c r="AJ251" s="374">
        <v>1000</v>
      </c>
      <c r="AK251" s="374">
        <v>1000</v>
      </c>
      <c r="AL251" s="369">
        <v>0.02</v>
      </c>
      <c r="AM251" s="369">
        <v>0.15</v>
      </c>
      <c r="AN251" s="369" t="s">
        <v>2310</v>
      </c>
      <c r="AO251" s="367" t="s">
        <v>1324</v>
      </c>
      <c r="AP251" s="370" t="s">
        <v>716</v>
      </c>
      <c r="AQ251" s="376" t="s">
        <v>659</v>
      </c>
      <c r="AR251" s="369">
        <v>4.6666666666666662E-3</v>
      </c>
      <c r="AS251" s="369">
        <v>4.6666666666666662E-3</v>
      </c>
      <c r="AT251" s="369"/>
      <c r="AW251" s="680"/>
      <c r="AX251" s="680"/>
      <c r="AY251" s="681"/>
      <c r="AZ251" s="681"/>
      <c r="BA251" s="681"/>
      <c r="BB251" s="681"/>
      <c r="BC251" s="681"/>
      <c r="BD251" s="681"/>
      <c r="BE251" s="681"/>
      <c r="BF251" s="681"/>
      <c r="BG251" s="682"/>
      <c r="BH251" s="682"/>
      <c r="BI251" s="683"/>
      <c r="BJ251" s="683"/>
      <c r="BK251" s="683"/>
      <c r="BL251" s="218"/>
      <c r="BM251" s="682"/>
      <c r="BN251" s="682"/>
      <c r="BO251" s="682"/>
      <c r="BP251" s="682"/>
      <c r="BQ251" s="682"/>
      <c r="BR251" s="682"/>
      <c r="BS251" s="682"/>
      <c r="BT251" s="682"/>
      <c r="BU251" s="682"/>
      <c r="BV251" s="684"/>
      <c r="BW251" s="681"/>
    </row>
    <row r="252" spans="2:75" ht="15.75" customHeight="1">
      <c r="B252" s="363" t="s">
        <v>832</v>
      </c>
      <c r="C252" s="364">
        <v>29283812000173</v>
      </c>
      <c r="D252" s="365" t="s">
        <v>14</v>
      </c>
      <c r="E252" s="365" t="s">
        <v>607</v>
      </c>
      <c r="F252" s="365"/>
      <c r="G252" s="366"/>
      <c r="H252" s="366" t="s">
        <v>34</v>
      </c>
      <c r="I252" s="366" t="s">
        <v>34</v>
      </c>
      <c r="J252" s="366" t="s">
        <v>608</v>
      </c>
      <c r="K252" s="367" t="s">
        <v>48</v>
      </c>
      <c r="L252" s="368"/>
      <c r="M252" s="368" t="s">
        <v>34</v>
      </c>
      <c r="N252" s="367">
        <v>459984</v>
      </c>
      <c r="O252" s="367" t="s">
        <v>1321</v>
      </c>
      <c r="P252" s="371">
        <v>43152</v>
      </c>
      <c r="Q252" s="372">
        <v>4341754.9800000004</v>
      </c>
      <c r="R252" s="372">
        <v>4253500.9878174616</v>
      </c>
      <c r="S252" s="367">
        <v>32</v>
      </c>
      <c r="T252" s="369">
        <v>7.1672057685342239E-2</v>
      </c>
      <c r="U252" s="369">
        <v>0.92651867874868687</v>
      </c>
      <c r="V252" s="369">
        <v>-5.9291583323064834E-2</v>
      </c>
      <c r="W252" s="369">
        <v>-0.58125577192577305</v>
      </c>
      <c r="X252" s="369">
        <v>-9.4843151586843866E-2</v>
      </c>
      <c r="Y252" s="369">
        <v>-0.71921284774210847</v>
      </c>
      <c r="Z252" s="369">
        <v>-3.4660801262406671E-2</v>
      </c>
      <c r="AA252" s="369">
        <v>-0.19702323100045505</v>
      </c>
      <c r="AB252" s="369">
        <v>0.14613032425102476</v>
      </c>
      <c r="AC252" s="373">
        <v>-1.0101847322390551</v>
      </c>
      <c r="AD252" s="555">
        <v>16993142000137</v>
      </c>
      <c r="AE252" s="370" t="s">
        <v>2357</v>
      </c>
      <c r="AF252" s="370" t="s">
        <v>2287</v>
      </c>
      <c r="AG252" s="374" t="s">
        <v>1445</v>
      </c>
      <c r="AH252" s="374" t="s">
        <v>2282</v>
      </c>
      <c r="AI252" s="374">
        <v>5000</v>
      </c>
      <c r="AJ252" s="374">
        <v>1000</v>
      </c>
      <c r="AK252" s="374">
        <v>1000</v>
      </c>
      <c r="AL252" s="369">
        <v>2.5000000000000001E-2</v>
      </c>
      <c r="AM252" s="369">
        <v>0.2</v>
      </c>
      <c r="AN252" s="369" t="s">
        <v>2310</v>
      </c>
      <c r="AO252" s="367" t="s">
        <v>1324</v>
      </c>
      <c r="AP252" s="370" t="s">
        <v>716</v>
      </c>
      <c r="AQ252" s="376" t="s">
        <v>659</v>
      </c>
      <c r="AR252" s="369">
        <v>5.8333333333333327E-3</v>
      </c>
      <c r="AS252" s="369">
        <v>5.8333333333333327E-3</v>
      </c>
      <c r="AT252" s="369"/>
      <c r="AW252" s="680"/>
      <c r="AX252" s="680"/>
      <c r="AY252" s="681"/>
      <c r="AZ252" s="681"/>
      <c r="BA252" s="681"/>
      <c r="BB252" s="681"/>
      <c r="BC252" s="681"/>
      <c r="BD252" s="681"/>
      <c r="BE252" s="681"/>
      <c r="BF252" s="681"/>
      <c r="BG252" s="682"/>
      <c r="BH252" s="682"/>
      <c r="BI252" s="683"/>
      <c r="BJ252" s="683"/>
      <c r="BK252" s="683"/>
      <c r="BL252" s="218"/>
      <c r="BM252" s="682"/>
      <c r="BN252" s="682"/>
      <c r="BO252" s="682"/>
      <c r="BP252" s="682"/>
      <c r="BQ252" s="682"/>
      <c r="BR252" s="682"/>
      <c r="BS252" s="682"/>
      <c r="BT252" s="682"/>
      <c r="BU252" s="682"/>
      <c r="BV252" s="684"/>
      <c r="BW252" s="681"/>
    </row>
    <row r="253" spans="2:75" ht="15.75" customHeight="1">
      <c r="B253" s="363" t="s">
        <v>141</v>
      </c>
      <c r="C253" s="364">
        <v>5097427000173</v>
      </c>
      <c r="D253" s="365" t="s">
        <v>13</v>
      </c>
      <c r="E253" s="365" t="s">
        <v>616</v>
      </c>
      <c r="F253" s="365" t="s">
        <v>617</v>
      </c>
      <c r="G253" s="366" t="s">
        <v>34</v>
      </c>
      <c r="H253" s="366" t="s">
        <v>865</v>
      </c>
      <c r="I253" s="366" t="s">
        <v>34</v>
      </c>
      <c r="J253" s="366" t="s">
        <v>608</v>
      </c>
      <c r="K253" s="367" t="s">
        <v>48</v>
      </c>
      <c r="L253" s="368"/>
      <c r="M253" s="368" t="s">
        <v>34</v>
      </c>
      <c r="N253" s="367">
        <v>108741</v>
      </c>
      <c r="O253" s="367" t="s">
        <v>1321</v>
      </c>
      <c r="P253" s="371">
        <v>37431</v>
      </c>
      <c r="Q253" s="372">
        <v>17164055.030000001</v>
      </c>
      <c r="R253" s="372">
        <v>16609985.126071431</v>
      </c>
      <c r="S253" s="367">
        <v>8</v>
      </c>
      <c r="T253" s="369">
        <v>7.8413300383070261E-2</v>
      </c>
      <c r="U253" s="369">
        <v>1.0136640388671889</v>
      </c>
      <c r="V253" s="369">
        <v>8.9480743499110282E-2</v>
      </c>
      <c r="W253" s="369">
        <v>0.87721048621136632</v>
      </c>
      <c r="X253" s="369">
        <v>3.2855102060510344E-2</v>
      </c>
      <c r="Y253" s="369">
        <v>0.24914620740075724</v>
      </c>
      <c r="Z253" s="369">
        <v>0.10528347034222785</v>
      </c>
      <c r="AA253" s="369">
        <v>0.59846537709053538</v>
      </c>
      <c r="AB253" s="369">
        <v>5.3579776563456818E-2</v>
      </c>
      <c r="AC253" s="373">
        <v>-0.18677396760583834</v>
      </c>
      <c r="AD253" s="555">
        <v>0</v>
      </c>
      <c r="AE253" s="370" t="s">
        <v>2357</v>
      </c>
      <c r="AF253" s="370" t="s">
        <v>2287</v>
      </c>
      <c r="AG253" s="374" t="s">
        <v>1445</v>
      </c>
      <c r="AH253" s="374" t="s">
        <v>2282</v>
      </c>
      <c r="AI253" s="374">
        <v>5000</v>
      </c>
      <c r="AJ253" s="374">
        <v>1000</v>
      </c>
      <c r="AK253" s="374">
        <v>1000</v>
      </c>
      <c r="AL253" s="369">
        <v>0.02</v>
      </c>
      <c r="AM253" s="369">
        <v>0.2</v>
      </c>
      <c r="AN253" s="369" t="s">
        <v>64</v>
      </c>
      <c r="AO253" s="367" t="s">
        <v>1324</v>
      </c>
      <c r="AP253" s="370" t="s">
        <v>13</v>
      </c>
      <c r="AQ253" s="376" t="s">
        <v>668</v>
      </c>
      <c r="AR253" s="369">
        <v>4.6666666666666662E-3</v>
      </c>
      <c r="AS253" s="369">
        <v>4.6666666666666662E-3</v>
      </c>
      <c r="AT253" s="369"/>
      <c r="AW253" s="680"/>
      <c r="AX253" s="680"/>
      <c r="AY253" s="681"/>
      <c r="AZ253" s="681"/>
      <c r="BA253" s="681"/>
      <c r="BB253" s="682"/>
      <c r="BC253" s="681"/>
      <c r="BD253" s="681"/>
      <c r="BE253" s="681"/>
      <c r="BF253" s="681"/>
      <c r="BG253" s="682"/>
      <c r="BH253" s="682"/>
      <c r="BI253" s="683"/>
      <c r="BJ253" s="683"/>
      <c r="BK253" s="683"/>
      <c r="BL253" s="682"/>
      <c r="BM253" s="682"/>
      <c r="BN253" s="682"/>
      <c r="BO253" s="682"/>
      <c r="BP253" s="682"/>
      <c r="BQ253" s="682"/>
      <c r="BR253" s="682"/>
      <c r="BS253" s="682"/>
      <c r="BT253" s="685"/>
      <c r="BU253" s="686"/>
      <c r="BV253" s="684"/>
      <c r="BW253" s="687"/>
    </row>
    <row r="254" spans="2:75" ht="15.75" customHeight="1">
      <c r="B254" s="363" t="s">
        <v>142</v>
      </c>
      <c r="C254" s="364">
        <v>8739850000118</v>
      </c>
      <c r="D254" s="365" t="s">
        <v>13</v>
      </c>
      <c r="E254" s="365" t="s">
        <v>616</v>
      </c>
      <c r="F254" s="365" t="s">
        <v>617</v>
      </c>
      <c r="G254" s="366" t="s">
        <v>34</v>
      </c>
      <c r="H254" s="366" t="s">
        <v>1338</v>
      </c>
      <c r="I254" s="366" t="s">
        <v>34</v>
      </c>
      <c r="J254" s="366" t="s">
        <v>608</v>
      </c>
      <c r="K254" s="367" t="s">
        <v>48</v>
      </c>
      <c r="L254" s="368"/>
      <c r="M254" s="368" t="s">
        <v>34</v>
      </c>
      <c r="N254" s="367">
        <v>181722</v>
      </c>
      <c r="O254" s="367" t="s">
        <v>1321</v>
      </c>
      <c r="P254" s="371">
        <v>39184</v>
      </c>
      <c r="Q254" s="372">
        <v>26201703.09</v>
      </c>
      <c r="R254" s="372">
        <v>27382295.648730174</v>
      </c>
      <c r="S254" s="367">
        <v>11</v>
      </c>
      <c r="T254" s="369">
        <v>0.1015305812536067</v>
      </c>
      <c r="U254" s="369">
        <v>1.3125056407431186</v>
      </c>
      <c r="V254" s="369">
        <v>0.1073868904129287</v>
      </c>
      <c r="W254" s="369">
        <v>1.0527505993821851</v>
      </c>
      <c r="X254" s="369">
        <v>7.5640236467953148E-3</v>
      </c>
      <c r="Y254" s="369">
        <v>5.7359365398343999E-2</v>
      </c>
      <c r="Z254" s="369">
        <v>0.11216094327953496</v>
      </c>
      <c r="AA254" s="369">
        <v>0.6375591628621905</v>
      </c>
      <c r="AB254" s="369">
        <v>0.10035872285974505</v>
      </c>
      <c r="AC254" s="373">
        <v>9.8494753725882705E-2</v>
      </c>
      <c r="AD254" s="555">
        <v>0</v>
      </c>
      <c r="AE254" s="370" t="s">
        <v>2357</v>
      </c>
      <c r="AF254" s="370" t="s">
        <v>2287</v>
      </c>
      <c r="AG254" s="374" t="s">
        <v>1445</v>
      </c>
      <c r="AH254" s="374" t="s">
        <v>2282</v>
      </c>
      <c r="AI254" s="374">
        <v>5000</v>
      </c>
      <c r="AJ254" s="374">
        <v>1000</v>
      </c>
      <c r="AK254" s="374">
        <v>1000</v>
      </c>
      <c r="AL254" s="369">
        <v>0.02</v>
      </c>
      <c r="AM254" s="369">
        <v>0.2</v>
      </c>
      <c r="AN254" s="369" t="s">
        <v>64</v>
      </c>
      <c r="AO254" s="367" t="s">
        <v>1324</v>
      </c>
      <c r="AP254" s="370" t="s">
        <v>13</v>
      </c>
      <c r="AQ254" s="376" t="s">
        <v>664</v>
      </c>
      <c r="AR254" s="369">
        <v>4.6666666666666662E-3</v>
      </c>
      <c r="AS254" s="369">
        <v>4.6666666666666662E-3</v>
      </c>
      <c r="AT254" s="369"/>
      <c r="AW254" s="680"/>
      <c r="AX254" s="680"/>
      <c r="AY254" s="681"/>
      <c r="AZ254" s="681"/>
      <c r="BA254" s="681"/>
      <c r="BB254" s="682"/>
      <c r="BC254" s="681"/>
      <c r="BD254" s="681"/>
      <c r="BE254" s="681"/>
      <c r="BF254" s="681"/>
      <c r="BG254" s="682"/>
      <c r="BH254" s="682"/>
      <c r="BI254" s="683"/>
      <c r="BJ254" s="683"/>
      <c r="BK254" s="683"/>
      <c r="BL254" s="682"/>
      <c r="BM254" s="682"/>
      <c r="BN254" s="682"/>
      <c r="BO254" s="682"/>
      <c r="BP254" s="682"/>
      <c r="BQ254" s="682"/>
      <c r="BR254" s="682"/>
      <c r="BS254" s="682"/>
      <c r="BT254" s="685"/>
      <c r="BU254" s="686"/>
      <c r="BV254" s="684"/>
      <c r="BW254" s="687"/>
    </row>
    <row r="255" spans="2:75" ht="15.75" customHeight="1">
      <c r="B255" s="363" t="s">
        <v>143</v>
      </c>
      <c r="C255" s="364">
        <v>33342285000106</v>
      </c>
      <c r="D255" s="365" t="s">
        <v>11</v>
      </c>
      <c r="E255" s="365" t="s">
        <v>620</v>
      </c>
      <c r="F255" s="365" t="s">
        <v>663</v>
      </c>
      <c r="G255" s="366" t="s">
        <v>738</v>
      </c>
      <c r="H255" s="366" t="s">
        <v>34</v>
      </c>
      <c r="I255" s="366"/>
      <c r="J255" s="366" t="s">
        <v>608</v>
      </c>
      <c r="K255" s="367" t="s">
        <v>48</v>
      </c>
      <c r="L255" s="368"/>
      <c r="M255" s="368" t="s">
        <v>34</v>
      </c>
      <c r="N255" s="367">
        <v>505501</v>
      </c>
      <c r="O255" s="367" t="s">
        <v>1321</v>
      </c>
      <c r="P255" s="371">
        <v>43703</v>
      </c>
      <c r="Q255" s="372">
        <v>18863758.280000001</v>
      </c>
      <c r="R255" s="372">
        <v>36620850.080753967</v>
      </c>
      <c r="S255" s="367">
        <v>31</v>
      </c>
      <c r="T255" s="369">
        <v>8.8791581539507058E-2</v>
      </c>
      <c r="U255" s="369">
        <v>1.1478261050235612</v>
      </c>
      <c r="V255" s="369">
        <v>0.11892335820578492</v>
      </c>
      <c r="W255" s="369">
        <v>1.165846558646692</v>
      </c>
      <c r="X255" s="369">
        <v>0.17980246002008693</v>
      </c>
      <c r="Y255" s="369">
        <v>1.3634747173460797</v>
      </c>
      <c r="Z255" s="369">
        <v>0.18768470781101021</v>
      </c>
      <c r="AA255" s="369">
        <v>1.0668607243770911</v>
      </c>
      <c r="AB255" s="369">
        <v>2.5515015369888712E-3</v>
      </c>
      <c r="AC255" s="373">
        <v>5.9741922040512057</v>
      </c>
      <c r="AD255" s="555">
        <v>0</v>
      </c>
      <c r="AE255" s="370" t="s">
        <v>2358</v>
      </c>
      <c r="AF255" s="370" t="s">
        <v>2287</v>
      </c>
      <c r="AG255" s="374" t="s">
        <v>1445</v>
      </c>
      <c r="AH255" s="374" t="s">
        <v>2282</v>
      </c>
      <c r="AI255" s="374">
        <v>1000</v>
      </c>
      <c r="AJ255" s="374">
        <v>1000</v>
      </c>
      <c r="AK255" s="374">
        <v>1000</v>
      </c>
      <c r="AL255" s="369">
        <v>5.5000000000000005E-3</v>
      </c>
      <c r="AM255" s="369" t="s">
        <v>34</v>
      </c>
      <c r="AN255" s="369" t="s">
        <v>34</v>
      </c>
      <c r="AO255" s="367" t="s">
        <v>1324</v>
      </c>
      <c r="AP255" s="370" t="s">
        <v>11</v>
      </c>
      <c r="AQ255" s="376" t="s">
        <v>662</v>
      </c>
      <c r="AR255" s="369">
        <v>9.3333333333333332E-4</v>
      </c>
      <c r="AS255" s="369">
        <v>9.3333333333333332E-4</v>
      </c>
      <c r="AT255" s="369"/>
      <c r="AW255" s="680"/>
      <c r="AX255" s="680"/>
      <c r="AY255" s="681"/>
      <c r="AZ255" s="681"/>
      <c r="BA255" s="681"/>
      <c r="BB255" s="682"/>
      <c r="BC255" s="681"/>
      <c r="BD255" s="681"/>
      <c r="BE255" s="681"/>
      <c r="BF255" s="681"/>
      <c r="BG255" s="682"/>
      <c r="BH255" s="682"/>
      <c r="BI255" s="683"/>
      <c r="BJ255" s="683"/>
      <c r="BK255" s="683"/>
      <c r="BL255" s="682"/>
      <c r="BM255" s="682"/>
      <c r="BN255" s="682"/>
      <c r="BO255" s="682"/>
      <c r="BP255" s="682"/>
      <c r="BQ255" s="682"/>
      <c r="BR255" s="682"/>
      <c r="BS255" s="682"/>
      <c r="BT255" s="685"/>
      <c r="BU255" s="686"/>
      <c r="BV255" s="684"/>
      <c r="BW255" s="687"/>
    </row>
    <row r="256" spans="2:75" ht="15.75" customHeight="1">
      <c r="B256" s="363" t="s">
        <v>144</v>
      </c>
      <c r="C256" s="364">
        <v>41266134000136</v>
      </c>
      <c r="D256" s="365" t="s">
        <v>13</v>
      </c>
      <c r="E256" s="365" t="s">
        <v>615</v>
      </c>
      <c r="F256" s="365" t="s">
        <v>619</v>
      </c>
      <c r="G256" s="366" t="s">
        <v>34</v>
      </c>
      <c r="H256" s="366" t="s">
        <v>1337</v>
      </c>
      <c r="I256" s="366" t="s">
        <v>34</v>
      </c>
      <c r="J256" s="366"/>
      <c r="K256" s="367" t="s">
        <v>48</v>
      </c>
      <c r="L256" s="368"/>
      <c r="M256" s="368" t="s">
        <v>34</v>
      </c>
      <c r="N256" s="367">
        <v>586870</v>
      </c>
      <c r="O256" s="367" t="s">
        <v>1321</v>
      </c>
      <c r="P256" s="371">
        <v>44314</v>
      </c>
      <c r="Q256" s="372">
        <v>7280004.1699999999</v>
      </c>
      <c r="R256" s="372">
        <v>3882553.1922619035</v>
      </c>
      <c r="S256" s="367">
        <v>10</v>
      </c>
      <c r="T256" s="369">
        <v>5.8189868310841053E-2</v>
      </c>
      <c r="U256" s="369">
        <v>0.75223178523234402</v>
      </c>
      <c r="V256" s="369">
        <v>3.9614182820174149E-2</v>
      </c>
      <c r="W256" s="369">
        <v>0.38835145097890744</v>
      </c>
      <c r="X256" s="369" t="s">
        <v>1421</v>
      </c>
      <c r="Y256" s="369" t="s">
        <v>1421</v>
      </c>
      <c r="Z256" s="369" t="s">
        <v>1421</v>
      </c>
      <c r="AA256" s="369" t="s">
        <v>1421</v>
      </c>
      <c r="AB256" s="369">
        <v>4.3275221612904029E-2</v>
      </c>
      <c r="AC256" s="373">
        <v>-1.3256244905377337</v>
      </c>
      <c r="AD256" s="555">
        <v>0</v>
      </c>
      <c r="AE256" s="370" t="s">
        <v>2292</v>
      </c>
      <c r="AF256" s="370" t="s">
        <v>2278</v>
      </c>
      <c r="AG256" s="374" t="s">
        <v>1444</v>
      </c>
      <c r="AH256" s="374" t="s">
        <v>2282</v>
      </c>
      <c r="AI256" s="374">
        <v>0</v>
      </c>
      <c r="AJ256" s="374">
        <v>0</v>
      </c>
      <c r="AK256" s="374">
        <v>0</v>
      </c>
      <c r="AL256" s="369">
        <v>8.0000000000000002E-3</v>
      </c>
      <c r="AM256" s="369" t="s">
        <v>34</v>
      </c>
      <c r="AN256" s="369" t="s">
        <v>34</v>
      </c>
      <c r="AO256" s="367" t="s">
        <v>1324</v>
      </c>
      <c r="AP256" s="370" t="s">
        <v>13</v>
      </c>
      <c r="AQ256" s="376" t="s">
        <v>686</v>
      </c>
      <c r="AR256" s="369">
        <v>5.3333333333333332E-3</v>
      </c>
      <c r="AS256" s="369">
        <v>5.3333333333333332E-3</v>
      </c>
      <c r="AT256" s="369"/>
      <c r="AW256" s="680"/>
      <c r="AX256" s="680"/>
      <c r="AY256" s="681"/>
      <c r="AZ256" s="681"/>
      <c r="BA256" s="681"/>
      <c r="BB256" s="682"/>
      <c r="BC256" s="681"/>
      <c r="BD256" s="681"/>
      <c r="BE256" s="681"/>
      <c r="BF256" s="681"/>
      <c r="BG256" s="682"/>
      <c r="BH256" s="682"/>
      <c r="BI256" s="683"/>
      <c r="BJ256" s="683"/>
      <c r="BK256" s="683"/>
      <c r="BL256" s="682"/>
      <c r="BM256" s="682"/>
      <c r="BN256" s="682"/>
      <c r="BO256" s="682"/>
      <c r="BP256" s="682"/>
      <c r="BQ256" s="682"/>
      <c r="BR256" s="682"/>
      <c r="BS256" s="682"/>
      <c r="BT256" s="685"/>
      <c r="BU256" s="686"/>
      <c r="BV256" s="684"/>
      <c r="BW256" s="687"/>
    </row>
    <row r="257" spans="2:75" ht="15.75" customHeight="1">
      <c r="B257" s="363" t="s">
        <v>145</v>
      </c>
      <c r="C257" s="364">
        <v>41266158000195</v>
      </c>
      <c r="D257" s="365" t="s">
        <v>13</v>
      </c>
      <c r="E257" s="365" t="s">
        <v>615</v>
      </c>
      <c r="F257" s="365" t="s">
        <v>619</v>
      </c>
      <c r="G257" s="366" t="s">
        <v>34</v>
      </c>
      <c r="H257" s="366" t="s">
        <v>1338</v>
      </c>
      <c r="I257" s="366" t="s">
        <v>34</v>
      </c>
      <c r="J257" s="366"/>
      <c r="K257" s="367" t="s">
        <v>48</v>
      </c>
      <c r="L257" s="368"/>
      <c r="M257" s="368" t="s">
        <v>34</v>
      </c>
      <c r="N257" s="367">
        <v>586889</v>
      </c>
      <c r="O257" s="367" t="s">
        <v>1321</v>
      </c>
      <c r="P257" s="371">
        <v>44314</v>
      </c>
      <c r="Q257" s="372">
        <v>5886841.8399999999</v>
      </c>
      <c r="R257" s="372">
        <v>3321881.8286904762</v>
      </c>
      <c r="S257" s="367">
        <v>10</v>
      </c>
      <c r="T257" s="369">
        <v>1.03796777131826E-2</v>
      </c>
      <c r="U257" s="369">
        <v>0.13418011971800711</v>
      </c>
      <c r="V257" s="369">
        <v>-4.8277525629483398E-2</v>
      </c>
      <c r="W257" s="369">
        <v>-0.47328117843524531</v>
      </c>
      <c r="X257" s="369" t="s">
        <v>1421</v>
      </c>
      <c r="Y257" s="369" t="s">
        <v>1421</v>
      </c>
      <c r="Z257" s="369" t="s">
        <v>1421</v>
      </c>
      <c r="AA257" s="369" t="s">
        <v>1421</v>
      </c>
      <c r="AB257" s="369">
        <v>8.3042787188664535E-2</v>
      </c>
      <c r="AC257" s="373">
        <v>-1.7243198683653824</v>
      </c>
      <c r="AD257" s="555">
        <v>0</v>
      </c>
      <c r="AE257" s="370" t="s">
        <v>2292</v>
      </c>
      <c r="AF257" s="370" t="s">
        <v>2278</v>
      </c>
      <c r="AG257" s="374" t="s">
        <v>1444</v>
      </c>
      <c r="AH257" s="374" t="s">
        <v>2282</v>
      </c>
      <c r="AI257" s="374">
        <v>0</v>
      </c>
      <c r="AJ257" s="374">
        <v>0</v>
      </c>
      <c r="AK257" s="374">
        <v>0</v>
      </c>
      <c r="AL257" s="369">
        <v>8.0000000000000002E-3</v>
      </c>
      <c r="AM257" s="369" t="s">
        <v>34</v>
      </c>
      <c r="AN257" s="369" t="s">
        <v>34</v>
      </c>
      <c r="AO257" s="367" t="s">
        <v>1324</v>
      </c>
      <c r="AP257" s="370" t="s">
        <v>13</v>
      </c>
      <c r="AQ257" s="376" t="s">
        <v>668</v>
      </c>
      <c r="AR257" s="369">
        <v>5.3333333333333332E-3</v>
      </c>
      <c r="AS257" s="369">
        <v>5.3333333333333332E-3</v>
      </c>
      <c r="AT257" s="369"/>
      <c r="AW257" s="680"/>
      <c r="AX257" s="680"/>
      <c r="AY257" s="681"/>
      <c r="AZ257" s="681"/>
      <c r="BA257" s="681"/>
      <c r="BB257" s="681"/>
      <c r="BC257" s="681"/>
      <c r="BD257" s="681"/>
      <c r="BE257" s="681"/>
      <c r="BF257" s="681"/>
      <c r="BG257" s="682"/>
      <c r="BH257" s="682"/>
      <c r="BI257" s="683"/>
      <c r="BJ257" s="683"/>
      <c r="BK257" s="683"/>
      <c r="BL257" s="218"/>
      <c r="BM257" s="682"/>
      <c r="BN257" s="682"/>
      <c r="BO257" s="682"/>
      <c r="BP257" s="682"/>
      <c r="BQ257" s="682"/>
      <c r="BR257" s="682"/>
      <c r="BS257" s="682"/>
      <c r="BT257" s="682"/>
      <c r="BU257" s="682"/>
      <c r="BV257" s="684"/>
      <c r="BW257" s="681"/>
    </row>
    <row r="258" spans="2:75" ht="15.75" customHeight="1">
      <c r="B258" s="363" t="s">
        <v>833</v>
      </c>
      <c r="C258" s="364">
        <v>45294999000167</v>
      </c>
      <c r="D258" s="365" t="s">
        <v>11</v>
      </c>
      <c r="E258" s="365" t="s">
        <v>661</v>
      </c>
      <c r="F258" s="365"/>
      <c r="G258" s="366"/>
      <c r="H258" s="366" t="s">
        <v>34</v>
      </c>
      <c r="I258" s="366" t="s">
        <v>34</v>
      </c>
      <c r="J258" s="366" t="s">
        <v>696</v>
      </c>
      <c r="K258" s="367" t="s">
        <v>48</v>
      </c>
      <c r="L258" s="368"/>
      <c r="M258" s="368" t="s">
        <v>1418</v>
      </c>
      <c r="N258" s="367">
        <v>648604</v>
      </c>
      <c r="O258" s="367" t="s">
        <v>1321</v>
      </c>
      <c r="P258" s="371">
        <v>44678</v>
      </c>
      <c r="Q258" s="372">
        <v>77787588.090000004</v>
      </c>
      <c r="R258" s="372" t="s">
        <v>1421</v>
      </c>
      <c r="S258" s="367">
        <v>7</v>
      </c>
      <c r="T258" s="369" t="s">
        <v>1421</v>
      </c>
      <c r="U258" s="369" t="s">
        <v>1421</v>
      </c>
      <c r="V258" s="369" t="s">
        <v>1421</v>
      </c>
      <c r="W258" s="369" t="s">
        <v>1421</v>
      </c>
      <c r="X258" s="369" t="s">
        <v>1421</v>
      </c>
      <c r="Y258" s="369" t="s">
        <v>1421</v>
      </c>
      <c r="Z258" s="369" t="s">
        <v>1421</v>
      </c>
      <c r="AA258" s="369" t="s">
        <v>1421</v>
      </c>
      <c r="AB258" s="369" t="s">
        <v>1421</v>
      </c>
      <c r="AC258" s="373" t="s">
        <v>1421</v>
      </c>
      <c r="AD258" s="555">
        <v>0</v>
      </c>
      <c r="AE258" s="370" t="s">
        <v>2313</v>
      </c>
      <c r="AF258" s="370" t="s">
        <v>2278</v>
      </c>
      <c r="AG258" s="374" t="s">
        <v>1444</v>
      </c>
      <c r="AH258" s="374" t="s">
        <v>2279</v>
      </c>
      <c r="AI258" s="374">
        <v>0</v>
      </c>
      <c r="AJ258" s="374" t="s">
        <v>1432</v>
      </c>
      <c r="AK258" s="374">
        <v>0</v>
      </c>
      <c r="AL258" s="369">
        <v>8.0000000000000002E-3</v>
      </c>
      <c r="AM258" s="369">
        <v>0.2</v>
      </c>
      <c r="AN258" s="369" t="s">
        <v>2296</v>
      </c>
      <c r="AO258" s="367" t="s">
        <v>1324</v>
      </c>
      <c r="AP258" s="370" t="s">
        <v>13</v>
      </c>
      <c r="AQ258" s="376" t="s">
        <v>679</v>
      </c>
      <c r="AR258" s="369" t="s">
        <v>34</v>
      </c>
      <c r="AS258" s="369" t="s">
        <v>34</v>
      </c>
      <c r="AT258" s="369"/>
      <c r="AW258" s="680"/>
      <c r="AX258" s="680"/>
      <c r="AY258" s="681"/>
      <c r="AZ258" s="681"/>
      <c r="BA258" s="681"/>
      <c r="BB258" s="682"/>
      <c r="BC258" s="681"/>
      <c r="BD258" s="681"/>
      <c r="BE258" s="681"/>
      <c r="BF258" s="681"/>
      <c r="BG258" s="682"/>
      <c r="BH258" s="682"/>
      <c r="BI258" s="683"/>
      <c r="BJ258" s="683"/>
      <c r="BK258" s="683"/>
      <c r="BL258" s="682"/>
      <c r="BM258" s="682"/>
      <c r="BN258" s="682"/>
      <c r="BO258" s="682"/>
      <c r="BP258" s="682"/>
      <c r="BQ258" s="682"/>
      <c r="BR258" s="682"/>
      <c r="BS258" s="682"/>
      <c r="BT258" s="685"/>
      <c r="BU258" s="686"/>
      <c r="BV258" s="684"/>
      <c r="BW258" s="687"/>
    </row>
    <row r="259" spans="2:75" ht="15.75" customHeight="1">
      <c r="B259" s="363" t="s">
        <v>834</v>
      </c>
      <c r="C259" s="364">
        <v>42730970000192</v>
      </c>
      <c r="D259" s="365" t="s">
        <v>11</v>
      </c>
      <c r="E259" s="365" t="s">
        <v>620</v>
      </c>
      <c r="F259" s="365" t="s">
        <v>663</v>
      </c>
      <c r="G259" s="366" t="s">
        <v>738</v>
      </c>
      <c r="H259" s="366" t="s">
        <v>34</v>
      </c>
      <c r="I259" s="366"/>
      <c r="J259" s="366"/>
      <c r="K259" s="367" t="s">
        <v>48</v>
      </c>
      <c r="L259" s="368"/>
      <c r="M259" s="368" t="s">
        <v>34</v>
      </c>
      <c r="N259" s="367">
        <v>613657</v>
      </c>
      <c r="O259" s="367" t="s">
        <v>1321</v>
      </c>
      <c r="P259" s="371">
        <v>44456</v>
      </c>
      <c r="Q259" s="372">
        <v>32789041.18</v>
      </c>
      <c r="R259" s="372" t="s">
        <v>1421</v>
      </c>
      <c r="S259" s="367">
        <v>31</v>
      </c>
      <c r="T259" s="369">
        <v>8.9912659631264935E-2</v>
      </c>
      <c r="U259" s="369">
        <v>1.1623185003292709</v>
      </c>
      <c r="V259" s="369" t="s">
        <v>1421</v>
      </c>
      <c r="W259" s="369" t="s">
        <v>1421</v>
      </c>
      <c r="X259" s="369" t="s">
        <v>1421</v>
      </c>
      <c r="Y259" s="369" t="s">
        <v>1421</v>
      </c>
      <c r="Z259" s="369" t="s">
        <v>1421</v>
      </c>
      <c r="AA259" s="369" t="s">
        <v>1421</v>
      </c>
      <c r="AB259" s="369" t="s">
        <v>1421</v>
      </c>
      <c r="AC259" s="373" t="s">
        <v>1421</v>
      </c>
      <c r="AD259" s="555">
        <v>0</v>
      </c>
      <c r="AE259" s="370" t="s">
        <v>2313</v>
      </c>
      <c r="AF259" s="370" t="s">
        <v>2278</v>
      </c>
      <c r="AG259" s="374" t="s">
        <v>1444</v>
      </c>
      <c r="AH259" s="374" t="s">
        <v>2279</v>
      </c>
      <c r="AI259" s="374">
        <v>5000</v>
      </c>
      <c r="AJ259" s="374">
        <v>1000</v>
      </c>
      <c r="AK259" s="374">
        <v>1000</v>
      </c>
      <c r="AL259" s="369">
        <v>5.0000000000000001E-3</v>
      </c>
      <c r="AM259" s="369">
        <v>0.2</v>
      </c>
      <c r="AN259" s="369" t="s">
        <v>2296</v>
      </c>
      <c r="AO259" s="367" t="s">
        <v>1324</v>
      </c>
      <c r="AP259" s="370" t="s">
        <v>11</v>
      </c>
      <c r="AQ259" s="376" t="s">
        <v>675</v>
      </c>
      <c r="AR259" s="369">
        <v>1.6666666666666666E-3</v>
      </c>
      <c r="AS259" s="369">
        <v>1.6666666666666666E-3</v>
      </c>
      <c r="AT259" s="369"/>
      <c r="AW259" s="680"/>
      <c r="AX259" s="680"/>
      <c r="AY259" s="681"/>
      <c r="AZ259" s="681"/>
      <c r="BA259" s="681"/>
      <c r="BB259" s="682"/>
      <c r="BC259" s="681"/>
      <c r="BD259" s="681"/>
      <c r="BE259" s="681"/>
      <c r="BF259" s="681"/>
      <c r="BG259" s="682"/>
      <c r="BH259" s="682"/>
      <c r="BI259" s="683"/>
      <c r="BJ259" s="683"/>
      <c r="BK259" s="683"/>
      <c r="BL259" s="218"/>
      <c r="BM259" s="682"/>
      <c r="BN259" s="682"/>
      <c r="BO259" s="682"/>
      <c r="BP259" s="682"/>
      <c r="BQ259" s="682"/>
      <c r="BR259" s="682"/>
      <c r="BS259" s="682"/>
      <c r="BT259" s="685"/>
      <c r="BU259" s="686"/>
      <c r="BV259" s="684"/>
      <c r="BW259" s="687"/>
    </row>
    <row r="260" spans="2:75" ht="15.75" customHeight="1">
      <c r="B260" s="363" t="s">
        <v>835</v>
      </c>
      <c r="C260" s="364">
        <v>26623189000162</v>
      </c>
      <c r="D260" s="365" t="s">
        <v>13</v>
      </c>
      <c r="E260" s="365" t="s">
        <v>615</v>
      </c>
      <c r="F260" s="365" t="s">
        <v>619</v>
      </c>
      <c r="G260" s="366" t="s">
        <v>34</v>
      </c>
      <c r="H260" s="366" t="s">
        <v>1337</v>
      </c>
      <c r="I260" s="366" t="s">
        <v>34</v>
      </c>
      <c r="J260" s="366"/>
      <c r="K260" s="367" t="s">
        <v>48</v>
      </c>
      <c r="L260" s="368"/>
      <c r="M260" s="368" t="s">
        <v>34</v>
      </c>
      <c r="N260" s="367">
        <v>433772</v>
      </c>
      <c r="O260" s="367" t="s">
        <v>1321</v>
      </c>
      <c r="P260" s="371">
        <v>42761</v>
      </c>
      <c r="Q260" s="372">
        <v>308139252.75</v>
      </c>
      <c r="R260" s="372">
        <v>338721607.73182577</v>
      </c>
      <c r="S260" s="367">
        <v>61</v>
      </c>
      <c r="T260" s="369">
        <v>0.11786698831743347</v>
      </c>
      <c r="U260" s="369">
        <v>1.5236895634194865</v>
      </c>
      <c r="V260" s="369">
        <v>0.10186614577441877</v>
      </c>
      <c r="W260" s="369">
        <v>0.99862884201609592</v>
      </c>
      <c r="X260" s="369">
        <v>0.14694409965049182</v>
      </c>
      <c r="Y260" s="369">
        <v>1.1143038015956264</v>
      </c>
      <c r="Z260" s="369">
        <v>0.24397763286734064</v>
      </c>
      <c r="AA260" s="369">
        <v>1.386847959902834</v>
      </c>
      <c r="AB260" s="369">
        <v>4.8008703760925232E-2</v>
      </c>
      <c r="AC260" s="373">
        <v>2.1244019344184954E-2</v>
      </c>
      <c r="AD260" s="555">
        <v>0</v>
      </c>
      <c r="AE260" s="370" t="s">
        <v>2292</v>
      </c>
      <c r="AF260" s="370" t="s">
        <v>2278</v>
      </c>
      <c r="AG260" s="374" t="s">
        <v>1444</v>
      </c>
      <c r="AH260" s="374" t="s">
        <v>2279</v>
      </c>
      <c r="AI260" s="374">
        <v>5000</v>
      </c>
      <c r="AJ260" s="374">
        <v>1000</v>
      </c>
      <c r="AK260" s="374">
        <v>5000</v>
      </c>
      <c r="AL260" s="369">
        <v>5.0000000000000001E-3</v>
      </c>
      <c r="AM260" s="369">
        <v>0.1</v>
      </c>
      <c r="AN260" s="369" t="s">
        <v>34</v>
      </c>
      <c r="AO260" s="367" t="s">
        <v>1324</v>
      </c>
      <c r="AP260" s="370" t="s">
        <v>13</v>
      </c>
      <c r="AQ260" s="376" t="s">
        <v>668</v>
      </c>
      <c r="AR260" s="369">
        <v>4.0000000000000001E-3</v>
      </c>
      <c r="AS260" s="369">
        <v>4.0000000000000001E-3</v>
      </c>
      <c r="AT260" s="369"/>
      <c r="AW260" s="680"/>
      <c r="AX260" s="680"/>
      <c r="AY260" s="681"/>
      <c r="AZ260" s="681"/>
      <c r="BA260" s="681"/>
      <c r="BB260" s="682"/>
      <c r="BC260" s="681"/>
      <c r="BD260" s="681"/>
      <c r="BE260" s="681"/>
      <c r="BF260" s="681"/>
      <c r="BG260" s="682"/>
      <c r="BH260" s="682"/>
      <c r="BI260" s="683"/>
      <c r="BJ260" s="683"/>
      <c r="BK260" s="683"/>
      <c r="BL260" s="682"/>
      <c r="BM260" s="682"/>
      <c r="BN260" s="682"/>
      <c r="BO260" s="682"/>
      <c r="BP260" s="682"/>
      <c r="BQ260" s="682"/>
      <c r="BR260" s="682"/>
      <c r="BS260" s="682"/>
      <c r="BT260" s="685"/>
      <c r="BU260" s="686"/>
      <c r="BV260" s="684"/>
      <c r="BW260" s="687"/>
    </row>
    <row r="261" spans="2:75" ht="15.75" customHeight="1">
      <c r="B261" s="363" t="s">
        <v>836</v>
      </c>
      <c r="C261" s="364">
        <v>35726720000113</v>
      </c>
      <c r="D261" s="365" t="s">
        <v>13</v>
      </c>
      <c r="E261" s="365" t="s">
        <v>615</v>
      </c>
      <c r="F261" s="365" t="s">
        <v>619</v>
      </c>
      <c r="G261" s="366" t="s">
        <v>34</v>
      </c>
      <c r="H261" s="366" t="s">
        <v>865</v>
      </c>
      <c r="I261" s="366" t="s">
        <v>34</v>
      </c>
      <c r="J261" s="366"/>
      <c r="K261" s="367" t="s">
        <v>48</v>
      </c>
      <c r="L261" s="368"/>
      <c r="M261" s="368" t="s">
        <v>34</v>
      </c>
      <c r="N261" s="367">
        <v>520111</v>
      </c>
      <c r="O261" s="367" t="s">
        <v>1321</v>
      </c>
      <c r="P261" s="371">
        <v>43829</v>
      </c>
      <c r="Q261" s="372">
        <v>21739922.899999999</v>
      </c>
      <c r="R261" s="372">
        <v>36533802.436309524</v>
      </c>
      <c r="S261" s="367">
        <v>91</v>
      </c>
      <c r="T261" s="369">
        <v>0.13376353303767474</v>
      </c>
      <c r="U261" s="369">
        <v>1.7291872997273907</v>
      </c>
      <c r="V261" s="369">
        <v>0.11350729385042646</v>
      </c>
      <c r="W261" s="369">
        <v>1.1127510180786446</v>
      </c>
      <c r="X261" s="369">
        <v>0.18554371522125557</v>
      </c>
      <c r="Y261" s="369">
        <v>1.4070116984961185</v>
      </c>
      <c r="Z261" s="369" t="s">
        <v>1421</v>
      </c>
      <c r="AA261" s="369" t="s">
        <v>1421</v>
      </c>
      <c r="AB261" s="369">
        <v>6.5345533262200939E-2</v>
      </c>
      <c r="AC261" s="373">
        <v>0.19148169513697452</v>
      </c>
      <c r="AD261" s="555">
        <v>35343618000139</v>
      </c>
      <c r="AE261" s="370" t="s">
        <v>2292</v>
      </c>
      <c r="AF261" s="370" t="s">
        <v>2278</v>
      </c>
      <c r="AG261" s="374" t="s">
        <v>1444</v>
      </c>
      <c r="AH261" s="374" t="s">
        <v>726</v>
      </c>
      <c r="AI261" s="374">
        <v>100000</v>
      </c>
      <c r="AJ261" s="374">
        <v>10000</v>
      </c>
      <c r="AK261" s="374">
        <v>100000</v>
      </c>
      <c r="AL261" s="369">
        <v>0.01</v>
      </c>
      <c r="AM261" s="369">
        <v>0.1</v>
      </c>
      <c r="AN261" s="369" t="s">
        <v>34</v>
      </c>
      <c r="AO261" s="367" t="s">
        <v>1324</v>
      </c>
      <c r="AP261" s="370" t="s">
        <v>13</v>
      </c>
      <c r="AQ261" s="376" t="s">
        <v>679</v>
      </c>
      <c r="AR261" s="369">
        <v>8.0000000000000002E-3</v>
      </c>
      <c r="AS261" s="369">
        <v>8.0000000000000002E-3</v>
      </c>
      <c r="AT261" s="369"/>
      <c r="AW261" s="680"/>
      <c r="AX261" s="680"/>
      <c r="AY261" s="681"/>
      <c r="AZ261" s="681"/>
      <c r="BA261" s="681"/>
      <c r="BB261" s="682"/>
      <c r="BC261" s="681"/>
      <c r="BD261" s="681"/>
      <c r="BE261" s="681"/>
      <c r="BF261" s="681"/>
      <c r="BG261" s="682"/>
      <c r="BH261" s="682"/>
      <c r="BI261" s="683"/>
      <c r="BJ261" s="683"/>
      <c r="BK261" s="683"/>
      <c r="BL261" s="682"/>
      <c r="BM261" s="682"/>
      <c r="BN261" s="682"/>
      <c r="BO261" s="682"/>
      <c r="BP261" s="682"/>
      <c r="BQ261" s="682"/>
      <c r="BR261" s="682"/>
      <c r="BS261" s="682"/>
      <c r="BT261" s="685"/>
      <c r="BU261" s="686"/>
      <c r="BV261" s="684"/>
      <c r="BW261" s="687"/>
    </row>
    <row r="262" spans="2:75" ht="15.75" customHeight="1">
      <c r="B262" s="363" t="s">
        <v>837</v>
      </c>
      <c r="C262" s="364">
        <v>9120774000120</v>
      </c>
      <c r="D262" s="365" t="s">
        <v>14</v>
      </c>
      <c r="E262" s="365" t="s">
        <v>607</v>
      </c>
      <c r="F262" s="365"/>
      <c r="G262" s="366"/>
      <c r="H262" s="366" t="s">
        <v>34</v>
      </c>
      <c r="I262" s="366" t="s">
        <v>34</v>
      </c>
      <c r="J262" s="366" t="s">
        <v>608</v>
      </c>
      <c r="K262" s="367" t="s">
        <v>48</v>
      </c>
      <c r="L262" s="368"/>
      <c r="M262" s="368" t="s">
        <v>34</v>
      </c>
      <c r="N262" s="367">
        <v>287342</v>
      </c>
      <c r="O262" s="367" t="s">
        <v>1321</v>
      </c>
      <c r="P262" s="371">
        <v>39422</v>
      </c>
      <c r="Q262" s="372">
        <v>723852841.34000003</v>
      </c>
      <c r="R262" s="372">
        <v>1005131961.4840078</v>
      </c>
      <c r="S262" s="367">
        <v>32</v>
      </c>
      <c r="T262" s="369">
        <v>5.1493516729080868E-2</v>
      </c>
      <c r="U262" s="369">
        <v>0.66566674133186765</v>
      </c>
      <c r="V262" s="369">
        <v>-0.23155162535971729</v>
      </c>
      <c r="W262" s="369">
        <v>-2.2699801758671057</v>
      </c>
      <c r="X262" s="369">
        <v>-0.18540003019817475</v>
      </c>
      <c r="Y262" s="369">
        <v>-1.4059221088641962</v>
      </c>
      <c r="Z262" s="369">
        <v>-2.143565338441733E-2</v>
      </c>
      <c r="AA262" s="369">
        <v>-0.12184720302425274</v>
      </c>
      <c r="AB262" s="369">
        <v>0.2389188449511824</v>
      </c>
      <c r="AC262" s="373">
        <v>-1.3892070412152968</v>
      </c>
      <c r="AD262" s="555">
        <v>12976456000170</v>
      </c>
      <c r="AE262" s="370" t="s">
        <v>2313</v>
      </c>
      <c r="AF262" s="370" t="s">
        <v>2278</v>
      </c>
      <c r="AG262" s="374" t="s">
        <v>1444</v>
      </c>
      <c r="AH262" s="374" t="s">
        <v>2279</v>
      </c>
      <c r="AI262" s="374">
        <v>5000</v>
      </c>
      <c r="AJ262" s="374">
        <v>0</v>
      </c>
      <c r="AK262" s="374">
        <v>0</v>
      </c>
      <c r="AL262" s="369">
        <v>0.02</v>
      </c>
      <c r="AM262" s="369">
        <v>0.2</v>
      </c>
      <c r="AN262" s="369" t="s">
        <v>2296</v>
      </c>
      <c r="AO262" s="367" t="s">
        <v>1324</v>
      </c>
      <c r="AP262" s="370" t="s">
        <v>716</v>
      </c>
      <c r="AQ262" s="376" t="s">
        <v>659</v>
      </c>
      <c r="AR262" s="369">
        <v>6.9999999999999993E-3</v>
      </c>
      <c r="AS262" s="369">
        <v>6.9999999999999993E-3</v>
      </c>
      <c r="AT262" s="369"/>
      <c r="AW262" s="680"/>
      <c r="AX262" s="680"/>
      <c r="AY262" s="681"/>
      <c r="AZ262" s="681"/>
      <c r="BA262" s="681"/>
      <c r="BB262" s="682"/>
      <c r="BC262" s="681"/>
      <c r="BD262" s="681"/>
      <c r="BE262" s="681"/>
      <c r="BF262" s="681"/>
      <c r="BG262" s="682"/>
      <c r="BH262" s="682"/>
      <c r="BI262" s="683"/>
      <c r="BJ262" s="683"/>
      <c r="BK262" s="683"/>
      <c r="BL262" s="682"/>
      <c r="BM262" s="682"/>
      <c r="BN262" s="682"/>
      <c r="BO262" s="682"/>
      <c r="BP262" s="682"/>
      <c r="BQ262" s="682"/>
      <c r="BR262" s="682"/>
      <c r="BS262" s="682"/>
      <c r="BT262" s="685"/>
      <c r="BU262" s="686"/>
      <c r="BV262" s="684"/>
      <c r="BW262" s="687"/>
    </row>
    <row r="263" spans="2:75" ht="15.75" customHeight="1">
      <c r="B263" s="363" t="s">
        <v>146</v>
      </c>
      <c r="C263" s="364">
        <v>22710616000199</v>
      </c>
      <c r="D263" s="365" t="s">
        <v>14</v>
      </c>
      <c r="E263" s="365" t="s">
        <v>607</v>
      </c>
      <c r="F263" s="365"/>
      <c r="G263" s="366"/>
      <c r="H263" s="366" t="s">
        <v>34</v>
      </c>
      <c r="I263" s="366" t="s">
        <v>34</v>
      </c>
      <c r="J263" s="366" t="s">
        <v>611</v>
      </c>
      <c r="K263" s="367" t="s">
        <v>48</v>
      </c>
      <c r="L263" s="368"/>
      <c r="M263" s="368" t="s">
        <v>34</v>
      </c>
      <c r="N263" s="367">
        <v>407771</v>
      </c>
      <c r="O263" s="367" t="s">
        <v>1321</v>
      </c>
      <c r="P263" s="371">
        <v>42248</v>
      </c>
      <c r="Q263" s="372">
        <v>4841524.9000000004</v>
      </c>
      <c r="R263" s="372">
        <v>7776459.2526587257</v>
      </c>
      <c r="S263" s="367">
        <v>32</v>
      </c>
      <c r="T263" s="369">
        <v>-0.19979434256832151</v>
      </c>
      <c r="U263" s="369">
        <v>-2.5827804625137971</v>
      </c>
      <c r="V263" s="369">
        <v>-0.18454468255870127</v>
      </c>
      <c r="W263" s="369">
        <v>-1.8091549576434871</v>
      </c>
      <c r="X263" s="369">
        <v>-1.5260241672647168E-2</v>
      </c>
      <c r="Y263" s="369">
        <v>-0.11572118478757733</v>
      </c>
      <c r="Z263" s="369">
        <v>1.5880478287295219E-2</v>
      </c>
      <c r="AA263" s="369">
        <v>9.0269786849648467E-2</v>
      </c>
      <c r="AB263" s="369">
        <v>0.21482653044346731</v>
      </c>
      <c r="AC263" s="373">
        <v>-1.2940038751790541</v>
      </c>
      <c r="AD263" s="555">
        <v>22314799000123</v>
      </c>
      <c r="AE263" s="370" t="s">
        <v>2313</v>
      </c>
      <c r="AF263" s="370" t="s">
        <v>2278</v>
      </c>
      <c r="AG263" s="374" t="s">
        <v>1444</v>
      </c>
      <c r="AH263" s="374" t="s">
        <v>2279</v>
      </c>
      <c r="AI263" s="374">
        <v>50000</v>
      </c>
      <c r="AJ263" s="374">
        <v>5000</v>
      </c>
      <c r="AK263" s="374">
        <v>5000</v>
      </c>
      <c r="AL263" s="369">
        <v>1.4999999999999999E-2</v>
      </c>
      <c r="AM263" s="369" t="s">
        <v>34</v>
      </c>
      <c r="AN263" s="369" t="s">
        <v>2296</v>
      </c>
      <c r="AO263" s="367" t="s">
        <v>1324</v>
      </c>
      <c r="AP263" s="370" t="s">
        <v>716</v>
      </c>
      <c r="AQ263" s="376" t="s">
        <v>687</v>
      </c>
      <c r="AR263" s="369">
        <v>5.2499999999999995E-3</v>
      </c>
      <c r="AS263" s="369">
        <v>5.2499999999999995E-3</v>
      </c>
      <c r="AT263" s="369"/>
      <c r="AW263" s="680"/>
      <c r="AX263" s="680"/>
      <c r="AY263" s="681"/>
      <c r="AZ263" s="681"/>
      <c r="BA263" s="681"/>
      <c r="BB263" s="681"/>
      <c r="BC263" s="681"/>
      <c r="BD263" s="681"/>
      <c r="BE263" s="681"/>
      <c r="BF263" s="681"/>
      <c r="BG263" s="682"/>
      <c r="BH263" s="682"/>
      <c r="BI263" s="683"/>
      <c r="BJ263" s="683"/>
      <c r="BK263" s="683"/>
      <c r="BL263" s="218"/>
      <c r="BM263" s="682"/>
      <c r="BN263" s="682"/>
      <c r="BO263" s="682"/>
      <c r="BP263" s="682"/>
      <c r="BQ263" s="682"/>
      <c r="BR263" s="682"/>
      <c r="BS263" s="682"/>
      <c r="BT263" s="682"/>
      <c r="BU263" s="682"/>
      <c r="BV263" s="684"/>
      <c r="BW263" s="681"/>
    </row>
    <row r="264" spans="2:75" ht="15.75" customHeight="1">
      <c r="B264" s="363" t="s">
        <v>147</v>
      </c>
      <c r="C264" s="364">
        <v>22353918000157</v>
      </c>
      <c r="D264" s="365" t="s">
        <v>14</v>
      </c>
      <c r="E264" s="365" t="s">
        <v>607</v>
      </c>
      <c r="F264" s="365"/>
      <c r="G264" s="366"/>
      <c r="H264" s="366" t="s">
        <v>34</v>
      </c>
      <c r="I264" s="366" t="s">
        <v>34</v>
      </c>
      <c r="J264" s="366" t="s">
        <v>611</v>
      </c>
      <c r="K264" s="367" t="s">
        <v>49</v>
      </c>
      <c r="L264" s="368"/>
      <c r="M264" s="368" t="s">
        <v>34</v>
      </c>
      <c r="N264" s="367">
        <v>408565</v>
      </c>
      <c r="O264" s="367" t="s">
        <v>1321</v>
      </c>
      <c r="P264" s="371">
        <v>42248</v>
      </c>
      <c r="Q264" s="372">
        <v>6755168.1900000004</v>
      </c>
      <c r="R264" s="372">
        <v>11969525.057658734</v>
      </c>
      <c r="S264" s="367">
        <v>32</v>
      </c>
      <c r="T264" s="369">
        <v>-0.28747508625465756</v>
      </c>
      <c r="U264" s="369">
        <v>-3.7162465497945649</v>
      </c>
      <c r="V264" s="369">
        <v>-0.22626162301287789</v>
      </c>
      <c r="W264" s="369">
        <v>-2.2181204645005321</v>
      </c>
      <c r="X264" s="369">
        <v>-0.13206305346795855</v>
      </c>
      <c r="Y264" s="369">
        <v>-1.0014581250944441</v>
      </c>
      <c r="Z264" s="369">
        <v>0.17373559718750808</v>
      </c>
      <c r="AA264" s="369">
        <v>0.98756945745516955</v>
      </c>
      <c r="AB264" s="369">
        <v>0.2349783926819641</v>
      </c>
      <c r="AC264" s="373">
        <v>-1.3873010036280138</v>
      </c>
      <c r="AD264" s="555">
        <v>22690848000122</v>
      </c>
      <c r="AE264" s="370" t="s">
        <v>2313</v>
      </c>
      <c r="AF264" s="370" t="s">
        <v>2278</v>
      </c>
      <c r="AG264" s="374" t="s">
        <v>1444</v>
      </c>
      <c r="AH264" s="374" t="s">
        <v>2279</v>
      </c>
      <c r="AI264" s="374">
        <v>50000</v>
      </c>
      <c r="AJ264" s="374">
        <v>5000</v>
      </c>
      <c r="AK264" s="374">
        <v>5000</v>
      </c>
      <c r="AL264" s="369">
        <v>1.4999999999999999E-2</v>
      </c>
      <c r="AM264" s="369">
        <v>0.2</v>
      </c>
      <c r="AN264" s="369" t="s">
        <v>2296</v>
      </c>
      <c r="AO264" s="367" t="s">
        <v>1324</v>
      </c>
      <c r="AP264" s="370" t="s">
        <v>716</v>
      </c>
      <c r="AQ264" s="376" t="s">
        <v>687</v>
      </c>
      <c r="AR264" s="369">
        <v>5.2499999999999995E-3</v>
      </c>
      <c r="AS264" s="369">
        <v>5.2499999999999995E-3</v>
      </c>
      <c r="AT264" s="369"/>
      <c r="AW264" s="680"/>
      <c r="AX264" s="680"/>
      <c r="AY264" s="681"/>
      <c r="AZ264" s="681"/>
      <c r="BA264" s="681"/>
      <c r="BB264" s="682"/>
      <c r="BC264" s="681"/>
      <c r="BD264" s="681"/>
      <c r="BE264" s="681"/>
      <c r="BF264" s="681"/>
      <c r="BG264" s="682"/>
      <c r="BH264" s="682"/>
      <c r="BI264" s="683"/>
      <c r="BJ264" s="683"/>
      <c r="BK264" s="683"/>
      <c r="BL264" s="682"/>
      <c r="BM264" s="682"/>
      <c r="BN264" s="682"/>
      <c r="BO264" s="682"/>
      <c r="BP264" s="682"/>
      <c r="BQ264" s="682"/>
      <c r="BR264" s="682"/>
      <c r="BS264" s="682"/>
      <c r="BT264" s="685"/>
      <c r="BU264" s="686"/>
      <c r="BV264" s="684"/>
      <c r="BW264" s="687"/>
    </row>
    <row r="265" spans="2:75" ht="15.75" customHeight="1">
      <c r="B265" s="363" t="s">
        <v>838</v>
      </c>
      <c r="C265" s="364">
        <v>11977794000164</v>
      </c>
      <c r="D265" s="365" t="s">
        <v>14</v>
      </c>
      <c r="E265" s="365" t="s">
        <v>607</v>
      </c>
      <c r="F265" s="365"/>
      <c r="G265" s="366"/>
      <c r="H265" s="366" t="s">
        <v>34</v>
      </c>
      <c r="I265" s="366" t="s">
        <v>34</v>
      </c>
      <c r="J265" s="366" t="s">
        <v>608</v>
      </c>
      <c r="K265" s="367" t="s">
        <v>48</v>
      </c>
      <c r="L265" s="368"/>
      <c r="M265" s="368" t="s">
        <v>34</v>
      </c>
      <c r="N265" s="367">
        <v>252311</v>
      </c>
      <c r="O265" s="367" t="s">
        <v>1321</v>
      </c>
      <c r="P265" s="371">
        <v>40378</v>
      </c>
      <c r="Q265" s="372">
        <v>1448736263.8599999</v>
      </c>
      <c r="R265" s="372">
        <v>1844816188.8704364</v>
      </c>
      <c r="S265" s="367">
        <v>32</v>
      </c>
      <c r="T265" s="369">
        <v>-4.2403823198605695E-3</v>
      </c>
      <c r="U265" s="369">
        <v>-5.4816249892459694E-2</v>
      </c>
      <c r="V265" s="369">
        <v>-0.26879299757073905</v>
      </c>
      <c r="W265" s="369">
        <v>-2.6350701488257422</v>
      </c>
      <c r="X265" s="369">
        <v>-0.27506132164730068</v>
      </c>
      <c r="Y265" s="369">
        <v>-2.0858399698424277</v>
      </c>
      <c r="Z265" s="369">
        <v>-0.17821267120498852</v>
      </c>
      <c r="AA265" s="369">
        <v>-1.0130185975853747</v>
      </c>
      <c r="AB265" s="369">
        <v>0.25222452470589818</v>
      </c>
      <c r="AC265" s="373">
        <v>-1.4995763241921578</v>
      </c>
      <c r="AD265" s="555">
        <v>17009959000190</v>
      </c>
      <c r="AE265" s="370" t="s">
        <v>2313</v>
      </c>
      <c r="AF265" s="370" t="s">
        <v>2278</v>
      </c>
      <c r="AG265" s="374" t="s">
        <v>1444</v>
      </c>
      <c r="AH265" s="374" t="s">
        <v>2282</v>
      </c>
      <c r="AI265" s="374">
        <v>5000</v>
      </c>
      <c r="AJ265" s="374">
        <v>0</v>
      </c>
      <c r="AK265" s="374">
        <v>0</v>
      </c>
      <c r="AL265" s="369">
        <v>0.03</v>
      </c>
      <c r="AM265" s="369" t="s">
        <v>34</v>
      </c>
      <c r="AN265" s="369" t="s">
        <v>2296</v>
      </c>
      <c r="AO265" s="367" t="s">
        <v>1324</v>
      </c>
      <c r="AP265" s="370" t="s">
        <v>716</v>
      </c>
      <c r="AQ265" s="376" t="s">
        <v>659</v>
      </c>
      <c r="AR265" s="369">
        <v>1.0499999999999999E-2</v>
      </c>
      <c r="AS265" s="369">
        <v>1.0499999999999999E-2</v>
      </c>
      <c r="AT265" s="369"/>
      <c r="AW265" s="680"/>
      <c r="AX265" s="680"/>
      <c r="AY265" s="681"/>
      <c r="AZ265" s="681"/>
      <c r="BA265" s="681"/>
      <c r="BB265" s="682"/>
      <c r="BC265" s="681"/>
      <c r="BD265" s="681"/>
      <c r="BE265" s="681"/>
      <c r="BF265" s="681"/>
      <c r="BG265" s="682"/>
      <c r="BH265" s="682"/>
      <c r="BI265" s="683"/>
      <c r="BJ265" s="683"/>
      <c r="BK265" s="683"/>
      <c r="BL265" s="682"/>
      <c r="BM265" s="682"/>
      <c r="BN265" s="682"/>
      <c r="BO265" s="682"/>
      <c r="BP265" s="682"/>
      <c r="BQ265" s="682"/>
      <c r="BR265" s="682"/>
      <c r="BS265" s="682"/>
      <c r="BT265" s="685"/>
      <c r="BU265" s="686"/>
      <c r="BV265" s="684"/>
      <c r="BW265" s="687"/>
    </row>
    <row r="266" spans="2:75" ht="15.75" customHeight="1">
      <c r="B266" s="363" t="s">
        <v>839</v>
      </c>
      <c r="C266" s="364">
        <v>14799785000119</v>
      </c>
      <c r="D266" s="365" t="s">
        <v>13</v>
      </c>
      <c r="E266" s="365" t="s">
        <v>616</v>
      </c>
      <c r="F266" s="365" t="s">
        <v>617</v>
      </c>
      <c r="G266" s="366" t="s">
        <v>34</v>
      </c>
      <c r="H266" s="366" t="s">
        <v>1338</v>
      </c>
      <c r="I266" s="366" t="s">
        <v>34</v>
      </c>
      <c r="J266" s="366" t="s">
        <v>608</v>
      </c>
      <c r="K266" s="367" t="s">
        <v>48</v>
      </c>
      <c r="L266" s="368"/>
      <c r="M266" s="368" t="s">
        <v>34</v>
      </c>
      <c r="N266" s="367">
        <v>296961</v>
      </c>
      <c r="O266" s="367" t="s">
        <v>1321</v>
      </c>
      <c r="P266" s="371">
        <v>40952</v>
      </c>
      <c r="Q266" s="372">
        <v>412341139.20999998</v>
      </c>
      <c r="R266" s="372">
        <v>569216580.71134925</v>
      </c>
      <c r="S266" s="367">
        <v>32</v>
      </c>
      <c r="T266" s="369">
        <v>0.18128283734990558</v>
      </c>
      <c r="U266" s="369">
        <v>2.3434786214544214</v>
      </c>
      <c r="V266" s="369">
        <v>2.9084951889761568E-2</v>
      </c>
      <c r="W266" s="369">
        <v>0.28512978089979357</v>
      </c>
      <c r="X266" s="369">
        <v>4.208479116171282E-2</v>
      </c>
      <c r="Y266" s="369">
        <v>0.31913661652557312</v>
      </c>
      <c r="Z266" s="369">
        <v>0.14863392129091269</v>
      </c>
      <c r="AA266" s="369">
        <v>0.84488339399022838</v>
      </c>
      <c r="AB266" s="369">
        <v>9.3521322605064711E-2</v>
      </c>
      <c r="AC266" s="373">
        <v>-0.68568034298895986</v>
      </c>
      <c r="AD266" s="555">
        <v>14816895000141</v>
      </c>
      <c r="AE266" s="370" t="s">
        <v>2313</v>
      </c>
      <c r="AF266" s="370" t="s">
        <v>2278</v>
      </c>
      <c r="AG266" s="374" t="s">
        <v>1444</v>
      </c>
      <c r="AH266" s="374" t="s">
        <v>2279</v>
      </c>
      <c r="AI266" s="374">
        <v>5000</v>
      </c>
      <c r="AJ266" s="374">
        <v>1000</v>
      </c>
      <c r="AK266" s="374">
        <v>1000</v>
      </c>
      <c r="AL266" s="369">
        <v>0.02</v>
      </c>
      <c r="AM266" s="369">
        <v>0.2</v>
      </c>
      <c r="AN266" s="369" t="s">
        <v>2296</v>
      </c>
      <c r="AO266" s="367" t="s">
        <v>1324</v>
      </c>
      <c r="AP266" s="370" t="s">
        <v>716</v>
      </c>
      <c r="AQ266" s="376" t="s">
        <v>659</v>
      </c>
      <c r="AR266" s="369">
        <v>6.9999999999999993E-3</v>
      </c>
      <c r="AS266" s="369">
        <v>6.9999999999999993E-3</v>
      </c>
      <c r="AT266" s="369"/>
      <c r="AW266" s="680"/>
      <c r="AX266" s="680"/>
      <c r="AY266" s="681"/>
      <c r="AZ266" s="681"/>
      <c r="BA266" s="681"/>
      <c r="BB266" s="682"/>
      <c r="BC266" s="681"/>
      <c r="BD266" s="681"/>
      <c r="BE266" s="681"/>
      <c r="BF266" s="681"/>
      <c r="BG266" s="682"/>
      <c r="BH266" s="682"/>
      <c r="BI266" s="683"/>
      <c r="BJ266" s="683"/>
      <c r="BK266" s="683"/>
      <c r="BL266" s="682"/>
      <c r="BM266" s="682"/>
      <c r="BN266" s="682"/>
      <c r="BO266" s="682"/>
      <c r="BP266" s="682"/>
      <c r="BQ266" s="682"/>
      <c r="BR266" s="682"/>
      <c r="BS266" s="682"/>
      <c r="BT266" s="685"/>
      <c r="BU266" s="686"/>
      <c r="BV266" s="684"/>
      <c r="BW266" s="687"/>
    </row>
    <row r="267" spans="2:75" ht="15.75" customHeight="1">
      <c r="B267" s="363" t="s">
        <v>1542</v>
      </c>
      <c r="C267" s="364">
        <v>37970310000149</v>
      </c>
      <c r="D267" s="365" t="s">
        <v>13</v>
      </c>
      <c r="E267" s="365" t="s">
        <v>616</v>
      </c>
      <c r="F267" s="365" t="s">
        <v>617</v>
      </c>
      <c r="G267" s="366" t="s">
        <v>34</v>
      </c>
      <c r="H267" s="366" t="s">
        <v>1338</v>
      </c>
      <c r="I267" s="366" t="s">
        <v>34</v>
      </c>
      <c r="J267" s="366" t="s">
        <v>608</v>
      </c>
      <c r="K267" s="367" t="s">
        <v>48</v>
      </c>
      <c r="L267" s="368"/>
      <c r="M267" s="368"/>
      <c r="N267" s="367">
        <v>551831</v>
      </c>
      <c r="O267" s="367" t="s">
        <v>1321</v>
      </c>
      <c r="P267" s="371">
        <v>44084</v>
      </c>
      <c r="Q267" s="372">
        <v>158295768.81999999</v>
      </c>
      <c r="R267" s="372">
        <v>137837999.00726187</v>
      </c>
      <c r="S267" s="367">
        <v>32</v>
      </c>
      <c r="T267" s="369">
        <v>0.197355758606093</v>
      </c>
      <c r="U267" s="369">
        <v>2.2198405058854109</v>
      </c>
      <c r="V267" s="369">
        <v>7.8769323548537606E-2</v>
      </c>
      <c r="W267" s="369">
        <v>0.72292188334880403</v>
      </c>
      <c r="X267" s="369">
        <v>6.0175788113413731E-2</v>
      </c>
      <c r="Y267" s="369">
        <v>0.4231435321054432</v>
      </c>
      <c r="Z267" s="369" t="s">
        <v>1421</v>
      </c>
      <c r="AA267" s="369" t="s">
        <v>1421</v>
      </c>
      <c r="AB267" s="369">
        <v>9.3515754177769375E-2</v>
      </c>
      <c r="AC267" s="373">
        <v>-0.24871290314288086</v>
      </c>
      <c r="AD267" s="555">
        <v>37967588000167</v>
      </c>
      <c r="AE267" s="370" t="s">
        <v>2313</v>
      </c>
      <c r="AF267" s="370" t="s">
        <v>2278</v>
      </c>
      <c r="AG267" s="374" t="s">
        <v>1444</v>
      </c>
      <c r="AH267" s="374" t="s">
        <v>2279</v>
      </c>
      <c r="AI267" s="374">
        <v>5000</v>
      </c>
      <c r="AJ267" s="374">
        <v>1000</v>
      </c>
      <c r="AK267" s="374">
        <v>1000</v>
      </c>
      <c r="AL267" s="369">
        <v>0.02</v>
      </c>
      <c r="AM267" s="369">
        <v>0.2</v>
      </c>
      <c r="AN267" s="369" t="s">
        <v>34</v>
      </c>
      <c r="AO267" s="367" t="s">
        <v>1324</v>
      </c>
      <c r="AP267" s="370" t="s">
        <v>13</v>
      </c>
      <c r="AQ267" s="376" t="s">
        <v>668</v>
      </c>
      <c r="AR267" s="369">
        <v>6.9999999999999993E-3</v>
      </c>
      <c r="AS267" s="369">
        <v>6.9999999999999993E-3</v>
      </c>
      <c r="AT267" s="369"/>
      <c r="AW267" s="680"/>
      <c r="AX267" s="680"/>
      <c r="AY267" s="681"/>
      <c r="AZ267" s="681"/>
      <c r="BA267" s="681"/>
      <c r="BB267" s="682"/>
      <c r="BC267" s="681"/>
      <c r="BD267" s="681"/>
      <c r="BE267" s="681"/>
      <c r="BF267" s="681"/>
      <c r="BG267" s="682"/>
      <c r="BH267" s="682"/>
      <c r="BI267" s="683"/>
      <c r="BJ267" s="683"/>
      <c r="BK267" s="683"/>
      <c r="BL267" s="682"/>
      <c r="BM267" s="682"/>
      <c r="BN267" s="682"/>
      <c r="BO267" s="682"/>
      <c r="BP267" s="682"/>
      <c r="BQ267" s="682"/>
      <c r="BR267" s="682"/>
      <c r="BS267" s="682"/>
      <c r="BT267" s="685"/>
      <c r="BU267" s="686"/>
      <c r="BV267" s="684"/>
      <c r="BW267" s="687"/>
    </row>
    <row r="268" spans="2:75" ht="15.75" customHeight="1">
      <c r="B268" s="363" t="s">
        <v>840</v>
      </c>
      <c r="C268" s="364">
        <v>15912241000184</v>
      </c>
      <c r="D268" s="365" t="s">
        <v>14</v>
      </c>
      <c r="E268" s="365" t="s">
        <v>607</v>
      </c>
      <c r="F268" s="365"/>
      <c r="G268" s="366"/>
      <c r="H268" s="366" t="s">
        <v>34</v>
      </c>
      <c r="I268" s="366" t="s">
        <v>34</v>
      </c>
      <c r="J268" s="366"/>
      <c r="K268" s="367" t="s">
        <v>48</v>
      </c>
      <c r="L268" s="368"/>
      <c r="M268" s="368" t="s">
        <v>34</v>
      </c>
      <c r="N268" s="367">
        <v>314153</v>
      </c>
      <c r="O268" s="367" t="s">
        <v>1321</v>
      </c>
      <c r="P268" s="371">
        <v>41155</v>
      </c>
      <c r="Q268" s="372">
        <v>55645333.270000003</v>
      </c>
      <c r="R268" s="372">
        <v>91181592.497420624</v>
      </c>
      <c r="S268" s="367">
        <v>94</v>
      </c>
      <c r="T268" s="369">
        <v>-0.17025672674032222</v>
      </c>
      <c r="U268" s="369">
        <v>-2.2009419375129848</v>
      </c>
      <c r="V268" s="369">
        <v>-0.32255624898886837</v>
      </c>
      <c r="W268" s="369">
        <v>-3.1621297828046449</v>
      </c>
      <c r="X268" s="369">
        <v>-0.31916264899976166</v>
      </c>
      <c r="Y268" s="369">
        <v>-2.4202683466275174</v>
      </c>
      <c r="Z268" s="369">
        <v>-0.18232144102213832</v>
      </c>
      <c r="AA268" s="369">
        <v>-1.036374177241002</v>
      </c>
      <c r="AB268" s="369">
        <v>0.19146256755564947</v>
      </c>
      <c r="AC268" s="373">
        <v>-2.4445901063272819</v>
      </c>
      <c r="AD268" s="555">
        <v>16565058000112</v>
      </c>
      <c r="AE268" s="370" t="s">
        <v>2292</v>
      </c>
      <c r="AF268" s="370" t="s">
        <v>2278</v>
      </c>
      <c r="AG268" s="374" t="s">
        <v>1444</v>
      </c>
      <c r="AH268" s="374" t="s">
        <v>2282</v>
      </c>
      <c r="AI268" s="374">
        <v>5000</v>
      </c>
      <c r="AJ268" s="374">
        <v>5000</v>
      </c>
      <c r="AK268" s="374">
        <v>5000</v>
      </c>
      <c r="AL268" s="369">
        <v>7.4999999999999997E-3</v>
      </c>
      <c r="AM268" s="369">
        <v>0.1</v>
      </c>
      <c r="AN268" s="369" t="s">
        <v>2296</v>
      </c>
      <c r="AO268" s="367" t="s">
        <v>1324</v>
      </c>
      <c r="AP268" s="370" t="s">
        <v>716</v>
      </c>
      <c r="AQ268" s="376" t="s">
        <v>659</v>
      </c>
      <c r="AR268" s="369">
        <v>6.0000000000000001E-3</v>
      </c>
      <c r="AS268" s="369">
        <v>6.0000000000000001E-3</v>
      </c>
      <c r="AT268" s="369"/>
      <c r="AW268" s="680"/>
      <c r="AX268" s="680"/>
      <c r="AY268" s="681"/>
      <c r="AZ268" s="681"/>
      <c r="BA268" s="681"/>
      <c r="BB268" s="682"/>
      <c r="BC268" s="681"/>
      <c r="BD268" s="681"/>
      <c r="BE268" s="681"/>
      <c r="BF268" s="681"/>
      <c r="BG268" s="682"/>
      <c r="BH268" s="682"/>
      <c r="BI268" s="683"/>
      <c r="BJ268" s="683"/>
      <c r="BK268" s="683"/>
      <c r="BL268" s="682"/>
      <c r="BM268" s="682"/>
      <c r="BN268" s="682"/>
      <c r="BO268" s="682"/>
      <c r="BP268" s="682"/>
      <c r="BQ268" s="682"/>
      <c r="BR268" s="682"/>
      <c r="BS268" s="682"/>
      <c r="BT268" s="685"/>
      <c r="BU268" s="686"/>
      <c r="BV268" s="684"/>
      <c r="BW268" s="687"/>
    </row>
    <row r="269" spans="2:75" ht="15.75" customHeight="1">
      <c r="B269" s="363" t="s">
        <v>841</v>
      </c>
      <c r="C269" s="364">
        <v>40428039000129</v>
      </c>
      <c r="D269" s="365" t="s">
        <v>14</v>
      </c>
      <c r="E269" s="365" t="s">
        <v>607</v>
      </c>
      <c r="F269" s="365"/>
      <c r="G269" s="366"/>
      <c r="H269" s="366" t="s">
        <v>34</v>
      </c>
      <c r="I269" s="366" t="s">
        <v>34</v>
      </c>
      <c r="J269" s="366" t="s">
        <v>608</v>
      </c>
      <c r="K269" s="367" t="s">
        <v>48</v>
      </c>
      <c r="L269" s="368"/>
      <c r="M269" s="368" t="s">
        <v>34</v>
      </c>
      <c r="N269" s="367">
        <v>108081</v>
      </c>
      <c r="O269" s="367" t="s">
        <v>1321</v>
      </c>
      <c r="P269" s="371">
        <v>33716</v>
      </c>
      <c r="Q269" s="372">
        <v>11438767.18</v>
      </c>
      <c r="R269" s="372">
        <v>27290522.227539673</v>
      </c>
      <c r="S269" s="367">
        <v>3</v>
      </c>
      <c r="T269" s="369">
        <v>4.9030402289939046E-2</v>
      </c>
      <c r="U269" s="369">
        <v>0.63382558022303548</v>
      </c>
      <c r="V269" s="369">
        <v>-0.14035798228728869</v>
      </c>
      <c r="W269" s="369">
        <v>-1.3759775463544632</v>
      </c>
      <c r="X269" s="369">
        <v>-4.383962358366833E-2</v>
      </c>
      <c r="Y269" s="369">
        <v>-0.33244382956508456</v>
      </c>
      <c r="Z269" s="369">
        <v>2.8949197293370865E-4</v>
      </c>
      <c r="AA269" s="369">
        <v>1.6455662240548914E-3</v>
      </c>
      <c r="AB269" s="369">
        <v>0.20486525524446708</v>
      </c>
      <c r="AC269" s="373">
        <v>-1.1098447121466479</v>
      </c>
      <c r="AD269" s="555">
        <v>0</v>
      </c>
      <c r="AE269" s="370" t="s">
        <v>2313</v>
      </c>
      <c r="AF269" s="370" t="s">
        <v>2278</v>
      </c>
      <c r="AG269" s="374" t="s">
        <v>1444</v>
      </c>
      <c r="AH269" s="374" t="s">
        <v>2282</v>
      </c>
      <c r="AI269" s="374">
        <v>1000</v>
      </c>
      <c r="AJ269" s="374">
        <v>1000</v>
      </c>
      <c r="AK269" s="374">
        <v>1000</v>
      </c>
      <c r="AL269" s="369">
        <v>1.4999999999999999E-2</v>
      </c>
      <c r="AM269" s="369" t="s">
        <v>34</v>
      </c>
      <c r="AN269" s="369" t="s">
        <v>2296</v>
      </c>
      <c r="AO269" s="367" t="s">
        <v>1324</v>
      </c>
      <c r="AP269" s="370" t="s">
        <v>716</v>
      </c>
      <c r="AQ269" s="376" t="s">
        <v>670</v>
      </c>
      <c r="AR269" s="369">
        <v>5.2499999999999995E-3</v>
      </c>
      <c r="AS269" s="369">
        <v>5.2499999999999995E-3</v>
      </c>
      <c r="AT269" s="369"/>
      <c r="AW269" s="680"/>
      <c r="AX269" s="680"/>
      <c r="AY269" s="681"/>
      <c r="AZ269" s="681"/>
      <c r="BA269" s="681"/>
      <c r="BB269" s="682"/>
      <c r="BC269" s="681"/>
      <c r="BD269" s="681"/>
      <c r="BE269" s="681"/>
      <c r="BF269" s="681"/>
      <c r="BG269" s="682"/>
      <c r="BH269" s="682"/>
      <c r="BI269" s="683"/>
      <c r="BJ269" s="683"/>
      <c r="BK269" s="683"/>
      <c r="BL269" s="682"/>
      <c r="BM269" s="682"/>
      <c r="BN269" s="682"/>
      <c r="BO269" s="682"/>
      <c r="BP269" s="682"/>
      <c r="BQ269" s="682"/>
      <c r="BR269" s="682"/>
      <c r="BS269" s="682"/>
      <c r="BT269" s="685"/>
      <c r="BU269" s="686"/>
      <c r="BV269" s="684"/>
      <c r="BW269" s="687"/>
    </row>
    <row r="270" spans="2:75" ht="15.75" customHeight="1">
      <c r="B270" s="363" t="s">
        <v>842</v>
      </c>
      <c r="C270" s="364">
        <v>22232878000195</v>
      </c>
      <c r="D270" s="365" t="s">
        <v>11</v>
      </c>
      <c r="E270" s="365" t="s">
        <v>620</v>
      </c>
      <c r="F270" s="365" t="s">
        <v>663</v>
      </c>
      <c r="G270" s="366" t="s">
        <v>738</v>
      </c>
      <c r="H270" s="366" t="s">
        <v>34</v>
      </c>
      <c r="I270" s="366"/>
      <c r="J270" s="366" t="s">
        <v>608</v>
      </c>
      <c r="K270" s="367" t="s">
        <v>48</v>
      </c>
      <c r="L270" s="368"/>
      <c r="M270" s="368" t="s">
        <v>34</v>
      </c>
      <c r="N270" s="367">
        <v>400513</v>
      </c>
      <c r="O270" s="367" t="s">
        <v>1321</v>
      </c>
      <c r="P270" s="371">
        <v>42184</v>
      </c>
      <c r="Q270" s="372">
        <v>872297484.89999998</v>
      </c>
      <c r="R270" s="372">
        <v>770287889.70372963</v>
      </c>
      <c r="S270" s="367">
        <v>31</v>
      </c>
      <c r="T270" s="369">
        <v>9.580424770059226E-2</v>
      </c>
      <c r="U270" s="369">
        <v>1.2384802092296843</v>
      </c>
      <c r="V270" s="369">
        <v>0.13290943710770731</v>
      </c>
      <c r="W270" s="369">
        <v>1.302956897631167</v>
      </c>
      <c r="X270" s="369">
        <v>0.21163888100198269</v>
      </c>
      <c r="Y270" s="369">
        <v>1.6048960810735378</v>
      </c>
      <c r="Z270" s="369">
        <v>0.20171148576840259</v>
      </c>
      <c r="AA270" s="369">
        <v>1.1465934776036828</v>
      </c>
      <c r="AB270" s="369">
        <v>4.3802173247453778E-3</v>
      </c>
      <c r="AC270" s="373">
        <v>6.3187337712114067</v>
      </c>
      <c r="AD270" s="555">
        <v>0</v>
      </c>
      <c r="AE270" s="370" t="s">
        <v>2313</v>
      </c>
      <c r="AF270" s="370" t="s">
        <v>2278</v>
      </c>
      <c r="AG270" s="374" t="s">
        <v>1444</v>
      </c>
      <c r="AH270" s="374" t="s">
        <v>2300</v>
      </c>
      <c r="AI270" s="374">
        <v>0</v>
      </c>
      <c r="AJ270" s="374">
        <v>0</v>
      </c>
      <c r="AK270" s="374">
        <v>0</v>
      </c>
      <c r="AL270" s="369">
        <v>3.0000000000000001E-3</v>
      </c>
      <c r="AM270" s="369">
        <v>0.2</v>
      </c>
      <c r="AN270" s="369" t="s">
        <v>34</v>
      </c>
      <c r="AO270" s="367" t="s">
        <v>1324</v>
      </c>
      <c r="AP270" s="370" t="s">
        <v>11</v>
      </c>
      <c r="AQ270" s="376" t="s">
        <v>675</v>
      </c>
      <c r="AR270" s="369">
        <v>1.0499999999999999E-3</v>
      </c>
      <c r="AS270" s="369">
        <v>1.0499999999999999E-3</v>
      </c>
      <c r="AT270" s="369"/>
      <c r="AW270" s="680"/>
      <c r="AX270" s="680"/>
      <c r="AY270" s="681"/>
      <c r="AZ270" s="681"/>
      <c r="BA270" s="681"/>
      <c r="BB270" s="682"/>
      <c r="BC270" s="681"/>
      <c r="BD270" s="681"/>
      <c r="BE270" s="681"/>
      <c r="BF270" s="681"/>
      <c r="BG270" s="682"/>
      <c r="BH270" s="682"/>
      <c r="BI270" s="683"/>
      <c r="BJ270" s="683"/>
      <c r="BK270" s="683"/>
      <c r="BL270" s="682"/>
      <c r="BM270" s="682"/>
      <c r="BN270" s="682"/>
      <c r="BO270" s="682"/>
      <c r="BP270" s="682"/>
      <c r="BQ270" s="682"/>
      <c r="BR270" s="682"/>
      <c r="BS270" s="682"/>
      <c r="BT270" s="685"/>
      <c r="BU270" s="686"/>
      <c r="BV270" s="684"/>
      <c r="BW270" s="687"/>
    </row>
    <row r="271" spans="2:75" ht="15.75" customHeight="1">
      <c r="B271" s="363" t="s">
        <v>843</v>
      </c>
      <c r="C271" s="364">
        <v>42730755000191</v>
      </c>
      <c r="D271" s="365" t="s">
        <v>11</v>
      </c>
      <c r="E271" s="365" t="s">
        <v>620</v>
      </c>
      <c r="F271" s="365" t="s">
        <v>685</v>
      </c>
      <c r="G271" s="366" t="s">
        <v>738</v>
      </c>
      <c r="H271" s="366" t="s">
        <v>34</v>
      </c>
      <c r="I271" s="366" t="s">
        <v>1319</v>
      </c>
      <c r="J271" s="366" t="s">
        <v>608</v>
      </c>
      <c r="K271" s="367" t="s">
        <v>48</v>
      </c>
      <c r="L271" s="368"/>
      <c r="M271" s="368" t="s">
        <v>34</v>
      </c>
      <c r="N271" s="367">
        <v>613398</v>
      </c>
      <c r="O271" s="367" t="s">
        <v>1321</v>
      </c>
      <c r="P271" s="371">
        <v>44454</v>
      </c>
      <c r="Q271" s="372">
        <v>286000.53999999998</v>
      </c>
      <c r="R271" s="372" t="s">
        <v>1421</v>
      </c>
      <c r="S271" s="367">
        <v>16</v>
      </c>
      <c r="T271" s="369">
        <v>-0.20894721057472943</v>
      </c>
      <c r="U271" s="369">
        <v>-2.7011013737019307</v>
      </c>
      <c r="V271" s="369" t="s">
        <v>1421</v>
      </c>
      <c r="W271" s="369" t="s">
        <v>1421</v>
      </c>
      <c r="X271" s="369" t="s">
        <v>1421</v>
      </c>
      <c r="Y271" s="369" t="s">
        <v>1421</v>
      </c>
      <c r="Z271" s="369" t="s">
        <v>1421</v>
      </c>
      <c r="AA271" s="369" t="s">
        <v>1421</v>
      </c>
      <c r="AB271" s="369" t="s">
        <v>1421</v>
      </c>
      <c r="AC271" s="373" t="s">
        <v>1421</v>
      </c>
      <c r="AD271" s="555">
        <v>0</v>
      </c>
      <c r="AE271" s="370" t="s">
        <v>2313</v>
      </c>
      <c r="AF271" s="370" t="s">
        <v>2278</v>
      </c>
      <c r="AG271" s="374" t="s">
        <v>1444</v>
      </c>
      <c r="AH271" s="374" t="s">
        <v>726</v>
      </c>
      <c r="AI271" s="374">
        <v>50000</v>
      </c>
      <c r="AJ271" s="374">
        <v>5000</v>
      </c>
      <c r="AK271" s="374">
        <v>5000</v>
      </c>
      <c r="AL271" s="369">
        <v>1.7500000000000002E-2</v>
      </c>
      <c r="AM271" s="369" t="s">
        <v>34</v>
      </c>
      <c r="AN271" s="369" t="s">
        <v>2296</v>
      </c>
      <c r="AO271" s="367" t="s">
        <v>1324</v>
      </c>
      <c r="AP271" s="370" t="s">
        <v>13</v>
      </c>
      <c r="AQ271" s="376" t="s">
        <v>679</v>
      </c>
      <c r="AR271" s="369">
        <v>6.1250000000000002E-3</v>
      </c>
      <c r="AS271" s="369">
        <v>6.1250000000000002E-3</v>
      </c>
      <c r="AT271" s="369"/>
      <c r="AW271" s="680"/>
      <c r="AX271" s="680"/>
      <c r="AY271" s="681"/>
      <c r="AZ271" s="681"/>
      <c r="BA271" s="681"/>
      <c r="BB271" s="682"/>
      <c r="BC271" s="681"/>
      <c r="BD271" s="681"/>
      <c r="BE271" s="681"/>
      <c r="BF271" s="681"/>
      <c r="BG271" s="682"/>
      <c r="BH271" s="682"/>
      <c r="BI271" s="683"/>
      <c r="BJ271" s="683"/>
      <c r="BK271" s="683"/>
      <c r="BL271" s="682"/>
      <c r="BM271" s="682"/>
      <c r="BN271" s="682"/>
      <c r="BO271" s="682"/>
      <c r="BP271" s="682"/>
      <c r="BQ271" s="682"/>
      <c r="BR271" s="682"/>
      <c r="BS271" s="682"/>
      <c r="BT271" s="685"/>
      <c r="BU271" s="686"/>
      <c r="BV271" s="684"/>
      <c r="BW271" s="687"/>
    </row>
    <row r="272" spans="2:75" ht="15.75" customHeight="1">
      <c r="B272" s="363" t="s">
        <v>148</v>
      </c>
      <c r="C272" s="364">
        <v>4501865000192</v>
      </c>
      <c r="D272" s="365" t="s">
        <v>11</v>
      </c>
      <c r="E272" s="365" t="s">
        <v>620</v>
      </c>
      <c r="F272" s="365" t="s">
        <v>663</v>
      </c>
      <c r="G272" s="366" t="s">
        <v>738</v>
      </c>
      <c r="H272" s="366" t="s">
        <v>34</v>
      </c>
      <c r="I272" s="366" t="s">
        <v>1304</v>
      </c>
      <c r="J272" s="366" t="s">
        <v>608</v>
      </c>
      <c r="K272" s="367" t="s">
        <v>48</v>
      </c>
      <c r="L272" s="368"/>
      <c r="M272" s="368" t="s">
        <v>1418</v>
      </c>
      <c r="N272" s="367">
        <v>91367</v>
      </c>
      <c r="O272" s="367" t="s">
        <v>1321</v>
      </c>
      <c r="P272" s="371">
        <v>37074</v>
      </c>
      <c r="Q272" s="372">
        <v>843308935.74000001</v>
      </c>
      <c r="R272" s="372">
        <v>839777846.7092067</v>
      </c>
      <c r="S272" s="367">
        <v>0</v>
      </c>
      <c r="T272" s="369">
        <v>8.0532938499925377E-2</v>
      </c>
      <c r="U272" s="369">
        <v>1.0410650145176423</v>
      </c>
      <c r="V272" s="369">
        <v>0.10656187370179304</v>
      </c>
      <c r="W272" s="369">
        <v>1.0446626769755611</v>
      </c>
      <c r="X272" s="369">
        <v>0.141542848120777</v>
      </c>
      <c r="Y272" s="369">
        <v>1.0733451300514758</v>
      </c>
      <c r="Z272" s="369">
        <v>0.13791178151583083</v>
      </c>
      <c r="AA272" s="369">
        <v>0.78393527551679998</v>
      </c>
      <c r="AB272" s="369">
        <v>1.5986467080750582E-3</v>
      </c>
      <c r="AC272" s="373">
        <v>2.5817736909739994</v>
      </c>
      <c r="AD272" s="555">
        <v>0</v>
      </c>
      <c r="AE272" s="370" t="s">
        <v>2313</v>
      </c>
      <c r="AF272" s="370" t="s">
        <v>2278</v>
      </c>
      <c r="AG272" s="374" t="s">
        <v>1444</v>
      </c>
      <c r="AH272" s="374" t="s">
        <v>2282</v>
      </c>
      <c r="AI272" s="374">
        <v>500</v>
      </c>
      <c r="AJ272" s="374">
        <v>100</v>
      </c>
      <c r="AK272" s="374">
        <v>100</v>
      </c>
      <c r="AL272" s="369">
        <v>2.5000000000000001E-3</v>
      </c>
      <c r="AM272" s="369" t="s">
        <v>34</v>
      </c>
      <c r="AN272" s="369" t="s">
        <v>2296</v>
      </c>
      <c r="AO272" s="367" t="s">
        <v>1324</v>
      </c>
      <c r="AP272" s="370" t="s">
        <v>11</v>
      </c>
      <c r="AQ272" s="376" t="s">
        <v>669</v>
      </c>
      <c r="AR272" s="369">
        <v>8.7499999999999991E-4</v>
      </c>
      <c r="AS272" s="369">
        <v>8.7499999999999991E-4</v>
      </c>
      <c r="AT272" s="369"/>
      <c r="AW272" s="680"/>
      <c r="AX272" s="680"/>
      <c r="AY272" s="681"/>
      <c r="AZ272" s="681"/>
      <c r="BA272" s="681"/>
      <c r="BB272" s="682"/>
      <c r="BC272" s="681"/>
      <c r="BD272" s="681"/>
      <c r="BE272" s="681"/>
      <c r="BF272" s="681"/>
      <c r="BG272" s="682"/>
      <c r="BH272" s="682"/>
      <c r="BI272" s="683"/>
      <c r="BJ272" s="683"/>
      <c r="BK272" s="683"/>
      <c r="BL272" s="682"/>
      <c r="BM272" s="682"/>
      <c r="BN272" s="682"/>
      <c r="BO272" s="682"/>
      <c r="BP272" s="682"/>
      <c r="BQ272" s="682"/>
      <c r="BR272" s="682"/>
      <c r="BS272" s="682"/>
      <c r="BT272" s="685"/>
      <c r="BU272" s="686"/>
      <c r="BV272" s="684"/>
      <c r="BW272" s="687"/>
    </row>
    <row r="273" spans="2:75" ht="15.75" customHeight="1">
      <c r="B273" s="363" t="s">
        <v>1543</v>
      </c>
      <c r="C273" s="364">
        <v>16565016000181</v>
      </c>
      <c r="D273" s="365" t="s">
        <v>11</v>
      </c>
      <c r="E273" s="365"/>
      <c r="F273" s="365"/>
      <c r="G273" s="366"/>
      <c r="H273" s="366" t="s">
        <v>34</v>
      </c>
      <c r="I273" s="366"/>
      <c r="J273" s="366"/>
      <c r="K273" s="367"/>
      <c r="L273" s="368"/>
      <c r="M273" s="368"/>
      <c r="N273" s="367">
        <v>311715</v>
      </c>
      <c r="O273" s="367" t="s">
        <v>1321</v>
      </c>
      <c r="P273" s="371">
        <v>41138</v>
      </c>
      <c r="Q273" s="372">
        <v>2054424528.1800001</v>
      </c>
      <c r="R273" s="372">
        <v>2044275373.5107944</v>
      </c>
      <c r="S273" s="367">
        <v>0</v>
      </c>
      <c r="T273" s="369">
        <v>9.204103869757474E-2</v>
      </c>
      <c r="U273" s="369">
        <v>1.0352696437525442</v>
      </c>
      <c r="V273" s="369">
        <v>0.11239290349994224</v>
      </c>
      <c r="W273" s="369">
        <v>1.0315092959145655</v>
      </c>
      <c r="X273" s="369">
        <v>0.1473227422697545</v>
      </c>
      <c r="Y273" s="369">
        <v>1.0359426519847763</v>
      </c>
      <c r="Z273" s="369">
        <v>0.16683443775145324</v>
      </c>
      <c r="AA273" s="369">
        <v>0.91167741059507812</v>
      </c>
      <c r="AB273" s="369">
        <v>1.5624223823114385E-3</v>
      </c>
      <c r="AC273" s="373">
        <v>1.9794286667487915</v>
      </c>
      <c r="AD273" s="555">
        <v>16157572000119</v>
      </c>
      <c r="AE273" s="370" t="s">
        <v>2313</v>
      </c>
      <c r="AF273" s="370" t="s">
        <v>2278</v>
      </c>
      <c r="AG273" s="374" t="s">
        <v>1444</v>
      </c>
      <c r="AH273" s="374" t="s">
        <v>2282</v>
      </c>
      <c r="AI273" s="374">
        <v>500</v>
      </c>
      <c r="AJ273" s="374">
        <v>100</v>
      </c>
      <c r="AK273" s="374">
        <v>100</v>
      </c>
      <c r="AL273" s="369">
        <v>1.5E-3</v>
      </c>
      <c r="AM273" s="369" t="s">
        <v>34</v>
      </c>
      <c r="AN273" s="369" t="s">
        <v>2296</v>
      </c>
      <c r="AO273" s="367" t="s">
        <v>1324</v>
      </c>
      <c r="AP273" s="370" t="s">
        <v>11</v>
      </c>
      <c r="AQ273" s="376" t="s">
        <v>669</v>
      </c>
      <c r="AR273" s="369" t="s">
        <v>34</v>
      </c>
      <c r="AS273" s="369" t="s">
        <v>34</v>
      </c>
      <c r="AT273" s="369"/>
      <c r="AW273" s="680"/>
      <c r="AX273" s="680"/>
      <c r="AY273" s="681"/>
      <c r="AZ273" s="681"/>
      <c r="BA273" s="681"/>
      <c r="BB273" s="682"/>
      <c r="BC273" s="681"/>
      <c r="BD273" s="681"/>
      <c r="BE273" s="681"/>
      <c r="BF273" s="681"/>
      <c r="BG273" s="682"/>
      <c r="BH273" s="682"/>
      <c r="BI273" s="683"/>
      <c r="BJ273" s="683"/>
      <c r="BK273" s="683"/>
      <c r="BL273" s="682"/>
      <c r="BM273" s="682"/>
      <c r="BN273" s="682"/>
      <c r="BO273" s="682"/>
      <c r="BP273" s="682"/>
      <c r="BQ273" s="682"/>
      <c r="BR273" s="682"/>
      <c r="BS273" s="682"/>
      <c r="BT273" s="685"/>
      <c r="BU273" s="686"/>
      <c r="BV273" s="684"/>
      <c r="BW273" s="687"/>
    </row>
    <row r="274" spans="2:75" ht="15.75" customHeight="1">
      <c r="B274" s="363" t="s">
        <v>35</v>
      </c>
      <c r="C274" s="364">
        <v>27717359000130</v>
      </c>
      <c r="D274" s="365" t="s">
        <v>11</v>
      </c>
      <c r="E274" s="365" t="s">
        <v>620</v>
      </c>
      <c r="F274" s="365" t="s">
        <v>663</v>
      </c>
      <c r="G274" s="366" t="s">
        <v>738</v>
      </c>
      <c r="H274" s="366" t="s">
        <v>34</v>
      </c>
      <c r="I274" s="366" t="s">
        <v>1304</v>
      </c>
      <c r="J274" s="366" t="s">
        <v>608</v>
      </c>
      <c r="K274" s="367" t="s">
        <v>48</v>
      </c>
      <c r="L274" s="368"/>
      <c r="M274" s="368" t="s">
        <v>34</v>
      </c>
      <c r="N274" s="367">
        <v>453420</v>
      </c>
      <c r="O274" s="367" t="s">
        <v>1321</v>
      </c>
      <c r="P274" s="371">
        <v>43059</v>
      </c>
      <c r="Q274" s="372">
        <v>4715672196.3199997</v>
      </c>
      <c r="R274" s="372">
        <v>2279012140.0326982</v>
      </c>
      <c r="S274" s="367">
        <v>0</v>
      </c>
      <c r="T274" s="369">
        <v>8.085571250939716E-2</v>
      </c>
      <c r="U274" s="369">
        <v>1.0452375771375568</v>
      </c>
      <c r="V274" s="369">
        <v>0.1079139621002474</v>
      </c>
      <c r="W274" s="369">
        <v>1.057917664306111</v>
      </c>
      <c r="X274" s="369">
        <v>0.14338010413047675</v>
      </c>
      <c r="Y274" s="369">
        <v>1.0872773761299661</v>
      </c>
      <c r="Z274" s="369">
        <v>0.15942104915663924</v>
      </c>
      <c r="AA274" s="369">
        <v>0.90620092583925749</v>
      </c>
      <c r="AB274" s="369">
        <v>1.6107160272013509E-3</v>
      </c>
      <c r="AC274" s="373">
        <v>3.3208792440063455</v>
      </c>
      <c r="AD274" s="555">
        <v>0</v>
      </c>
      <c r="AE274" s="370" t="s">
        <v>2313</v>
      </c>
      <c r="AF274" s="370" t="s">
        <v>2278</v>
      </c>
      <c r="AG274" s="374" t="s">
        <v>1444</v>
      </c>
      <c r="AH274" s="374" t="s">
        <v>2282</v>
      </c>
      <c r="AI274" s="374">
        <v>500</v>
      </c>
      <c r="AJ274" s="374">
        <v>100</v>
      </c>
      <c r="AK274" s="374">
        <v>100</v>
      </c>
      <c r="AL274" s="369">
        <v>3.0000000000000001E-3</v>
      </c>
      <c r="AM274" s="369" t="s">
        <v>34</v>
      </c>
      <c r="AN274" s="369" t="s">
        <v>64</v>
      </c>
      <c r="AO274" s="367" t="s">
        <v>1324</v>
      </c>
      <c r="AP274" s="370" t="s">
        <v>11</v>
      </c>
      <c r="AQ274" s="376" t="s">
        <v>669</v>
      </c>
      <c r="AR274" s="369">
        <v>1.0499999999999999E-3</v>
      </c>
      <c r="AS274" s="369">
        <v>1.0499999999999999E-3</v>
      </c>
      <c r="AT274" s="369"/>
      <c r="AW274" s="680"/>
      <c r="AX274" s="680"/>
      <c r="AY274" s="681"/>
      <c r="AZ274" s="681"/>
      <c r="BA274" s="681"/>
      <c r="BB274" s="682"/>
      <c r="BC274" s="681"/>
      <c r="BD274" s="681"/>
      <c r="BE274" s="681"/>
      <c r="BF274" s="681"/>
      <c r="BG274" s="682"/>
      <c r="BH274" s="682"/>
      <c r="BI274" s="683"/>
      <c r="BJ274" s="683"/>
      <c r="BK274" s="683"/>
      <c r="BL274" s="682"/>
      <c r="BM274" s="682"/>
      <c r="BN274" s="682"/>
      <c r="BO274" s="682"/>
      <c r="BP274" s="682"/>
      <c r="BQ274" s="682"/>
      <c r="BR274" s="682"/>
      <c r="BS274" s="682"/>
      <c r="BT274" s="685"/>
      <c r="BU274" s="686"/>
      <c r="BV274" s="684"/>
      <c r="BW274" s="687"/>
    </row>
    <row r="275" spans="2:75" ht="15.75" customHeight="1">
      <c r="B275" s="363" t="s">
        <v>844</v>
      </c>
      <c r="C275" s="364">
        <v>14171644000157</v>
      </c>
      <c r="D275" s="365" t="s">
        <v>11</v>
      </c>
      <c r="E275" s="365" t="s">
        <v>620</v>
      </c>
      <c r="F275" s="365" t="s">
        <v>663</v>
      </c>
      <c r="G275" s="366" t="s">
        <v>738</v>
      </c>
      <c r="H275" s="366" t="s">
        <v>34</v>
      </c>
      <c r="I275" s="366"/>
      <c r="J275" s="366" t="s">
        <v>608</v>
      </c>
      <c r="K275" s="367" t="s">
        <v>48</v>
      </c>
      <c r="L275" s="368"/>
      <c r="M275" s="368" t="s">
        <v>34</v>
      </c>
      <c r="N275" s="367">
        <v>293075</v>
      </c>
      <c r="O275" s="367" t="s">
        <v>1321</v>
      </c>
      <c r="P275" s="371">
        <v>40899</v>
      </c>
      <c r="Q275" s="372">
        <v>2306468079.9299998</v>
      </c>
      <c r="R275" s="372">
        <v>1605036599.9946835</v>
      </c>
      <c r="S275" s="367">
        <v>31</v>
      </c>
      <c r="T275" s="369">
        <v>9.0101196256108906E-2</v>
      </c>
      <c r="U275" s="369">
        <v>1.1647557500774652</v>
      </c>
      <c r="V275" s="369">
        <v>0.12301066003320638</v>
      </c>
      <c r="W275" s="369">
        <v>1.2059157834107959</v>
      </c>
      <c r="X275" s="369">
        <v>0.19820742496176469</v>
      </c>
      <c r="Y275" s="369">
        <v>1.5030429099548743</v>
      </c>
      <c r="Z275" s="369">
        <v>0.18479677201462263</v>
      </c>
      <c r="AA275" s="369">
        <v>1.0504447610755363</v>
      </c>
      <c r="AB275" s="369">
        <v>2.8651766729626822E-3</v>
      </c>
      <c r="AC275" s="373">
        <v>6.5936218437068863</v>
      </c>
      <c r="AD275" s="555">
        <v>14557317000138</v>
      </c>
      <c r="AE275" s="370" t="s">
        <v>2313</v>
      </c>
      <c r="AF275" s="370" t="s">
        <v>2278</v>
      </c>
      <c r="AG275" s="374" t="s">
        <v>1444</v>
      </c>
      <c r="AH275" s="374" t="s">
        <v>2282</v>
      </c>
      <c r="AI275" s="374">
        <v>5000</v>
      </c>
      <c r="AJ275" s="374">
        <v>1000</v>
      </c>
      <c r="AK275" s="374">
        <v>1000</v>
      </c>
      <c r="AL275" s="369">
        <v>5.0000000000000001E-3</v>
      </c>
      <c r="AM275" s="369">
        <v>0.2</v>
      </c>
      <c r="AN275" s="369" t="s">
        <v>2296</v>
      </c>
      <c r="AO275" s="367" t="s">
        <v>1324</v>
      </c>
      <c r="AP275" s="370" t="s">
        <v>11</v>
      </c>
      <c r="AQ275" s="376" t="s">
        <v>675</v>
      </c>
      <c r="AR275" s="369">
        <v>1.7499999999999998E-3</v>
      </c>
      <c r="AS275" s="369">
        <v>1.7499999999999998E-3</v>
      </c>
      <c r="AT275" s="369"/>
      <c r="AW275" s="680"/>
      <c r="AX275" s="680"/>
      <c r="AY275" s="681"/>
      <c r="AZ275" s="681"/>
      <c r="BA275" s="681"/>
      <c r="BB275" s="682"/>
      <c r="BC275" s="681"/>
      <c r="BD275" s="681"/>
      <c r="BE275" s="681"/>
      <c r="BF275" s="681"/>
      <c r="BG275" s="682"/>
      <c r="BH275" s="682"/>
      <c r="BI275" s="683"/>
      <c r="BJ275" s="683"/>
      <c r="BK275" s="683"/>
      <c r="BL275" s="682"/>
      <c r="BM275" s="682"/>
      <c r="BN275" s="682"/>
      <c r="BO275" s="682"/>
      <c r="BP275" s="682"/>
      <c r="BQ275" s="682"/>
      <c r="BR275" s="682"/>
      <c r="BS275" s="682"/>
      <c r="BT275" s="685"/>
      <c r="BU275" s="686"/>
      <c r="BV275" s="684"/>
      <c r="BW275" s="687"/>
    </row>
    <row r="276" spans="2:75" ht="15.75" customHeight="1">
      <c r="B276" s="363" t="s">
        <v>20</v>
      </c>
      <c r="C276" s="364">
        <v>33599991000120</v>
      </c>
      <c r="D276" s="365" t="s">
        <v>11</v>
      </c>
      <c r="E276" s="365" t="s">
        <v>620</v>
      </c>
      <c r="F276" s="365" t="s">
        <v>663</v>
      </c>
      <c r="G276" s="366" t="s">
        <v>738</v>
      </c>
      <c r="H276" s="366" t="s">
        <v>34</v>
      </c>
      <c r="I276" s="366"/>
      <c r="J276" s="366" t="s">
        <v>608</v>
      </c>
      <c r="K276" s="367" t="s">
        <v>48</v>
      </c>
      <c r="L276" s="368" t="s">
        <v>715</v>
      </c>
      <c r="M276" s="368" t="s">
        <v>34</v>
      </c>
      <c r="N276" s="367">
        <v>500399</v>
      </c>
      <c r="O276" s="367" t="s">
        <v>1321</v>
      </c>
      <c r="P276" s="371">
        <v>43644</v>
      </c>
      <c r="Q276" s="372">
        <v>185914080.28999999</v>
      </c>
      <c r="R276" s="372">
        <v>162490761.43448415</v>
      </c>
      <c r="S276" s="367">
        <v>60</v>
      </c>
      <c r="T276" s="369">
        <v>5.8093272429671883E-2</v>
      </c>
      <c r="U276" s="369">
        <v>0.75098307142275389</v>
      </c>
      <c r="V276" s="369">
        <v>9.4517077890315271E-2</v>
      </c>
      <c r="W276" s="369">
        <v>0.92658340341422663</v>
      </c>
      <c r="X276" s="369">
        <v>0.1817992835447082</v>
      </c>
      <c r="Y276" s="369">
        <v>1.3786169928773424</v>
      </c>
      <c r="Z276" s="369">
        <v>0.26310147253226446</v>
      </c>
      <c r="AA276" s="369">
        <v>1.4955540642826128</v>
      </c>
      <c r="AB276" s="369">
        <v>2.0537877681448012E-2</v>
      </c>
      <c r="AC276" s="373">
        <v>-0.32192309075952358</v>
      </c>
      <c r="AD276" s="555">
        <v>0</v>
      </c>
      <c r="AE276" s="370" t="s">
        <v>2313</v>
      </c>
      <c r="AF276" s="370" t="s">
        <v>2278</v>
      </c>
      <c r="AG276" s="374" t="s">
        <v>1444</v>
      </c>
      <c r="AH276" s="374" t="s">
        <v>2279</v>
      </c>
      <c r="AI276" s="374">
        <v>5000</v>
      </c>
      <c r="AJ276" s="374">
        <v>1000</v>
      </c>
      <c r="AK276" s="374">
        <v>1000</v>
      </c>
      <c r="AL276" s="369">
        <v>0.01</v>
      </c>
      <c r="AM276" s="369">
        <v>0.2</v>
      </c>
      <c r="AN276" s="369" t="s">
        <v>64</v>
      </c>
      <c r="AO276" s="367" t="s">
        <v>1324</v>
      </c>
      <c r="AP276" s="370" t="s">
        <v>13</v>
      </c>
      <c r="AQ276" s="376" t="s">
        <v>668</v>
      </c>
      <c r="AR276" s="369">
        <v>3.4999999999999996E-3</v>
      </c>
      <c r="AS276" s="369">
        <v>3.4999999999999996E-3</v>
      </c>
      <c r="AT276" s="369"/>
      <c r="AW276" s="680"/>
      <c r="AX276" s="680"/>
      <c r="AY276" s="681"/>
      <c r="AZ276" s="681"/>
      <c r="BA276" s="681"/>
      <c r="BB276" s="682"/>
      <c r="BC276" s="681"/>
      <c r="BD276" s="681"/>
      <c r="BE276" s="681"/>
      <c r="BF276" s="681"/>
      <c r="BG276" s="682"/>
      <c r="BH276" s="682"/>
      <c r="BI276" s="683"/>
      <c r="BJ276" s="683"/>
      <c r="BK276" s="683"/>
      <c r="BL276" s="218"/>
      <c r="BM276" s="682"/>
      <c r="BN276" s="682"/>
      <c r="BO276" s="682"/>
      <c r="BP276" s="682"/>
      <c r="BQ276" s="682"/>
      <c r="BR276" s="682"/>
      <c r="BS276" s="682"/>
      <c r="BT276" s="685"/>
      <c r="BU276" s="686"/>
      <c r="BV276" s="684"/>
      <c r="BW276" s="687"/>
    </row>
    <row r="277" spans="2:75" ht="15.75" customHeight="1">
      <c r="B277" s="363" t="s">
        <v>845</v>
      </c>
      <c r="C277" s="364">
        <v>44347394000124</v>
      </c>
      <c r="D277" s="365" t="s">
        <v>11</v>
      </c>
      <c r="E277" s="365" t="s">
        <v>621</v>
      </c>
      <c r="F277" s="365" t="s">
        <v>663</v>
      </c>
      <c r="G277" s="366" t="s">
        <v>865</v>
      </c>
      <c r="H277" s="366" t="s">
        <v>34</v>
      </c>
      <c r="I277" s="366"/>
      <c r="J277" s="366" t="s">
        <v>608</v>
      </c>
      <c r="K277" s="367" t="s">
        <v>48</v>
      </c>
      <c r="L277" s="368"/>
      <c r="M277" s="368" t="s">
        <v>1418</v>
      </c>
      <c r="N277" s="367">
        <v>634778</v>
      </c>
      <c r="O277" s="367" t="s">
        <v>1321</v>
      </c>
      <c r="P277" s="371">
        <v>44579</v>
      </c>
      <c r="Q277" s="372">
        <v>78422537.760000005</v>
      </c>
      <c r="R277" s="372" t="s">
        <v>1421</v>
      </c>
      <c r="S277" s="367">
        <v>31</v>
      </c>
      <c r="T277" s="369" t="s">
        <v>1421</v>
      </c>
      <c r="U277" s="369" t="s">
        <v>1421</v>
      </c>
      <c r="V277" s="369" t="s">
        <v>1421</v>
      </c>
      <c r="W277" s="369" t="s">
        <v>1421</v>
      </c>
      <c r="X277" s="369" t="s">
        <v>1421</v>
      </c>
      <c r="Y277" s="369" t="s">
        <v>1421</v>
      </c>
      <c r="Z277" s="369" t="s">
        <v>1421</v>
      </c>
      <c r="AA277" s="369" t="s">
        <v>1421</v>
      </c>
      <c r="AB277" s="369" t="s">
        <v>1421</v>
      </c>
      <c r="AC277" s="373" t="s">
        <v>1421</v>
      </c>
      <c r="AD277" s="555">
        <v>0</v>
      </c>
      <c r="AE277" s="370" t="s">
        <v>2313</v>
      </c>
      <c r="AF277" s="370" t="s">
        <v>2278</v>
      </c>
      <c r="AG277" s="374" t="s">
        <v>1444</v>
      </c>
      <c r="AH277" s="374" t="s">
        <v>2282</v>
      </c>
      <c r="AI277" s="374">
        <v>1000</v>
      </c>
      <c r="AJ277" s="374">
        <v>1000</v>
      </c>
      <c r="AK277" s="374">
        <v>1000</v>
      </c>
      <c r="AL277" s="369">
        <v>5.0000000000000001E-3</v>
      </c>
      <c r="AM277" s="369">
        <v>0.2</v>
      </c>
      <c r="AN277" s="369" t="s">
        <v>2296</v>
      </c>
      <c r="AO277" s="367" t="s">
        <v>1324</v>
      </c>
      <c r="AP277" s="370" t="s">
        <v>11</v>
      </c>
      <c r="AQ277" s="376" t="s">
        <v>675</v>
      </c>
      <c r="AR277" s="369" t="s">
        <v>34</v>
      </c>
      <c r="AS277" s="369" t="s">
        <v>34</v>
      </c>
      <c r="AT277" s="369"/>
      <c r="AW277" s="680"/>
      <c r="AX277" s="680"/>
      <c r="AY277" s="681"/>
      <c r="AZ277" s="681"/>
      <c r="BA277" s="681"/>
      <c r="BB277" s="682"/>
      <c r="BC277" s="681"/>
      <c r="BD277" s="681"/>
      <c r="BE277" s="681"/>
      <c r="BF277" s="681"/>
      <c r="BG277" s="682"/>
      <c r="BH277" s="682"/>
      <c r="BI277" s="683"/>
      <c r="BJ277" s="683"/>
      <c r="BK277" s="683"/>
      <c r="BL277" s="682"/>
      <c r="BM277" s="682"/>
      <c r="BN277" s="682"/>
      <c r="BO277" s="682"/>
      <c r="BP277" s="682"/>
      <c r="BQ277" s="682"/>
      <c r="BR277" s="682"/>
      <c r="BS277" s="682"/>
      <c r="BT277" s="685"/>
      <c r="BU277" s="686"/>
      <c r="BV277" s="684"/>
      <c r="BW277" s="687"/>
    </row>
    <row r="278" spans="2:75" ht="15.75" customHeight="1">
      <c r="B278" s="363" t="s">
        <v>1544</v>
      </c>
      <c r="C278" s="364">
        <v>43103846000160</v>
      </c>
      <c r="D278" s="365" t="s">
        <v>11</v>
      </c>
      <c r="E278" s="365" t="s">
        <v>620</v>
      </c>
      <c r="F278" s="365" t="s">
        <v>663</v>
      </c>
      <c r="G278" s="366" t="s">
        <v>738</v>
      </c>
      <c r="H278" s="366" t="s">
        <v>34</v>
      </c>
      <c r="I278" s="366"/>
      <c r="J278" s="366" t="s">
        <v>608</v>
      </c>
      <c r="K278" s="367" t="s">
        <v>48</v>
      </c>
      <c r="L278" s="368"/>
      <c r="M278" s="368"/>
      <c r="N278" s="367">
        <v>634824</v>
      </c>
      <c r="O278" s="367" t="s">
        <v>1321</v>
      </c>
      <c r="P278" s="371">
        <v>44578</v>
      </c>
      <c r="Q278" s="372">
        <v>27569466.420000002</v>
      </c>
      <c r="R278" s="372" t="s">
        <v>1421</v>
      </c>
      <c r="S278" s="367">
        <v>7</v>
      </c>
      <c r="T278" s="369" t="s">
        <v>1421</v>
      </c>
      <c r="U278" s="369" t="s">
        <v>1421</v>
      </c>
      <c r="V278" s="369" t="s">
        <v>1421</v>
      </c>
      <c r="W278" s="369" t="s">
        <v>1421</v>
      </c>
      <c r="X278" s="369" t="s">
        <v>1421</v>
      </c>
      <c r="Y278" s="369" t="s">
        <v>1421</v>
      </c>
      <c r="Z278" s="369" t="s">
        <v>1421</v>
      </c>
      <c r="AA278" s="369" t="s">
        <v>1421</v>
      </c>
      <c r="AB278" s="369" t="s">
        <v>1421</v>
      </c>
      <c r="AC278" s="373" t="s">
        <v>1421</v>
      </c>
      <c r="AD278" s="555">
        <v>0</v>
      </c>
      <c r="AE278" s="370" t="s">
        <v>2313</v>
      </c>
      <c r="AF278" s="370" t="s">
        <v>2278</v>
      </c>
      <c r="AG278" s="374" t="s">
        <v>1444</v>
      </c>
      <c r="AH278" s="374" t="s">
        <v>2288</v>
      </c>
      <c r="AI278" s="374">
        <v>1000</v>
      </c>
      <c r="AJ278" s="374" t="s">
        <v>1432</v>
      </c>
      <c r="AK278" s="374" t="s">
        <v>1432</v>
      </c>
      <c r="AL278" s="369">
        <v>8.0000000000000002E-3</v>
      </c>
      <c r="AM278" s="369">
        <v>0.2</v>
      </c>
      <c r="AN278" s="369" t="s">
        <v>2296</v>
      </c>
      <c r="AO278" s="367" t="s">
        <v>1321</v>
      </c>
      <c r="AP278" s="370" t="s">
        <v>11</v>
      </c>
      <c r="AQ278" s="376" t="s">
        <v>2359</v>
      </c>
      <c r="AR278" s="369" t="s">
        <v>34</v>
      </c>
      <c r="AS278" s="369" t="s">
        <v>34</v>
      </c>
      <c r="AT278" s="369"/>
      <c r="AW278" s="680"/>
      <c r="AX278" s="680"/>
      <c r="AY278" s="681"/>
      <c r="AZ278" s="681"/>
      <c r="BA278" s="681"/>
      <c r="BB278" s="682"/>
      <c r="BC278" s="681"/>
      <c r="BD278" s="681"/>
      <c r="BE278" s="681"/>
      <c r="BF278" s="681"/>
      <c r="BG278" s="682"/>
      <c r="BH278" s="682"/>
      <c r="BI278" s="683"/>
      <c r="BJ278" s="683"/>
      <c r="BK278" s="683"/>
      <c r="BL278" s="682"/>
      <c r="BM278" s="682"/>
      <c r="BN278" s="682"/>
      <c r="BO278" s="682"/>
      <c r="BP278" s="682"/>
      <c r="BQ278" s="682"/>
      <c r="BR278" s="682"/>
      <c r="BS278" s="682"/>
      <c r="BT278" s="685"/>
      <c r="BU278" s="686"/>
      <c r="BV278" s="684"/>
      <c r="BW278" s="687"/>
    </row>
    <row r="279" spans="2:75" ht="15.75" customHeight="1">
      <c r="B279" s="363" t="s">
        <v>1545</v>
      </c>
      <c r="C279" s="364">
        <v>21336440000194</v>
      </c>
      <c r="D279" s="365" t="s">
        <v>11</v>
      </c>
      <c r="E279" s="365" t="s">
        <v>620</v>
      </c>
      <c r="F279" s="365" t="s">
        <v>663</v>
      </c>
      <c r="G279" s="366" t="s">
        <v>738</v>
      </c>
      <c r="H279" s="366" t="s">
        <v>34</v>
      </c>
      <c r="I279" s="366"/>
      <c r="J279" s="366" t="s">
        <v>608</v>
      </c>
      <c r="K279" s="367" t="s">
        <v>48</v>
      </c>
      <c r="L279" s="368"/>
      <c r="M279" s="368"/>
      <c r="N279" s="367">
        <v>388491</v>
      </c>
      <c r="O279" s="367" t="s">
        <v>1321</v>
      </c>
      <c r="P279" s="371">
        <v>42011</v>
      </c>
      <c r="Q279" s="372">
        <v>2398469794.1799998</v>
      </c>
      <c r="R279" s="372">
        <v>1343031026.4814286</v>
      </c>
      <c r="S279" s="367">
        <v>7</v>
      </c>
      <c r="T279" s="369">
        <v>0.11064047843386238</v>
      </c>
      <c r="U279" s="369">
        <v>1.2444745334654064</v>
      </c>
      <c r="V279" s="369">
        <v>0.13436236800167833</v>
      </c>
      <c r="W279" s="369">
        <v>1.233138635082029</v>
      </c>
      <c r="X279" s="369">
        <v>0.2172746168757298</v>
      </c>
      <c r="Y279" s="369">
        <v>1.5278295757153422</v>
      </c>
      <c r="Z279" s="369">
        <v>0.2300383490847846</v>
      </c>
      <c r="AA279" s="369">
        <v>1.2570592094638222</v>
      </c>
      <c r="AB279" s="369">
        <v>4.9554769224500871E-3</v>
      </c>
      <c r="AC279" s="373">
        <v>4.5747319139667884</v>
      </c>
      <c r="AD279" s="555">
        <v>0</v>
      </c>
      <c r="AE279" s="370" t="s">
        <v>2313</v>
      </c>
      <c r="AF279" s="370" t="s">
        <v>2278</v>
      </c>
      <c r="AG279" s="374" t="s">
        <v>1444</v>
      </c>
      <c r="AH279" s="374" t="s">
        <v>2288</v>
      </c>
      <c r="AI279" s="374">
        <v>0</v>
      </c>
      <c r="AJ279" s="374">
        <v>0</v>
      </c>
      <c r="AK279" s="374">
        <v>0</v>
      </c>
      <c r="AL279" s="369">
        <v>5.0000000000000001E-3</v>
      </c>
      <c r="AM279" s="369" t="s">
        <v>34</v>
      </c>
      <c r="AN279" s="369" t="s">
        <v>34</v>
      </c>
      <c r="AO279" s="367" t="s">
        <v>1321</v>
      </c>
      <c r="AP279" s="370" t="s">
        <v>13</v>
      </c>
      <c r="AQ279" s="376" t="s">
        <v>2346</v>
      </c>
      <c r="AR279" s="369" t="s">
        <v>34</v>
      </c>
      <c r="AS279" s="369" t="s">
        <v>34</v>
      </c>
      <c r="AT279" s="369"/>
      <c r="AW279" s="680"/>
      <c r="AX279" s="680"/>
      <c r="AY279" s="681"/>
      <c r="AZ279" s="681"/>
      <c r="BA279" s="681"/>
      <c r="BB279" s="682"/>
      <c r="BC279" s="681"/>
      <c r="BD279" s="681"/>
      <c r="BE279" s="681"/>
      <c r="BF279" s="681"/>
      <c r="BG279" s="682"/>
      <c r="BH279" s="682"/>
      <c r="BI279" s="683"/>
      <c r="BJ279" s="683"/>
      <c r="BK279" s="683"/>
      <c r="BL279" s="682"/>
      <c r="BM279" s="682"/>
      <c r="BN279" s="682"/>
      <c r="BO279" s="682"/>
      <c r="BP279" s="682"/>
      <c r="BQ279" s="682"/>
      <c r="BR279" s="682"/>
      <c r="BS279" s="682"/>
      <c r="BT279" s="685"/>
      <c r="BU279" s="686"/>
      <c r="BV279" s="684"/>
      <c r="BW279" s="687"/>
    </row>
    <row r="280" spans="2:75" ht="15.75" customHeight="1">
      <c r="B280" s="363" t="s">
        <v>1546</v>
      </c>
      <c r="C280" s="364">
        <v>33165157000126</v>
      </c>
      <c r="D280" s="365" t="s">
        <v>11</v>
      </c>
      <c r="E280" s="365" t="s">
        <v>620</v>
      </c>
      <c r="F280" s="365" t="s">
        <v>663</v>
      </c>
      <c r="G280" s="366" t="s">
        <v>738</v>
      </c>
      <c r="H280" s="366" t="s">
        <v>34</v>
      </c>
      <c r="I280" s="366"/>
      <c r="J280" s="366" t="s">
        <v>608</v>
      </c>
      <c r="K280" s="367" t="s">
        <v>48</v>
      </c>
      <c r="L280" s="368"/>
      <c r="M280" s="368"/>
      <c r="N280" s="367">
        <v>506893</v>
      </c>
      <c r="O280" s="367" t="s">
        <v>1321</v>
      </c>
      <c r="P280" s="371">
        <v>43711</v>
      </c>
      <c r="Q280" s="372">
        <v>2293297304.5599999</v>
      </c>
      <c r="R280" s="372">
        <v>1246007904.1592853</v>
      </c>
      <c r="S280" s="367">
        <v>7</v>
      </c>
      <c r="T280" s="369">
        <v>0.10631014362822011</v>
      </c>
      <c r="U280" s="369">
        <v>1.1957673020498982</v>
      </c>
      <c r="V280" s="369">
        <v>0.1284766718959458</v>
      </c>
      <c r="W280" s="369">
        <v>1.1791214324212365</v>
      </c>
      <c r="X280" s="369">
        <v>0.20075210893186912</v>
      </c>
      <c r="Y280" s="369">
        <v>1.4116467621653357</v>
      </c>
      <c r="Z280" s="369">
        <v>0.20037788078785046</v>
      </c>
      <c r="AA280" s="369">
        <v>1.0949776914125482</v>
      </c>
      <c r="AB280" s="369">
        <v>4.964649286742377E-3</v>
      </c>
      <c r="AC280" s="373">
        <v>3.5179558641481381</v>
      </c>
      <c r="AD280" s="555">
        <v>21336440000194</v>
      </c>
      <c r="AE280" s="370" t="s">
        <v>2313</v>
      </c>
      <c r="AF280" s="370" t="s">
        <v>2278</v>
      </c>
      <c r="AG280" s="374" t="s">
        <v>1444</v>
      </c>
      <c r="AH280" s="374" t="s">
        <v>2288</v>
      </c>
      <c r="AI280" s="374">
        <v>0</v>
      </c>
      <c r="AJ280" s="374">
        <v>0</v>
      </c>
      <c r="AK280" s="374">
        <v>0</v>
      </c>
      <c r="AL280" s="369">
        <v>5.0000000000000001E-3</v>
      </c>
      <c r="AM280" s="369" t="s">
        <v>34</v>
      </c>
      <c r="AN280" s="369" t="s">
        <v>34</v>
      </c>
      <c r="AO280" s="367" t="s">
        <v>1321</v>
      </c>
      <c r="AP280" s="370" t="s">
        <v>13</v>
      </c>
      <c r="AQ280" s="376" t="s">
        <v>2346</v>
      </c>
      <c r="AR280" s="369" t="s">
        <v>34</v>
      </c>
      <c r="AS280" s="369" t="s">
        <v>34</v>
      </c>
      <c r="AT280" s="369"/>
      <c r="AW280" s="680"/>
      <c r="AX280" s="680"/>
      <c r="AY280" s="681"/>
      <c r="AZ280" s="681"/>
      <c r="BA280" s="681"/>
      <c r="BB280" s="682"/>
      <c r="BC280" s="681"/>
      <c r="BD280" s="681"/>
      <c r="BE280" s="681"/>
      <c r="BF280" s="681"/>
      <c r="BG280" s="682"/>
      <c r="BH280" s="682"/>
      <c r="BI280" s="683"/>
      <c r="BJ280" s="683"/>
      <c r="BK280" s="683"/>
      <c r="BL280" s="682"/>
      <c r="BM280" s="682"/>
      <c r="BN280" s="682"/>
      <c r="BO280" s="682"/>
      <c r="BP280" s="682"/>
      <c r="BQ280" s="682"/>
      <c r="BR280" s="682"/>
      <c r="BS280" s="682"/>
      <c r="BT280" s="685"/>
      <c r="BU280" s="686"/>
      <c r="BV280" s="684"/>
      <c r="BW280" s="687"/>
    </row>
    <row r="281" spans="2:75" ht="15.75" customHeight="1">
      <c r="B281" s="363" t="s">
        <v>846</v>
      </c>
      <c r="C281" s="364">
        <v>37287717000176</v>
      </c>
      <c r="D281" s="365" t="s">
        <v>11</v>
      </c>
      <c r="E281" s="365" t="s">
        <v>620</v>
      </c>
      <c r="F281" s="365" t="s">
        <v>685</v>
      </c>
      <c r="G281" s="366" t="s">
        <v>738</v>
      </c>
      <c r="H281" s="366" t="s">
        <v>34</v>
      </c>
      <c r="I281" s="366" t="s">
        <v>1319</v>
      </c>
      <c r="J281" s="366" t="s">
        <v>608</v>
      </c>
      <c r="K281" s="367" t="s">
        <v>48</v>
      </c>
      <c r="L281" s="368"/>
      <c r="M281" s="368" t="s">
        <v>34</v>
      </c>
      <c r="N281" s="367">
        <v>543128</v>
      </c>
      <c r="O281" s="367" t="s">
        <v>1321</v>
      </c>
      <c r="P281" s="371">
        <v>44015</v>
      </c>
      <c r="Q281" s="372">
        <v>50422330.060000002</v>
      </c>
      <c r="R281" s="372">
        <v>32887528.973412707</v>
      </c>
      <c r="S281" s="367">
        <v>91</v>
      </c>
      <c r="T281" s="369">
        <v>9.287000098016418E-2</v>
      </c>
      <c r="U281" s="369">
        <v>1.2005486291644216</v>
      </c>
      <c r="V281" s="369">
        <v>0.12980041858540381</v>
      </c>
      <c r="W281" s="369">
        <v>1.272478120377633</v>
      </c>
      <c r="X281" s="369">
        <v>0.1858553264712548</v>
      </c>
      <c r="Y281" s="369">
        <v>1.4093747032123336</v>
      </c>
      <c r="Z281" s="369" t="s">
        <v>1421</v>
      </c>
      <c r="AA281" s="369" t="s">
        <v>1421</v>
      </c>
      <c r="AB281" s="369">
        <v>4.3972634356422733E-3</v>
      </c>
      <c r="AC281" s="373">
        <v>5.6690047177599112</v>
      </c>
      <c r="AD281" s="555">
        <v>0</v>
      </c>
      <c r="AE281" s="370" t="s">
        <v>2313</v>
      </c>
      <c r="AF281" s="370" t="s">
        <v>2278</v>
      </c>
      <c r="AG281" s="374" t="s">
        <v>1444</v>
      </c>
      <c r="AH281" s="374" t="s">
        <v>2279</v>
      </c>
      <c r="AI281" s="374">
        <v>5000</v>
      </c>
      <c r="AJ281" s="374">
        <v>1000</v>
      </c>
      <c r="AK281" s="374">
        <v>1000</v>
      </c>
      <c r="AL281" s="369">
        <v>0.01</v>
      </c>
      <c r="AM281" s="369">
        <v>0.2</v>
      </c>
      <c r="AN281" s="369" t="s">
        <v>64</v>
      </c>
      <c r="AO281" s="367" t="s">
        <v>1324</v>
      </c>
      <c r="AP281" s="370" t="s">
        <v>13</v>
      </c>
      <c r="AQ281" s="376" t="s">
        <v>671</v>
      </c>
      <c r="AR281" s="369">
        <v>3.4999999999999996E-3</v>
      </c>
      <c r="AS281" s="369">
        <v>3.4999999999999996E-3</v>
      </c>
      <c r="AT281" s="369"/>
      <c r="AW281" s="680"/>
      <c r="AX281" s="680"/>
      <c r="AY281" s="681"/>
      <c r="AZ281" s="681"/>
      <c r="BA281" s="681"/>
      <c r="BB281" s="682"/>
      <c r="BC281" s="681"/>
      <c r="BD281" s="681"/>
      <c r="BE281" s="681"/>
      <c r="BF281" s="681"/>
      <c r="BG281" s="682"/>
      <c r="BH281" s="682"/>
      <c r="BI281" s="683"/>
      <c r="BJ281" s="683"/>
      <c r="BK281" s="683"/>
      <c r="BL281" s="682"/>
      <c r="BM281" s="682"/>
      <c r="BN281" s="682"/>
      <c r="BO281" s="682"/>
      <c r="BP281" s="682"/>
      <c r="BQ281" s="682"/>
      <c r="BR281" s="682"/>
      <c r="BS281" s="682"/>
      <c r="BT281" s="685"/>
      <c r="BU281" s="686"/>
      <c r="BV281" s="684"/>
      <c r="BW281" s="687"/>
    </row>
    <row r="282" spans="2:75" ht="15.75" customHeight="1">
      <c r="B282" s="363" t="s">
        <v>847</v>
      </c>
      <c r="C282" s="364">
        <v>30934757000113</v>
      </c>
      <c r="D282" s="365" t="s">
        <v>11</v>
      </c>
      <c r="E282" s="365" t="s">
        <v>620</v>
      </c>
      <c r="F282" s="365" t="s">
        <v>692</v>
      </c>
      <c r="G282" s="366" t="s">
        <v>738</v>
      </c>
      <c r="H282" s="366" t="s">
        <v>34</v>
      </c>
      <c r="I282" s="366"/>
      <c r="J282" s="366" t="s">
        <v>608</v>
      </c>
      <c r="K282" s="367" t="s">
        <v>48</v>
      </c>
      <c r="L282" s="368" t="s">
        <v>1339</v>
      </c>
      <c r="M282" s="368" t="s">
        <v>34</v>
      </c>
      <c r="N282" s="367">
        <v>483400</v>
      </c>
      <c r="O282" s="367" t="s">
        <v>1321</v>
      </c>
      <c r="P282" s="371">
        <v>43437</v>
      </c>
      <c r="Q282" s="372">
        <v>446969789.81999999</v>
      </c>
      <c r="R282" s="372">
        <v>279328409.59051579</v>
      </c>
      <c r="S282" s="367">
        <v>31</v>
      </c>
      <c r="T282" s="369">
        <v>8.8221821405476186E-2</v>
      </c>
      <c r="U282" s="369">
        <v>1.1404607045643818</v>
      </c>
      <c r="V282" s="369">
        <v>0.12148376632693458</v>
      </c>
      <c r="W282" s="369">
        <v>1.1909471195609578</v>
      </c>
      <c r="X282" s="369">
        <v>0.22907325882411378</v>
      </c>
      <c r="Y282" s="369">
        <v>1.7371041352374199</v>
      </c>
      <c r="Z282" s="369">
        <v>0.21080751951568599</v>
      </c>
      <c r="AA282" s="369">
        <v>1.1982982822506172</v>
      </c>
      <c r="AB282" s="369">
        <v>4.9637686692548377E-3</v>
      </c>
      <c r="AC282" s="373">
        <v>3.5333791346232402</v>
      </c>
      <c r="AD282" s="555">
        <v>31094141000144</v>
      </c>
      <c r="AE282" s="370" t="s">
        <v>2313</v>
      </c>
      <c r="AF282" s="370" t="s">
        <v>2278</v>
      </c>
      <c r="AG282" s="374" t="s">
        <v>1444</v>
      </c>
      <c r="AH282" s="374" t="s">
        <v>2282</v>
      </c>
      <c r="AI282" s="374">
        <v>500</v>
      </c>
      <c r="AJ282" s="374">
        <v>100</v>
      </c>
      <c r="AK282" s="374">
        <v>100</v>
      </c>
      <c r="AL282" s="369">
        <v>8.0000000000000002E-3</v>
      </c>
      <c r="AM282" s="369">
        <v>0.2</v>
      </c>
      <c r="AN282" s="369" t="s">
        <v>34</v>
      </c>
      <c r="AO282" s="367" t="s">
        <v>1324</v>
      </c>
      <c r="AP282" s="370" t="s">
        <v>11</v>
      </c>
      <c r="AQ282" s="376" t="s">
        <v>675</v>
      </c>
      <c r="AR282" s="369">
        <v>2.8E-3</v>
      </c>
      <c r="AS282" s="369">
        <v>2.8E-3</v>
      </c>
      <c r="AT282" s="369"/>
      <c r="AW282" s="680"/>
      <c r="AX282" s="680"/>
      <c r="AY282" s="681"/>
      <c r="AZ282" s="681"/>
      <c r="BA282" s="681"/>
      <c r="BB282" s="682"/>
      <c r="BC282" s="681"/>
      <c r="BD282" s="681"/>
      <c r="BE282" s="681"/>
      <c r="BF282" s="681"/>
      <c r="BG282" s="682"/>
      <c r="BH282" s="682"/>
      <c r="BI282" s="683"/>
      <c r="BJ282" s="683"/>
      <c r="BK282" s="683"/>
      <c r="BL282" s="682"/>
      <c r="BM282" s="682"/>
      <c r="BN282" s="682"/>
      <c r="BO282" s="682"/>
      <c r="BP282" s="682"/>
      <c r="BQ282" s="682"/>
      <c r="BR282" s="682"/>
      <c r="BS282" s="682"/>
      <c r="BT282" s="685"/>
      <c r="BU282" s="686"/>
      <c r="BV282" s="684"/>
      <c r="BW282" s="687"/>
    </row>
    <row r="283" spans="2:75" ht="15.75" customHeight="1">
      <c r="B283" s="363" t="s">
        <v>848</v>
      </c>
      <c r="C283" s="364">
        <v>34096235000140</v>
      </c>
      <c r="D283" s="365" t="s">
        <v>11</v>
      </c>
      <c r="E283" s="365" t="s">
        <v>621</v>
      </c>
      <c r="F283" s="365" t="s">
        <v>692</v>
      </c>
      <c r="G283" s="366" t="s">
        <v>738</v>
      </c>
      <c r="H283" s="366" t="s">
        <v>34</v>
      </c>
      <c r="I283" s="366"/>
      <c r="J283" s="366" t="s">
        <v>608</v>
      </c>
      <c r="K283" s="367" t="s">
        <v>48</v>
      </c>
      <c r="L283" s="368" t="s">
        <v>1339</v>
      </c>
      <c r="M283" s="368" t="s">
        <v>34</v>
      </c>
      <c r="N283" s="367">
        <v>503681</v>
      </c>
      <c r="O283" s="367" t="s">
        <v>1321</v>
      </c>
      <c r="P283" s="371">
        <v>43677</v>
      </c>
      <c r="Q283" s="372">
        <v>153637670.16999999</v>
      </c>
      <c r="R283" s="372">
        <v>109211051.68134914</v>
      </c>
      <c r="S283" s="367">
        <v>31</v>
      </c>
      <c r="T283" s="369">
        <v>8.5578057284382503E-2</v>
      </c>
      <c r="U283" s="369">
        <v>1.1062842497575058</v>
      </c>
      <c r="V283" s="369">
        <v>0.12564868784647798</v>
      </c>
      <c r="W283" s="369">
        <v>1.2317772768475608</v>
      </c>
      <c r="X283" s="369">
        <v>0.22504935613338239</v>
      </c>
      <c r="Y283" s="369">
        <v>1.7065901501492284</v>
      </c>
      <c r="Z283" s="369">
        <v>0.2837587634690375</v>
      </c>
      <c r="AA283" s="369">
        <v>1.6129768028184861</v>
      </c>
      <c r="AB283" s="369">
        <v>2.9131244154841918E-2</v>
      </c>
      <c r="AC283" s="373">
        <v>0.7434374876931229</v>
      </c>
      <c r="AD283" s="555">
        <v>34172617000106</v>
      </c>
      <c r="AE283" s="370" t="s">
        <v>2313</v>
      </c>
      <c r="AF283" s="370" t="s">
        <v>2278</v>
      </c>
      <c r="AG283" s="374" t="s">
        <v>1444</v>
      </c>
      <c r="AH283" s="374" t="s">
        <v>2282</v>
      </c>
      <c r="AI283" s="374">
        <v>500</v>
      </c>
      <c r="AJ283" s="374">
        <v>100</v>
      </c>
      <c r="AK283" s="374">
        <v>100</v>
      </c>
      <c r="AL283" s="691">
        <v>8.0000000000000002E-3</v>
      </c>
      <c r="AM283" s="691">
        <v>0.2</v>
      </c>
      <c r="AN283" s="369" t="s">
        <v>34</v>
      </c>
      <c r="AO283" s="367" t="s">
        <v>1324</v>
      </c>
      <c r="AP283" s="370" t="s">
        <v>11</v>
      </c>
      <c r="AQ283" s="376" t="s">
        <v>675</v>
      </c>
      <c r="AR283" s="369">
        <v>2.8E-3</v>
      </c>
      <c r="AS283" s="369">
        <v>2.8E-3</v>
      </c>
      <c r="AT283" s="369"/>
      <c r="AW283" s="680"/>
      <c r="AX283" s="680"/>
      <c r="AY283" s="681"/>
      <c r="AZ283" s="681"/>
      <c r="BA283" s="681"/>
      <c r="BB283" s="682"/>
      <c r="BC283" s="681"/>
      <c r="BD283" s="681"/>
      <c r="BE283" s="681"/>
      <c r="BF283" s="681"/>
      <c r="BG283" s="682"/>
      <c r="BH283" s="682"/>
      <c r="BI283" s="683"/>
      <c r="BJ283" s="683"/>
      <c r="BK283" s="683"/>
      <c r="BL283" s="682"/>
      <c r="BM283" s="682"/>
      <c r="BN283" s="682"/>
      <c r="BO283" s="682"/>
      <c r="BP283" s="682"/>
      <c r="BQ283" s="682"/>
      <c r="BR283" s="682"/>
      <c r="BS283" s="682"/>
      <c r="BT283" s="685"/>
      <c r="BU283" s="686"/>
      <c r="BV283" s="684"/>
      <c r="BW283" s="687"/>
    </row>
    <row r="284" spans="2:75" ht="15.75" customHeight="1">
      <c r="B284" s="363" t="s">
        <v>1547</v>
      </c>
      <c r="C284" s="364">
        <v>31094141000144</v>
      </c>
      <c r="D284" s="365" t="s">
        <v>11</v>
      </c>
      <c r="E284" s="365" t="s">
        <v>621</v>
      </c>
      <c r="F284" s="365" t="s">
        <v>692</v>
      </c>
      <c r="G284" s="366" t="s">
        <v>738</v>
      </c>
      <c r="H284" s="366" t="s">
        <v>34</v>
      </c>
      <c r="I284" s="366"/>
      <c r="J284" s="366" t="s">
        <v>608</v>
      </c>
      <c r="K284" s="367" t="s">
        <v>48</v>
      </c>
      <c r="L284" s="368"/>
      <c r="M284" s="368"/>
      <c r="N284" s="367">
        <v>483397</v>
      </c>
      <c r="O284" s="367" t="s">
        <v>1321</v>
      </c>
      <c r="P284" s="371">
        <v>43437</v>
      </c>
      <c r="Q284" s="372">
        <v>455939987.19</v>
      </c>
      <c r="R284" s="372">
        <v>307048351.8189683</v>
      </c>
      <c r="S284" s="367">
        <v>1</v>
      </c>
      <c r="T284" s="369">
        <v>0.10413866731996868</v>
      </c>
      <c r="U284" s="369">
        <v>1.1713427243194452</v>
      </c>
      <c r="V284" s="369">
        <v>0.1341114632187419</v>
      </c>
      <c r="W284" s="369">
        <v>1.2308359041450307</v>
      </c>
      <c r="X284" s="369">
        <v>0.26247690632805543</v>
      </c>
      <c r="Y284" s="369">
        <v>1.8456826029504951</v>
      </c>
      <c r="Z284" s="369">
        <v>0.25921698148286754</v>
      </c>
      <c r="AA284" s="369">
        <v>1.4165077045582244</v>
      </c>
      <c r="AB284" s="369">
        <v>6.1871561964916373E-3</v>
      </c>
      <c r="AC284" s="373">
        <v>3.6293707395162902</v>
      </c>
      <c r="AD284" s="555">
        <v>0</v>
      </c>
      <c r="AE284" s="370" t="s">
        <v>2313</v>
      </c>
      <c r="AF284" s="370" t="s">
        <v>2278</v>
      </c>
      <c r="AG284" s="374" t="s">
        <v>1444</v>
      </c>
      <c r="AH284" s="374" t="s">
        <v>2339</v>
      </c>
      <c r="AI284" s="374">
        <v>1000</v>
      </c>
      <c r="AJ284" s="374">
        <v>1000</v>
      </c>
      <c r="AK284" s="374">
        <v>1000</v>
      </c>
      <c r="AL284" s="369">
        <v>0</v>
      </c>
      <c r="AM284" s="369" t="s">
        <v>34</v>
      </c>
      <c r="AN284" s="369" t="s">
        <v>34</v>
      </c>
      <c r="AO284" s="367" t="s">
        <v>1324</v>
      </c>
      <c r="AP284" s="370" t="s">
        <v>11</v>
      </c>
      <c r="AQ284" s="376" t="s">
        <v>675</v>
      </c>
      <c r="AR284" s="369" t="s">
        <v>34</v>
      </c>
      <c r="AS284" s="369" t="s">
        <v>34</v>
      </c>
      <c r="AT284" s="369"/>
      <c r="AW284" s="680"/>
      <c r="AX284" s="680"/>
      <c r="AY284" s="681"/>
      <c r="AZ284" s="681"/>
      <c r="BA284" s="681"/>
      <c r="BB284" s="682"/>
      <c r="BC284" s="681"/>
      <c r="BD284" s="681"/>
      <c r="BE284" s="681"/>
      <c r="BF284" s="681"/>
      <c r="BG284" s="682"/>
      <c r="BH284" s="682"/>
      <c r="BI284" s="683"/>
      <c r="BJ284" s="683"/>
      <c r="BK284" s="683"/>
      <c r="BL284" s="682"/>
      <c r="BM284" s="682"/>
      <c r="BN284" s="682"/>
      <c r="BO284" s="682"/>
      <c r="BP284" s="682"/>
      <c r="BQ284" s="682"/>
      <c r="BR284" s="682"/>
      <c r="BS284" s="682"/>
      <c r="BT284" s="685"/>
      <c r="BU284" s="686"/>
      <c r="BV284" s="684"/>
      <c r="BW284" s="687"/>
    </row>
    <row r="285" spans="2:75" ht="15.75" customHeight="1">
      <c r="B285" s="363" t="s">
        <v>849</v>
      </c>
      <c r="C285" s="364">
        <v>33144687000198</v>
      </c>
      <c r="D285" s="365" t="s">
        <v>14</v>
      </c>
      <c r="E285" s="365" t="s">
        <v>15</v>
      </c>
      <c r="F285" s="365" t="s">
        <v>17</v>
      </c>
      <c r="G285" s="366"/>
      <c r="H285" s="366" t="s">
        <v>34</v>
      </c>
      <c r="I285" s="366" t="s">
        <v>34</v>
      </c>
      <c r="J285" s="366" t="s">
        <v>611</v>
      </c>
      <c r="K285" s="367" t="s">
        <v>49</v>
      </c>
      <c r="L285" s="368"/>
      <c r="M285" s="368" t="s">
        <v>1418</v>
      </c>
      <c r="N285" s="367">
        <v>494828</v>
      </c>
      <c r="O285" s="367" t="s">
        <v>1321</v>
      </c>
      <c r="P285" s="371">
        <v>43592</v>
      </c>
      <c r="Q285" s="372">
        <v>261147854.91</v>
      </c>
      <c r="R285" s="372">
        <v>229187742.51460323</v>
      </c>
      <c r="S285" s="367">
        <v>1</v>
      </c>
      <c r="T285" s="369">
        <v>-5.9340498467779113E-2</v>
      </c>
      <c r="U285" s="369">
        <v>-0.76710620585265044</v>
      </c>
      <c r="V285" s="369">
        <v>1.5764509264952098E-2</v>
      </c>
      <c r="W285" s="369">
        <v>0.15454490314253724</v>
      </c>
      <c r="X285" s="369">
        <v>-3.206218760047741E-2</v>
      </c>
      <c r="Y285" s="369">
        <v>-0.24313339300905068</v>
      </c>
      <c r="Z285" s="369">
        <v>0.27976199630408272</v>
      </c>
      <c r="AA285" s="369">
        <v>1.5902578825478806</v>
      </c>
      <c r="AB285" s="369">
        <v>0.16741195332455844</v>
      </c>
      <c r="AC285" s="373">
        <v>-0.40369478589850699</v>
      </c>
      <c r="AD285" s="555">
        <v>0</v>
      </c>
      <c r="AE285" s="370" t="s">
        <v>2313</v>
      </c>
      <c r="AF285" s="370" t="s">
        <v>2278</v>
      </c>
      <c r="AG285" s="374" t="s">
        <v>1444</v>
      </c>
      <c r="AH285" s="374" t="s">
        <v>2282</v>
      </c>
      <c r="AI285" s="374">
        <v>500</v>
      </c>
      <c r="AJ285" s="374">
        <v>500</v>
      </c>
      <c r="AK285" s="374">
        <v>500</v>
      </c>
      <c r="AL285" s="369">
        <v>1.5E-3</v>
      </c>
      <c r="AM285" s="369" t="s">
        <v>34</v>
      </c>
      <c r="AN285" s="369" t="s">
        <v>34</v>
      </c>
      <c r="AO285" s="367" t="s">
        <v>1324</v>
      </c>
      <c r="AP285" s="370" t="s">
        <v>17</v>
      </c>
      <c r="AQ285" s="376" t="s">
        <v>17</v>
      </c>
      <c r="AR285" s="369">
        <v>3.5E-4</v>
      </c>
      <c r="AS285" s="369">
        <v>3.5E-4</v>
      </c>
      <c r="AT285" s="369"/>
      <c r="AW285" s="680"/>
      <c r="AX285" s="680"/>
      <c r="AY285" s="681"/>
      <c r="AZ285" s="681"/>
      <c r="BA285" s="681"/>
      <c r="BB285" s="681"/>
      <c r="BC285" s="681"/>
      <c r="BD285" s="681"/>
      <c r="BE285" s="681"/>
      <c r="BF285" s="681"/>
      <c r="BG285" s="682"/>
      <c r="BH285" s="682"/>
      <c r="BI285" s="683"/>
      <c r="BJ285" s="683"/>
      <c r="BK285" s="683"/>
      <c r="BL285" s="218"/>
      <c r="BM285" s="682"/>
      <c r="BN285" s="682"/>
      <c r="BO285" s="682"/>
      <c r="BP285" s="682"/>
      <c r="BQ285" s="682"/>
      <c r="BR285" s="682"/>
      <c r="BS285" s="682"/>
      <c r="BT285" s="682"/>
      <c r="BU285" s="682"/>
      <c r="BV285" s="684"/>
      <c r="BW285" s="681"/>
    </row>
    <row r="286" spans="2:75" ht="15.75" customHeight="1">
      <c r="B286" s="363" t="s">
        <v>149</v>
      </c>
      <c r="C286" s="364">
        <v>1214092000175</v>
      </c>
      <c r="D286" s="365" t="s">
        <v>13</v>
      </c>
      <c r="E286" s="365" t="s">
        <v>615</v>
      </c>
      <c r="F286" s="365" t="s">
        <v>619</v>
      </c>
      <c r="G286" s="366" t="s">
        <v>34</v>
      </c>
      <c r="H286" s="366" t="s">
        <v>1337</v>
      </c>
      <c r="I286" s="366" t="s">
        <v>34</v>
      </c>
      <c r="J286" s="366"/>
      <c r="K286" s="367" t="s">
        <v>48</v>
      </c>
      <c r="L286" s="368"/>
      <c r="M286" s="368" t="s">
        <v>34</v>
      </c>
      <c r="N286" s="367">
        <v>70815</v>
      </c>
      <c r="O286" s="367" t="s">
        <v>1321</v>
      </c>
      <c r="P286" s="371">
        <v>35193</v>
      </c>
      <c r="Q286" s="372">
        <v>239028172.00999999</v>
      </c>
      <c r="R286" s="372">
        <v>316441800.64285702</v>
      </c>
      <c r="S286" s="367">
        <v>31</v>
      </c>
      <c r="T286" s="369">
        <v>0.10294368433247847</v>
      </c>
      <c r="U286" s="369">
        <v>1.330773100055086</v>
      </c>
      <c r="V286" s="369">
        <v>9.2549848255335521E-2</v>
      </c>
      <c r="W286" s="369">
        <v>0.90729797509626509</v>
      </c>
      <c r="X286" s="369">
        <v>0.10710391833980704</v>
      </c>
      <c r="Y286" s="369">
        <v>0.8121884693274587</v>
      </c>
      <c r="Z286" s="369">
        <v>0.1146369154018807</v>
      </c>
      <c r="AA286" s="369">
        <v>0.65163339108670382</v>
      </c>
      <c r="AB286" s="369">
        <v>2.1685883525372856E-2</v>
      </c>
      <c r="AC286" s="373">
        <v>-0.38679526352287291</v>
      </c>
      <c r="AD286" s="555">
        <v>0</v>
      </c>
      <c r="AE286" s="370" t="s">
        <v>2313</v>
      </c>
      <c r="AF286" s="370" t="s">
        <v>2278</v>
      </c>
      <c r="AG286" s="374" t="s">
        <v>1444</v>
      </c>
      <c r="AH286" s="374" t="s">
        <v>2282</v>
      </c>
      <c r="AI286" s="374">
        <v>5000</v>
      </c>
      <c r="AJ286" s="374">
        <v>1000</v>
      </c>
      <c r="AK286" s="374">
        <v>1000</v>
      </c>
      <c r="AL286" s="369">
        <v>0.02</v>
      </c>
      <c r="AM286" s="369">
        <v>0.2</v>
      </c>
      <c r="AN286" s="369" t="s">
        <v>2291</v>
      </c>
      <c r="AO286" s="367" t="s">
        <v>1324</v>
      </c>
      <c r="AP286" s="370" t="s">
        <v>13</v>
      </c>
      <c r="AQ286" s="376" t="s">
        <v>668</v>
      </c>
      <c r="AR286" s="369">
        <v>6.9999999999999993E-3</v>
      </c>
      <c r="AS286" s="369">
        <v>6.9999999999999993E-3</v>
      </c>
      <c r="AT286" s="369"/>
      <c r="AW286" s="680"/>
      <c r="AX286" s="680"/>
      <c r="AY286" s="681"/>
      <c r="AZ286" s="681"/>
      <c r="BA286" s="681"/>
      <c r="BB286" s="682"/>
      <c r="BC286" s="681"/>
      <c r="BD286" s="681"/>
      <c r="BE286" s="681"/>
      <c r="BF286" s="681"/>
      <c r="BG286" s="682"/>
      <c r="BH286" s="682"/>
      <c r="BI286" s="683"/>
      <c r="BJ286" s="683"/>
      <c r="BK286" s="683"/>
      <c r="BL286" s="682"/>
      <c r="BM286" s="682"/>
      <c r="BN286" s="682"/>
      <c r="BO286" s="682"/>
      <c r="BP286" s="682"/>
      <c r="BQ286" s="682"/>
      <c r="BR286" s="682"/>
      <c r="BS286" s="682"/>
      <c r="BT286" s="685"/>
      <c r="BU286" s="686"/>
      <c r="BV286" s="684"/>
      <c r="BW286" s="687"/>
    </row>
    <row r="287" spans="2:75" ht="15.75" customHeight="1">
      <c r="B287" s="363" t="s">
        <v>850</v>
      </c>
      <c r="C287" s="364">
        <v>39800632000175</v>
      </c>
      <c r="D287" s="365" t="s">
        <v>14</v>
      </c>
      <c r="E287" s="365" t="s">
        <v>607</v>
      </c>
      <c r="F287" s="365"/>
      <c r="G287" s="366"/>
      <c r="H287" s="366" t="s">
        <v>34</v>
      </c>
      <c r="I287" s="366" t="s">
        <v>34</v>
      </c>
      <c r="J287" s="366" t="s">
        <v>611</v>
      </c>
      <c r="K287" s="367"/>
      <c r="L287" s="368"/>
      <c r="M287" s="368" t="s">
        <v>34</v>
      </c>
      <c r="N287" s="367">
        <v>563242</v>
      </c>
      <c r="O287" s="367" t="s">
        <v>1321</v>
      </c>
      <c r="P287" s="371">
        <v>44165</v>
      </c>
      <c r="Q287" s="372">
        <v>28667748.18</v>
      </c>
      <c r="R287" s="372">
        <v>54481852.701904781</v>
      </c>
      <c r="S287" s="367">
        <v>4</v>
      </c>
      <c r="T287" s="369">
        <v>-0.13301518709609206</v>
      </c>
      <c r="U287" s="369">
        <v>-1.7195132856773667</v>
      </c>
      <c r="V287" s="369">
        <v>-0.10684640891760999</v>
      </c>
      <c r="W287" s="369">
        <v>-1.0474520735010104</v>
      </c>
      <c r="X287" s="369" t="s">
        <v>1421</v>
      </c>
      <c r="Y287" s="369" t="s">
        <v>1421</v>
      </c>
      <c r="Z287" s="369" t="s">
        <v>1421</v>
      </c>
      <c r="AA287" s="369" t="s">
        <v>1421</v>
      </c>
      <c r="AB287" s="369">
        <v>0.19856623500177184</v>
      </c>
      <c r="AC287" s="373">
        <v>-0.95905829516029484</v>
      </c>
      <c r="AD287" s="555">
        <v>0</v>
      </c>
      <c r="AE287" s="370" t="s">
        <v>2292</v>
      </c>
      <c r="AF287" s="370" t="s">
        <v>2278</v>
      </c>
      <c r="AG287" s="374" t="s">
        <v>1444</v>
      </c>
      <c r="AH287" s="374" t="s">
        <v>726</v>
      </c>
      <c r="AI287" s="374">
        <v>1</v>
      </c>
      <c r="AJ287" s="374">
        <v>1</v>
      </c>
      <c r="AK287" s="374">
        <v>1</v>
      </c>
      <c r="AL287" s="369">
        <v>0.01</v>
      </c>
      <c r="AM287" s="369" t="s">
        <v>34</v>
      </c>
      <c r="AN287" s="369" t="s">
        <v>34</v>
      </c>
      <c r="AO287" s="367" t="s">
        <v>1324</v>
      </c>
      <c r="AP287" s="370" t="s">
        <v>716</v>
      </c>
      <c r="AQ287" s="376" t="s">
        <v>659</v>
      </c>
      <c r="AR287" s="369">
        <v>6.6666666666666662E-3</v>
      </c>
      <c r="AS287" s="369">
        <v>6.6666666666666662E-3</v>
      </c>
      <c r="AT287" s="369"/>
      <c r="AW287" s="680"/>
      <c r="AX287" s="680"/>
      <c r="AY287" s="681"/>
      <c r="AZ287" s="681"/>
      <c r="BA287" s="681"/>
      <c r="BB287" s="682"/>
      <c r="BC287" s="681"/>
      <c r="BD287" s="681"/>
      <c r="BE287" s="681"/>
      <c r="BF287" s="681"/>
      <c r="BG287" s="682"/>
      <c r="BH287" s="682"/>
      <c r="BI287" s="683"/>
      <c r="BJ287" s="683"/>
      <c r="BK287" s="683"/>
      <c r="BL287" s="682"/>
      <c r="BM287" s="682"/>
      <c r="BN287" s="682"/>
      <c r="BO287" s="682"/>
      <c r="BP287" s="682"/>
      <c r="BQ287" s="682"/>
      <c r="BR287" s="682"/>
      <c r="BS287" s="682"/>
      <c r="BT287" s="685"/>
      <c r="BU287" s="686"/>
      <c r="BV287" s="684"/>
      <c r="BW287" s="687"/>
    </row>
    <row r="288" spans="2:75" ht="15.75" customHeight="1">
      <c r="B288" s="363" t="s">
        <v>851</v>
      </c>
      <c r="C288" s="364">
        <v>9290813000138</v>
      </c>
      <c r="D288" s="365" t="s">
        <v>14</v>
      </c>
      <c r="E288" s="365" t="s">
        <v>607</v>
      </c>
      <c r="F288" s="365"/>
      <c r="G288" s="366"/>
      <c r="H288" s="366" t="s">
        <v>34</v>
      </c>
      <c r="I288" s="366" t="s">
        <v>34</v>
      </c>
      <c r="J288" s="366" t="s">
        <v>608</v>
      </c>
      <c r="K288" s="367" t="s">
        <v>48</v>
      </c>
      <c r="L288" s="368"/>
      <c r="M288" s="368" t="s">
        <v>34</v>
      </c>
      <c r="N288" s="367">
        <v>206032</v>
      </c>
      <c r="O288" s="367" t="s">
        <v>1321</v>
      </c>
      <c r="P288" s="371">
        <v>39517</v>
      </c>
      <c r="Q288" s="372">
        <v>50591954.619999997</v>
      </c>
      <c r="R288" s="372">
        <v>70547078.414285719</v>
      </c>
      <c r="S288" s="367">
        <v>3</v>
      </c>
      <c r="T288" s="369">
        <v>6.7627600996292614E-2</v>
      </c>
      <c r="U288" s="369">
        <v>0.87423519772675284</v>
      </c>
      <c r="V288" s="369">
        <v>-9.4619449361554087E-2</v>
      </c>
      <c r="W288" s="369">
        <v>-0.92758698613546842</v>
      </c>
      <c r="X288" s="369">
        <v>-6.477161327011649E-2</v>
      </c>
      <c r="Y288" s="369">
        <v>-0.49117490987417783</v>
      </c>
      <c r="Z288" s="369">
        <v>-3.6245434132032739E-2</v>
      </c>
      <c r="AA288" s="369">
        <v>-0.20603079795078619</v>
      </c>
      <c r="AB288" s="369">
        <v>0.18836319070278937</v>
      </c>
      <c r="AC288" s="373">
        <v>-0.94931645833373468</v>
      </c>
      <c r="AD288" s="555">
        <v>18969955000117</v>
      </c>
      <c r="AE288" s="370" t="s">
        <v>2313</v>
      </c>
      <c r="AF288" s="370" t="s">
        <v>2278</v>
      </c>
      <c r="AG288" s="374" t="s">
        <v>1444</v>
      </c>
      <c r="AH288" s="374" t="s">
        <v>2282</v>
      </c>
      <c r="AI288" s="374">
        <v>5000</v>
      </c>
      <c r="AJ288" s="374">
        <v>1000</v>
      </c>
      <c r="AK288" s="374">
        <v>1000</v>
      </c>
      <c r="AL288" s="369">
        <v>2.5000000000000001E-2</v>
      </c>
      <c r="AM288" s="369" t="s">
        <v>34</v>
      </c>
      <c r="AN288" s="369" t="s">
        <v>2296</v>
      </c>
      <c r="AO288" s="367" t="s">
        <v>1324</v>
      </c>
      <c r="AP288" s="370" t="s">
        <v>716</v>
      </c>
      <c r="AQ288" s="376" t="s">
        <v>667</v>
      </c>
      <c r="AR288" s="369">
        <v>8.7499999999999991E-3</v>
      </c>
      <c r="AS288" s="369">
        <v>8.7499999999999991E-3</v>
      </c>
      <c r="AT288" s="369"/>
      <c r="AW288" s="680"/>
      <c r="AX288" s="680"/>
      <c r="AY288" s="681"/>
      <c r="AZ288" s="681"/>
      <c r="BA288" s="681"/>
      <c r="BB288" s="682"/>
      <c r="BC288" s="681"/>
      <c r="BD288" s="681"/>
      <c r="BE288" s="681"/>
      <c r="BF288" s="681"/>
      <c r="BG288" s="682"/>
      <c r="BH288" s="682"/>
      <c r="BI288" s="683"/>
      <c r="BJ288" s="683"/>
      <c r="BK288" s="683"/>
      <c r="BL288" s="218"/>
      <c r="BM288" s="682"/>
      <c r="BN288" s="682"/>
      <c r="BO288" s="682"/>
      <c r="BP288" s="682"/>
      <c r="BQ288" s="682"/>
      <c r="BR288" s="682"/>
      <c r="BS288" s="682"/>
      <c r="BT288" s="685"/>
      <c r="BU288" s="686"/>
      <c r="BV288" s="684"/>
      <c r="BW288" s="687"/>
    </row>
    <row r="289" spans="2:75" ht="15.75" customHeight="1">
      <c r="B289" s="363" t="s">
        <v>1548</v>
      </c>
      <c r="C289" s="364">
        <v>37681227000150</v>
      </c>
      <c r="D289" s="365" t="s">
        <v>14</v>
      </c>
      <c r="E289" s="365" t="s">
        <v>15</v>
      </c>
      <c r="F289" s="365" t="s">
        <v>1326</v>
      </c>
      <c r="G289" s="366" t="s">
        <v>866</v>
      </c>
      <c r="H289" s="366" t="s">
        <v>34</v>
      </c>
      <c r="I289" s="366" t="s">
        <v>34</v>
      </c>
      <c r="J289" s="366" t="s">
        <v>608</v>
      </c>
      <c r="K289" s="367" t="s">
        <v>48</v>
      </c>
      <c r="L289" s="368"/>
      <c r="M289" s="368"/>
      <c r="N289" s="367">
        <v>555401</v>
      </c>
      <c r="O289" s="367" t="s">
        <v>1321</v>
      </c>
      <c r="P289" s="371">
        <v>44082</v>
      </c>
      <c r="Q289" s="372">
        <v>141668649.75999999</v>
      </c>
      <c r="R289" s="372">
        <v>122229921.08031745</v>
      </c>
      <c r="S289" s="367">
        <v>5</v>
      </c>
      <c r="T289" s="369">
        <v>0.62241365607010013</v>
      </c>
      <c r="U289" s="369">
        <v>7.0008549784368084</v>
      </c>
      <c r="V289" s="369">
        <v>0.62135975986539882</v>
      </c>
      <c r="W289" s="369">
        <v>5.7026586950725981</v>
      </c>
      <c r="X289" s="369">
        <v>0.75616834189623416</v>
      </c>
      <c r="Y289" s="369">
        <v>5.3172173242375065</v>
      </c>
      <c r="Z289" s="369" t="s">
        <v>1421</v>
      </c>
      <c r="AA289" s="369" t="s">
        <v>1421</v>
      </c>
      <c r="AB289" s="369">
        <v>0.64988190068261709</v>
      </c>
      <c r="AC289" s="373">
        <v>0.82410049005062402</v>
      </c>
      <c r="AD289" s="555">
        <v>35640811000131</v>
      </c>
      <c r="AE289" s="370" t="s">
        <v>2292</v>
      </c>
      <c r="AF289" s="370" t="s">
        <v>2278</v>
      </c>
      <c r="AG289" s="374" t="s">
        <v>1444</v>
      </c>
      <c r="AH289" s="374" t="s">
        <v>2279</v>
      </c>
      <c r="AI289" s="374">
        <v>50000</v>
      </c>
      <c r="AJ289" s="374" t="s">
        <v>1432</v>
      </c>
      <c r="AK289" s="374" t="s">
        <v>1432</v>
      </c>
      <c r="AL289" s="369">
        <v>7.4999999999999997E-3</v>
      </c>
      <c r="AM289" s="369" t="s">
        <v>34</v>
      </c>
      <c r="AN289" s="369" t="s">
        <v>34</v>
      </c>
      <c r="AO289" s="367" t="s">
        <v>1324</v>
      </c>
      <c r="AP289" s="370" t="s">
        <v>13</v>
      </c>
      <c r="AQ289" s="376" t="s">
        <v>671</v>
      </c>
      <c r="AR289" s="369" t="s">
        <v>34</v>
      </c>
      <c r="AS289" s="369" t="s">
        <v>34</v>
      </c>
      <c r="AT289" s="369"/>
      <c r="AW289" s="680"/>
      <c r="AX289" s="680"/>
      <c r="AY289" s="681"/>
      <c r="AZ289" s="681"/>
      <c r="BA289" s="681"/>
      <c r="BB289" s="682"/>
      <c r="BC289" s="681"/>
      <c r="BD289" s="681"/>
      <c r="BE289" s="681"/>
      <c r="BF289" s="681"/>
      <c r="BG289" s="682"/>
      <c r="BH289" s="682"/>
      <c r="BI289" s="683"/>
      <c r="BJ289" s="683"/>
      <c r="BK289" s="683"/>
      <c r="BL289" s="218"/>
      <c r="BM289" s="682"/>
      <c r="BN289" s="682"/>
      <c r="BO289" s="682"/>
      <c r="BP289" s="682"/>
      <c r="BQ289" s="682"/>
      <c r="BR289" s="682"/>
      <c r="BS289" s="682"/>
      <c r="BT289" s="685"/>
      <c r="BU289" s="686"/>
      <c r="BV289" s="684"/>
      <c r="BW289" s="687"/>
    </row>
    <row r="290" spans="2:75" ht="15.75" customHeight="1">
      <c r="B290" s="363" t="s">
        <v>1549</v>
      </c>
      <c r="C290" s="364">
        <v>37927641000104</v>
      </c>
      <c r="D290" s="365" t="s">
        <v>14</v>
      </c>
      <c r="E290" s="365" t="s">
        <v>15</v>
      </c>
      <c r="F290" s="365" t="s">
        <v>1326</v>
      </c>
      <c r="G290" s="366" t="s">
        <v>866</v>
      </c>
      <c r="H290" s="366" t="s">
        <v>34</v>
      </c>
      <c r="I290" s="366" t="s">
        <v>34</v>
      </c>
      <c r="J290" s="366" t="s">
        <v>608</v>
      </c>
      <c r="K290" s="367" t="s">
        <v>48</v>
      </c>
      <c r="L290" s="368"/>
      <c r="M290" s="368"/>
      <c r="N290" s="367">
        <v>551252</v>
      </c>
      <c r="O290" s="367" t="s">
        <v>1321</v>
      </c>
      <c r="P290" s="371">
        <v>44082</v>
      </c>
      <c r="Q290" s="372">
        <v>238669542.97</v>
      </c>
      <c r="R290" s="372">
        <v>205734082.86805567</v>
      </c>
      <c r="S290" s="367">
        <v>5</v>
      </c>
      <c r="T290" s="369">
        <v>0.62361556592339862</v>
      </c>
      <c r="U290" s="369">
        <v>7.0143739565280434</v>
      </c>
      <c r="V290" s="369">
        <v>0.62361811467441242</v>
      </c>
      <c r="W290" s="369">
        <v>5.7233852170008452</v>
      </c>
      <c r="X290" s="369">
        <v>0.76275476138057496</v>
      </c>
      <c r="Y290" s="369">
        <v>5.3635316458593421</v>
      </c>
      <c r="Z290" s="369" t="s">
        <v>1421</v>
      </c>
      <c r="AA290" s="369" t="s">
        <v>1421</v>
      </c>
      <c r="AB290" s="369">
        <v>0.6476542442606833</v>
      </c>
      <c r="AC290" s="373">
        <v>0.8276556195553868</v>
      </c>
      <c r="AD290" s="555">
        <v>35640811000131</v>
      </c>
      <c r="AE290" s="370" t="s">
        <v>2292</v>
      </c>
      <c r="AF290" s="370" t="s">
        <v>2278</v>
      </c>
      <c r="AG290" s="374" t="s">
        <v>1444</v>
      </c>
      <c r="AH290" s="374" t="s">
        <v>2300</v>
      </c>
      <c r="AI290" s="374">
        <v>250000</v>
      </c>
      <c r="AJ290" s="374" t="s">
        <v>1432</v>
      </c>
      <c r="AK290" s="374" t="s">
        <v>1432</v>
      </c>
      <c r="AL290" s="369">
        <v>5.0000000000000001E-3</v>
      </c>
      <c r="AM290" s="369" t="s">
        <v>34</v>
      </c>
      <c r="AN290" s="369" t="s">
        <v>34</v>
      </c>
      <c r="AO290" s="367" t="s">
        <v>1324</v>
      </c>
      <c r="AP290" s="370" t="s">
        <v>13</v>
      </c>
      <c r="AQ290" s="376" t="s">
        <v>671</v>
      </c>
      <c r="AR290" s="369" t="s">
        <v>34</v>
      </c>
      <c r="AS290" s="369" t="s">
        <v>34</v>
      </c>
      <c r="AT290" s="369"/>
      <c r="AW290" s="680"/>
      <c r="AX290" s="680"/>
      <c r="AY290" s="681"/>
      <c r="AZ290" s="681"/>
      <c r="BA290" s="681"/>
      <c r="BB290" s="682"/>
      <c r="BC290" s="681"/>
      <c r="BD290" s="681"/>
      <c r="BE290" s="681"/>
      <c r="BF290" s="681"/>
      <c r="BG290" s="682"/>
      <c r="BH290" s="682"/>
      <c r="BI290" s="683"/>
      <c r="BJ290" s="683"/>
      <c r="BK290" s="683"/>
      <c r="BL290" s="218"/>
      <c r="BM290" s="682"/>
      <c r="BN290" s="682"/>
      <c r="BO290" s="682"/>
      <c r="BP290" s="682"/>
      <c r="BQ290" s="682"/>
      <c r="BR290" s="682"/>
      <c r="BS290" s="682"/>
      <c r="BT290" s="685"/>
      <c r="BU290" s="686"/>
      <c r="BV290" s="684"/>
      <c r="BW290" s="687"/>
    </row>
    <row r="291" spans="2:75" ht="15.75" customHeight="1">
      <c r="B291" s="363" t="s">
        <v>852</v>
      </c>
      <c r="C291" s="364">
        <v>11952873000110</v>
      </c>
      <c r="D291" s="365" t="s">
        <v>13</v>
      </c>
      <c r="E291" s="365" t="s">
        <v>615</v>
      </c>
      <c r="F291" s="365" t="s">
        <v>619</v>
      </c>
      <c r="G291" s="366" t="s">
        <v>34</v>
      </c>
      <c r="H291" s="366" t="s">
        <v>1337</v>
      </c>
      <c r="I291" s="366" t="s">
        <v>34</v>
      </c>
      <c r="J291" s="366"/>
      <c r="K291" s="367" t="s">
        <v>48</v>
      </c>
      <c r="L291" s="368"/>
      <c r="M291" s="368" t="s">
        <v>34</v>
      </c>
      <c r="N291" s="367">
        <v>249378</v>
      </c>
      <c r="O291" s="367" t="s">
        <v>1321</v>
      </c>
      <c r="P291" s="371">
        <v>40330</v>
      </c>
      <c r="Q291" s="372">
        <v>139644007.13999999</v>
      </c>
      <c r="R291" s="372">
        <v>70034949.857698366</v>
      </c>
      <c r="S291" s="367">
        <v>3</v>
      </c>
      <c r="T291" s="369">
        <v>0.13176763749650244</v>
      </c>
      <c r="U291" s="369">
        <v>1.7033859685050343</v>
      </c>
      <c r="V291" s="369">
        <v>0.15190551570832422</v>
      </c>
      <c r="W291" s="369">
        <v>1.489181985775659</v>
      </c>
      <c r="X291" s="369">
        <v>0.21004412149872387</v>
      </c>
      <c r="Y291" s="369">
        <v>1.5928027300554377</v>
      </c>
      <c r="Z291" s="369">
        <v>0.24415698511675132</v>
      </c>
      <c r="AA291" s="369">
        <v>1.3878674562323785</v>
      </c>
      <c r="AB291" s="369">
        <v>3.2727123473399108E-2</v>
      </c>
      <c r="AC291" s="373">
        <v>1.3700852728707009</v>
      </c>
      <c r="AD291" s="555">
        <v>0</v>
      </c>
      <c r="AE291" s="370" t="s">
        <v>2313</v>
      </c>
      <c r="AF291" s="370" t="s">
        <v>2278</v>
      </c>
      <c r="AG291" s="374" t="s">
        <v>1444</v>
      </c>
      <c r="AH291" s="374" t="s">
        <v>2282</v>
      </c>
      <c r="AI291" s="374">
        <v>5000</v>
      </c>
      <c r="AJ291" s="374">
        <v>1000</v>
      </c>
      <c r="AK291" s="374">
        <v>1000</v>
      </c>
      <c r="AL291" s="369">
        <v>1.2500000000000001E-2</v>
      </c>
      <c r="AM291" s="369">
        <v>0.2</v>
      </c>
      <c r="AN291" s="369" t="s">
        <v>2296</v>
      </c>
      <c r="AO291" s="367" t="s">
        <v>1324</v>
      </c>
      <c r="AP291" s="370" t="s">
        <v>11</v>
      </c>
      <c r="AQ291" s="376" t="s">
        <v>688</v>
      </c>
      <c r="AR291" s="369">
        <v>4.3749999999999995E-3</v>
      </c>
      <c r="AS291" s="369">
        <v>4.3749999999999995E-3</v>
      </c>
      <c r="AT291" s="369"/>
      <c r="AW291" s="680"/>
      <c r="AX291" s="680"/>
      <c r="AY291" s="681"/>
      <c r="AZ291" s="681"/>
      <c r="BA291" s="681"/>
      <c r="BB291" s="682"/>
      <c r="BC291" s="681"/>
      <c r="BD291" s="681"/>
      <c r="BE291" s="681"/>
      <c r="BF291" s="681"/>
      <c r="BG291" s="682"/>
      <c r="BH291" s="682"/>
      <c r="BI291" s="683"/>
      <c r="BJ291" s="683"/>
      <c r="BK291" s="683"/>
      <c r="BL291" s="218"/>
      <c r="BM291" s="682"/>
      <c r="BN291" s="682"/>
      <c r="BO291" s="682"/>
      <c r="BP291" s="682"/>
      <c r="BQ291" s="682"/>
      <c r="BR291" s="682"/>
      <c r="BS291" s="682"/>
      <c r="BT291" s="685"/>
      <c r="BU291" s="686"/>
      <c r="BV291" s="684"/>
      <c r="BW291" s="687"/>
    </row>
    <row r="292" spans="2:75" ht="15.75" customHeight="1">
      <c r="B292" s="363" t="s">
        <v>853</v>
      </c>
      <c r="C292" s="364">
        <v>44967234000188</v>
      </c>
      <c r="D292" s="365" t="s">
        <v>14</v>
      </c>
      <c r="E292" s="365" t="s">
        <v>607</v>
      </c>
      <c r="F292" s="365"/>
      <c r="G292" s="366"/>
      <c r="H292" s="366" t="s">
        <v>34</v>
      </c>
      <c r="I292" s="366" t="s">
        <v>34</v>
      </c>
      <c r="J292" s="366" t="s">
        <v>608</v>
      </c>
      <c r="K292" s="367" t="s">
        <v>48</v>
      </c>
      <c r="L292" s="368"/>
      <c r="M292" s="368" t="s">
        <v>1418</v>
      </c>
      <c r="N292" s="367">
        <v>640492</v>
      </c>
      <c r="O292" s="367" t="s">
        <v>1324</v>
      </c>
      <c r="P292" s="371">
        <v>44614</v>
      </c>
      <c r="Q292" s="372">
        <v>36961619.289999999</v>
      </c>
      <c r="R292" s="372" t="s">
        <v>1421</v>
      </c>
      <c r="S292" s="367">
        <v>367</v>
      </c>
      <c r="T292" s="369" t="s">
        <v>1421</v>
      </c>
      <c r="U292" s="369" t="s">
        <v>1421</v>
      </c>
      <c r="V292" s="369" t="s">
        <v>1421</v>
      </c>
      <c r="W292" s="369" t="s">
        <v>1421</v>
      </c>
      <c r="X292" s="369" t="s">
        <v>1421</v>
      </c>
      <c r="Y292" s="369" t="s">
        <v>1421</v>
      </c>
      <c r="Z292" s="369" t="s">
        <v>1421</v>
      </c>
      <c r="AA292" s="369" t="s">
        <v>1421</v>
      </c>
      <c r="AB292" s="369" t="s">
        <v>1421</v>
      </c>
      <c r="AC292" s="373" t="s">
        <v>1421</v>
      </c>
      <c r="AD292" s="555">
        <v>0</v>
      </c>
      <c r="AE292" s="370" t="s">
        <v>2360</v>
      </c>
      <c r="AF292" s="370" t="s">
        <v>2278</v>
      </c>
      <c r="AG292" s="374" t="s">
        <v>1444</v>
      </c>
      <c r="AH292" s="374" t="s">
        <v>2282</v>
      </c>
      <c r="AI292" s="374">
        <v>25000</v>
      </c>
      <c r="AJ292" s="374">
        <v>10000</v>
      </c>
      <c r="AK292" s="374">
        <v>10000</v>
      </c>
      <c r="AL292" s="369">
        <v>0.02</v>
      </c>
      <c r="AM292" s="369">
        <v>0.2</v>
      </c>
      <c r="AN292" s="369" t="s">
        <v>2296</v>
      </c>
      <c r="AO292" s="367" t="s">
        <v>1324</v>
      </c>
      <c r="AP292" s="370" t="s">
        <v>716</v>
      </c>
      <c r="AQ292" s="376" t="s">
        <v>659</v>
      </c>
      <c r="AR292" s="369" t="s">
        <v>34</v>
      </c>
      <c r="AS292" s="369" t="s">
        <v>34</v>
      </c>
      <c r="AT292" s="369"/>
      <c r="AW292" s="680"/>
      <c r="AX292" s="680"/>
      <c r="AY292" s="681"/>
      <c r="AZ292" s="681"/>
      <c r="BA292" s="681"/>
      <c r="BB292" s="682"/>
      <c r="BC292" s="681"/>
      <c r="BD292" s="681"/>
      <c r="BE292" s="681"/>
      <c r="BF292" s="681"/>
      <c r="BG292" s="682"/>
      <c r="BH292" s="682"/>
      <c r="BI292" s="683"/>
      <c r="BJ292" s="683"/>
      <c r="BK292" s="683"/>
      <c r="BL292" s="218"/>
      <c r="BM292" s="682"/>
      <c r="BN292" s="682"/>
      <c r="BO292" s="682"/>
      <c r="BP292" s="682"/>
      <c r="BQ292" s="682"/>
      <c r="BR292" s="682"/>
      <c r="BS292" s="682"/>
      <c r="BT292" s="685"/>
      <c r="BU292" s="686"/>
      <c r="BV292" s="684"/>
      <c r="BW292" s="687"/>
    </row>
    <row r="293" spans="2:75" ht="15.75" customHeight="1">
      <c r="B293" s="363" t="s">
        <v>854</v>
      </c>
      <c r="C293" s="364">
        <v>9518581000122</v>
      </c>
      <c r="D293" s="365" t="s">
        <v>11</v>
      </c>
      <c r="E293" s="365" t="s">
        <v>621</v>
      </c>
      <c r="F293" s="365" t="s">
        <v>672</v>
      </c>
      <c r="G293" s="366" t="s">
        <v>865</v>
      </c>
      <c r="H293" s="366" t="s">
        <v>34</v>
      </c>
      <c r="I293" s="366"/>
      <c r="J293" s="366" t="s">
        <v>608</v>
      </c>
      <c r="K293" s="367" t="s">
        <v>48</v>
      </c>
      <c r="L293" s="368"/>
      <c r="M293" s="368" t="s">
        <v>34</v>
      </c>
      <c r="N293" s="367">
        <v>212385</v>
      </c>
      <c r="O293" s="367" t="s">
        <v>1321</v>
      </c>
      <c r="P293" s="371">
        <v>39629</v>
      </c>
      <c r="Q293" s="372">
        <v>307231314.64999998</v>
      </c>
      <c r="R293" s="372">
        <v>317697486.5158729</v>
      </c>
      <c r="S293" s="367">
        <v>1</v>
      </c>
      <c r="T293" s="369">
        <v>4.1777914958938123E-2</v>
      </c>
      <c r="U293" s="369">
        <v>0.54007126094478775</v>
      </c>
      <c r="V293" s="369">
        <v>4.7647993163878022E-2</v>
      </c>
      <c r="W293" s="369">
        <v>0.46710965528238924</v>
      </c>
      <c r="X293" s="369">
        <v>6.3045282766193367E-2</v>
      </c>
      <c r="Y293" s="369">
        <v>0.47808383205678018</v>
      </c>
      <c r="Z293" s="369">
        <v>0.13538119909656343</v>
      </c>
      <c r="AA293" s="369">
        <v>0.76955062466056667</v>
      </c>
      <c r="AB293" s="369">
        <v>5.4828185248425712E-2</v>
      </c>
      <c r="AC293" s="373">
        <v>-0.89564411497097818</v>
      </c>
      <c r="AD293" s="555">
        <v>0</v>
      </c>
      <c r="AE293" s="370" t="s">
        <v>2292</v>
      </c>
      <c r="AF293" s="370" t="s">
        <v>2278</v>
      </c>
      <c r="AG293" s="374" t="s">
        <v>1444</v>
      </c>
      <c r="AH293" s="374" t="s">
        <v>2282</v>
      </c>
      <c r="AI293" s="374">
        <v>0</v>
      </c>
      <c r="AJ293" s="374">
        <v>0</v>
      </c>
      <c r="AK293" s="374">
        <v>0</v>
      </c>
      <c r="AL293" s="369">
        <v>4.0000000000000001E-3</v>
      </c>
      <c r="AM293" s="369" t="s">
        <v>34</v>
      </c>
      <c r="AN293" s="369" t="s">
        <v>2291</v>
      </c>
      <c r="AO293" s="367" t="s">
        <v>1324</v>
      </c>
      <c r="AP293" s="370" t="s">
        <v>11</v>
      </c>
      <c r="AQ293" s="376" t="s">
        <v>675</v>
      </c>
      <c r="AR293" s="369">
        <v>3.2000000000000002E-3</v>
      </c>
      <c r="AS293" s="369">
        <v>3.2000000000000002E-3</v>
      </c>
      <c r="AT293" s="369"/>
      <c r="AW293" s="680"/>
      <c r="AX293" s="680"/>
      <c r="AY293" s="681"/>
      <c r="AZ293" s="681"/>
      <c r="BA293" s="681"/>
      <c r="BB293" s="682"/>
      <c r="BC293" s="681"/>
      <c r="BD293" s="681"/>
      <c r="BE293" s="681"/>
      <c r="BF293" s="681"/>
      <c r="BG293" s="682"/>
      <c r="BH293" s="682"/>
      <c r="BI293" s="683"/>
      <c r="BJ293" s="683"/>
      <c r="BK293" s="683"/>
      <c r="BL293" s="218"/>
      <c r="BM293" s="682"/>
      <c r="BN293" s="682"/>
      <c r="BO293" s="682"/>
      <c r="BP293" s="682"/>
      <c r="BQ293" s="682"/>
      <c r="BR293" s="682"/>
      <c r="BS293" s="682"/>
      <c r="BT293" s="685"/>
      <c r="BU293" s="686"/>
      <c r="BV293" s="684"/>
      <c r="BW293" s="687"/>
    </row>
    <row r="294" spans="2:75" ht="15.75" customHeight="1">
      <c r="B294" s="363" t="s">
        <v>855</v>
      </c>
      <c r="C294" s="364">
        <v>44980432000181</v>
      </c>
      <c r="D294" s="365" t="s">
        <v>14</v>
      </c>
      <c r="E294" s="365" t="s">
        <v>607</v>
      </c>
      <c r="F294" s="365"/>
      <c r="G294" s="366"/>
      <c r="H294" s="366" t="s">
        <v>34</v>
      </c>
      <c r="I294" s="366" t="s">
        <v>34</v>
      </c>
      <c r="J294" s="366" t="s">
        <v>611</v>
      </c>
      <c r="K294" s="367"/>
      <c r="L294" s="368"/>
      <c r="M294" s="368" t="s">
        <v>1418</v>
      </c>
      <c r="N294" s="367">
        <v>644781</v>
      </c>
      <c r="O294" s="367" t="s">
        <v>1321</v>
      </c>
      <c r="P294" s="371">
        <v>44651</v>
      </c>
      <c r="Q294" s="372">
        <v>20436254.16</v>
      </c>
      <c r="R294" s="372" t="s">
        <v>1421</v>
      </c>
      <c r="S294" s="367">
        <v>7</v>
      </c>
      <c r="T294" s="369" t="s">
        <v>1421</v>
      </c>
      <c r="U294" s="369" t="s">
        <v>1421</v>
      </c>
      <c r="V294" s="369" t="s">
        <v>1421</v>
      </c>
      <c r="W294" s="369" t="s">
        <v>1421</v>
      </c>
      <c r="X294" s="369" t="s">
        <v>1421</v>
      </c>
      <c r="Y294" s="369" t="s">
        <v>1421</v>
      </c>
      <c r="Z294" s="369" t="s">
        <v>1421</v>
      </c>
      <c r="AA294" s="369" t="s">
        <v>1421</v>
      </c>
      <c r="AB294" s="369" t="s">
        <v>1421</v>
      </c>
      <c r="AC294" s="373" t="s">
        <v>1421</v>
      </c>
      <c r="AD294" s="555">
        <v>0</v>
      </c>
      <c r="AE294" s="370" t="s">
        <v>2313</v>
      </c>
      <c r="AF294" s="370" t="s">
        <v>2278</v>
      </c>
      <c r="AG294" s="374" t="s">
        <v>1444</v>
      </c>
      <c r="AH294" s="374" t="s">
        <v>2279</v>
      </c>
      <c r="AI294" s="374">
        <v>1000</v>
      </c>
      <c r="AJ294" s="374">
        <v>500</v>
      </c>
      <c r="AK294" s="374">
        <v>500</v>
      </c>
      <c r="AL294" s="369">
        <v>1.4999999999999999E-2</v>
      </c>
      <c r="AM294" s="369">
        <v>0.2</v>
      </c>
      <c r="AN294" s="369" t="s">
        <v>2296</v>
      </c>
      <c r="AO294" s="367" t="s">
        <v>1324</v>
      </c>
      <c r="AP294" s="370" t="s">
        <v>716</v>
      </c>
      <c r="AQ294" s="376" t="s">
        <v>687</v>
      </c>
      <c r="AR294" s="369" t="s">
        <v>34</v>
      </c>
      <c r="AS294" s="369" t="s">
        <v>34</v>
      </c>
      <c r="AT294" s="369"/>
      <c r="AW294" s="680"/>
      <c r="AX294" s="680"/>
      <c r="AY294" s="681"/>
      <c r="AZ294" s="681"/>
      <c r="BA294" s="681"/>
      <c r="BB294" s="682"/>
      <c r="BC294" s="681"/>
      <c r="BD294" s="681"/>
      <c r="BE294" s="681"/>
      <c r="BF294" s="681"/>
      <c r="BG294" s="682"/>
      <c r="BH294" s="682"/>
      <c r="BI294" s="683"/>
      <c r="BJ294" s="683"/>
      <c r="BK294" s="683"/>
      <c r="BL294" s="218"/>
      <c r="BM294" s="682"/>
      <c r="BN294" s="682"/>
      <c r="BO294" s="682"/>
      <c r="BP294" s="682"/>
      <c r="BQ294" s="682"/>
      <c r="BR294" s="682"/>
      <c r="BS294" s="682"/>
      <c r="BT294" s="685"/>
      <c r="BU294" s="686"/>
      <c r="BV294" s="684"/>
      <c r="BW294" s="687"/>
    </row>
    <row r="295" spans="2:75" ht="15.75" customHeight="1">
      <c r="B295" s="363" t="s">
        <v>151</v>
      </c>
      <c r="C295" s="364">
        <v>888897000131</v>
      </c>
      <c r="D295" s="365" t="s">
        <v>13</v>
      </c>
      <c r="E295" s="365" t="s">
        <v>616</v>
      </c>
      <c r="F295" s="365" t="s">
        <v>617</v>
      </c>
      <c r="G295" s="366" t="s">
        <v>34</v>
      </c>
      <c r="H295" s="366" t="s">
        <v>1337</v>
      </c>
      <c r="I295" s="366" t="s">
        <v>34</v>
      </c>
      <c r="J295" s="366" t="s">
        <v>608</v>
      </c>
      <c r="K295" s="367" t="s">
        <v>48</v>
      </c>
      <c r="L295" s="368"/>
      <c r="M295" s="368" t="s">
        <v>34</v>
      </c>
      <c r="N295" s="367">
        <v>22780</v>
      </c>
      <c r="O295" s="367" t="s">
        <v>1321</v>
      </c>
      <c r="P295" s="371">
        <v>35003</v>
      </c>
      <c r="Q295" s="372">
        <v>44507481.700000003</v>
      </c>
      <c r="R295" s="372">
        <v>34406624.464166664</v>
      </c>
      <c r="S295" s="367">
        <v>1</v>
      </c>
      <c r="T295" s="369">
        <v>0.11406879154823502</v>
      </c>
      <c r="U295" s="369">
        <v>1.4745895324468166</v>
      </c>
      <c r="V295" s="369">
        <v>0.12898379619745737</v>
      </c>
      <c r="W295" s="369">
        <v>1.264472490406658</v>
      </c>
      <c r="X295" s="369">
        <v>0.18860993118418667</v>
      </c>
      <c r="Y295" s="369">
        <v>1.4302633711535029</v>
      </c>
      <c r="Z295" s="369">
        <v>0.20485447799657486</v>
      </c>
      <c r="AA295" s="369">
        <v>1.1644592643498033</v>
      </c>
      <c r="AB295" s="369">
        <v>1.7124360348756799E-2</v>
      </c>
      <c r="AC295" s="373">
        <v>1.4214012585426599</v>
      </c>
      <c r="AD295" s="555">
        <v>0</v>
      </c>
      <c r="AE295" s="370" t="s">
        <v>2313</v>
      </c>
      <c r="AF295" s="370" t="s">
        <v>2278</v>
      </c>
      <c r="AG295" s="374" t="s">
        <v>1444</v>
      </c>
      <c r="AH295" s="374" t="s">
        <v>2282</v>
      </c>
      <c r="AI295" s="374">
        <v>1000</v>
      </c>
      <c r="AJ295" s="374">
        <v>1000</v>
      </c>
      <c r="AK295" s="374">
        <v>1000</v>
      </c>
      <c r="AL295" s="369">
        <v>1.4999999999999999E-2</v>
      </c>
      <c r="AM295" s="369">
        <v>0.2</v>
      </c>
      <c r="AN295" s="369" t="s">
        <v>2296</v>
      </c>
      <c r="AO295" s="367" t="s">
        <v>1324</v>
      </c>
      <c r="AP295" s="370" t="s">
        <v>13</v>
      </c>
      <c r="AQ295" s="376" t="s">
        <v>664</v>
      </c>
      <c r="AR295" s="369">
        <v>5.2499999999999995E-3</v>
      </c>
      <c r="AS295" s="369">
        <v>5.2499999999999995E-3</v>
      </c>
      <c r="AT295" s="369"/>
      <c r="AW295" s="680"/>
      <c r="AX295" s="680"/>
      <c r="AY295" s="681"/>
      <c r="AZ295" s="681"/>
      <c r="BA295" s="681"/>
      <c r="BB295" s="682"/>
      <c r="BC295" s="681"/>
      <c r="BD295" s="681"/>
      <c r="BE295" s="681"/>
      <c r="BF295" s="681"/>
      <c r="BG295" s="682"/>
      <c r="BH295" s="682"/>
      <c r="BI295" s="683"/>
      <c r="BJ295" s="683"/>
      <c r="BK295" s="683"/>
      <c r="BL295" s="218"/>
      <c r="BM295" s="682"/>
      <c r="BN295" s="682"/>
      <c r="BO295" s="682"/>
      <c r="BP295" s="682"/>
      <c r="BQ295" s="682"/>
      <c r="BR295" s="682"/>
      <c r="BS295" s="682"/>
      <c r="BT295" s="685"/>
      <c r="BU295" s="686"/>
      <c r="BV295" s="684"/>
      <c r="BW295" s="687"/>
    </row>
    <row r="296" spans="2:75" ht="15.75" customHeight="1">
      <c r="B296" s="363" t="s">
        <v>1550</v>
      </c>
      <c r="C296" s="364">
        <v>33598974000178</v>
      </c>
      <c r="D296" s="365" t="s">
        <v>13</v>
      </c>
      <c r="E296" s="365" t="s">
        <v>615</v>
      </c>
      <c r="F296" s="365" t="s">
        <v>619</v>
      </c>
      <c r="G296" s="366"/>
      <c r="H296" s="366" t="s">
        <v>1337</v>
      </c>
      <c r="I296" s="366"/>
      <c r="J296" s="366" t="s">
        <v>611</v>
      </c>
      <c r="K296" s="367" t="s">
        <v>48</v>
      </c>
      <c r="L296" s="368"/>
      <c r="M296" s="368"/>
      <c r="N296" s="367">
        <v>503576</v>
      </c>
      <c r="O296" s="367" t="s">
        <v>1321</v>
      </c>
      <c r="P296" s="371">
        <v>43677</v>
      </c>
      <c r="Q296" s="372">
        <v>33157384.32</v>
      </c>
      <c r="R296" s="372">
        <v>56538228.269206367</v>
      </c>
      <c r="S296" s="367">
        <v>1</v>
      </c>
      <c r="T296" s="369">
        <v>0.17188820438883479</v>
      </c>
      <c r="U296" s="369">
        <v>1.9333836584308608</v>
      </c>
      <c r="V296" s="369">
        <v>0.15884091279882395</v>
      </c>
      <c r="W296" s="369">
        <v>1.4577955815833692</v>
      </c>
      <c r="X296" s="369">
        <v>0.18706892956235022</v>
      </c>
      <c r="Y296" s="369">
        <v>1.3154295121654154</v>
      </c>
      <c r="Z296" s="369">
        <v>0.19480049400561694</v>
      </c>
      <c r="AA296" s="369">
        <v>1.0644997061233894</v>
      </c>
      <c r="AB296" s="369">
        <v>3.6387801311359241E-2</v>
      </c>
      <c r="AC296" s="373">
        <v>1.2278470545135363</v>
      </c>
      <c r="AD296" s="555">
        <v>0</v>
      </c>
      <c r="AE296" s="370" t="s">
        <v>2313</v>
      </c>
      <c r="AF296" s="370" t="s">
        <v>2278</v>
      </c>
      <c r="AG296" s="374" t="s">
        <v>1444</v>
      </c>
      <c r="AH296" s="374" t="s">
        <v>2339</v>
      </c>
      <c r="AI296" s="374">
        <v>25000</v>
      </c>
      <c r="AJ296" s="374">
        <v>10000</v>
      </c>
      <c r="AK296" s="374">
        <v>25000</v>
      </c>
      <c r="AL296" s="369">
        <v>0</v>
      </c>
      <c r="AM296" s="369" t="s">
        <v>34</v>
      </c>
      <c r="AN296" s="369" t="s">
        <v>34</v>
      </c>
      <c r="AO296" s="367" t="s">
        <v>1324</v>
      </c>
      <c r="AP296" s="370" t="s">
        <v>13</v>
      </c>
      <c r="AQ296" s="376" t="s">
        <v>668</v>
      </c>
      <c r="AR296" s="369" t="s">
        <v>34</v>
      </c>
      <c r="AS296" s="369" t="s">
        <v>34</v>
      </c>
      <c r="AT296" s="369"/>
      <c r="AW296" s="680"/>
      <c r="AX296" s="680"/>
      <c r="AY296" s="681"/>
      <c r="AZ296" s="681"/>
      <c r="BA296" s="681"/>
      <c r="BB296" s="682"/>
      <c r="BC296" s="681"/>
      <c r="BD296" s="681"/>
      <c r="BE296" s="681"/>
      <c r="BF296" s="681"/>
      <c r="BG296" s="682"/>
      <c r="BH296" s="682"/>
      <c r="BI296" s="683"/>
      <c r="BJ296" s="683"/>
      <c r="BK296" s="683"/>
      <c r="BL296" s="218"/>
      <c r="BM296" s="682"/>
      <c r="BN296" s="682"/>
      <c r="BO296" s="682"/>
      <c r="BP296" s="682"/>
      <c r="BQ296" s="682"/>
      <c r="BR296" s="682"/>
      <c r="BS296" s="682"/>
      <c r="BT296" s="685"/>
      <c r="BU296" s="686"/>
      <c r="BV296" s="684"/>
      <c r="BW296" s="687"/>
    </row>
    <row r="297" spans="2:75" ht="15.75" customHeight="1">
      <c r="B297" s="363" t="s">
        <v>152</v>
      </c>
      <c r="C297" s="364">
        <v>34096227000102</v>
      </c>
      <c r="D297" s="365" t="s">
        <v>13</v>
      </c>
      <c r="E297" s="365" t="s">
        <v>615</v>
      </c>
      <c r="F297" s="365" t="s">
        <v>619</v>
      </c>
      <c r="G297" s="366" t="s">
        <v>34</v>
      </c>
      <c r="H297" s="366" t="s">
        <v>1337</v>
      </c>
      <c r="I297" s="366" t="s">
        <v>34</v>
      </c>
      <c r="J297" s="366"/>
      <c r="K297" s="367" t="s">
        <v>48</v>
      </c>
      <c r="L297" s="368"/>
      <c r="M297" s="368" t="s">
        <v>34</v>
      </c>
      <c r="N297" s="367">
        <v>503606</v>
      </c>
      <c r="O297" s="367" t="s">
        <v>1321</v>
      </c>
      <c r="P297" s="371">
        <v>43677</v>
      </c>
      <c r="Q297" s="372">
        <v>32473070.100000001</v>
      </c>
      <c r="R297" s="372">
        <v>63172545.05218251</v>
      </c>
      <c r="S297" s="367">
        <v>60</v>
      </c>
      <c r="T297" s="369">
        <v>0.13022017394768182</v>
      </c>
      <c r="U297" s="369">
        <v>1.6833816051733776</v>
      </c>
      <c r="V297" s="369">
        <v>8.9847688059225161E-2</v>
      </c>
      <c r="W297" s="369">
        <v>0.88080776986596843</v>
      </c>
      <c r="X297" s="369">
        <v>0.10621226595765298</v>
      </c>
      <c r="Y297" s="369">
        <v>0.80542690733552247</v>
      </c>
      <c r="Z297" s="369">
        <v>9.4539100576247259E-2</v>
      </c>
      <c r="AA297" s="369">
        <v>0.53739089614213642</v>
      </c>
      <c r="AB297" s="369">
        <v>3.9226201868363182E-2</v>
      </c>
      <c r="AC297" s="373">
        <v>-0.26340804973282622</v>
      </c>
      <c r="AD297" s="555">
        <v>33598974000178</v>
      </c>
      <c r="AE297" s="370" t="s">
        <v>2313</v>
      </c>
      <c r="AF297" s="370" t="s">
        <v>2278</v>
      </c>
      <c r="AG297" s="374" t="s">
        <v>1444</v>
      </c>
      <c r="AH297" s="374" t="s">
        <v>2279</v>
      </c>
      <c r="AI297" s="374">
        <v>25000</v>
      </c>
      <c r="AJ297" s="374">
        <v>10000</v>
      </c>
      <c r="AK297" s="374">
        <v>25000</v>
      </c>
      <c r="AL297" s="369">
        <v>0.02</v>
      </c>
      <c r="AM297" s="369">
        <v>0.2</v>
      </c>
      <c r="AN297" s="369" t="s">
        <v>34</v>
      </c>
      <c r="AO297" s="367" t="s">
        <v>1324</v>
      </c>
      <c r="AP297" s="370" t="s">
        <v>13</v>
      </c>
      <c r="AQ297" s="376" t="s">
        <v>668</v>
      </c>
      <c r="AR297" s="369">
        <v>6.9999999999999993E-3</v>
      </c>
      <c r="AS297" s="369">
        <v>6.9999999999999993E-3</v>
      </c>
      <c r="AT297" s="369"/>
      <c r="AW297" s="680"/>
      <c r="AX297" s="680"/>
      <c r="AY297" s="681"/>
      <c r="AZ297" s="681"/>
      <c r="BA297" s="681"/>
      <c r="BB297" s="682"/>
      <c r="BC297" s="681"/>
      <c r="BD297" s="681"/>
      <c r="BE297" s="681"/>
      <c r="BF297" s="681"/>
      <c r="BG297" s="682"/>
      <c r="BH297" s="682"/>
      <c r="BI297" s="683"/>
      <c r="BJ297" s="683"/>
      <c r="BK297" s="683"/>
      <c r="BL297" s="682"/>
      <c r="BM297" s="682"/>
      <c r="BN297" s="682"/>
      <c r="BO297" s="682"/>
      <c r="BP297" s="682"/>
      <c r="BQ297" s="682"/>
      <c r="BR297" s="682"/>
      <c r="BS297" s="682"/>
      <c r="BT297" s="685"/>
      <c r="BU297" s="686"/>
      <c r="BV297" s="684"/>
      <c r="BW297" s="687"/>
    </row>
    <row r="298" spans="2:75" ht="15.75" customHeight="1">
      <c r="B298" s="363" t="s">
        <v>1551</v>
      </c>
      <c r="C298" s="364">
        <v>9290807000180</v>
      </c>
      <c r="D298" s="365" t="s">
        <v>14</v>
      </c>
      <c r="E298" s="365" t="s">
        <v>607</v>
      </c>
      <c r="F298" s="365" t="s">
        <v>672</v>
      </c>
      <c r="G298" s="366"/>
      <c r="H298" s="366" t="s">
        <v>34</v>
      </c>
      <c r="I298" s="366"/>
      <c r="J298" s="366" t="s">
        <v>608</v>
      </c>
      <c r="K298" s="367" t="s">
        <v>48</v>
      </c>
      <c r="L298" s="368"/>
      <c r="M298" s="368"/>
      <c r="N298" s="367">
        <v>204579</v>
      </c>
      <c r="O298" s="367" t="s">
        <v>1321</v>
      </c>
      <c r="P298" s="371">
        <v>39507</v>
      </c>
      <c r="Q298" s="372">
        <v>6184322.8200000003</v>
      </c>
      <c r="R298" s="372">
        <v>11592020.041904768</v>
      </c>
      <c r="S298" s="367">
        <v>1</v>
      </c>
      <c r="T298" s="369">
        <v>5.2521104612613501E-2</v>
      </c>
      <c r="U298" s="369">
        <v>0.59075284276668216</v>
      </c>
      <c r="V298" s="369">
        <v>-2.7333937559850252E-3</v>
      </c>
      <c r="W298" s="369">
        <v>-2.5086290867953529E-2</v>
      </c>
      <c r="X298" s="369">
        <v>0.17673692054285728</v>
      </c>
      <c r="Y298" s="369">
        <v>1.2427769898251388</v>
      </c>
      <c r="Z298" s="369">
        <v>4.140934718051037E-2</v>
      </c>
      <c r="AA298" s="369">
        <v>0.22628401498377962</v>
      </c>
      <c r="AB298" s="369">
        <v>0.20165746566515944</v>
      </c>
      <c r="AC298" s="373">
        <v>-0.42588350729708696</v>
      </c>
      <c r="AD298" s="555">
        <v>0</v>
      </c>
      <c r="AE298" s="370" t="s">
        <v>2313</v>
      </c>
      <c r="AF298" s="370" t="s">
        <v>2278</v>
      </c>
      <c r="AG298" s="374" t="s">
        <v>1444</v>
      </c>
      <c r="AH298" s="374" t="s">
        <v>2279</v>
      </c>
      <c r="AI298" s="374">
        <v>50000</v>
      </c>
      <c r="AJ298" s="374">
        <v>50000</v>
      </c>
      <c r="AK298" s="374">
        <v>50000</v>
      </c>
      <c r="AL298" s="369">
        <v>0.01</v>
      </c>
      <c r="AM298" s="369" t="s">
        <v>34</v>
      </c>
      <c r="AN298" s="369" t="s">
        <v>2296</v>
      </c>
      <c r="AO298" s="367" t="s">
        <v>1324</v>
      </c>
      <c r="AP298" s="370" t="s">
        <v>13</v>
      </c>
      <c r="AQ298" s="376" t="s">
        <v>671</v>
      </c>
      <c r="AR298" s="369">
        <v>3.4999999999999996E-3</v>
      </c>
      <c r="AS298" s="369">
        <v>3.4999999999999996E-3</v>
      </c>
      <c r="AT298" s="369"/>
      <c r="AW298" s="680"/>
      <c r="AX298" s="680"/>
      <c r="AY298" s="681"/>
      <c r="AZ298" s="681"/>
      <c r="BA298" s="681"/>
      <c r="BB298" s="682"/>
      <c r="BC298" s="681"/>
      <c r="BD298" s="681"/>
      <c r="BE298" s="681"/>
      <c r="BF298" s="681"/>
      <c r="BG298" s="682"/>
      <c r="BH298" s="682"/>
      <c r="BI298" s="683"/>
      <c r="BJ298" s="683"/>
      <c r="BK298" s="683"/>
      <c r="BL298" s="682"/>
      <c r="BM298" s="682"/>
      <c r="BN298" s="682"/>
      <c r="BO298" s="682"/>
      <c r="BP298" s="682"/>
      <c r="BQ298" s="682"/>
      <c r="BR298" s="682"/>
      <c r="BS298" s="682"/>
      <c r="BT298" s="685"/>
      <c r="BU298" s="686"/>
      <c r="BV298" s="684"/>
      <c r="BW298" s="687"/>
    </row>
    <row r="299" spans="2:75" ht="15.75" customHeight="1">
      <c r="B299" s="363" t="s">
        <v>1552</v>
      </c>
      <c r="C299" s="364">
        <v>37953612000109</v>
      </c>
      <c r="D299" s="365" t="s">
        <v>11</v>
      </c>
      <c r="E299" s="365" t="s">
        <v>620</v>
      </c>
      <c r="F299" s="365" t="s">
        <v>672</v>
      </c>
      <c r="G299" s="366" t="s">
        <v>738</v>
      </c>
      <c r="H299" s="366" t="s">
        <v>34</v>
      </c>
      <c r="I299" s="366" t="s">
        <v>1304</v>
      </c>
      <c r="J299" s="366" t="s">
        <v>608</v>
      </c>
      <c r="K299" s="367" t="s">
        <v>48</v>
      </c>
      <c r="L299" s="368"/>
      <c r="M299" s="368"/>
      <c r="N299" s="367">
        <v>548065</v>
      </c>
      <c r="O299" s="367" t="s">
        <v>1321</v>
      </c>
      <c r="P299" s="371">
        <v>44055</v>
      </c>
      <c r="Q299" s="372">
        <v>96163540.150000006</v>
      </c>
      <c r="R299" s="372">
        <v>52910133.475357138</v>
      </c>
      <c r="S299" s="367">
        <v>0</v>
      </c>
      <c r="T299" s="369">
        <v>9.0757787967766124E-2</v>
      </c>
      <c r="U299" s="369">
        <v>1.0208357505165135</v>
      </c>
      <c r="V299" s="369">
        <v>0.11150719263726927</v>
      </c>
      <c r="W299" s="369">
        <v>1.0233804998795013</v>
      </c>
      <c r="X299" s="369">
        <v>0.14540895792048958</v>
      </c>
      <c r="Y299" s="369">
        <v>1.0224853214765355</v>
      </c>
      <c r="Z299" s="369" t="s">
        <v>1421</v>
      </c>
      <c r="AA299" s="369" t="s">
        <v>1421</v>
      </c>
      <c r="AB299" s="369">
        <v>1.3665615018689098E-3</v>
      </c>
      <c r="AC299" s="373">
        <v>1.6797957844900773</v>
      </c>
      <c r="AD299" s="555">
        <v>0</v>
      </c>
      <c r="AE299" s="370" t="s">
        <v>2313</v>
      </c>
      <c r="AF299" s="370" t="s">
        <v>2278</v>
      </c>
      <c r="AG299" s="374" t="s">
        <v>1444</v>
      </c>
      <c r="AH299" s="374" t="s">
        <v>2300</v>
      </c>
      <c r="AI299" s="374">
        <v>0</v>
      </c>
      <c r="AJ299" s="374">
        <v>50</v>
      </c>
      <c r="AK299" s="374">
        <v>1</v>
      </c>
      <c r="AL299" s="369">
        <v>0</v>
      </c>
      <c r="AM299" s="369" t="s">
        <v>34</v>
      </c>
      <c r="AN299" s="369" t="s">
        <v>64</v>
      </c>
      <c r="AO299" s="367" t="s">
        <v>1324</v>
      </c>
      <c r="AP299" s="370" t="s">
        <v>11</v>
      </c>
      <c r="AQ299" s="376" t="s">
        <v>684</v>
      </c>
      <c r="AR299" s="369" t="s">
        <v>34</v>
      </c>
      <c r="AS299" s="369" t="s">
        <v>34</v>
      </c>
      <c r="AT299" s="369"/>
      <c r="AW299" s="680"/>
      <c r="AX299" s="680"/>
      <c r="AY299" s="681"/>
      <c r="AZ299" s="681"/>
      <c r="BA299" s="681"/>
      <c r="BB299" s="682"/>
      <c r="BC299" s="681"/>
      <c r="BD299" s="681"/>
      <c r="BE299" s="681"/>
      <c r="BF299" s="681"/>
      <c r="BG299" s="682"/>
      <c r="BH299" s="682"/>
      <c r="BI299" s="683"/>
      <c r="BJ299" s="683"/>
      <c r="BK299" s="683"/>
      <c r="BL299" s="682"/>
      <c r="BM299" s="682"/>
      <c r="BN299" s="682"/>
      <c r="BO299" s="682"/>
      <c r="BP299" s="682"/>
      <c r="BQ299" s="682"/>
      <c r="BR299" s="682"/>
      <c r="BS299" s="682"/>
      <c r="BT299" s="685"/>
      <c r="BU299" s="686"/>
      <c r="BV299" s="684"/>
      <c r="BW299" s="687"/>
    </row>
    <row r="300" spans="2:75" ht="15.75" customHeight="1">
      <c r="B300" s="363" t="s">
        <v>856</v>
      </c>
      <c r="C300" s="364">
        <v>9083998000100</v>
      </c>
      <c r="D300" s="365" t="s">
        <v>13</v>
      </c>
      <c r="E300" s="365" t="s">
        <v>615</v>
      </c>
      <c r="F300" s="365" t="s">
        <v>619</v>
      </c>
      <c r="G300" s="366" t="s">
        <v>34</v>
      </c>
      <c r="H300" s="366" t="s">
        <v>1337</v>
      </c>
      <c r="I300" s="366" t="s">
        <v>34</v>
      </c>
      <c r="J300" s="366" t="s">
        <v>608</v>
      </c>
      <c r="K300" s="367" t="s">
        <v>48</v>
      </c>
      <c r="L300" s="368"/>
      <c r="M300" s="368" t="s">
        <v>1418</v>
      </c>
      <c r="N300" s="367">
        <v>208728</v>
      </c>
      <c r="O300" s="367" t="s">
        <v>1321</v>
      </c>
      <c r="P300" s="371">
        <v>39567</v>
      </c>
      <c r="Q300" s="372">
        <v>3159947.32</v>
      </c>
      <c r="R300" s="372">
        <v>4049910.1230555563</v>
      </c>
      <c r="S300" s="367">
        <v>1</v>
      </c>
      <c r="T300" s="369">
        <v>8.7541084773088418E-2</v>
      </c>
      <c r="U300" s="369">
        <v>1.1316606892503978</v>
      </c>
      <c r="V300" s="369">
        <v>9.7241311281359932E-2</v>
      </c>
      <c r="W300" s="369">
        <v>0.9532899997618004</v>
      </c>
      <c r="X300" s="369">
        <v>7.6039440498939292E-2</v>
      </c>
      <c r="Y300" s="369">
        <v>0.57662089067003175</v>
      </c>
      <c r="Z300" s="369">
        <v>0.11067566099799042</v>
      </c>
      <c r="AA300" s="369">
        <v>0.62911633686280921</v>
      </c>
      <c r="AB300" s="369">
        <v>2.581795900447768E-2</v>
      </c>
      <c r="AC300" s="373">
        <v>-0.15508647963157407</v>
      </c>
      <c r="AD300" s="555">
        <v>0</v>
      </c>
      <c r="AE300" s="370" t="s">
        <v>2292</v>
      </c>
      <c r="AF300" s="370" t="s">
        <v>2278</v>
      </c>
      <c r="AG300" s="374" t="s">
        <v>1444</v>
      </c>
      <c r="AH300" s="374" t="s">
        <v>2279</v>
      </c>
      <c r="AI300" s="374">
        <v>0</v>
      </c>
      <c r="AJ300" s="374">
        <v>0</v>
      </c>
      <c r="AK300" s="374">
        <v>0</v>
      </c>
      <c r="AL300" s="369">
        <v>2E-3</v>
      </c>
      <c r="AM300" s="369" t="s">
        <v>34</v>
      </c>
      <c r="AN300" s="369" t="s">
        <v>34</v>
      </c>
      <c r="AO300" s="367" t="s">
        <v>1324</v>
      </c>
      <c r="AP300" s="370" t="s">
        <v>13</v>
      </c>
      <c r="AQ300" s="376" t="s">
        <v>668</v>
      </c>
      <c r="AR300" s="369">
        <v>1.6000000000000001E-3</v>
      </c>
      <c r="AS300" s="369">
        <v>1.6000000000000001E-3</v>
      </c>
      <c r="AT300" s="369"/>
      <c r="AW300" s="680"/>
      <c r="AX300" s="680"/>
      <c r="AY300" s="681"/>
      <c r="AZ300" s="681"/>
      <c r="BA300" s="681"/>
      <c r="BB300" s="682"/>
      <c r="BC300" s="681"/>
      <c r="BD300" s="681"/>
      <c r="BE300" s="681"/>
      <c r="BF300" s="681"/>
      <c r="BG300" s="682"/>
      <c r="BH300" s="682"/>
      <c r="BI300" s="683"/>
      <c r="BJ300" s="683"/>
      <c r="BK300" s="683"/>
      <c r="BL300" s="682"/>
      <c r="BM300" s="682"/>
      <c r="BN300" s="682"/>
      <c r="BO300" s="682"/>
      <c r="BP300" s="682"/>
      <c r="BQ300" s="682"/>
      <c r="BR300" s="682"/>
      <c r="BS300" s="682"/>
      <c r="BT300" s="685"/>
      <c r="BU300" s="686"/>
      <c r="BV300" s="684"/>
      <c r="BW300" s="687"/>
    </row>
    <row r="301" spans="2:75" ht="15.75" customHeight="1">
      <c r="B301" s="363" t="s">
        <v>857</v>
      </c>
      <c r="C301" s="364">
        <v>42730656000100</v>
      </c>
      <c r="D301" s="365" t="s">
        <v>13</v>
      </c>
      <c r="E301" s="365" t="s">
        <v>615</v>
      </c>
      <c r="F301" s="365" t="s">
        <v>619</v>
      </c>
      <c r="G301" s="366" t="s">
        <v>34</v>
      </c>
      <c r="H301" s="366" t="s">
        <v>1337</v>
      </c>
      <c r="I301" s="366" t="s">
        <v>34</v>
      </c>
      <c r="J301" s="366" t="s">
        <v>611</v>
      </c>
      <c r="K301" s="367" t="s">
        <v>48</v>
      </c>
      <c r="L301" s="368"/>
      <c r="M301" s="368" t="s">
        <v>34</v>
      </c>
      <c r="N301" s="367">
        <v>633216</v>
      </c>
      <c r="O301" s="367" t="s">
        <v>1321</v>
      </c>
      <c r="P301" s="371">
        <v>44407</v>
      </c>
      <c r="Q301" s="372">
        <v>657789586.55999994</v>
      </c>
      <c r="R301" s="372">
        <v>343203727.77186513</v>
      </c>
      <c r="S301" s="367">
        <v>31</v>
      </c>
      <c r="T301" s="369">
        <v>0.10619035475341243</v>
      </c>
      <c r="U301" s="369">
        <v>1.3727434422760736</v>
      </c>
      <c r="V301" s="369">
        <v>0.13854389058512839</v>
      </c>
      <c r="W301" s="369">
        <v>1.3581933818308429</v>
      </c>
      <c r="X301" s="369" t="s">
        <v>1421</v>
      </c>
      <c r="Y301" s="369" t="s">
        <v>1421</v>
      </c>
      <c r="Z301" s="369" t="s">
        <v>1421</v>
      </c>
      <c r="AA301" s="369" t="s">
        <v>1421</v>
      </c>
      <c r="AB301" s="369">
        <v>1.410763755181289E-2</v>
      </c>
      <c r="AC301" s="373">
        <v>2.3200550224820038</v>
      </c>
      <c r="AD301" s="555">
        <v>0</v>
      </c>
      <c r="AE301" s="370" t="s">
        <v>2313</v>
      </c>
      <c r="AF301" s="370" t="s">
        <v>2278</v>
      </c>
      <c r="AG301" s="374" t="s">
        <v>1444</v>
      </c>
      <c r="AH301" s="374" t="s">
        <v>2282</v>
      </c>
      <c r="AI301" s="374">
        <v>1000</v>
      </c>
      <c r="AJ301" s="374">
        <v>100</v>
      </c>
      <c r="AK301" s="374">
        <v>100</v>
      </c>
      <c r="AL301" s="369">
        <v>0.02</v>
      </c>
      <c r="AM301" s="369">
        <v>0.2</v>
      </c>
      <c r="AN301" s="369" t="s">
        <v>2296</v>
      </c>
      <c r="AO301" s="367" t="s">
        <v>1324</v>
      </c>
      <c r="AP301" s="370" t="s">
        <v>13</v>
      </c>
      <c r="AQ301" s="376" t="s">
        <v>668</v>
      </c>
      <c r="AR301" s="369">
        <v>6.9999999999999993E-3</v>
      </c>
      <c r="AS301" s="369">
        <v>6.9999999999999993E-3</v>
      </c>
      <c r="AT301" s="369"/>
      <c r="AW301" s="680"/>
      <c r="AX301" s="680"/>
      <c r="AY301" s="681"/>
      <c r="AZ301" s="681"/>
      <c r="BA301" s="681"/>
      <c r="BB301" s="682"/>
      <c r="BC301" s="681"/>
      <c r="BD301" s="681"/>
      <c r="BE301" s="681"/>
      <c r="BF301" s="681"/>
      <c r="BG301" s="682"/>
      <c r="BH301" s="682"/>
      <c r="BI301" s="683"/>
      <c r="BJ301" s="683"/>
      <c r="BK301" s="683"/>
      <c r="BL301" s="682"/>
      <c r="BM301" s="682"/>
      <c r="BN301" s="682"/>
      <c r="BO301" s="682"/>
      <c r="BP301" s="682"/>
      <c r="BQ301" s="682"/>
      <c r="BR301" s="682"/>
      <c r="BS301" s="682"/>
      <c r="BT301" s="685"/>
      <c r="BU301" s="686"/>
      <c r="BV301" s="684"/>
      <c r="BW301" s="687"/>
    </row>
    <row r="302" spans="2:75" ht="15.75" customHeight="1">
      <c r="B302" s="363" t="s">
        <v>1553</v>
      </c>
      <c r="C302" s="364">
        <v>11110904000196</v>
      </c>
      <c r="D302" s="365" t="s">
        <v>11</v>
      </c>
      <c r="E302" s="365" t="s">
        <v>620</v>
      </c>
      <c r="F302" s="365" t="s">
        <v>672</v>
      </c>
      <c r="G302" s="366" t="s">
        <v>738</v>
      </c>
      <c r="H302" s="366" t="s">
        <v>34</v>
      </c>
      <c r="I302" s="366" t="s">
        <v>1304</v>
      </c>
      <c r="J302" s="366" t="s">
        <v>608</v>
      </c>
      <c r="K302" s="367" t="s">
        <v>48</v>
      </c>
      <c r="L302" s="368"/>
      <c r="M302" s="368"/>
      <c r="N302" s="367">
        <v>236977</v>
      </c>
      <c r="O302" s="367" t="s">
        <v>1321</v>
      </c>
      <c r="P302" s="371">
        <v>40121</v>
      </c>
      <c r="Q302" s="372">
        <v>667299773.79999995</v>
      </c>
      <c r="R302" s="372">
        <v>487366108.29488117</v>
      </c>
      <c r="S302" s="367">
        <v>0</v>
      </c>
      <c r="T302" s="369">
        <v>8.556389629863026E-2</v>
      </c>
      <c r="U302" s="369">
        <v>0.96241530617903259</v>
      </c>
      <c r="V302" s="369">
        <v>0.10406254713189811</v>
      </c>
      <c r="W302" s="369">
        <v>0.95505571419956836</v>
      </c>
      <c r="X302" s="369">
        <v>0.13172305897127656</v>
      </c>
      <c r="Y302" s="369">
        <v>0.92624894796209734</v>
      </c>
      <c r="Z302" s="369">
        <v>0.16546544893459436</v>
      </c>
      <c r="AA302" s="369">
        <v>0.90419648401595731</v>
      </c>
      <c r="AB302" s="369">
        <v>1.4273532503102724E-3</v>
      </c>
      <c r="AC302" s="373">
        <v>-3.1018429526135143</v>
      </c>
      <c r="AD302" s="555">
        <v>0</v>
      </c>
      <c r="AE302" s="370" t="s">
        <v>2313</v>
      </c>
      <c r="AF302" s="370" t="s">
        <v>2278</v>
      </c>
      <c r="AG302" s="374" t="s">
        <v>1444</v>
      </c>
      <c r="AH302" s="374" t="s">
        <v>2361</v>
      </c>
      <c r="AI302" s="374">
        <v>3000</v>
      </c>
      <c r="AJ302" s="374">
        <v>1000</v>
      </c>
      <c r="AK302" s="374">
        <v>1000</v>
      </c>
      <c r="AL302" s="369">
        <v>5.0000000000000001E-3</v>
      </c>
      <c r="AM302" s="369" t="s">
        <v>34</v>
      </c>
      <c r="AN302" s="369" t="s">
        <v>64</v>
      </c>
      <c r="AO302" s="367" t="s">
        <v>1324</v>
      </c>
      <c r="AP302" s="370" t="s">
        <v>11</v>
      </c>
      <c r="AQ302" s="376" t="s">
        <v>669</v>
      </c>
      <c r="AR302" s="369">
        <v>1.7499999999999998E-3</v>
      </c>
      <c r="AS302" s="369">
        <v>1.7499999999999998E-3</v>
      </c>
      <c r="AT302" s="369"/>
      <c r="AW302" s="680"/>
      <c r="AX302" s="680"/>
      <c r="AY302" s="681"/>
      <c r="AZ302" s="681"/>
      <c r="BA302" s="681"/>
      <c r="BB302" s="682"/>
      <c r="BC302" s="681"/>
      <c r="BD302" s="681"/>
      <c r="BE302" s="681"/>
      <c r="BF302" s="681"/>
      <c r="BG302" s="682"/>
      <c r="BH302" s="682"/>
      <c r="BI302" s="683"/>
      <c r="BJ302" s="683"/>
      <c r="BK302" s="683"/>
      <c r="BL302" s="682"/>
      <c r="BM302" s="682"/>
      <c r="BN302" s="682"/>
      <c r="BO302" s="682"/>
      <c r="BP302" s="682"/>
      <c r="BQ302" s="682"/>
      <c r="BR302" s="682"/>
      <c r="BS302" s="682"/>
      <c r="BT302" s="685"/>
      <c r="BU302" s="686"/>
      <c r="BV302" s="684"/>
      <c r="BW302" s="687"/>
    </row>
    <row r="303" spans="2:75" ht="15.75" customHeight="1">
      <c r="B303" s="363" t="s">
        <v>153</v>
      </c>
      <c r="C303" s="364">
        <v>41287933000199</v>
      </c>
      <c r="D303" s="365" t="s">
        <v>14</v>
      </c>
      <c r="E303" s="365" t="s">
        <v>607</v>
      </c>
      <c r="F303" s="365"/>
      <c r="G303" s="366"/>
      <c r="H303" s="366" t="s">
        <v>34</v>
      </c>
      <c r="I303" s="366" t="s">
        <v>34</v>
      </c>
      <c r="J303" s="366" t="s">
        <v>611</v>
      </c>
      <c r="K303" s="367" t="s">
        <v>48</v>
      </c>
      <c r="L303" s="368"/>
      <c r="M303" s="368" t="s">
        <v>1418</v>
      </c>
      <c r="N303" s="367">
        <v>585378</v>
      </c>
      <c r="O303" s="367" t="s">
        <v>1321</v>
      </c>
      <c r="P303" s="371">
        <v>44300</v>
      </c>
      <c r="Q303" s="372">
        <v>93136487.060000002</v>
      </c>
      <c r="R303" s="372">
        <v>122132653.60972215</v>
      </c>
      <c r="S303" s="367">
        <v>6</v>
      </c>
      <c r="T303" s="369">
        <v>-0.16166281421489226</v>
      </c>
      <c r="U303" s="369">
        <v>-2.0898467529251485</v>
      </c>
      <c r="V303" s="369">
        <v>-0.13222606884243249</v>
      </c>
      <c r="W303" s="369">
        <v>-1.2962576036288869</v>
      </c>
      <c r="X303" s="369" t="s">
        <v>1421</v>
      </c>
      <c r="Y303" s="369" t="s">
        <v>1421</v>
      </c>
      <c r="Z303" s="369" t="s">
        <v>1421</v>
      </c>
      <c r="AA303" s="369" t="s">
        <v>1421</v>
      </c>
      <c r="AB303" s="369">
        <v>0.16023070771555753</v>
      </c>
      <c r="AC303" s="373">
        <v>-1.4112386277743836</v>
      </c>
      <c r="AD303" s="555">
        <v>0</v>
      </c>
      <c r="AE303" s="370" t="s">
        <v>2292</v>
      </c>
      <c r="AF303" s="370" t="s">
        <v>2278</v>
      </c>
      <c r="AG303" s="374" t="s">
        <v>1444</v>
      </c>
      <c r="AH303" s="374" t="s">
        <v>2279</v>
      </c>
      <c r="AI303" s="374">
        <v>5000</v>
      </c>
      <c r="AJ303" s="374">
        <v>1000</v>
      </c>
      <c r="AK303" s="374">
        <v>5000</v>
      </c>
      <c r="AL303" s="369">
        <v>5.0000000000000001E-3</v>
      </c>
      <c r="AM303" s="369">
        <v>0.2</v>
      </c>
      <c r="AN303" s="369" t="s">
        <v>34</v>
      </c>
      <c r="AO303" s="367" t="s">
        <v>1324</v>
      </c>
      <c r="AP303" s="370" t="s">
        <v>716</v>
      </c>
      <c r="AQ303" s="376" t="s">
        <v>687</v>
      </c>
      <c r="AR303" s="369">
        <v>3.3333333333333331E-3</v>
      </c>
      <c r="AS303" s="369">
        <v>3.3333333333333331E-3</v>
      </c>
      <c r="AT303" s="369"/>
      <c r="AW303" s="680"/>
      <c r="AX303" s="680"/>
      <c r="AY303" s="681"/>
      <c r="AZ303" s="681"/>
      <c r="BA303" s="681"/>
      <c r="BB303" s="682"/>
      <c r="BC303" s="681"/>
      <c r="BD303" s="681"/>
      <c r="BE303" s="681"/>
      <c r="BF303" s="681"/>
      <c r="BG303" s="682"/>
      <c r="BH303" s="682"/>
      <c r="BI303" s="683"/>
      <c r="BJ303" s="683"/>
      <c r="BK303" s="683"/>
      <c r="BL303" s="682"/>
      <c r="BM303" s="682"/>
      <c r="BN303" s="682"/>
      <c r="BO303" s="682"/>
      <c r="BP303" s="682"/>
      <c r="BQ303" s="682"/>
      <c r="BR303" s="682"/>
      <c r="BS303" s="682"/>
      <c r="BT303" s="685"/>
      <c r="BU303" s="686"/>
      <c r="BV303" s="684"/>
      <c r="BW303" s="687"/>
    </row>
    <row r="304" spans="2:75" ht="15.75" customHeight="1">
      <c r="B304" s="363" t="s">
        <v>50</v>
      </c>
      <c r="C304" s="364">
        <v>33600729000158</v>
      </c>
      <c r="D304" s="365" t="s">
        <v>14</v>
      </c>
      <c r="E304" s="365" t="s">
        <v>15</v>
      </c>
      <c r="F304" s="365" t="s">
        <v>699</v>
      </c>
      <c r="G304" s="366"/>
      <c r="H304" s="366" t="s">
        <v>34</v>
      </c>
      <c r="I304" s="366" t="s">
        <v>34</v>
      </c>
      <c r="J304" s="366" t="s">
        <v>611</v>
      </c>
      <c r="K304" s="367" t="s">
        <v>48</v>
      </c>
      <c r="L304" s="368"/>
      <c r="M304" s="368" t="s">
        <v>1418</v>
      </c>
      <c r="N304" s="367">
        <v>498874</v>
      </c>
      <c r="O304" s="367" t="s">
        <v>1321</v>
      </c>
      <c r="P304" s="371">
        <v>43635</v>
      </c>
      <c r="Q304" s="372">
        <v>80451731.5</v>
      </c>
      <c r="R304" s="372">
        <v>105968985.63916662</v>
      </c>
      <c r="S304" s="367">
        <v>8</v>
      </c>
      <c r="T304" s="369">
        <v>-1.7699160240729483E-2</v>
      </c>
      <c r="U304" s="369">
        <v>-0.22880049897821861</v>
      </c>
      <c r="V304" s="369">
        <v>4.7807249871223423E-3</v>
      </c>
      <c r="W304" s="369">
        <v>4.6867090352664717E-2</v>
      </c>
      <c r="X304" s="369">
        <v>-8.5865963552267277E-2</v>
      </c>
      <c r="Y304" s="369">
        <v>-0.65113720007499931</v>
      </c>
      <c r="Z304" s="369">
        <v>0.16403947572773192</v>
      </c>
      <c r="AA304" s="369">
        <v>0.93245355970903354</v>
      </c>
      <c r="AB304" s="369">
        <v>0.14390704935726353</v>
      </c>
      <c r="AC304" s="373">
        <v>-0.57014115712161606</v>
      </c>
      <c r="AD304" s="555">
        <v>0</v>
      </c>
      <c r="AE304" s="370" t="s">
        <v>2313</v>
      </c>
      <c r="AF304" s="370" t="s">
        <v>2278</v>
      </c>
      <c r="AG304" s="374" t="s">
        <v>1444</v>
      </c>
      <c r="AH304" s="374" t="s">
        <v>2282</v>
      </c>
      <c r="AI304" s="374">
        <v>500</v>
      </c>
      <c r="AJ304" s="374">
        <v>500</v>
      </c>
      <c r="AK304" s="374">
        <v>500</v>
      </c>
      <c r="AL304" s="369">
        <v>1E-3</v>
      </c>
      <c r="AM304" s="369" t="s">
        <v>34</v>
      </c>
      <c r="AN304" s="369" t="s">
        <v>64</v>
      </c>
      <c r="AO304" s="367" t="s">
        <v>1324</v>
      </c>
      <c r="AP304" s="370" t="s">
        <v>13</v>
      </c>
      <c r="AQ304" s="376" t="s">
        <v>671</v>
      </c>
      <c r="AR304" s="369">
        <v>3.5E-4</v>
      </c>
      <c r="AS304" s="369">
        <v>3.5E-4</v>
      </c>
      <c r="AT304" s="369"/>
      <c r="AW304" s="680"/>
      <c r="AX304" s="680"/>
      <c r="AY304" s="681"/>
      <c r="AZ304" s="681"/>
      <c r="BA304" s="681"/>
      <c r="BB304" s="682"/>
      <c r="BC304" s="681"/>
      <c r="BD304" s="681"/>
      <c r="BE304" s="681"/>
      <c r="BF304" s="681"/>
      <c r="BG304" s="682"/>
      <c r="BH304" s="682"/>
      <c r="BI304" s="683"/>
      <c r="BJ304" s="683"/>
      <c r="BK304" s="683"/>
      <c r="BL304" s="682"/>
      <c r="BM304" s="682"/>
      <c r="BN304" s="682"/>
      <c r="BO304" s="682"/>
      <c r="BP304" s="682"/>
      <c r="BQ304" s="682"/>
      <c r="BR304" s="682"/>
      <c r="BS304" s="682"/>
      <c r="BT304" s="685"/>
      <c r="BU304" s="686"/>
      <c r="BV304" s="684"/>
      <c r="BW304" s="687"/>
    </row>
    <row r="305" spans="2:75" ht="15.75" customHeight="1">
      <c r="B305" s="363" t="s">
        <v>858</v>
      </c>
      <c r="C305" s="364">
        <v>34979818000110</v>
      </c>
      <c r="D305" s="365" t="s">
        <v>14</v>
      </c>
      <c r="E305" s="365" t="s">
        <v>15</v>
      </c>
      <c r="F305" s="365" t="s">
        <v>699</v>
      </c>
      <c r="G305" s="366"/>
      <c r="H305" s="366" t="s">
        <v>34</v>
      </c>
      <c r="I305" s="366" t="s">
        <v>34</v>
      </c>
      <c r="J305" s="366" t="s">
        <v>611</v>
      </c>
      <c r="K305" s="367" t="s">
        <v>49</v>
      </c>
      <c r="L305" s="368"/>
      <c r="M305" s="368" t="s">
        <v>1418</v>
      </c>
      <c r="N305" s="367">
        <v>534341</v>
      </c>
      <c r="O305" s="367" t="s">
        <v>1321</v>
      </c>
      <c r="P305" s="371">
        <v>43790</v>
      </c>
      <c r="Q305" s="372">
        <v>81703464.569999993</v>
      </c>
      <c r="R305" s="372">
        <v>107946993.30019853</v>
      </c>
      <c r="S305" s="367">
        <v>5</v>
      </c>
      <c r="T305" s="369">
        <v>-0.13456704515905349</v>
      </c>
      <c r="U305" s="369">
        <v>-1.7395744577510488</v>
      </c>
      <c r="V305" s="369">
        <v>-6.3489372141012135E-2</v>
      </c>
      <c r="W305" s="369">
        <v>-0.62240813863627986</v>
      </c>
      <c r="X305" s="369">
        <v>-0.19663968986569613</v>
      </c>
      <c r="Y305" s="369">
        <v>-1.4911544899257667</v>
      </c>
      <c r="Z305" s="369" t="s">
        <v>1421</v>
      </c>
      <c r="AA305" s="369" t="s">
        <v>1421</v>
      </c>
      <c r="AB305" s="369">
        <v>0.19274729941459146</v>
      </c>
      <c r="AC305" s="373">
        <v>-0.74828198444364991</v>
      </c>
      <c r="AD305" s="555">
        <v>0</v>
      </c>
      <c r="AE305" s="370" t="s">
        <v>2313</v>
      </c>
      <c r="AF305" s="370" t="s">
        <v>2278</v>
      </c>
      <c r="AG305" s="374" t="s">
        <v>1444</v>
      </c>
      <c r="AH305" s="374" t="s">
        <v>2282</v>
      </c>
      <c r="AI305" s="374">
        <v>500</v>
      </c>
      <c r="AJ305" s="374">
        <v>500</v>
      </c>
      <c r="AK305" s="374">
        <v>500</v>
      </c>
      <c r="AL305" s="369">
        <v>1E-3</v>
      </c>
      <c r="AM305" s="369" t="s">
        <v>34</v>
      </c>
      <c r="AN305" s="369" t="s">
        <v>34</v>
      </c>
      <c r="AO305" s="367" t="s">
        <v>1324</v>
      </c>
      <c r="AP305" s="370" t="s">
        <v>13</v>
      </c>
      <c r="AQ305" s="376" t="s">
        <v>671</v>
      </c>
      <c r="AR305" s="369">
        <v>3.5E-4</v>
      </c>
      <c r="AS305" s="369">
        <v>3.5E-4</v>
      </c>
      <c r="AT305" s="369"/>
      <c r="AW305" s="680"/>
      <c r="AX305" s="680"/>
      <c r="AY305" s="681"/>
      <c r="AZ305" s="681"/>
      <c r="BA305" s="681"/>
      <c r="BB305" s="682"/>
      <c r="BC305" s="681"/>
      <c r="BD305" s="681"/>
      <c r="BE305" s="681"/>
      <c r="BF305" s="681"/>
      <c r="BG305" s="682"/>
      <c r="BH305" s="682"/>
      <c r="BI305" s="683"/>
      <c r="BJ305" s="683"/>
      <c r="BK305" s="683"/>
      <c r="BL305" s="682"/>
      <c r="BM305" s="682"/>
      <c r="BN305" s="682"/>
      <c r="BO305" s="682"/>
      <c r="BP305" s="682"/>
      <c r="BQ305" s="682"/>
      <c r="BR305" s="682"/>
      <c r="BS305" s="682"/>
      <c r="BT305" s="685"/>
      <c r="BU305" s="686"/>
      <c r="BV305" s="684"/>
      <c r="BW305" s="687"/>
    </row>
    <row r="306" spans="2:75" ht="15.75" customHeight="1">
      <c r="B306" s="363" t="s">
        <v>1554</v>
      </c>
      <c r="C306" s="364">
        <v>20997959000150</v>
      </c>
      <c r="D306" s="365" t="s">
        <v>11</v>
      </c>
      <c r="E306" s="365" t="s">
        <v>620</v>
      </c>
      <c r="F306" s="365" t="s">
        <v>672</v>
      </c>
      <c r="G306" s="366" t="s">
        <v>738</v>
      </c>
      <c r="H306" s="366" t="s">
        <v>34</v>
      </c>
      <c r="I306" s="366" t="s">
        <v>1304</v>
      </c>
      <c r="J306" s="366" t="s">
        <v>608</v>
      </c>
      <c r="K306" s="367" t="s">
        <v>48</v>
      </c>
      <c r="L306" s="368"/>
      <c r="M306" s="368"/>
      <c r="N306" s="367">
        <v>387150</v>
      </c>
      <c r="O306" s="367" t="s">
        <v>1321</v>
      </c>
      <c r="P306" s="371">
        <v>42011</v>
      </c>
      <c r="Q306" s="372">
        <v>594136770.71000004</v>
      </c>
      <c r="R306" s="372">
        <v>394044188.78797609</v>
      </c>
      <c r="S306" s="367">
        <v>1</v>
      </c>
      <c r="T306" s="369">
        <v>9.4049711252349066E-2</v>
      </c>
      <c r="U306" s="369">
        <v>1.0578630189428169</v>
      </c>
      <c r="V306" s="369">
        <v>0.1151367310764404</v>
      </c>
      <c r="W306" s="369">
        <v>1.056691345344813</v>
      </c>
      <c r="X306" s="369">
        <v>0.17331245632543801</v>
      </c>
      <c r="Y306" s="369">
        <v>1.2186968750488028</v>
      </c>
      <c r="Z306" s="369">
        <v>0.16687137707957533</v>
      </c>
      <c r="AA306" s="369">
        <v>0.91187926790622653</v>
      </c>
      <c r="AB306" s="369">
        <v>2.1316795858937667E-3</v>
      </c>
      <c r="AC306" s="373">
        <v>2.6075056210322889</v>
      </c>
      <c r="AD306" s="555">
        <v>0</v>
      </c>
      <c r="AE306" s="370" t="s">
        <v>2313</v>
      </c>
      <c r="AF306" s="370" t="s">
        <v>2278</v>
      </c>
      <c r="AG306" s="374" t="s">
        <v>1444</v>
      </c>
      <c r="AH306" s="374" t="s">
        <v>2288</v>
      </c>
      <c r="AI306" s="374">
        <v>1000</v>
      </c>
      <c r="AJ306" s="374">
        <v>0</v>
      </c>
      <c r="AK306" s="374">
        <v>0</v>
      </c>
      <c r="AL306" s="369">
        <v>2.5000000000000001E-3</v>
      </c>
      <c r="AM306" s="369" t="s">
        <v>34</v>
      </c>
      <c r="AN306" s="369" t="s">
        <v>34</v>
      </c>
      <c r="AO306" s="367" t="s">
        <v>1321</v>
      </c>
      <c r="AP306" s="370" t="s">
        <v>13</v>
      </c>
      <c r="AQ306" s="376" t="s">
        <v>2346</v>
      </c>
      <c r="AR306" s="369" t="s">
        <v>34</v>
      </c>
      <c r="AS306" s="369" t="s">
        <v>34</v>
      </c>
      <c r="AT306" s="369"/>
      <c r="AW306" s="680"/>
      <c r="AX306" s="680"/>
      <c r="AY306" s="681"/>
      <c r="AZ306" s="681"/>
      <c r="BA306" s="681"/>
      <c r="BB306" s="682"/>
      <c r="BC306" s="681"/>
      <c r="BD306" s="681"/>
      <c r="BE306" s="681"/>
      <c r="BF306" s="681"/>
      <c r="BG306" s="682"/>
      <c r="BH306" s="682"/>
      <c r="BI306" s="683"/>
      <c r="BJ306" s="683"/>
      <c r="BK306" s="683"/>
      <c r="BL306" s="682"/>
      <c r="BM306" s="682"/>
      <c r="BN306" s="682"/>
      <c r="BO306" s="682"/>
      <c r="BP306" s="682"/>
      <c r="BQ306" s="682"/>
      <c r="BR306" s="682"/>
      <c r="BS306" s="682"/>
      <c r="BT306" s="685"/>
      <c r="BU306" s="686"/>
      <c r="BV306" s="684"/>
      <c r="BW306" s="687"/>
    </row>
    <row r="307" spans="2:75" ht="15.75" customHeight="1">
      <c r="B307" s="363" t="s">
        <v>602</v>
      </c>
      <c r="C307" s="364">
        <v>43508596000148</v>
      </c>
      <c r="D307" s="365" t="s">
        <v>14</v>
      </c>
      <c r="E307" s="365" t="s">
        <v>607</v>
      </c>
      <c r="F307" s="365"/>
      <c r="G307" s="366" t="s">
        <v>866</v>
      </c>
      <c r="H307" s="366" t="s">
        <v>34</v>
      </c>
      <c r="I307" s="366" t="s">
        <v>34</v>
      </c>
      <c r="J307" s="366" t="s">
        <v>611</v>
      </c>
      <c r="K307" s="367"/>
      <c r="L307" s="368"/>
      <c r="M307" s="368" t="s">
        <v>1418</v>
      </c>
      <c r="N307" s="367">
        <v>617083</v>
      </c>
      <c r="O307" s="367" t="s">
        <v>1321</v>
      </c>
      <c r="P307" s="371">
        <v>44484</v>
      </c>
      <c r="Q307" s="372">
        <v>3906481.16</v>
      </c>
      <c r="R307" s="372" t="s">
        <v>1421</v>
      </c>
      <c r="S307" s="367">
        <v>4</v>
      </c>
      <c r="T307" s="369">
        <v>-0.25406542629310647</v>
      </c>
      <c r="U307" s="369">
        <v>-3.2843533545284576</v>
      </c>
      <c r="V307" s="369" t="s">
        <v>1421</v>
      </c>
      <c r="W307" s="369" t="s">
        <v>1421</v>
      </c>
      <c r="X307" s="369" t="s">
        <v>1421</v>
      </c>
      <c r="Y307" s="369" t="s">
        <v>1421</v>
      </c>
      <c r="Z307" s="369" t="s">
        <v>1421</v>
      </c>
      <c r="AA307" s="369" t="s">
        <v>1421</v>
      </c>
      <c r="AB307" s="369" t="s">
        <v>1421</v>
      </c>
      <c r="AC307" s="373" t="s">
        <v>1421</v>
      </c>
      <c r="AD307" s="555">
        <v>0</v>
      </c>
      <c r="AE307" s="370" t="s">
        <v>2313</v>
      </c>
      <c r="AF307" s="370" t="s">
        <v>2278</v>
      </c>
      <c r="AG307" s="374" t="s">
        <v>1444</v>
      </c>
      <c r="AH307" s="374" t="s">
        <v>2282</v>
      </c>
      <c r="AI307" s="374">
        <v>0</v>
      </c>
      <c r="AJ307" s="374">
        <v>0</v>
      </c>
      <c r="AK307" s="374">
        <v>0</v>
      </c>
      <c r="AL307" s="369">
        <v>2.5000000000000001E-3</v>
      </c>
      <c r="AM307" s="369" t="s">
        <v>34</v>
      </c>
      <c r="AN307" s="369" t="s">
        <v>2296</v>
      </c>
      <c r="AO307" s="367" t="s">
        <v>1324</v>
      </c>
      <c r="AP307" s="370" t="s">
        <v>13</v>
      </c>
      <c r="AQ307" s="376" t="s">
        <v>671</v>
      </c>
      <c r="AR307" s="369">
        <v>8.3325000000000001E-4</v>
      </c>
      <c r="AS307" s="369">
        <v>8.3325000000000001E-4</v>
      </c>
      <c r="AT307" s="369"/>
      <c r="AW307" s="680"/>
      <c r="AX307" s="680"/>
      <c r="AY307" s="681"/>
      <c r="AZ307" s="681"/>
      <c r="BA307" s="681"/>
      <c r="BB307" s="682"/>
      <c r="BC307" s="681"/>
      <c r="BD307" s="681"/>
      <c r="BE307" s="681"/>
      <c r="BF307" s="681"/>
      <c r="BG307" s="682"/>
      <c r="BH307" s="682"/>
      <c r="BI307" s="683"/>
      <c r="BJ307" s="683"/>
      <c r="BK307" s="683"/>
      <c r="BL307" s="682"/>
      <c r="BM307" s="682"/>
      <c r="BN307" s="682"/>
      <c r="BO307" s="682"/>
      <c r="BP307" s="682"/>
      <c r="BQ307" s="682"/>
      <c r="BR307" s="682"/>
      <c r="BS307" s="682"/>
      <c r="BT307" s="685"/>
      <c r="BU307" s="686"/>
      <c r="BV307" s="684"/>
      <c r="BW307" s="687"/>
    </row>
    <row r="308" spans="2:75" ht="15.75" customHeight="1">
      <c r="B308" s="363" t="s">
        <v>859</v>
      </c>
      <c r="C308" s="364">
        <v>41771697000181</v>
      </c>
      <c r="D308" s="365" t="s">
        <v>14</v>
      </c>
      <c r="E308" s="365" t="s">
        <v>15</v>
      </c>
      <c r="F308" s="365" t="s">
        <v>701</v>
      </c>
      <c r="G308" s="366"/>
      <c r="H308" s="366" t="s">
        <v>34</v>
      </c>
      <c r="I308" s="366" t="s">
        <v>34</v>
      </c>
      <c r="J308" s="366" t="s">
        <v>611</v>
      </c>
      <c r="K308" s="367" t="s">
        <v>49</v>
      </c>
      <c r="L308" s="368"/>
      <c r="M308" s="368" t="s">
        <v>34</v>
      </c>
      <c r="N308" s="367">
        <v>589421</v>
      </c>
      <c r="O308" s="367" t="s">
        <v>1321</v>
      </c>
      <c r="P308" s="371">
        <v>44329</v>
      </c>
      <c r="Q308" s="372">
        <v>5408156.8799999999</v>
      </c>
      <c r="R308" s="372">
        <v>10004022.569603171</v>
      </c>
      <c r="S308" s="367">
        <v>4</v>
      </c>
      <c r="T308" s="369">
        <v>-0.57917345552029087</v>
      </c>
      <c r="U308" s="369">
        <v>-7.4870883033781688</v>
      </c>
      <c r="V308" s="369">
        <v>-0.56615005870307544</v>
      </c>
      <c r="W308" s="369">
        <v>-5.5501636312225822</v>
      </c>
      <c r="X308" s="369" t="s">
        <v>1421</v>
      </c>
      <c r="Y308" s="369" t="s">
        <v>1421</v>
      </c>
      <c r="Z308" s="369" t="s">
        <v>1421</v>
      </c>
      <c r="AA308" s="369" t="s">
        <v>1421</v>
      </c>
      <c r="AB308" s="369">
        <v>0.58934259046747828</v>
      </c>
      <c r="AC308" s="373">
        <v>-1.2829378853585569</v>
      </c>
      <c r="AD308" s="555">
        <v>41673090000169</v>
      </c>
      <c r="AE308" s="370" t="s">
        <v>2313</v>
      </c>
      <c r="AF308" s="370" t="s">
        <v>2278</v>
      </c>
      <c r="AG308" s="374" t="s">
        <v>1444</v>
      </c>
      <c r="AH308" s="374" t="s">
        <v>2279</v>
      </c>
      <c r="AI308" s="374">
        <v>1000</v>
      </c>
      <c r="AJ308" s="374">
        <v>100</v>
      </c>
      <c r="AK308" s="374">
        <v>100</v>
      </c>
      <c r="AL308" s="369">
        <v>5.0000000000000001E-3</v>
      </c>
      <c r="AM308" s="369" t="s">
        <v>34</v>
      </c>
      <c r="AN308" s="369" t="s">
        <v>34</v>
      </c>
      <c r="AO308" s="367" t="s">
        <v>1324</v>
      </c>
      <c r="AP308" s="370" t="s">
        <v>13</v>
      </c>
      <c r="AQ308" s="376" t="s">
        <v>679</v>
      </c>
      <c r="AR308" s="369">
        <v>5.2499999999999995E-3</v>
      </c>
      <c r="AS308" s="369">
        <v>5.2499999999999995E-3</v>
      </c>
      <c r="AT308" s="369"/>
      <c r="AW308" s="680"/>
      <c r="AX308" s="680"/>
      <c r="AY308" s="681"/>
      <c r="AZ308" s="681"/>
      <c r="BA308" s="681"/>
      <c r="BB308" s="682"/>
      <c r="BC308" s="681"/>
      <c r="BD308" s="681"/>
      <c r="BE308" s="681"/>
      <c r="BF308" s="681"/>
      <c r="BG308" s="682"/>
      <c r="BH308" s="682"/>
      <c r="BI308" s="683"/>
      <c r="BJ308" s="683"/>
      <c r="BK308" s="683"/>
      <c r="BL308" s="682"/>
      <c r="BM308" s="682"/>
      <c r="BN308" s="682"/>
      <c r="BO308" s="682"/>
      <c r="BP308" s="682"/>
      <c r="BQ308" s="682"/>
      <c r="BR308" s="682"/>
      <c r="BS308" s="682"/>
      <c r="BT308" s="685"/>
      <c r="BU308" s="686"/>
      <c r="BV308" s="684"/>
      <c r="BW308" s="687"/>
    </row>
    <row r="309" spans="2:75" ht="15.75" customHeight="1">
      <c r="B309" s="363" t="s">
        <v>1555</v>
      </c>
      <c r="C309" s="364">
        <v>41673090000169</v>
      </c>
      <c r="D309" s="365" t="s">
        <v>14</v>
      </c>
      <c r="E309" s="365" t="s">
        <v>15</v>
      </c>
      <c r="F309" s="365" t="s">
        <v>701</v>
      </c>
      <c r="G309" s="366"/>
      <c r="H309" s="366" t="s">
        <v>34</v>
      </c>
      <c r="I309" s="366" t="s">
        <v>34</v>
      </c>
      <c r="J309" s="366" t="s">
        <v>611</v>
      </c>
      <c r="K309" s="367" t="s">
        <v>49</v>
      </c>
      <c r="L309" s="368"/>
      <c r="M309" s="368"/>
      <c r="N309" s="367">
        <v>589381</v>
      </c>
      <c r="O309" s="367" t="s">
        <v>1321</v>
      </c>
      <c r="P309" s="371">
        <v>44329</v>
      </c>
      <c r="Q309" s="372">
        <v>6374432.4900000002</v>
      </c>
      <c r="R309" s="372">
        <v>10628243.000992067</v>
      </c>
      <c r="S309" s="367">
        <v>4</v>
      </c>
      <c r="T309" s="369">
        <v>-0.5833931028475694</v>
      </c>
      <c r="U309" s="369">
        <v>-6.5619551702061454</v>
      </c>
      <c r="V309" s="369">
        <v>-0.55915631870843563</v>
      </c>
      <c r="W309" s="369">
        <v>-5.1317736499032192</v>
      </c>
      <c r="X309" s="369" t="s">
        <v>1421</v>
      </c>
      <c r="Y309" s="369" t="s">
        <v>1421</v>
      </c>
      <c r="Z309" s="369" t="s">
        <v>1421</v>
      </c>
      <c r="AA309" s="369" t="s">
        <v>1421</v>
      </c>
      <c r="AB309" s="369">
        <v>0.58948110569783685</v>
      </c>
      <c r="AC309" s="373">
        <v>-1.2664473345299925</v>
      </c>
      <c r="AD309" s="555">
        <v>0</v>
      </c>
      <c r="AE309" s="370" t="s">
        <v>2313</v>
      </c>
      <c r="AF309" s="370" t="s">
        <v>2278</v>
      </c>
      <c r="AG309" s="374" t="s">
        <v>1444</v>
      </c>
      <c r="AH309" s="374" t="s">
        <v>2339</v>
      </c>
      <c r="AI309" s="374">
        <v>1000</v>
      </c>
      <c r="AJ309" s="374">
        <v>100</v>
      </c>
      <c r="AK309" s="374">
        <v>100</v>
      </c>
      <c r="AL309" s="369">
        <v>0.01</v>
      </c>
      <c r="AM309" s="369" t="s">
        <v>34</v>
      </c>
      <c r="AN309" s="369" t="s">
        <v>34</v>
      </c>
      <c r="AO309" s="367" t="s">
        <v>1324</v>
      </c>
      <c r="AP309" s="370" t="s">
        <v>13</v>
      </c>
      <c r="AQ309" s="376" t="s">
        <v>679</v>
      </c>
      <c r="AR309" s="369" t="s">
        <v>34</v>
      </c>
      <c r="AS309" s="369" t="s">
        <v>34</v>
      </c>
      <c r="AT309" s="369"/>
      <c r="AW309" s="680"/>
      <c r="AX309" s="680"/>
      <c r="AY309" s="681"/>
      <c r="AZ309" s="681"/>
      <c r="BA309" s="681"/>
      <c r="BB309" s="682"/>
      <c r="BC309" s="681"/>
      <c r="BD309" s="681"/>
      <c r="BE309" s="681"/>
      <c r="BF309" s="681"/>
      <c r="BG309" s="682"/>
      <c r="BH309" s="682"/>
      <c r="BI309" s="683"/>
      <c r="BJ309" s="683"/>
      <c r="BK309" s="683"/>
      <c r="BL309" s="682"/>
      <c r="BM309" s="682"/>
      <c r="BN309" s="682"/>
      <c r="BO309" s="682"/>
      <c r="BP309" s="682"/>
      <c r="BQ309" s="682"/>
      <c r="BR309" s="682"/>
      <c r="BS309" s="682"/>
      <c r="BT309" s="685"/>
      <c r="BU309" s="686"/>
      <c r="BV309" s="684"/>
      <c r="BW309" s="687"/>
    </row>
    <row r="310" spans="2:75" ht="15.75" customHeight="1">
      <c r="B310" s="363" t="s">
        <v>861</v>
      </c>
      <c r="C310" s="364">
        <v>40916758000199</v>
      </c>
      <c r="D310" s="365" t="s">
        <v>14</v>
      </c>
      <c r="E310" s="365" t="s">
        <v>15</v>
      </c>
      <c r="F310" s="365" t="s">
        <v>701</v>
      </c>
      <c r="G310" s="366"/>
      <c r="H310" s="366" t="s">
        <v>34</v>
      </c>
      <c r="I310" s="366" t="s">
        <v>34</v>
      </c>
      <c r="J310" s="366" t="s">
        <v>611</v>
      </c>
      <c r="K310" s="367" t="s">
        <v>49</v>
      </c>
      <c r="L310" s="368"/>
      <c r="M310" s="368" t="s">
        <v>1418</v>
      </c>
      <c r="N310" s="367">
        <v>582425</v>
      </c>
      <c r="O310" s="367" t="s">
        <v>1321</v>
      </c>
      <c r="P310" s="371">
        <v>44287</v>
      </c>
      <c r="Q310" s="372">
        <v>10748833.039999999</v>
      </c>
      <c r="R310" s="372">
        <v>12684972.112976197</v>
      </c>
      <c r="S310" s="367">
        <v>3</v>
      </c>
      <c r="T310" s="369">
        <v>-8.8677969144826396E-2</v>
      </c>
      <c r="U310" s="369">
        <v>-1.1463574154225016</v>
      </c>
      <c r="V310" s="369">
        <v>-7.3024993247410075E-2</v>
      </c>
      <c r="W310" s="369">
        <v>-0.71588911007181422</v>
      </c>
      <c r="X310" s="369" t="s">
        <v>1421</v>
      </c>
      <c r="Y310" s="369" t="s">
        <v>1421</v>
      </c>
      <c r="Z310" s="369" t="s">
        <v>1421</v>
      </c>
      <c r="AA310" s="369" t="s">
        <v>1421</v>
      </c>
      <c r="AB310" s="369">
        <v>0.11345103820928543</v>
      </c>
      <c r="AC310" s="373">
        <v>-1.4680445513358578</v>
      </c>
      <c r="AD310" s="555">
        <v>0</v>
      </c>
      <c r="AE310" s="370" t="s">
        <v>2313</v>
      </c>
      <c r="AF310" s="370" t="s">
        <v>2278</v>
      </c>
      <c r="AG310" s="374" t="s">
        <v>1444</v>
      </c>
      <c r="AH310" s="374" t="s">
        <v>2282</v>
      </c>
      <c r="AI310" s="374">
        <v>1</v>
      </c>
      <c r="AJ310" s="374">
        <v>1</v>
      </c>
      <c r="AK310" s="374">
        <v>1</v>
      </c>
      <c r="AL310" s="369">
        <v>5.0000000000000001E-3</v>
      </c>
      <c r="AM310" s="369" t="s">
        <v>34</v>
      </c>
      <c r="AN310" s="369" t="s">
        <v>34</v>
      </c>
      <c r="AO310" s="367" t="s">
        <v>1324</v>
      </c>
      <c r="AP310" s="370" t="s">
        <v>13</v>
      </c>
      <c r="AQ310" s="376" t="s">
        <v>668</v>
      </c>
      <c r="AR310" s="369">
        <v>1.7499999999999998E-3</v>
      </c>
      <c r="AS310" s="369">
        <v>1.7499999999999998E-3</v>
      </c>
      <c r="AT310" s="369"/>
      <c r="AW310" s="680"/>
      <c r="AX310" s="680"/>
      <c r="AY310" s="681"/>
      <c r="AZ310" s="681"/>
      <c r="BA310" s="681"/>
      <c r="BB310" s="682"/>
      <c r="BC310" s="681"/>
      <c r="BD310" s="681"/>
      <c r="BE310" s="681"/>
      <c r="BF310" s="681"/>
      <c r="BG310" s="682"/>
      <c r="BH310" s="682"/>
      <c r="BI310" s="683"/>
      <c r="BJ310" s="683"/>
      <c r="BK310" s="683"/>
      <c r="BL310" s="218"/>
      <c r="BM310" s="682"/>
      <c r="BN310" s="682"/>
      <c r="BO310" s="682"/>
      <c r="BP310" s="682"/>
      <c r="BQ310" s="682"/>
      <c r="BR310" s="682"/>
      <c r="BS310" s="682"/>
      <c r="BT310" s="685"/>
      <c r="BU310" s="686"/>
      <c r="BV310" s="684"/>
      <c r="BW310" s="687"/>
    </row>
    <row r="311" spans="2:75" ht="15.75" customHeight="1">
      <c r="B311" s="363" t="s">
        <v>862</v>
      </c>
      <c r="C311" s="364">
        <v>44347311000105</v>
      </c>
      <c r="D311" s="365" t="s">
        <v>14</v>
      </c>
      <c r="E311" s="365" t="s">
        <v>15</v>
      </c>
      <c r="F311" s="365" t="s">
        <v>701</v>
      </c>
      <c r="G311" s="366"/>
      <c r="H311" s="366" t="s">
        <v>34</v>
      </c>
      <c r="I311" s="366" t="s">
        <v>34</v>
      </c>
      <c r="J311" s="366" t="s">
        <v>611</v>
      </c>
      <c r="K311" s="367" t="s">
        <v>49</v>
      </c>
      <c r="L311" s="368"/>
      <c r="M311" s="368" t="s">
        <v>1418</v>
      </c>
      <c r="N311" s="367">
        <v>626198</v>
      </c>
      <c r="O311" s="367" t="s">
        <v>1321</v>
      </c>
      <c r="P311" s="371">
        <v>44532</v>
      </c>
      <c r="Q311" s="372">
        <v>9915886.6899999995</v>
      </c>
      <c r="R311" s="372" t="s">
        <v>1421</v>
      </c>
      <c r="S311" s="367">
        <v>3</v>
      </c>
      <c r="T311" s="369">
        <v>-5.6220644845948575E-2</v>
      </c>
      <c r="U311" s="369">
        <v>-0.72677524914594915</v>
      </c>
      <c r="V311" s="369" t="s">
        <v>1421</v>
      </c>
      <c r="W311" s="369" t="s">
        <v>1421</v>
      </c>
      <c r="X311" s="369" t="s">
        <v>1421</v>
      </c>
      <c r="Y311" s="369" t="s">
        <v>1421</v>
      </c>
      <c r="Z311" s="369" t="s">
        <v>1421</v>
      </c>
      <c r="AA311" s="369" t="s">
        <v>1421</v>
      </c>
      <c r="AB311" s="369" t="s">
        <v>1421</v>
      </c>
      <c r="AC311" s="373" t="s">
        <v>1421</v>
      </c>
      <c r="AD311" s="555">
        <v>0</v>
      </c>
      <c r="AE311" s="370" t="s">
        <v>2313</v>
      </c>
      <c r="AF311" s="370" t="s">
        <v>2278</v>
      </c>
      <c r="AG311" s="374" t="s">
        <v>1444</v>
      </c>
      <c r="AH311" s="374" t="s">
        <v>2282</v>
      </c>
      <c r="AI311" s="374">
        <v>1</v>
      </c>
      <c r="AJ311" s="374">
        <v>1</v>
      </c>
      <c r="AK311" s="374">
        <v>1</v>
      </c>
      <c r="AL311" s="369">
        <v>5.0000000000000001E-3</v>
      </c>
      <c r="AM311" s="369" t="s">
        <v>34</v>
      </c>
      <c r="AN311" s="369" t="s">
        <v>2296</v>
      </c>
      <c r="AO311" s="367" t="s">
        <v>1324</v>
      </c>
      <c r="AP311" s="370" t="s">
        <v>13</v>
      </c>
      <c r="AQ311" s="376" t="s">
        <v>668</v>
      </c>
      <c r="AR311" s="369">
        <v>1.7499999999999998E-3</v>
      </c>
      <c r="AS311" s="369">
        <v>1.7499999999999998E-3</v>
      </c>
      <c r="AT311" s="369"/>
      <c r="AW311" s="680"/>
      <c r="AX311" s="680"/>
      <c r="AY311" s="681"/>
      <c r="AZ311" s="681"/>
      <c r="BA311" s="681"/>
      <c r="BB311" s="681"/>
      <c r="BC311" s="681"/>
      <c r="BD311" s="681"/>
      <c r="BE311" s="681"/>
      <c r="BF311" s="681"/>
      <c r="BG311" s="682"/>
      <c r="BH311" s="682"/>
      <c r="BI311" s="683"/>
      <c r="BJ311" s="683"/>
      <c r="BK311" s="683"/>
      <c r="BL311" s="218"/>
      <c r="BM311" s="682"/>
      <c r="BN311" s="682"/>
      <c r="BO311" s="682"/>
      <c r="BP311" s="682"/>
      <c r="BQ311" s="682"/>
      <c r="BR311" s="682"/>
      <c r="BS311" s="682"/>
      <c r="BT311" s="682"/>
      <c r="BU311" s="682"/>
      <c r="BV311" s="684"/>
      <c r="BW311" s="681"/>
    </row>
    <row r="312" spans="2:75" ht="15.75" customHeight="1">
      <c r="B312" s="363" t="s">
        <v>575</v>
      </c>
      <c r="C312" s="364">
        <v>42730726000120</v>
      </c>
      <c r="D312" s="365" t="s">
        <v>14</v>
      </c>
      <c r="E312" s="365" t="s">
        <v>614</v>
      </c>
      <c r="F312" s="365"/>
      <c r="G312" s="366" t="s">
        <v>866</v>
      </c>
      <c r="H312" s="366" t="s">
        <v>1338</v>
      </c>
      <c r="I312" s="366" t="s">
        <v>34</v>
      </c>
      <c r="J312" s="366" t="s">
        <v>611</v>
      </c>
      <c r="K312" s="367" t="s">
        <v>48</v>
      </c>
      <c r="L312" s="368"/>
      <c r="M312" s="368" t="s">
        <v>1418</v>
      </c>
      <c r="N312" s="367">
        <v>606261</v>
      </c>
      <c r="O312" s="367" t="s">
        <v>1321</v>
      </c>
      <c r="P312" s="371">
        <v>44414</v>
      </c>
      <c r="Q312" s="372">
        <v>7532534.2400000002</v>
      </c>
      <c r="R312" s="372">
        <v>8930558.8485317472</v>
      </c>
      <c r="S312" s="367">
        <v>3</v>
      </c>
      <c r="T312" s="369">
        <v>-0.32657122263270522</v>
      </c>
      <c r="U312" s="369">
        <v>-4.2216499355909693</v>
      </c>
      <c r="V312" s="369">
        <v>-0.33004775323710156</v>
      </c>
      <c r="W312" s="369">
        <v>-3.2355715740444833</v>
      </c>
      <c r="X312" s="369" t="s">
        <v>1421</v>
      </c>
      <c r="Y312" s="369" t="s">
        <v>1421</v>
      </c>
      <c r="Z312" s="369" t="s">
        <v>1421</v>
      </c>
      <c r="AA312" s="369" t="s">
        <v>1421</v>
      </c>
      <c r="AB312" s="369">
        <v>0.31525434802157698</v>
      </c>
      <c r="AC312" s="373">
        <v>-1.4205737694676324</v>
      </c>
      <c r="AD312" s="555">
        <v>42134357000102</v>
      </c>
      <c r="AE312" s="370" t="s">
        <v>2313</v>
      </c>
      <c r="AF312" s="370" t="s">
        <v>2278</v>
      </c>
      <c r="AG312" s="374" t="s">
        <v>1444</v>
      </c>
      <c r="AH312" s="374" t="s">
        <v>2282</v>
      </c>
      <c r="AI312" s="374">
        <v>0</v>
      </c>
      <c r="AJ312" s="374">
        <v>0</v>
      </c>
      <c r="AK312" s="374">
        <v>0</v>
      </c>
      <c r="AL312" s="369">
        <v>0</v>
      </c>
      <c r="AM312" s="369" t="s">
        <v>34</v>
      </c>
      <c r="AN312" s="369" t="s">
        <v>34</v>
      </c>
      <c r="AO312" s="367" t="s">
        <v>1324</v>
      </c>
      <c r="AP312" s="370" t="s">
        <v>716</v>
      </c>
      <c r="AQ312" s="376" t="s">
        <v>659</v>
      </c>
      <c r="AR312" s="369">
        <v>0</v>
      </c>
      <c r="AS312" s="369">
        <v>0</v>
      </c>
      <c r="AT312" s="369"/>
      <c r="AW312" s="680"/>
      <c r="AX312" s="680"/>
      <c r="AY312" s="681"/>
      <c r="AZ312" s="681"/>
      <c r="BA312" s="681"/>
      <c r="BB312" s="681"/>
      <c r="BC312" s="681"/>
      <c r="BD312" s="681"/>
      <c r="BE312" s="681"/>
      <c r="BF312" s="681"/>
      <c r="BG312" s="682"/>
      <c r="BH312" s="682"/>
      <c r="BI312" s="683"/>
      <c r="BJ312" s="683"/>
      <c r="BK312" s="683"/>
      <c r="BL312" s="218"/>
      <c r="BM312" s="682"/>
      <c r="BN312" s="682"/>
      <c r="BO312" s="682"/>
      <c r="BP312" s="682"/>
      <c r="BQ312" s="682"/>
      <c r="BR312" s="682"/>
      <c r="BS312" s="682"/>
      <c r="BT312" s="682"/>
      <c r="BU312" s="682"/>
      <c r="BV312" s="684"/>
      <c r="BW312" s="681"/>
    </row>
    <row r="313" spans="2:75" ht="15.75" customHeight="1">
      <c r="B313" s="363" t="s">
        <v>863</v>
      </c>
      <c r="C313" s="364">
        <v>32743215000199</v>
      </c>
      <c r="D313" s="365" t="s">
        <v>14</v>
      </c>
      <c r="E313" s="365" t="s">
        <v>607</v>
      </c>
      <c r="F313" s="365" t="s">
        <v>672</v>
      </c>
      <c r="G313" s="366"/>
      <c r="H313" s="366" t="s">
        <v>34</v>
      </c>
      <c r="I313" s="366" t="s">
        <v>34</v>
      </c>
      <c r="J313" s="366" t="s">
        <v>608</v>
      </c>
      <c r="K313" s="367" t="s">
        <v>48</v>
      </c>
      <c r="L313" s="368"/>
      <c r="M313" s="368" t="s">
        <v>1418</v>
      </c>
      <c r="N313" s="367">
        <v>490164</v>
      </c>
      <c r="O313" s="367" t="s">
        <v>1321</v>
      </c>
      <c r="P313" s="371">
        <v>43539</v>
      </c>
      <c r="Q313" s="372">
        <v>83480351.019999996</v>
      </c>
      <c r="R313" s="372">
        <v>74340752.937341288</v>
      </c>
      <c r="S313" s="367">
        <v>2</v>
      </c>
      <c r="T313" s="369">
        <v>3.5936361578431164E-2</v>
      </c>
      <c r="U313" s="369">
        <v>0.46455636023259417</v>
      </c>
      <c r="V313" s="369">
        <v>-7.3502711981270674E-2</v>
      </c>
      <c r="W313" s="369">
        <v>-0.72057235102863859</v>
      </c>
      <c r="X313" s="369">
        <v>7.4403358341049941E-2</v>
      </c>
      <c r="Y313" s="369">
        <v>0.5642141824551723</v>
      </c>
      <c r="Z313" s="369">
        <v>9.0583606064500666E-2</v>
      </c>
      <c r="AA313" s="369">
        <v>0.51490658301247605</v>
      </c>
      <c r="AB313" s="369">
        <v>0.20197253627279324</v>
      </c>
      <c r="AC313" s="373">
        <v>-0.75799125467858008</v>
      </c>
      <c r="AD313" s="555">
        <v>42427783000134</v>
      </c>
      <c r="AE313" s="370" t="s">
        <v>2313</v>
      </c>
      <c r="AF313" s="370" t="s">
        <v>2278</v>
      </c>
      <c r="AG313" s="374" t="s">
        <v>1444</v>
      </c>
      <c r="AH313" s="374" t="s">
        <v>2282</v>
      </c>
      <c r="AI313" s="374">
        <v>500</v>
      </c>
      <c r="AJ313" s="374">
        <v>500</v>
      </c>
      <c r="AK313" s="374">
        <v>500</v>
      </c>
      <c r="AL313" s="369">
        <v>1E-3</v>
      </c>
      <c r="AM313" s="369" t="s">
        <v>34</v>
      </c>
      <c r="AN313" s="369" t="s">
        <v>666</v>
      </c>
      <c r="AO313" s="367" t="s">
        <v>1324</v>
      </c>
      <c r="AP313" s="370" t="s">
        <v>716</v>
      </c>
      <c r="AQ313" s="376" t="s">
        <v>697</v>
      </c>
      <c r="AR313" s="369">
        <v>3.5E-4</v>
      </c>
      <c r="AS313" s="369">
        <v>3.5E-4</v>
      </c>
      <c r="AT313" s="369"/>
      <c r="AW313" s="680"/>
      <c r="AX313" s="680"/>
      <c r="AY313" s="681"/>
      <c r="AZ313" s="681"/>
      <c r="BA313" s="681"/>
      <c r="BB313" s="681"/>
      <c r="BC313" s="681"/>
      <c r="BD313" s="681"/>
      <c r="BE313" s="681"/>
      <c r="BF313" s="681"/>
      <c r="BG313" s="682"/>
      <c r="BH313" s="682"/>
      <c r="BI313" s="683"/>
      <c r="BJ313" s="683"/>
      <c r="BK313" s="683"/>
      <c r="BL313" s="218"/>
      <c r="BM313" s="682"/>
      <c r="BN313" s="682"/>
      <c r="BO313" s="682"/>
      <c r="BP313" s="682"/>
      <c r="BQ313" s="682"/>
      <c r="BR313" s="682"/>
      <c r="BS313" s="682"/>
      <c r="BT313" s="682"/>
      <c r="BU313" s="682"/>
      <c r="BV313" s="684"/>
      <c r="BW313" s="681"/>
    </row>
    <row r="314" spans="2:75" ht="15.75" customHeight="1">
      <c r="B314" s="363" t="s">
        <v>1556</v>
      </c>
      <c r="C314" s="364">
        <v>36498594000150</v>
      </c>
      <c r="D314" s="365" t="s">
        <v>14</v>
      </c>
      <c r="E314" s="365" t="s">
        <v>15</v>
      </c>
      <c r="F314" s="365" t="s">
        <v>699</v>
      </c>
      <c r="G314" s="366"/>
      <c r="H314" s="366" t="s">
        <v>34</v>
      </c>
      <c r="I314" s="366" t="s">
        <v>34</v>
      </c>
      <c r="J314" s="366" t="s">
        <v>611</v>
      </c>
      <c r="K314" s="367" t="s">
        <v>48</v>
      </c>
      <c r="L314" s="368"/>
      <c r="M314" s="368"/>
      <c r="N314" s="367">
        <v>535370</v>
      </c>
      <c r="O314" s="367" t="s">
        <v>1321</v>
      </c>
      <c r="P314" s="371">
        <v>43950</v>
      </c>
      <c r="Q314" s="372">
        <v>10276576.33</v>
      </c>
      <c r="R314" s="372">
        <v>13185195.58325397</v>
      </c>
      <c r="S314" s="367">
        <v>8</v>
      </c>
      <c r="T314" s="369">
        <v>-4.4750566366919875E-2</v>
      </c>
      <c r="U314" s="369">
        <v>-0.50335050055912156</v>
      </c>
      <c r="V314" s="369">
        <v>7.8678462598424925E-3</v>
      </c>
      <c r="W314" s="369">
        <v>7.220879880426212E-2</v>
      </c>
      <c r="X314" s="369">
        <v>-7.511549727648259E-2</v>
      </c>
      <c r="Y314" s="369">
        <v>-0.52819643630629165</v>
      </c>
      <c r="Z314" s="369" t="s">
        <v>1421</v>
      </c>
      <c r="AA314" s="369" t="s">
        <v>1421</v>
      </c>
      <c r="AB314" s="369">
        <v>0.14261466933890588</v>
      </c>
      <c r="AC314" s="373">
        <v>-0.59923003373471373</v>
      </c>
      <c r="AD314" s="555">
        <v>33600729000158</v>
      </c>
      <c r="AE314" s="370" t="s">
        <v>2313</v>
      </c>
      <c r="AF314" s="370" t="s">
        <v>2278</v>
      </c>
      <c r="AG314" s="374" t="s">
        <v>1444</v>
      </c>
      <c r="AH314" s="374" t="s">
        <v>2282</v>
      </c>
      <c r="AI314" s="374">
        <v>500</v>
      </c>
      <c r="AJ314" s="374">
        <v>500</v>
      </c>
      <c r="AK314" s="374">
        <v>500</v>
      </c>
      <c r="AL314" s="369">
        <v>2E-3</v>
      </c>
      <c r="AM314" s="369" t="s">
        <v>34</v>
      </c>
      <c r="AN314" s="369" t="s">
        <v>64</v>
      </c>
      <c r="AO314" s="367" t="s">
        <v>1324</v>
      </c>
      <c r="AP314" s="370" t="s">
        <v>13</v>
      </c>
      <c r="AQ314" s="376" t="s">
        <v>671</v>
      </c>
      <c r="AR314" s="369" t="s">
        <v>34</v>
      </c>
      <c r="AS314" s="369" t="s">
        <v>34</v>
      </c>
      <c r="AT314" s="369"/>
      <c r="AW314" s="680"/>
      <c r="AX314" s="680"/>
      <c r="AY314" s="681"/>
      <c r="AZ314" s="681"/>
      <c r="BA314" s="681"/>
      <c r="BB314" s="681"/>
      <c r="BC314" s="681"/>
      <c r="BD314" s="681"/>
      <c r="BE314" s="681"/>
      <c r="BF314" s="681"/>
      <c r="BG314" s="682"/>
      <c r="BH314" s="682"/>
      <c r="BI314" s="683"/>
      <c r="BJ314" s="683"/>
      <c r="BK314" s="683"/>
      <c r="BL314" s="218"/>
      <c r="BM314" s="682"/>
      <c r="BN314" s="682"/>
      <c r="BO314" s="682"/>
      <c r="BP314" s="682"/>
      <c r="BQ314" s="682"/>
      <c r="BR314" s="682"/>
      <c r="BS314" s="682"/>
      <c r="BT314" s="682"/>
      <c r="BU314" s="682"/>
      <c r="BV314" s="684"/>
      <c r="BW314" s="681"/>
    </row>
    <row r="315" spans="2:75" ht="15.75" customHeight="1">
      <c r="B315" s="363" t="s">
        <v>1557</v>
      </c>
      <c r="C315" s="364">
        <v>36727910000118</v>
      </c>
      <c r="D315" s="365" t="s">
        <v>14</v>
      </c>
      <c r="E315" s="365" t="s">
        <v>15</v>
      </c>
      <c r="F315" s="365" t="s">
        <v>699</v>
      </c>
      <c r="G315" s="366"/>
      <c r="H315" s="366" t="s">
        <v>34</v>
      </c>
      <c r="I315" s="366" t="s">
        <v>34</v>
      </c>
      <c r="J315" s="366" t="s">
        <v>611</v>
      </c>
      <c r="K315" s="367" t="s">
        <v>49</v>
      </c>
      <c r="L315" s="368"/>
      <c r="M315" s="368"/>
      <c r="N315" s="367">
        <v>534803</v>
      </c>
      <c r="O315" s="367" t="s">
        <v>1321</v>
      </c>
      <c r="P315" s="371">
        <v>43941</v>
      </c>
      <c r="Q315" s="372">
        <v>10651881.77</v>
      </c>
      <c r="R315" s="372">
        <v>15533949.157142855</v>
      </c>
      <c r="S315" s="367">
        <v>5</v>
      </c>
      <c r="T315" s="369">
        <v>-0.13823613010169311</v>
      </c>
      <c r="U315" s="369">
        <v>-1.5548680370105508</v>
      </c>
      <c r="V315" s="369">
        <v>-8.222266671661338E-2</v>
      </c>
      <c r="W315" s="369">
        <v>-0.75461565999240721</v>
      </c>
      <c r="X315" s="369">
        <v>-0.19983620942516767</v>
      </c>
      <c r="Y315" s="369">
        <v>-1.4052063487620436</v>
      </c>
      <c r="Z315" s="369" t="s">
        <v>1421</v>
      </c>
      <c r="AA315" s="369" t="s">
        <v>1421</v>
      </c>
      <c r="AB315" s="369">
        <v>0.18996639070640456</v>
      </c>
      <c r="AC315" s="373">
        <v>-0.90146846247728718</v>
      </c>
      <c r="AD315" s="555">
        <v>34979818000110</v>
      </c>
      <c r="AE315" s="370" t="s">
        <v>2313</v>
      </c>
      <c r="AF315" s="370" t="s">
        <v>2278</v>
      </c>
      <c r="AG315" s="374" t="s">
        <v>1444</v>
      </c>
      <c r="AH315" s="374" t="s">
        <v>2282</v>
      </c>
      <c r="AI315" s="374">
        <v>500</v>
      </c>
      <c r="AJ315" s="374">
        <v>500</v>
      </c>
      <c r="AK315" s="374">
        <v>500</v>
      </c>
      <c r="AL315" s="369">
        <v>2E-3</v>
      </c>
      <c r="AM315" s="369" t="s">
        <v>34</v>
      </c>
      <c r="AN315" s="369" t="s">
        <v>34</v>
      </c>
      <c r="AO315" s="367" t="s">
        <v>1324</v>
      </c>
      <c r="AP315" s="370" t="s">
        <v>13</v>
      </c>
      <c r="AQ315" s="376" t="s">
        <v>671</v>
      </c>
      <c r="AR315" s="369" t="s">
        <v>34</v>
      </c>
      <c r="AS315" s="369" t="s">
        <v>34</v>
      </c>
      <c r="AT315" s="369"/>
      <c r="AW315" s="680"/>
      <c r="AX315" s="680"/>
      <c r="AY315" s="681"/>
      <c r="AZ315" s="681"/>
      <c r="BA315" s="681"/>
      <c r="BB315" s="681"/>
      <c r="BC315" s="681"/>
      <c r="BD315" s="681"/>
      <c r="BE315" s="681"/>
      <c r="BF315" s="681"/>
      <c r="BG315" s="682"/>
      <c r="BH315" s="682"/>
      <c r="BI315" s="683"/>
      <c r="BJ315" s="683"/>
      <c r="BK315" s="683"/>
      <c r="BL315" s="218"/>
      <c r="BM315" s="682"/>
      <c r="BN315" s="682"/>
      <c r="BO315" s="682"/>
      <c r="BP315" s="682"/>
      <c r="BQ315" s="682"/>
      <c r="BR315" s="682"/>
      <c r="BS315" s="682"/>
      <c r="BT315" s="682"/>
      <c r="BU315" s="682"/>
      <c r="BV315" s="684"/>
      <c r="BW315" s="681"/>
    </row>
    <row r="316" spans="2:75" ht="15.75" customHeight="1">
      <c r="B316" s="363" t="s">
        <v>497</v>
      </c>
      <c r="C316" s="364">
        <v>43274439000115</v>
      </c>
      <c r="D316" s="365" t="s">
        <v>14</v>
      </c>
      <c r="E316" s="365" t="s">
        <v>607</v>
      </c>
      <c r="F316" s="365"/>
      <c r="G316" s="366"/>
      <c r="H316" s="366" t="s">
        <v>34</v>
      </c>
      <c r="I316" s="366" t="s">
        <v>34</v>
      </c>
      <c r="J316" s="366" t="s">
        <v>611</v>
      </c>
      <c r="K316" s="367"/>
      <c r="L316" s="368"/>
      <c r="M316" s="368" t="s">
        <v>1418</v>
      </c>
      <c r="N316" s="367">
        <v>611301</v>
      </c>
      <c r="O316" s="367" t="s">
        <v>1321</v>
      </c>
      <c r="P316" s="371">
        <v>44442</v>
      </c>
      <c r="Q316" s="372">
        <v>5341347.12</v>
      </c>
      <c r="R316" s="372" t="s">
        <v>1421</v>
      </c>
      <c r="S316" s="367">
        <v>4</v>
      </c>
      <c r="T316" s="369">
        <v>-0.38398101623803849</v>
      </c>
      <c r="U316" s="369">
        <v>-4.9637975428491661</v>
      </c>
      <c r="V316" s="369" t="s">
        <v>1421</v>
      </c>
      <c r="W316" s="369" t="s">
        <v>1421</v>
      </c>
      <c r="X316" s="369" t="s">
        <v>1421</v>
      </c>
      <c r="Y316" s="369" t="s">
        <v>1421</v>
      </c>
      <c r="Z316" s="369" t="s">
        <v>1421</v>
      </c>
      <c r="AA316" s="369" t="s">
        <v>1421</v>
      </c>
      <c r="AB316" s="369" t="s">
        <v>1421</v>
      </c>
      <c r="AC316" s="373" t="s">
        <v>1421</v>
      </c>
      <c r="AD316" s="555">
        <v>0</v>
      </c>
      <c r="AE316" s="370" t="s">
        <v>2313</v>
      </c>
      <c r="AF316" s="370" t="s">
        <v>2278</v>
      </c>
      <c r="AG316" s="374" t="s">
        <v>1444</v>
      </c>
      <c r="AH316" s="374" t="s">
        <v>2282</v>
      </c>
      <c r="AI316" s="374">
        <v>0</v>
      </c>
      <c r="AJ316" s="374">
        <v>0</v>
      </c>
      <c r="AK316" s="374">
        <v>0</v>
      </c>
      <c r="AL316" s="369">
        <v>2.5000000000000001E-3</v>
      </c>
      <c r="AM316" s="369" t="s">
        <v>34</v>
      </c>
      <c r="AN316" s="369" t="s">
        <v>34</v>
      </c>
      <c r="AO316" s="367" t="s">
        <v>1324</v>
      </c>
      <c r="AP316" s="370" t="s">
        <v>13</v>
      </c>
      <c r="AQ316" s="376" t="s">
        <v>671</v>
      </c>
      <c r="AR316" s="369">
        <v>8.3325000000000001E-4</v>
      </c>
      <c r="AS316" s="369">
        <v>8.3325000000000001E-4</v>
      </c>
      <c r="AT316" s="369"/>
      <c r="AW316" s="680"/>
      <c r="AX316" s="680"/>
      <c r="AY316" s="681"/>
      <c r="AZ316" s="681"/>
      <c r="BA316" s="681"/>
      <c r="BB316" s="681"/>
      <c r="BC316" s="681"/>
      <c r="BD316" s="681"/>
      <c r="BE316" s="681"/>
      <c r="BF316" s="681"/>
      <c r="BG316" s="682"/>
      <c r="BH316" s="682"/>
      <c r="BI316" s="683"/>
      <c r="BJ316" s="683"/>
      <c r="BK316" s="683"/>
      <c r="BL316" s="218"/>
      <c r="BM316" s="682"/>
      <c r="BN316" s="682"/>
      <c r="BO316" s="682"/>
      <c r="BP316" s="682"/>
      <c r="BQ316" s="682"/>
      <c r="BR316" s="682"/>
      <c r="BS316" s="682"/>
      <c r="BT316" s="682"/>
      <c r="BU316" s="682"/>
      <c r="BV316" s="684"/>
      <c r="BW316" s="681"/>
    </row>
    <row r="317" spans="2:75" ht="15.75" customHeight="1">
      <c r="B317" s="363" t="s">
        <v>154</v>
      </c>
      <c r="C317" s="364">
        <v>36499594000174</v>
      </c>
      <c r="D317" s="365" t="s">
        <v>14</v>
      </c>
      <c r="E317" s="365" t="s">
        <v>607</v>
      </c>
      <c r="F317" s="365" t="s">
        <v>672</v>
      </c>
      <c r="G317" s="366"/>
      <c r="H317" s="366" t="s">
        <v>34</v>
      </c>
      <c r="I317" s="366" t="s">
        <v>34</v>
      </c>
      <c r="J317" s="366" t="s">
        <v>611</v>
      </c>
      <c r="K317" s="367" t="s">
        <v>48</v>
      </c>
      <c r="L317" s="368"/>
      <c r="M317" s="368" t="s">
        <v>1418</v>
      </c>
      <c r="N317" s="367">
        <v>533718</v>
      </c>
      <c r="O317" s="367" t="s">
        <v>1321</v>
      </c>
      <c r="P317" s="371">
        <v>43923</v>
      </c>
      <c r="Q317" s="372">
        <v>415457333.77999997</v>
      </c>
      <c r="R317" s="372">
        <v>370490083.31404734</v>
      </c>
      <c r="S317" s="367">
        <v>2</v>
      </c>
      <c r="T317" s="369">
        <v>-0.11921526975553864</v>
      </c>
      <c r="U317" s="369">
        <v>-1.5411190607292877</v>
      </c>
      <c r="V317" s="369">
        <v>-4.9190664195650546E-2</v>
      </c>
      <c r="W317" s="369">
        <v>-0.48223298967733447</v>
      </c>
      <c r="X317" s="369">
        <v>0.25001472643557832</v>
      </c>
      <c r="Y317" s="369">
        <v>1.8959070883736775</v>
      </c>
      <c r="Z317" s="369" t="s">
        <v>1421</v>
      </c>
      <c r="AA317" s="369" t="s">
        <v>1421</v>
      </c>
      <c r="AB317" s="369">
        <v>0.211479762437913</v>
      </c>
      <c r="AC317" s="373">
        <v>-0.59216837657162114</v>
      </c>
      <c r="AD317" s="555">
        <v>0</v>
      </c>
      <c r="AE317" s="370" t="s">
        <v>2313</v>
      </c>
      <c r="AF317" s="370" t="s">
        <v>2278</v>
      </c>
      <c r="AG317" s="374" t="s">
        <v>1444</v>
      </c>
      <c r="AH317" s="374" t="s">
        <v>2282</v>
      </c>
      <c r="AI317" s="374">
        <v>500</v>
      </c>
      <c r="AJ317" s="374">
        <v>100</v>
      </c>
      <c r="AK317" s="374">
        <v>100</v>
      </c>
      <c r="AL317" s="691">
        <v>2E-3</v>
      </c>
      <c r="AM317" s="691" t="s">
        <v>34</v>
      </c>
      <c r="AN317" s="369" t="s">
        <v>2291</v>
      </c>
      <c r="AO317" s="367" t="s">
        <v>1324</v>
      </c>
      <c r="AP317" s="370" t="s">
        <v>13</v>
      </c>
      <c r="AQ317" s="376" t="s">
        <v>668</v>
      </c>
      <c r="AR317" s="369">
        <v>6.9999999999999999E-4</v>
      </c>
      <c r="AS317" s="369">
        <v>6.9999999999999999E-4</v>
      </c>
      <c r="AT317" s="369"/>
      <c r="AW317" s="680"/>
      <c r="AX317" s="680"/>
      <c r="AY317" s="681"/>
      <c r="AZ317" s="681"/>
      <c r="BA317" s="681"/>
      <c r="BB317" s="681"/>
      <c r="BC317" s="681"/>
      <c r="BD317" s="681"/>
      <c r="BE317" s="681"/>
      <c r="BF317" s="681"/>
      <c r="BG317" s="682"/>
      <c r="BH317" s="682"/>
      <c r="BI317" s="683"/>
      <c r="BJ317" s="683"/>
      <c r="BK317" s="683"/>
      <c r="BL317" s="218"/>
      <c r="BM317" s="682"/>
      <c r="BN317" s="682"/>
      <c r="BO317" s="682"/>
      <c r="BP317" s="682"/>
      <c r="BQ317" s="682"/>
      <c r="BR317" s="682"/>
      <c r="BS317" s="682"/>
      <c r="BT317" s="682"/>
      <c r="BU317" s="682"/>
      <c r="BV317" s="684"/>
      <c r="BW317" s="681"/>
    </row>
    <row r="318" spans="2:75" ht="15.75" customHeight="1">
      <c r="B318" s="363" t="s">
        <v>864</v>
      </c>
      <c r="C318" s="364">
        <v>9814233000100</v>
      </c>
      <c r="D318" s="365" t="s">
        <v>11</v>
      </c>
      <c r="E318" s="365" t="s">
        <v>621</v>
      </c>
      <c r="F318" s="365" t="s">
        <v>672</v>
      </c>
      <c r="G318" s="366" t="s">
        <v>865</v>
      </c>
      <c r="H318" s="366" t="s">
        <v>34</v>
      </c>
      <c r="I318" s="366"/>
      <c r="J318" s="366" t="s">
        <v>608</v>
      </c>
      <c r="K318" s="367" t="s">
        <v>48</v>
      </c>
      <c r="L318" s="368" t="s">
        <v>1339</v>
      </c>
      <c r="M318" s="368" t="s">
        <v>1418</v>
      </c>
      <c r="N318" s="367">
        <v>215163</v>
      </c>
      <c r="O318" s="367" t="s">
        <v>1321</v>
      </c>
      <c r="P318" s="371">
        <v>39652</v>
      </c>
      <c r="Q318" s="372">
        <v>370353898.31</v>
      </c>
      <c r="R318" s="372">
        <v>372223366.54285717</v>
      </c>
      <c r="S318" s="367">
        <v>2</v>
      </c>
      <c r="T318" s="369">
        <v>4.330950065638306E-2</v>
      </c>
      <c r="U318" s="369">
        <v>0.55987036819265013</v>
      </c>
      <c r="V318" s="369">
        <v>5.1985975994290889E-2</v>
      </c>
      <c r="W318" s="369">
        <v>0.50963639208672606</v>
      </c>
      <c r="X318" s="369">
        <v>7.897856119445068E-2</v>
      </c>
      <c r="Y318" s="369">
        <v>0.59890877682637633</v>
      </c>
      <c r="Z318" s="369">
        <v>0.15947117381542775</v>
      </c>
      <c r="AA318" s="369">
        <v>0.90648585064963738</v>
      </c>
      <c r="AB318" s="369">
        <v>5.4310404774508117E-2</v>
      </c>
      <c r="AC318" s="373">
        <v>-0.82860047814200777</v>
      </c>
      <c r="AD318" s="555">
        <v>0</v>
      </c>
      <c r="AE318" s="370" t="s">
        <v>2313</v>
      </c>
      <c r="AF318" s="370" t="s">
        <v>2278</v>
      </c>
      <c r="AG318" s="374" t="s">
        <v>1444</v>
      </c>
      <c r="AH318" s="374" t="s">
        <v>2282</v>
      </c>
      <c r="AI318" s="374">
        <v>3000</v>
      </c>
      <c r="AJ318" s="374">
        <v>1000</v>
      </c>
      <c r="AK318" s="374">
        <v>1000</v>
      </c>
      <c r="AL318" s="691">
        <v>2E-3</v>
      </c>
      <c r="AM318" s="691" t="s">
        <v>34</v>
      </c>
      <c r="AN318" s="369" t="s">
        <v>2291</v>
      </c>
      <c r="AO318" s="367" t="s">
        <v>1324</v>
      </c>
      <c r="AP318" s="370" t="s">
        <v>11</v>
      </c>
      <c r="AQ318" s="376" t="s">
        <v>680</v>
      </c>
      <c r="AR318" s="369">
        <v>6.9999999999999999E-4</v>
      </c>
      <c r="AS318" s="369">
        <v>6.9999999999999999E-4</v>
      </c>
      <c r="AT318" s="369"/>
      <c r="AW318" s="680"/>
      <c r="AX318" s="680"/>
      <c r="AY318" s="681"/>
      <c r="AZ318" s="681"/>
      <c r="BA318" s="681"/>
      <c r="BB318" s="681"/>
      <c r="BC318" s="681"/>
      <c r="BD318" s="681"/>
      <c r="BE318" s="681"/>
      <c r="BF318" s="681"/>
      <c r="BG318" s="682"/>
      <c r="BH318" s="682"/>
      <c r="BI318" s="683"/>
      <c r="BJ318" s="683"/>
      <c r="BK318" s="683"/>
      <c r="BL318" s="218"/>
      <c r="BM318" s="682"/>
      <c r="BN318" s="682"/>
      <c r="BO318" s="682"/>
      <c r="BP318" s="682"/>
      <c r="BQ318" s="682"/>
      <c r="BR318" s="682"/>
      <c r="BS318" s="682"/>
      <c r="BT318" s="682"/>
      <c r="BU318" s="682"/>
      <c r="BV318" s="684"/>
      <c r="BW318" s="681"/>
    </row>
    <row r="319" spans="2:75" ht="15.75" customHeight="1">
      <c r="B319" s="363" t="s">
        <v>1381</v>
      </c>
      <c r="C319" s="364">
        <v>20374752000120</v>
      </c>
      <c r="D319" s="365" t="s">
        <v>11</v>
      </c>
      <c r="E319" s="365" t="s">
        <v>621</v>
      </c>
      <c r="F319" s="365" t="s">
        <v>672</v>
      </c>
      <c r="G319" s="366" t="s">
        <v>866</v>
      </c>
      <c r="H319" s="366" t="s">
        <v>34</v>
      </c>
      <c r="I319" s="366"/>
      <c r="J319" s="366" t="s">
        <v>608</v>
      </c>
      <c r="K319" s="367" t="s">
        <v>48</v>
      </c>
      <c r="L319" s="368" t="s">
        <v>1339</v>
      </c>
      <c r="M319" s="368" t="s">
        <v>1418</v>
      </c>
      <c r="N319" s="367">
        <v>377546</v>
      </c>
      <c r="O319" s="367" t="s">
        <v>1321</v>
      </c>
      <c r="P319" s="371">
        <v>41865</v>
      </c>
      <c r="Q319" s="372">
        <v>273580988.24000001</v>
      </c>
      <c r="R319" s="372">
        <v>266877825.49579346</v>
      </c>
      <c r="S319" s="367">
        <v>2</v>
      </c>
      <c r="T319" s="369">
        <v>2.4593917272172527E-2</v>
      </c>
      <c r="U319" s="369">
        <v>0.31793036885179238</v>
      </c>
      <c r="V319" s="369">
        <v>1.137215122360602E-2</v>
      </c>
      <c r="W319" s="369">
        <v>0.11148510745474316</v>
      </c>
      <c r="X319" s="369">
        <v>1.8962644077506585E-2</v>
      </c>
      <c r="Y319" s="369">
        <v>0.14379717480408311</v>
      </c>
      <c r="Z319" s="369">
        <v>8.1984346909282468E-2</v>
      </c>
      <c r="AA319" s="369">
        <v>0.46602560619533212</v>
      </c>
      <c r="AB319" s="369">
        <v>8.8171142456182794E-2</v>
      </c>
      <c r="AC319" s="373">
        <v>-0.92988401373954022</v>
      </c>
      <c r="AD319" s="555">
        <v>0</v>
      </c>
      <c r="AE319" s="370" t="s">
        <v>2313</v>
      </c>
      <c r="AF319" s="370" t="s">
        <v>2278</v>
      </c>
      <c r="AG319" s="374" t="s">
        <v>1444</v>
      </c>
      <c r="AH319" s="374" t="s">
        <v>2282</v>
      </c>
      <c r="AI319" s="374">
        <v>3000</v>
      </c>
      <c r="AJ319" s="374">
        <v>1000</v>
      </c>
      <c r="AK319" s="374">
        <v>1000</v>
      </c>
      <c r="AL319" s="691">
        <v>2E-3</v>
      </c>
      <c r="AM319" s="691" t="s">
        <v>34</v>
      </c>
      <c r="AN319" s="369" t="s">
        <v>2291</v>
      </c>
      <c r="AO319" s="367" t="s">
        <v>1324</v>
      </c>
      <c r="AP319" s="370" t="s">
        <v>11</v>
      </c>
      <c r="AQ319" s="376" t="s">
        <v>680</v>
      </c>
      <c r="AR319" s="369">
        <v>6.9999999999999999E-4</v>
      </c>
      <c r="AS319" s="369">
        <v>6.9999999999999999E-4</v>
      </c>
      <c r="AT319" s="369"/>
      <c r="AW319" s="680"/>
      <c r="AX319" s="680"/>
      <c r="AY319" s="681"/>
      <c r="AZ319" s="681"/>
      <c r="BA319" s="681"/>
      <c r="BB319" s="682"/>
      <c r="BC319" s="681"/>
      <c r="BD319" s="681"/>
      <c r="BE319" s="681"/>
      <c r="BF319" s="681"/>
      <c r="BG319" s="682"/>
      <c r="BH319" s="682"/>
      <c r="BI319" s="683"/>
      <c r="BJ319" s="683"/>
      <c r="BK319" s="683"/>
      <c r="BL319" s="682"/>
      <c r="BM319" s="682"/>
      <c r="BN319" s="682"/>
      <c r="BO319" s="682"/>
      <c r="BP319" s="682"/>
      <c r="BQ319" s="682"/>
      <c r="BR319" s="682"/>
      <c r="BS319" s="682"/>
      <c r="BT319" s="685"/>
      <c r="BU319" s="686"/>
      <c r="BV319" s="684"/>
      <c r="BW319" s="687"/>
    </row>
    <row r="320" spans="2:75" ht="15.75" customHeight="1">
      <c r="B320" s="363" t="s">
        <v>867</v>
      </c>
      <c r="C320" s="364">
        <v>43140671000160</v>
      </c>
      <c r="D320" s="365" t="s">
        <v>11</v>
      </c>
      <c r="E320" s="365" t="s">
        <v>661</v>
      </c>
      <c r="F320" s="365" t="s">
        <v>672</v>
      </c>
      <c r="G320" s="366" t="s">
        <v>865</v>
      </c>
      <c r="H320" s="366" t="s">
        <v>34</v>
      </c>
      <c r="I320" s="366"/>
      <c r="J320" s="366" t="s">
        <v>608</v>
      </c>
      <c r="K320" s="367" t="s">
        <v>48</v>
      </c>
      <c r="L320" s="368"/>
      <c r="M320" s="368" t="s">
        <v>1418</v>
      </c>
      <c r="N320" s="367">
        <v>631264</v>
      </c>
      <c r="O320" s="367" t="s">
        <v>1321</v>
      </c>
      <c r="P320" s="371">
        <v>44558</v>
      </c>
      <c r="Q320" s="372">
        <v>143180143.41</v>
      </c>
      <c r="R320" s="372" t="s">
        <v>1421</v>
      </c>
      <c r="S320" s="367">
        <v>2</v>
      </c>
      <c r="T320" s="369">
        <v>4.225253185511435E-2</v>
      </c>
      <c r="U320" s="369">
        <v>0.5462067261980329</v>
      </c>
      <c r="V320" s="369" t="s">
        <v>1421</v>
      </c>
      <c r="W320" s="369" t="s">
        <v>1421</v>
      </c>
      <c r="X320" s="369" t="s">
        <v>1421</v>
      </c>
      <c r="Y320" s="369" t="s">
        <v>1421</v>
      </c>
      <c r="Z320" s="369" t="s">
        <v>1421</v>
      </c>
      <c r="AA320" s="369" t="s">
        <v>1421</v>
      </c>
      <c r="AB320" s="369" t="s">
        <v>1421</v>
      </c>
      <c r="AC320" s="373" t="s">
        <v>1421</v>
      </c>
      <c r="AD320" s="555">
        <v>0</v>
      </c>
      <c r="AE320" s="370" t="s">
        <v>2313</v>
      </c>
      <c r="AF320" s="370" t="s">
        <v>2278</v>
      </c>
      <c r="AG320" s="374" t="s">
        <v>1444</v>
      </c>
      <c r="AH320" s="374" t="s">
        <v>2282</v>
      </c>
      <c r="AI320" s="374">
        <v>3000</v>
      </c>
      <c r="AJ320" s="374">
        <v>1000</v>
      </c>
      <c r="AK320" s="374">
        <v>1000</v>
      </c>
      <c r="AL320" s="369">
        <v>2E-3</v>
      </c>
      <c r="AM320" s="369" t="s">
        <v>34</v>
      </c>
      <c r="AN320" s="369" t="s">
        <v>633</v>
      </c>
      <c r="AO320" s="367" t="s">
        <v>1324</v>
      </c>
      <c r="AP320" s="370" t="s">
        <v>11</v>
      </c>
      <c r="AQ320" s="376" t="s">
        <v>680</v>
      </c>
      <c r="AR320" s="369">
        <v>6.9999999999999999E-4</v>
      </c>
      <c r="AS320" s="369">
        <v>6.9999999999999999E-4</v>
      </c>
      <c r="AT320" s="369"/>
      <c r="AW320" s="680"/>
      <c r="AX320" s="680"/>
      <c r="AY320" s="681"/>
      <c r="AZ320" s="681"/>
      <c r="BA320" s="681"/>
      <c r="BB320" s="682"/>
      <c r="BC320" s="681"/>
      <c r="BD320" s="681"/>
      <c r="BE320" s="681"/>
      <c r="BF320" s="681"/>
      <c r="BG320" s="682"/>
      <c r="BH320" s="682"/>
      <c r="BI320" s="683"/>
      <c r="BJ320" s="683"/>
      <c r="BK320" s="683"/>
      <c r="BL320" s="682"/>
      <c r="BM320" s="682"/>
      <c r="BN320" s="682"/>
      <c r="BO320" s="682"/>
      <c r="BP320" s="682"/>
      <c r="BQ320" s="682"/>
      <c r="BR320" s="682"/>
      <c r="BS320" s="682"/>
      <c r="BT320" s="685"/>
      <c r="BU320" s="686"/>
      <c r="BV320" s="684"/>
      <c r="BW320" s="687"/>
    </row>
    <row r="321" spans="2:75" ht="15.75" customHeight="1">
      <c r="B321" s="363" t="s">
        <v>1558</v>
      </c>
      <c r="C321" s="364">
        <v>9215250000113</v>
      </c>
      <c r="D321" s="365" t="s">
        <v>11</v>
      </c>
      <c r="E321" s="365" t="s">
        <v>620</v>
      </c>
      <c r="F321" s="365" t="s">
        <v>672</v>
      </c>
      <c r="G321" s="366" t="s">
        <v>738</v>
      </c>
      <c r="H321" s="366" t="s">
        <v>34</v>
      </c>
      <c r="I321" s="366" t="s">
        <v>1304</v>
      </c>
      <c r="J321" s="366" t="s">
        <v>608</v>
      </c>
      <c r="K321" s="367" t="s">
        <v>48</v>
      </c>
      <c r="L321" s="368"/>
      <c r="M321" s="368"/>
      <c r="N321" s="367">
        <v>204102</v>
      </c>
      <c r="O321" s="367" t="s">
        <v>1321</v>
      </c>
      <c r="P321" s="371">
        <v>39492</v>
      </c>
      <c r="Q321" s="372">
        <v>10698982404.83</v>
      </c>
      <c r="R321" s="372">
        <v>9127237641.6234856</v>
      </c>
      <c r="S321" s="367">
        <v>0</v>
      </c>
      <c r="T321" s="369">
        <v>8.8322811732032713E-2</v>
      </c>
      <c r="U321" s="369">
        <v>0.99344734838866933</v>
      </c>
      <c r="V321" s="369">
        <v>0.10842185449709252</v>
      </c>
      <c r="W321" s="369">
        <v>0.99506416607615134</v>
      </c>
      <c r="X321" s="369">
        <v>0.13713147620984656</v>
      </c>
      <c r="Y321" s="369">
        <v>0.96427980464344654</v>
      </c>
      <c r="Z321" s="369">
        <v>0.17112567314421123</v>
      </c>
      <c r="AA321" s="369">
        <v>0.93512713970287731</v>
      </c>
      <c r="AB321" s="369">
        <v>1.3447418186967397E-3</v>
      </c>
      <c r="AC321" s="373">
        <v>-0.36089510998525387</v>
      </c>
      <c r="AD321" s="555">
        <v>0</v>
      </c>
      <c r="AE321" s="370" t="s">
        <v>2313</v>
      </c>
      <c r="AF321" s="370" t="s">
        <v>2278</v>
      </c>
      <c r="AG321" s="374" t="s">
        <v>1444</v>
      </c>
      <c r="AH321" s="374" t="s">
        <v>2282</v>
      </c>
      <c r="AI321" s="374">
        <v>1000</v>
      </c>
      <c r="AJ321" s="374">
        <v>100</v>
      </c>
      <c r="AK321" s="374">
        <v>1000</v>
      </c>
      <c r="AL321" s="369">
        <v>2E-3</v>
      </c>
      <c r="AM321" s="369" t="s">
        <v>34</v>
      </c>
      <c r="AN321" s="369" t="s">
        <v>64</v>
      </c>
      <c r="AO321" s="367" t="s">
        <v>1324</v>
      </c>
      <c r="AP321" s="370" t="s">
        <v>11</v>
      </c>
      <c r="AQ321" s="376" t="s">
        <v>669</v>
      </c>
      <c r="AR321" s="369">
        <v>6.9999999999999999E-4</v>
      </c>
      <c r="AS321" s="369">
        <v>6.9999999999999999E-4</v>
      </c>
      <c r="AT321" s="369"/>
      <c r="AW321" s="680"/>
      <c r="AX321" s="680"/>
      <c r="AY321" s="681"/>
      <c r="AZ321" s="681"/>
      <c r="BA321" s="681"/>
      <c r="BB321" s="682"/>
      <c r="BC321" s="681"/>
      <c r="BD321" s="681"/>
      <c r="BE321" s="681"/>
      <c r="BF321" s="681"/>
      <c r="BG321" s="682"/>
      <c r="BH321" s="682"/>
      <c r="BI321" s="683"/>
      <c r="BJ321" s="683"/>
      <c r="BK321" s="683"/>
      <c r="BL321" s="682"/>
      <c r="BM321" s="682"/>
      <c r="BN321" s="682"/>
      <c r="BO321" s="682"/>
      <c r="BP321" s="682"/>
      <c r="BQ321" s="682"/>
      <c r="BR321" s="682"/>
      <c r="BS321" s="682"/>
      <c r="BT321" s="685"/>
      <c r="BU321" s="686"/>
      <c r="BV321" s="684"/>
      <c r="BW321" s="687"/>
    </row>
    <row r="322" spans="2:75" ht="15.75" customHeight="1">
      <c r="B322" s="363" t="s">
        <v>1559</v>
      </c>
      <c r="C322" s="364">
        <v>37927707000158</v>
      </c>
      <c r="D322" s="365" t="s">
        <v>11</v>
      </c>
      <c r="E322" s="365" t="s">
        <v>620</v>
      </c>
      <c r="F322" s="365" t="s">
        <v>672</v>
      </c>
      <c r="G322" s="366" t="s">
        <v>738</v>
      </c>
      <c r="H322" s="366" t="s">
        <v>34</v>
      </c>
      <c r="I322" s="366" t="s">
        <v>1304</v>
      </c>
      <c r="J322" s="366" t="s">
        <v>608</v>
      </c>
      <c r="K322" s="367" t="s">
        <v>48</v>
      </c>
      <c r="L322" s="368"/>
      <c r="M322" s="368"/>
      <c r="N322" s="367">
        <v>547999</v>
      </c>
      <c r="O322" s="367" t="s">
        <v>1321</v>
      </c>
      <c r="P322" s="371">
        <v>44054</v>
      </c>
      <c r="Q322" s="372">
        <v>487886575.26999998</v>
      </c>
      <c r="R322" s="372">
        <v>440246234.25857097</v>
      </c>
      <c r="S322" s="367">
        <v>0</v>
      </c>
      <c r="T322" s="369">
        <v>8.912339080948728E-2</v>
      </c>
      <c r="U322" s="369">
        <v>1.0024521926194632</v>
      </c>
      <c r="V322" s="369">
        <v>0.10949772736163266</v>
      </c>
      <c r="W322" s="369">
        <v>1.0049382135154183</v>
      </c>
      <c r="X322" s="369">
        <v>0.13409001627476314</v>
      </c>
      <c r="Y322" s="369">
        <v>0.94289289572149237</v>
      </c>
      <c r="Z322" s="369" t="s">
        <v>1421</v>
      </c>
      <c r="AA322" s="369" t="s">
        <v>1421</v>
      </c>
      <c r="AB322" s="369">
        <v>1.3451539031086E-3</v>
      </c>
      <c r="AC322" s="373">
        <v>0.36074096641673947</v>
      </c>
      <c r="AD322" s="555">
        <v>0</v>
      </c>
      <c r="AE322" s="370" t="s">
        <v>2313</v>
      </c>
      <c r="AF322" s="370" t="s">
        <v>2278</v>
      </c>
      <c r="AG322" s="374" t="s">
        <v>1444</v>
      </c>
      <c r="AH322" s="374" t="s">
        <v>2288</v>
      </c>
      <c r="AI322" s="374">
        <v>1000</v>
      </c>
      <c r="AJ322" s="374">
        <v>1000</v>
      </c>
      <c r="AK322" s="374">
        <v>1000</v>
      </c>
      <c r="AL322" s="369">
        <v>7.5000000000000002E-4</v>
      </c>
      <c r="AM322" s="369" t="s">
        <v>34</v>
      </c>
      <c r="AN322" s="369" t="s">
        <v>64</v>
      </c>
      <c r="AO322" s="367" t="s">
        <v>1321</v>
      </c>
      <c r="AP322" s="370" t="s">
        <v>11</v>
      </c>
      <c r="AQ322" s="376" t="s">
        <v>684</v>
      </c>
      <c r="AR322" s="369" t="s">
        <v>34</v>
      </c>
      <c r="AS322" s="369" t="s">
        <v>34</v>
      </c>
      <c r="AT322" s="369"/>
      <c r="AW322" s="680"/>
      <c r="AX322" s="680"/>
      <c r="AY322" s="681"/>
      <c r="AZ322" s="681"/>
      <c r="BA322" s="681"/>
      <c r="BB322" s="682"/>
      <c r="BC322" s="681"/>
      <c r="BD322" s="681"/>
      <c r="BE322" s="681"/>
      <c r="BF322" s="681"/>
      <c r="BG322" s="682"/>
      <c r="BH322" s="682"/>
      <c r="BI322" s="683"/>
      <c r="BJ322" s="683"/>
      <c r="BK322" s="683"/>
      <c r="BL322" s="682"/>
      <c r="BM322" s="682"/>
      <c r="BN322" s="682"/>
      <c r="BO322" s="682"/>
      <c r="BP322" s="682"/>
      <c r="BQ322" s="682"/>
      <c r="BR322" s="682"/>
      <c r="BS322" s="682"/>
      <c r="BT322" s="685"/>
      <c r="BU322" s="686"/>
      <c r="BV322" s="684"/>
      <c r="BW322" s="687"/>
    </row>
    <row r="323" spans="2:75" ht="15.75" customHeight="1">
      <c r="B323" s="363" t="s">
        <v>868</v>
      </c>
      <c r="C323" s="364">
        <v>840011000180</v>
      </c>
      <c r="D323" s="365" t="s">
        <v>11</v>
      </c>
      <c r="E323" s="365" t="s">
        <v>620</v>
      </c>
      <c r="F323" s="365" t="s">
        <v>672</v>
      </c>
      <c r="G323" s="366" t="s">
        <v>738</v>
      </c>
      <c r="H323" s="366" t="s">
        <v>34</v>
      </c>
      <c r="I323" s="366"/>
      <c r="J323" s="366" t="s">
        <v>608</v>
      </c>
      <c r="K323" s="367" t="s">
        <v>48</v>
      </c>
      <c r="L323" s="368"/>
      <c r="M323" s="368" t="s">
        <v>34</v>
      </c>
      <c r="N323" s="367">
        <v>108766</v>
      </c>
      <c r="O323" s="367" t="s">
        <v>1321</v>
      </c>
      <c r="P323" s="371">
        <v>34974</v>
      </c>
      <c r="Q323" s="372">
        <v>3445271758.04</v>
      </c>
      <c r="R323" s="372">
        <v>2869350722.3467894</v>
      </c>
      <c r="S323" s="367">
        <v>0</v>
      </c>
      <c r="T323" s="369">
        <v>8.1671761189475056E-2</v>
      </c>
      <c r="U323" s="369">
        <v>1.0557867977024216</v>
      </c>
      <c r="V323" s="369">
        <v>0.10843989897615569</v>
      </c>
      <c r="W323" s="369">
        <v>1.0630736042837061</v>
      </c>
      <c r="X323" s="369">
        <v>0.1455294411457102</v>
      </c>
      <c r="Y323" s="369">
        <v>1.1035761891662255</v>
      </c>
      <c r="Z323" s="369">
        <v>0.12575313737147353</v>
      </c>
      <c r="AA323" s="369">
        <v>0.71482160051055454</v>
      </c>
      <c r="AB323" s="369">
        <v>1.6810297823881372E-3</v>
      </c>
      <c r="AC323" s="373">
        <v>3.4644827019148838</v>
      </c>
      <c r="AD323" s="555">
        <v>0</v>
      </c>
      <c r="AE323" s="370" t="s">
        <v>2313</v>
      </c>
      <c r="AF323" s="370" t="s">
        <v>2278</v>
      </c>
      <c r="AG323" s="374" t="s">
        <v>1444</v>
      </c>
      <c r="AH323" s="374" t="s">
        <v>2282</v>
      </c>
      <c r="AI323" s="374">
        <v>500</v>
      </c>
      <c r="AJ323" s="374">
        <v>100</v>
      </c>
      <c r="AK323" s="374">
        <v>100</v>
      </c>
      <c r="AL323" s="369">
        <v>3.0000000000000001E-3</v>
      </c>
      <c r="AM323" s="369" t="s">
        <v>34</v>
      </c>
      <c r="AN323" s="369" t="s">
        <v>64</v>
      </c>
      <c r="AO323" s="367" t="s">
        <v>1324</v>
      </c>
      <c r="AP323" s="370" t="s">
        <v>11</v>
      </c>
      <c r="AQ323" s="376" t="s">
        <v>669</v>
      </c>
      <c r="AR323" s="369">
        <v>1.0499999999999999E-3</v>
      </c>
      <c r="AS323" s="369">
        <v>1.0499999999999999E-3</v>
      </c>
      <c r="AT323" s="369"/>
      <c r="AW323" s="680"/>
      <c r="AX323" s="680"/>
      <c r="AY323" s="681"/>
      <c r="AZ323" s="681"/>
      <c r="BA323" s="681"/>
      <c r="BB323" s="682"/>
      <c r="BC323" s="681"/>
      <c r="BD323" s="681"/>
      <c r="BE323" s="681"/>
      <c r="BF323" s="681"/>
      <c r="BG323" s="682"/>
      <c r="BH323" s="682"/>
      <c r="BI323" s="683"/>
      <c r="BJ323" s="683"/>
      <c r="BK323" s="683"/>
      <c r="BL323" s="218"/>
      <c r="BM323" s="682"/>
      <c r="BN323" s="682"/>
      <c r="BO323" s="682"/>
      <c r="BP323" s="682"/>
      <c r="BQ323" s="682"/>
      <c r="BR323" s="682"/>
      <c r="BS323" s="682"/>
      <c r="BT323" s="685"/>
      <c r="BU323" s="686"/>
      <c r="BV323" s="684"/>
      <c r="BW323" s="687"/>
    </row>
    <row r="324" spans="2:75" ht="15.75" customHeight="1">
      <c r="B324" s="363" t="s">
        <v>869</v>
      </c>
      <c r="C324" s="364">
        <v>32295478000182</v>
      </c>
      <c r="D324" s="365" t="s">
        <v>11</v>
      </c>
      <c r="E324" s="365" t="s">
        <v>620</v>
      </c>
      <c r="F324" s="365" t="s">
        <v>663</v>
      </c>
      <c r="G324" s="366" t="s">
        <v>738</v>
      </c>
      <c r="H324" s="366" t="s">
        <v>34</v>
      </c>
      <c r="I324" s="366"/>
      <c r="J324" s="366" t="s">
        <v>608</v>
      </c>
      <c r="K324" s="367" t="s">
        <v>48</v>
      </c>
      <c r="L324" s="368"/>
      <c r="M324" s="368" t="s">
        <v>34</v>
      </c>
      <c r="N324" s="367">
        <v>491225</v>
      </c>
      <c r="O324" s="367" t="s">
        <v>1321</v>
      </c>
      <c r="P324" s="371">
        <v>43553</v>
      </c>
      <c r="Q324" s="372">
        <v>65618971.259999998</v>
      </c>
      <c r="R324" s="372">
        <v>39205909.48595237</v>
      </c>
      <c r="S324" s="367">
        <v>5</v>
      </c>
      <c r="T324" s="369">
        <v>8.3648963673595089E-2</v>
      </c>
      <c r="U324" s="369">
        <v>1.0813464801277268</v>
      </c>
      <c r="V324" s="369">
        <v>0.11082565876051698</v>
      </c>
      <c r="W324" s="369">
        <v>1.0864620275196384</v>
      </c>
      <c r="X324" s="369">
        <v>0.15252908302782475</v>
      </c>
      <c r="Y324" s="369">
        <v>1.1566557451170936</v>
      </c>
      <c r="Z324" s="369">
        <v>0.16541204165534795</v>
      </c>
      <c r="AA324" s="369">
        <v>0.94025566941136618</v>
      </c>
      <c r="AB324" s="369">
        <v>1.7482439727436905E-3</v>
      </c>
      <c r="AC324" s="373">
        <v>4.5616896217792808</v>
      </c>
      <c r="AD324" s="555">
        <v>0</v>
      </c>
      <c r="AE324" s="370" t="s">
        <v>2313</v>
      </c>
      <c r="AF324" s="370" t="s">
        <v>2278</v>
      </c>
      <c r="AG324" s="374" t="s">
        <v>1444</v>
      </c>
      <c r="AH324" s="374" t="s">
        <v>2282</v>
      </c>
      <c r="AI324" s="374">
        <v>1000</v>
      </c>
      <c r="AJ324" s="374">
        <v>1000</v>
      </c>
      <c r="AK324" s="374">
        <v>1000</v>
      </c>
      <c r="AL324" s="369">
        <v>4.0000000000000001E-3</v>
      </c>
      <c r="AM324" s="369" t="s">
        <v>34</v>
      </c>
      <c r="AN324" s="369" t="s">
        <v>34</v>
      </c>
      <c r="AO324" s="367" t="s">
        <v>1324</v>
      </c>
      <c r="AP324" s="370" t="s">
        <v>11</v>
      </c>
      <c r="AQ324" s="376" t="s">
        <v>669</v>
      </c>
      <c r="AR324" s="369">
        <v>1.7499999999999998E-3</v>
      </c>
      <c r="AS324" s="369">
        <v>1.7499999999999998E-3</v>
      </c>
      <c r="AT324" s="369"/>
      <c r="AW324" s="680"/>
      <c r="AX324" s="680"/>
      <c r="AY324" s="681"/>
      <c r="AZ324" s="681"/>
      <c r="BA324" s="681"/>
      <c r="BB324" s="682"/>
      <c r="BC324" s="681"/>
      <c r="BD324" s="681"/>
      <c r="BE324" s="681"/>
      <c r="BF324" s="681"/>
      <c r="BG324" s="682"/>
      <c r="BH324" s="682"/>
      <c r="BI324" s="683"/>
      <c r="BJ324" s="683"/>
      <c r="BK324" s="683"/>
      <c r="BL324" s="682"/>
      <c r="BM324" s="682"/>
      <c r="BN324" s="682"/>
      <c r="BO324" s="682"/>
      <c r="BP324" s="682"/>
      <c r="BQ324" s="682"/>
      <c r="BR324" s="682"/>
      <c r="BS324" s="682"/>
      <c r="BT324" s="685"/>
      <c r="BU324" s="686"/>
      <c r="BV324" s="684"/>
      <c r="BW324" s="687"/>
    </row>
    <row r="325" spans="2:75" ht="15.75" customHeight="1">
      <c r="B325" s="363" t="s">
        <v>155</v>
      </c>
      <c r="C325" s="364">
        <v>23695876000103</v>
      </c>
      <c r="D325" s="365" t="s">
        <v>13</v>
      </c>
      <c r="E325" s="365" t="s">
        <v>615</v>
      </c>
      <c r="F325" s="365" t="s">
        <v>619</v>
      </c>
      <c r="G325" s="366" t="s">
        <v>34</v>
      </c>
      <c r="H325" s="366" t="s">
        <v>1338</v>
      </c>
      <c r="I325" s="366" t="s">
        <v>34</v>
      </c>
      <c r="J325" s="366" t="s">
        <v>611</v>
      </c>
      <c r="K325" s="367" t="s">
        <v>48</v>
      </c>
      <c r="L325" s="368"/>
      <c r="M325" s="368" t="s">
        <v>34</v>
      </c>
      <c r="N325" s="367">
        <v>417971</v>
      </c>
      <c r="O325" s="367" t="s">
        <v>1321</v>
      </c>
      <c r="P325" s="371">
        <v>42489</v>
      </c>
      <c r="Q325" s="372">
        <v>25834375.530000001</v>
      </c>
      <c r="R325" s="372">
        <v>51365030.321349218</v>
      </c>
      <c r="S325" s="367">
        <v>31</v>
      </c>
      <c r="T325" s="369">
        <v>-9.8968771072441841E-3</v>
      </c>
      <c r="U325" s="369">
        <v>-0.12793886205135846</v>
      </c>
      <c r="V325" s="369">
        <v>-1.1364926734084291E-3</v>
      </c>
      <c r="W325" s="369">
        <v>-1.1141428330064963E-2</v>
      </c>
      <c r="X325" s="369">
        <v>1.38615917036502E-2</v>
      </c>
      <c r="Y325" s="369">
        <v>0.10511496799315083</v>
      </c>
      <c r="Z325" s="369">
        <v>4.5715024393423009E-2</v>
      </c>
      <c r="AA325" s="369">
        <v>0.25985901892654123</v>
      </c>
      <c r="AB325" s="369">
        <v>9.7560166321763397E-2</v>
      </c>
      <c r="AC325" s="373">
        <v>-0.95870926589256866</v>
      </c>
      <c r="AD325" s="555">
        <v>38281343000144</v>
      </c>
      <c r="AE325" s="370" t="s">
        <v>2292</v>
      </c>
      <c r="AF325" s="370" t="s">
        <v>2278</v>
      </c>
      <c r="AG325" s="374" t="s">
        <v>1444</v>
      </c>
      <c r="AH325" s="374" t="s">
        <v>2282</v>
      </c>
      <c r="AI325" s="374">
        <v>10000</v>
      </c>
      <c r="AJ325" s="374">
        <v>10000</v>
      </c>
      <c r="AK325" s="374">
        <v>10000</v>
      </c>
      <c r="AL325" s="369">
        <v>0</v>
      </c>
      <c r="AM325" s="369" t="s">
        <v>34</v>
      </c>
      <c r="AN325" s="369" t="s">
        <v>64</v>
      </c>
      <c r="AO325" s="367" t="s">
        <v>1324</v>
      </c>
      <c r="AP325" s="370" t="s">
        <v>13</v>
      </c>
      <c r="AQ325" s="376" t="s">
        <v>664</v>
      </c>
      <c r="AR325" s="369">
        <v>3.8E-3</v>
      </c>
      <c r="AS325" s="369">
        <v>3.8E-3</v>
      </c>
      <c r="AT325" s="369"/>
      <c r="AW325" s="680"/>
      <c r="AX325" s="680"/>
      <c r="AY325" s="681"/>
      <c r="AZ325" s="681"/>
      <c r="BA325" s="681"/>
      <c r="BB325" s="682"/>
      <c r="BC325" s="681"/>
      <c r="BD325" s="681"/>
      <c r="BE325" s="681"/>
      <c r="BF325" s="681"/>
      <c r="BG325" s="682"/>
      <c r="BH325" s="682"/>
      <c r="BI325" s="683"/>
      <c r="BJ325" s="683"/>
      <c r="BK325" s="683"/>
      <c r="BL325" s="682"/>
      <c r="BM325" s="682"/>
      <c r="BN325" s="682"/>
      <c r="BO325" s="682"/>
      <c r="BP325" s="682"/>
      <c r="BQ325" s="682"/>
      <c r="BR325" s="682"/>
      <c r="BS325" s="682"/>
      <c r="BT325" s="685"/>
      <c r="BU325" s="686"/>
      <c r="BV325" s="684"/>
      <c r="BW325" s="687"/>
    </row>
    <row r="326" spans="2:75" ht="15.75" customHeight="1">
      <c r="B326" s="363" t="s">
        <v>870</v>
      </c>
      <c r="C326" s="364">
        <v>17816013000136</v>
      </c>
      <c r="D326" s="365" t="s">
        <v>13</v>
      </c>
      <c r="E326" s="365" t="s">
        <v>615</v>
      </c>
      <c r="F326" s="365" t="s">
        <v>619</v>
      </c>
      <c r="G326" s="366" t="s">
        <v>34</v>
      </c>
      <c r="H326" s="366" t="s">
        <v>1337</v>
      </c>
      <c r="I326" s="366" t="s">
        <v>34</v>
      </c>
      <c r="J326" s="366" t="s">
        <v>611</v>
      </c>
      <c r="K326" s="367" t="s">
        <v>48</v>
      </c>
      <c r="L326" s="368" t="s">
        <v>715</v>
      </c>
      <c r="M326" s="368" t="s">
        <v>34</v>
      </c>
      <c r="N326" s="367">
        <v>336246</v>
      </c>
      <c r="O326" s="367" t="s">
        <v>1321</v>
      </c>
      <c r="P326" s="371">
        <v>41397</v>
      </c>
      <c r="Q326" s="372">
        <v>80507937.189999998</v>
      </c>
      <c r="R326" s="372">
        <v>94410669.394166589</v>
      </c>
      <c r="S326" s="367">
        <v>30</v>
      </c>
      <c r="T326" s="369">
        <v>0.14295555801973348</v>
      </c>
      <c r="U326" s="369">
        <v>1.8480144007824748</v>
      </c>
      <c r="V326" s="369">
        <v>0.15565903024030936</v>
      </c>
      <c r="W326" s="369">
        <v>1.5259789789481268</v>
      </c>
      <c r="X326" s="369">
        <v>0.23983674582406711</v>
      </c>
      <c r="Y326" s="369">
        <v>1.8187256124590334</v>
      </c>
      <c r="Z326" s="369">
        <v>0.35305200740386811</v>
      </c>
      <c r="AA326" s="369">
        <v>2.0068620654004121</v>
      </c>
      <c r="AB326" s="369">
        <v>4.0698197479481391E-2</v>
      </c>
      <c r="AC326" s="373">
        <v>1.1888797221737932</v>
      </c>
      <c r="AD326" s="555">
        <v>8893082000152</v>
      </c>
      <c r="AE326" s="370" t="s">
        <v>2292</v>
      </c>
      <c r="AF326" s="370" t="s">
        <v>2278</v>
      </c>
      <c r="AG326" s="374" t="s">
        <v>1444</v>
      </c>
      <c r="AH326" s="374" t="s">
        <v>2282</v>
      </c>
      <c r="AI326" s="374">
        <v>1000</v>
      </c>
      <c r="AJ326" s="374">
        <v>1000</v>
      </c>
      <c r="AK326" s="374">
        <v>1000</v>
      </c>
      <c r="AL326" s="369">
        <v>0</v>
      </c>
      <c r="AM326" s="369" t="s">
        <v>34</v>
      </c>
      <c r="AN326" s="369" t="s">
        <v>2296</v>
      </c>
      <c r="AO326" s="367" t="s">
        <v>1324</v>
      </c>
      <c r="AP326" s="370" t="s">
        <v>13</v>
      </c>
      <c r="AQ326" s="376" t="s">
        <v>668</v>
      </c>
      <c r="AR326" s="369">
        <v>3.96E-3</v>
      </c>
      <c r="AS326" s="369">
        <v>3.96E-3</v>
      </c>
      <c r="AT326" s="369"/>
      <c r="AW326" s="680"/>
      <c r="AX326" s="680"/>
      <c r="AY326" s="681"/>
      <c r="AZ326" s="681"/>
      <c r="BA326" s="681"/>
      <c r="BB326" s="682"/>
      <c r="BC326" s="681"/>
      <c r="BD326" s="681"/>
      <c r="BE326" s="681"/>
      <c r="BF326" s="681"/>
      <c r="BG326" s="682"/>
      <c r="BH326" s="682"/>
      <c r="BI326" s="683"/>
      <c r="BJ326" s="683"/>
      <c r="BK326" s="683"/>
      <c r="BL326" s="682"/>
      <c r="BM326" s="682"/>
      <c r="BN326" s="682"/>
      <c r="BO326" s="682"/>
      <c r="BP326" s="682"/>
      <c r="BQ326" s="682"/>
      <c r="BR326" s="682"/>
      <c r="BS326" s="682"/>
      <c r="BT326" s="685"/>
      <c r="BU326" s="686"/>
      <c r="BV326" s="684"/>
      <c r="BW326" s="687"/>
    </row>
    <row r="327" spans="2:75" ht="15.75" customHeight="1">
      <c r="B327" s="363" t="s">
        <v>1560</v>
      </c>
      <c r="C327" s="364">
        <v>23695873000161</v>
      </c>
      <c r="D327" s="365"/>
      <c r="E327" s="365"/>
      <c r="F327" s="365"/>
      <c r="G327" s="366"/>
      <c r="H327" s="366" t="s">
        <v>34</v>
      </c>
      <c r="I327" s="366"/>
      <c r="J327" s="366"/>
      <c r="K327" s="367"/>
      <c r="L327" s="368"/>
      <c r="M327" s="368"/>
      <c r="N327" s="367">
        <v>417017</v>
      </c>
      <c r="O327" s="367" t="s">
        <v>1321</v>
      </c>
      <c r="P327" s="371">
        <v>42499</v>
      </c>
      <c r="Q327" s="372" t="s">
        <v>1394</v>
      </c>
      <c r="R327" s="372" t="s">
        <v>1421</v>
      </c>
      <c r="S327" s="367">
        <v>31</v>
      </c>
      <c r="T327" s="369" t="s">
        <v>1421</v>
      </c>
      <c r="U327" s="369" t="s">
        <v>1421</v>
      </c>
      <c r="V327" s="369" t="s">
        <v>1421</v>
      </c>
      <c r="W327" s="369" t="s">
        <v>1421</v>
      </c>
      <c r="X327" s="369" t="s">
        <v>1421</v>
      </c>
      <c r="Y327" s="369" t="s">
        <v>1421</v>
      </c>
      <c r="Z327" s="369" t="s">
        <v>1421</v>
      </c>
      <c r="AA327" s="369" t="s">
        <v>1421</v>
      </c>
      <c r="AB327" s="369" t="s">
        <v>1421</v>
      </c>
      <c r="AC327" s="373" t="s">
        <v>1421</v>
      </c>
      <c r="AD327" s="555">
        <v>0</v>
      </c>
      <c r="AE327" s="370" t="s">
        <v>2292</v>
      </c>
      <c r="AF327" s="370" t="s">
        <v>2278</v>
      </c>
      <c r="AG327" s="374" t="s">
        <v>1444</v>
      </c>
      <c r="AH327" s="374" t="s">
        <v>2339</v>
      </c>
      <c r="AI327" s="374">
        <v>10000</v>
      </c>
      <c r="AJ327" s="374">
        <v>5000</v>
      </c>
      <c r="AK327" s="374">
        <v>5000</v>
      </c>
      <c r="AL327" s="369">
        <v>0</v>
      </c>
      <c r="AM327" s="369" t="s">
        <v>34</v>
      </c>
      <c r="AN327" s="369" t="s">
        <v>34</v>
      </c>
      <c r="AO327" s="367" t="s">
        <v>1324</v>
      </c>
      <c r="AP327" s="370" t="s">
        <v>13</v>
      </c>
      <c r="AQ327" s="376" t="s">
        <v>664</v>
      </c>
      <c r="AR327" s="369" t="s">
        <v>34</v>
      </c>
      <c r="AS327" s="369" t="s">
        <v>34</v>
      </c>
      <c r="AT327" s="369"/>
      <c r="AW327" s="680"/>
      <c r="AX327" s="680"/>
      <c r="AY327" s="681"/>
      <c r="AZ327" s="681"/>
      <c r="BA327" s="681"/>
      <c r="BB327" s="682"/>
      <c r="BC327" s="681"/>
      <c r="BD327" s="681"/>
      <c r="BE327" s="681"/>
      <c r="BF327" s="681"/>
      <c r="BG327" s="682"/>
      <c r="BH327" s="682"/>
      <c r="BI327" s="683"/>
      <c r="BJ327" s="683"/>
      <c r="BK327" s="683"/>
      <c r="BL327" s="682"/>
      <c r="BM327" s="682"/>
      <c r="BN327" s="682"/>
      <c r="BO327" s="682"/>
      <c r="BP327" s="682"/>
      <c r="BQ327" s="682"/>
      <c r="BR327" s="682"/>
      <c r="BS327" s="682"/>
      <c r="BT327" s="685"/>
      <c r="BU327" s="686"/>
      <c r="BV327" s="684"/>
      <c r="BW327" s="687"/>
    </row>
    <row r="328" spans="2:75" ht="15.75" customHeight="1">
      <c r="B328" s="363" t="s">
        <v>1561</v>
      </c>
      <c r="C328" s="364">
        <v>26822061000128</v>
      </c>
      <c r="D328" s="365" t="s">
        <v>14</v>
      </c>
      <c r="E328" s="365" t="s">
        <v>614</v>
      </c>
      <c r="F328" s="365"/>
      <c r="G328" s="366"/>
      <c r="H328" s="366" t="s">
        <v>865</v>
      </c>
      <c r="I328" s="366" t="s">
        <v>34</v>
      </c>
      <c r="J328" s="366" t="s">
        <v>608</v>
      </c>
      <c r="K328" s="367" t="s">
        <v>48</v>
      </c>
      <c r="L328" s="368"/>
      <c r="M328" s="368"/>
      <c r="N328" s="367">
        <v>448370</v>
      </c>
      <c r="O328" s="367" t="s">
        <v>1321</v>
      </c>
      <c r="P328" s="371">
        <v>42821</v>
      </c>
      <c r="Q328" s="372">
        <v>41018679.549999997</v>
      </c>
      <c r="R328" s="372">
        <v>43415842.090436511</v>
      </c>
      <c r="S328" s="367">
        <v>53</v>
      </c>
      <c r="T328" s="369">
        <v>6.799659532826019E-2</v>
      </c>
      <c r="U328" s="369">
        <v>0.7648198240479952</v>
      </c>
      <c r="V328" s="369">
        <v>2.7357677495360555E-2</v>
      </c>
      <c r="W328" s="369">
        <v>0.2510807868853715</v>
      </c>
      <c r="X328" s="369">
        <v>0.13895810298665201</v>
      </c>
      <c r="Y328" s="369">
        <v>0.9771242613661254</v>
      </c>
      <c r="Z328" s="369">
        <v>0.12821564021096044</v>
      </c>
      <c r="AA328" s="369">
        <v>0.70064253184621883</v>
      </c>
      <c r="AB328" s="369">
        <v>0.1692758435701848</v>
      </c>
      <c r="AC328" s="373">
        <v>-0.36729664473680129</v>
      </c>
      <c r="AD328" s="555">
        <v>19496576000110</v>
      </c>
      <c r="AE328" s="370" t="s">
        <v>2292</v>
      </c>
      <c r="AF328" s="370" t="s">
        <v>2278</v>
      </c>
      <c r="AG328" s="374" t="s">
        <v>1444</v>
      </c>
      <c r="AH328" s="374" t="s">
        <v>2282</v>
      </c>
      <c r="AI328" s="374">
        <v>5000</v>
      </c>
      <c r="AJ328" s="374">
        <v>5000</v>
      </c>
      <c r="AK328" s="374">
        <v>5000</v>
      </c>
      <c r="AL328" s="369">
        <v>0</v>
      </c>
      <c r="AM328" s="369" t="s">
        <v>34</v>
      </c>
      <c r="AN328" s="369" t="s">
        <v>34</v>
      </c>
      <c r="AO328" s="367" t="s">
        <v>1324</v>
      </c>
      <c r="AP328" s="370" t="s">
        <v>13</v>
      </c>
      <c r="AQ328" s="376" t="s">
        <v>674</v>
      </c>
      <c r="AR328" s="369">
        <v>3.3333333333333331E-3</v>
      </c>
      <c r="AS328" s="369">
        <v>3.3333333333333331E-3</v>
      </c>
      <c r="AT328" s="369"/>
      <c r="AW328" s="680"/>
      <c r="AX328" s="680"/>
      <c r="AY328" s="681"/>
      <c r="AZ328" s="681"/>
      <c r="BA328" s="681"/>
      <c r="BB328" s="682"/>
      <c r="BC328" s="681"/>
      <c r="BD328" s="681"/>
      <c r="BE328" s="681"/>
      <c r="BF328" s="681"/>
      <c r="BG328" s="682"/>
      <c r="BH328" s="682"/>
      <c r="BI328" s="683"/>
      <c r="BJ328" s="683"/>
      <c r="BK328" s="683"/>
      <c r="BL328" s="682"/>
      <c r="BM328" s="682"/>
      <c r="BN328" s="682"/>
      <c r="BO328" s="682"/>
      <c r="BP328" s="682"/>
      <c r="BQ328" s="682"/>
      <c r="BR328" s="682"/>
      <c r="BS328" s="682"/>
      <c r="BT328" s="685"/>
      <c r="BU328" s="686"/>
      <c r="BV328" s="684"/>
      <c r="BW328" s="687"/>
    </row>
    <row r="329" spans="2:75" ht="15.75" customHeight="1">
      <c r="B329" s="363" t="s">
        <v>1562</v>
      </c>
      <c r="C329" s="364">
        <v>17408524000119</v>
      </c>
      <c r="D329" s="365" t="s">
        <v>13</v>
      </c>
      <c r="E329" s="365" t="s">
        <v>615</v>
      </c>
      <c r="F329" s="365" t="s">
        <v>619</v>
      </c>
      <c r="G329" s="366" t="s">
        <v>34</v>
      </c>
      <c r="H329" s="366" t="s">
        <v>1338</v>
      </c>
      <c r="I329" s="366" t="s">
        <v>34</v>
      </c>
      <c r="J329" s="366" t="s">
        <v>611</v>
      </c>
      <c r="K329" s="367" t="s">
        <v>48</v>
      </c>
      <c r="L329" s="368"/>
      <c r="M329" s="368"/>
      <c r="N329" s="367">
        <v>327840</v>
      </c>
      <c r="O329" s="367" t="s">
        <v>1321</v>
      </c>
      <c r="P329" s="371">
        <v>41313</v>
      </c>
      <c r="Q329" s="372" t="s">
        <v>1394</v>
      </c>
      <c r="R329" s="372" t="s">
        <v>1421</v>
      </c>
      <c r="S329" s="367">
        <v>61</v>
      </c>
      <c r="T329" s="369" t="s">
        <v>1421</v>
      </c>
      <c r="U329" s="369" t="s">
        <v>1421</v>
      </c>
      <c r="V329" s="369" t="s">
        <v>1421</v>
      </c>
      <c r="W329" s="369" t="s">
        <v>1421</v>
      </c>
      <c r="X329" s="369" t="s">
        <v>1421</v>
      </c>
      <c r="Y329" s="369" t="s">
        <v>1421</v>
      </c>
      <c r="Z329" s="369" t="s">
        <v>1421</v>
      </c>
      <c r="AA329" s="369" t="s">
        <v>1421</v>
      </c>
      <c r="AB329" s="369" t="s">
        <v>1421</v>
      </c>
      <c r="AC329" s="373" t="s">
        <v>1421</v>
      </c>
      <c r="AD329" s="555">
        <v>17417026000132</v>
      </c>
      <c r="AE329" s="370" t="s">
        <v>2292</v>
      </c>
      <c r="AF329" s="370" t="s">
        <v>2278</v>
      </c>
      <c r="AG329" s="374" t="s">
        <v>1444</v>
      </c>
      <c r="AH329" s="374" t="s">
        <v>2279</v>
      </c>
      <c r="AI329" s="374">
        <v>5000</v>
      </c>
      <c r="AJ329" s="374">
        <v>5000</v>
      </c>
      <c r="AK329" s="374">
        <v>5000</v>
      </c>
      <c r="AL329" s="369">
        <v>0</v>
      </c>
      <c r="AM329" s="369" t="s">
        <v>34</v>
      </c>
      <c r="AN329" s="369" t="s">
        <v>2296</v>
      </c>
      <c r="AO329" s="367" t="s">
        <v>1324</v>
      </c>
      <c r="AP329" s="370" t="s">
        <v>13</v>
      </c>
      <c r="AQ329" s="376" t="s">
        <v>664</v>
      </c>
      <c r="AR329" s="369">
        <v>3.3333333333333331E-3</v>
      </c>
      <c r="AS329" s="369">
        <v>3.3333333333333331E-3</v>
      </c>
      <c r="AT329" s="369"/>
      <c r="AW329" s="680"/>
      <c r="AX329" s="680"/>
      <c r="AY329" s="681"/>
      <c r="AZ329" s="681"/>
      <c r="BA329" s="681"/>
      <c r="BB329" s="682"/>
      <c r="BC329" s="681"/>
      <c r="BD329" s="681"/>
      <c r="BE329" s="681"/>
      <c r="BF329" s="681"/>
      <c r="BG329" s="682"/>
      <c r="BH329" s="682"/>
      <c r="BI329" s="683"/>
      <c r="BJ329" s="683"/>
      <c r="BK329" s="683"/>
      <c r="BL329" s="682"/>
      <c r="BM329" s="682"/>
      <c r="BN329" s="682"/>
      <c r="BO329" s="682"/>
      <c r="BP329" s="682"/>
      <c r="BQ329" s="682"/>
      <c r="BR329" s="682"/>
      <c r="BS329" s="682"/>
      <c r="BT329" s="685"/>
      <c r="BU329" s="686"/>
      <c r="BV329" s="684"/>
      <c r="BW329" s="687"/>
    </row>
    <row r="330" spans="2:75" ht="15.75" customHeight="1">
      <c r="B330" s="363" t="s">
        <v>871</v>
      </c>
      <c r="C330" s="364">
        <v>45294958000170</v>
      </c>
      <c r="D330" s="365" t="s">
        <v>11</v>
      </c>
      <c r="E330" s="365" t="s">
        <v>661</v>
      </c>
      <c r="F330" s="365" t="s">
        <v>663</v>
      </c>
      <c r="G330" s="366"/>
      <c r="H330" s="366" t="s">
        <v>34</v>
      </c>
      <c r="I330" s="366"/>
      <c r="J330" s="366" t="s">
        <v>611</v>
      </c>
      <c r="K330" s="367" t="s">
        <v>49</v>
      </c>
      <c r="L330" s="368"/>
      <c r="M330" s="368" t="s">
        <v>34</v>
      </c>
      <c r="N330" s="367">
        <v>648582</v>
      </c>
      <c r="O330" s="367" t="s">
        <v>1321</v>
      </c>
      <c r="P330" s="371">
        <v>44678</v>
      </c>
      <c r="Q330" s="372">
        <v>25581319.710000001</v>
      </c>
      <c r="R330" s="372" t="s">
        <v>1421</v>
      </c>
      <c r="S330" s="367">
        <v>7</v>
      </c>
      <c r="T330" s="369" t="s">
        <v>1421</v>
      </c>
      <c r="U330" s="369" t="s">
        <v>1421</v>
      </c>
      <c r="V330" s="369" t="s">
        <v>1421</v>
      </c>
      <c r="W330" s="369" t="s">
        <v>1421</v>
      </c>
      <c r="X330" s="369" t="s">
        <v>1421</v>
      </c>
      <c r="Y330" s="369" t="s">
        <v>1421</v>
      </c>
      <c r="Z330" s="369" t="s">
        <v>1421</v>
      </c>
      <c r="AA330" s="369" t="s">
        <v>1421</v>
      </c>
      <c r="AB330" s="369" t="s">
        <v>1421</v>
      </c>
      <c r="AC330" s="373" t="s">
        <v>1421</v>
      </c>
      <c r="AD330" s="555">
        <v>0</v>
      </c>
      <c r="AE330" s="370" t="s">
        <v>2313</v>
      </c>
      <c r="AF330" s="370" t="s">
        <v>2278</v>
      </c>
      <c r="AG330" s="374" t="s">
        <v>1444</v>
      </c>
      <c r="AH330" s="374" t="s">
        <v>2279</v>
      </c>
      <c r="AI330" s="374">
        <v>0</v>
      </c>
      <c r="AJ330" s="374" t="s">
        <v>1432</v>
      </c>
      <c r="AK330" s="374">
        <v>0</v>
      </c>
      <c r="AL330" s="369">
        <v>8.0000000000000002E-3</v>
      </c>
      <c r="AM330" s="369">
        <v>0.2</v>
      </c>
      <c r="AN330" s="369" t="s">
        <v>2296</v>
      </c>
      <c r="AO330" s="367" t="s">
        <v>1324</v>
      </c>
      <c r="AP330" s="370" t="s">
        <v>13</v>
      </c>
      <c r="AQ330" s="376" t="s">
        <v>679</v>
      </c>
      <c r="AR330" s="369">
        <v>2.6666666666666666E-3</v>
      </c>
      <c r="AS330" s="369">
        <v>2.6666666666666666E-3</v>
      </c>
      <c r="AT330" s="369"/>
      <c r="AW330" s="680"/>
      <c r="AX330" s="680"/>
      <c r="AY330" s="681"/>
      <c r="AZ330" s="681"/>
      <c r="BA330" s="681"/>
      <c r="BB330" s="682"/>
      <c r="BC330" s="681"/>
      <c r="BD330" s="681"/>
      <c r="BE330" s="681"/>
      <c r="BF330" s="681"/>
      <c r="BG330" s="682"/>
      <c r="BH330" s="682"/>
      <c r="BI330" s="683"/>
      <c r="BJ330" s="683"/>
      <c r="BK330" s="683"/>
      <c r="BL330" s="682"/>
      <c r="BM330" s="682"/>
      <c r="BN330" s="682"/>
      <c r="BO330" s="682"/>
      <c r="BP330" s="682"/>
      <c r="BQ330" s="682"/>
      <c r="BR330" s="682"/>
      <c r="BS330" s="682"/>
      <c r="BT330" s="685"/>
      <c r="BU330" s="686"/>
      <c r="BV330" s="684"/>
      <c r="BW330" s="687"/>
    </row>
    <row r="331" spans="2:75" ht="15.75" customHeight="1">
      <c r="B331" s="363" t="s">
        <v>872</v>
      </c>
      <c r="C331" s="364">
        <v>37098846000116</v>
      </c>
      <c r="D331" s="365" t="s">
        <v>11</v>
      </c>
      <c r="E331" s="365" t="s">
        <v>661</v>
      </c>
      <c r="F331" s="365"/>
      <c r="G331" s="366"/>
      <c r="H331" s="366" t="s">
        <v>34</v>
      </c>
      <c r="I331" s="366" t="s">
        <v>34</v>
      </c>
      <c r="J331" s="366" t="s">
        <v>700</v>
      </c>
      <c r="K331" s="367" t="s">
        <v>48</v>
      </c>
      <c r="L331" s="368"/>
      <c r="M331" s="368" t="s">
        <v>34</v>
      </c>
      <c r="N331" s="367">
        <v>537942</v>
      </c>
      <c r="O331" s="367" t="s">
        <v>1321</v>
      </c>
      <c r="P331" s="371">
        <v>43977</v>
      </c>
      <c r="Q331" s="372">
        <v>14293390.699999999</v>
      </c>
      <c r="R331" s="372">
        <v>11454541.70301586</v>
      </c>
      <c r="S331" s="367">
        <v>7</v>
      </c>
      <c r="T331" s="369">
        <v>-0.138939624558159</v>
      </c>
      <c r="U331" s="369">
        <v>-1.7960996450893147</v>
      </c>
      <c r="V331" s="369">
        <v>-0.14697397187208494</v>
      </c>
      <c r="W331" s="369">
        <v>-1.4408363664033395</v>
      </c>
      <c r="X331" s="369">
        <v>-4.8212926145289492E-2</v>
      </c>
      <c r="Y331" s="369">
        <v>-0.36560737734640603</v>
      </c>
      <c r="Z331" s="369" t="s">
        <v>1421</v>
      </c>
      <c r="AA331" s="369" t="s">
        <v>1421</v>
      </c>
      <c r="AB331" s="369">
        <v>7.5725516703819107E-2</v>
      </c>
      <c r="AC331" s="373">
        <v>-3.3434062913104245</v>
      </c>
      <c r="AD331" s="555">
        <v>0</v>
      </c>
      <c r="AE331" s="370" t="s">
        <v>2313</v>
      </c>
      <c r="AF331" s="370" t="s">
        <v>2278</v>
      </c>
      <c r="AG331" s="374" t="s">
        <v>1444</v>
      </c>
      <c r="AH331" s="374" t="s">
        <v>2279</v>
      </c>
      <c r="AI331" s="374">
        <v>20000</v>
      </c>
      <c r="AJ331" s="374">
        <v>10000</v>
      </c>
      <c r="AK331" s="374">
        <v>10000</v>
      </c>
      <c r="AL331" s="369">
        <v>8.0000000000000002E-3</v>
      </c>
      <c r="AM331" s="369">
        <v>0.2</v>
      </c>
      <c r="AN331" s="369" t="s">
        <v>34</v>
      </c>
      <c r="AO331" s="367" t="s">
        <v>1324</v>
      </c>
      <c r="AP331" s="370" t="s">
        <v>13</v>
      </c>
      <c r="AQ331" s="376" t="s">
        <v>679</v>
      </c>
      <c r="AR331" s="369">
        <v>2.6663999999999998E-3</v>
      </c>
      <c r="AS331" s="369">
        <v>2.6663999999999998E-3</v>
      </c>
      <c r="AT331" s="369"/>
      <c r="AW331" s="680"/>
      <c r="AX331" s="680"/>
      <c r="AY331" s="681"/>
      <c r="AZ331" s="681"/>
      <c r="BA331" s="681"/>
      <c r="BB331" s="682"/>
      <c r="BC331" s="681"/>
      <c r="BD331" s="681"/>
      <c r="BE331" s="681"/>
      <c r="BF331" s="681"/>
      <c r="BG331" s="682"/>
      <c r="BH331" s="682"/>
      <c r="BI331" s="683"/>
      <c r="BJ331" s="683"/>
      <c r="BK331" s="683"/>
      <c r="BL331" s="682"/>
      <c r="BM331" s="682"/>
      <c r="BN331" s="682"/>
      <c r="BO331" s="682"/>
      <c r="BP331" s="682"/>
      <c r="BQ331" s="682"/>
      <c r="BR331" s="682"/>
      <c r="BS331" s="682"/>
      <c r="BT331" s="685"/>
      <c r="BU331" s="686"/>
      <c r="BV331" s="684"/>
      <c r="BW331" s="687"/>
    </row>
    <row r="332" spans="2:75" ht="15.75" customHeight="1">
      <c r="B332" s="363" t="s">
        <v>873</v>
      </c>
      <c r="C332" s="364">
        <v>29177909000100</v>
      </c>
      <c r="D332" s="365" t="s">
        <v>13</v>
      </c>
      <c r="E332" s="365" t="s">
        <v>615</v>
      </c>
      <c r="F332" s="365" t="s">
        <v>619</v>
      </c>
      <c r="G332" s="366" t="s">
        <v>34</v>
      </c>
      <c r="H332" s="366" t="s">
        <v>1338</v>
      </c>
      <c r="I332" s="366" t="s">
        <v>34</v>
      </c>
      <c r="J332" s="366" t="s">
        <v>611</v>
      </c>
      <c r="K332" s="367" t="s">
        <v>48</v>
      </c>
      <c r="L332" s="368"/>
      <c r="M332" s="368" t="s">
        <v>34</v>
      </c>
      <c r="N332" s="367">
        <v>483516</v>
      </c>
      <c r="O332" s="367" t="s">
        <v>1321</v>
      </c>
      <c r="P332" s="371">
        <v>43461</v>
      </c>
      <c r="Q332" s="372">
        <v>67472161.900000006</v>
      </c>
      <c r="R332" s="372">
        <v>210755342.80599198</v>
      </c>
      <c r="S332" s="367">
        <v>5</v>
      </c>
      <c r="T332" s="369">
        <v>-7.9559223830031556E-2</v>
      </c>
      <c r="U332" s="369">
        <v>-1.0284776149289636</v>
      </c>
      <c r="V332" s="369">
        <v>-7.2442548837581944E-2</v>
      </c>
      <c r="W332" s="369">
        <v>-0.71017920731556916</v>
      </c>
      <c r="X332" s="369">
        <v>-2.2593670481535821E-2</v>
      </c>
      <c r="Y332" s="369">
        <v>-0.17133190764009004</v>
      </c>
      <c r="Z332" s="369">
        <v>9.9273148546701773E-2</v>
      </c>
      <c r="AA332" s="369">
        <v>0.56430075952898573</v>
      </c>
      <c r="AB332" s="369">
        <v>9.3647347219050728E-2</v>
      </c>
      <c r="AC332" s="373">
        <v>-1.79375731271054</v>
      </c>
      <c r="AD332" s="555">
        <v>31964457000140</v>
      </c>
      <c r="AE332" s="370" t="s">
        <v>2313</v>
      </c>
      <c r="AF332" s="370" t="s">
        <v>2278</v>
      </c>
      <c r="AG332" s="374" t="s">
        <v>1444</v>
      </c>
      <c r="AH332" s="374" t="s">
        <v>2279</v>
      </c>
      <c r="AI332" s="374">
        <v>5000</v>
      </c>
      <c r="AJ332" s="374">
        <v>5000</v>
      </c>
      <c r="AK332" s="374">
        <v>5000</v>
      </c>
      <c r="AL332" s="369">
        <v>0.01</v>
      </c>
      <c r="AM332" s="369" t="s">
        <v>34</v>
      </c>
      <c r="AN332" s="369" t="s">
        <v>34</v>
      </c>
      <c r="AO332" s="367" t="s">
        <v>1324</v>
      </c>
      <c r="AP332" s="370" t="s">
        <v>13</v>
      </c>
      <c r="AQ332" s="376" t="s">
        <v>679</v>
      </c>
      <c r="AR332" s="369">
        <v>8.0000000000000002E-3</v>
      </c>
      <c r="AS332" s="369">
        <v>8.0000000000000002E-3</v>
      </c>
      <c r="AT332" s="369"/>
      <c r="AW332" s="680"/>
      <c r="AX332" s="680"/>
      <c r="AY332" s="681"/>
      <c r="AZ332" s="681"/>
      <c r="BA332" s="681"/>
      <c r="BB332" s="682"/>
      <c r="BC332" s="681"/>
      <c r="BD332" s="681"/>
      <c r="BE332" s="681"/>
      <c r="BF332" s="681"/>
      <c r="BG332" s="682"/>
      <c r="BH332" s="682"/>
      <c r="BI332" s="683"/>
      <c r="BJ332" s="683"/>
      <c r="BK332" s="683"/>
      <c r="BL332" s="682"/>
      <c r="BM332" s="682"/>
      <c r="BN332" s="682"/>
      <c r="BO332" s="682"/>
      <c r="BP332" s="682"/>
      <c r="BQ332" s="682"/>
      <c r="BR332" s="682"/>
      <c r="BS332" s="682"/>
      <c r="BT332" s="685"/>
      <c r="BU332" s="686"/>
      <c r="BV332" s="684"/>
      <c r="BW332" s="687"/>
    </row>
    <row r="333" spans="2:75" ht="15.75" customHeight="1">
      <c r="B333" s="363" t="s">
        <v>874</v>
      </c>
      <c r="C333" s="364">
        <v>31964074000171</v>
      </c>
      <c r="D333" s="365" t="s">
        <v>14</v>
      </c>
      <c r="E333" s="365" t="s">
        <v>607</v>
      </c>
      <c r="F333" s="365" t="s">
        <v>1317</v>
      </c>
      <c r="G333" s="366"/>
      <c r="H333" s="366" t="s">
        <v>34</v>
      </c>
      <c r="I333" s="366" t="s">
        <v>34</v>
      </c>
      <c r="J333" s="366" t="s">
        <v>696</v>
      </c>
      <c r="K333" s="367"/>
      <c r="L333" s="368" t="s">
        <v>1339</v>
      </c>
      <c r="M333" s="368" t="s">
        <v>34</v>
      </c>
      <c r="N333" s="367">
        <v>482315</v>
      </c>
      <c r="O333" s="367" t="s">
        <v>1321</v>
      </c>
      <c r="P333" s="371">
        <v>43445</v>
      </c>
      <c r="Q333" s="372">
        <v>59521808.43</v>
      </c>
      <c r="R333" s="372">
        <v>145617789.34313479</v>
      </c>
      <c r="S333" s="367">
        <v>5</v>
      </c>
      <c r="T333" s="369">
        <v>-0.31095399544322566</v>
      </c>
      <c r="U333" s="369">
        <v>-4.0197629915207997</v>
      </c>
      <c r="V333" s="369">
        <v>-0.24152402579943777</v>
      </c>
      <c r="W333" s="369">
        <v>-2.3677430452436732</v>
      </c>
      <c r="X333" s="369">
        <v>1.2916170403928895E-2</v>
      </c>
      <c r="Y333" s="369">
        <v>9.7945666531610978E-2</v>
      </c>
      <c r="Z333" s="369">
        <v>0.56198924506081416</v>
      </c>
      <c r="AA333" s="369">
        <v>3.1945290592425253</v>
      </c>
      <c r="AB333" s="369">
        <v>0.22610830401032037</v>
      </c>
      <c r="AC333" s="373">
        <v>-1.53894338910938</v>
      </c>
      <c r="AD333" s="555">
        <v>0</v>
      </c>
      <c r="AE333" s="370" t="s">
        <v>2313</v>
      </c>
      <c r="AF333" s="370" t="s">
        <v>2278</v>
      </c>
      <c r="AG333" s="374" t="s">
        <v>1444</v>
      </c>
      <c r="AH333" s="374" t="s">
        <v>2279</v>
      </c>
      <c r="AI333" s="374">
        <v>5000</v>
      </c>
      <c r="AJ333" s="374">
        <v>5000</v>
      </c>
      <c r="AK333" s="374">
        <v>5000</v>
      </c>
      <c r="AL333" s="369">
        <v>0.01</v>
      </c>
      <c r="AM333" s="369" t="s">
        <v>34</v>
      </c>
      <c r="AN333" s="369" t="s">
        <v>34</v>
      </c>
      <c r="AO333" s="367" t="s">
        <v>1324</v>
      </c>
      <c r="AP333" s="370" t="s">
        <v>13</v>
      </c>
      <c r="AQ333" s="376" t="s">
        <v>679</v>
      </c>
      <c r="AR333" s="369">
        <v>4.0000000000000001E-3</v>
      </c>
      <c r="AS333" s="369">
        <v>4.0000000000000001E-3</v>
      </c>
      <c r="AT333" s="369"/>
      <c r="AW333" s="680"/>
      <c r="AX333" s="680"/>
      <c r="AY333" s="681"/>
      <c r="AZ333" s="681"/>
      <c r="BA333" s="681"/>
      <c r="BB333" s="682"/>
      <c r="BC333" s="681"/>
      <c r="BD333" s="681"/>
      <c r="BE333" s="681"/>
      <c r="BF333" s="681"/>
      <c r="BG333" s="682"/>
      <c r="BH333" s="682"/>
      <c r="BI333" s="683"/>
      <c r="BJ333" s="683"/>
      <c r="BK333" s="683"/>
      <c r="BL333" s="218"/>
      <c r="BM333" s="682"/>
      <c r="BN333" s="682"/>
      <c r="BO333" s="682"/>
      <c r="BP333" s="682"/>
      <c r="BQ333" s="682"/>
      <c r="BR333" s="682"/>
      <c r="BS333" s="682"/>
      <c r="BT333" s="685"/>
      <c r="BU333" s="686"/>
      <c r="BV333" s="684"/>
      <c r="BW333" s="687"/>
    </row>
    <row r="334" spans="2:75" ht="15.75" customHeight="1">
      <c r="B334" s="363" t="s">
        <v>875</v>
      </c>
      <c r="C334" s="364">
        <v>39281097000193</v>
      </c>
      <c r="D334" s="365" t="s">
        <v>13</v>
      </c>
      <c r="E334" s="365" t="s">
        <v>615</v>
      </c>
      <c r="F334" s="365" t="s">
        <v>619</v>
      </c>
      <c r="G334" s="366" t="s">
        <v>34</v>
      </c>
      <c r="H334" s="366" t="s">
        <v>1337</v>
      </c>
      <c r="I334" s="366" t="s">
        <v>34</v>
      </c>
      <c r="J334" s="366" t="s">
        <v>611</v>
      </c>
      <c r="K334" s="367" t="s">
        <v>48</v>
      </c>
      <c r="L334" s="368"/>
      <c r="M334" s="368" t="s">
        <v>1418</v>
      </c>
      <c r="N334" s="367">
        <v>558885</v>
      </c>
      <c r="O334" s="367" t="s">
        <v>1321</v>
      </c>
      <c r="P334" s="371">
        <v>44134</v>
      </c>
      <c r="Q334" s="372">
        <v>9636137.8200000003</v>
      </c>
      <c r="R334" s="372">
        <v>8991444.0489285681</v>
      </c>
      <c r="S334" s="367">
        <v>121</v>
      </c>
      <c r="T334" s="369">
        <v>3.0263496022392422E-2</v>
      </c>
      <c r="U334" s="369">
        <v>0.3912221199520215</v>
      </c>
      <c r="V334" s="369">
        <v>5.5223231318114463E-2</v>
      </c>
      <c r="W334" s="369">
        <v>0.54137231878507586</v>
      </c>
      <c r="X334" s="369" t="s">
        <v>1421</v>
      </c>
      <c r="Y334" s="369" t="s">
        <v>1421</v>
      </c>
      <c r="Z334" s="369" t="s">
        <v>1421</v>
      </c>
      <c r="AA334" s="369" t="s">
        <v>1421</v>
      </c>
      <c r="AB334" s="369">
        <v>3.0352986794339284E-2</v>
      </c>
      <c r="AC334" s="373">
        <v>-1.4146394531870381</v>
      </c>
      <c r="AD334" s="555">
        <v>39363097000132</v>
      </c>
      <c r="AE334" s="370" t="s">
        <v>2292</v>
      </c>
      <c r="AF334" s="370" t="s">
        <v>2278</v>
      </c>
      <c r="AG334" s="374" t="s">
        <v>1444</v>
      </c>
      <c r="AH334" s="374" t="s">
        <v>726</v>
      </c>
      <c r="AI334" s="374">
        <v>50000</v>
      </c>
      <c r="AJ334" s="374">
        <v>50000</v>
      </c>
      <c r="AK334" s="374">
        <v>50000</v>
      </c>
      <c r="AL334" s="369">
        <v>5.0000000000000001E-3</v>
      </c>
      <c r="AM334" s="369" t="s">
        <v>34</v>
      </c>
      <c r="AN334" s="369" t="s">
        <v>34</v>
      </c>
      <c r="AO334" s="367" t="s">
        <v>1324</v>
      </c>
      <c r="AP334" s="370" t="s">
        <v>13</v>
      </c>
      <c r="AQ334" s="376" t="s">
        <v>679</v>
      </c>
      <c r="AR334" s="369">
        <v>3.3333333333333331E-3</v>
      </c>
      <c r="AS334" s="369">
        <v>3.3333333333333331E-3</v>
      </c>
      <c r="AT334" s="369"/>
      <c r="AW334" s="680"/>
      <c r="AX334" s="680"/>
      <c r="AY334" s="681"/>
      <c r="AZ334" s="681"/>
      <c r="BA334" s="681"/>
      <c r="BB334" s="682"/>
      <c r="BC334" s="681"/>
      <c r="BD334" s="681"/>
      <c r="BE334" s="681"/>
      <c r="BF334" s="681"/>
      <c r="BG334" s="682"/>
      <c r="BH334" s="682"/>
      <c r="BI334" s="683"/>
      <c r="BJ334" s="683"/>
      <c r="BK334" s="683"/>
      <c r="BL334" s="682"/>
      <c r="BM334" s="682"/>
      <c r="BN334" s="682"/>
      <c r="BO334" s="682"/>
      <c r="BP334" s="682"/>
      <c r="BQ334" s="682"/>
      <c r="BR334" s="682"/>
      <c r="BS334" s="682"/>
      <c r="BT334" s="685"/>
      <c r="BU334" s="686"/>
      <c r="BV334" s="684"/>
      <c r="BW334" s="687"/>
    </row>
    <row r="335" spans="2:75" ht="15.75" customHeight="1">
      <c r="B335" s="363" t="s">
        <v>1563</v>
      </c>
      <c r="C335" s="364">
        <v>39363097000132</v>
      </c>
      <c r="D335" s="365" t="s">
        <v>13</v>
      </c>
      <c r="E335" s="365" t="s">
        <v>615</v>
      </c>
      <c r="F335" s="365" t="s">
        <v>619</v>
      </c>
      <c r="G335" s="366" t="s">
        <v>34</v>
      </c>
      <c r="H335" s="366" t="s">
        <v>1337</v>
      </c>
      <c r="I335" s="366" t="s">
        <v>34</v>
      </c>
      <c r="J335" s="366" t="s">
        <v>611</v>
      </c>
      <c r="K335" s="367" t="s">
        <v>48</v>
      </c>
      <c r="L335" s="368"/>
      <c r="M335" s="368"/>
      <c r="N335" s="367">
        <v>558877</v>
      </c>
      <c r="O335" s="367" t="s">
        <v>1321</v>
      </c>
      <c r="P335" s="371">
        <v>44134</v>
      </c>
      <c r="Q335" s="372">
        <v>221966950.93000001</v>
      </c>
      <c r="R335" s="372">
        <v>219721053.22658721</v>
      </c>
      <c r="S335" s="367">
        <v>121</v>
      </c>
      <c r="T335" s="369">
        <v>3.8982256656885594E-2</v>
      </c>
      <c r="U335" s="369">
        <v>0.43846905177209383</v>
      </c>
      <c r="V335" s="369">
        <v>5.3258484250659599E-2</v>
      </c>
      <c r="W335" s="369">
        <v>0.48879083892430175</v>
      </c>
      <c r="X335" s="369" t="s">
        <v>1421</v>
      </c>
      <c r="Y335" s="369" t="s">
        <v>1421</v>
      </c>
      <c r="Z335" s="369" t="s">
        <v>1421</v>
      </c>
      <c r="AA335" s="369" t="s">
        <v>1421</v>
      </c>
      <c r="AB335" s="369">
        <v>2.8507471806608238E-2</v>
      </c>
      <c r="AC335" s="373">
        <v>-1.7942193768823795</v>
      </c>
      <c r="AD335" s="555">
        <v>0</v>
      </c>
      <c r="AE335" s="370" t="s">
        <v>2292</v>
      </c>
      <c r="AF335" s="370" t="s">
        <v>2278</v>
      </c>
      <c r="AG335" s="374" t="s">
        <v>1444</v>
      </c>
      <c r="AH335" s="374" t="s">
        <v>726</v>
      </c>
      <c r="AI335" s="374">
        <v>100000</v>
      </c>
      <c r="AJ335" s="374">
        <v>100000</v>
      </c>
      <c r="AK335" s="374">
        <v>100000</v>
      </c>
      <c r="AL335" s="369">
        <v>1E-3</v>
      </c>
      <c r="AM335" s="369">
        <v>0.1</v>
      </c>
      <c r="AN335" s="369" t="s">
        <v>34</v>
      </c>
      <c r="AO335" s="367" t="s">
        <v>1324</v>
      </c>
      <c r="AP335" s="370" t="s">
        <v>13</v>
      </c>
      <c r="AQ335" s="376" t="s">
        <v>679</v>
      </c>
      <c r="AR335" s="369" t="s">
        <v>34</v>
      </c>
      <c r="AS335" s="369" t="s">
        <v>34</v>
      </c>
      <c r="AT335" s="369"/>
      <c r="AW335" s="680"/>
      <c r="AX335" s="680"/>
      <c r="AY335" s="681"/>
      <c r="AZ335" s="681"/>
      <c r="BA335" s="681"/>
      <c r="BB335" s="682"/>
      <c r="BC335" s="681"/>
      <c r="BD335" s="681"/>
      <c r="BE335" s="681"/>
      <c r="BF335" s="681"/>
      <c r="BG335" s="682"/>
      <c r="BH335" s="682"/>
      <c r="BI335" s="683"/>
      <c r="BJ335" s="683"/>
      <c r="BK335" s="683"/>
      <c r="BL335" s="682"/>
      <c r="BM335" s="682"/>
      <c r="BN335" s="682"/>
      <c r="BO335" s="682"/>
      <c r="BP335" s="682"/>
      <c r="BQ335" s="682"/>
      <c r="BR335" s="682"/>
      <c r="BS335" s="682"/>
      <c r="BT335" s="685"/>
      <c r="BU335" s="686"/>
      <c r="BV335" s="684"/>
      <c r="BW335" s="687"/>
    </row>
    <row r="336" spans="2:75" ht="15.75" customHeight="1">
      <c r="B336" s="363" t="s">
        <v>1564</v>
      </c>
      <c r="C336" s="364">
        <v>30877879000115</v>
      </c>
      <c r="D336" s="365" t="s">
        <v>11</v>
      </c>
      <c r="E336" s="365" t="s">
        <v>661</v>
      </c>
      <c r="F336" s="365"/>
      <c r="G336" s="366" t="s">
        <v>738</v>
      </c>
      <c r="H336" s="366" t="s">
        <v>34</v>
      </c>
      <c r="I336" s="366" t="s">
        <v>34</v>
      </c>
      <c r="J336" s="366" t="s">
        <v>611</v>
      </c>
      <c r="K336" s="367" t="s">
        <v>48</v>
      </c>
      <c r="L336" s="368"/>
      <c r="M336" s="368"/>
      <c r="N336" s="367">
        <v>471682</v>
      </c>
      <c r="O336" s="367" t="s">
        <v>1321</v>
      </c>
      <c r="P336" s="371">
        <v>43314</v>
      </c>
      <c r="Q336" s="372">
        <v>915116.3</v>
      </c>
      <c r="R336" s="372">
        <v>1327064.5317857144</v>
      </c>
      <c r="S336" s="367">
        <v>5</v>
      </c>
      <c r="T336" s="369">
        <v>-0.11463338505839238</v>
      </c>
      <c r="U336" s="369">
        <v>-1.2893864018798518</v>
      </c>
      <c r="V336" s="369">
        <v>-0.10102466284700351</v>
      </c>
      <c r="W336" s="369">
        <v>-0.92717489804302911</v>
      </c>
      <c r="X336" s="369">
        <v>-7.3372348682412936E-2</v>
      </c>
      <c r="Y336" s="369">
        <v>-0.51593898067165822</v>
      </c>
      <c r="Z336" s="369">
        <v>1.6676360999006601E-2</v>
      </c>
      <c r="AA336" s="369">
        <v>9.1129036778203526E-2</v>
      </c>
      <c r="AB336" s="369">
        <v>8.4257650163171618E-2</v>
      </c>
      <c r="AC336" s="373">
        <v>-2.4493684111735918</v>
      </c>
      <c r="AD336" s="555">
        <v>29599922000149</v>
      </c>
      <c r="AE336" s="370" t="s">
        <v>2313</v>
      </c>
      <c r="AF336" s="370" t="s">
        <v>2278</v>
      </c>
      <c r="AG336" s="374" t="s">
        <v>1444</v>
      </c>
      <c r="AH336" s="374" t="s">
        <v>2300</v>
      </c>
      <c r="AI336" s="374">
        <v>20000</v>
      </c>
      <c r="AJ336" s="374">
        <v>10000</v>
      </c>
      <c r="AK336" s="374">
        <v>10000</v>
      </c>
      <c r="AL336" s="369">
        <v>2E-3</v>
      </c>
      <c r="AM336" s="369" t="s">
        <v>34</v>
      </c>
      <c r="AN336" s="369" t="s">
        <v>34</v>
      </c>
      <c r="AO336" s="367" t="s">
        <v>1324</v>
      </c>
      <c r="AP336" s="370" t="s">
        <v>13</v>
      </c>
      <c r="AQ336" s="376" t="s">
        <v>679</v>
      </c>
      <c r="AR336" s="369" t="s">
        <v>34</v>
      </c>
      <c r="AS336" s="369" t="s">
        <v>34</v>
      </c>
      <c r="AT336" s="369"/>
      <c r="AW336" s="680"/>
      <c r="AX336" s="680"/>
      <c r="AY336" s="681"/>
      <c r="AZ336" s="681"/>
      <c r="BA336" s="681"/>
      <c r="BB336" s="682"/>
      <c r="BC336" s="681"/>
      <c r="BD336" s="681"/>
      <c r="BE336" s="681"/>
      <c r="BF336" s="681"/>
      <c r="BG336" s="682"/>
      <c r="BH336" s="682"/>
      <c r="BI336" s="683"/>
      <c r="BJ336" s="683"/>
      <c r="BK336" s="683"/>
      <c r="BL336" s="682"/>
      <c r="BM336" s="682"/>
      <c r="BN336" s="682"/>
      <c r="BO336" s="682"/>
      <c r="BP336" s="682"/>
      <c r="BQ336" s="682"/>
      <c r="BR336" s="682"/>
      <c r="BS336" s="682"/>
      <c r="BT336" s="685"/>
      <c r="BU336" s="686"/>
      <c r="BV336" s="684"/>
      <c r="BW336" s="687"/>
    </row>
    <row r="337" spans="2:75" ht="15.75" customHeight="1">
      <c r="B337" s="363" t="s">
        <v>876</v>
      </c>
      <c r="C337" s="364">
        <v>39958394000120</v>
      </c>
      <c r="D337" s="365" t="s">
        <v>14</v>
      </c>
      <c r="E337" s="365" t="s">
        <v>607</v>
      </c>
      <c r="F337" s="365"/>
      <c r="G337" s="366"/>
      <c r="H337" s="366" t="s">
        <v>34</v>
      </c>
      <c r="I337" s="366" t="s">
        <v>34</v>
      </c>
      <c r="J337" s="366" t="s">
        <v>608</v>
      </c>
      <c r="K337" s="367" t="s">
        <v>48</v>
      </c>
      <c r="L337" s="368"/>
      <c r="M337" s="368" t="s">
        <v>1418</v>
      </c>
      <c r="N337" s="367">
        <v>588857</v>
      </c>
      <c r="O337" s="367" t="s">
        <v>1321</v>
      </c>
      <c r="P337" s="371">
        <v>44174</v>
      </c>
      <c r="Q337" s="372">
        <v>3369878.49</v>
      </c>
      <c r="R337" s="372">
        <v>3433212.7842063466</v>
      </c>
      <c r="S337" s="367">
        <v>3</v>
      </c>
      <c r="T337" s="369">
        <v>-1.1786665928805617E-2</v>
      </c>
      <c r="U337" s="369">
        <v>-0.15236853099925057</v>
      </c>
      <c r="V337" s="369">
        <v>-0.11808786752261147</v>
      </c>
      <c r="W337" s="369">
        <v>-1.1576559562919078</v>
      </c>
      <c r="X337" s="369" t="s">
        <v>1421</v>
      </c>
      <c r="Y337" s="369" t="s">
        <v>1421</v>
      </c>
      <c r="Z337" s="369" t="s">
        <v>1421</v>
      </c>
      <c r="AA337" s="369" t="s">
        <v>1421</v>
      </c>
      <c r="AB337" s="369">
        <v>0.23102900143561372</v>
      </c>
      <c r="AC337" s="373">
        <v>-0.84920179282725605</v>
      </c>
      <c r="AD337" s="555">
        <v>37843293000189</v>
      </c>
      <c r="AE337" s="370" t="s">
        <v>2313</v>
      </c>
      <c r="AF337" s="370" t="s">
        <v>2278</v>
      </c>
      <c r="AG337" s="374" t="s">
        <v>1444</v>
      </c>
      <c r="AH337" s="374" t="s">
        <v>2282</v>
      </c>
      <c r="AI337" s="374">
        <v>1</v>
      </c>
      <c r="AJ337" s="374">
        <v>1</v>
      </c>
      <c r="AK337" s="374">
        <v>1</v>
      </c>
      <c r="AL337" s="369">
        <v>0</v>
      </c>
      <c r="AM337" s="369" t="s">
        <v>34</v>
      </c>
      <c r="AN337" s="369" t="s">
        <v>34</v>
      </c>
      <c r="AO337" s="367" t="s">
        <v>1324</v>
      </c>
      <c r="AP337" s="370" t="s">
        <v>716</v>
      </c>
      <c r="AQ337" s="376" t="s">
        <v>694</v>
      </c>
      <c r="AR337" s="369" t="s">
        <v>34</v>
      </c>
      <c r="AS337" s="369" t="s">
        <v>34</v>
      </c>
      <c r="AT337" s="369"/>
      <c r="AW337" s="680"/>
      <c r="AX337" s="680"/>
      <c r="AY337" s="681"/>
      <c r="AZ337" s="681"/>
      <c r="BA337" s="681"/>
      <c r="BB337" s="682"/>
      <c r="BC337" s="681"/>
      <c r="BD337" s="681"/>
      <c r="BE337" s="681"/>
      <c r="BF337" s="681"/>
      <c r="BG337" s="682"/>
      <c r="BH337" s="682"/>
      <c r="BI337" s="683"/>
      <c r="BJ337" s="683"/>
      <c r="BK337" s="683"/>
      <c r="BL337" s="682"/>
      <c r="BM337" s="682"/>
      <c r="BN337" s="682"/>
      <c r="BO337" s="682"/>
      <c r="BP337" s="682"/>
      <c r="BQ337" s="682"/>
      <c r="BR337" s="682"/>
      <c r="BS337" s="682"/>
      <c r="BT337" s="685"/>
      <c r="BU337" s="686"/>
      <c r="BV337" s="684"/>
      <c r="BW337" s="687"/>
    </row>
    <row r="338" spans="2:75" ht="15.75" customHeight="1">
      <c r="B338" s="363" t="s">
        <v>877</v>
      </c>
      <c r="C338" s="364">
        <v>39835826000106</v>
      </c>
      <c r="D338" s="365" t="s">
        <v>13</v>
      </c>
      <c r="E338" s="365" t="s">
        <v>615</v>
      </c>
      <c r="F338" s="365" t="s">
        <v>619</v>
      </c>
      <c r="G338" s="366" t="s">
        <v>34</v>
      </c>
      <c r="H338" s="366" t="s">
        <v>1338</v>
      </c>
      <c r="I338" s="366" t="s">
        <v>34</v>
      </c>
      <c r="J338" s="366"/>
      <c r="K338" s="367" t="s">
        <v>48</v>
      </c>
      <c r="L338" s="368"/>
      <c r="M338" s="368" t="s">
        <v>1418</v>
      </c>
      <c r="N338" s="367">
        <v>563471</v>
      </c>
      <c r="O338" s="367" t="s">
        <v>1321</v>
      </c>
      <c r="P338" s="371">
        <v>44162</v>
      </c>
      <c r="Q338" s="372">
        <v>270724653.06999999</v>
      </c>
      <c r="R338" s="372">
        <v>204663285.8802776</v>
      </c>
      <c r="S338" s="367">
        <v>271</v>
      </c>
      <c r="T338" s="369">
        <v>0.39652569111297753</v>
      </c>
      <c r="U338" s="369">
        <v>5.1259650034443061</v>
      </c>
      <c r="V338" s="369">
        <v>0.57683142534935561</v>
      </c>
      <c r="W338" s="369">
        <v>5.6548767400187607</v>
      </c>
      <c r="X338" s="369" t="s">
        <v>1421</v>
      </c>
      <c r="Y338" s="369" t="s">
        <v>1421</v>
      </c>
      <c r="Z338" s="369" t="s">
        <v>1421</v>
      </c>
      <c r="AA338" s="369" t="s">
        <v>1421</v>
      </c>
      <c r="AB338" s="369">
        <v>0.19317736510082401</v>
      </c>
      <c r="AC338" s="373">
        <v>1.9474320983696922</v>
      </c>
      <c r="AD338" s="555">
        <v>32990098000168</v>
      </c>
      <c r="AE338" s="370" t="s">
        <v>2292</v>
      </c>
      <c r="AF338" s="370" t="s">
        <v>2278</v>
      </c>
      <c r="AG338" s="374" t="s">
        <v>1444</v>
      </c>
      <c r="AH338" s="374" t="s">
        <v>726</v>
      </c>
      <c r="AI338" s="374">
        <v>500000</v>
      </c>
      <c r="AJ338" s="374">
        <v>100000</v>
      </c>
      <c r="AK338" s="374">
        <v>500000</v>
      </c>
      <c r="AL338" s="369">
        <v>0</v>
      </c>
      <c r="AM338" s="369" t="s">
        <v>34</v>
      </c>
      <c r="AN338" s="369" t="s">
        <v>34</v>
      </c>
      <c r="AO338" s="367" t="s">
        <v>1324</v>
      </c>
      <c r="AP338" s="370" t="s">
        <v>13</v>
      </c>
      <c r="AQ338" s="376" t="s">
        <v>679</v>
      </c>
      <c r="AR338" s="369" t="s">
        <v>34</v>
      </c>
      <c r="AS338" s="369" t="s">
        <v>34</v>
      </c>
      <c r="AT338" s="369"/>
      <c r="AW338" s="680"/>
      <c r="AX338" s="680"/>
      <c r="AY338" s="681"/>
      <c r="AZ338" s="681"/>
      <c r="BA338" s="681"/>
      <c r="BB338" s="682"/>
      <c r="BC338" s="681"/>
      <c r="BD338" s="681"/>
      <c r="BE338" s="681"/>
      <c r="BF338" s="681"/>
      <c r="BG338" s="682"/>
      <c r="BH338" s="682"/>
      <c r="BI338" s="683"/>
      <c r="BJ338" s="683"/>
      <c r="BK338" s="683"/>
      <c r="BL338" s="682"/>
      <c r="BM338" s="682"/>
      <c r="BN338" s="682"/>
      <c r="BO338" s="682"/>
      <c r="BP338" s="682"/>
      <c r="BQ338" s="682"/>
      <c r="BR338" s="682"/>
      <c r="BS338" s="682"/>
      <c r="BT338" s="685"/>
      <c r="BU338" s="686"/>
      <c r="BV338" s="684"/>
      <c r="BW338" s="687"/>
    </row>
    <row r="339" spans="2:75" ht="15.75" customHeight="1">
      <c r="B339" s="363" t="s">
        <v>878</v>
      </c>
      <c r="C339" s="364">
        <v>37953241000165</v>
      </c>
      <c r="D339" s="365" t="s">
        <v>13</v>
      </c>
      <c r="E339" s="365" t="s">
        <v>615</v>
      </c>
      <c r="F339" s="365" t="s">
        <v>619</v>
      </c>
      <c r="G339" s="366" t="s">
        <v>34</v>
      </c>
      <c r="H339" s="366" t="s">
        <v>1337</v>
      </c>
      <c r="I339" s="366" t="s">
        <v>34</v>
      </c>
      <c r="J339" s="366" t="s">
        <v>690</v>
      </c>
      <c r="K339" s="367" t="s">
        <v>48</v>
      </c>
      <c r="L339" s="368"/>
      <c r="M339" s="368" t="s">
        <v>1418</v>
      </c>
      <c r="N339" s="367">
        <v>552275</v>
      </c>
      <c r="O339" s="367" t="s">
        <v>1324</v>
      </c>
      <c r="P339" s="371">
        <v>44089</v>
      </c>
      <c r="Q339" s="372">
        <v>28685898.75</v>
      </c>
      <c r="R339" s="372">
        <v>44930052.902738124</v>
      </c>
      <c r="S339" s="367">
        <v>63</v>
      </c>
      <c r="T339" s="369">
        <v>6.0751963917736962E-2</v>
      </c>
      <c r="U339" s="369">
        <v>0.78535249521601302</v>
      </c>
      <c r="V339" s="369">
        <v>7.9865636067740997E-2</v>
      </c>
      <c r="W339" s="369">
        <v>0.78295028300988267</v>
      </c>
      <c r="X339" s="369" t="s">
        <v>1421</v>
      </c>
      <c r="Y339" s="369" t="s">
        <v>1421</v>
      </c>
      <c r="Z339" s="369" t="s">
        <v>1421</v>
      </c>
      <c r="AA339" s="369" t="s">
        <v>1421</v>
      </c>
      <c r="AB339" s="369">
        <v>1.5567556359471421E-2</v>
      </c>
      <c r="AC339" s="373">
        <v>-1.2964783101455595</v>
      </c>
      <c r="AD339" s="555">
        <v>0</v>
      </c>
      <c r="AE339" s="370" t="s">
        <v>2313</v>
      </c>
      <c r="AF339" s="370" t="s">
        <v>2278</v>
      </c>
      <c r="AG339" s="374" t="s">
        <v>1444</v>
      </c>
      <c r="AH339" s="374" t="s">
        <v>726</v>
      </c>
      <c r="AI339" s="374">
        <v>50000</v>
      </c>
      <c r="AJ339" s="374">
        <v>5000</v>
      </c>
      <c r="AK339" s="374">
        <v>5000</v>
      </c>
      <c r="AL339" s="369">
        <v>0</v>
      </c>
      <c r="AM339" s="369" t="s">
        <v>34</v>
      </c>
      <c r="AN339" s="369" t="s">
        <v>34</v>
      </c>
      <c r="AO339" s="367" t="s">
        <v>1324</v>
      </c>
      <c r="AP339" s="370" t="s">
        <v>13</v>
      </c>
      <c r="AQ339" s="376" t="s">
        <v>679</v>
      </c>
      <c r="AR339" s="369" t="s">
        <v>34</v>
      </c>
      <c r="AS339" s="369" t="s">
        <v>34</v>
      </c>
      <c r="AT339" s="369"/>
      <c r="AW339" s="680"/>
      <c r="AX339" s="680"/>
      <c r="AY339" s="681"/>
      <c r="AZ339" s="681"/>
      <c r="BA339" s="681"/>
      <c r="BB339" s="682"/>
      <c r="BC339" s="681"/>
      <c r="BD339" s="681"/>
      <c r="BE339" s="681"/>
      <c r="BF339" s="681"/>
      <c r="BG339" s="682"/>
      <c r="BH339" s="682"/>
      <c r="BI339" s="683"/>
      <c r="BJ339" s="683"/>
      <c r="BK339" s="683"/>
      <c r="BL339" s="682"/>
      <c r="BM339" s="682"/>
      <c r="BN339" s="682"/>
      <c r="BO339" s="682"/>
      <c r="BP339" s="682"/>
      <c r="BQ339" s="682"/>
      <c r="BR339" s="682"/>
      <c r="BS339" s="682"/>
      <c r="BT339" s="685"/>
      <c r="BU339" s="686"/>
      <c r="BV339" s="684"/>
      <c r="BW339" s="687"/>
    </row>
    <row r="340" spans="2:75" ht="15.75" customHeight="1">
      <c r="B340" s="363" t="s">
        <v>879</v>
      </c>
      <c r="C340" s="364">
        <v>23186354000178</v>
      </c>
      <c r="D340" s="365" t="s">
        <v>11</v>
      </c>
      <c r="E340" s="365" t="s">
        <v>621</v>
      </c>
      <c r="F340" s="365" t="s">
        <v>692</v>
      </c>
      <c r="G340" s="366" t="s">
        <v>738</v>
      </c>
      <c r="H340" s="366" t="s">
        <v>34</v>
      </c>
      <c r="I340" s="366"/>
      <c r="J340" s="366" t="s">
        <v>608</v>
      </c>
      <c r="K340" s="367" t="s">
        <v>48</v>
      </c>
      <c r="L340" s="368"/>
      <c r="M340" s="368" t="s">
        <v>34</v>
      </c>
      <c r="N340" s="367">
        <v>411051</v>
      </c>
      <c r="O340" s="367" t="s">
        <v>1321</v>
      </c>
      <c r="P340" s="371">
        <v>42320</v>
      </c>
      <c r="Q340" s="372">
        <v>58017529.009999998</v>
      </c>
      <c r="R340" s="372">
        <v>61419086.66329366</v>
      </c>
      <c r="S340" s="367">
        <v>31</v>
      </c>
      <c r="T340" s="369">
        <v>4.7287421933395635E-2</v>
      </c>
      <c r="U340" s="369">
        <v>0.61129373295670841</v>
      </c>
      <c r="V340" s="369">
        <v>7.6022000967326253E-2</v>
      </c>
      <c r="W340" s="369">
        <v>0.74526980692747935</v>
      </c>
      <c r="X340" s="369">
        <v>0.15640744995951184</v>
      </c>
      <c r="Y340" s="369">
        <v>1.1860661061063462</v>
      </c>
      <c r="Z340" s="369">
        <v>0.20237631662421807</v>
      </c>
      <c r="AA340" s="369">
        <v>1.1503725917184979</v>
      </c>
      <c r="AB340" s="369">
        <v>4.7851899050078424E-2</v>
      </c>
      <c r="AC340" s="373">
        <v>-0.47504801047600426</v>
      </c>
      <c r="AD340" s="555">
        <v>0</v>
      </c>
      <c r="AE340" s="370" t="s">
        <v>2362</v>
      </c>
      <c r="AF340" s="370" t="s">
        <v>2278</v>
      </c>
      <c r="AG340" s="374" t="s">
        <v>1444</v>
      </c>
      <c r="AH340" s="374" t="s">
        <v>2282</v>
      </c>
      <c r="AI340" s="374">
        <v>100</v>
      </c>
      <c r="AJ340" s="374">
        <v>0</v>
      </c>
      <c r="AK340" s="374">
        <v>0</v>
      </c>
      <c r="AL340" s="369">
        <v>0.01</v>
      </c>
      <c r="AM340" s="369">
        <v>0.2</v>
      </c>
      <c r="AN340" s="369" t="s">
        <v>34</v>
      </c>
      <c r="AO340" s="367" t="s">
        <v>1324</v>
      </c>
      <c r="AP340" s="370" t="s">
        <v>11</v>
      </c>
      <c r="AQ340" s="376" t="s">
        <v>675</v>
      </c>
      <c r="AR340" s="369">
        <v>2.3333333333333331E-3</v>
      </c>
      <c r="AS340" s="369">
        <v>2.3333333333333331E-3</v>
      </c>
      <c r="AT340" s="369"/>
      <c r="AW340" s="680"/>
      <c r="AX340" s="680"/>
      <c r="AY340" s="681"/>
      <c r="AZ340" s="681"/>
      <c r="BA340" s="681"/>
      <c r="BB340" s="682"/>
      <c r="BC340" s="681"/>
      <c r="BD340" s="681"/>
      <c r="BE340" s="681"/>
      <c r="BF340" s="681"/>
      <c r="BG340" s="682"/>
      <c r="BH340" s="682"/>
      <c r="BI340" s="683"/>
      <c r="BJ340" s="683"/>
      <c r="BK340" s="683"/>
      <c r="BL340" s="682"/>
      <c r="BM340" s="682"/>
      <c r="BN340" s="682"/>
      <c r="BO340" s="682"/>
      <c r="BP340" s="682"/>
      <c r="BQ340" s="682"/>
      <c r="BR340" s="682"/>
      <c r="BS340" s="682"/>
      <c r="BT340" s="685"/>
      <c r="BU340" s="686"/>
      <c r="BV340" s="684"/>
      <c r="BW340" s="687"/>
    </row>
    <row r="341" spans="2:75" ht="15.75" customHeight="1">
      <c r="B341" s="363" t="s">
        <v>156</v>
      </c>
      <c r="C341" s="364">
        <v>22632296000104</v>
      </c>
      <c r="D341" s="365" t="s">
        <v>13</v>
      </c>
      <c r="E341" s="365" t="s">
        <v>615</v>
      </c>
      <c r="F341" s="365" t="s">
        <v>619</v>
      </c>
      <c r="G341" s="366" t="s">
        <v>34</v>
      </c>
      <c r="H341" s="366" t="s">
        <v>865</v>
      </c>
      <c r="I341" s="366" t="s">
        <v>34</v>
      </c>
      <c r="J341" s="366"/>
      <c r="K341" s="367" t="s">
        <v>48</v>
      </c>
      <c r="L341" s="368"/>
      <c r="M341" s="368" t="s">
        <v>1418</v>
      </c>
      <c r="N341" s="367">
        <v>412155</v>
      </c>
      <c r="O341" s="367" t="s">
        <v>1321</v>
      </c>
      <c r="P341" s="371">
        <v>42377</v>
      </c>
      <c r="Q341" s="372">
        <v>48503308.25</v>
      </c>
      <c r="R341" s="372">
        <v>44325750.662380971</v>
      </c>
      <c r="S341" s="367">
        <v>31</v>
      </c>
      <c r="T341" s="369">
        <v>8.553381529202353E-2</v>
      </c>
      <c r="U341" s="369">
        <v>1.1057123248870686</v>
      </c>
      <c r="V341" s="369">
        <v>4.2438477727347435E-2</v>
      </c>
      <c r="W341" s="369">
        <v>0.41603898476376472</v>
      </c>
      <c r="X341" s="369">
        <v>2.6730207340859957E-2</v>
      </c>
      <c r="Y341" s="369">
        <v>0.20270001808990551</v>
      </c>
      <c r="Z341" s="369">
        <v>9.83206295793011E-2</v>
      </c>
      <c r="AA341" s="369">
        <v>0.55888633292281131</v>
      </c>
      <c r="AB341" s="369">
        <v>5.8993765389660079E-2</v>
      </c>
      <c r="AC341" s="373">
        <v>-0.91283451327174947</v>
      </c>
      <c r="AD341" s="555">
        <v>19805188000173</v>
      </c>
      <c r="AE341" s="370" t="s">
        <v>2362</v>
      </c>
      <c r="AF341" s="370" t="s">
        <v>2278</v>
      </c>
      <c r="AG341" s="374" t="s">
        <v>1444</v>
      </c>
      <c r="AH341" s="374" t="s">
        <v>2282</v>
      </c>
      <c r="AI341" s="374">
        <v>100</v>
      </c>
      <c r="AJ341" s="374">
        <v>0</v>
      </c>
      <c r="AK341" s="374">
        <v>0</v>
      </c>
      <c r="AL341" s="369">
        <v>1.4999999999999999E-2</v>
      </c>
      <c r="AM341" s="369">
        <v>0.2</v>
      </c>
      <c r="AN341" s="369" t="s">
        <v>34</v>
      </c>
      <c r="AO341" s="367" t="s">
        <v>1324</v>
      </c>
      <c r="AP341" s="370" t="s">
        <v>13</v>
      </c>
      <c r="AQ341" s="376" t="s">
        <v>668</v>
      </c>
      <c r="AR341" s="369">
        <v>3.4999999999999996E-3</v>
      </c>
      <c r="AS341" s="369">
        <v>3.4999999999999996E-3</v>
      </c>
      <c r="AT341" s="369"/>
      <c r="AW341" s="680"/>
      <c r="AX341" s="680"/>
      <c r="AY341" s="681"/>
      <c r="AZ341" s="681"/>
      <c r="BA341" s="681"/>
      <c r="BB341" s="682"/>
      <c r="BC341" s="681"/>
      <c r="BD341" s="681"/>
      <c r="BE341" s="681"/>
      <c r="BF341" s="681"/>
      <c r="BG341" s="682"/>
      <c r="BH341" s="682"/>
      <c r="BI341" s="683"/>
      <c r="BJ341" s="683"/>
      <c r="BK341" s="683"/>
      <c r="BL341" s="682"/>
      <c r="BM341" s="682"/>
      <c r="BN341" s="682"/>
      <c r="BO341" s="682"/>
      <c r="BP341" s="682"/>
      <c r="BQ341" s="682"/>
      <c r="BR341" s="682"/>
      <c r="BS341" s="682"/>
      <c r="BT341" s="685"/>
      <c r="BU341" s="686"/>
      <c r="BV341" s="684"/>
      <c r="BW341" s="687"/>
    </row>
    <row r="342" spans="2:75" ht="15.75" customHeight="1">
      <c r="B342" s="363" t="s">
        <v>157</v>
      </c>
      <c r="C342" s="364">
        <v>22344837000190</v>
      </c>
      <c r="D342" s="365" t="s">
        <v>14</v>
      </c>
      <c r="E342" s="365" t="s">
        <v>607</v>
      </c>
      <c r="F342" s="365"/>
      <c r="G342" s="366"/>
      <c r="H342" s="366" t="s">
        <v>34</v>
      </c>
      <c r="I342" s="366" t="s">
        <v>34</v>
      </c>
      <c r="J342" s="366" t="s">
        <v>608</v>
      </c>
      <c r="K342" s="367" t="s">
        <v>48</v>
      </c>
      <c r="L342" s="368"/>
      <c r="M342" s="368" t="s">
        <v>34</v>
      </c>
      <c r="N342" s="367">
        <v>410802</v>
      </c>
      <c r="O342" s="367" t="s">
        <v>1321</v>
      </c>
      <c r="P342" s="371">
        <v>42307</v>
      </c>
      <c r="Q342" s="372">
        <v>78708435.469999999</v>
      </c>
      <c r="R342" s="372">
        <v>82807211.157063544</v>
      </c>
      <c r="S342" s="367">
        <v>3</v>
      </c>
      <c r="T342" s="369">
        <v>5.3301552388744566E-2</v>
      </c>
      <c r="U342" s="369">
        <v>0.68903957119921377</v>
      </c>
      <c r="V342" s="369">
        <v>-0.14156747844935025</v>
      </c>
      <c r="W342" s="369">
        <v>-1.3878346529776704</v>
      </c>
      <c r="X342" s="369">
        <v>-2.5903369137528887E-2</v>
      </c>
      <c r="Y342" s="369">
        <v>-0.19642995379016331</v>
      </c>
      <c r="Z342" s="369">
        <v>-5.3590803602338033E-3</v>
      </c>
      <c r="AA342" s="369">
        <v>-3.0462750118519118E-2</v>
      </c>
      <c r="AB342" s="369">
        <v>0.2411187093762644</v>
      </c>
      <c r="AC342" s="373">
        <v>-0.91530859467698766</v>
      </c>
      <c r="AD342" s="555">
        <v>22662147000180</v>
      </c>
      <c r="AE342" s="370" t="s">
        <v>2362</v>
      </c>
      <c r="AF342" s="370" t="s">
        <v>2278</v>
      </c>
      <c r="AG342" s="374" t="s">
        <v>1444</v>
      </c>
      <c r="AH342" s="374" t="s">
        <v>2282</v>
      </c>
      <c r="AI342" s="374">
        <v>100</v>
      </c>
      <c r="AJ342" s="374">
        <v>0</v>
      </c>
      <c r="AK342" s="374">
        <v>0</v>
      </c>
      <c r="AL342" s="369">
        <v>0.02</v>
      </c>
      <c r="AM342" s="369">
        <v>0.2</v>
      </c>
      <c r="AN342" s="369" t="s">
        <v>34</v>
      </c>
      <c r="AO342" s="367" t="s">
        <v>1324</v>
      </c>
      <c r="AP342" s="370" t="s">
        <v>716</v>
      </c>
      <c r="AQ342" s="376" t="s">
        <v>659</v>
      </c>
      <c r="AR342" s="369">
        <v>4.6666666666666662E-3</v>
      </c>
      <c r="AS342" s="369">
        <v>4.6666666666666662E-3</v>
      </c>
      <c r="AT342" s="369"/>
      <c r="AW342" s="680"/>
      <c r="AX342" s="680"/>
      <c r="AY342" s="681"/>
      <c r="AZ342" s="681"/>
      <c r="BA342" s="681"/>
      <c r="BB342" s="682"/>
      <c r="BC342" s="681"/>
      <c r="BD342" s="681"/>
      <c r="BE342" s="681"/>
      <c r="BF342" s="681"/>
      <c r="BG342" s="682"/>
      <c r="BH342" s="682"/>
      <c r="BI342" s="683"/>
      <c r="BJ342" s="683"/>
      <c r="BK342" s="683"/>
      <c r="BL342" s="682"/>
      <c r="BM342" s="682"/>
      <c r="BN342" s="682"/>
      <c r="BO342" s="682"/>
      <c r="BP342" s="682"/>
      <c r="BQ342" s="682"/>
      <c r="BR342" s="682"/>
      <c r="BS342" s="682"/>
      <c r="BT342" s="685"/>
      <c r="BU342" s="686"/>
      <c r="BV342" s="684"/>
      <c r="BW342" s="687"/>
    </row>
    <row r="343" spans="2:75" ht="15.75" customHeight="1">
      <c r="B343" s="363" t="s">
        <v>880</v>
      </c>
      <c r="C343" s="364">
        <v>36436823000101</v>
      </c>
      <c r="D343" s="365" t="s">
        <v>14</v>
      </c>
      <c r="E343" s="365" t="s">
        <v>614</v>
      </c>
      <c r="F343" s="365"/>
      <c r="G343" s="366"/>
      <c r="H343" s="366" t="s">
        <v>1338</v>
      </c>
      <c r="I343" s="366" t="s">
        <v>34</v>
      </c>
      <c r="J343" s="366" t="s">
        <v>608</v>
      </c>
      <c r="K343" s="367" t="s">
        <v>48</v>
      </c>
      <c r="L343" s="368"/>
      <c r="M343" s="368" t="s">
        <v>34</v>
      </c>
      <c r="N343" s="367">
        <v>541508</v>
      </c>
      <c r="O343" s="367" t="s">
        <v>1321</v>
      </c>
      <c r="P343" s="371">
        <v>44007</v>
      </c>
      <c r="Q343" s="372">
        <v>14170783.32</v>
      </c>
      <c r="R343" s="372">
        <v>13838791.325317459</v>
      </c>
      <c r="S343" s="367">
        <v>31</v>
      </c>
      <c r="T343" s="369">
        <v>7.5764275534832004E-2</v>
      </c>
      <c r="U343" s="369">
        <v>0.97941957761371912</v>
      </c>
      <c r="V343" s="369">
        <v>-0.13319114599793391</v>
      </c>
      <c r="W343" s="369">
        <v>-1.3057185867153462</v>
      </c>
      <c r="X343" s="369">
        <v>-0.10650914149692114</v>
      </c>
      <c r="Y343" s="369">
        <v>-0.80767816848036666</v>
      </c>
      <c r="Z343" s="369" t="s">
        <v>1421</v>
      </c>
      <c r="AA343" s="369" t="s">
        <v>1421</v>
      </c>
      <c r="AB343" s="369">
        <v>0.2072456710915436</v>
      </c>
      <c r="AC343" s="373">
        <v>-1.0546181384769684</v>
      </c>
      <c r="AD343" s="555">
        <v>36499040000177</v>
      </c>
      <c r="AE343" s="370" t="s">
        <v>2362</v>
      </c>
      <c r="AF343" s="370" t="s">
        <v>2278</v>
      </c>
      <c r="AG343" s="374" t="s">
        <v>1444</v>
      </c>
      <c r="AH343" s="374" t="s">
        <v>2282</v>
      </c>
      <c r="AI343" s="374">
        <v>100</v>
      </c>
      <c r="AJ343" s="374">
        <v>0</v>
      </c>
      <c r="AK343" s="374">
        <v>0</v>
      </c>
      <c r="AL343" s="369">
        <v>0.02</v>
      </c>
      <c r="AM343" s="369">
        <v>0.2</v>
      </c>
      <c r="AN343" s="369" t="s">
        <v>34</v>
      </c>
      <c r="AO343" s="367" t="s">
        <v>1324</v>
      </c>
      <c r="AP343" s="370" t="s">
        <v>13</v>
      </c>
      <c r="AQ343" s="376" t="s">
        <v>668</v>
      </c>
      <c r="AR343" s="369">
        <v>4.6666666666666662E-3</v>
      </c>
      <c r="AS343" s="369">
        <v>4.6666666666666662E-3</v>
      </c>
      <c r="AT343" s="369"/>
      <c r="AW343" s="680"/>
      <c r="AX343" s="680"/>
      <c r="AY343" s="681"/>
      <c r="AZ343" s="681"/>
      <c r="BA343" s="681"/>
      <c r="BB343" s="682"/>
      <c r="BC343" s="681"/>
      <c r="BD343" s="681"/>
      <c r="BE343" s="681"/>
      <c r="BF343" s="681"/>
      <c r="BG343" s="682"/>
      <c r="BH343" s="682"/>
      <c r="BI343" s="683"/>
      <c r="BJ343" s="683"/>
      <c r="BK343" s="683"/>
      <c r="BL343" s="682"/>
      <c r="BM343" s="682"/>
      <c r="BN343" s="682"/>
      <c r="BO343" s="682"/>
      <c r="BP343" s="682"/>
      <c r="BQ343" s="682"/>
      <c r="BR343" s="682"/>
      <c r="BS343" s="682"/>
      <c r="BT343" s="685"/>
      <c r="BU343" s="686"/>
      <c r="BV343" s="684"/>
      <c r="BW343" s="687"/>
    </row>
    <row r="344" spans="2:75" ht="15.75" customHeight="1">
      <c r="B344" s="363" t="s">
        <v>881</v>
      </c>
      <c r="C344" s="364">
        <v>22344843000148</v>
      </c>
      <c r="D344" s="365" t="s">
        <v>11</v>
      </c>
      <c r="E344" s="365" t="s">
        <v>620</v>
      </c>
      <c r="F344" s="365" t="s">
        <v>663</v>
      </c>
      <c r="G344" s="366" t="s">
        <v>738</v>
      </c>
      <c r="H344" s="366" t="s">
        <v>34</v>
      </c>
      <c r="I344" s="366"/>
      <c r="J344" s="366" t="s">
        <v>608</v>
      </c>
      <c r="K344" s="367" t="s">
        <v>48</v>
      </c>
      <c r="L344" s="368"/>
      <c r="M344" s="368" t="s">
        <v>34</v>
      </c>
      <c r="N344" s="367">
        <v>412570</v>
      </c>
      <c r="O344" s="367" t="s">
        <v>1321</v>
      </c>
      <c r="P344" s="371">
        <v>42338</v>
      </c>
      <c r="Q344" s="372">
        <v>117397988.31</v>
      </c>
      <c r="R344" s="372">
        <v>104405714.34515879</v>
      </c>
      <c r="S344" s="367">
        <v>1</v>
      </c>
      <c r="T344" s="369">
        <v>8.9309748506498421E-2</v>
      </c>
      <c r="U344" s="369">
        <v>1.154524550542396</v>
      </c>
      <c r="V344" s="369">
        <v>0.12408449565726642</v>
      </c>
      <c r="W344" s="369">
        <v>1.2164429631486593</v>
      </c>
      <c r="X344" s="369">
        <v>0.1603520015519424</v>
      </c>
      <c r="Y344" s="369">
        <v>1.2159783574011587</v>
      </c>
      <c r="Z344" s="369">
        <v>0.16773865972328661</v>
      </c>
      <c r="AA344" s="369">
        <v>0.95348092077179825</v>
      </c>
      <c r="AB344" s="369">
        <v>5.9410408538221205E-3</v>
      </c>
      <c r="AC344" s="373">
        <v>3.343109521396245</v>
      </c>
      <c r="AD344" s="555">
        <v>23225888000166</v>
      </c>
      <c r="AE344" s="370" t="s">
        <v>2362</v>
      </c>
      <c r="AF344" s="370" t="s">
        <v>2278</v>
      </c>
      <c r="AG344" s="374" t="s">
        <v>1444</v>
      </c>
      <c r="AH344" s="374" t="s">
        <v>2282</v>
      </c>
      <c r="AI344" s="374">
        <v>100</v>
      </c>
      <c r="AJ344" s="374">
        <v>0</v>
      </c>
      <c r="AK344" s="374">
        <v>0</v>
      </c>
      <c r="AL344" s="369">
        <v>5.0000000000000001E-3</v>
      </c>
      <c r="AM344" s="369" t="s">
        <v>34</v>
      </c>
      <c r="AN344" s="369" t="s">
        <v>34</v>
      </c>
      <c r="AO344" s="367" t="s">
        <v>1324</v>
      </c>
      <c r="AP344" s="370" t="s">
        <v>11</v>
      </c>
      <c r="AQ344" s="376" t="s">
        <v>669</v>
      </c>
      <c r="AR344" s="369">
        <v>1.1666666666666665E-3</v>
      </c>
      <c r="AS344" s="369">
        <v>1.1666666666666665E-3</v>
      </c>
      <c r="AT344" s="369"/>
      <c r="AW344" s="680"/>
      <c r="AX344" s="680"/>
      <c r="AY344" s="681"/>
      <c r="AZ344" s="681"/>
      <c r="BA344" s="681"/>
      <c r="BB344" s="682"/>
      <c r="BC344" s="681"/>
      <c r="BD344" s="681"/>
      <c r="BE344" s="681"/>
      <c r="BF344" s="681"/>
      <c r="BG344" s="682"/>
      <c r="BH344" s="682"/>
      <c r="BI344" s="683"/>
      <c r="BJ344" s="683"/>
      <c r="BK344" s="683"/>
      <c r="BL344" s="682"/>
      <c r="BM344" s="682"/>
      <c r="BN344" s="682"/>
      <c r="BO344" s="682"/>
      <c r="BP344" s="682"/>
      <c r="BQ344" s="682"/>
      <c r="BR344" s="682"/>
      <c r="BS344" s="682"/>
      <c r="BT344" s="685"/>
      <c r="BU344" s="686"/>
      <c r="BV344" s="684"/>
      <c r="BW344" s="687"/>
    </row>
    <row r="345" spans="2:75" ht="15.75" customHeight="1">
      <c r="B345" s="363" t="s">
        <v>882</v>
      </c>
      <c r="C345" s="364">
        <v>4240128000183</v>
      </c>
      <c r="D345" s="365" t="s">
        <v>11</v>
      </c>
      <c r="E345" s="365" t="s">
        <v>620</v>
      </c>
      <c r="F345" s="365" t="s">
        <v>663</v>
      </c>
      <c r="G345" s="366" t="s">
        <v>738</v>
      </c>
      <c r="H345" s="366" t="s">
        <v>34</v>
      </c>
      <c r="I345" s="366"/>
      <c r="J345" s="366" t="s">
        <v>608</v>
      </c>
      <c r="K345" s="367" t="s">
        <v>48</v>
      </c>
      <c r="L345" s="368"/>
      <c r="M345" s="368" t="s">
        <v>34</v>
      </c>
      <c r="N345" s="367">
        <v>143359</v>
      </c>
      <c r="O345" s="367" t="s">
        <v>1321</v>
      </c>
      <c r="P345" s="371">
        <v>36955</v>
      </c>
      <c r="Q345" s="372">
        <v>88385806.769999996</v>
      </c>
      <c r="R345" s="372">
        <v>79452196.362976149</v>
      </c>
      <c r="S345" s="367">
        <v>16</v>
      </c>
      <c r="T345" s="369">
        <v>8.8376827681456271E-2</v>
      </c>
      <c r="U345" s="369">
        <v>1.1424645009483132</v>
      </c>
      <c r="V345" s="369">
        <v>0.11830844563317289</v>
      </c>
      <c r="W345" s="369">
        <v>1.1598183593302227</v>
      </c>
      <c r="X345" s="369">
        <v>0.17288334619572421</v>
      </c>
      <c r="Y345" s="369">
        <v>1.3110058202859149</v>
      </c>
      <c r="Z345" s="369">
        <v>0.36004004640104093</v>
      </c>
      <c r="AA345" s="369">
        <v>2.0465843445005629</v>
      </c>
      <c r="AB345" s="369">
        <v>2.1497835767209507E-3</v>
      </c>
      <c r="AC345" s="373">
        <v>6.8343006179639145</v>
      </c>
      <c r="AD345" s="555">
        <v>0</v>
      </c>
      <c r="AE345" s="370" t="s">
        <v>469</v>
      </c>
      <c r="AF345" s="370" t="s">
        <v>469</v>
      </c>
      <c r="AG345" s="374" t="s">
        <v>469</v>
      </c>
      <c r="AH345" s="374" t="s">
        <v>2282</v>
      </c>
      <c r="AI345" s="374">
        <v>1000</v>
      </c>
      <c r="AJ345" s="374">
        <v>1000</v>
      </c>
      <c r="AK345" s="374">
        <v>1000</v>
      </c>
      <c r="AL345" s="369">
        <v>5.0000000000000001E-3</v>
      </c>
      <c r="AM345" s="369">
        <v>0.2</v>
      </c>
      <c r="AN345" s="369" t="s">
        <v>64</v>
      </c>
      <c r="AO345" s="367" t="s">
        <v>1324</v>
      </c>
      <c r="AP345" s="370" t="s">
        <v>11</v>
      </c>
      <c r="AQ345" s="376" t="s">
        <v>675</v>
      </c>
      <c r="AR345" s="369">
        <v>1.4000000000000002E-3</v>
      </c>
      <c r="AS345" s="369">
        <v>1.4000000000000002E-3</v>
      </c>
      <c r="AT345" s="369"/>
      <c r="AW345" s="680"/>
      <c r="AX345" s="680"/>
      <c r="AY345" s="681"/>
      <c r="AZ345" s="681"/>
      <c r="BA345" s="681"/>
      <c r="BB345" s="682"/>
      <c r="BC345" s="681"/>
      <c r="BD345" s="681"/>
      <c r="BE345" s="681"/>
      <c r="BF345" s="681"/>
      <c r="BG345" s="682"/>
      <c r="BH345" s="682"/>
      <c r="BI345" s="683"/>
      <c r="BJ345" s="683"/>
      <c r="BK345" s="683"/>
      <c r="BL345" s="218"/>
      <c r="BM345" s="682"/>
      <c r="BN345" s="682"/>
      <c r="BO345" s="682"/>
      <c r="BP345" s="682"/>
      <c r="BQ345" s="682"/>
      <c r="BR345" s="682"/>
      <c r="BS345" s="682"/>
      <c r="BT345" s="685"/>
      <c r="BU345" s="686"/>
      <c r="BV345" s="684"/>
      <c r="BW345" s="687"/>
    </row>
    <row r="346" spans="2:75" ht="15.75" customHeight="1">
      <c r="B346" s="363" t="s">
        <v>883</v>
      </c>
      <c r="C346" s="364">
        <v>3319016000150</v>
      </c>
      <c r="D346" s="365" t="s">
        <v>14</v>
      </c>
      <c r="E346" s="365" t="s">
        <v>15</v>
      </c>
      <c r="F346" s="365" t="s">
        <v>17</v>
      </c>
      <c r="G346" s="366"/>
      <c r="H346" s="366" t="s">
        <v>34</v>
      </c>
      <c r="I346" s="366" t="s">
        <v>34</v>
      </c>
      <c r="J346" s="366" t="s">
        <v>611</v>
      </c>
      <c r="K346" s="367" t="s">
        <v>49</v>
      </c>
      <c r="L346" s="368"/>
      <c r="M346" s="368" t="s">
        <v>1418</v>
      </c>
      <c r="N346" s="367">
        <v>72176</v>
      </c>
      <c r="O346" s="367" t="s">
        <v>1321</v>
      </c>
      <c r="P346" s="371">
        <v>36409</v>
      </c>
      <c r="Q346" s="372">
        <v>214862217.80000001</v>
      </c>
      <c r="R346" s="372">
        <v>254404176.45079359</v>
      </c>
      <c r="S346" s="367">
        <v>1</v>
      </c>
      <c r="T346" s="369">
        <v>-6.5279656812986309E-2</v>
      </c>
      <c r="U346" s="369">
        <v>-0.84388286499419451</v>
      </c>
      <c r="V346" s="369">
        <v>7.170848420292586E-3</v>
      </c>
      <c r="W346" s="369">
        <v>7.0298291937811327E-2</v>
      </c>
      <c r="X346" s="369">
        <v>-4.1136665161876862E-2</v>
      </c>
      <c r="Y346" s="369">
        <v>-0.3119468048317266</v>
      </c>
      <c r="Z346" s="369">
        <v>0.254411932684945</v>
      </c>
      <c r="AA346" s="369">
        <v>1.4461599027436247</v>
      </c>
      <c r="AB346" s="369">
        <v>0.16758234877092398</v>
      </c>
      <c r="AC346" s="373">
        <v>-0.45382135818011821</v>
      </c>
      <c r="AD346" s="555">
        <v>9352825000140</v>
      </c>
      <c r="AE346" s="370" t="s">
        <v>469</v>
      </c>
      <c r="AF346" s="370" t="s">
        <v>469</v>
      </c>
      <c r="AG346" s="374" t="s">
        <v>469</v>
      </c>
      <c r="AH346" s="374" t="s">
        <v>2282</v>
      </c>
      <c r="AI346" s="374">
        <v>100</v>
      </c>
      <c r="AJ346" s="374">
        <v>100</v>
      </c>
      <c r="AK346" s="374">
        <v>100</v>
      </c>
      <c r="AL346" s="369">
        <v>8.5000000000000006E-3</v>
      </c>
      <c r="AM346" s="369" t="s">
        <v>34</v>
      </c>
      <c r="AN346" s="369" t="s">
        <v>2363</v>
      </c>
      <c r="AO346" s="367" t="s">
        <v>1324</v>
      </c>
      <c r="AP346" s="370" t="s">
        <v>17</v>
      </c>
      <c r="AQ346" s="376" t="s">
        <v>17</v>
      </c>
      <c r="AR346" s="369">
        <v>3.1166666666666673E-3</v>
      </c>
      <c r="AS346" s="369">
        <v>3.1166666666666673E-3</v>
      </c>
      <c r="AT346" s="369"/>
      <c r="AW346" s="680"/>
      <c r="AX346" s="680"/>
      <c r="AY346" s="681"/>
      <c r="AZ346" s="681"/>
      <c r="BA346" s="681"/>
      <c r="BB346" s="682"/>
      <c r="BC346" s="681"/>
      <c r="BD346" s="681"/>
      <c r="BE346" s="681"/>
      <c r="BF346" s="681"/>
      <c r="BG346" s="682"/>
      <c r="BH346" s="682"/>
      <c r="BI346" s="683"/>
      <c r="BJ346" s="683"/>
      <c r="BK346" s="683"/>
      <c r="BL346" s="218"/>
      <c r="BM346" s="682"/>
      <c r="BN346" s="682"/>
      <c r="BO346" s="682"/>
      <c r="BP346" s="682"/>
      <c r="BQ346" s="682"/>
      <c r="BR346" s="682"/>
      <c r="BS346" s="682"/>
      <c r="BT346" s="685"/>
      <c r="BU346" s="686"/>
      <c r="BV346" s="684"/>
      <c r="BW346" s="687"/>
    </row>
    <row r="347" spans="2:75" ht="15.75" customHeight="1">
      <c r="B347" s="363" t="s">
        <v>1390</v>
      </c>
      <c r="C347" s="364">
        <v>836263000135</v>
      </c>
      <c r="D347" s="365" t="s">
        <v>11</v>
      </c>
      <c r="E347" s="365" t="s">
        <v>620</v>
      </c>
      <c r="F347" s="365" t="s">
        <v>663</v>
      </c>
      <c r="G347" s="366" t="s">
        <v>738</v>
      </c>
      <c r="H347" s="366" t="s">
        <v>34</v>
      </c>
      <c r="I347" s="366" t="s">
        <v>1304</v>
      </c>
      <c r="J347" s="366" t="s">
        <v>608</v>
      </c>
      <c r="K347" s="367" t="s">
        <v>48</v>
      </c>
      <c r="L347" s="368"/>
      <c r="M347" s="368" t="s">
        <v>34</v>
      </c>
      <c r="N347" s="367">
        <v>180734</v>
      </c>
      <c r="O347" s="367" t="s">
        <v>1321</v>
      </c>
      <c r="P347" s="371">
        <v>34988</v>
      </c>
      <c r="Q347" s="372">
        <v>137396061.59999999</v>
      </c>
      <c r="R347" s="372">
        <v>173615102.74011922</v>
      </c>
      <c r="S347" s="367">
        <v>1</v>
      </c>
      <c r="T347" s="369">
        <v>7.4184519539845839E-2</v>
      </c>
      <c r="U347" s="369">
        <v>0.95899776352759669</v>
      </c>
      <c r="V347" s="369">
        <v>0.10251580226900314</v>
      </c>
      <c r="W347" s="369">
        <v>1.0049976479423721</v>
      </c>
      <c r="X347" s="369">
        <v>0.13423306747868868</v>
      </c>
      <c r="Y347" s="369">
        <v>1.0179137355437491</v>
      </c>
      <c r="Z347" s="369">
        <v>0.16750117797983766</v>
      </c>
      <c r="AA347" s="369">
        <v>0.95213099755324071</v>
      </c>
      <c r="AB347" s="369">
        <v>6.6447415356422658E-3</v>
      </c>
      <c r="AC347" s="373">
        <v>7.2760139471334986E-2</v>
      </c>
      <c r="AD347" s="555">
        <v>0</v>
      </c>
      <c r="AE347" s="370" t="s">
        <v>469</v>
      </c>
      <c r="AF347" s="370" t="s">
        <v>469</v>
      </c>
      <c r="AG347" s="374" t="s">
        <v>469</v>
      </c>
      <c r="AH347" s="374" t="s">
        <v>2282</v>
      </c>
      <c r="AI347" s="374">
        <v>1000</v>
      </c>
      <c r="AJ347" s="374">
        <v>1000</v>
      </c>
      <c r="AK347" s="374">
        <v>1000</v>
      </c>
      <c r="AL347" s="369">
        <v>5.0000000000000001E-3</v>
      </c>
      <c r="AM347" s="369">
        <v>0.2</v>
      </c>
      <c r="AN347" s="369" t="s">
        <v>64</v>
      </c>
      <c r="AO347" s="367" t="s">
        <v>1324</v>
      </c>
      <c r="AP347" s="370" t="s">
        <v>11</v>
      </c>
      <c r="AQ347" s="376" t="s">
        <v>669</v>
      </c>
      <c r="AR347" s="369">
        <v>1.5E-3</v>
      </c>
      <c r="AS347" s="369">
        <v>1.5E-3</v>
      </c>
      <c r="AT347" s="369"/>
      <c r="AW347" s="680"/>
      <c r="AX347" s="680"/>
      <c r="AY347" s="681"/>
      <c r="AZ347" s="681"/>
      <c r="BA347" s="681"/>
      <c r="BB347" s="682"/>
      <c r="BC347" s="681"/>
      <c r="BD347" s="681"/>
      <c r="BE347" s="681"/>
      <c r="BF347" s="681"/>
      <c r="BG347" s="682"/>
      <c r="BH347" s="682"/>
      <c r="BI347" s="683"/>
      <c r="BJ347" s="683"/>
      <c r="BK347" s="683"/>
      <c r="BL347" s="218"/>
      <c r="BM347" s="682"/>
      <c r="BN347" s="682"/>
      <c r="BO347" s="682"/>
      <c r="BP347" s="682"/>
      <c r="BQ347" s="682"/>
      <c r="BR347" s="682"/>
      <c r="BS347" s="682"/>
      <c r="BT347" s="685"/>
      <c r="BU347" s="686"/>
      <c r="BV347" s="684"/>
      <c r="BW347" s="687"/>
    </row>
    <row r="348" spans="2:75" ht="15.75" customHeight="1">
      <c r="B348" s="363" t="s">
        <v>884</v>
      </c>
      <c r="C348" s="364">
        <v>9083868000177</v>
      </c>
      <c r="D348" s="365" t="s">
        <v>13</v>
      </c>
      <c r="E348" s="365" t="s">
        <v>616</v>
      </c>
      <c r="F348" s="365" t="s">
        <v>617</v>
      </c>
      <c r="G348" s="366" t="s">
        <v>34</v>
      </c>
      <c r="H348" s="366" t="s">
        <v>1337</v>
      </c>
      <c r="I348" s="366" t="s">
        <v>34</v>
      </c>
      <c r="J348" s="366" t="s">
        <v>608</v>
      </c>
      <c r="K348" s="367" t="s">
        <v>48</v>
      </c>
      <c r="L348" s="368"/>
      <c r="M348" s="368" t="s">
        <v>34</v>
      </c>
      <c r="N348" s="367">
        <v>200565</v>
      </c>
      <c r="O348" s="367" t="s">
        <v>1324</v>
      </c>
      <c r="P348" s="371">
        <v>39415</v>
      </c>
      <c r="Q348" s="372">
        <v>6073778.6799999997</v>
      </c>
      <c r="R348" s="372">
        <v>8887415.23781747</v>
      </c>
      <c r="S348" s="367">
        <v>11</v>
      </c>
      <c r="T348" s="369">
        <v>1.1869938563819016E-2</v>
      </c>
      <c r="U348" s="369">
        <v>0.15344501260533561</v>
      </c>
      <c r="V348" s="369">
        <v>1.6645339026268857E-2</v>
      </c>
      <c r="W348" s="369">
        <v>0.16317998006500156</v>
      </c>
      <c r="X348" s="369">
        <v>4.390443185988846E-2</v>
      </c>
      <c r="Y348" s="369">
        <v>0.33293528249676885</v>
      </c>
      <c r="Z348" s="369">
        <v>5.2336418925230443E-2</v>
      </c>
      <c r="AA348" s="369">
        <v>0.29749717202372278</v>
      </c>
      <c r="AB348" s="369">
        <v>4.6927092310396851E-2</v>
      </c>
      <c r="AC348" s="373">
        <v>-1.6951296161348635</v>
      </c>
      <c r="AD348" s="555">
        <v>0</v>
      </c>
      <c r="AE348" s="370" t="s">
        <v>469</v>
      </c>
      <c r="AF348" s="370" t="s">
        <v>469</v>
      </c>
      <c r="AG348" s="374" t="s">
        <v>469</v>
      </c>
      <c r="AH348" s="374" t="s">
        <v>2282</v>
      </c>
      <c r="AI348" s="374">
        <v>100</v>
      </c>
      <c r="AJ348" s="374">
        <v>100</v>
      </c>
      <c r="AK348" s="374">
        <v>100</v>
      </c>
      <c r="AL348" s="369">
        <v>1.4999999999999999E-2</v>
      </c>
      <c r="AM348" s="369">
        <v>0.2</v>
      </c>
      <c r="AN348" s="369" t="s">
        <v>2291</v>
      </c>
      <c r="AO348" s="367" t="s">
        <v>1324</v>
      </c>
      <c r="AP348" s="370" t="s">
        <v>13</v>
      </c>
      <c r="AQ348" s="376" t="s">
        <v>674</v>
      </c>
      <c r="AR348" s="369">
        <v>4.4999999999999997E-3</v>
      </c>
      <c r="AS348" s="369">
        <v>4.4999999999999997E-3</v>
      </c>
      <c r="AT348" s="369"/>
      <c r="AW348" s="680"/>
      <c r="AX348" s="680"/>
      <c r="AY348" s="681"/>
      <c r="AZ348" s="681"/>
      <c r="BA348" s="681"/>
      <c r="BB348" s="682"/>
      <c r="BC348" s="681"/>
      <c r="BD348" s="681"/>
      <c r="BE348" s="681"/>
      <c r="BF348" s="681"/>
      <c r="BG348" s="682"/>
      <c r="BH348" s="682"/>
      <c r="BI348" s="683"/>
      <c r="BJ348" s="683"/>
      <c r="BK348" s="683"/>
      <c r="BL348" s="218"/>
      <c r="BM348" s="682"/>
      <c r="BN348" s="682"/>
      <c r="BO348" s="682"/>
      <c r="BP348" s="682"/>
      <c r="BQ348" s="682"/>
      <c r="BR348" s="682"/>
      <c r="BS348" s="682"/>
      <c r="BT348" s="685"/>
      <c r="BU348" s="686"/>
      <c r="BV348" s="684"/>
      <c r="BW348" s="687"/>
    </row>
    <row r="349" spans="2:75" ht="15.75" customHeight="1">
      <c r="B349" s="363" t="s">
        <v>885</v>
      </c>
      <c r="C349" s="364">
        <v>8669394000187</v>
      </c>
      <c r="D349" s="365" t="s">
        <v>11</v>
      </c>
      <c r="E349" s="365" t="s">
        <v>620</v>
      </c>
      <c r="F349" s="365" t="s">
        <v>672</v>
      </c>
      <c r="G349" s="366" t="s">
        <v>738</v>
      </c>
      <c r="H349" s="366" t="s">
        <v>34</v>
      </c>
      <c r="I349" s="366" t="s">
        <v>1304</v>
      </c>
      <c r="J349" s="366" t="s">
        <v>608</v>
      </c>
      <c r="K349" s="367" t="s">
        <v>48</v>
      </c>
      <c r="L349" s="368"/>
      <c r="M349" s="368" t="s">
        <v>1418</v>
      </c>
      <c r="N349" s="367">
        <v>204285</v>
      </c>
      <c r="O349" s="367" t="s">
        <v>1321</v>
      </c>
      <c r="P349" s="371">
        <v>39338</v>
      </c>
      <c r="Q349" s="372">
        <v>422040478.97000003</v>
      </c>
      <c r="R349" s="372">
        <v>827828540.54765916</v>
      </c>
      <c r="S349" s="367">
        <v>0</v>
      </c>
      <c r="T349" s="369">
        <v>7.8029161170708461E-2</v>
      </c>
      <c r="U349" s="369">
        <v>1.0086981962921708</v>
      </c>
      <c r="V349" s="369">
        <v>0.10328593154423937</v>
      </c>
      <c r="W349" s="369">
        <v>1.012547489948125</v>
      </c>
      <c r="X349" s="369">
        <v>0.12541498010154029</v>
      </c>
      <c r="Y349" s="369">
        <v>0.95104457706423084</v>
      </c>
      <c r="Z349" s="369">
        <v>0.16585247475165366</v>
      </c>
      <c r="AA349" s="369">
        <v>0.94275923391400795</v>
      </c>
      <c r="AB349" s="369">
        <v>1.6432172019253098E-3</v>
      </c>
      <c r="AC349" s="373">
        <v>0.70677324164045519</v>
      </c>
      <c r="AD349" s="555">
        <v>10347582000130</v>
      </c>
      <c r="AE349" s="370" t="s">
        <v>469</v>
      </c>
      <c r="AF349" s="370" t="s">
        <v>469</v>
      </c>
      <c r="AG349" s="374" t="s">
        <v>469</v>
      </c>
      <c r="AH349" s="374" t="s">
        <v>2282</v>
      </c>
      <c r="AI349" s="374">
        <v>100</v>
      </c>
      <c r="AJ349" s="374">
        <v>100</v>
      </c>
      <c r="AK349" s="374">
        <v>100</v>
      </c>
      <c r="AL349" s="369">
        <v>5.0000000000000001E-4</v>
      </c>
      <c r="AM349" s="369" t="s">
        <v>34</v>
      </c>
      <c r="AN349" s="369" t="s">
        <v>64</v>
      </c>
      <c r="AO349" s="367" t="s">
        <v>1324</v>
      </c>
      <c r="AP349" s="370" t="s">
        <v>11</v>
      </c>
      <c r="AQ349" s="376" t="s">
        <v>662</v>
      </c>
      <c r="AR349" s="369">
        <v>1.4999999999999999E-4</v>
      </c>
      <c r="AS349" s="369">
        <v>1.4999999999999999E-4</v>
      </c>
      <c r="AT349" s="369"/>
      <c r="AW349" s="680"/>
      <c r="AX349" s="680"/>
      <c r="AY349" s="681"/>
      <c r="AZ349" s="681"/>
      <c r="BA349" s="681"/>
      <c r="BB349" s="682"/>
      <c r="BC349" s="681"/>
      <c r="BD349" s="681"/>
      <c r="BE349" s="681"/>
      <c r="BF349" s="681"/>
      <c r="BG349" s="682"/>
      <c r="BH349" s="682"/>
      <c r="BI349" s="683"/>
      <c r="BJ349" s="683"/>
      <c r="BK349" s="683"/>
      <c r="BL349" s="218"/>
      <c r="BM349" s="682"/>
      <c r="BN349" s="682"/>
      <c r="BO349" s="682"/>
      <c r="BP349" s="682"/>
      <c r="BQ349" s="682"/>
      <c r="BR349" s="682"/>
      <c r="BS349" s="682"/>
      <c r="BT349" s="685"/>
      <c r="BU349" s="686"/>
      <c r="BV349" s="684"/>
      <c r="BW349" s="687"/>
    </row>
    <row r="350" spans="2:75" ht="15.75" customHeight="1">
      <c r="B350" s="363" t="s">
        <v>886</v>
      </c>
      <c r="C350" s="364">
        <v>9344799000108</v>
      </c>
      <c r="D350" s="365" t="s">
        <v>11</v>
      </c>
      <c r="E350" s="365" t="s">
        <v>621</v>
      </c>
      <c r="F350" s="365" t="s">
        <v>672</v>
      </c>
      <c r="G350" s="366" t="s">
        <v>738</v>
      </c>
      <c r="H350" s="366" t="s">
        <v>34</v>
      </c>
      <c r="I350" s="366"/>
      <c r="J350" s="366" t="s">
        <v>608</v>
      </c>
      <c r="K350" s="367" t="s">
        <v>48</v>
      </c>
      <c r="L350" s="368"/>
      <c r="M350" s="368" t="s">
        <v>34</v>
      </c>
      <c r="N350" s="367">
        <v>213403</v>
      </c>
      <c r="O350" s="367" t="s">
        <v>1321</v>
      </c>
      <c r="P350" s="371">
        <v>39646</v>
      </c>
      <c r="Q350" s="372">
        <v>138583416.49000001</v>
      </c>
      <c r="R350" s="372">
        <v>177783700.04718265</v>
      </c>
      <c r="S350" s="367">
        <v>1</v>
      </c>
      <c r="T350" s="369">
        <v>6.1805355684444896E-2</v>
      </c>
      <c r="U350" s="369">
        <v>0.79896989618669256</v>
      </c>
      <c r="V350" s="369">
        <v>9.1106729404675235E-2</v>
      </c>
      <c r="W350" s="369">
        <v>0.89315058495236133</v>
      </c>
      <c r="X350" s="369">
        <v>0.1341677984950449</v>
      </c>
      <c r="Y350" s="369">
        <v>1.0174187889839788</v>
      </c>
      <c r="Z350" s="369">
        <v>0.2352672480266278</v>
      </c>
      <c r="AA350" s="369">
        <v>1.3373353086636957</v>
      </c>
      <c r="AB350" s="369">
        <v>2.7380061837949363E-2</v>
      </c>
      <c r="AC350" s="373">
        <v>-0.34957039962799541</v>
      </c>
      <c r="AD350" s="555">
        <v>10347453000142</v>
      </c>
      <c r="AE350" s="370" t="s">
        <v>469</v>
      </c>
      <c r="AF350" s="370" t="s">
        <v>469</v>
      </c>
      <c r="AG350" s="374" t="s">
        <v>469</v>
      </c>
      <c r="AH350" s="374" t="s">
        <v>2282</v>
      </c>
      <c r="AI350" s="374">
        <v>100</v>
      </c>
      <c r="AJ350" s="374">
        <v>100</v>
      </c>
      <c r="AK350" s="374">
        <v>100</v>
      </c>
      <c r="AL350" s="369">
        <v>3.4999999999999996E-3</v>
      </c>
      <c r="AM350" s="369" t="s">
        <v>34</v>
      </c>
      <c r="AN350" s="369" t="s">
        <v>2291</v>
      </c>
      <c r="AO350" s="367" t="s">
        <v>1324</v>
      </c>
      <c r="AP350" s="370" t="s">
        <v>11</v>
      </c>
      <c r="AQ350" s="376" t="s">
        <v>676</v>
      </c>
      <c r="AR350" s="369">
        <v>1.5166666666666668E-3</v>
      </c>
      <c r="AS350" s="369">
        <v>1.5166666666666668E-3</v>
      </c>
      <c r="AT350" s="369"/>
      <c r="AW350" s="680"/>
      <c r="AX350" s="680"/>
      <c r="AY350" s="681"/>
      <c r="AZ350" s="681"/>
      <c r="BA350" s="681"/>
      <c r="BB350" s="682"/>
      <c r="BC350" s="681"/>
      <c r="BD350" s="681"/>
      <c r="BE350" s="681"/>
      <c r="BF350" s="681"/>
      <c r="BG350" s="682"/>
      <c r="BH350" s="682"/>
      <c r="BI350" s="683"/>
      <c r="BJ350" s="683"/>
      <c r="BK350" s="683"/>
      <c r="BL350" s="218"/>
      <c r="BM350" s="682"/>
      <c r="BN350" s="682"/>
      <c r="BO350" s="682"/>
      <c r="BP350" s="682"/>
      <c r="BQ350" s="682"/>
      <c r="BR350" s="682"/>
      <c r="BS350" s="682"/>
      <c r="BT350" s="685"/>
      <c r="BU350" s="686"/>
      <c r="BV350" s="684"/>
      <c r="BW350" s="687"/>
    </row>
    <row r="351" spans="2:75" ht="15.75" customHeight="1">
      <c r="B351" s="363" t="s">
        <v>479</v>
      </c>
      <c r="C351" s="364">
        <v>6866051000187</v>
      </c>
      <c r="D351" s="365" t="s">
        <v>11</v>
      </c>
      <c r="E351" s="365" t="s">
        <v>620</v>
      </c>
      <c r="F351" s="365" t="s">
        <v>663</v>
      </c>
      <c r="G351" s="366" t="s">
        <v>738</v>
      </c>
      <c r="H351" s="366" t="s">
        <v>34</v>
      </c>
      <c r="I351" s="366"/>
      <c r="J351" s="366" t="s">
        <v>608</v>
      </c>
      <c r="K351" s="367" t="s">
        <v>48</v>
      </c>
      <c r="L351" s="368"/>
      <c r="M351" s="368" t="s">
        <v>1418</v>
      </c>
      <c r="N351" s="367">
        <v>142468</v>
      </c>
      <c r="O351" s="367" t="s">
        <v>1321</v>
      </c>
      <c r="P351" s="371">
        <v>38406</v>
      </c>
      <c r="Q351" s="372">
        <v>1370833927.29</v>
      </c>
      <c r="R351" s="372">
        <v>998494275.39563513</v>
      </c>
      <c r="S351" s="367">
        <v>0</v>
      </c>
      <c r="T351" s="369">
        <v>8.6420500465807182E-2</v>
      </c>
      <c r="U351" s="369">
        <v>1.1171746771929951</v>
      </c>
      <c r="V351" s="369">
        <v>0.11684516274258527</v>
      </c>
      <c r="W351" s="369">
        <v>1.1454732941718193</v>
      </c>
      <c r="X351" s="369">
        <v>0.16320293959468679</v>
      </c>
      <c r="Y351" s="369">
        <v>1.2375975384822619</v>
      </c>
      <c r="Z351" s="369">
        <v>0.19910730522903397</v>
      </c>
      <c r="AA351" s="369">
        <v>1.1317904711731475</v>
      </c>
      <c r="AB351" s="369">
        <v>1.6172802968333095E-3</v>
      </c>
      <c r="AC351" s="373">
        <v>8.2739866069530557</v>
      </c>
      <c r="AD351" s="555">
        <v>0</v>
      </c>
      <c r="AE351" s="370" t="s">
        <v>469</v>
      </c>
      <c r="AF351" s="370" t="s">
        <v>469</v>
      </c>
      <c r="AG351" s="374" t="s">
        <v>469</v>
      </c>
      <c r="AH351" s="374" t="s">
        <v>2282</v>
      </c>
      <c r="AI351" s="374">
        <v>1000</v>
      </c>
      <c r="AJ351" s="374">
        <v>1000</v>
      </c>
      <c r="AK351" s="374">
        <v>1000</v>
      </c>
      <c r="AL351" s="369">
        <v>2E-3</v>
      </c>
      <c r="AM351" s="369" t="s">
        <v>34</v>
      </c>
      <c r="AN351" s="369" t="s">
        <v>64</v>
      </c>
      <c r="AO351" s="367" t="s">
        <v>1324</v>
      </c>
      <c r="AP351" s="370" t="s">
        <v>11</v>
      </c>
      <c r="AQ351" s="376" t="s">
        <v>669</v>
      </c>
      <c r="AR351" s="369">
        <v>2.6660000000000003E-4</v>
      </c>
      <c r="AS351" s="369">
        <v>2.6660000000000003E-4</v>
      </c>
      <c r="AT351" s="369"/>
      <c r="AW351" s="680"/>
      <c r="AX351" s="680"/>
      <c r="AY351" s="681"/>
      <c r="AZ351" s="681"/>
      <c r="BA351" s="681"/>
      <c r="BB351" s="682"/>
      <c r="BC351" s="681"/>
      <c r="BD351" s="681"/>
      <c r="BE351" s="681"/>
      <c r="BF351" s="681"/>
      <c r="BG351" s="682"/>
      <c r="BH351" s="682"/>
      <c r="BI351" s="683"/>
      <c r="BJ351" s="683"/>
      <c r="BK351" s="683"/>
      <c r="BL351" s="218"/>
      <c r="BM351" s="682"/>
      <c r="BN351" s="682"/>
      <c r="BO351" s="682"/>
      <c r="BP351" s="682"/>
      <c r="BQ351" s="682"/>
      <c r="BR351" s="682"/>
      <c r="BS351" s="682"/>
      <c r="BT351" s="685"/>
      <c r="BU351" s="686"/>
      <c r="BV351" s="684"/>
      <c r="BW351" s="687"/>
    </row>
    <row r="352" spans="2:75" ht="15.75" customHeight="1">
      <c r="B352" s="363" t="s">
        <v>887</v>
      </c>
      <c r="C352" s="364">
        <v>32485590000186</v>
      </c>
      <c r="D352" s="365" t="s">
        <v>11</v>
      </c>
      <c r="E352" s="365" t="s">
        <v>621</v>
      </c>
      <c r="F352" s="365" t="s">
        <v>692</v>
      </c>
      <c r="G352" s="366" t="s">
        <v>738</v>
      </c>
      <c r="H352" s="366" t="s">
        <v>34</v>
      </c>
      <c r="I352" s="366"/>
      <c r="J352" s="366" t="s">
        <v>608</v>
      </c>
      <c r="K352" s="367" t="s">
        <v>48</v>
      </c>
      <c r="L352" s="368"/>
      <c r="M352" s="368" t="s">
        <v>34</v>
      </c>
      <c r="N352" s="367">
        <v>501646</v>
      </c>
      <c r="O352" s="367" t="s">
        <v>1321</v>
      </c>
      <c r="P352" s="371">
        <v>43661</v>
      </c>
      <c r="Q352" s="372">
        <v>61818007.509999998</v>
      </c>
      <c r="R352" s="372">
        <v>85063738.233253941</v>
      </c>
      <c r="S352" s="367">
        <v>31</v>
      </c>
      <c r="T352" s="369">
        <v>5.9149486364944659E-2</v>
      </c>
      <c r="U352" s="369">
        <v>0.76463695511730589</v>
      </c>
      <c r="V352" s="369">
        <v>9.7520197499296968E-2</v>
      </c>
      <c r="W352" s="369">
        <v>0.95602401721927299</v>
      </c>
      <c r="X352" s="369">
        <v>0.1671194007686847</v>
      </c>
      <c r="Y352" s="369">
        <v>1.2672967750311785</v>
      </c>
      <c r="Z352" s="369">
        <v>0.20508466217675236</v>
      </c>
      <c r="AA352" s="369">
        <v>1.1657677058529416</v>
      </c>
      <c r="AB352" s="369">
        <v>4.4391773921834014E-2</v>
      </c>
      <c r="AC352" s="373">
        <v>-6.9871313316579378E-2</v>
      </c>
      <c r="AD352" s="555">
        <v>0</v>
      </c>
      <c r="AE352" s="370" t="s">
        <v>469</v>
      </c>
      <c r="AF352" s="370" t="s">
        <v>469</v>
      </c>
      <c r="AG352" s="374" t="s">
        <v>469</v>
      </c>
      <c r="AH352" s="374" t="s">
        <v>2282</v>
      </c>
      <c r="AI352" s="374">
        <v>1000</v>
      </c>
      <c r="AJ352" s="374">
        <v>1000</v>
      </c>
      <c r="AK352" s="374">
        <v>1000</v>
      </c>
      <c r="AL352" s="369">
        <v>6.0000000000000001E-3</v>
      </c>
      <c r="AM352" s="369" t="s">
        <v>34</v>
      </c>
      <c r="AN352" s="369" t="s">
        <v>636</v>
      </c>
      <c r="AO352" s="367" t="s">
        <v>1324</v>
      </c>
      <c r="AP352" s="370" t="s">
        <v>11</v>
      </c>
      <c r="AQ352" s="376" t="s">
        <v>675</v>
      </c>
      <c r="AR352" s="369">
        <v>2.2002000000000002E-3</v>
      </c>
      <c r="AS352" s="369">
        <v>2.2002000000000002E-3</v>
      </c>
      <c r="AT352" s="369"/>
      <c r="AW352" s="680"/>
      <c r="AX352" s="680"/>
      <c r="AY352" s="681"/>
      <c r="AZ352" s="681"/>
      <c r="BA352" s="681"/>
      <c r="BB352" s="682"/>
      <c r="BC352" s="681"/>
      <c r="BD352" s="681"/>
      <c r="BE352" s="681"/>
      <c r="BF352" s="681"/>
      <c r="BG352" s="682"/>
      <c r="BH352" s="682"/>
      <c r="BI352" s="683"/>
      <c r="BJ352" s="683"/>
      <c r="BK352" s="683"/>
      <c r="BL352" s="218"/>
      <c r="BM352" s="682"/>
      <c r="BN352" s="682"/>
      <c r="BO352" s="682"/>
      <c r="BP352" s="682"/>
      <c r="BQ352" s="682"/>
      <c r="BR352" s="682"/>
      <c r="BS352" s="682"/>
      <c r="BT352" s="685"/>
      <c r="BU352" s="686"/>
      <c r="BV352" s="684"/>
      <c r="BW352" s="687"/>
    </row>
    <row r="353" spans="2:75" ht="15.75" customHeight="1">
      <c r="B353" s="363" t="s">
        <v>475</v>
      </c>
      <c r="C353" s="364">
        <v>9238487000110</v>
      </c>
      <c r="D353" s="365" t="s">
        <v>11</v>
      </c>
      <c r="E353" s="365" t="s">
        <v>620</v>
      </c>
      <c r="F353" s="365" t="s">
        <v>663</v>
      </c>
      <c r="G353" s="366" t="s">
        <v>738</v>
      </c>
      <c r="H353" s="366" t="s">
        <v>34</v>
      </c>
      <c r="I353" s="366" t="s">
        <v>1304</v>
      </c>
      <c r="J353" s="366" t="s">
        <v>608</v>
      </c>
      <c r="K353" s="367" t="s">
        <v>48</v>
      </c>
      <c r="L353" s="368"/>
      <c r="M353" s="368" t="s">
        <v>1418</v>
      </c>
      <c r="N353" s="367">
        <v>208401</v>
      </c>
      <c r="O353" s="367" t="s">
        <v>1321</v>
      </c>
      <c r="P353" s="371">
        <v>39568</v>
      </c>
      <c r="Q353" s="372">
        <v>2243421838.6100001</v>
      </c>
      <c r="R353" s="372">
        <v>2052611662.600157</v>
      </c>
      <c r="S353" s="367">
        <v>0</v>
      </c>
      <c r="T353" s="369">
        <v>7.7840758392161202E-2</v>
      </c>
      <c r="U353" s="369">
        <v>1.0062626768011784</v>
      </c>
      <c r="V353" s="369">
        <v>0.10311930577444528</v>
      </c>
      <c r="W353" s="369">
        <v>1.0109140002516757</v>
      </c>
      <c r="X353" s="369">
        <v>0.1262275582997141</v>
      </c>
      <c r="Y353" s="369">
        <v>0.95720650515438521</v>
      </c>
      <c r="Z353" s="369">
        <v>0.16767903712279342</v>
      </c>
      <c r="AA353" s="369">
        <v>0.95314200658164772</v>
      </c>
      <c r="AB353" s="369">
        <v>1.5727327152420035E-3</v>
      </c>
      <c r="AC353" s="373">
        <v>0.64230367343467054</v>
      </c>
      <c r="AD353" s="555">
        <v>0</v>
      </c>
      <c r="AE353" s="370" t="s">
        <v>469</v>
      </c>
      <c r="AF353" s="370" t="s">
        <v>469</v>
      </c>
      <c r="AG353" s="374" t="s">
        <v>469</v>
      </c>
      <c r="AH353" s="374" t="s">
        <v>2282</v>
      </c>
      <c r="AI353" s="374">
        <v>10000</v>
      </c>
      <c r="AJ353" s="374">
        <v>10000</v>
      </c>
      <c r="AK353" s="374">
        <v>10000</v>
      </c>
      <c r="AL353" s="369">
        <v>1.5E-3</v>
      </c>
      <c r="AM353" s="369" t="s">
        <v>34</v>
      </c>
      <c r="AN353" s="369" t="s">
        <v>64</v>
      </c>
      <c r="AO353" s="367" t="s">
        <v>1324</v>
      </c>
      <c r="AP353" s="370" t="s">
        <v>11</v>
      </c>
      <c r="AQ353" s="376" t="s">
        <v>680</v>
      </c>
      <c r="AR353" s="369">
        <v>1.9995000000000001E-4</v>
      </c>
      <c r="AS353" s="369">
        <v>1.9995000000000001E-4</v>
      </c>
      <c r="AT353" s="369"/>
      <c r="AW353" s="680"/>
      <c r="AX353" s="680"/>
      <c r="AY353" s="681"/>
      <c r="AZ353" s="681"/>
      <c r="BA353" s="681"/>
      <c r="BB353" s="682"/>
      <c r="BC353" s="681"/>
      <c r="BD353" s="681"/>
      <c r="BE353" s="681"/>
      <c r="BF353" s="681"/>
      <c r="BG353" s="682"/>
      <c r="BH353" s="682"/>
      <c r="BI353" s="683"/>
      <c r="BJ353" s="683"/>
      <c r="BK353" s="683"/>
      <c r="BL353" s="218"/>
      <c r="BM353" s="682"/>
      <c r="BN353" s="682"/>
      <c r="BO353" s="682"/>
      <c r="BP353" s="682"/>
      <c r="BQ353" s="682"/>
      <c r="BR353" s="682"/>
      <c r="BS353" s="682"/>
      <c r="BT353" s="685"/>
      <c r="BU353" s="686"/>
      <c r="BV353" s="684"/>
      <c r="BW353" s="687"/>
    </row>
    <row r="354" spans="2:75" ht="15.75" customHeight="1">
      <c r="B354" s="363" t="s">
        <v>888</v>
      </c>
      <c r="C354" s="364">
        <v>32471624000183</v>
      </c>
      <c r="D354" s="365" t="s">
        <v>14</v>
      </c>
      <c r="E354" s="365" t="s">
        <v>15</v>
      </c>
      <c r="F354" s="365" t="s">
        <v>17</v>
      </c>
      <c r="G354" s="366"/>
      <c r="H354" s="366" t="s">
        <v>34</v>
      </c>
      <c r="I354" s="366" t="s">
        <v>34</v>
      </c>
      <c r="J354" s="366" t="s">
        <v>611</v>
      </c>
      <c r="K354" s="367" t="s">
        <v>49</v>
      </c>
      <c r="L354" s="368"/>
      <c r="M354" s="368" t="s">
        <v>1418</v>
      </c>
      <c r="N354" s="367">
        <v>551201</v>
      </c>
      <c r="O354" s="367" t="s">
        <v>1321</v>
      </c>
      <c r="P354" s="371">
        <v>44055</v>
      </c>
      <c r="Q354" s="372">
        <v>3772162.89</v>
      </c>
      <c r="R354" s="372">
        <v>5058033.1005952377</v>
      </c>
      <c r="S354" s="367">
        <v>1</v>
      </c>
      <c r="T354" s="369">
        <v>0.19352579451170882</v>
      </c>
      <c r="U354" s="369">
        <v>2.5017457182821796</v>
      </c>
      <c r="V354" s="369">
        <v>0.15377485786932255</v>
      </c>
      <c r="W354" s="369">
        <v>1.5075077895388009</v>
      </c>
      <c r="X354" s="369">
        <v>0.20370719902932533</v>
      </c>
      <c r="Y354" s="369">
        <v>1.544748695801168</v>
      </c>
      <c r="Z354" s="369" t="s">
        <v>1421</v>
      </c>
      <c r="AA354" s="369" t="s">
        <v>1421</v>
      </c>
      <c r="AB354" s="369">
        <v>0.16596396892498572</v>
      </c>
      <c r="AC354" s="373">
        <v>0.35953114426124377</v>
      </c>
      <c r="AD354" s="555">
        <v>32485602000172</v>
      </c>
      <c r="AE354" s="370" t="s">
        <v>469</v>
      </c>
      <c r="AF354" s="370" t="s">
        <v>469</v>
      </c>
      <c r="AG354" s="374" t="s">
        <v>469</v>
      </c>
      <c r="AH354" s="374" t="s">
        <v>2282</v>
      </c>
      <c r="AI354" s="374">
        <v>100</v>
      </c>
      <c r="AJ354" s="374">
        <v>100</v>
      </c>
      <c r="AK354" s="374">
        <v>100</v>
      </c>
      <c r="AL354" s="369">
        <v>8.5000000000000006E-3</v>
      </c>
      <c r="AM354" s="369" t="s">
        <v>34</v>
      </c>
      <c r="AN354" s="369" t="s">
        <v>2363</v>
      </c>
      <c r="AO354" s="367" t="s">
        <v>1324</v>
      </c>
      <c r="AP354" s="370" t="s">
        <v>17</v>
      </c>
      <c r="AQ354" s="376" t="s">
        <v>17</v>
      </c>
      <c r="AR354" s="369">
        <v>2.2666666666666668E-3</v>
      </c>
      <c r="AS354" s="369">
        <v>2.2666666666666668E-3</v>
      </c>
      <c r="AT354" s="369"/>
      <c r="AW354" s="680"/>
      <c r="AX354" s="680"/>
      <c r="AY354" s="681"/>
      <c r="AZ354" s="681"/>
      <c r="BA354" s="681"/>
      <c r="BB354" s="682"/>
      <c r="BC354" s="681"/>
      <c r="BD354" s="681"/>
      <c r="BE354" s="681"/>
      <c r="BF354" s="681"/>
      <c r="BG354" s="682"/>
      <c r="BH354" s="682"/>
      <c r="BI354" s="683"/>
      <c r="BJ354" s="683"/>
      <c r="BK354" s="683"/>
      <c r="BL354" s="218"/>
      <c r="BM354" s="682"/>
      <c r="BN354" s="682"/>
      <c r="BO354" s="682"/>
      <c r="BP354" s="682"/>
      <c r="BQ354" s="682"/>
      <c r="BR354" s="682"/>
      <c r="BS354" s="682"/>
      <c r="BT354" s="685"/>
      <c r="BU354" s="686"/>
      <c r="BV354" s="684"/>
      <c r="BW354" s="687"/>
    </row>
    <row r="355" spans="2:75" ht="15.75" customHeight="1">
      <c r="B355" s="363" t="s">
        <v>889</v>
      </c>
      <c r="C355" s="364">
        <v>13614709000129</v>
      </c>
      <c r="D355" s="365" t="s">
        <v>14</v>
      </c>
      <c r="E355" s="365" t="s">
        <v>607</v>
      </c>
      <c r="F355" s="365"/>
      <c r="G355" s="366"/>
      <c r="H355" s="366" t="s">
        <v>34</v>
      </c>
      <c r="I355" s="366" t="s">
        <v>34</v>
      </c>
      <c r="J355" s="366" t="s">
        <v>608</v>
      </c>
      <c r="K355" s="367" t="s">
        <v>48</v>
      </c>
      <c r="L355" s="368"/>
      <c r="M355" s="368" t="s">
        <v>1418</v>
      </c>
      <c r="N355" s="367">
        <v>359890</v>
      </c>
      <c r="O355" s="367" t="s">
        <v>1321</v>
      </c>
      <c r="P355" s="371">
        <v>41646</v>
      </c>
      <c r="Q355" s="372">
        <v>180992194.43000001</v>
      </c>
      <c r="R355" s="372">
        <v>207906448.63380945</v>
      </c>
      <c r="S355" s="367">
        <v>32</v>
      </c>
      <c r="T355" s="369">
        <v>5.1912218003233868E-3</v>
      </c>
      <c r="U355" s="369">
        <v>6.7107937442553098E-2</v>
      </c>
      <c r="V355" s="369">
        <v>-0.16222116329091385</v>
      </c>
      <c r="W355" s="369">
        <v>-1.5903098248799297</v>
      </c>
      <c r="X355" s="369">
        <v>-6.9604808872336998E-2</v>
      </c>
      <c r="Y355" s="369">
        <v>-0.52782591012678681</v>
      </c>
      <c r="Z355" s="369">
        <v>-9.9886818552724632E-3</v>
      </c>
      <c r="AA355" s="369">
        <v>-5.6778905878783259E-2</v>
      </c>
      <c r="AB355" s="369">
        <v>0.19747970039119411</v>
      </c>
      <c r="AC355" s="373">
        <v>-1.2893401665774873</v>
      </c>
      <c r="AD355" s="555">
        <v>0</v>
      </c>
      <c r="AE355" s="370" t="s">
        <v>469</v>
      </c>
      <c r="AF355" s="370" t="s">
        <v>469</v>
      </c>
      <c r="AG355" s="374" t="s">
        <v>469</v>
      </c>
      <c r="AH355" s="374" t="s">
        <v>2282</v>
      </c>
      <c r="AI355" s="374">
        <v>1000</v>
      </c>
      <c r="AJ355" s="374">
        <v>1000</v>
      </c>
      <c r="AK355" s="374">
        <v>1000</v>
      </c>
      <c r="AL355" s="369">
        <v>0.01</v>
      </c>
      <c r="AM355" s="369" t="s">
        <v>34</v>
      </c>
      <c r="AN355" s="369" t="s">
        <v>666</v>
      </c>
      <c r="AO355" s="367" t="s">
        <v>1324</v>
      </c>
      <c r="AP355" s="370" t="s">
        <v>716</v>
      </c>
      <c r="AQ355" s="376" t="s">
        <v>659</v>
      </c>
      <c r="AR355" s="369">
        <v>2.6666666666666666E-3</v>
      </c>
      <c r="AS355" s="369">
        <v>2.6666666666666666E-3</v>
      </c>
      <c r="AT355" s="369"/>
      <c r="AW355" s="680"/>
      <c r="AX355" s="680"/>
      <c r="AY355" s="681"/>
      <c r="AZ355" s="681"/>
      <c r="BA355" s="681"/>
      <c r="BB355" s="682"/>
      <c r="BC355" s="681"/>
      <c r="BD355" s="681"/>
      <c r="BE355" s="681"/>
      <c r="BF355" s="681"/>
      <c r="BG355" s="682"/>
      <c r="BH355" s="682"/>
      <c r="BI355" s="683"/>
      <c r="BJ355" s="683"/>
      <c r="BK355" s="683"/>
      <c r="BL355" s="218"/>
      <c r="BM355" s="682"/>
      <c r="BN355" s="682"/>
      <c r="BO355" s="682"/>
      <c r="BP355" s="682"/>
      <c r="BQ355" s="682"/>
      <c r="BR355" s="682"/>
      <c r="BS355" s="682"/>
      <c r="BT355" s="685"/>
      <c r="BU355" s="686"/>
      <c r="BV355" s="684"/>
      <c r="BW355" s="687"/>
    </row>
    <row r="356" spans="2:75" ht="15.75" customHeight="1">
      <c r="B356" s="363" t="s">
        <v>890</v>
      </c>
      <c r="C356" s="364">
        <v>2546749000164</v>
      </c>
      <c r="D356" s="365" t="s">
        <v>11</v>
      </c>
      <c r="E356" s="365" t="s">
        <v>620</v>
      </c>
      <c r="F356" s="365" t="s">
        <v>672</v>
      </c>
      <c r="G356" s="366" t="s">
        <v>738</v>
      </c>
      <c r="H356" s="366" t="s">
        <v>34</v>
      </c>
      <c r="I356" s="366" t="s">
        <v>1304</v>
      </c>
      <c r="J356" s="366" t="s">
        <v>608</v>
      </c>
      <c r="K356" s="367" t="s">
        <v>48</v>
      </c>
      <c r="L356" s="368"/>
      <c r="M356" s="368" t="s">
        <v>1418</v>
      </c>
      <c r="N356" s="367">
        <v>62812</v>
      </c>
      <c r="O356" s="367" t="s">
        <v>1321</v>
      </c>
      <c r="P356" s="371">
        <v>36131</v>
      </c>
      <c r="Q356" s="372">
        <v>145394931.19999999</v>
      </c>
      <c r="R356" s="372">
        <v>46306555.997579381</v>
      </c>
      <c r="S356" s="367">
        <v>0</v>
      </c>
      <c r="T356" s="369">
        <v>8.3969510283433912E-2</v>
      </c>
      <c r="U356" s="369">
        <v>1.0854902487178391</v>
      </c>
      <c r="V356" s="369">
        <v>0.1169801406414126</v>
      </c>
      <c r="W356" s="369">
        <v>1.1467965289106912</v>
      </c>
      <c r="X356" s="369">
        <v>0.1461682127542403</v>
      </c>
      <c r="Y356" s="369">
        <v>1.1084201103133109</v>
      </c>
      <c r="Z356" s="369">
        <v>0.13745374979630354</v>
      </c>
      <c r="AA356" s="369">
        <v>0.7813316747344996</v>
      </c>
      <c r="AB356" s="369">
        <v>1.1691609583938696E-2</v>
      </c>
      <c r="AC356" s="373">
        <v>1.1605551576204307</v>
      </c>
      <c r="AD356" s="555">
        <v>2536364000116</v>
      </c>
      <c r="AE356" s="370" t="s">
        <v>2364</v>
      </c>
      <c r="AF356" s="370" t="s">
        <v>2364</v>
      </c>
      <c r="AG356" s="374" t="s">
        <v>719</v>
      </c>
      <c r="AH356" s="374" t="s">
        <v>2282</v>
      </c>
      <c r="AI356" s="374">
        <v>1000</v>
      </c>
      <c r="AJ356" s="374">
        <v>1000</v>
      </c>
      <c r="AK356" s="374">
        <v>1000</v>
      </c>
      <c r="AL356" s="369">
        <v>3.4999999999999996E-3</v>
      </c>
      <c r="AM356" s="369" t="s">
        <v>34</v>
      </c>
      <c r="AN356" s="369" t="s">
        <v>64</v>
      </c>
      <c r="AO356" s="367" t="s">
        <v>1324</v>
      </c>
      <c r="AP356" s="370" t="s">
        <v>11</v>
      </c>
      <c r="AQ356" s="376" t="s">
        <v>662</v>
      </c>
      <c r="AR356" s="369">
        <v>8.166666666666666E-4</v>
      </c>
      <c r="AS356" s="369">
        <v>8.166666666666666E-4</v>
      </c>
      <c r="AT356" s="369"/>
      <c r="AW356" s="680"/>
      <c r="AX356" s="680"/>
      <c r="AY356" s="681"/>
      <c r="AZ356" s="681"/>
      <c r="BA356" s="681"/>
      <c r="BB356" s="682"/>
      <c r="BC356" s="681"/>
      <c r="BD356" s="681"/>
      <c r="BE356" s="681"/>
      <c r="BF356" s="681"/>
      <c r="BG356" s="682"/>
      <c r="BH356" s="682"/>
      <c r="BI356" s="683"/>
      <c r="BJ356" s="683"/>
      <c r="BK356" s="683"/>
      <c r="BL356" s="218"/>
      <c r="BM356" s="682"/>
      <c r="BN356" s="682"/>
      <c r="BO356" s="682"/>
      <c r="BP356" s="682"/>
      <c r="BQ356" s="682"/>
      <c r="BR356" s="682"/>
      <c r="BS356" s="682"/>
      <c r="BT356" s="685"/>
      <c r="BU356" s="686"/>
      <c r="BV356" s="684"/>
      <c r="BW356" s="687"/>
    </row>
    <row r="357" spans="2:75" ht="15.75" customHeight="1">
      <c r="B357" s="363" t="s">
        <v>158</v>
      </c>
      <c r="C357" s="364">
        <v>12796232000187</v>
      </c>
      <c r="D357" s="365" t="s">
        <v>11</v>
      </c>
      <c r="E357" s="365" t="s">
        <v>620</v>
      </c>
      <c r="F357" s="365" t="s">
        <v>663</v>
      </c>
      <c r="G357" s="366" t="s">
        <v>738</v>
      </c>
      <c r="H357" s="366" t="s">
        <v>34</v>
      </c>
      <c r="I357" s="366" t="s">
        <v>1304</v>
      </c>
      <c r="J357" s="366" t="s">
        <v>608</v>
      </c>
      <c r="K357" s="367" t="s">
        <v>48</v>
      </c>
      <c r="L357" s="368"/>
      <c r="M357" s="368" t="s">
        <v>1418</v>
      </c>
      <c r="N357" s="367">
        <v>412171</v>
      </c>
      <c r="O357" s="367" t="s">
        <v>1321</v>
      </c>
      <c r="P357" s="371">
        <v>42390</v>
      </c>
      <c r="Q357" s="372">
        <v>1413798622.79</v>
      </c>
      <c r="R357" s="372">
        <v>739604804.45396841</v>
      </c>
      <c r="S357" s="367">
        <v>5</v>
      </c>
      <c r="T357" s="369">
        <v>9.2784528855867521E-2</v>
      </c>
      <c r="U357" s="369">
        <v>1.1994437143310726</v>
      </c>
      <c r="V357" s="369">
        <v>0.13351492020821554</v>
      </c>
      <c r="W357" s="369">
        <v>1.3088926565913601</v>
      </c>
      <c r="X357" s="369">
        <v>0.20492068950091236</v>
      </c>
      <c r="Y357" s="369">
        <v>1.5539508144905589</v>
      </c>
      <c r="Z357" s="369">
        <v>0.1776189800701331</v>
      </c>
      <c r="AA357" s="369">
        <v>1.0096438647071593</v>
      </c>
      <c r="AB357" s="369">
        <v>7.9798189253412477E-3</v>
      </c>
      <c r="AC357" s="373">
        <v>3.5381863156013429</v>
      </c>
      <c r="AD357" s="555">
        <v>0</v>
      </c>
      <c r="AE357" s="370" t="s">
        <v>2364</v>
      </c>
      <c r="AF357" s="370" t="s">
        <v>2364</v>
      </c>
      <c r="AG357" s="374" t="s">
        <v>719</v>
      </c>
      <c r="AH357" s="374" t="s">
        <v>2282</v>
      </c>
      <c r="AI357" s="374">
        <v>1000</v>
      </c>
      <c r="AJ357" s="374">
        <v>1000</v>
      </c>
      <c r="AK357" s="374">
        <v>1000</v>
      </c>
      <c r="AL357" s="369">
        <v>5.0000000000000001E-3</v>
      </c>
      <c r="AM357" s="369" t="s">
        <v>34</v>
      </c>
      <c r="AN357" s="369" t="s">
        <v>64</v>
      </c>
      <c r="AO357" s="367" t="s">
        <v>1324</v>
      </c>
      <c r="AP357" s="370" t="s">
        <v>11</v>
      </c>
      <c r="AQ357" s="376" t="s">
        <v>662</v>
      </c>
      <c r="AR357" s="369">
        <v>1.5E-3</v>
      </c>
      <c r="AS357" s="369">
        <v>1.5E-3</v>
      </c>
      <c r="AT357" s="369"/>
      <c r="AW357" s="680"/>
      <c r="AX357" s="680"/>
      <c r="AY357" s="681"/>
      <c r="AZ357" s="681"/>
      <c r="BA357" s="681"/>
      <c r="BB357" s="682"/>
      <c r="BC357" s="681"/>
      <c r="BD357" s="681"/>
      <c r="BE357" s="681"/>
      <c r="BF357" s="681"/>
      <c r="BG357" s="682"/>
      <c r="BH357" s="682"/>
      <c r="BI357" s="683"/>
      <c r="BJ357" s="683"/>
      <c r="BK357" s="683"/>
      <c r="BL357" s="218"/>
      <c r="BM357" s="682"/>
      <c r="BN357" s="682"/>
      <c r="BO357" s="682"/>
      <c r="BP357" s="682"/>
      <c r="BQ357" s="682"/>
      <c r="BR357" s="682"/>
      <c r="BS357" s="682"/>
      <c r="BT357" s="685"/>
      <c r="BU357" s="686"/>
      <c r="BV357" s="684"/>
      <c r="BW357" s="687"/>
    </row>
    <row r="358" spans="2:75" ht="15.75" customHeight="1">
      <c r="B358" s="363" t="s">
        <v>159</v>
      </c>
      <c r="C358" s="364">
        <v>11888706000158</v>
      </c>
      <c r="D358" s="365" t="s">
        <v>14</v>
      </c>
      <c r="E358" s="365" t="s">
        <v>607</v>
      </c>
      <c r="F358" s="365"/>
      <c r="G358" s="366"/>
      <c r="H358" s="366" t="s">
        <v>34</v>
      </c>
      <c r="I358" s="366" t="s">
        <v>34</v>
      </c>
      <c r="J358" s="366" t="s">
        <v>608</v>
      </c>
      <c r="K358" s="367" t="s">
        <v>48</v>
      </c>
      <c r="L358" s="368"/>
      <c r="M358" s="368" t="s">
        <v>1418</v>
      </c>
      <c r="N358" s="367">
        <v>372986</v>
      </c>
      <c r="O358" s="367" t="s">
        <v>1321</v>
      </c>
      <c r="P358" s="371">
        <v>41407</v>
      </c>
      <c r="Q358" s="372">
        <v>28074906.079999998</v>
      </c>
      <c r="R358" s="372">
        <v>36168032.571666665</v>
      </c>
      <c r="S358" s="367">
        <v>33</v>
      </c>
      <c r="T358" s="369">
        <v>-6.0989605936087044E-3</v>
      </c>
      <c r="U358" s="369">
        <v>-7.8842453997051878E-2</v>
      </c>
      <c r="V358" s="369">
        <v>-0.17307448120312563</v>
      </c>
      <c r="W358" s="369">
        <v>-1.696708631041755</v>
      </c>
      <c r="X358" s="369">
        <v>-9.2536928019457232E-2</v>
      </c>
      <c r="Y358" s="369">
        <v>-0.70172433548077418</v>
      </c>
      <c r="Z358" s="369">
        <v>2.1395938224812117E-2</v>
      </c>
      <c r="AA358" s="369">
        <v>0.12162144918186812</v>
      </c>
      <c r="AB358" s="369">
        <v>0.21648872980951789</v>
      </c>
      <c r="AC358" s="373">
        <v>-1.2181137666789257</v>
      </c>
      <c r="AD358" s="555">
        <v>0</v>
      </c>
      <c r="AE358" s="370" t="s">
        <v>2364</v>
      </c>
      <c r="AF358" s="370" t="s">
        <v>2364</v>
      </c>
      <c r="AG358" s="374" t="s">
        <v>719</v>
      </c>
      <c r="AH358" s="374" t="s">
        <v>2279</v>
      </c>
      <c r="AI358" s="374">
        <v>50000</v>
      </c>
      <c r="AJ358" s="374">
        <v>1000</v>
      </c>
      <c r="AK358" s="374">
        <v>1000</v>
      </c>
      <c r="AL358" s="369">
        <v>0.01</v>
      </c>
      <c r="AM358" s="369">
        <v>0.2</v>
      </c>
      <c r="AN358" s="369" t="s">
        <v>666</v>
      </c>
      <c r="AO358" s="367" t="s">
        <v>1324</v>
      </c>
      <c r="AP358" s="370" t="s">
        <v>716</v>
      </c>
      <c r="AQ358" s="376" t="s">
        <v>670</v>
      </c>
      <c r="AR358" s="369">
        <v>2.3333333333333331E-3</v>
      </c>
      <c r="AS358" s="369">
        <v>2.3333333333333331E-3</v>
      </c>
      <c r="AT358" s="369"/>
      <c r="AW358" s="680"/>
      <c r="AX358" s="680"/>
      <c r="AY358" s="681"/>
      <c r="AZ358" s="681"/>
      <c r="BA358" s="681"/>
      <c r="BB358" s="682"/>
      <c r="BC358" s="681"/>
      <c r="BD358" s="681"/>
      <c r="BE358" s="681"/>
      <c r="BF358" s="681"/>
      <c r="BG358" s="682"/>
      <c r="BH358" s="682"/>
      <c r="BI358" s="683"/>
      <c r="BJ358" s="683"/>
      <c r="BK358" s="683"/>
      <c r="BL358" s="218"/>
      <c r="BM358" s="682"/>
      <c r="BN358" s="682"/>
      <c r="BO358" s="682"/>
      <c r="BP358" s="682"/>
      <c r="BQ358" s="682"/>
      <c r="BR358" s="682"/>
      <c r="BS358" s="682"/>
      <c r="BT358" s="685"/>
      <c r="BU358" s="686"/>
      <c r="BV358" s="684"/>
      <c r="BW358" s="687"/>
    </row>
    <row r="359" spans="2:75" ht="15.75" customHeight="1">
      <c r="B359" s="363" t="s">
        <v>891</v>
      </c>
      <c r="C359" s="364">
        <v>18623754000163</v>
      </c>
      <c r="D359" s="365" t="s">
        <v>11</v>
      </c>
      <c r="E359" s="365" t="s">
        <v>620</v>
      </c>
      <c r="F359" s="365" t="s">
        <v>663</v>
      </c>
      <c r="G359" s="366" t="s">
        <v>738</v>
      </c>
      <c r="H359" s="366" t="s">
        <v>34</v>
      </c>
      <c r="I359" s="366"/>
      <c r="J359" s="366" t="s">
        <v>608</v>
      </c>
      <c r="K359" s="367" t="s">
        <v>48</v>
      </c>
      <c r="L359" s="368"/>
      <c r="M359" s="368" t="s">
        <v>34</v>
      </c>
      <c r="N359" s="367">
        <v>450944</v>
      </c>
      <c r="O359" s="367" t="s">
        <v>1321</v>
      </c>
      <c r="P359" s="371">
        <v>43010</v>
      </c>
      <c r="Q359" s="372">
        <v>8213476.8200000003</v>
      </c>
      <c r="R359" s="372">
        <v>8988191.784007933</v>
      </c>
      <c r="S359" s="367">
        <v>91</v>
      </c>
      <c r="T359" s="369">
        <v>7.9296088067409176E-2</v>
      </c>
      <c r="U359" s="369">
        <v>1.0250760075663459</v>
      </c>
      <c r="V359" s="369">
        <v>0.10354255978368831</v>
      </c>
      <c r="W359" s="369">
        <v>1.015063304791626</v>
      </c>
      <c r="X359" s="369">
        <v>0.14865146447362765</v>
      </c>
      <c r="Y359" s="369">
        <v>1.127251059210298</v>
      </c>
      <c r="Z359" s="369">
        <v>0.19850144639247969</v>
      </c>
      <c r="AA359" s="369">
        <v>1.1283465731338493</v>
      </c>
      <c r="AB359" s="369">
        <v>6.5365339550275021E-3</v>
      </c>
      <c r="AC359" s="373">
        <v>0.21631507183287216</v>
      </c>
      <c r="AD359" s="555">
        <v>18652141000154</v>
      </c>
      <c r="AE359" s="370" t="s">
        <v>2364</v>
      </c>
      <c r="AF359" s="370" t="s">
        <v>2364</v>
      </c>
      <c r="AG359" s="374" t="s">
        <v>719</v>
      </c>
      <c r="AH359" s="374" t="s">
        <v>2279</v>
      </c>
      <c r="AI359" s="374">
        <v>1000</v>
      </c>
      <c r="AJ359" s="374">
        <v>1000</v>
      </c>
      <c r="AK359" s="374">
        <v>1000</v>
      </c>
      <c r="AL359" s="369">
        <v>8.0000000000000002E-3</v>
      </c>
      <c r="AM359" s="369">
        <v>0.2</v>
      </c>
      <c r="AN359" s="369" t="s">
        <v>64</v>
      </c>
      <c r="AO359" s="367" t="s">
        <v>1324</v>
      </c>
      <c r="AP359" s="370" t="s">
        <v>13</v>
      </c>
      <c r="AQ359" s="376" t="s">
        <v>686</v>
      </c>
      <c r="AR359" s="369">
        <v>1.8666666666666664E-3</v>
      </c>
      <c r="AS359" s="369">
        <v>1.8666666666666664E-3</v>
      </c>
      <c r="AT359" s="369"/>
      <c r="AW359" s="680"/>
      <c r="AX359" s="680"/>
      <c r="AY359" s="681"/>
      <c r="AZ359" s="681"/>
      <c r="BA359" s="681"/>
      <c r="BB359" s="682"/>
      <c r="BC359" s="681"/>
      <c r="BD359" s="681"/>
      <c r="BE359" s="681"/>
      <c r="BF359" s="681"/>
      <c r="BG359" s="682"/>
      <c r="BH359" s="682"/>
      <c r="BI359" s="683"/>
      <c r="BJ359" s="683"/>
      <c r="BK359" s="683"/>
      <c r="BL359" s="218"/>
      <c r="BM359" s="682"/>
      <c r="BN359" s="682"/>
      <c r="BO359" s="682"/>
      <c r="BP359" s="682"/>
      <c r="BQ359" s="682"/>
      <c r="BR359" s="682"/>
      <c r="BS359" s="682"/>
      <c r="BT359" s="685"/>
      <c r="BU359" s="686"/>
      <c r="BV359" s="684"/>
      <c r="BW359" s="687"/>
    </row>
    <row r="360" spans="2:75" ht="15.75" customHeight="1">
      <c r="B360" s="363" t="s">
        <v>892</v>
      </c>
      <c r="C360" s="364">
        <v>5461732000100</v>
      </c>
      <c r="D360" s="365" t="s">
        <v>13</v>
      </c>
      <c r="E360" s="365" t="s">
        <v>615</v>
      </c>
      <c r="F360" s="365" t="s">
        <v>619</v>
      </c>
      <c r="G360" s="366" t="s">
        <v>34</v>
      </c>
      <c r="H360" s="366" t="s">
        <v>865</v>
      </c>
      <c r="I360" s="366" t="s">
        <v>34</v>
      </c>
      <c r="J360" s="366"/>
      <c r="K360" s="367" t="s">
        <v>48</v>
      </c>
      <c r="L360" s="368"/>
      <c r="M360" s="368" t="s">
        <v>1418</v>
      </c>
      <c r="N360" s="367">
        <v>125970</v>
      </c>
      <c r="O360" s="367" t="s">
        <v>1321</v>
      </c>
      <c r="P360" s="371">
        <v>37903</v>
      </c>
      <c r="Q360" s="372">
        <v>74940807.170000002</v>
      </c>
      <c r="R360" s="372">
        <v>102094524.2872619</v>
      </c>
      <c r="S360" s="367">
        <v>32</v>
      </c>
      <c r="T360" s="369">
        <v>5.3469312123658685E-2</v>
      </c>
      <c r="U360" s="369">
        <v>0.69120823403602316</v>
      </c>
      <c r="V360" s="369">
        <v>2.0711450351837746E-2</v>
      </c>
      <c r="W360" s="369">
        <v>0.20304146705552142</v>
      </c>
      <c r="X360" s="369">
        <v>6.9576272208385914E-2</v>
      </c>
      <c r="Y360" s="369">
        <v>0.52760951142005974</v>
      </c>
      <c r="Z360" s="369">
        <v>0.14515485421433794</v>
      </c>
      <c r="AA360" s="369">
        <v>0.82510724885426712</v>
      </c>
      <c r="AB360" s="369">
        <v>5.5060869402369095E-2</v>
      </c>
      <c r="AC360" s="373">
        <v>-1.364676315935391</v>
      </c>
      <c r="AD360" s="555">
        <v>0</v>
      </c>
      <c r="AE360" s="370" t="s">
        <v>2364</v>
      </c>
      <c r="AF360" s="370" t="s">
        <v>2364</v>
      </c>
      <c r="AG360" s="374" t="s">
        <v>719</v>
      </c>
      <c r="AH360" s="374" t="s">
        <v>2279</v>
      </c>
      <c r="AI360" s="374">
        <v>10000</v>
      </c>
      <c r="AJ360" s="374">
        <v>1000</v>
      </c>
      <c r="AK360" s="374">
        <v>1000</v>
      </c>
      <c r="AL360" s="369">
        <v>1.3000000000000001E-2</v>
      </c>
      <c r="AM360" s="369">
        <v>0.2</v>
      </c>
      <c r="AN360" s="369" t="s">
        <v>64</v>
      </c>
      <c r="AO360" s="367" t="s">
        <v>1324</v>
      </c>
      <c r="AP360" s="370" t="s">
        <v>13</v>
      </c>
      <c r="AQ360" s="376" t="s">
        <v>686</v>
      </c>
      <c r="AR360" s="369">
        <v>3.0333333333333328E-3</v>
      </c>
      <c r="AS360" s="369">
        <v>3.0333333333333328E-3</v>
      </c>
      <c r="AT360" s="369"/>
      <c r="AW360" s="680"/>
      <c r="AX360" s="680"/>
      <c r="AY360" s="681"/>
      <c r="AZ360" s="681"/>
      <c r="BA360" s="681"/>
      <c r="BB360" s="682"/>
      <c r="BC360" s="681"/>
      <c r="BD360" s="681"/>
      <c r="BE360" s="681"/>
      <c r="BF360" s="681"/>
      <c r="BG360" s="682"/>
      <c r="BH360" s="682"/>
      <c r="BI360" s="683"/>
      <c r="BJ360" s="683"/>
      <c r="BK360" s="683"/>
      <c r="BL360" s="218"/>
      <c r="BM360" s="682"/>
      <c r="BN360" s="682"/>
      <c r="BO360" s="682"/>
      <c r="BP360" s="682"/>
      <c r="BQ360" s="682"/>
      <c r="BR360" s="682"/>
      <c r="BS360" s="682"/>
      <c r="BT360" s="685"/>
      <c r="BU360" s="686"/>
      <c r="BV360" s="684"/>
      <c r="BW360" s="687"/>
    </row>
    <row r="361" spans="2:75" ht="15.75" customHeight="1">
      <c r="B361" s="363" t="s">
        <v>893</v>
      </c>
      <c r="C361" s="364">
        <v>18623722000168</v>
      </c>
      <c r="D361" s="365" t="s">
        <v>11</v>
      </c>
      <c r="E361" s="365" t="s">
        <v>621</v>
      </c>
      <c r="F361" s="365" t="s">
        <v>692</v>
      </c>
      <c r="G361" s="366" t="s">
        <v>738</v>
      </c>
      <c r="H361" s="366" t="s">
        <v>34</v>
      </c>
      <c r="I361" s="366"/>
      <c r="J361" s="366" t="s">
        <v>608</v>
      </c>
      <c r="K361" s="367" t="s">
        <v>48</v>
      </c>
      <c r="L361" s="368"/>
      <c r="M361" s="368" t="s">
        <v>34</v>
      </c>
      <c r="N361" s="367">
        <v>405469</v>
      </c>
      <c r="O361" s="367" t="s">
        <v>1321</v>
      </c>
      <c r="P361" s="371">
        <v>42250</v>
      </c>
      <c r="Q361" s="372">
        <v>862376750.73000002</v>
      </c>
      <c r="R361" s="372">
        <v>931954008.06758106</v>
      </c>
      <c r="S361" s="367">
        <v>31</v>
      </c>
      <c r="T361" s="369">
        <v>6.90825563996047E-2</v>
      </c>
      <c r="U361" s="369">
        <v>0.8930436902055543</v>
      </c>
      <c r="V361" s="369">
        <v>0.10546974922822083</v>
      </c>
      <c r="W361" s="369">
        <v>1.0339562053594067</v>
      </c>
      <c r="X361" s="369">
        <v>0.19307537887495396</v>
      </c>
      <c r="Y361" s="369">
        <v>1.4641256721882743</v>
      </c>
      <c r="Z361" s="369">
        <v>0.28262173440858152</v>
      </c>
      <c r="AA361" s="369">
        <v>1.6065135610273789</v>
      </c>
      <c r="AB361" s="369">
        <v>3.1562703082645943E-2</v>
      </c>
      <c r="AC361" s="373">
        <v>0.1151358937099128</v>
      </c>
      <c r="AD361" s="555">
        <v>0</v>
      </c>
      <c r="AE361" s="370" t="s">
        <v>2364</v>
      </c>
      <c r="AF361" s="370" t="s">
        <v>2364</v>
      </c>
      <c r="AG361" s="374" t="s">
        <v>719</v>
      </c>
      <c r="AH361" s="374" t="s">
        <v>2282</v>
      </c>
      <c r="AI361" s="374">
        <v>1000</v>
      </c>
      <c r="AJ361" s="374">
        <v>1000</v>
      </c>
      <c r="AK361" s="374">
        <v>1000</v>
      </c>
      <c r="AL361" s="369">
        <v>8.0000000000000002E-3</v>
      </c>
      <c r="AM361" s="369">
        <v>0.2</v>
      </c>
      <c r="AN361" s="369" t="s">
        <v>636</v>
      </c>
      <c r="AO361" s="367" t="s">
        <v>1324</v>
      </c>
      <c r="AP361" s="370" t="s">
        <v>13</v>
      </c>
      <c r="AQ361" s="376" t="s">
        <v>671</v>
      </c>
      <c r="AR361" s="369">
        <v>2.8E-3</v>
      </c>
      <c r="AS361" s="369">
        <v>2.8E-3</v>
      </c>
      <c r="AT361" s="369"/>
      <c r="AW361" s="680"/>
      <c r="AX361" s="680"/>
      <c r="AY361" s="681"/>
      <c r="AZ361" s="681"/>
      <c r="BA361" s="681"/>
      <c r="BB361" s="682"/>
      <c r="BC361" s="681"/>
      <c r="BD361" s="681"/>
      <c r="BE361" s="681"/>
      <c r="BF361" s="681"/>
      <c r="BG361" s="682"/>
      <c r="BH361" s="682"/>
      <c r="BI361" s="683"/>
      <c r="BJ361" s="683"/>
      <c r="BK361" s="683"/>
      <c r="BL361" s="218"/>
      <c r="BM361" s="682"/>
      <c r="BN361" s="682"/>
      <c r="BO361" s="682"/>
      <c r="BP361" s="682"/>
      <c r="BQ361" s="682"/>
      <c r="BR361" s="682"/>
      <c r="BS361" s="682"/>
      <c r="BT361" s="685"/>
      <c r="BU361" s="686"/>
      <c r="BV361" s="684"/>
      <c r="BW361" s="687"/>
    </row>
    <row r="362" spans="2:75" ht="15.75" customHeight="1">
      <c r="B362" s="363" t="s">
        <v>160</v>
      </c>
      <c r="C362" s="364">
        <v>23714047000112</v>
      </c>
      <c r="D362" s="365" t="s">
        <v>11</v>
      </c>
      <c r="E362" s="365" t="s">
        <v>620</v>
      </c>
      <c r="F362" s="365" t="s">
        <v>663</v>
      </c>
      <c r="G362" s="366" t="s">
        <v>738</v>
      </c>
      <c r="H362" s="366" t="s">
        <v>34</v>
      </c>
      <c r="I362" s="366" t="s">
        <v>1304</v>
      </c>
      <c r="J362" s="366" t="s">
        <v>608</v>
      </c>
      <c r="K362" s="367" t="s">
        <v>48</v>
      </c>
      <c r="L362" s="368"/>
      <c r="M362" s="368" t="s">
        <v>34</v>
      </c>
      <c r="N362" s="367">
        <v>474045</v>
      </c>
      <c r="O362" s="367" t="s">
        <v>1321</v>
      </c>
      <c r="P362" s="371">
        <v>43342</v>
      </c>
      <c r="Q362" s="372">
        <v>204482853.86000001</v>
      </c>
      <c r="R362" s="372">
        <v>103848875.24484126</v>
      </c>
      <c r="S362" s="367">
        <v>31</v>
      </c>
      <c r="T362" s="369">
        <v>0.10114109912272218</v>
      </c>
      <c r="U362" s="369">
        <v>1.3074707292175192</v>
      </c>
      <c r="V362" s="369">
        <v>0.14290300392529298</v>
      </c>
      <c r="W362" s="369">
        <v>1.4009272682855778</v>
      </c>
      <c r="X362" s="369">
        <v>0.21013603455960128</v>
      </c>
      <c r="Y362" s="369">
        <v>1.5934997234930484</v>
      </c>
      <c r="Z362" s="369">
        <v>0.19094886652606191</v>
      </c>
      <c r="AA362" s="369">
        <v>1.0854152607153871</v>
      </c>
      <c r="AB362" s="369">
        <v>1.3297108047668068E-2</v>
      </c>
      <c r="AC362" s="373">
        <v>2.7481567091282195</v>
      </c>
      <c r="AD362" s="555">
        <v>0</v>
      </c>
      <c r="AE362" s="370" t="s">
        <v>2364</v>
      </c>
      <c r="AF362" s="370" t="s">
        <v>2364</v>
      </c>
      <c r="AG362" s="374" t="s">
        <v>719</v>
      </c>
      <c r="AH362" s="374" t="s">
        <v>2279</v>
      </c>
      <c r="AI362" s="374">
        <v>1000</v>
      </c>
      <c r="AJ362" s="374">
        <v>1000</v>
      </c>
      <c r="AK362" s="374">
        <v>1000</v>
      </c>
      <c r="AL362" s="369">
        <v>2.5000000000000001E-3</v>
      </c>
      <c r="AM362" s="369">
        <v>0.2</v>
      </c>
      <c r="AN362" s="369" t="s">
        <v>64</v>
      </c>
      <c r="AO362" s="367" t="s">
        <v>1324</v>
      </c>
      <c r="AP362" s="370" t="s">
        <v>11</v>
      </c>
      <c r="AQ362" s="376" t="s">
        <v>662</v>
      </c>
      <c r="AR362" s="369">
        <v>1.5E-3</v>
      </c>
      <c r="AS362" s="369">
        <v>1.5E-3</v>
      </c>
      <c r="AT362" s="369"/>
      <c r="AW362" s="680"/>
      <c r="AX362" s="680"/>
      <c r="AY362" s="681"/>
      <c r="AZ362" s="681"/>
      <c r="BA362" s="681"/>
      <c r="BB362" s="682"/>
      <c r="BC362" s="681"/>
      <c r="BD362" s="681"/>
      <c r="BE362" s="681"/>
      <c r="BF362" s="681"/>
      <c r="BG362" s="682"/>
      <c r="BH362" s="682"/>
      <c r="BI362" s="683"/>
      <c r="BJ362" s="683"/>
      <c r="BK362" s="683"/>
      <c r="BL362" s="218"/>
      <c r="BM362" s="682"/>
      <c r="BN362" s="682"/>
      <c r="BO362" s="682"/>
      <c r="BP362" s="682"/>
      <c r="BQ362" s="682"/>
      <c r="BR362" s="682"/>
      <c r="BS362" s="682"/>
      <c r="BT362" s="685"/>
      <c r="BU362" s="686"/>
      <c r="BV362" s="684"/>
      <c r="BW362" s="687"/>
    </row>
    <row r="363" spans="2:75" ht="15.75" customHeight="1">
      <c r="B363" s="363" t="s">
        <v>161</v>
      </c>
      <c r="C363" s="364">
        <v>11447124000136</v>
      </c>
      <c r="D363" s="365" t="s">
        <v>11</v>
      </c>
      <c r="E363" s="365" t="s">
        <v>620</v>
      </c>
      <c r="F363" s="365" t="s">
        <v>663</v>
      </c>
      <c r="G363" s="366" t="s">
        <v>738</v>
      </c>
      <c r="H363" s="366" t="s">
        <v>34</v>
      </c>
      <c r="I363" s="366" t="s">
        <v>1304</v>
      </c>
      <c r="J363" s="366" t="s">
        <v>608</v>
      </c>
      <c r="K363" s="367" t="s">
        <v>48</v>
      </c>
      <c r="L363" s="368"/>
      <c r="M363" s="368" t="s">
        <v>34</v>
      </c>
      <c r="N363" s="367">
        <v>284211</v>
      </c>
      <c r="O363" s="367" t="s">
        <v>1321</v>
      </c>
      <c r="P363" s="371">
        <v>40771</v>
      </c>
      <c r="Q363" s="372">
        <v>684214366.98000002</v>
      </c>
      <c r="R363" s="372">
        <v>619685311.5521028</v>
      </c>
      <c r="S363" s="367">
        <v>31</v>
      </c>
      <c r="T363" s="369">
        <v>9.7754495066614933E-2</v>
      </c>
      <c r="U363" s="369">
        <v>1.2636914375822084</v>
      </c>
      <c r="V363" s="369">
        <v>0.1380179698630335</v>
      </c>
      <c r="W363" s="369">
        <v>1.3530376002146332</v>
      </c>
      <c r="X363" s="369">
        <v>0.20818917569990658</v>
      </c>
      <c r="Y363" s="369">
        <v>1.5787363390925324</v>
      </c>
      <c r="Z363" s="369">
        <v>0.18589107218022738</v>
      </c>
      <c r="AA363" s="369">
        <v>1.0566651179761029</v>
      </c>
      <c r="AB363" s="369">
        <v>8.6946809779191551E-3</v>
      </c>
      <c r="AC363" s="373">
        <v>3.7041930272784342</v>
      </c>
      <c r="AD363" s="555">
        <v>0</v>
      </c>
      <c r="AE363" s="370" t="s">
        <v>2364</v>
      </c>
      <c r="AF363" s="370" t="s">
        <v>2364</v>
      </c>
      <c r="AG363" s="374" t="s">
        <v>719</v>
      </c>
      <c r="AH363" s="374" t="s">
        <v>2282</v>
      </c>
      <c r="AI363" s="374">
        <v>1000</v>
      </c>
      <c r="AJ363" s="374">
        <v>1000</v>
      </c>
      <c r="AK363" s="374">
        <v>1000</v>
      </c>
      <c r="AL363" s="369">
        <v>5.0000000000000001E-3</v>
      </c>
      <c r="AM363" s="369" t="s">
        <v>34</v>
      </c>
      <c r="AN363" s="369" t="s">
        <v>64</v>
      </c>
      <c r="AO363" s="367" t="s">
        <v>1324</v>
      </c>
      <c r="AP363" s="370" t="s">
        <v>11</v>
      </c>
      <c r="AQ363" s="376" t="s">
        <v>662</v>
      </c>
      <c r="AR363" s="369">
        <v>1.5E-3</v>
      </c>
      <c r="AS363" s="369">
        <v>1.5E-3</v>
      </c>
      <c r="AT363" s="369"/>
      <c r="AW363" s="680"/>
      <c r="AX363" s="680"/>
      <c r="AY363" s="681"/>
      <c r="AZ363" s="681"/>
      <c r="BA363" s="681"/>
      <c r="BB363" s="682"/>
      <c r="BC363" s="681"/>
      <c r="BD363" s="681"/>
      <c r="BE363" s="681"/>
      <c r="BF363" s="681"/>
      <c r="BG363" s="682"/>
      <c r="BH363" s="682"/>
      <c r="BI363" s="683"/>
      <c r="BJ363" s="683"/>
      <c r="BK363" s="683"/>
      <c r="BL363" s="218"/>
      <c r="BM363" s="682"/>
      <c r="BN363" s="682"/>
      <c r="BO363" s="682"/>
      <c r="BP363" s="682"/>
      <c r="BQ363" s="682"/>
      <c r="BR363" s="682"/>
      <c r="BS363" s="682"/>
      <c r="BT363" s="685"/>
      <c r="BU363" s="686"/>
      <c r="BV363" s="684"/>
      <c r="BW363" s="687"/>
    </row>
    <row r="364" spans="2:75" ht="15.75" customHeight="1">
      <c r="B364" s="363" t="s">
        <v>894</v>
      </c>
      <c r="C364" s="364">
        <v>44479860000125</v>
      </c>
      <c r="D364" s="365" t="s">
        <v>14</v>
      </c>
      <c r="E364" s="365" t="s">
        <v>607</v>
      </c>
      <c r="F364" s="365"/>
      <c r="G364" s="366"/>
      <c r="H364" s="366" t="s">
        <v>34</v>
      </c>
      <c r="I364" s="366" t="s">
        <v>34</v>
      </c>
      <c r="J364" s="366" t="s">
        <v>611</v>
      </c>
      <c r="K364" s="367" t="s">
        <v>49</v>
      </c>
      <c r="L364" s="368"/>
      <c r="M364" s="368" t="s">
        <v>34</v>
      </c>
      <c r="N364" s="367">
        <v>631256</v>
      </c>
      <c r="O364" s="367" t="s">
        <v>1321</v>
      </c>
      <c r="P364" s="371">
        <v>44558</v>
      </c>
      <c r="Q364" s="372">
        <v>21716844.59</v>
      </c>
      <c r="R364" s="372" t="s">
        <v>1421</v>
      </c>
      <c r="S364" s="367">
        <v>15</v>
      </c>
      <c r="T364" s="369">
        <v>-0.19299215964243854</v>
      </c>
      <c r="U364" s="369">
        <v>-2.4948473161715388</v>
      </c>
      <c r="V364" s="369" t="s">
        <v>1421</v>
      </c>
      <c r="W364" s="369" t="s">
        <v>1421</v>
      </c>
      <c r="X364" s="369" t="s">
        <v>1421</v>
      </c>
      <c r="Y364" s="369" t="s">
        <v>1421</v>
      </c>
      <c r="Z364" s="369" t="s">
        <v>1421</v>
      </c>
      <c r="AA364" s="369" t="s">
        <v>1421</v>
      </c>
      <c r="AB364" s="369" t="s">
        <v>1421</v>
      </c>
      <c r="AC364" s="373" t="s">
        <v>1421</v>
      </c>
      <c r="AD364" s="555">
        <v>44417189000198</v>
      </c>
      <c r="AE364" s="370" t="s">
        <v>2365</v>
      </c>
      <c r="AF364" s="370" t="s">
        <v>2278</v>
      </c>
      <c r="AG364" s="374" t="s">
        <v>1444</v>
      </c>
      <c r="AH364" s="374" t="s">
        <v>2282</v>
      </c>
      <c r="AI364" s="374">
        <v>5000</v>
      </c>
      <c r="AJ364" s="374">
        <v>1000</v>
      </c>
      <c r="AK364" s="374">
        <v>5000</v>
      </c>
      <c r="AL364" s="369">
        <v>1.9E-2</v>
      </c>
      <c r="AM364" s="369">
        <v>0.2</v>
      </c>
      <c r="AN364" s="369" t="s">
        <v>2296</v>
      </c>
      <c r="AO364" s="367" t="s">
        <v>1324</v>
      </c>
      <c r="AP364" s="370" t="s">
        <v>716</v>
      </c>
      <c r="AQ364" s="376" t="s">
        <v>659</v>
      </c>
      <c r="AR364" s="369">
        <v>4.4327000000000004E-3</v>
      </c>
      <c r="AS364" s="369">
        <v>4.4327000000000004E-3</v>
      </c>
      <c r="AT364" s="369"/>
      <c r="AW364" s="680"/>
      <c r="AX364" s="680"/>
      <c r="AY364" s="681"/>
      <c r="AZ364" s="681"/>
      <c r="BA364" s="681"/>
      <c r="BB364" s="682"/>
      <c r="BC364" s="681"/>
      <c r="BD364" s="681"/>
      <c r="BE364" s="681"/>
      <c r="BF364" s="681"/>
      <c r="BG364" s="682"/>
      <c r="BH364" s="682"/>
      <c r="BI364" s="683"/>
      <c r="BJ364" s="683"/>
      <c r="BK364" s="683"/>
      <c r="BL364" s="218"/>
      <c r="BM364" s="682"/>
      <c r="BN364" s="682"/>
      <c r="BO364" s="682"/>
      <c r="BP364" s="682"/>
      <c r="BQ364" s="682"/>
      <c r="BR364" s="682"/>
      <c r="BS364" s="682"/>
      <c r="BT364" s="685"/>
      <c r="BU364" s="686"/>
      <c r="BV364" s="684"/>
      <c r="BW364" s="687"/>
    </row>
    <row r="365" spans="2:75" ht="15.75" customHeight="1">
      <c r="B365" s="363" t="s">
        <v>895</v>
      </c>
      <c r="C365" s="364">
        <v>44515610000101</v>
      </c>
      <c r="D365" s="365" t="s">
        <v>14</v>
      </c>
      <c r="E365" s="365" t="s">
        <v>607</v>
      </c>
      <c r="F365" s="365"/>
      <c r="G365" s="366"/>
      <c r="H365" s="366" t="s">
        <v>34</v>
      </c>
      <c r="I365" s="366" t="s">
        <v>34</v>
      </c>
      <c r="J365" s="366" t="s">
        <v>611</v>
      </c>
      <c r="K365" s="367" t="s">
        <v>48</v>
      </c>
      <c r="L365" s="368"/>
      <c r="M365" s="368" t="s">
        <v>34</v>
      </c>
      <c r="N365" s="367">
        <v>631507</v>
      </c>
      <c r="O365" s="367" t="s">
        <v>1321</v>
      </c>
      <c r="P365" s="371">
        <v>44568</v>
      </c>
      <c r="Q365" s="372">
        <v>23287705.890000001</v>
      </c>
      <c r="R365" s="372" t="s">
        <v>1421</v>
      </c>
      <c r="S365" s="367">
        <v>15</v>
      </c>
      <c r="T365" s="369" t="s">
        <v>1421</v>
      </c>
      <c r="U365" s="369" t="s">
        <v>1421</v>
      </c>
      <c r="V365" s="369" t="s">
        <v>1421</v>
      </c>
      <c r="W365" s="369" t="s">
        <v>1421</v>
      </c>
      <c r="X365" s="369" t="s">
        <v>1421</v>
      </c>
      <c r="Y365" s="369" t="s">
        <v>1421</v>
      </c>
      <c r="Z365" s="369" t="s">
        <v>1421</v>
      </c>
      <c r="AA365" s="369" t="s">
        <v>1421</v>
      </c>
      <c r="AB365" s="369" t="s">
        <v>1421</v>
      </c>
      <c r="AC365" s="373" t="s">
        <v>1421</v>
      </c>
      <c r="AD365" s="555">
        <v>44417189000198</v>
      </c>
      <c r="AE365" s="370" t="s">
        <v>2365</v>
      </c>
      <c r="AF365" s="370" t="s">
        <v>2278</v>
      </c>
      <c r="AG365" s="374" t="s">
        <v>1444</v>
      </c>
      <c r="AH365" s="374" t="s">
        <v>2282</v>
      </c>
      <c r="AI365" s="374">
        <v>5000</v>
      </c>
      <c r="AJ365" s="374">
        <v>1000</v>
      </c>
      <c r="AK365" s="374">
        <v>5000</v>
      </c>
      <c r="AL365" s="369">
        <v>1.9E-2</v>
      </c>
      <c r="AM365" s="369">
        <v>0.2</v>
      </c>
      <c r="AN365" s="369" t="s">
        <v>2296</v>
      </c>
      <c r="AO365" s="367" t="s">
        <v>1324</v>
      </c>
      <c r="AP365" s="370" t="s">
        <v>716</v>
      </c>
      <c r="AQ365" s="376" t="s">
        <v>659</v>
      </c>
      <c r="AR365" s="369">
        <v>4.4327000000000004E-3</v>
      </c>
      <c r="AS365" s="369">
        <v>4.4327000000000004E-3</v>
      </c>
      <c r="AT365" s="369"/>
      <c r="AW365" s="680"/>
      <c r="AX365" s="680"/>
      <c r="AY365" s="681"/>
      <c r="AZ365" s="681"/>
      <c r="BA365" s="681"/>
      <c r="BB365" s="682"/>
      <c r="BC365" s="681"/>
      <c r="BD365" s="681"/>
      <c r="BE365" s="681"/>
      <c r="BF365" s="681"/>
      <c r="BG365" s="682"/>
      <c r="BH365" s="682"/>
      <c r="BI365" s="683"/>
      <c r="BJ365" s="683"/>
      <c r="BK365" s="683"/>
      <c r="BL365" s="218"/>
      <c r="BM365" s="682"/>
      <c r="BN365" s="682"/>
      <c r="BO365" s="682"/>
      <c r="BP365" s="682"/>
      <c r="BQ365" s="682"/>
      <c r="BR365" s="682"/>
      <c r="BS365" s="682"/>
      <c r="BT365" s="685"/>
      <c r="BU365" s="686"/>
      <c r="BV365" s="684"/>
      <c r="BW365" s="687"/>
    </row>
    <row r="366" spans="2:75" ht="15.75" customHeight="1">
      <c r="B366" s="363" t="s">
        <v>1565</v>
      </c>
      <c r="C366" s="364">
        <v>28345337000150</v>
      </c>
      <c r="D366" s="365" t="s">
        <v>14</v>
      </c>
      <c r="E366" s="365" t="s">
        <v>614</v>
      </c>
      <c r="F366" s="365"/>
      <c r="G366" s="366"/>
      <c r="H366" s="366" t="s">
        <v>1338</v>
      </c>
      <c r="I366" s="366" t="s">
        <v>34</v>
      </c>
      <c r="J366" s="366" t="s">
        <v>608</v>
      </c>
      <c r="K366" s="367" t="s">
        <v>48</v>
      </c>
      <c r="L366" s="368"/>
      <c r="M366" s="368"/>
      <c r="N366" s="367">
        <v>455431</v>
      </c>
      <c r="O366" s="367" t="s">
        <v>1321</v>
      </c>
      <c r="P366" s="371">
        <v>43090</v>
      </c>
      <c r="Q366" s="372">
        <v>3239243.03</v>
      </c>
      <c r="R366" s="372">
        <v>5143909.4650000026</v>
      </c>
      <c r="S366" s="367">
        <v>31</v>
      </c>
      <c r="T366" s="369">
        <v>-5.7918110382457311E-2</v>
      </c>
      <c r="U366" s="369">
        <v>-0.65145789694404066</v>
      </c>
      <c r="V366" s="369">
        <v>-0.2143104451919754</v>
      </c>
      <c r="W366" s="369">
        <v>-1.9668787756446315</v>
      </c>
      <c r="X366" s="369">
        <v>-0.13348947766085417</v>
      </c>
      <c r="Y366" s="369">
        <v>-0.9386700340320665</v>
      </c>
      <c r="Z366" s="369">
        <v>-0.28188867449211996</v>
      </c>
      <c r="AA366" s="369">
        <v>-1.5403986149425328</v>
      </c>
      <c r="AB366" s="369">
        <v>0.20413064831004868</v>
      </c>
      <c r="AC366" s="373">
        <v>-1.5856928198699753</v>
      </c>
      <c r="AD366" s="555">
        <v>28345356000186</v>
      </c>
      <c r="AE366" s="370" t="s">
        <v>2366</v>
      </c>
      <c r="AF366" s="370" t="s">
        <v>2290</v>
      </c>
      <c r="AG366" s="374" t="s">
        <v>59</v>
      </c>
      <c r="AH366" s="374" t="s">
        <v>2279</v>
      </c>
      <c r="AI366" s="374">
        <v>100000</v>
      </c>
      <c r="AJ366" s="374">
        <v>50000</v>
      </c>
      <c r="AK366" s="374">
        <v>100000</v>
      </c>
      <c r="AL366" s="369">
        <v>1.9E-2</v>
      </c>
      <c r="AM366" s="369">
        <v>0.2</v>
      </c>
      <c r="AN366" s="369" t="s">
        <v>2310</v>
      </c>
      <c r="AO366" s="367" t="s">
        <v>1324</v>
      </c>
      <c r="AP366" s="370" t="s">
        <v>13</v>
      </c>
      <c r="AQ366" s="376" t="s">
        <v>674</v>
      </c>
      <c r="AR366" s="369" t="s">
        <v>34</v>
      </c>
      <c r="AS366" s="369" t="s">
        <v>34</v>
      </c>
      <c r="AT366" s="369"/>
      <c r="AW366" s="680"/>
      <c r="AX366" s="680"/>
      <c r="AY366" s="681"/>
      <c r="AZ366" s="681"/>
      <c r="BA366" s="681"/>
      <c r="BB366" s="681"/>
      <c r="BC366" s="681"/>
      <c r="BD366" s="681"/>
      <c r="BE366" s="681"/>
      <c r="BF366" s="681"/>
      <c r="BG366" s="682"/>
      <c r="BH366" s="682"/>
      <c r="BI366" s="683"/>
      <c r="BJ366" s="683"/>
      <c r="BK366" s="683"/>
      <c r="BL366" s="218"/>
      <c r="BM366" s="682"/>
      <c r="BN366" s="682"/>
      <c r="BO366" s="682"/>
      <c r="BP366" s="682"/>
      <c r="BQ366" s="682"/>
      <c r="BR366" s="682"/>
      <c r="BS366" s="682"/>
      <c r="BT366" s="682"/>
      <c r="BU366" s="682"/>
      <c r="BV366" s="684"/>
      <c r="BW366" s="681"/>
    </row>
    <row r="367" spans="2:75" ht="15.75" customHeight="1">
      <c r="B367" s="363" t="s">
        <v>162</v>
      </c>
      <c r="C367" s="364">
        <v>28246652000120</v>
      </c>
      <c r="D367" s="365" t="s">
        <v>14</v>
      </c>
      <c r="E367" s="365" t="s">
        <v>614</v>
      </c>
      <c r="F367" s="365"/>
      <c r="G367" s="366"/>
      <c r="H367" s="366" t="s">
        <v>1338</v>
      </c>
      <c r="I367" s="366" t="s">
        <v>34</v>
      </c>
      <c r="J367" s="366" t="s">
        <v>608</v>
      </c>
      <c r="K367" s="367" t="s">
        <v>48</v>
      </c>
      <c r="L367" s="368"/>
      <c r="M367" s="368" t="s">
        <v>34</v>
      </c>
      <c r="N367" s="367">
        <v>456217</v>
      </c>
      <c r="O367" s="367" t="s">
        <v>1321</v>
      </c>
      <c r="P367" s="371">
        <v>43090</v>
      </c>
      <c r="Q367" s="372">
        <v>2354019.84</v>
      </c>
      <c r="R367" s="372">
        <v>8065637.2043253947</v>
      </c>
      <c r="S367" s="367">
        <v>32</v>
      </c>
      <c r="T367" s="369">
        <v>-3.7093198759699963E-2</v>
      </c>
      <c r="U367" s="369">
        <v>-0.47951102026791953</v>
      </c>
      <c r="V367" s="369">
        <v>-0.25175812642836526</v>
      </c>
      <c r="W367" s="369">
        <v>-2.4680714515306281</v>
      </c>
      <c r="X367" s="369">
        <v>-0.15630463476798706</v>
      </c>
      <c r="Y367" s="369">
        <v>-1.1852864398315497</v>
      </c>
      <c r="Z367" s="369">
        <v>-0.23048753798317578</v>
      </c>
      <c r="AA367" s="369">
        <v>-1.3101658872508206</v>
      </c>
      <c r="AB367" s="369">
        <v>0.21082149388509758</v>
      </c>
      <c r="AC367" s="373">
        <v>-1.7301818011050205</v>
      </c>
      <c r="AD367" s="555">
        <v>28345356000186</v>
      </c>
      <c r="AE367" s="370" t="s">
        <v>2366</v>
      </c>
      <c r="AF367" s="370" t="s">
        <v>2287</v>
      </c>
      <c r="AG367" s="374" t="s">
        <v>1445</v>
      </c>
      <c r="AH367" s="374" t="s">
        <v>2282</v>
      </c>
      <c r="AI367" s="374">
        <v>5000</v>
      </c>
      <c r="AJ367" s="374">
        <v>1000</v>
      </c>
      <c r="AK367" s="374">
        <v>1000</v>
      </c>
      <c r="AL367" s="369">
        <v>1.9E-2</v>
      </c>
      <c r="AM367" s="369">
        <v>0.2</v>
      </c>
      <c r="AN367" s="369" t="s">
        <v>2310</v>
      </c>
      <c r="AO367" s="367" t="s">
        <v>1324</v>
      </c>
      <c r="AP367" s="370" t="s">
        <v>13</v>
      </c>
      <c r="AQ367" s="376" t="s">
        <v>674</v>
      </c>
      <c r="AR367" s="369">
        <v>4.7499999999999999E-3</v>
      </c>
      <c r="AS367" s="369">
        <v>4.7499999999999999E-3</v>
      </c>
      <c r="AT367" s="369"/>
      <c r="AW367" s="680"/>
      <c r="AX367" s="680"/>
      <c r="AY367" s="681"/>
      <c r="AZ367" s="681"/>
      <c r="BA367" s="681"/>
      <c r="BB367" s="681"/>
      <c r="BC367" s="681"/>
      <c r="BD367" s="681"/>
      <c r="BE367" s="681"/>
      <c r="BF367" s="681"/>
      <c r="BG367" s="682"/>
      <c r="BH367" s="682"/>
      <c r="BI367" s="683"/>
      <c r="BJ367" s="683"/>
      <c r="BK367" s="683"/>
      <c r="BL367" s="218"/>
      <c r="BM367" s="682"/>
      <c r="BN367" s="682"/>
      <c r="BO367" s="682"/>
      <c r="BP367" s="682"/>
      <c r="BQ367" s="682"/>
      <c r="BR367" s="682"/>
      <c r="BS367" s="682"/>
      <c r="BT367" s="682"/>
      <c r="BU367" s="682"/>
      <c r="BV367" s="684"/>
      <c r="BW367" s="681"/>
    </row>
    <row r="368" spans="2:75" ht="15.75" customHeight="1">
      <c r="B368" s="363" t="s">
        <v>1566</v>
      </c>
      <c r="C368" s="364">
        <v>15212344000131</v>
      </c>
      <c r="D368" s="365" t="s">
        <v>13</v>
      </c>
      <c r="E368" s="365" t="s">
        <v>615</v>
      </c>
      <c r="F368" s="365" t="s">
        <v>619</v>
      </c>
      <c r="G368" s="366" t="s">
        <v>34</v>
      </c>
      <c r="H368" s="366" t="s">
        <v>1338</v>
      </c>
      <c r="I368" s="366" t="s">
        <v>34</v>
      </c>
      <c r="J368" s="366"/>
      <c r="K368" s="367" t="s">
        <v>48</v>
      </c>
      <c r="L368" s="368"/>
      <c r="M368" s="368"/>
      <c r="N368" s="367">
        <v>322733</v>
      </c>
      <c r="O368" s="367" t="s">
        <v>1321</v>
      </c>
      <c r="P368" s="371">
        <v>41256</v>
      </c>
      <c r="Q368" s="372">
        <v>45303436.5</v>
      </c>
      <c r="R368" s="372">
        <v>74828107.841190383</v>
      </c>
      <c r="S368" s="367">
        <v>30</v>
      </c>
      <c r="T368" s="369">
        <v>0.11405629655641225</v>
      </c>
      <c r="U368" s="369">
        <v>1.2828953603149937</v>
      </c>
      <c r="V368" s="369">
        <v>8.4951256873269321E-2</v>
      </c>
      <c r="W368" s="369">
        <v>0.77965786482638977</v>
      </c>
      <c r="X368" s="369">
        <v>0.10609244251765571</v>
      </c>
      <c r="Y368" s="369">
        <v>0.74601982398644517</v>
      </c>
      <c r="Z368" s="369">
        <v>0.12311466617577049</v>
      </c>
      <c r="AA368" s="369">
        <v>0.67276793435548465</v>
      </c>
      <c r="AB368" s="369">
        <v>7.9104069385028203E-2</v>
      </c>
      <c r="AC368" s="373">
        <v>-0.23740382968993187</v>
      </c>
      <c r="AD368" s="555">
        <v>9720565000118</v>
      </c>
      <c r="AE368" s="370" t="s">
        <v>2366</v>
      </c>
      <c r="AF368" s="370" t="s">
        <v>2290</v>
      </c>
      <c r="AG368" s="374" t="s">
        <v>59</v>
      </c>
      <c r="AH368" s="374" t="s">
        <v>2282</v>
      </c>
      <c r="AI368" s="374">
        <v>50000</v>
      </c>
      <c r="AJ368" s="374">
        <v>50000</v>
      </c>
      <c r="AK368" s="374">
        <v>50000</v>
      </c>
      <c r="AL368" s="369">
        <v>1.95E-2</v>
      </c>
      <c r="AM368" s="369">
        <v>0.2</v>
      </c>
      <c r="AN368" s="369" t="s">
        <v>64</v>
      </c>
      <c r="AO368" s="367" t="s">
        <v>1324</v>
      </c>
      <c r="AP368" s="370" t="s">
        <v>13</v>
      </c>
      <c r="AQ368" s="376" t="s">
        <v>664</v>
      </c>
      <c r="AR368" s="369" t="s">
        <v>34</v>
      </c>
      <c r="AS368" s="369" t="s">
        <v>34</v>
      </c>
      <c r="AT368" s="369"/>
      <c r="AW368" s="680"/>
      <c r="AX368" s="680"/>
      <c r="AY368" s="681"/>
      <c r="AZ368" s="681"/>
      <c r="BA368" s="681"/>
      <c r="BB368" s="681"/>
      <c r="BC368" s="681"/>
      <c r="BD368" s="681"/>
      <c r="BE368" s="681"/>
      <c r="BF368" s="681"/>
      <c r="BG368" s="682"/>
      <c r="BH368" s="682"/>
      <c r="BI368" s="683"/>
      <c r="BJ368" s="683"/>
      <c r="BK368" s="683"/>
      <c r="BL368" s="218"/>
      <c r="BM368" s="682"/>
      <c r="BN368" s="682"/>
      <c r="BO368" s="682"/>
      <c r="BP368" s="682"/>
      <c r="BQ368" s="682"/>
      <c r="BR368" s="682"/>
      <c r="BS368" s="682"/>
      <c r="BT368" s="682"/>
      <c r="BU368" s="682"/>
      <c r="BV368" s="684"/>
      <c r="BW368" s="681"/>
    </row>
    <row r="369" spans="2:75" ht="15.75" customHeight="1">
      <c r="B369" s="363" t="s">
        <v>896</v>
      </c>
      <c r="C369" s="364">
        <v>13106979000129</v>
      </c>
      <c r="D369" s="365" t="s">
        <v>13</v>
      </c>
      <c r="E369" s="365" t="s">
        <v>615</v>
      </c>
      <c r="F369" s="365" t="s">
        <v>619</v>
      </c>
      <c r="G369" s="366" t="s">
        <v>34</v>
      </c>
      <c r="H369" s="366" t="s">
        <v>1338</v>
      </c>
      <c r="I369" s="366" t="s">
        <v>34</v>
      </c>
      <c r="J369" s="366"/>
      <c r="K369" s="367" t="s">
        <v>48</v>
      </c>
      <c r="L369" s="368"/>
      <c r="M369" s="368" t="s">
        <v>34</v>
      </c>
      <c r="N369" s="367">
        <v>271020</v>
      </c>
      <c r="O369" s="367" t="s">
        <v>1321</v>
      </c>
      <c r="P369" s="371">
        <v>40633</v>
      </c>
      <c r="Q369" s="372">
        <v>119796995.98</v>
      </c>
      <c r="R369" s="372">
        <v>194423130.90484124</v>
      </c>
      <c r="S369" s="367">
        <v>30</v>
      </c>
      <c r="T369" s="369">
        <v>0.10066607931376192</v>
      </c>
      <c r="U369" s="369">
        <v>1.3013300554320739</v>
      </c>
      <c r="V369" s="369">
        <v>4.816834275790427E-2</v>
      </c>
      <c r="W369" s="369">
        <v>0.47221082121514873</v>
      </c>
      <c r="X369" s="369">
        <v>5.5359015123741306E-2</v>
      </c>
      <c r="Y369" s="369">
        <v>0.41979746823245961</v>
      </c>
      <c r="Z369" s="369">
        <v>0.1168392425868503</v>
      </c>
      <c r="AA369" s="369">
        <v>0.66415213277469443</v>
      </c>
      <c r="AB369" s="369">
        <v>8.0650157429063826E-2</v>
      </c>
      <c r="AC369" s="373">
        <v>-0.58106746615511939</v>
      </c>
      <c r="AD369" s="555">
        <v>9720565000118</v>
      </c>
      <c r="AE369" s="370" t="s">
        <v>2366</v>
      </c>
      <c r="AF369" s="370" t="s">
        <v>2287</v>
      </c>
      <c r="AG369" s="374" t="s">
        <v>1445</v>
      </c>
      <c r="AH369" s="374" t="s">
        <v>2282</v>
      </c>
      <c r="AI369" s="374">
        <v>20000</v>
      </c>
      <c r="AJ369" s="374">
        <v>5000</v>
      </c>
      <c r="AK369" s="374">
        <v>5000</v>
      </c>
      <c r="AL369" s="369">
        <v>1.95E-2</v>
      </c>
      <c r="AM369" s="369">
        <v>0.2</v>
      </c>
      <c r="AN369" s="369" t="s">
        <v>64</v>
      </c>
      <c r="AO369" s="367" t="s">
        <v>1324</v>
      </c>
      <c r="AP369" s="370" t="s">
        <v>13</v>
      </c>
      <c r="AQ369" s="376" t="s">
        <v>664</v>
      </c>
      <c r="AR369" s="369">
        <v>6.8249999999999995E-3</v>
      </c>
      <c r="AS369" s="369">
        <v>6.8249999999999995E-3</v>
      </c>
      <c r="AT369" s="369"/>
      <c r="AW369" s="680"/>
      <c r="AX369" s="680"/>
      <c r="AY369" s="681"/>
      <c r="AZ369" s="681"/>
      <c r="BA369" s="681"/>
      <c r="BB369" s="681"/>
      <c r="BC369" s="681"/>
      <c r="BD369" s="681"/>
      <c r="BE369" s="681"/>
      <c r="BF369" s="681"/>
      <c r="BG369" s="682"/>
      <c r="BH369" s="682"/>
      <c r="BI369" s="683"/>
      <c r="BJ369" s="683"/>
      <c r="BK369" s="683"/>
      <c r="BL369" s="218"/>
      <c r="BM369" s="682"/>
      <c r="BN369" s="682"/>
      <c r="BO369" s="682"/>
      <c r="BP369" s="682"/>
      <c r="BQ369" s="682"/>
      <c r="BR369" s="682"/>
      <c r="BS369" s="682"/>
      <c r="BT369" s="682"/>
      <c r="BU369" s="682"/>
      <c r="BV369" s="684"/>
      <c r="BW369" s="681"/>
    </row>
    <row r="370" spans="2:75" ht="15.75" customHeight="1">
      <c r="B370" s="363" t="s">
        <v>163</v>
      </c>
      <c r="C370" s="364">
        <v>34431415000131</v>
      </c>
      <c r="D370" s="365" t="s">
        <v>11</v>
      </c>
      <c r="E370" s="365" t="s">
        <v>620</v>
      </c>
      <c r="F370" s="365" t="s">
        <v>685</v>
      </c>
      <c r="G370" s="366" t="s">
        <v>738</v>
      </c>
      <c r="H370" s="366" t="s">
        <v>34</v>
      </c>
      <c r="I370" s="366" t="s">
        <v>1319</v>
      </c>
      <c r="J370" s="366" t="s">
        <v>608</v>
      </c>
      <c r="K370" s="367" t="s">
        <v>48</v>
      </c>
      <c r="L370" s="368"/>
      <c r="M370" s="368" t="s">
        <v>34</v>
      </c>
      <c r="N370" s="367">
        <v>512869</v>
      </c>
      <c r="O370" s="367" t="s">
        <v>1321</v>
      </c>
      <c r="P370" s="371">
        <v>43768</v>
      </c>
      <c r="Q370" s="372">
        <v>193336863.66999999</v>
      </c>
      <c r="R370" s="372">
        <v>160201619.12503964</v>
      </c>
      <c r="S370" s="367">
        <v>361</v>
      </c>
      <c r="T370" s="369">
        <v>9.5407728959454596E-2</v>
      </c>
      <c r="U370" s="369">
        <v>1.2333543340699273</v>
      </c>
      <c r="V370" s="369">
        <v>0.1393023405216407</v>
      </c>
      <c r="W370" s="369">
        <v>1.3656287272644843</v>
      </c>
      <c r="X370" s="369">
        <v>0.20237456449846425</v>
      </c>
      <c r="Y370" s="369">
        <v>1.5346430860665268</v>
      </c>
      <c r="Z370" s="369" t="s">
        <v>1421</v>
      </c>
      <c r="AA370" s="369" t="s">
        <v>1421</v>
      </c>
      <c r="AB370" s="369">
        <v>8.4041564595350067E-3</v>
      </c>
      <c r="AC370" s="373">
        <v>3.9662407144310592</v>
      </c>
      <c r="AD370" s="555">
        <v>34431868000168</v>
      </c>
      <c r="AE370" s="370" t="s">
        <v>2367</v>
      </c>
      <c r="AF370" s="370" t="s">
        <v>2287</v>
      </c>
      <c r="AG370" s="374" t="s">
        <v>1445</v>
      </c>
      <c r="AH370" s="374" t="s">
        <v>2279</v>
      </c>
      <c r="AI370" s="374">
        <v>50000</v>
      </c>
      <c r="AJ370" s="374">
        <v>5000</v>
      </c>
      <c r="AK370" s="374">
        <v>50000</v>
      </c>
      <c r="AL370" s="369">
        <v>1.4499999999999999E-2</v>
      </c>
      <c r="AM370" s="369">
        <v>0.2</v>
      </c>
      <c r="AN370" s="369" t="s">
        <v>64</v>
      </c>
      <c r="AO370" s="367" t="s">
        <v>1324</v>
      </c>
      <c r="AP370" s="370" t="s">
        <v>13</v>
      </c>
      <c r="AQ370" s="376" t="s">
        <v>664</v>
      </c>
      <c r="AR370" s="369">
        <v>2.4166666666666668E-3</v>
      </c>
      <c r="AS370" s="369">
        <v>2.4166666666666668E-3</v>
      </c>
      <c r="AT370" s="369"/>
      <c r="AW370" s="680"/>
      <c r="AX370" s="680"/>
      <c r="AY370" s="681"/>
      <c r="AZ370" s="681"/>
      <c r="BA370" s="681"/>
      <c r="BB370" s="681"/>
      <c r="BC370" s="681"/>
      <c r="BD370" s="681"/>
      <c r="BE370" s="681"/>
      <c r="BF370" s="681"/>
      <c r="BG370" s="682"/>
      <c r="BH370" s="682"/>
      <c r="BI370" s="683"/>
      <c r="BJ370" s="683"/>
      <c r="BK370" s="683"/>
      <c r="BL370" s="218"/>
      <c r="BM370" s="682"/>
      <c r="BN370" s="682"/>
      <c r="BO370" s="682"/>
      <c r="BP370" s="682"/>
      <c r="BQ370" s="682"/>
      <c r="BR370" s="682"/>
      <c r="BS370" s="682"/>
      <c r="BT370" s="682"/>
      <c r="BU370" s="682"/>
      <c r="BV370" s="684"/>
      <c r="BW370" s="681"/>
    </row>
    <row r="371" spans="2:75" ht="15.75" customHeight="1">
      <c r="B371" s="363" t="s">
        <v>1567</v>
      </c>
      <c r="C371" s="364">
        <v>28345351000153</v>
      </c>
      <c r="D371" s="365" t="s">
        <v>13</v>
      </c>
      <c r="E371" s="365" t="s">
        <v>615</v>
      </c>
      <c r="F371" s="365" t="s">
        <v>619</v>
      </c>
      <c r="G371" s="366" t="s">
        <v>34</v>
      </c>
      <c r="H371" s="366" t="s">
        <v>1338</v>
      </c>
      <c r="I371" s="366" t="s">
        <v>34</v>
      </c>
      <c r="J371" s="366"/>
      <c r="K371" s="367" t="s">
        <v>48</v>
      </c>
      <c r="L371" s="368"/>
      <c r="M371" s="368"/>
      <c r="N371" s="367">
        <v>455210</v>
      </c>
      <c r="O371" s="367" t="s">
        <v>1321</v>
      </c>
      <c r="P371" s="371">
        <v>43088</v>
      </c>
      <c r="Q371" s="372">
        <v>2690946.6</v>
      </c>
      <c r="R371" s="372">
        <v>42529792.503809534</v>
      </c>
      <c r="S371" s="367">
        <v>30</v>
      </c>
      <c r="T371" s="369">
        <v>-1.6175267534959459E-2</v>
      </c>
      <c r="U371" s="369">
        <v>-0.18193801042969779</v>
      </c>
      <c r="V371" s="369">
        <v>-2.7550125039588869E-2</v>
      </c>
      <c r="W371" s="369">
        <v>-0.25284701433092849</v>
      </c>
      <c r="X371" s="369">
        <v>6.88434165241536E-3</v>
      </c>
      <c r="Y371" s="369">
        <v>4.8409247877790738E-2</v>
      </c>
      <c r="Z371" s="369">
        <v>-5.8385529296576477E-2</v>
      </c>
      <c r="AA371" s="369">
        <v>-0.31905144335143276</v>
      </c>
      <c r="AB371" s="369">
        <v>7.9473230806369144E-2</v>
      </c>
      <c r="AC371" s="373">
        <v>-1.6135521105060087</v>
      </c>
      <c r="AD371" s="555">
        <v>28629342000194</v>
      </c>
      <c r="AE371" s="370" t="s">
        <v>2366</v>
      </c>
      <c r="AF371" s="370" t="s">
        <v>2290</v>
      </c>
      <c r="AG371" s="374" t="s">
        <v>59</v>
      </c>
      <c r="AH371" s="374" t="s">
        <v>2282</v>
      </c>
      <c r="AI371" s="374">
        <v>50000</v>
      </c>
      <c r="AJ371" s="374">
        <v>50000</v>
      </c>
      <c r="AK371" s="374">
        <v>50000</v>
      </c>
      <c r="AL371" s="369">
        <v>1.3999999999999999E-2</v>
      </c>
      <c r="AM371" s="369">
        <v>0.15</v>
      </c>
      <c r="AN371" s="369" t="s">
        <v>64</v>
      </c>
      <c r="AO371" s="367" t="s">
        <v>1324</v>
      </c>
      <c r="AP371" s="370" t="s">
        <v>13</v>
      </c>
      <c r="AQ371" s="376" t="s">
        <v>668</v>
      </c>
      <c r="AR371" s="369" t="s">
        <v>34</v>
      </c>
      <c r="AS371" s="369" t="s">
        <v>34</v>
      </c>
      <c r="AT371" s="369"/>
      <c r="AW371" s="680"/>
      <c r="AX371" s="680"/>
      <c r="AY371" s="681"/>
      <c r="AZ371" s="681"/>
      <c r="BA371" s="681"/>
      <c r="BB371" s="681"/>
      <c r="BC371" s="681"/>
      <c r="BD371" s="681"/>
      <c r="BE371" s="681"/>
      <c r="BF371" s="681"/>
      <c r="BG371" s="682"/>
      <c r="BH371" s="682"/>
      <c r="BI371" s="683"/>
      <c r="BJ371" s="683"/>
      <c r="BK371" s="683"/>
      <c r="BL371" s="218"/>
      <c r="BM371" s="682"/>
      <c r="BN371" s="682"/>
      <c r="BO371" s="682"/>
      <c r="BP371" s="682"/>
      <c r="BQ371" s="682"/>
      <c r="BR371" s="682"/>
      <c r="BS371" s="682"/>
      <c r="BT371" s="682"/>
      <c r="BU371" s="682"/>
      <c r="BV371" s="684"/>
      <c r="BW371" s="681"/>
    </row>
    <row r="372" spans="2:75" ht="15.75" customHeight="1">
      <c r="B372" s="363" t="s">
        <v>164</v>
      </c>
      <c r="C372" s="364">
        <v>28866524000189</v>
      </c>
      <c r="D372" s="365" t="s">
        <v>13</v>
      </c>
      <c r="E372" s="365" t="s">
        <v>615</v>
      </c>
      <c r="F372" s="365" t="s">
        <v>619</v>
      </c>
      <c r="G372" s="366" t="s">
        <v>34</v>
      </c>
      <c r="H372" s="366" t="s">
        <v>1338</v>
      </c>
      <c r="I372" s="366" t="s">
        <v>34</v>
      </c>
      <c r="J372" s="366"/>
      <c r="K372" s="367" t="s">
        <v>48</v>
      </c>
      <c r="L372" s="368"/>
      <c r="M372" s="368" t="s">
        <v>34</v>
      </c>
      <c r="N372" s="367">
        <v>456381</v>
      </c>
      <c r="O372" s="367" t="s">
        <v>1321</v>
      </c>
      <c r="P372" s="371">
        <v>43088</v>
      </c>
      <c r="Q372" s="372">
        <v>214731114.78999999</v>
      </c>
      <c r="R372" s="372">
        <v>528778667.54186463</v>
      </c>
      <c r="S372" s="367">
        <v>30</v>
      </c>
      <c r="T372" s="369">
        <v>1.5338486491156544E-5</v>
      </c>
      <c r="U372" s="369">
        <v>1.9828360865795731E-4</v>
      </c>
      <c r="V372" s="369">
        <v>-2.8181575151259519E-2</v>
      </c>
      <c r="W372" s="369">
        <v>-0.27627366820979005</v>
      </c>
      <c r="X372" s="369">
        <v>1.0958623082574004E-2</v>
      </c>
      <c r="Y372" s="369">
        <v>8.3101229584653991E-2</v>
      </c>
      <c r="Z372" s="369">
        <v>-2.3518918301409841E-2</v>
      </c>
      <c r="AA372" s="369">
        <v>-0.13368915618247179</v>
      </c>
      <c r="AB372" s="369">
        <v>7.6189916090260212E-2</v>
      </c>
      <c r="AC372" s="373">
        <v>-1.6123552608351346</v>
      </c>
      <c r="AD372" s="555">
        <v>28629342000194</v>
      </c>
      <c r="AE372" s="370" t="s">
        <v>2366</v>
      </c>
      <c r="AF372" s="370" t="s">
        <v>2287</v>
      </c>
      <c r="AG372" s="374" t="s">
        <v>1445</v>
      </c>
      <c r="AH372" s="374" t="s">
        <v>2282</v>
      </c>
      <c r="AI372" s="374">
        <v>20000</v>
      </c>
      <c r="AJ372" s="374">
        <v>5000</v>
      </c>
      <c r="AK372" s="374">
        <v>5000</v>
      </c>
      <c r="AL372" s="369">
        <v>1.3999999999999999E-2</v>
      </c>
      <c r="AM372" s="369">
        <v>0.15</v>
      </c>
      <c r="AN372" s="369" t="s">
        <v>64</v>
      </c>
      <c r="AO372" s="367" t="s">
        <v>1324</v>
      </c>
      <c r="AP372" s="370" t="s">
        <v>13</v>
      </c>
      <c r="AQ372" s="376" t="s">
        <v>668</v>
      </c>
      <c r="AR372" s="369">
        <v>3.7333333333333333E-3</v>
      </c>
      <c r="AS372" s="369">
        <v>3.7333333333333333E-3</v>
      </c>
      <c r="AT372" s="369"/>
      <c r="AW372" s="680"/>
      <c r="AX372" s="680"/>
      <c r="AY372" s="681"/>
      <c r="AZ372" s="681"/>
      <c r="BA372" s="681"/>
      <c r="BB372" s="681"/>
      <c r="BC372" s="681"/>
      <c r="BD372" s="681"/>
      <c r="BE372" s="681"/>
      <c r="BF372" s="681"/>
      <c r="BG372" s="682"/>
      <c r="BH372" s="682"/>
      <c r="BI372" s="683"/>
      <c r="BJ372" s="683"/>
      <c r="BK372" s="683"/>
      <c r="BL372" s="218"/>
      <c r="BM372" s="682"/>
      <c r="BN372" s="682"/>
      <c r="BO372" s="682"/>
      <c r="BP372" s="682"/>
      <c r="BQ372" s="682"/>
      <c r="BR372" s="682"/>
      <c r="BS372" s="682"/>
      <c r="BT372" s="682"/>
      <c r="BU372" s="682"/>
      <c r="BV372" s="684"/>
      <c r="BW372" s="681"/>
    </row>
    <row r="373" spans="2:75" ht="15.75" customHeight="1">
      <c r="B373" s="363" t="s">
        <v>897</v>
      </c>
      <c r="C373" s="364">
        <v>23272391000107</v>
      </c>
      <c r="D373" s="365" t="s">
        <v>11</v>
      </c>
      <c r="E373" s="365" t="s">
        <v>620</v>
      </c>
      <c r="F373" s="365" t="s">
        <v>663</v>
      </c>
      <c r="G373" s="366" t="s">
        <v>738</v>
      </c>
      <c r="H373" s="366" t="s">
        <v>34</v>
      </c>
      <c r="I373" s="366" t="s">
        <v>1304</v>
      </c>
      <c r="J373" s="366" t="s">
        <v>608</v>
      </c>
      <c r="K373" s="367" t="s">
        <v>48</v>
      </c>
      <c r="L373" s="368"/>
      <c r="M373" s="368" t="s">
        <v>34</v>
      </c>
      <c r="N373" s="367">
        <v>410942</v>
      </c>
      <c r="O373" s="367" t="s">
        <v>1321</v>
      </c>
      <c r="P373" s="371">
        <v>42347</v>
      </c>
      <c r="Q373" s="372">
        <v>563398230.75999999</v>
      </c>
      <c r="R373" s="372">
        <v>137899445.68309528</v>
      </c>
      <c r="S373" s="367">
        <v>90</v>
      </c>
      <c r="T373" s="369">
        <v>0.10641054425753071</v>
      </c>
      <c r="U373" s="369">
        <v>1.3755898749726994</v>
      </c>
      <c r="V373" s="369">
        <v>0.14389222629971621</v>
      </c>
      <c r="W373" s="369">
        <v>1.4106249552526915</v>
      </c>
      <c r="X373" s="369">
        <v>0.23145159475226129</v>
      </c>
      <c r="Y373" s="369">
        <v>1.7551394886303751</v>
      </c>
      <c r="Z373" s="369">
        <v>0.29502846405102101</v>
      </c>
      <c r="AA373" s="369">
        <v>1.6770374344311301</v>
      </c>
      <c r="AB373" s="369">
        <v>1.0932837027307681E-2</v>
      </c>
      <c r="AC373" s="373">
        <v>3.4190518353237112</v>
      </c>
      <c r="AD373" s="555">
        <v>0</v>
      </c>
      <c r="AE373" s="370" t="s">
        <v>2368</v>
      </c>
      <c r="AF373" s="370" t="s">
        <v>2287</v>
      </c>
      <c r="AG373" s="374" t="s">
        <v>1445</v>
      </c>
      <c r="AH373" s="374" t="s">
        <v>2279</v>
      </c>
      <c r="AI373" s="374">
        <v>20000</v>
      </c>
      <c r="AJ373" s="374">
        <v>1000</v>
      </c>
      <c r="AK373" s="374">
        <v>10000</v>
      </c>
      <c r="AL373" s="369">
        <v>7.4999999999999997E-3</v>
      </c>
      <c r="AM373" s="369">
        <v>0.2</v>
      </c>
      <c r="AN373" s="369" t="s">
        <v>64</v>
      </c>
      <c r="AO373" s="367" t="s">
        <v>1324</v>
      </c>
      <c r="AP373" s="370" t="s">
        <v>13</v>
      </c>
      <c r="AQ373" s="376" t="s">
        <v>668</v>
      </c>
      <c r="AR373" s="369">
        <v>1.7499999999999998E-3</v>
      </c>
      <c r="AS373" s="369">
        <v>1.7499999999999998E-3</v>
      </c>
      <c r="AT373" s="369"/>
      <c r="AW373" s="680"/>
      <c r="AX373" s="680"/>
      <c r="AY373" s="681"/>
      <c r="AZ373" s="681"/>
      <c r="BA373" s="681"/>
      <c r="BB373" s="681"/>
      <c r="BC373" s="681"/>
      <c r="BD373" s="681"/>
      <c r="BE373" s="681"/>
      <c r="BF373" s="681"/>
      <c r="BG373" s="682"/>
      <c r="BH373" s="682"/>
      <c r="BI373" s="683"/>
      <c r="BJ373" s="683"/>
      <c r="BK373" s="683"/>
      <c r="BL373" s="218"/>
      <c r="BM373" s="682"/>
      <c r="BN373" s="682"/>
      <c r="BO373" s="682"/>
      <c r="BP373" s="682"/>
      <c r="BQ373" s="682"/>
      <c r="BR373" s="682"/>
      <c r="BS373" s="682"/>
      <c r="BT373" s="682"/>
      <c r="BU373" s="682"/>
      <c r="BV373" s="684"/>
      <c r="BW373" s="681"/>
    </row>
    <row r="374" spans="2:75" ht="15.75" customHeight="1">
      <c r="B374" s="363" t="s">
        <v>480</v>
      </c>
      <c r="C374" s="364">
        <v>42847342000191</v>
      </c>
      <c r="D374" s="365" t="s">
        <v>11</v>
      </c>
      <c r="E374" s="365" t="s">
        <v>620</v>
      </c>
      <c r="F374" s="365" t="s">
        <v>663</v>
      </c>
      <c r="G374" s="366" t="s">
        <v>738</v>
      </c>
      <c r="H374" s="366" t="s">
        <v>34</v>
      </c>
      <c r="I374" s="366"/>
      <c r="J374" s="366"/>
      <c r="K374" s="367" t="s">
        <v>48</v>
      </c>
      <c r="L374" s="368"/>
      <c r="M374" s="368" t="s">
        <v>1418</v>
      </c>
      <c r="N374" s="367">
        <v>614548</v>
      </c>
      <c r="O374" s="367" t="s">
        <v>1321</v>
      </c>
      <c r="P374" s="371">
        <v>44459</v>
      </c>
      <c r="Q374" s="372">
        <v>52863376.850000001</v>
      </c>
      <c r="R374" s="372" t="s">
        <v>1421</v>
      </c>
      <c r="S374" s="367">
        <v>31</v>
      </c>
      <c r="T374" s="369">
        <v>9.7665940157850129E-2</v>
      </c>
      <c r="U374" s="369">
        <v>1.2625466709923374</v>
      </c>
      <c r="V374" s="369" t="s">
        <v>1421</v>
      </c>
      <c r="W374" s="369" t="s">
        <v>1421</v>
      </c>
      <c r="X374" s="369" t="s">
        <v>1421</v>
      </c>
      <c r="Y374" s="369" t="s">
        <v>1421</v>
      </c>
      <c r="Z374" s="369" t="s">
        <v>1421</v>
      </c>
      <c r="AA374" s="369" t="s">
        <v>1421</v>
      </c>
      <c r="AB374" s="369" t="s">
        <v>1421</v>
      </c>
      <c r="AC374" s="373" t="s">
        <v>1421</v>
      </c>
      <c r="AD374" s="555">
        <v>0</v>
      </c>
      <c r="AE374" s="370" t="s">
        <v>2368</v>
      </c>
      <c r="AF374" s="370" t="s">
        <v>2278</v>
      </c>
      <c r="AG374" s="374" t="s">
        <v>1444</v>
      </c>
      <c r="AH374" s="374" t="s">
        <v>2300</v>
      </c>
      <c r="AI374" s="374">
        <v>1000</v>
      </c>
      <c r="AJ374" s="374" t="s">
        <v>1432</v>
      </c>
      <c r="AK374" s="374" t="s">
        <v>1432</v>
      </c>
      <c r="AL374" s="369">
        <v>5.5000000000000005E-3</v>
      </c>
      <c r="AM374" s="369">
        <v>0.15</v>
      </c>
      <c r="AN374" s="369" t="s">
        <v>64</v>
      </c>
      <c r="AO374" s="367" t="s">
        <v>1324</v>
      </c>
      <c r="AP374" s="370" t="s">
        <v>13</v>
      </c>
      <c r="AQ374" s="376" t="s">
        <v>668</v>
      </c>
      <c r="AR374" s="369" t="s">
        <v>34</v>
      </c>
      <c r="AS374" s="369" t="s">
        <v>34</v>
      </c>
      <c r="AT374" s="369"/>
      <c r="AW374" s="680"/>
      <c r="AX374" s="680"/>
      <c r="AY374" s="681"/>
      <c r="AZ374" s="681"/>
      <c r="BA374" s="681"/>
      <c r="BB374" s="681"/>
      <c r="BC374" s="681"/>
      <c r="BD374" s="681"/>
      <c r="BE374" s="681"/>
      <c r="BF374" s="681"/>
      <c r="BG374" s="682"/>
      <c r="BH374" s="682"/>
      <c r="BI374" s="683"/>
      <c r="BJ374" s="683"/>
      <c r="BK374" s="683"/>
      <c r="BL374" s="218"/>
      <c r="BM374" s="682"/>
      <c r="BN374" s="682"/>
      <c r="BO374" s="682"/>
      <c r="BP374" s="682"/>
      <c r="BQ374" s="682"/>
      <c r="BR374" s="682"/>
      <c r="BS374" s="682"/>
      <c r="BT374" s="682"/>
      <c r="BU374" s="682"/>
      <c r="BV374" s="684"/>
      <c r="BW374" s="681"/>
    </row>
    <row r="375" spans="2:75" ht="15.75" customHeight="1">
      <c r="B375" s="363" t="s">
        <v>898</v>
      </c>
      <c r="C375" s="364">
        <v>38377094000195</v>
      </c>
      <c r="D375" s="365" t="s">
        <v>11</v>
      </c>
      <c r="E375" s="365" t="s">
        <v>620</v>
      </c>
      <c r="F375" s="365" t="s">
        <v>663</v>
      </c>
      <c r="G375" s="366" t="s">
        <v>738</v>
      </c>
      <c r="H375" s="366" t="s">
        <v>34</v>
      </c>
      <c r="I375" s="366"/>
      <c r="J375" s="366" t="s">
        <v>608</v>
      </c>
      <c r="K375" s="367" t="s">
        <v>48</v>
      </c>
      <c r="L375" s="368"/>
      <c r="M375" s="368" t="s">
        <v>34</v>
      </c>
      <c r="N375" s="367">
        <v>579076</v>
      </c>
      <c r="O375" s="367" t="s">
        <v>1321</v>
      </c>
      <c r="P375" s="371">
        <v>44260</v>
      </c>
      <c r="Q375" s="372">
        <v>102951474.98999999</v>
      </c>
      <c r="R375" s="372">
        <v>98323404.367698416</v>
      </c>
      <c r="S375" s="367">
        <v>90</v>
      </c>
      <c r="T375" s="369">
        <v>9.7011949978689671E-2</v>
      </c>
      <c r="U375" s="369">
        <v>1.2540924122996324</v>
      </c>
      <c r="V375" s="369">
        <v>0.12753356391593007</v>
      </c>
      <c r="W375" s="369">
        <v>1.2502553648548278</v>
      </c>
      <c r="X375" s="369" t="s">
        <v>1421</v>
      </c>
      <c r="Y375" s="369" t="s">
        <v>1421</v>
      </c>
      <c r="Z375" s="369" t="s">
        <v>1421</v>
      </c>
      <c r="AA375" s="369" t="s">
        <v>1421</v>
      </c>
      <c r="AB375" s="369">
        <v>8.0307738697824142E-3</v>
      </c>
      <c r="AC375" s="373">
        <v>2.8566592788007226</v>
      </c>
      <c r="AD375" s="555">
        <v>0</v>
      </c>
      <c r="AE375" s="370" t="s">
        <v>2368</v>
      </c>
      <c r="AF375" s="370" t="s">
        <v>2287</v>
      </c>
      <c r="AG375" s="374" t="s">
        <v>1445</v>
      </c>
      <c r="AH375" s="374" t="s">
        <v>726</v>
      </c>
      <c r="AI375" s="374">
        <v>1000000</v>
      </c>
      <c r="AJ375" s="374" t="s">
        <v>1432</v>
      </c>
      <c r="AK375" s="374">
        <v>1000000</v>
      </c>
      <c r="AL375" s="369">
        <v>6.5000000000000006E-3</v>
      </c>
      <c r="AM375" s="369" t="s">
        <v>34</v>
      </c>
      <c r="AN375" s="369" t="s">
        <v>64</v>
      </c>
      <c r="AO375" s="367" t="s">
        <v>1324</v>
      </c>
      <c r="AP375" s="370" t="s">
        <v>11</v>
      </c>
      <c r="AQ375" s="376" t="s">
        <v>675</v>
      </c>
      <c r="AR375" s="369">
        <v>1.5166666666666664E-3</v>
      </c>
      <c r="AS375" s="369">
        <v>1.5166666666666664E-3</v>
      </c>
      <c r="AT375" s="369"/>
      <c r="AW375" s="680"/>
      <c r="AX375" s="680"/>
      <c r="AY375" s="681"/>
      <c r="AZ375" s="681"/>
      <c r="BA375" s="681"/>
      <c r="BB375" s="681"/>
      <c r="BC375" s="681"/>
      <c r="BD375" s="681"/>
      <c r="BE375" s="681"/>
      <c r="BF375" s="681"/>
      <c r="BG375" s="682"/>
      <c r="BH375" s="682"/>
      <c r="BI375" s="683"/>
      <c r="BJ375" s="683"/>
      <c r="BK375" s="683"/>
      <c r="BL375" s="218"/>
      <c r="BM375" s="682"/>
      <c r="BN375" s="682"/>
      <c r="BO375" s="682"/>
      <c r="BP375" s="682"/>
      <c r="BQ375" s="682"/>
      <c r="BR375" s="682"/>
      <c r="BS375" s="682"/>
      <c r="BT375" s="682"/>
      <c r="BU375" s="682"/>
      <c r="BV375" s="684"/>
      <c r="BW375" s="681"/>
    </row>
    <row r="376" spans="2:75" ht="15.75" customHeight="1">
      <c r="B376" s="363" t="s">
        <v>899</v>
      </c>
      <c r="C376" s="364">
        <v>26605199000175</v>
      </c>
      <c r="D376" s="365" t="s">
        <v>11</v>
      </c>
      <c r="E376" s="365" t="s">
        <v>620</v>
      </c>
      <c r="F376" s="365" t="s">
        <v>663</v>
      </c>
      <c r="G376" s="366" t="s">
        <v>738</v>
      </c>
      <c r="H376" s="366" t="s">
        <v>34</v>
      </c>
      <c r="I376" s="366"/>
      <c r="J376" s="366"/>
      <c r="K376" s="367" t="s">
        <v>48</v>
      </c>
      <c r="L376" s="368"/>
      <c r="M376" s="368" t="s">
        <v>34</v>
      </c>
      <c r="N376" s="367">
        <v>484504</v>
      </c>
      <c r="O376" s="367" t="s">
        <v>1321</v>
      </c>
      <c r="P376" s="371">
        <v>43461</v>
      </c>
      <c r="Q376" s="372">
        <v>71566781.239999995</v>
      </c>
      <c r="R376" s="372">
        <v>64891119.84801583</v>
      </c>
      <c r="S376" s="367">
        <v>90</v>
      </c>
      <c r="T376" s="369">
        <v>6.4032694742381491E-2</v>
      </c>
      <c r="U376" s="369">
        <v>0.82776314292372322</v>
      </c>
      <c r="V376" s="369">
        <v>0.10073210047354797</v>
      </c>
      <c r="W376" s="369">
        <v>0.98751140612026567</v>
      </c>
      <c r="X376" s="369">
        <v>0.19659576363208275</v>
      </c>
      <c r="Y376" s="369">
        <v>1.4908213893166129</v>
      </c>
      <c r="Z376" s="369">
        <v>0.24965375402585122</v>
      </c>
      <c r="AA376" s="369">
        <v>1.4191128726996638</v>
      </c>
      <c r="AB376" s="369">
        <v>5.7681988835970956E-2</v>
      </c>
      <c r="AC376" s="373">
        <v>8.5868364627237643E-3</v>
      </c>
      <c r="AD376" s="555">
        <v>27923072000167</v>
      </c>
      <c r="AE376" s="370" t="s">
        <v>2368</v>
      </c>
      <c r="AF376" s="370" t="s">
        <v>2287</v>
      </c>
      <c r="AG376" s="374" t="s">
        <v>1445</v>
      </c>
      <c r="AH376" s="374" t="s">
        <v>2282</v>
      </c>
      <c r="AI376" s="374">
        <v>1000</v>
      </c>
      <c r="AJ376" s="374">
        <v>1000</v>
      </c>
      <c r="AK376" s="374">
        <v>1000</v>
      </c>
      <c r="AL376" s="369">
        <v>9.0000000000000011E-3</v>
      </c>
      <c r="AM376" s="369" t="s">
        <v>34</v>
      </c>
      <c r="AN376" s="369" t="s">
        <v>2296</v>
      </c>
      <c r="AO376" s="367" t="s">
        <v>1324</v>
      </c>
      <c r="AP376" s="370" t="s">
        <v>11</v>
      </c>
      <c r="AQ376" s="376" t="s">
        <v>2369</v>
      </c>
      <c r="AR376" s="369">
        <v>2.0999999999999994E-3</v>
      </c>
      <c r="AS376" s="369">
        <v>2.0999999999999994E-3</v>
      </c>
      <c r="AT376" s="369"/>
      <c r="AW376" s="680"/>
      <c r="AX376" s="680"/>
      <c r="AY376" s="681"/>
      <c r="AZ376" s="681"/>
      <c r="BA376" s="681"/>
      <c r="BB376" s="681"/>
      <c r="BC376" s="681"/>
      <c r="BD376" s="681"/>
      <c r="BE376" s="681"/>
      <c r="BF376" s="681"/>
      <c r="BG376" s="682"/>
      <c r="BH376" s="682"/>
      <c r="BI376" s="683"/>
      <c r="BJ376" s="683"/>
      <c r="BK376" s="683"/>
      <c r="BL376" s="218"/>
      <c r="BM376" s="682"/>
      <c r="BN376" s="682"/>
      <c r="BO376" s="682"/>
      <c r="BP376" s="682"/>
      <c r="BQ376" s="682"/>
      <c r="BR376" s="682"/>
      <c r="BS376" s="682"/>
      <c r="BT376" s="682"/>
      <c r="BU376" s="682"/>
      <c r="BV376" s="684"/>
      <c r="BW376" s="681"/>
    </row>
    <row r="377" spans="2:75" ht="15.75" customHeight="1">
      <c r="B377" s="363" t="s">
        <v>644</v>
      </c>
      <c r="C377" s="364">
        <v>20146294000171</v>
      </c>
      <c r="D377" s="365" t="s">
        <v>11</v>
      </c>
      <c r="E377" s="365" t="s">
        <v>620</v>
      </c>
      <c r="F377" s="365" t="s">
        <v>663</v>
      </c>
      <c r="G377" s="366" t="s">
        <v>738</v>
      </c>
      <c r="H377" s="366" t="s">
        <v>34</v>
      </c>
      <c r="I377" s="366" t="s">
        <v>34</v>
      </c>
      <c r="J377" s="366" t="s">
        <v>608</v>
      </c>
      <c r="K377" s="367" t="s">
        <v>48</v>
      </c>
      <c r="L377" s="368" t="s">
        <v>1339</v>
      </c>
      <c r="M377" s="368" t="s">
        <v>34</v>
      </c>
      <c r="N377" s="367">
        <v>381934</v>
      </c>
      <c r="O377" s="367" t="s">
        <v>1321</v>
      </c>
      <c r="P377" s="371">
        <v>41949</v>
      </c>
      <c r="Q377" s="372">
        <v>1331921508.6600001</v>
      </c>
      <c r="R377" s="372">
        <v>975511294.13892841</v>
      </c>
      <c r="S377" s="367">
        <v>45</v>
      </c>
      <c r="T377" s="369">
        <v>9.1821324721498954E-2</v>
      </c>
      <c r="U377" s="369">
        <v>1.1869921864865893</v>
      </c>
      <c r="V377" s="369">
        <v>0.12198386307616826</v>
      </c>
      <c r="W377" s="369">
        <v>1.1958497398945982</v>
      </c>
      <c r="X377" s="369">
        <v>0.20738254328053496</v>
      </c>
      <c r="Y377" s="369">
        <v>1.5726194989231486</v>
      </c>
      <c r="Z377" s="369">
        <v>0.25090202378730875</v>
      </c>
      <c r="AA377" s="369">
        <v>1.4262084426981934</v>
      </c>
      <c r="AB377" s="369">
        <v>5.7699651418286037E-3</v>
      </c>
      <c r="AC377" s="373">
        <v>3.1177340564059275</v>
      </c>
      <c r="AD377" s="555">
        <v>20146318000192</v>
      </c>
      <c r="AE377" s="370" t="s">
        <v>2368</v>
      </c>
      <c r="AF377" s="370" t="s">
        <v>2287</v>
      </c>
      <c r="AG377" s="374" t="s">
        <v>1445</v>
      </c>
      <c r="AH377" s="374" t="s">
        <v>2282</v>
      </c>
      <c r="AI377" s="374">
        <v>1000</v>
      </c>
      <c r="AJ377" s="374">
        <v>1000</v>
      </c>
      <c r="AK377" s="374">
        <v>1000</v>
      </c>
      <c r="AL377" s="691">
        <v>5.5000000000000005E-3</v>
      </c>
      <c r="AM377" s="691">
        <v>0.15</v>
      </c>
      <c r="AN377" s="369" t="s">
        <v>64</v>
      </c>
      <c r="AO377" s="367" t="s">
        <v>1324</v>
      </c>
      <c r="AP377" s="370" t="s">
        <v>11</v>
      </c>
      <c r="AQ377" s="376" t="s">
        <v>1375</v>
      </c>
      <c r="AR377" s="369">
        <v>1.6499999999999998E-3</v>
      </c>
      <c r="AS377" s="369">
        <v>1.6499999999999998E-3</v>
      </c>
      <c r="AT377" s="369"/>
      <c r="AW377" s="680"/>
      <c r="AX377" s="680"/>
      <c r="AY377" s="681"/>
      <c r="AZ377" s="681"/>
      <c r="BA377" s="681"/>
      <c r="BB377" s="681"/>
      <c r="BC377" s="681"/>
      <c r="BD377" s="681"/>
      <c r="BE377" s="681"/>
      <c r="BF377" s="681"/>
      <c r="BG377" s="682"/>
      <c r="BH377" s="682"/>
      <c r="BI377" s="683"/>
      <c r="BJ377" s="683"/>
      <c r="BK377" s="683"/>
      <c r="BL377" s="218"/>
      <c r="BM377" s="682"/>
      <c r="BN377" s="682"/>
      <c r="BO377" s="682"/>
      <c r="BP377" s="682"/>
      <c r="BQ377" s="682"/>
      <c r="BR377" s="682"/>
      <c r="BS377" s="682"/>
      <c r="BT377" s="682"/>
      <c r="BU377" s="682"/>
      <c r="BV377" s="684"/>
      <c r="BW377" s="681"/>
    </row>
    <row r="378" spans="2:75" ht="15.75" customHeight="1">
      <c r="B378" s="363" t="s">
        <v>900</v>
      </c>
      <c r="C378" s="364">
        <v>31120037000187</v>
      </c>
      <c r="D378" s="365" t="s">
        <v>14</v>
      </c>
      <c r="E378" s="365" t="s">
        <v>15</v>
      </c>
      <c r="F378" s="365" t="s">
        <v>16</v>
      </c>
      <c r="G378" s="366"/>
      <c r="H378" s="366" t="s">
        <v>34</v>
      </c>
      <c r="I378" s="366" t="s">
        <v>34</v>
      </c>
      <c r="J378" s="366" t="s">
        <v>690</v>
      </c>
      <c r="K378" s="367" t="s">
        <v>48</v>
      </c>
      <c r="L378" s="368"/>
      <c r="M378" s="368" t="s">
        <v>1418</v>
      </c>
      <c r="N378" s="367">
        <v>481467</v>
      </c>
      <c r="O378" s="367" t="s">
        <v>1321</v>
      </c>
      <c r="P378" s="371">
        <v>43439</v>
      </c>
      <c r="Q378" s="372">
        <v>15708880.140000001</v>
      </c>
      <c r="R378" s="372">
        <v>26861680.559642836</v>
      </c>
      <c r="S378" s="367">
        <v>90</v>
      </c>
      <c r="T378" s="369">
        <v>4.5584086607936003E-2</v>
      </c>
      <c r="U378" s="369">
        <v>0.58927438474517269</v>
      </c>
      <c r="V378" s="369">
        <v>4.9723857172156771E-2</v>
      </c>
      <c r="W378" s="369">
        <v>0.48746006370326905</v>
      </c>
      <c r="X378" s="369">
        <v>9.7594472659784159E-2</v>
      </c>
      <c r="Y378" s="369">
        <v>0.7400766152447138</v>
      </c>
      <c r="Z378" s="369">
        <v>0.22184851032712105</v>
      </c>
      <c r="AA378" s="369">
        <v>1.2610588533824405</v>
      </c>
      <c r="AB378" s="369">
        <v>4.9773815611637823E-2</v>
      </c>
      <c r="AC378" s="373">
        <v>-0.9521004661609308</v>
      </c>
      <c r="AD378" s="555">
        <v>37121949000150</v>
      </c>
      <c r="AE378" s="370" t="s">
        <v>2368</v>
      </c>
      <c r="AF378" s="370" t="s">
        <v>2287</v>
      </c>
      <c r="AG378" s="374" t="s">
        <v>1445</v>
      </c>
      <c r="AH378" s="374" t="s">
        <v>2279</v>
      </c>
      <c r="AI378" s="374">
        <v>5000</v>
      </c>
      <c r="AJ378" s="374">
        <v>5000</v>
      </c>
      <c r="AK378" s="374">
        <v>5000</v>
      </c>
      <c r="AL378" s="369">
        <v>0.01</v>
      </c>
      <c r="AM378" s="369">
        <v>0.15</v>
      </c>
      <c r="AN378" s="369" t="s">
        <v>2291</v>
      </c>
      <c r="AO378" s="367" t="s">
        <v>1324</v>
      </c>
      <c r="AP378" s="370" t="s">
        <v>13</v>
      </c>
      <c r="AQ378" s="376" t="s">
        <v>671</v>
      </c>
      <c r="AR378" s="369">
        <v>2.5000000000000001E-3</v>
      </c>
      <c r="AS378" s="369">
        <v>2.5000000000000001E-3</v>
      </c>
      <c r="AT378" s="369"/>
      <c r="AW378" s="680"/>
      <c r="AX378" s="680"/>
      <c r="AY378" s="681"/>
      <c r="AZ378" s="681"/>
      <c r="BA378" s="681"/>
      <c r="BB378" s="681"/>
      <c r="BC378" s="681"/>
      <c r="BD378" s="681"/>
      <c r="BE378" s="681"/>
      <c r="BF378" s="681"/>
      <c r="BG378" s="682"/>
      <c r="BH378" s="682"/>
      <c r="BI378" s="683"/>
      <c r="BJ378" s="683"/>
      <c r="BK378" s="683"/>
      <c r="BL378" s="218"/>
      <c r="BM378" s="682"/>
      <c r="BN378" s="682"/>
      <c r="BO378" s="682"/>
      <c r="BP378" s="682"/>
      <c r="BQ378" s="682"/>
      <c r="BR378" s="682"/>
      <c r="BS378" s="682"/>
      <c r="BT378" s="682"/>
      <c r="BU378" s="682"/>
      <c r="BV378" s="684"/>
      <c r="BW378" s="681"/>
    </row>
    <row r="379" spans="2:75" ht="15.75" customHeight="1">
      <c r="B379" s="363" t="s">
        <v>549</v>
      </c>
      <c r="C379" s="364">
        <v>21732670000172</v>
      </c>
      <c r="D379" s="365" t="s">
        <v>14</v>
      </c>
      <c r="E379" s="365" t="s">
        <v>15</v>
      </c>
      <c r="F379" s="365" t="s">
        <v>16</v>
      </c>
      <c r="G379" s="366"/>
      <c r="H379" s="366" t="s">
        <v>34</v>
      </c>
      <c r="I379" s="366" t="s">
        <v>34</v>
      </c>
      <c r="J379" s="366" t="s">
        <v>608</v>
      </c>
      <c r="K379" s="367" t="s">
        <v>48</v>
      </c>
      <c r="L379" s="368"/>
      <c r="M379" s="368" t="s">
        <v>1418</v>
      </c>
      <c r="N379" s="367">
        <v>403806</v>
      </c>
      <c r="O379" s="367" t="s">
        <v>1321</v>
      </c>
      <c r="P379" s="371">
        <v>42202</v>
      </c>
      <c r="Q379" s="372">
        <v>329414246.22000003</v>
      </c>
      <c r="R379" s="372">
        <v>331443184.38166672</v>
      </c>
      <c r="S379" s="367">
        <v>180</v>
      </c>
      <c r="T379" s="369">
        <v>6.6622258455968364E-2</v>
      </c>
      <c r="U379" s="369">
        <v>0.86123893848384891</v>
      </c>
      <c r="V379" s="369">
        <v>7.4870896720413249E-2</v>
      </c>
      <c r="W379" s="369">
        <v>0.73398513631983553</v>
      </c>
      <c r="X379" s="369">
        <v>0.1289353601678711</v>
      </c>
      <c r="Y379" s="369">
        <v>0.97774025862139613</v>
      </c>
      <c r="Z379" s="369">
        <v>0.22490510919048612</v>
      </c>
      <c r="AA379" s="369">
        <v>1.2784335522352821</v>
      </c>
      <c r="AB379" s="369">
        <v>4.6724666902341873E-2</v>
      </c>
      <c r="AC379" s="373">
        <v>-0.51058976376748244</v>
      </c>
      <c r="AD379" s="555">
        <v>18447898000106</v>
      </c>
      <c r="AE379" s="370" t="s">
        <v>2368</v>
      </c>
      <c r="AF379" s="370" t="s">
        <v>2287</v>
      </c>
      <c r="AG379" s="374" t="s">
        <v>1445</v>
      </c>
      <c r="AH379" s="374" t="s">
        <v>2279</v>
      </c>
      <c r="AI379" s="374">
        <v>25000</v>
      </c>
      <c r="AJ379" s="374">
        <v>5000</v>
      </c>
      <c r="AK379" s="374">
        <v>5000</v>
      </c>
      <c r="AL379" s="369">
        <v>5.5000000000000005E-3</v>
      </c>
      <c r="AM379" s="369">
        <v>0.2</v>
      </c>
      <c r="AN379" s="369" t="s">
        <v>2291</v>
      </c>
      <c r="AO379" s="367" t="s">
        <v>1324</v>
      </c>
      <c r="AP379" s="370" t="s">
        <v>13</v>
      </c>
      <c r="AQ379" s="376" t="s">
        <v>671</v>
      </c>
      <c r="AR379" s="369">
        <v>1.2833333333333332E-3</v>
      </c>
      <c r="AS379" s="369">
        <v>1.2833333333333332E-3</v>
      </c>
      <c r="AT379" s="369"/>
      <c r="AW379" s="680"/>
      <c r="AX379" s="680"/>
      <c r="AY379" s="681"/>
      <c r="AZ379" s="681"/>
      <c r="BA379" s="681"/>
      <c r="BB379" s="681"/>
      <c r="BC379" s="681"/>
      <c r="BD379" s="681"/>
      <c r="BE379" s="681"/>
      <c r="BF379" s="681"/>
      <c r="BG379" s="682"/>
      <c r="BH379" s="682"/>
      <c r="BI379" s="683"/>
      <c r="BJ379" s="683"/>
      <c r="BK379" s="683"/>
      <c r="BL379" s="218"/>
      <c r="BM379" s="682"/>
      <c r="BN379" s="682"/>
      <c r="BO379" s="682"/>
      <c r="BP379" s="682"/>
      <c r="BQ379" s="682"/>
      <c r="BR379" s="682"/>
      <c r="BS379" s="682"/>
      <c r="BT379" s="682"/>
      <c r="BU379" s="682"/>
      <c r="BV379" s="684"/>
      <c r="BW379" s="681"/>
    </row>
    <row r="380" spans="2:75" ht="15.75" customHeight="1">
      <c r="B380" s="363" t="s">
        <v>901</v>
      </c>
      <c r="C380" s="364">
        <v>13615411000133</v>
      </c>
      <c r="D380" s="365" t="s">
        <v>11</v>
      </c>
      <c r="E380" s="365" t="s">
        <v>620</v>
      </c>
      <c r="F380" s="365" t="s">
        <v>663</v>
      </c>
      <c r="G380" s="366" t="s">
        <v>738</v>
      </c>
      <c r="H380" s="366" t="s">
        <v>34</v>
      </c>
      <c r="I380" s="366"/>
      <c r="J380" s="366" t="s">
        <v>608</v>
      </c>
      <c r="K380" s="367" t="s">
        <v>48</v>
      </c>
      <c r="L380" s="368" t="s">
        <v>1339</v>
      </c>
      <c r="M380" s="368" t="s">
        <v>34</v>
      </c>
      <c r="N380" s="367">
        <v>284491</v>
      </c>
      <c r="O380" s="367" t="s">
        <v>1324</v>
      </c>
      <c r="P380" s="371">
        <v>40777</v>
      </c>
      <c r="Q380" s="372">
        <v>2868811532.25</v>
      </c>
      <c r="R380" s="372">
        <v>2217600029.0125008</v>
      </c>
      <c r="S380" s="367">
        <v>1</v>
      </c>
      <c r="T380" s="369">
        <v>8.5962432882894069E-2</v>
      </c>
      <c r="U380" s="369">
        <v>1.1112531481424199</v>
      </c>
      <c r="V380" s="369">
        <v>0.11462270025355958</v>
      </c>
      <c r="W380" s="369">
        <v>1.1236857304531054</v>
      </c>
      <c r="X380" s="369">
        <v>0.18748999356686258</v>
      </c>
      <c r="Y380" s="369">
        <v>1.421770680752851</v>
      </c>
      <c r="Z380" s="369">
        <v>0.20404746936468676</v>
      </c>
      <c r="AA380" s="369">
        <v>1.1598719656634251</v>
      </c>
      <c r="AB380" s="369">
        <v>5.3464317580742583E-3</v>
      </c>
      <c r="AC380" s="373">
        <v>2.1325415330459299</v>
      </c>
      <c r="AD380" s="555">
        <v>13106998000155</v>
      </c>
      <c r="AE380" s="370" t="s">
        <v>2368</v>
      </c>
      <c r="AF380" s="370" t="s">
        <v>2287</v>
      </c>
      <c r="AG380" s="374" t="s">
        <v>1445</v>
      </c>
      <c r="AH380" s="374" t="s">
        <v>2282</v>
      </c>
      <c r="AI380" s="374">
        <v>1000</v>
      </c>
      <c r="AJ380" s="374">
        <v>1000</v>
      </c>
      <c r="AK380" s="374">
        <v>1000</v>
      </c>
      <c r="AL380" s="369">
        <v>3.2000000000000002E-3</v>
      </c>
      <c r="AM380" s="369" t="s">
        <v>34</v>
      </c>
      <c r="AN380" s="369" t="s">
        <v>64</v>
      </c>
      <c r="AO380" s="367" t="s">
        <v>1324</v>
      </c>
      <c r="AP380" s="370" t="s">
        <v>11</v>
      </c>
      <c r="AQ380" s="376" t="s">
        <v>1375</v>
      </c>
      <c r="AR380" s="369">
        <v>9.6000000000000002E-4</v>
      </c>
      <c r="AS380" s="369">
        <v>9.6000000000000002E-4</v>
      </c>
      <c r="AT380" s="369"/>
      <c r="AW380" s="680"/>
      <c r="AX380" s="680"/>
      <c r="AY380" s="681"/>
      <c r="AZ380" s="681"/>
      <c r="BA380" s="681"/>
      <c r="BB380" s="681"/>
      <c r="BC380" s="681"/>
      <c r="BD380" s="681"/>
      <c r="BE380" s="681"/>
      <c r="BF380" s="681"/>
      <c r="BG380" s="682"/>
      <c r="BH380" s="682"/>
      <c r="BI380" s="683"/>
      <c r="BJ380" s="683"/>
      <c r="BK380" s="683"/>
      <c r="BL380" s="218"/>
      <c r="BM380" s="682"/>
      <c r="BN380" s="682"/>
      <c r="BO380" s="682"/>
      <c r="BP380" s="682"/>
      <c r="BQ380" s="682"/>
      <c r="BR380" s="682"/>
      <c r="BS380" s="682"/>
      <c r="BT380" s="682"/>
      <c r="BU380" s="682"/>
      <c r="BV380" s="684"/>
      <c r="BW380" s="681"/>
    </row>
    <row r="381" spans="2:75" ht="15.75" customHeight="1">
      <c r="B381" s="363" t="s">
        <v>165</v>
      </c>
      <c r="C381" s="364">
        <v>35726908000161</v>
      </c>
      <c r="D381" s="365" t="s">
        <v>13</v>
      </c>
      <c r="E381" s="365" t="s">
        <v>615</v>
      </c>
      <c r="F381" s="365" t="s">
        <v>619</v>
      </c>
      <c r="G381" s="366" t="s">
        <v>34</v>
      </c>
      <c r="H381" s="366" t="s">
        <v>865</v>
      </c>
      <c r="I381" s="366" t="s">
        <v>34</v>
      </c>
      <c r="J381" s="366" t="s">
        <v>611</v>
      </c>
      <c r="K381" s="367" t="s">
        <v>48</v>
      </c>
      <c r="L381" s="368" t="s">
        <v>715</v>
      </c>
      <c r="M381" s="368" t="s">
        <v>1418</v>
      </c>
      <c r="N381" s="367">
        <v>532541</v>
      </c>
      <c r="O381" s="367" t="s">
        <v>1324</v>
      </c>
      <c r="P381" s="371">
        <v>43921</v>
      </c>
      <c r="Q381" s="372">
        <v>1069324942.87</v>
      </c>
      <c r="R381" s="372">
        <v>744462147.47615111</v>
      </c>
      <c r="S381" s="367">
        <v>91</v>
      </c>
      <c r="T381" s="369">
        <v>0.25325969098892909</v>
      </c>
      <c r="U381" s="369">
        <v>3.2739374569868374</v>
      </c>
      <c r="V381" s="369">
        <v>0.35323052176284642</v>
      </c>
      <c r="W381" s="369">
        <v>3.4628402226380928</v>
      </c>
      <c r="X381" s="369">
        <v>0.52037315659559091</v>
      </c>
      <c r="Y381" s="369">
        <v>3.9460841777381459</v>
      </c>
      <c r="Z381" s="369" t="s">
        <v>1421</v>
      </c>
      <c r="AA381" s="369" t="s">
        <v>1421</v>
      </c>
      <c r="AB381" s="369">
        <v>6.8136567763140907E-2</v>
      </c>
      <c r="AC381" s="373">
        <v>3.0502483702549879</v>
      </c>
      <c r="AD381" s="555">
        <v>35803288000117</v>
      </c>
      <c r="AE381" s="370" t="s">
        <v>2370</v>
      </c>
      <c r="AF381" s="370" t="s">
        <v>2278</v>
      </c>
      <c r="AG381" s="374" t="s">
        <v>1444</v>
      </c>
      <c r="AH381" s="374" t="s">
        <v>2279</v>
      </c>
      <c r="AI381" s="374">
        <v>50000</v>
      </c>
      <c r="AJ381" s="374">
        <v>10000</v>
      </c>
      <c r="AK381" s="374">
        <v>50000</v>
      </c>
      <c r="AL381" s="369">
        <v>1.9E-2</v>
      </c>
      <c r="AM381" s="369">
        <v>0.2</v>
      </c>
      <c r="AN381" s="369" t="s">
        <v>34</v>
      </c>
      <c r="AO381" s="367" t="s">
        <v>1324</v>
      </c>
      <c r="AP381" s="370" t="s">
        <v>13</v>
      </c>
      <c r="AQ381" s="376" t="s">
        <v>664</v>
      </c>
      <c r="AR381" s="369" t="s">
        <v>34</v>
      </c>
      <c r="AS381" s="369" t="s">
        <v>34</v>
      </c>
      <c r="AT381" s="369"/>
      <c r="AW381" s="680"/>
      <c r="AX381" s="680"/>
      <c r="AY381" s="681"/>
      <c r="AZ381" s="681"/>
      <c r="BA381" s="681"/>
      <c r="BB381" s="681"/>
      <c r="BC381" s="681"/>
      <c r="BD381" s="681"/>
      <c r="BE381" s="681"/>
      <c r="BF381" s="681"/>
      <c r="BG381" s="682"/>
      <c r="BH381" s="682"/>
      <c r="BI381" s="683"/>
      <c r="BJ381" s="683"/>
      <c r="BK381" s="683"/>
      <c r="BL381" s="218"/>
      <c r="BM381" s="682"/>
      <c r="BN381" s="682"/>
      <c r="BO381" s="682"/>
      <c r="BP381" s="682"/>
      <c r="BQ381" s="682"/>
      <c r="BR381" s="682"/>
      <c r="BS381" s="682"/>
      <c r="BT381" s="682"/>
      <c r="BU381" s="682"/>
      <c r="BV381" s="684"/>
      <c r="BW381" s="681"/>
    </row>
    <row r="382" spans="2:75" ht="15.75" customHeight="1">
      <c r="B382" s="363" t="s">
        <v>36</v>
      </c>
      <c r="C382" s="364">
        <v>23957096000186</v>
      </c>
      <c r="D382" s="365" t="s">
        <v>11</v>
      </c>
      <c r="E382" s="365" t="s">
        <v>620</v>
      </c>
      <c r="F382" s="365" t="s">
        <v>685</v>
      </c>
      <c r="G382" s="366" t="s">
        <v>738</v>
      </c>
      <c r="H382" s="366" t="s">
        <v>34</v>
      </c>
      <c r="I382" s="366" t="s">
        <v>1319</v>
      </c>
      <c r="J382" s="366" t="s">
        <v>608</v>
      </c>
      <c r="K382" s="367" t="s">
        <v>48</v>
      </c>
      <c r="L382" s="368"/>
      <c r="M382" s="368" t="s">
        <v>34</v>
      </c>
      <c r="N382" s="367">
        <v>425559</v>
      </c>
      <c r="O382" s="367" t="s">
        <v>1321</v>
      </c>
      <c r="P382" s="371">
        <v>42639</v>
      </c>
      <c r="Q382" s="372">
        <v>304129523.77999997</v>
      </c>
      <c r="R382" s="372">
        <v>257230996.85984114</v>
      </c>
      <c r="S382" s="367">
        <v>180</v>
      </c>
      <c r="T382" s="369">
        <v>8.1361431103017967E-2</v>
      </c>
      <c r="U382" s="369">
        <v>1.05177510010414</v>
      </c>
      <c r="V382" s="369">
        <v>0.11064660678341665</v>
      </c>
      <c r="W382" s="369">
        <v>1.08470671944164</v>
      </c>
      <c r="X382" s="369">
        <v>0.17408743305494978</v>
      </c>
      <c r="Y382" s="369">
        <v>1.3201366296745034</v>
      </c>
      <c r="Z382" s="369">
        <v>0.24907299364897728</v>
      </c>
      <c r="AA382" s="369">
        <v>1.415811642441815</v>
      </c>
      <c r="AB382" s="369">
        <v>3.4296322311162843E-3</v>
      </c>
      <c r="AC382" s="373">
        <v>2.2795483336471598</v>
      </c>
      <c r="AD382" s="555">
        <v>0</v>
      </c>
      <c r="AE382" s="370" t="s">
        <v>2371</v>
      </c>
      <c r="AF382" s="370" t="s">
        <v>736</v>
      </c>
      <c r="AG382" s="374" t="s">
        <v>736</v>
      </c>
      <c r="AH382" s="374" t="s">
        <v>2279</v>
      </c>
      <c r="AI382" s="374">
        <v>5000</v>
      </c>
      <c r="AJ382" s="374">
        <v>5000</v>
      </c>
      <c r="AK382" s="374">
        <v>5000</v>
      </c>
      <c r="AL382" s="369">
        <v>0.02</v>
      </c>
      <c r="AM382" s="369">
        <v>0.2</v>
      </c>
      <c r="AN382" s="369" t="s">
        <v>2291</v>
      </c>
      <c r="AO382" s="367" t="s">
        <v>1324</v>
      </c>
      <c r="AP382" s="370" t="s">
        <v>13</v>
      </c>
      <c r="AQ382" s="376" t="s">
        <v>686</v>
      </c>
      <c r="AR382" s="369">
        <v>3.3333333333333331E-3</v>
      </c>
      <c r="AS382" s="369">
        <v>3.3333333333333331E-3</v>
      </c>
      <c r="AT382" s="369"/>
      <c r="AW382" s="680"/>
      <c r="AX382" s="680"/>
      <c r="AY382" s="681"/>
      <c r="AZ382" s="681"/>
      <c r="BA382" s="681"/>
      <c r="BB382" s="681"/>
      <c r="BC382" s="681"/>
      <c r="BD382" s="681"/>
      <c r="BE382" s="681"/>
      <c r="BF382" s="681"/>
      <c r="BG382" s="682"/>
      <c r="BH382" s="682"/>
      <c r="BI382" s="683"/>
      <c r="BJ382" s="683"/>
      <c r="BK382" s="683"/>
      <c r="BL382" s="218"/>
      <c r="BM382" s="682"/>
      <c r="BN382" s="682"/>
      <c r="BO382" s="682"/>
      <c r="BP382" s="682"/>
      <c r="BQ382" s="682"/>
      <c r="BR382" s="682"/>
      <c r="BS382" s="682"/>
      <c r="BT382" s="682"/>
      <c r="BU382" s="682"/>
      <c r="BV382" s="684"/>
      <c r="BW382" s="681"/>
    </row>
    <row r="383" spans="2:75" ht="15.75" customHeight="1">
      <c r="B383" s="363" t="s">
        <v>1568</v>
      </c>
      <c r="C383" s="364">
        <v>41681839000110</v>
      </c>
      <c r="D383" s="365" t="s">
        <v>14</v>
      </c>
      <c r="E383" s="365"/>
      <c r="F383" s="365"/>
      <c r="G383" s="366"/>
      <c r="H383" s="366" t="s">
        <v>34</v>
      </c>
      <c r="I383" s="366"/>
      <c r="J383" s="366"/>
      <c r="K383" s="367"/>
      <c r="L383" s="368"/>
      <c r="M383" s="368"/>
      <c r="N383" s="367">
        <v>591904</v>
      </c>
      <c r="O383" s="367" t="s">
        <v>1321</v>
      </c>
      <c r="P383" s="371">
        <v>44336</v>
      </c>
      <c r="Q383" s="372" t="s">
        <v>1394</v>
      </c>
      <c r="R383" s="372" t="s">
        <v>1421</v>
      </c>
      <c r="S383" s="367">
        <v>32</v>
      </c>
      <c r="T383" s="369" t="s">
        <v>1421</v>
      </c>
      <c r="U383" s="369" t="s">
        <v>1421</v>
      </c>
      <c r="V383" s="369" t="s">
        <v>1421</v>
      </c>
      <c r="W383" s="369" t="s">
        <v>1421</v>
      </c>
      <c r="X383" s="369" t="s">
        <v>1421</v>
      </c>
      <c r="Y383" s="369" t="s">
        <v>1421</v>
      </c>
      <c r="Z383" s="369" t="s">
        <v>1421</v>
      </c>
      <c r="AA383" s="369" t="s">
        <v>1421</v>
      </c>
      <c r="AB383" s="369" t="s">
        <v>1421</v>
      </c>
      <c r="AC383" s="373" t="s">
        <v>1421</v>
      </c>
      <c r="AD383" s="555">
        <v>0</v>
      </c>
      <c r="AE383" s="370" t="s">
        <v>2372</v>
      </c>
      <c r="AF383" s="370" t="s">
        <v>2278</v>
      </c>
      <c r="AG383" s="374" t="s">
        <v>1444</v>
      </c>
      <c r="AH383" s="374" t="s">
        <v>2300</v>
      </c>
      <c r="AI383" s="374" t="s">
        <v>1432</v>
      </c>
      <c r="AJ383" s="374" t="s">
        <v>1432</v>
      </c>
      <c r="AK383" s="374" t="s">
        <v>1432</v>
      </c>
      <c r="AL383" s="369">
        <v>0.01</v>
      </c>
      <c r="AM383" s="369">
        <v>0.1</v>
      </c>
      <c r="AN383" s="369" t="s">
        <v>34</v>
      </c>
      <c r="AO383" s="367" t="s">
        <v>1324</v>
      </c>
      <c r="AP383" s="370" t="s">
        <v>716</v>
      </c>
      <c r="AQ383" s="376" t="s">
        <v>659</v>
      </c>
      <c r="AR383" s="369" t="s">
        <v>34</v>
      </c>
      <c r="AS383" s="369" t="s">
        <v>34</v>
      </c>
      <c r="AT383" s="369"/>
      <c r="AW383" s="680"/>
      <c r="AX383" s="680"/>
      <c r="AY383" s="681"/>
      <c r="AZ383" s="681"/>
      <c r="BA383" s="681"/>
      <c r="BB383" s="681"/>
      <c r="BC383" s="681"/>
      <c r="BD383" s="681"/>
      <c r="BE383" s="681"/>
      <c r="BF383" s="681"/>
      <c r="BG383" s="682"/>
      <c r="BH383" s="682"/>
      <c r="BI383" s="683"/>
      <c r="BJ383" s="683"/>
      <c r="BK383" s="683"/>
      <c r="BL383" s="218"/>
      <c r="BM383" s="682"/>
      <c r="BN383" s="682"/>
      <c r="BO383" s="682"/>
      <c r="BP383" s="682"/>
      <c r="BQ383" s="682"/>
      <c r="BR383" s="682"/>
      <c r="BS383" s="682"/>
      <c r="BT383" s="682"/>
      <c r="BU383" s="682"/>
      <c r="BV383" s="684"/>
      <c r="BW383" s="681"/>
    </row>
    <row r="384" spans="2:75" ht="15.75" customHeight="1">
      <c r="B384" s="363" t="s">
        <v>166</v>
      </c>
      <c r="C384" s="364">
        <v>19773986000160</v>
      </c>
      <c r="D384" s="365" t="s">
        <v>14</v>
      </c>
      <c r="E384" s="365" t="s">
        <v>607</v>
      </c>
      <c r="F384" s="365"/>
      <c r="G384" s="366"/>
      <c r="H384" s="366" t="s">
        <v>34</v>
      </c>
      <c r="I384" s="366" t="s">
        <v>34</v>
      </c>
      <c r="J384" s="366" t="s">
        <v>608</v>
      </c>
      <c r="K384" s="367" t="s">
        <v>48</v>
      </c>
      <c r="L384" s="368"/>
      <c r="M384" s="368" t="s">
        <v>34</v>
      </c>
      <c r="N384" s="367">
        <v>366471</v>
      </c>
      <c r="O384" s="367" t="s">
        <v>1321</v>
      </c>
      <c r="P384" s="371">
        <v>41764</v>
      </c>
      <c r="Q384" s="372">
        <v>67722908.010000005</v>
      </c>
      <c r="R384" s="372">
        <v>69333736.657579377</v>
      </c>
      <c r="S384" s="367">
        <v>32</v>
      </c>
      <c r="T384" s="369">
        <v>-0.11575858586787391</v>
      </c>
      <c r="U384" s="369">
        <v>-1.4964338334331555</v>
      </c>
      <c r="V384" s="369">
        <v>-0.30557803492319824</v>
      </c>
      <c r="W384" s="369">
        <v>-2.9956865143074936</v>
      </c>
      <c r="X384" s="369">
        <v>-0.1717146889666511</v>
      </c>
      <c r="Y384" s="369">
        <v>-1.3021436802189388</v>
      </c>
      <c r="Z384" s="369">
        <v>-0.1731874177363707</v>
      </c>
      <c r="AA384" s="369">
        <v>-0.98445342774156086</v>
      </c>
      <c r="AB384" s="369">
        <v>0.26770040720186183</v>
      </c>
      <c r="AC384" s="373">
        <v>-1.5904017865109434</v>
      </c>
      <c r="AD384" s="555">
        <v>0</v>
      </c>
      <c r="AE384" s="370" t="s">
        <v>2314</v>
      </c>
      <c r="AF384" s="370" t="s">
        <v>2287</v>
      </c>
      <c r="AG384" s="374" t="s">
        <v>1445</v>
      </c>
      <c r="AH384" s="374" t="s">
        <v>2282</v>
      </c>
      <c r="AI384" s="374">
        <v>100000</v>
      </c>
      <c r="AJ384" s="374">
        <v>10000</v>
      </c>
      <c r="AK384" s="374">
        <v>10000</v>
      </c>
      <c r="AL384" s="369">
        <v>0.02</v>
      </c>
      <c r="AM384" s="369">
        <v>0.2</v>
      </c>
      <c r="AN384" s="369" t="s">
        <v>2296</v>
      </c>
      <c r="AO384" s="367" t="s">
        <v>1324</v>
      </c>
      <c r="AP384" s="370" t="s">
        <v>716</v>
      </c>
      <c r="AQ384" s="376" t="s">
        <v>659</v>
      </c>
      <c r="AR384" s="369">
        <v>4.0000000000000001E-3</v>
      </c>
      <c r="AS384" s="369">
        <v>4.0000000000000001E-3</v>
      </c>
      <c r="AT384" s="369"/>
      <c r="AW384" s="680"/>
      <c r="AX384" s="680"/>
      <c r="AY384" s="681"/>
      <c r="AZ384" s="681"/>
      <c r="BA384" s="681"/>
      <c r="BB384" s="681"/>
      <c r="BC384" s="681"/>
      <c r="BD384" s="681"/>
      <c r="BE384" s="681"/>
      <c r="BF384" s="681"/>
      <c r="BG384" s="682"/>
      <c r="BH384" s="682"/>
      <c r="BI384" s="683"/>
      <c r="BJ384" s="683"/>
      <c r="BK384" s="683"/>
      <c r="BL384" s="218"/>
      <c r="BM384" s="682"/>
      <c r="BN384" s="682"/>
      <c r="BO384" s="682"/>
      <c r="BP384" s="682"/>
      <c r="BQ384" s="682"/>
      <c r="BR384" s="682"/>
      <c r="BS384" s="682"/>
      <c r="BT384" s="682"/>
      <c r="BU384" s="682"/>
      <c r="BV384" s="684"/>
      <c r="BW384" s="681"/>
    </row>
    <row r="385" spans="2:75" ht="15.75" customHeight="1">
      <c r="B385" s="363" t="s">
        <v>1569</v>
      </c>
      <c r="C385" s="364">
        <v>19729259000104</v>
      </c>
      <c r="D385" s="365" t="s">
        <v>13</v>
      </c>
      <c r="E385" s="365"/>
      <c r="F385" s="365"/>
      <c r="G385" s="366"/>
      <c r="H385" s="366" t="s">
        <v>1338</v>
      </c>
      <c r="I385" s="366"/>
      <c r="J385" s="366"/>
      <c r="K385" s="367"/>
      <c r="L385" s="368"/>
      <c r="M385" s="368"/>
      <c r="N385" s="367">
        <v>367745</v>
      </c>
      <c r="O385" s="367" t="s">
        <v>1324</v>
      </c>
      <c r="P385" s="371">
        <v>41782</v>
      </c>
      <c r="Q385" s="372" t="s">
        <v>1394</v>
      </c>
      <c r="R385" s="372" t="s">
        <v>1421</v>
      </c>
      <c r="S385" s="367">
        <v>1</v>
      </c>
      <c r="T385" s="369" t="s">
        <v>1421</v>
      </c>
      <c r="U385" s="369" t="s">
        <v>1421</v>
      </c>
      <c r="V385" s="369" t="s">
        <v>1421</v>
      </c>
      <c r="W385" s="369" t="s">
        <v>1421</v>
      </c>
      <c r="X385" s="369" t="s">
        <v>1421</v>
      </c>
      <c r="Y385" s="369" t="s">
        <v>1421</v>
      </c>
      <c r="Z385" s="369" t="s">
        <v>1421</v>
      </c>
      <c r="AA385" s="369" t="s">
        <v>1421</v>
      </c>
      <c r="AB385" s="369" t="s">
        <v>1421</v>
      </c>
      <c r="AC385" s="373" t="s">
        <v>1421</v>
      </c>
      <c r="AD385" s="555">
        <v>0</v>
      </c>
      <c r="AE385" s="370" t="s">
        <v>2372</v>
      </c>
      <c r="AF385" s="370" t="s">
        <v>2278</v>
      </c>
      <c r="AG385" s="374" t="s">
        <v>1444</v>
      </c>
      <c r="AH385" s="374" t="s">
        <v>2300</v>
      </c>
      <c r="AI385" s="374">
        <v>1000000</v>
      </c>
      <c r="AJ385" s="374" t="s">
        <v>2373</v>
      </c>
      <c r="AK385" s="374">
        <v>1000000</v>
      </c>
      <c r="AL385" s="369">
        <v>3.0000000000000001E-3</v>
      </c>
      <c r="AM385" s="369">
        <v>0.1</v>
      </c>
      <c r="AN385" s="369" t="s">
        <v>64</v>
      </c>
      <c r="AO385" s="367" t="s">
        <v>1324</v>
      </c>
      <c r="AP385" s="370" t="s">
        <v>13</v>
      </c>
      <c r="AQ385" s="376" t="s">
        <v>679</v>
      </c>
      <c r="AR385" s="369" t="s">
        <v>34</v>
      </c>
      <c r="AS385" s="369" t="s">
        <v>34</v>
      </c>
      <c r="AT385" s="369"/>
      <c r="AW385" s="680"/>
      <c r="AX385" s="680"/>
      <c r="AY385" s="681"/>
      <c r="AZ385" s="681"/>
      <c r="BA385" s="681"/>
      <c r="BB385" s="681"/>
      <c r="BC385" s="681"/>
      <c r="BD385" s="681"/>
      <c r="BE385" s="681"/>
      <c r="BF385" s="681"/>
      <c r="BG385" s="682"/>
      <c r="BH385" s="682"/>
      <c r="BI385" s="683"/>
      <c r="BJ385" s="683"/>
      <c r="BK385" s="683"/>
      <c r="BL385" s="218"/>
      <c r="BM385" s="682"/>
      <c r="BN385" s="682"/>
      <c r="BO385" s="682"/>
      <c r="BP385" s="682"/>
      <c r="BQ385" s="682"/>
      <c r="BR385" s="682"/>
      <c r="BS385" s="682"/>
      <c r="BT385" s="682"/>
      <c r="BU385" s="682"/>
      <c r="BV385" s="684"/>
      <c r="BW385" s="681"/>
    </row>
    <row r="386" spans="2:75" ht="15.75" customHeight="1">
      <c r="B386" s="363" t="s">
        <v>552</v>
      </c>
      <c r="C386" s="364">
        <v>14438229000117</v>
      </c>
      <c r="D386" s="365" t="s">
        <v>14</v>
      </c>
      <c r="E386" s="365" t="s">
        <v>607</v>
      </c>
      <c r="F386" s="365"/>
      <c r="G386" s="366"/>
      <c r="H386" s="366" t="s">
        <v>34</v>
      </c>
      <c r="I386" s="366" t="s">
        <v>34</v>
      </c>
      <c r="J386" s="366" t="s">
        <v>608</v>
      </c>
      <c r="K386" s="367" t="s">
        <v>48</v>
      </c>
      <c r="L386" s="368"/>
      <c r="M386" s="368" t="s">
        <v>1418</v>
      </c>
      <c r="N386" s="367">
        <v>383732</v>
      </c>
      <c r="O386" s="367" t="s">
        <v>1321</v>
      </c>
      <c r="P386" s="371">
        <v>41947</v>
      </c>
      <c r="Q386" s="372">
        <v>180883282.12</v>
      </c>
      <c r="R386" s="372">
        <v>135492277.15488091</v>
      </c>
      <c r="S386" s="367">
        <v>32</v>
      </c>
      <c r="T386" s="369">
        <v>0.19445534691951538</v>
      </c>
      <c r="U386" s="369">
        <v>2.5137622236892057</v>
      </c>
      <c r="V386" s="369">
        <v>0.2001565644537755</v>
      </c>
      <c r="W386" s="369">
        <v>1.9622036022156979</v>
      </c>
      <c r="X386" s="369">
        <v>0.6399221539655513</v>
      </c>
      <c r="Y386" s="369">
        <v>4.8526459421311579</v>
      </c>
      <c r="Z386" s="369">
        <v>1.020152969129926</v>
      </c>
      <c r="AA386" s="369">
        <v>5.7988801981529692</v>
      </c>
      <c r="AB386" s="369">
        <v>0.17730840923061394</v>
      </c>
      <c r="AC386" s="373">
        <v>0.56985380405293551</v>
      </c>
      <c r="AD386" s="555">
        <v>0</v>
      </c>
      <c r="AE386" s="370" t="s">
        <v>2374</v>
      </c>
      <c r="AF386" s="370" t="s">
        <v>2278</v>
      </c>
      <c r="AG386" s="374" t="s">
        <v>1444</v>
      </c>
      <c r="AH386" s="374" t="s">
        <v>2282</v>
      </c>
      <c r="AI386" s="374">
        <v>5000</v>
      </c>
      <c r="AJ386" s="374">
        <v>1000</v>
      </c>
      <c r="AK386" s="374">
        <v>1000</v>
      </c>
      <c r="AL386" s="369">
        <v>0.02</v>
      </c>
      <c r="AM386" s="369">
        <v>0.2</v>
      </c>
      <c r="AN386" s="369" t="s">
        <v>34</v>
      </c>
      <c r="AO386" s="367" t="s">
        <v>1324</v>
      </c>
      <c r="AP386" s="370" t="s">
        <v>716</v>
      </c>
      <c r="AQ386" s="376" t="s">
        <v>659</v>
      </c>
      <c r="AR386" s="369">
        <v>2.666E-3</v>
      </c>
      <c r="AS386" s="369">
        <v>2.666E-3</v>
      </c>
      <c r="AT386" s="369"/>
      <c r="AW386" s="680"/>
      <c r="AX386" s="680"/>
      <c r="AY386" s="681"/>
      <c r="AZ386" s="681"/>
      <c r="BA386" s="681"/>
      <c r="BB386" s="681"/>
      <c r="BC386" s="681"/>
      <c r="BD386" s="681"/>
      <c r="BE386" s="681"/>
      <c r="BF386" s="681"/>
      <c r="BG386" s="682"/>
      <c r="BH386" s="682"/>
      <c r="BI386" s="683"/>
      <c r="BJ386" s="683"/>
      <c r="BK386" s="683"/>
      <c r="BL386" s="218"/>
      <c r="BM386" s="682"/>
      <c r="BN386" s="682"/>
      <c r="BO386" s="682"/>
      <c r="BP386" s="682"/>
      <c r="BQ386" s="682"/>
      <c r="BR386" s="682"/>
      <c r="BS386" s="682"/>
      <c r="BT386" s="682"/>
      <c r="BU386" s="682"/>
      <c r="BV386" s="684"/>
      <c r="BW386" s="681"/>
    </row>
    <row r="387" spans="2:75" ht="15.75" customHeight="1">
      <c r="B387" s="363" t="s">
        <v>167</v>
      </c>
      <c r="C387" s="364">
        <v>30338659000113</v>
      </c>
      <c r="D387" s="365" t="s">
        <v>13</v>
      </c>
      <c r="E387" s="365" t="s">
        <v>615</v>
      </c>
      <c r="F387" s="365" t="s">
        <v>619</v>
      </c>
      <c r="G387" s="366" t="s">
        <v>34</v>
      </c>
      <c r="H387" s="366" t="s">
        <v>1338</v>
      </c>
      <c r="I387" s="366" t="s">
        <v>34</v>
      </c>
      <c r="J387" s="366" t="s">
        <v>608</v>
      </c>
      <c r="K387" s="367" t="s">
        <v>48</v>
      </c>
      <c r="L387" s="368"/>
      <c r="M387" s="368" t="s">
        <v>1418</v>
      </c>
      <c r="N387" s="367">
        <v>470724</v>
      </c>
      <c r="O387" s="367" t="s">
        <v>1321</v>
      </c>
      <c r="P387" s="371">
        <v>43304</v>
      </c>
      <c r="Q387" s="372">
        <v>22709175.010000002</v>
      </c>
      <c r="R387" s="372">
        <v>25653042.223015867</v>
      </c>
      <c r="S387" s="367">
        <v>31</v>
      </c>
      <c r="T387" s="369">
        <v>0.12440327749084057</v>
      </c>
      <c r="U387" s="369">
        <v>1.6081854493259826</v>
      </c>
      <c r="V387" s="369">
        <v>-0.27037886207066453</v>
      </c>
      <c r="W387" s="369">
        <v>-2.6506169236361106</v>
      </c>
      <c r="X387" s="369">
        <v>-0.30542603503228716</v>
      </c>
      <c r="Y387" s="369">
        <v>-2.3161011075113112</v>
      </c>
      <c r="Z387" s="369">
        <v>-7.9255573265021972E-2</v>
      </c>
      <c r="AA387" s="369">
        <v>-0.4505143721649692</v>
      </c>
      <c r="AB387" s="369">
        <v>0.62415983240941608</v>
      </c>
      <c r="AC387" s="373">
        <v>-0.34563651201846268</v>
      </c>
      <c r="AD387" s="555">
        <v>29661053000135</v>
      </c>
      <c r="AE387" s="370" t="s">
        <v>2375</v>
      </c>
      <c r="AF387" s="370" t="s">
        <v>2278</v>
      </c>
      <c r="AG387" s="374" t="s">
        <v>1444</v>
      </c>
      <c r="AH387" s="374" t="s">
        <v>2282</v>
      </c>
      <c r="AI387" s="374">
        <v>500</v>
      </c>
      <c r="AJ387" s="374">
        <v>500</v>
      </c>
      <c r="AK387" s="374">
        <v>500</v>
      </c>
      <c r="AL387" s="369">
        <v>1.8000000000000002E-2</v>
      </c>
      <c r="AM387" s="369">
        <v>0.2</v>
      </c>
      <c r="AN387" s="369" t="s">
        <v>34</v>
      </c>
      <c r="AO387" s="367" t="s">
        <v>1324</v>
      </c>
      <c r="AP387" s="370" t="s">
        <v>13</v>
      </c>
      <c r="AQ387" s="376" t="s">
        <v>668</v>
      </c>
      <c r="AR387" s="369">
        <v>3.5999999999999995E-3</v>
      </c>
      <c r="AS387" s="369">
        <v>3.5999999999999995E-3</v>
      </c>
      <c r="AT387" s="369"/>
      <c r="AW387" s="680"/>
      <c r="AX387" s="680"/>
      <c r="AY387" s="681"/>
      <c r="AZ387" s="681"/>
      <c r="BA387" s="681"/>
      <c r="BB387" s="681"/>
      <c r="BC387" s="681"/>
      <c r="BD387" s="681"/>
      <c r="BE387" s="681"/>
      <c r="BF387" s="681"/>
      <c r="BG387" s="682"/>
      <c r="BH387" s="682"/>
      <c r="BI387" s="683"/>
      <c r="BJ387" s="683"/>
      <c r="BK387" s="683"/>
      <c r="BL387" s="218"/>
      <c r="BM387" s="682"/>
      <c r="BN387" s="682"/>
      <c r="BO387" s="682"/>
      <c r="BP387" s="682"/>
      <c r="BQ387" s="682"/>
      <c r="BR387" s="682"/>
      <c r="BS387" s="682"/>
      <c r="BT387" s="682"/>
      <c r="BU387" s="682"/>
      <c r="BV387" s="684"/>
      <c r="BW387" s="681"/>
    </row>
    <row r="388" spans="2:75" ht="15.75" customHeight="1">
      <c r="B388" s="363" t="s">
        <v>527</v>
      </c>
      <c r="C388" s="364">
        <v>42562316000117</v>
      </c>
      <c r="D388" s="365" t="s">
        <v>13</v>
      </c>
      <c r="E388" s="365" t="s">
        <v>616</v>
      </c>
      <c r="F388" s="365" t="s">
        <v>619</v>
      </c>
      <c r="G388" s="366" t="s">
        <v>34</v>
      </c>
      <c r="H388" s="366" t="s">
        <v>1338</v>
      </c>
      <c r="I388" s="366" t="s">
        <v>34</v>
      </c>
      <c r="J388" s="366" t="s">
        <v>611</v>
      </c>
      <c r="K388" s="367" t="s">
        <v>48</v>
      </c>
      <c r="L388" s="368"/>
      <c r="M388" s="368" t="s">
        <v>1418</v>
      </c>
      <c r="N388" s="367">
        <v>604887</v>
      </c>
      <c r="O388" s="367" t="s">
        <v>1321</v>
      </c>
      <c r="P388" s="371">
        <v>44407</v>
      </c>
      <c r="Q388" s="372">
        <v>21951855.649999999</v>
      </c>
      <c r="R388" s="372">
        <v>42895517.718650825</v>
      </c>
      <c r="S388" s="367">
        <v>33</v>
      </c>
      <c r="T388" s="369">
        <v>-3.7949858165630124E-3</v>
      </c>
      <c r="U388" s="369">
        <v>-4.9058522361233349E-2</v>
      </c>
      <c r="V388" s="369">
        <v>2.5148173011031671E-2</v>
      </c>
      <c r="W388" s="369">
        <v>0.24653618434176289</v>
      </c>
      <c r="X388" s="369" t="s">
        <v>1421</v>
      </c>
      <c r="Y388" s="369" t="s">
        <v>1421</v>
      </c>
      <c r="Z388" s="369" t="s">
        <v>1421</v>
      </c>
      <c r="AA388" s="369" t="s">
        <v>1421</v>
      </c>
      <c r="AB388" s="369">
        <v>7.5534894895426752E-2</v>
      </c>
      <c r="AC388" s="373">
        <v>-0.91968827775901207</v>
      </c>
      <c r="AD388" s="555">
        <v>0</v>
      </c>
      <c r="AE388" s="370" t="s">
        <v>2376</v>
      </c>
      <c r="AF388" s="370" t="s">
        <v>2278</v>
      </c>
      <c r="AG388" s="374" t="s">
        <v>1444</v>
      </c>
      <c r="AH388" s="374" t="s">
        <v>2279</v>
      </c>
      <c r="AI388" s="374">
        <v>100000</v>
      </c>
      <c r="AJ388" s="374">
        <v>10000</v>
      </c>
      <c r="AK388" s="374">
        <v>100000</v>
      </c>
      <c r="AL388" s="369">
        <v>1.5700000000000002E-2</v>
      </c>
      <c r="AM388" s="369">
        <v>0.15</v>
      </c>
      <c r="AN388" s="369" t="s">
        <v>64</v>
      </c>
      <c r="AO388" s="367" t="s">
        <v>1324</v>
      </c>
      <c r="AP388" s="370" t="s">
        <v>13</v>
      </c>
      <c r="AQ388" s="376" t="s">
        <v>668</v>
      </c>
      <c r="AR388" s="369" t="s">
        <v>34</v>
      </c>
      <c r="AS388" s="369" t="s">
        <v>34</v>
      </c>
      <c r="AT388" s="369"/>
      <c r="AW388" s="680"/>
      <c r="AX388" s="680"/>
      <c r="AY388" s="681"/>
      <c r="AZ388" s="681"/>
      <c r="BA388" s="681"/>
      <c r="BB388" s="681"/>
      <c r="BC388" s="681"/>
      <c r="BD388" s="681"/>
      <c r="BE388" s="681"/>
      <c r="BF388" s="681"/>
      <c r="BG388" s="682"/>
      <c r="BH388" s="682"/>
      <c r="BI388" s="683"/>
      <c r="BJ388" s="683"/>
      <c r="BK388" s="683"/>
      <c r="BL388" s="218"/>
      <c r="BM388" s="682"/>
      <c r="BN388" s="682"/>
      <c r="BO388" s="682"/>
      <c r="BP388" s="682"/>
      <c r="BQ388" s="682"/>
      <c r="BR388" s="682"/>
      <c r="BS388" s="682"/>
      <c r="BT388" s="682"/>
      <c r="BU388" s="682"/>
      <c r="BV388" s="684"/>
      <c r="BW388" s="681"/>
    </row>
    <row r="389" spans="2:75" ht="15.75" customHeight="1">
      <c r="B389" s="363" t="s">
        <v>168</v>
      </c>
      <c r="C389" s="364">
        <v>23591953000177</v>
      </c>
      <c r="D389" s="365" t="s">
        <v>14</v>
      </c>
      <c r="E389" s="365" t="s">
        <v>607</v>
      </c>
      <c r="F389" s="365"/>
      <c r="G389" s="366"/>
      <c r="H389" s="366" t="s">
        <v>34</v>
      </c>
      <c r="I389" s="366" t="s">
        <v>34</v>
      </c>
      <c r="J389" s="366" t="s">
        <v>608</v>
      </c>
      <c r="K389" s="367" t="s">
        <v>48</v>
      </c>
      <c r="L389" s="368"/>
      <c r="M389" s="368" t="s">
        <v>34</v>
      </c>
      <c r="N389" s="367">
        <v>409804</v>
      </c>
      <c r="O389" s="367" t="s">
        <v>1321</v>
      </c>
      <c r="P389" s="371">
        <v>42359</v>
      </c>
      <c r="Q389" s="372">
        <v>107545241.53</v>
      </c>
      <c r="R389" s="372">
        <v>104038845.31380954</v>
      </c>
      <c r="S389" s="367">
        <v>24</v>
      </c>
      <c r="T389" s="369">
        <v>0.18168018837675493</v>
      </c>
      <c r="U389" s="369">
        <v>2.3486152557340203</v>
      </c>
      <c r="V389" s="369">
        <v>6.0216996357710606E-2</v>
      </c>
      <c r="W389" s="369">
        <v>0.59032791400152618</v>
      </c>
      <c r="X389" s="369">
        <v>0.10607246206027132</v>
      </c>
      <c r="Y389" s="369">
        <v>0.80436674898482452</v>
      </c>
      <c r="Z389" s="369">
        <v>0.36279603243794645</v>
      </c>
      <c r="AA389" s="369">
        <v>2.0622502625926584</v>
      </c>
      <c r="AB389" s="369">
        <v>0.1891799489331657</v>
      </c>
      <c r="AC389" s="373">
        <v>-0.10977938218674906</v>
      </c>
      <c r="AD389" s="555">
        <v>0</v>
      </c>
      <c r="AE389" s="370" t="s">
        <v>2377</v>
      </c>
      <c r="AF389" s="370" t="s">
        <v>2278</v>
      </c>
      <c r="AG389" s="374" t="s">
        <v>1444</v>
      </c>
      <c r="AH389" s="374" t="s">
        <v>2279</v>
      </c>
      <c r="AI389" s="374">
        <v>10000</v>
      </c>
      <c r="AJ389" s="374">
        <v>1000</v>
      </c>
      <c r="AK389" s="374">
        <v>10000</v>
      </c>
      <c r="AL389" s="369">
        <v>0.02</v>
      </c>
      <c r="AM389" s="369">
        <v>0.2</v>
      </c>
      <c r="AN389" s="369" t="s">
        <v>34</v>
      </c>
      <c r="AO389" s="367" t="s">
        <v>1324</v>
      </c>
      <c r="AP389" s="370" t="s">
        <v>716</v>
      </c>
      <c r="AQ389" s="376" t="s">
        <v>659</v>
      </c>
      <c r="AR389" s="369">
        <v>4.0000000000000001E-3</v>
      </c>
      <c r="AS389" s="369">
        <v>4.0000000000000001E-3</v>
      </c>
      <c r="AT389" s="369"/>
      <c r="AW389" s="680"/>
      <c r="AX389" s="680"/>
      <c r="AY389" s="681"/>
      <c r="AZ389" s="681"/>
      <c r="BA389" s="681"/>
      <c r="BB389" s="681"/>
      <c r="BC389" s="681"/>
      <c r="BD389" s="681"/>
      <c r="BE389" s="681"/>
      <c r="BF389" s="681"/>
      <c r="BG389" s="682"/>
      <c r="BH389" s="682"/>
      <c r="BI389" s="683"/>
      <c r="BJ389" s="683"/>
      <c r="BK389" s="683"/>
      <c r="BL389" s="218"/>
      <c r="BM389" s="682"/>
      <c r="BN389" s="682"/>
      <c r="BO389" s="682"/>
      <c r="BP389" s="682"/>
      <c r="BQ389" s="682"/>
      <c r="BR389" s="682"/>
      <c r="BS389" s="682"/>
      <c r="BT389" s="682"/>
      <c r="BU389" s="682"/>
      <c r="BV389" s="684"/>
      <c r="BW389" s="681"/>
    </row>
    <row r="390" spans="2:75" ht="15.75" customHeight="1">
      <c r="B390" s="363" t="s">
        <v>902</v>
      </c>
      <c r="C390" s="364">
        <v>11701977000152</v>
      </c>
      <c r="D390" s="365" t="s">
        <v>11</v>
      </c>
      <c r="E390" s="365" t="s">
        <v>620</v>
      </c>
      <c r="F390" s="365"/>
      <c r="G390" s="366" t="s">
        <v>738</v>
      </c>
      <c r="H390" s="366" t="s">
        <v>34</v>
      </c>
      <c r="I390" s="366" t="s">
        <v>34</v>
      </c>
      <c r="J390" s="366"/>
      <c r="K390" s="367" t="s">
        <v>48</v>
      </c>
      <c r="L390" s="368"/>
      <c r="M390" s="368" t="s">
        <v>34</v>
      </c>
      <c r="N390" s="367">
        <v>259047</v>
      </c>
      <c r="O390" s="367" t="s">
        <v>1321</v>
      </c>
      <c r="P390" s="371">
        <v>40470</v>
      </c>
      <c r="Q390" s="372">
        <v>20078928.27</v>
      </c>
      <c r="R390" s="372">
        <v>21155316.152777772</v>
      </c>
      <c r="S390" s="367">
        <v>15</v>
      </c>
      <c r="T390" s="369">
        <v>5.9929064066354121E-2</v>
      </c>
      <c r="U390" s="369">
        <v>0.77471470822246824</v>
      </c>
      <c r="V390" s="369">
        <v>6.6075987806430536E-2</v>
      </c>
      <c r="W390" s="369">
        <v>0.6477656211154702</v>
      </c>
      <c r="X390" s="369">
        <v>0.11522674018483969</v>
      </c>
      <c r="Y390" s="369">
        <v>0.87378530297462442</v>
      </c>
      <c r="Z390" s="369">
        <v>0.19504958051842691</v>
      </c>
      <c r="AA390" s="369">
        <v>1.1087250484513336</v>
      </c>
      <c r="AB390" s="369">
        <v>4.0920241494558113E-2</v>
      </c>
      <c r="AC390" s="373">
        <v>-0.78996487607701937</v>
      </c>
      <c r="AD390" s="555">
        <v>0</v>
      </c>
      <c r="AE390" s="370" t="s">
        <v>2378</v>
      </c>
      <c r="AF390" s="370" t="s">
        <v>2287</v>
      </c>
      <c r="AG390" s="374" t="s">
        <v>1445</v>
      </c>
      <c r="AH390" s="374" t="s">
        <v>2282</v>
      </c>
      <c r="AI390" s="374">
        <v>1000</v>
      </c>
      <c r="AJ390" s="374">
        <v>1000</v>
      </c>
      <c r="AK390" s="374">
        <v>1000</v>
      </c>
      <c r="AL390" s="369">
        <v>5.0000000000000001E-3</v>
      </c>
      <c r="AM390" s="369">
        <v>0.1</v>
      </c>
      <c r="AN390" s="369" t="s">
        <v>64</v>
      </c>
      <c r="AO390" s="367" t="s">
        <v>1324</v>
      </c>
      <c r="AP390" s="370" t="s">
        <v>13</v>
      </c>
      <c r="AQ390" s="376" t="s">
        <v>686</v>
      </c>
      <c r="AR390" s="369">
        <v>1.6666666666666666E-3</v>
      </c>
      <c r="AS390" s="369">
        <v>1.6666666666666666E-3</v>
      </c>
      <c r="AT390" s="369"/>
      <c r="AW390" s="680"/>
      <c r="AX390" s="680"/>
      <c r="AY390" s="681"/>
      <c r="AZ390" s="681"/>
      <c r="BA390" s="681"/>
      <c r="BB390" s="681"/>
      <c r="BC390" s="681"/>
      <c r="BD390" s="681"/>
      <c r="BE390" s="681"/>
      <c r="BF390" s="681"/>
      <c r="BG390" s="682"/>
      <c r="BH390" s="682"/>
      <c r="BI390" s="683"/>
      <c r="BJ390" s="683"/>
      <c r="BK390" s="683"/>
      <c r="BL390" s="218"/>
      <c r="BM390" s="682"/>
      <c r="BN390" s="682"/>
      <c r="BO390" s="682"/>
      <c r="BP390" s="682"/>
      <c r="BQ390" s="682"/>
      <c r="BR390" s="682"/>
      <c r="BS390" s="682"/>
      <c r="BT390" s="682"/>
      <c r="BU390" s="682"/>
      <c r="BV390" s="684"/>
      <c r="BW390" s="681"/>
    </row>
    <row r="391" spans="2:75" ht="15.75" customHeight="1">
      <c r="B391" s="363" t="s">
        <v>169</v>
      </c>
      <c r="C391" s="364">
        <v>11447136000160</v>
      </c>
      <c r="D391" s="365" t="s">
        <v>11</v>
      </c>
      <c r="E391" s="365" t="s">
        <v>620</v>
      </c>
      <c r="F391" s="365" t="s">
        <v>663</v>
      </c>
      <c r="G391" s="366" t="s">
        <v>738</v>
      </c>
      <c r="H391" s="366" t="s">
        <v>34</v>
      </c>
      <c r="I391" s="366"/>
      <c r="J391" s="366" t="s">
        <v>608</v>
      </c>
      <c r="K391" s="367" t="s">
        <v>48</v>
      </c>
      <c r="L391" s="368"/>
      <c r="M391" s="368" t="s">
        <v>34</v>
      </c>
      <c r="N391" s="367">
        <v>248185</v>
      </c>
      <c r="O391" s="367" t="s">
        <v>1321</v>
      </c>
      <c r="P391" s="371">
        <v>40302</v>
      </c>
      <c r="Q391" s="372">
        <v>94555760.049999997</v>
      </c>
      <c r="R391" s="372">
        <v>86271904.864484146</v>
      </c>
      <c r="S391" s="367">
        <v>31</v>
      </c>
      <c r="T391" s="369">
        <v>8.7060516875523186E-2</v>
      </c>
      <c r="U391" s="369">
        <v>1.1254482942406725</v>
      </c>
      <c r="V391" s="369">
        <v>0.11747949965024351</v>
      </c>
      <c r="W391" s="369">
        <v>1.1516919169215758</v>
      </c>
      <c r="X391" s="369">
        <v>0.17735283324384477</v>
      </c>
      <c r="Y391" s="369">
        <v>1.3448987525012881</v>
      </c>
      <c r="Z391" s="369">
        <v>0.20121414567572526</v>
      </c>
      <c r="AA391" s="369">
        <v>1.1437664352850843</v>
      </c>
      <c r="AB391" s="369">
        <v>1.8897620909978021E-3</v>
      </c>
      <c r="AC391" s="373">
        <v>7.3818243182759993</v>
      </c>
      <c r="AD391" s="555">
        <v>0</v>
      </c>
      <c r="AE391" s="370" t="s">
        <v>2378</v>
      </c>
      <c r="AF391" s="370" t="s">
        <v>2287</v>
      </c>
      <c r="AG391" s="374" t="s">
        <v>1445</v>
      </c>
      <c r="AH391" s="374" t="s">
        <v>2282</v>
      </c>
      <c r="AI391" s="374">
        <v>1000</v>
      </c>
      <c r="AJ391" s="374">
        <v>1</v>
      </c>
      <c r="AK391" s="374">
        <v>1000</v>
      </c>
      <c r="AL391" s="691">
        <v>5.0000000000000001E-3</v>
      </c>
      <c r="AM391" s="691" t="s">
        <v>34</v>
      </c>
      <c r="AN391" s="369" t="s">
        <v>2296</v>
      </c>
      <c r="AO391" s="367" t="s">
        <v>1324</v>
      </c>
      <c r="AP391" s="370" t="s">
        <v>11</v>
      </c>
      <c r="AQ391" s="376" t="s">
        <v>675</v>
      </c>
      <c r="AR391" s="369">
        <v>1.6666666666666666E-3</v>
      </c>
      <c r="AS391" s="369">
        <v>1.6666666666666666E-3</v>
      </c>
      <c r="AT391" s="369"/>
      <c r="AW391" s="680"/>
      <c r="AX391" s="680"/>
      <c r="AY391" s="681"/>
      <c r="AZ391" s="681"/>
      <c r="BA391" s="681"/>
      <c r="BB391" s="681"/>
      <c r="BC391" s="681"/>
      <c r="BD391" s="681"/>
      <c r="BE391" s="681"/>
      <c r="BF391" s="681"/>
      <c r="BG391" s="682"/>
      <c r="BH391" s="682"/>
      <c r="BI391" s="683"/>
      <c r="BJ391" s="683"/>
      <c r="BK391" s="683"/>
      <c r="BL391" s="218"/>
      <c r="BM391" s="682"/>
      <c r="BN391" s="682"/>
      <c r="BO391" s="682"/>
      <c r="BP391" s="682"/>
      <c r="BQ391" s="682"/>
      <c r="BR391" s="682"/>
      <c r="BS391" s="682"/>
      <c r="BT391" s="682"/>
      <c r="BU391" s="682"/>
      <c r="BV391" s="684"/>
      <c r="BW391" s="681"/>
    </row>
    <row r="392" spans="2:75" ht="15.75" customHeight="1">
      <c r="B392" s="363" t="s">
        <v>1570</v>
      </c>
      <c r="C392" s="364">
        <v>29813630000167</v>
      </c>
      <c r="D392" s="365" t="s">
        <v>11</v>
      </c>
      <c r="E392" s="365" t="s">
        <v>620</v>
      </c>
      <c r="F392" s="365" t="s">
        <v>663</v>
      </c>
      <c r="G392" s="366" t="s">
        <v>738</v>
      </c>
      <c r="H392" s="366" t="s">
        <v>34</v>
      </c>
      <c r="I392" s="366"/>
      <c r="J392" s="366" t="s">
        <v>608</v>
      </c>
      <c r="K392" s="367" t="s">
        <v>48</v>
      </c>
      <c r="L392" s="368"/>
      <c r="M392" s="368"/>
      <c r="N392" s="367">
        <v>488623</v>
      </c>
      <c r="O392" s="367" t="s">
        <v>1321</v>
      </c>
      <c r="P392" s="371">
        <v>43357</v>
      </c>
      <c r="Q392" s="372">
        <v>54686119.789999999</v>
      </c>
      <c r="R392" s="372">
        <v>60851150.209642865</v>
      </c>
      <c r="S392" s="367">
        <v>31</v>
      </c>
      <c r="T392" s="369">
        <v>0.10373428971706233</v>
      </c>
      <c r="U392" s="369">
        <v>1.1667943200116895</v>
      </c>
      <c r="V392" s="369">
        <v>0.12855298414771332</v>
      </c>
      <c r="W392" s="369">
        <v>1.1798218040162316</v>
      </c>
      <c r="X392" s="369">
        <v>0.19617597766229045</v>
      </c>
      <c r="Y392" s="369">
        <v>1.3794683660114171</v>
      </c>
      <c r="Z392" s="369">
        <v>0.2224048790585551</v>
      </c>
      <c r="AA392" s="369">
        <v>1.2153456263381619</v>
      </c>
      <c r="AB392" s="369">
        <v>2.3776567160109581E-3</v>
      </c>
      <c r="AC392" s="373">
        <v>7.3701202257953851</v>
      </c>
      <c r="AD392" s="555">
        <v>11447136000160</v>
      </c>
      <c r="AE392" s="370" t="s">
        <v>2378</v>
      </c>
      <c r="AF392" s="370" t="s">
        <v>2287</v>
      </c>
      <c r="AG392" s="374" t="s">
        <v>1445</v>
      </c>
      <c r="AH392" s="374" t="s">
        <v>2282</v>
      </c>
      <c r="AI392" s="374">
        <v>5000</v>
      </c>
      <c r="AJ392" s="374">
        <v>1000</v>
      </c>
      <c r="AK392" s="374">
        <v>5000</v>
      </c>
      <c r="AL392" s="369">
        <v>1.0000000000000001E-5</v>
      </c>
      <c r="AM392" s="369" t="s">
        <v>34</v>
      </c>
      <c r="AN392" s="369" t="s">
        <v>64</v>
      </c>
      <c r="AO392" s="367" t="s">
        <v>1324</v>
      </c>
      <c r="AP392" s="370" t="s">
        <v>11</v>
      </c>
      <c r="AQ392" s="376" t="s">
        <v>675</v>
      </c>
      <c r="AR392" s="369" t="s">
        <v>34</v>
      </c>
      <c r="AS392" s="369" t="s">
        <v>34</v>
      </c>
      <c r="AT392" s="369"/>
      <c r="AW392" s="680"/>
      <c r="AX392" s="680"/>
      <c r="AY392" s="681"/>
      <c r="AZ392" s="681"/>
      <c r="BA392" s="681"/>
      <c r="BB392" s="682"/>
      <c r="BC392" s="681"/>
      <c r="BD392" s="681"/>
      <c r="BE392" s="681"/>
      <c r="BF392" s="681"/>
      <c r="BG392" s="682"/>
      <c r="BH392" s="682"/>
      <c r="BI392" s="683"/>
      <c r="BJ392" s="683"/>
      <c r="BK392" s="683"/>
      <c r="BL392" s="682"/>
      <c r="BM392" s="682"/>
      <c r="BN392" s="682"/>
      <c r="BO392" s="682"/>
      <c r="BP392" s="682"/>
      <c r="BQ392" s="682"/>
      <c r="BR392" s="682"/>
      <c r="BS392" s="682"/>
      <c r="BT392" s="685"/>
      <c r="BU392" s="686"/>
      <c r="BV392" s="684"/>
      <c r="BW392" s="687"/>
    </row>
    <row r="393" spans="2:75" ht="15.75" customHeight="1">
      <c r="B393" s="363" t="s">
        <v>1571</v>
      </c>
      <c r="C393" s="364">
        <v>29215706000152</v>
      </c>
      <c r="D393" s="365" t="s">
        <v>13</v>
      </c>
      <c r="E393" s="365" t="s">
        <v>615</v>
      </c>
      <c r="F393" s="365" t="s">
        <v>619</v>
      </c>
      <c r="G393" s="366"/>
      <c r="H393" s="366" t="s">
        <v>1337</v>
      </c>
      <c r="I393" s="366"/>
      <c r="J393" s="366" t="s">
        <v>608</v>
      </c>
      <c r="K393" s="367" t="s">
        <v>48</v>
      </c>
      <c r="L393" s="368"/>
      <c r="M393" s="368"/>
      <c r="N393" s="367">
        <v>462888</v>
      </c>
      <c r="O393" s="367" t="s">
        <v>1321</v>
      </c>
      <c r="P393" s="371">
        <v>43207</v>
      </c>
      <c r="Q393" s="372">
        <v>76004931.099999994</v>
      </c>
      <c r="R393" s="372">
        <v>80931580.939563498</v>
      </c>
      <c r="S393" s="367">
        <v>35</v>
      </c>
      <c r="T393" s="369">
        <v>7.9290260041917193E-2</v>
      </c>
      <c r="U393" s="369">
        <v>0.89184998809455163</v>
      </c>
      <c r="V393" s="369">
        <v>8.7563813791955436E-2</v>
      </c>
      <c r="W393" s="369">
        <v>0.80363515043617051</v>
      </c>
      <c r="X393" s="369">
        <v>0.1740859034367892</v>
      </c>
      <c r="Y393" s="369">
        <v>1.2241355930590607</v>
      </c>
      <c r="Z393" s="369">
        <v>0.20986607289949766</v>
      </c>
      <c r="AA393" s="369">
        <v>1.146826521499188</v>
      </c>
      <c r="AB393" s="369">
        <v>4.351064564330108E-2</v>
      </c>
      <c r="AC393" s="373">
        <v>-0.42627039156166441</v>
      </c>
      <c r="AD393" s="555">
        <v>0</v>
      </c>
      <c r="AE393" s="370" t="s">
        <v>2378</v>
      </c>
      <c r="AF393" s="370" t="s">
        <v>2287</v>
      </c>
      <c r="AG393" s="374" t="s">
        <v>1445</v>
      </c>
      <c r="AH393" s="374" t="s">
        <v>2300</v>
      </c>
      <c r="AI393" s="374">
        <v>0</v>
      </c>
      <c r="AJ393" s="374">
        <v>0</v>
      </c>
      <c r="AK393" s="374">
        <v>0</v>
      </c>
      <c r="AL393" s="369">
        <v>4.0000000000000001E-3</v>
      </c>
      <c r="AM393" s="369" t="s">
        <v>34</v>
      </c>
      <c r="AN393" s="369" t="s">
        <v>64</v>
      </c>
      <c r="AO393" s="367" t="s">
        <v>1324</v>
      </c>
      <c r="AP393" s="370" t="s">
        <v>13</v>
      </c>
      <c r="AQ393" s="376" t="s">
        <v>686</v>
      </c>
      <c r="AR393" s="369" t="s">
        <v>34</v>
      </c>
      <c r="AS393" s="369" t="s">
        <v>34</v>
      </c>
      <c r="AT393" s="369"/>
      <c r="AW393" s="680"/>
      <c r="AX393" s="680"/>
      <c r="AY393" s="681"/>
      <c r="AZ393" s="681"/>
      <c r="BA393" s="681"/>
      <c r="BB393" s="682"/>
      <c r="BC393" s="681"/>
      <c r="BD393" s="681"/>
      <c r="BE393" s="681"/>
      <c r="BF393" s="681"/>
      <c r="BG393" s="682"/>
      <c r="BH393" s="682"/>
      <c r="BI393" s="683"/>
      <c r="BJ393" s="683"/>
      <c r="BK393" s="683"/>
      <c r="BL393" s="682"/>
      <c r="BM393" s="682"/>
      <c r="BN393" s="682"/>
      <c r="BO393" s="682"/>
      <c r="BP393" s="682"/>
      <c r="BQ393" s="682"/>
      <c r="BR393" s="682"/>
      <c r="BS393" s="682"/>
      <c r="BT393" s="685"/>
      <c r="BU393" s="686"/>
      <c r="BV393" s="684"/>
      <c r="BW393" s="687"/>
    </row>
    <row r="394" spans="2:75" ht="15.75" customHeight="1">
      <c r="B394" s="363" t="s">
        <v>903</v>
      </c>
      <c r="C394" s="364">
        <v>5488919000190</v>
      </c>
      <c r="D394" s="365" t="s">
        <v>13</v>
      </c>
      <c r="E394" s="365" t="s">
        <v>616</v>
      </c>
      <c r="F394" s="365" t="s">
        <v>617</v>
      </c>
      <c r="G394" s="366" t="s">
        <v>34</v>
      </c>
      <c r="H394" s="366" t="s">
        <v>1337</v>
      </c>
      <c r="I394" s="366" t="s">
        <v>34</v>
      </c>
      <c r="J394" s="366" t="s">
        <v>608</v>
      </c>
      <c r="K394" s="367" t="s">
        <v>48</v>
      </c>
      <c r="L394" s="368"/>
      <c r="M394" s="368" t="s">
        <v>34</v>
      </c>
      <c r="N394" s="367">
        <v>113190</v>
      </c>
      <c r="O394" s="367" t="s">
        <v>1321</v>
      </c>
      <c r="P394" s="371">
        <v>37649</v>
      </c>
      <c r="Q394" s="372">
        <v>20150380.699999999</v>
      </c>
      <c r="R394" s="372">
        <v>31211416.970873009</v>
      </c>
      <c r="S394" s="367">
        <v>4</v>
      </c>
      <c r="T394" s="369">
        <v>7.2555150127670665E-2</v>
      </c>
      <c r="U394" s="369">
        <v>0.93793458711385735</v>
      </c>
      <c r="V394" s="369">
        <v>7.8863936819528302E-2</v>
      </c>
      <c r="W394" s="369">
        <v>0.77313028096026903</v>
      </c>
      <c r="X394" s="369">
        <v>9.0518712564755521E-2</v>
      </c>
      <c r="Y394" s="369">
        <v>0.68641984105764176</v>
      </c>
      <c r="Z394" s="369">
        <v>0.18950077516041208</v>
      </c>
      <c r="AA394" s="369">
        <v>1.0771838399388096</v>
      </c>
      <c r="AB394" s="369">
        <v>2.3175174292694219E-2</v>
      </c>
      <c r="AC394" s="373">
        <v>-0.90461530887663277</v>
      </c>
      <c r="AD394" s="555">
        <v>12219403000105</v>
      </c>
      <c r="AE394" s="370" t="s">
        <v>2378</v>
      </c>
      <c r="AF394" s="370" t="s">
        <v>2287</v>
      </c>
      <c r="AG394" s="374" t="s">
        <v>1445</v>
      </c>
      <c r="AH394" s="374" t="s">
        <v>2282</v>
      </c>
      <c r="AI394" s="374">
        <v>1000</v>
      </c>
      <c r="AJ394" s="374">
        <v>1</v>
      </c>
      <c r="AK394" s="374">
        <v>1000</v>
      </c>
      <c r="AL394" s="369">
        <v>1.4999999999999999E-2</v>
      </c>
      <c r="AM394" s="369">
        <v>0.2</v>
      </c>
      <c r="AN394" s="369" t="s">
        <v>64</v>
      </c>
      <c r="AO394" s="367" t="s">
        <v>1324</v>
      </c>
      <c r="AP394" s="370" t="s">
        <v>13</v>
      </c>
      <c r="AQ394" s="376" t="s">
        <v>664</v>
      </c>
      <c r="AR394" s="369">
        <v>4.9999999999999992E-3</v>
      </c>
      <c r="AS394" s="369">
        <v>4.9999999999999992E-3</v>
      </c>
      <c r="AT394" s="369"/>
      <c r="AW394" s="680"/>
      <c r="AX394" s="680"/>
      <c r="AY394" s="681"/>
      <c r="AZ394" s="681"/>
      <c r="BA394" s="681"/>
      <c r="BB394" s="682"/>
      <c r="BC394" s="681"/>
      <c r="BD394" s="681"/>
      <c r="BE394" s="681"/>
      <c r="BF394" s="681"/>
      <c r="BG394" s="682"/>
      <c r="BH394" s="682"/>
      <c r="BI394" s="683"/>
      <c r="BJ394" s="683"/>
      <c r="BK394" s="683"/>
      <c r="BL394" s="682"/>
      <c r="BM394" s="682"/>
      <c r="BN394" s="682"/>
      <c r="BO394" s="682"/>
      <c r="BP394" s="682"/>
      <c r="BQ394" s="682"/>
      <c r="BR394" s="682"/>
      <c r="BS394" s="682"/>
      <c r="BT394" s="685"/>
      <c r="BU394" s="686"/>
      <c r="BV394" s="684"/>
      <c r="BW394" s="687"/>
    </row>
    <row r="395" spans="2:75" ht="15.75" customHeight="1">
      <c r="B395" s="363" t="s">
        <v>170</v>
      </c>
      <c r="C395" s="364">
        <v>13176277000111</v>
      </c>
      <c r="D395" s="365" t="s">
        <v>11</v>
      </c>
      <c r="E395" s="365" t="s">
        <v>621</v>
      </c>
      <c r="F395" s="365" t="s">
        <v>672</v>
      </c>
      <c r="G395" s="366" t="s">
        <v>738</v>
      </c>
      <c r="H395" s="366" t="s">
        <v>34</v>
      </c>
      <c r="I395" s="366"/>
      <c r="J395" s="366" t="s">
        <v>608</v>
      </c>
      <c r="K395" s="367" t="s">
        <v>48</v>
      </c>
      <c r="L395" s="368"/>
      <c r="M395" s="368" t="s">
        <v>34</v>
      </c>
      <c r="N395" s="367">
        <v>288561</v>
      </c>
      <c r="O395" s="367" t="s">
        <v>1321</v>
      </c>
      <c r="P395" s="371">
        <v>40821</v>
      </c>
      <c r="Q395" s="372">
        <v>42837509.689999998</v>
      </c>
      <c r="R395" s="372">
        <v>54328746.878928572</v>
      </c>
      <c r="S395" s="367">
        <v>1</v>
      </c>
      <c r="T395" s="369">
        <v>6.5559730091542923E-2</v>
      </c>
      <c r="U395" s="369">
        <v>0.84750342693118152</v>
      </c>
      <c r="V395" s="369">
        <v>9.1284642257154047E-2</v>
      </c>
      <c r="W395" s="369">
        <v>0.89489472580013751</v>
      </c>
      <c r="X395" s="369">
        <v>0.13200162192990006</v>
      </c>
      <c r="Y395" s="369">
        <v>1.0009922785816596</v>
      </c>
      <c r="Z395" s="369">
        <v>0.26165661891518477</v>
      </c>
      <c r="AA395" s="369">
        <v>1.4873410479185483</v>
      </c>
      <c r="AB395" s="369">
        <v>3.0730113482416433E-2</v>
      </c>
      <c r="AC395" s="373">
        <v>-0.30300371666214809</v>
      </c>
      <c r="AD395" s="555">
        <v>0</v>
      </c>
      <c r="AE395" s="370" t="s">
        <v>2378</v>
      </c>
      <c r="AF395" s="370" t="s">
        <v>2278</v>
      </c>
      <c r="AG395" s="374" t="s">
        <v>1444</v>
      </c>
      <c r="AH395" s="374" t="s">
        <v>2282</v>
      </c>
      <c r="AI395" s="374">
        <v>1000</v>
      </c>
      <c r="AJ395" s="374">
        <v>1</v>
      </c>
      <c r="AK395" s="374">
        <v>1000</v>
      </c>
      <c r="AL395" s="691">
        <v>0.01</v>
      </c>
      <c r="AM395" s="691">
        <v>0.2</v>
      </c>
      <c r="AN395" s="369" t="s">
        <v>636</v>
      </c>
      <c r="AO395" s="367" t="s">
        <v>1324</v>
      </c>
      <c r="AP395" s="370" t="s">
        <v>13</v>
      </c>
      <c r="AQ395" s="376" t="s">
        <v>664</v>
      </c>
      <c r="AR395" s="369">
        <v>3.3333333333333331E-3</v>
      </c>
      <c r="AS395" s="369">
        <v>3.3333333333333331E-3</v>
      </c>
      <c r="AT395" s="369"/>
      <c r="AW395" s="680"/>
      <c r="AX395" s="680"/>
      <c r="AY395" s="681"/>
      <c r="AZ395" s="681"/>
      <c r="BA395" s="681"/>
      <c r="BB395" s="682"/>
      <c r="BC395" s="681"/>
      <c r="BD395" s="681"/>
      <c r="BE395" s="681"/>
      <c r="BF395" s="681"/>
      <c r="BG395" s="682"/>
      <c r="BH395" s="682"/>
      <c r="BI395" s="683"/>
      <c r="BJ395" s="683"/>
      <c r="BK395" s="683"/>
      <c r="BL395" s="682"/>
      <c r="BM395" s="682"/>
      <c r="BN395" s="682"/>
      <c r="BO395" s="682"/>
      <c r="BP395" s="682"/>
      <c r="BQ395" s="682"/>
      <c r="BR395" s="682"/>
      <c r="BS395" s="682"/>
      <c r="BT395" s="685"/>
      <c r="BU395" s="686"/>
      <c r="BV395" s="684"/>
      <c r="BW395" s="687"/>
    </row>
    <row r="396" spans="2:75" ht="15.75" customHeight="1">
      <c r="B396" s="363" t="s">
        <v>904</v>
      </c>
      <c r="C396" s="364">
        <v>10705335000169</v>
      </c>
      <c r="D396" s="365" t="s">
        <v>11</v>
      </c>
      <c r="E396" s="365" t="s">
        <v>620</v>
      </c>
      <c r="F396" s="365" t="s">
        <v>663</v>
      </c>
      <c r="G396" s="366" t="s">
        <v>738</v>
      </c>
      <c r="H396" s="366" t="s">
        <v>34</v>
      </c>
      <c r="I396" s="366"/>
      <c r="J396" s="366" t="s">
        <v>608</v>
      </c>
      <c r="K396" s="367" t="s">
        <v>48</v>
      </c>
      <c r="L396" s="368"/>
      <c r="M396" s="368" t="s">
        <v>34</v>
      </c>
      <c r="N396" s="367">
        <v>230065</v>
      </c>
      <c r="O396" s="367" t="s">
        <v>1321</v>
      </c>
      <c r="P396" s="371">
        <v>39986</v>
      </c>
      <c r="Q396" s="372">
        <v>48331756.75</v>
      </c>
      <c r="R396" s="372">
        <v>675040036.81071401</v>
      </c>
      <c r="S396" s="367">
        <v>1</v>
      </c>
      <c r="T396" s="369">
        <v>7.6418381054490281E-2</v>
      </c>
      <c r="U396" s="369">
        <v>0.98787532733555183</v>
      </c>
      <c r="V396" s="369">
        <v>9.4704625850451807E-2</v>
      </c>
      <c r="W396" s="369">
        <v>0.92842200053429813</v>
      </c>
      <c r="X396" s="369">
        <v>0.11269755605703513</v>
      </c>
      <c r="Y396" s="369">
        <v>0.85460604028050302</v>
      </c>
      <c r="Z396" s="369">
        <v>0.1736651938672984</v>
      </c>
      <c r="AA396" s="369">
        <v>0.98716926215916767</v>
      </c>
      <c r="AB396" s="369">
        <v>7.2567744291637268E-3</v>
      </c>
      <c r="AC396" s="373">
        <v>-0.91294423840405625</v>
      </c>
      <c r="AD396" s="555">
        <v>41888721000167</v>
      </c>
      <c r="AE396" s="370" t="s">
        <v>2378</v>
      </c>
      <c r="AF396" s="370" t="s">
        <v>2287</v>
      </c>
      <c r="AG396" s="374" t="s">
        <v>1445</v>
      </c>
      <c r="AH396" s="374" t="s">
        <v>2282</v>
      </c>
      <c r="AI396" s="374">
        <v>1000</v>
      </c>
      <c r="AJ396" s="374">
        <v>1000</v>
      </c>
      <c r="AK396" s="374">
        <v>1000</v>
      </c>
      <c r="AL396" s="369">
        <v>9.7199999999999995E-3</v>
      </c>
      <c r="AM396" s="369">
        <v>0.2</v>
      </c>
      <c r="AN396" s="369" t="s">
        <v>64</v>
      </c>
      <c r="AO396" s="367" t="s">
        <v>1324</v>
      </c>
      <c r="AP396" s="370" t="s">
        <v>13</v>
      </c>
      <c r="AQ396" s="376" t="s">
        <v>668</v>
      </c>
      <c r="AR396" s="369">
        <v>3.3333333333333331E-3</v>
      </c>
      <c r="AS396" s="369">
        <v>3.3333333333333331E-3</v>
      </c>
      <c r="AT396" s="369"/>
      <c r="AW396" s="680"/>
      <c r="AX396" s="680"/>
      <c r="AY396" s="681"/>
      <c r="AZ396" s="681"/>
      <c r="BA396" s="681"/>
      <c r="BB396" s="682"/>
      <c r="BC396" s="681"/>
      <c r="BD396" s="681"/>
      <c r="BE396" s="681"/>
      <c r="BF396" s="681"/>
      <c r="BG396" s="682"/>
      <c r="BH396" s="682"/>
      <c r="BI396" s="683"/>
      <c r="BJ396" s="683"/>
      <c r="BK396" s="683"/>
      <c r="BL396" s="682"/>
      <c r="BM396" s="682"/>
      <c r="BN396" s="682"/>
      <c r="BO396" s="682"/>
      <c r="BP396" s="682"/>
      <c r="BQ396" s="682"/>
      <c r="BR396" s="682"/>
      <c r="BS396" s="682"/>
      <c r="BT396" s="685"/>
      <c r="BU396" s="686"/>
      <c r="BV396" s="684"/>
      <c r="BW396" s="687"/>
    </row>
    <row r="397" spans="2:75" ht="15.75" customHeight="1">
      <c r="B397" s="363" t="s">
        <v>171</v>
      </c>
      <c r="C397" s="364">
        <v>34286544000183</v>
      </c>
      <c r="D397" s="365" t="s">
        <v>14</v>
      </c>
      <c r="E397" s="365" t="s">
        <v>614</v>
      </c>
      <c r="F397" s="365"/>
      <c r="G397" s="366"/>
      <c r="H397" s="366" t="s">
        <v>1338</v>
      </c>
      <c r="I397" s="366" t="s">
        <v>34</v>
      </c>
      <c r="J397" s="366" t="s">
        <v>608</v>
      </c>
      <c r="K397" s="367" t="s">
        <v>48</v>
      </c>
      <c r="L397" s="368"/>
      <c r="M397" s="368" t="s">
        <v>34</v>
      </c>
      <c r="N397" s="367">
        <v>505668</v>
      </c>
      <c r="O397" s="367" t="s">
        <v>1321</v>
      </c>
      <c r="P397" s="371">
        <v>43703</v>
      </c>
      <c r="Q397" s="372">
        <v>55139878.829999998</v>
      </c>
      <c r="R397" s="372">
        <v>58302396.617182553</v>
      </c>
      <c r="S397" s="367">
        <v>33</v>
      </c>
      <c r="T397" s="369">
        <v>0.1166566444949122</v>
      </c>
      <c r="U397" s="369">
        <v>1.5080432125891909</v>
      </c>
      <c r="V397" s="369">
        <v>-4.3500627275757653E-3</v>
      </c>
      <c r="W397" s="369">
        <v>-4.2645160188511638E-2</v>
      </c>
      <c r="X397" s="369">
        <v>8.696037424161096E-2</v>
      </c>
      <c r="Y397" s="369">
        <v>0.65943631514354006</v>
      </c>
      <c r="Z397" s="369">
        <v>0.27864508264893151</v>
      </c>
      <c r="AA397" s="369">
        <v>1.5839089832417039</v>
      </c>
      <c r="AB397" s="369">
        <v>0.19892565229582715</v>
      </c>
      <c r="AC397" s="373">
        <v>-0.411049984674764</v>
      </c>
      <c r="AD397" s="555">
        <v>34286521000179</v>
      </c>
      <c r="AE397" s="370" t="s">
        <v>2378</v>
      </c>
      <c r="AF397" s="370" t="s">
        <v>2287</v>
      </c>
      <c r="AG397" s="374" t="s">
        <v>1445</v>
      </c>
      <c r="AH397" s="374" t="s">
        <v>2282</v>
      </c>
      <c r="AI397" s="374">
        <v>1000</v>
      </c>
      <c r="AJ397" s="374">
        <v>1</v>
      </c>
      <c r="AK397" s="374">
        <v>1000</v>
      </c>
      <c r="AL397" s="369">
        <v>1.9199999999999998E-2</v>
      </c>
      <c r="AM397" s="369">
        <v>0.2</v>
      </c>
      <c r="AN397" s="369" t="s">
        <v>34</v>
      </c>
      <c r="AO397" s="367" t="s">
        <v>1324</v>
      </c>
      <c r="AP397" s="370" t="s">
        <v>13</v>
      </c>
      <c r="AQ397" s="376" t="s">
        <v>674</v>
      </c>
      <c r="AR397" s="369">
        <v>6.3999999999999994E-3</v>
      </c>
      <c r="AS397" s="369">
        <v>6.3999999999999994E-3</v>
      </c>
      <c r="AT397" s="369"/>
      <c r="AW397" s="680"/>
      <c r="AX397" s="680"/>
      <c r="AY397" s="681"/>
      <c r="AZ397" s="681"/>
      <c r="BA397" s="681"/>
      <c r="BB397" s="682"/>
      <c r="BC397" s="681"/>
      <c r="BD397" s="681"/>
      <c r="BE397" s="681"/>
      <c r="BF397" s="681"/>
      <c r="BG397" s="682"/>
      <c r="BH397" s="682"/>
      <c r="BI397" s="683"/>
      <c r="BJ397" s="683"/>
      <c r="BK397" s="683"/>
      <c r="BL397" s="682"/>
      <c r="BM397" s="682"/>
      <c r="BN397" s="682"/>
      <c r="BO397" s="682"/>
      <c r="BP397" s="682"/>
      <c r="BQ397" s="682"/>
      <c r="BR397" s="682"/>
      <c r="BS397" s="682"/>
      <c r="BT397" s="685"/>
      <c r="BU397" s="686"/>
      <c r="BV397" s="684"/>
      <c r="BW397" s="687"/>
    </row>
    <row r="398" spans="2:75" ht="15.75" customHeight="1">
      <c r="B398" s="363" t="s">
        <v>172</v>
      </c>
      <c r="C398" s="364">
        <v>5109839000186</v>
      </c>
      <c r="D398" s="365" t="s">
        <v>13</v>
      </c>
      <c r="E398" s="365" t="s">
        <v>616</v>
      </c>
      <c r="F398" s="365" t="s">
        <v>617</v>
      </c>
      <c r="G398" s="366" t="s">
        <v>34</v>
      </c>
      <c r="H398" s="366" t="s">
        <v>1337</v>
      </c>
      <c r="I398" s="366" t="s">
        <v>34</v>
      </c>
      <c r="J398" s="366" t="s">
        <v>608</v>
      </c>
      <c r="K398" s="367" t="s">
        <v>48</v>
      </c>
      <c r="L398" s="368"/>
      <c r="M398" s="368" t="s">
        <v>34</v>
      </c>
      <c r="N398" s="367">
        <v>109241</v>
      </c>
      <c r="O398" s="367" t="s">
        <v>1321</v>
      </c>
      <c r="P398" s="371">
        <v>37503</v>
      </c>
      <c r="Q398" s="372">
        <v>207826590.66999999</v>
      </c>
      <c r="R398" s="372">
        <v>266451082.70277777</v>
      </c>
      <c r="S398" s="367">
        <v>33</v>
      </c>
      <c r="T398" s="369">
        <v>7.6279791376347772E-2</v>
      </c>
      <c r="U398" s="369">
        <v>0.98608375151608063</v>
      </c>
      <c r="V398" s="369">
        <v>9.2305440595354948E-2</v>
      </c>
      <c r="W398" s="369">
        <v>0.90490196279393686</v>
      </c>
      <c r="X398" s="369">
        <v>0.11303062216774684</v>
      </c>
      <c r="Y398" s="369">
        <v>0.85713174110300272</v>
      </c>
      <c r="Z398" s="369">
        <v>0.18243889929955026</v>
      </c>
      <c r="AA398" s="369">
        <v>1.0370418481684063</v>
      </c>
      <c r="AB398" s="369">
        <v>2.8683682831274596E-2</v>
      </c>
      <c r="AC398" s="373">
        <v>-0.29411696652545261</v>
      </c>
      <c r="AD398" s="555">
        <v>12219414000195</v>
      </c>
      <c r="AE398" s="370" t="s">
        <v>2378</v>
      </c>
      <c r="AF398" s="370" t="s">
        <v>2287</v>
      </c>
      <c r="AG398" s="374" t="s">
        <v>1445</v>
      </c>
      <c r="AH398" s="374" t="s">
        <v>2282</v>
      </c>
      <c r="AI398" s="374">
        <v>500</v>
      </c>
      <c r="AJ398" s="374">
        <v>500</v>
      </c>
      <c r="AK398" s="374">
        <v>500</v>
      </c>
      <c r="AL398" s="369">
        <v>1.9199999999999998E-2</v>
      </c>
      <c r="AM398" s="369">
        <v>0.2</v>
      </c>
      <c r="AN398" s="369" t="s">
        <v>64</v>
      </c>
      <c r="AO398" s="367" t="s">
        <v>1324</v>
      </c>
      <c r="AP398" s="370" t="s">
        <v>13</v>
      </c>
      <c r="AQ398" s="376" t="s">
        <v>674</v>
      </c>
      <c r="AR398" s="369">
        <v>6.3999999999999994E-3</v>
      </c>
      <c r="AS398" s="369">
        <v>6.3999999999999994E-3</v>
      </c>
      <c r="AT398" s="369"/>
      <c r="AW398" s="680"/>
      <c r="AX398" s="680"/>
      <c r="AY398" s="681"/>
      <c r="AZ398" s="681"/>
      <c r="BA398" s="681"/>
      <c r="BB398" s="682"/>
      <c r="BC398" s="681"/>
      <c r="BD398" s="681"/>
      <c r="BE398" s="681"/>
      <c r="BF398" s="681"/>
      <c r="BG398" s="682"/>
      <c r="BH398" s="682"/>
      <c r="BI398" s="683"/>
      <c r="BJ398" s="683"/>
      <c r="BK398" s="683"/>
      <c r="BL398" s="682"/>
      <c r="BM398" s="682"/>
      <c r="BN398" s="682"/>
      <c r="BO398" s="682"/>
      <c r="BP398" s="682"/>
      <c r="BQ398" s="682"/>
      <c r="BR398" s="682"/>
      <c r="BS398" s="682"/>
      <c r="BT398" s="685"/>
      <c r="BU398" s="686"/>
      <c r="BV398" s="684"/>
      <c r="BW398" s="687"/>
    </row>
    <row r="399" spans="2:75" ht="15.75" customHeight="1">
      <c r="B399" s="363" t="s">
        <v>173</v>
      </c>
      <c r="C399" s="364">
        <v>31416575000113</v>
      </c>
      <c r="D399" s="365" t="s">
        <v>13</v>
      </c>
      <c r="E399" s="365" t="s">
        <v>616</v>
      </c>
      <c r="F399" s="365" t="s">
        <v>610</v>
      </c>
      <c r="G399" s="366" t="s">
        <v>34</v>
      </c>
      <c r="H399" s="366" t="s">
        <v>865</v>
      </c>
      <c r="I399" s="366" t="s">
        <v>34</v>
      </c>
      <c r="J399" s="366"/>
      <c r="K399" s="367" t="s">
        <v>48</v>
      </c>
      <c r="L399" s="368" t="s">
        <v>1339</v>
      </c>
      <c r="M399" s="368" t="s">
        <v>34</v>
      </c>
      <c r="N399" s="367">
        <v>483311</v>
      </c>
      <c r="O399" s="367" t="s">
        <v>1321</v>
      </c>
      <c r="P399" s="371">
        <v>43446</v>
      </c>
      <c r="Q399" s="372">
        <v>162355140.34999999</v>
      </c>
      <c r="R399" s="372">
        <v>153779906.77289683</v>
      </c>
      <c r="S399" s="367">
        <v>17</v>
      </c>
      <c r="T399" s="369">
        <v>6.2186476181522954E-2</v>
      </c>
      <c r="U399" s="369">
        <v>0.80389671524004058</v>
      </c>
      <c r="V399" s="369">
        <v>0.12009087197004287</v>
      </c>
      <c r="W399" s="369">
        <v>1.1772920973933985</v>
      </c>
      <c r="X399" s="369">
        <v>0.2242190168088205</v>
      </c>
      <c r="Y399" s="369">
        <v>1.7002935362111773</v>
      </c>
      <c r="Z399" s="369">
        <v>0.27901613927644298</v>
      </c>
      <c r="AA399" s="369">
        <v>1.5860181894046825</v>
      </c>
      <c r="AB399" s="369">
        <v>6.0570489674205655E-2</v>
      </c>
      <c r="AC399" s="373">
        <v>0.29900291822285902</v>
      </c>
      <c r="AD399" s="555">
        <v>31392821000144</v>
      </c>
      <c r="AE399" s="370" t="s">
        <v>2378</v>
      </c>
      <c r="AF399" s="370" t="s">
        <v>2287</v>
      </c>
      <c r="AG399" s="374" t="s">
        <v>1445</v>
      </c>
      <c r="AH399" s="374" t="s">
        <v>2282</v>
      </c>
      <c r="AI399" s="374">
        <v>1000</v>
      </c>
      <c r="AJ399" s="374">
        <v>1</v>
      </c>
      <c r="AK399" s="374">
        <v>1000</v>
      </c>
      <c r="AL399" s="369">
        <v>1.4999999999999999E-2</v>
      </c>
      <c r="AM399" s="369">
        <v>0.2</v>
      </c>
      <c r="AN399" s="369" t="s">
        <v>64</v>
      </c>
      <c r="AO399" s="367" t="s">
        <v>1324</v>
      </c>
      <c r="AP399" s="370" t="s">
        <v>13</v>
      </c>
      <c r="AQ399" s="376" t="s">
        <v>668</v>
      </c>
      <c r="AR399" s="369">
        <v>4.9999999999999992E-3</v>
      </c>
      <c r="AS399" s="369">
        <v>4.9999999999999992E-3</v>
      </c>
      <c r="AT399" s="369"/>
      <c r="AW399" s="680"/>
      <c r="AX399" s="680"/>
      <c r="AY399" s="681"/>
      <c r="AZ399" s="681"/>
      <c r="BA399" s="681"/>
      <c r="BB399" s="682"/>
      <c r="BC399" s="681"/>
      <c r="BD399" s="681"/>
      <c r="BE399" s="681"/>
      <c r="BF399" s="681"/>
      <c r="BG399" s="682"/>
      <c r="BH399" s="682"/>
      <c r="BI399" s="683"/>
      <c r="BJ399" s="683"/>
      <c r="BK399" s="683"/>
      <c r="BL399" s="682"/>
      <c r="BM399" s="682"/>
      <c r="BN399" s="682"/>
      <c r="BO399" s="682"/>
      <c r="BP399" s="682"/>
      <c r="BQ399" s="682"/>
      <c r="BR399" s="682"/>
      <c r="BS399" s="682"/>
      <c r="BT399" s="685"/>
      <c r="BU399" s="686"/>
      <c r="BV399" s="684"/>
      <c r="BW399" s="687"/>
    </row>
    <row r="400" spans="2:75" ht="15.75" customHeight="1">
      <c r="B400" s="363" t="s">
        <v>174</v>
      </c>
      <c r="C400" s="364">
        <v>29298540000185</v>
      </c>
      <c r="D400" s="365" t="s">
        <v>13</v>
      </c>
      <c r="E400" s="365" t="s">
        <v>615</v>
      </c>
      <c r="F400" s="365" t="s">
        <v>619</v>
      </c>
      <c r="G400" s="366" t="s">
        <v>34</v>
      </c>
      <c r="H400" s="366" t="s">
        <v>865</v>
      </c>
      <c r="I400" s="366" t="s">
        <v>34</v>
      </c>
      <c r="J400" s="366"/>
      <c r="K400" s="367" t="s">
        <v>48</v>
      </c>
      <c r="L400" s="368"/>
      <c r="M400" s="368" t="s">
        <v>34</v>
      </c>
      <c r="N400" s="367">
        <v>464597</v>
      </c>
      <c r="O400" s="367" t="s">
        <v>1321</v>
      </c>
      <c r="P400" s="371">
        <v>43160</v>
      </c>
      <c r="Q400" s="372">
        <v>104335094.28</v>
      </c>
      <c r="R400" s="372">
        <v>113436970.12365086</v>
      </c>
      <c r="S400" s="367">
        <v>33</v>
      </c>
      <c r="T400" s="369">
        <v>8.7997281305662423E-2</v>
      </c>
      <c r="U400" s="369">
        <v>1.1375580308680453</v>
      </c>
      <c r="V400" s="369">
        <v>8.1016954742870739E-2</v>
      </c>
      <c r="W400" s="369">
        <v>0.79423705573104175</v>
      </c>
      <c r="X400" s="369">
        <v>7.6783589933745011E-2</v>
      </c>
      <c r="Y400" s="369">
        <v>0.58226391101675901</v>
      </c>
      <c r="Z400" s="369">
        <v>0.25495234938002009</v>
      </c>
      <c r="AA400" s="369">
        <v>1.4492318064351808</v>
      </c>
      <c r="AB400" s="369">
        <v>5.4044360872612884E-2</v>
      </c>
      <c r="AC400" s="373">
        <v>-0.32905542903699903</v>
      </c>
      <c r="AD400" s="555">
        <v>29054797000191</v>
      </c>
      <c r="AE400" s="370" t="s">
        <v>2378</v>
      </c>
      <c r="AF400" s="370" t="s">
        <v>2287</v>
      </c>
      <c r="AG400" s="374" t="s">
        <v>1445</v>
      </c>
      <c r="AH400" s="374" t="s">
        <v>2282</v>
      </c>
      <c r="AI400" s="374">
        <v>1000</v>
      </c>
      <c r="AJ400" s="374">
        <v>1</v>
      </c>
      <c r="AK400" s="374">
        <v>1000</v>
      </c>
      <c r="AL400" s="369">
        <v>1.9199999999999998E-2</v>
      </c>
      <c r="AM400" s="369">
        <v>0.2</v>
      </c>
      <c r="AN400" s="369" t="s">
        <v>64</v>
      </c>
      <c r="AO400" s="367" t="s">
        <v>1324</v>
      </c>
      <c r="AP400" s="370" t="s">
        <v>13</v>
      </c>
      <c r="AQ400" s="376" t="s">
        <v>664</v>
      </c>
      <c r="AR400" s="369">
        <v>6.6666666666666662E-3</v>
      </c>
      <c r="AS400" s="369">
        <v>6.6666666666666662E-3</v>
      </c>
      <c r="AT400" s="369"/>
      <c r="AW400" s="680"/>
      <c r="AX400" s="680"/>
      <c r="AY400" s="681"/>
      <c r="AZ400" s="681"/>
      <c r="BA400" s="681"/>
      <c r="BB400" s="682"/>
      <c r="BC400" s="681"/>
      <c r="BD400" s="681"/>
      <c r="BE400" s="681"/>
      <c r="BF400" s="681"/>
      <c r="BG400" s="682"/>
      <c r="BH400" s="682"/>
      <c r="BI400" s="683"/>
      <c r="BJ400" s="683"/>
      <c r="BK400" s="683"/>
      <c r="BL400" s="682"/>
      <c r="BM400" s="682"/>
      <c r="BN400" s="682"/>
      <c r="BO400" s="682"/>
      <c r="BP400" s="682"/>
      <c r="BQ400" s="682"/>
      <c r="BR400" s="682"/>
      <c r="BS400" s="682"/>
      <c r="BT400" s="685"/>
      <c r="BU400" s="686"/>
      <c r="BV400" s="684"/>
      <c r="BW400" s="687"/>
    </row>
    <row r="401" spans="2:75" ht="15.75" customHeight="1">
      <c r="B401" s="363" t="s">
        <v>1572</v>
      </c>
      <c r="C401" s="364">
        <v>11357735000193</v>
      </c>
      <c r="D401" s="365" t="s">
        <v>14</v>
      </c>
      <c r="E401" s="365" t="s">
        <v>607</v>
      </c>
      <c r="F401" s="365"/>
      <c r="G401" s="366"/>
      <c r="H401" s="366" t="s">
        <v>34</v>
      </c>
      <c r="I401" s="366" t="s">
        <v>34</v>
      </c>
      <c r="J401" s="366" t="s">
        <v>608</v>
      </c>
      <c r="K401" s="367" t="s">
        <v>48</v>
      </c>
      <c r="L401" s="368"/>
      <c r="M401" s="368"/>
      <c r="N401" s="367">
        <v>241210</v>
      </c>
      <c r="O401" s="367" t="s">
        <v>1321</v>
      </c>
      <c r="P401" s="371">
        <v>40183</v>
      </c>
      <c r="Q401" s="372">
        <v>541731047.03999996</v>
      </c>
      <c r="R401" s="372">
        <v>441112142.25464278</v>
      </c>
      <c r="S401" s="367">
        <v>33</v>
      </c>
      <c r="T401" s="369">
        <v>0.14057731759254843</v>
      </c>
      <c r="U401" s="369">
        <v>1.5812015114466618</v>
      </c>
      <c r="V401" s="369">
        <v>6.4037945349300074E-2</v>
      </c>
      <c r="W401" s="369">
        <v>0.58772158972746791</v>
      </c>
      <c r="X401" s="369">
        <v>0.2903454278755877</v>
      </c>
      <c r="Y401" s="369">
        <v>2.0416482065908541</v>
      </c>
      <c r="Z401" s="369">
        <v>0.33011259490364919</v>
      </c>
      <c r="AA401" s="369">
        <v>1.8039212993599061</v>
      </c>
      <c r="AB401" s="369">
        <v>0.21098324649362327</v>
      </c>
      <c r="AC401" s="373">
        <v>-9.0802784359970579E-2</v>
      </c>
      <c r="AD401" s="555">
        <v>0</v>
      </c>
      <c r="AE401" s="370" t="s">
        <v>2378</v>
      </c>
      <c r="AF401" s="370" t="s">
        <v>736</v>
      </c>
      <c r="AG401" s="374" t="s">
        <v>736</v>
      </c>
      <c r="AH401" s="374" t="s">
        <v>2379</v>
      </c>
      <c r="AI401" s="374">
        <v>5000</v>
      </c>
      <c r="AJ401" s="374">
        <v>1000</v>
      </c>
      <c r="AK401" s="374">
        <v>5000</v>
      </c>
      <c r="AL401" s="369">
        <v>5.0000000000000001E-3</v>
      </c>
      <c r="AM401" s="369" t="s">
        <v>34</v>
      </c>
      <c r="AN401" s="369" t="s">
        <v>34</v>
      </c>
      <c r="AO401" s="367" t="s">
        <v>1324</v>
      </c>
      <c r="AP401" s="370" t="s">
        <v>716</v>
      </c>
      <c r="AQ401" s="376" t="s">
        <v>659</v>
      </c>
      <c r="AR401" s="369" t="s">
        <v>34</v>
      </c>
      <c r="AS401" s="369" t="s">
        <v>34</v>
      </c>
      <c r="AT401" s="369"/>
      <c r="AW401" s="680"/>
      <c r="AX401" s="680"/>
      <c r="AY401" s="681"/>
      <c r="AZ401" s="681"/>
      <c r="BA401" s="681"/>
      <c r="BB401" s="682"/>
      <c r="BC401" s="681"/>
      <c r="BD401" s="681"/>
      <c r="BE401" s="681"/>
      <c r="BF401" s="681"/>
      <c r="BG401" s="682"/>
      <c r="BH401" s="682"/>
      <c r="BI401" s="683"/>
      <c r="BJ401" s="683"/>
      <c r="BK401" s="683"/>
      <c r="BL401" s="218"/>
      <c r="BM401" s="682"/>
      <c r="BN401" s="682"/>
      <c r="BO401" s="682"/>
      <c r="BP401" s="682"/>
      <c r="BQ401" s="682"/>
      <c r="BR401" s="682"/>
      <c r="BS401" s="682"/>
      <c r="BT401" s="685"/>
      <c r="BU401" s="686"/>
      <c r="BV401" s="684"/>
      <c r="BW401" s="687"/>
    </row>
    <row r="402" spans="2:75" ht="15.75" customHeight="1">
      <c r="B402" s="363" t="s">
        <v>905</v>
      </c>
      <c r="C402" s="364">
        <v>11403850000157</v>
      </c>
      <c r="D402" s="365" t="s">
        <v>14</v>
      </c>
      <c r="E402" s="365" t="s">
        <v>607</v>
      </c>
      <c r="F402" s="365"/>
      <c r="G402" s="366"/>
      <c r="H402" s="366" t="s">
        <v>34</v>
      </c>
      <c r="I402" s="366" t="s">
        <v>34</v>
      </c>
      <c r="J402" s="366" t="s">
        <v>608</v>
      </c>
      <c r="K402" s="367" t="s">
        <v>48</v>
      </c>
      <c r="L402" s="368"/>
      <c r="M402" s="368" t="s">
        <v>1418</v>
      </c>
      <c r="N402" s="367">
        <v>245755</v>
      </c>
      <c r="O402" s="367" t="s">
        <v>1321</v>
      </c>
      <c r="P402" s="371">
        <v>40254</v>
      </c>
      <c r="Q402" s="372">
        <v>432755463.38999999</v>
      </c>
      <c r="R402" s="372">
        <v>371161333.08281744</v>
      </c>
      <c r="S402" s="367">
        <v>33</v>
      </c>
      <c r="T402" s="369">
        <v>0.11804661007538786</v>
      </c>
      <c r="U402" s="369">
        <v>1.5260115689433833</v>
      </c>
      <c r="V402" s="369">
        <v>-1.3706645805896533E-2</v>
      </c>
      <c r="W402" s="369">
        <v>-0.13437096029311643</v>
      </c>
      <c r="X402" s="369">
        <v>0.1140078941076077</v>
      </c>
      <c r="Y402" s="369">
        <v>0.8645425717547256</v>
      </c>
      <c r="Z402" s="369">
        <v>0.297211028827294</v>
      </c>
      <c r="AA402" s="369">
        <v>1.6894438401813481</v>
      </c>
      <c r="AB402" s="369">
        <v>0.21102537230854637</v>
      </c>
      <c r="AC402" s="373">
        <v>-0.42042951850462051</v>
      </c>
      <c r="AD402" s="555">
        <v>11357735000193</v>
      </c>
      <c r="AE402" s="370" t="s">
        <v>2378</v>
      </c>
      <c r="AF402" s="370" t="s">
        <v>736</v>
      </c>
      <c r="AG402" s="374" t="s">
        <v>736</v>
      </c>
      <c r="AH402" s="374" t="s">
        <v>2282</v>
      </c>
      <c r="AI402" s="374">
        <v>1000</v>
      </c>
      <c r="AJ402" s="374">
        <v>1000</v>
      </c>
      <c r="AK402" s="374">
        <v>1000</v>
      </c>
      <c r="AL402" s="369">
        <v>6.9999999999999993E-3</v>
      </c>
      <c r="AM402" s="369">
        <v>0.2</v>
      </c>
      <c r="AN402" s="369" t="s">
        <v>2329</v>
      </c>
      <c r="AO402" s="367" t="s">
        <v>1324</v>
      </c>
      <c r="AP402" s="370" t="s">
        <v>716</v>
      </c>
      <c r="AQ402" s="376" t="s">
        <v>659</v>
      </c>
      <c r="AR402" s="369">
        <v>3.5000000000000001E-3</v>
      </c>
      <c r="AS402" s="369">
        <v>3.5000000000000001E-3</v>
      </c>
      <c r="AT402" s="369"/>
      <c r="AW402" s="680"/>
      <c r="AX402" s="680"/>
      <c r="AY402" s="681"/>
      <c r="AZ402" s="681"/>
      <c r="BA402" s="681"/>
      <c r="BB402" s="682"/>
      <c r="BC402" s="681"/>
      <c r="BD402" s="681"/>
      <c r="BE402" s="681"/>
      <c r="BF402" s="681"/>
      <c r="BG402" s="682"/>
      <c r="BH402" s="682"/>
      <c r="BI402" s="683"/>
      <c r="BJ402" s="683"/>
      <c r="BK402" s="683"/>
      <c r="BL402" s="682"/>
      <c r="BM402" s="682"/>
      <c r="BN402" s="682"/>
      <c r="BO402" s="682"/>
      <c r="BP402" s="682"/>
      <c r="BQ402" s="682"/>
      <c r="BR402" s="682"/>
      <c r="BS402" s="682"/>
      <c r="BT402" s="685"/>
      <c r="BU402" s="686"/>
      <c r="BV402" s="684"/>
      <c r="BW402" s="687"/>
    </row>
    <row r="403" spans="2:75" ht="15.75" customHeight="1">
      <c r="B403" s="363" t="s">
        <v>175</v>
      </c>
      <c r="C403" s="364">
        <v>41969763000122</v>
      </c>
      <c r="D403" s="365" t="s">
        <v>14</v>
      </c>
      <c r="E403" s="365" t="s">
        <v>607</v>
      </c>
      <c r="F403" s="365"/>
      <c r="G403" s="366"/>
      <c r="H403" s="366" t="s">
        <v>34</v>
      </c>
      <c r="I403" s="366" t="s">
        <v>34</v>
      </c>
      <c r="J403" s="366" t="s">
        <v>608</v>
      </c>
      <c r="K403" s="367" t="s">
        <v>48</v>
      </c>
      <c r="L403" s="368"/>
      <c r="M403" s="368" t="s">
        <v>34</v>
      </c>
      <c r="N403" s="367">
        <v>594482</v>
      </c>
      <c r="O403" s="367" t="s">
        <v>1321</v>
      </c>
      <c r="P403" s="371">
        <v>44349</v>
      </c>
      <c r="Q403" s="372">
        <v>15849636.970000001</v>
      </c>
      <c r="R403" s="372">
        <v>17298500.78698412</v>
      </c>
      <c r="S403" s="367">
        <v>32</v>
      </c>
      <c r="T403" s="369">
        <v>4.2761793121832481E-2</v>
      </c>
      <c r="U403" s="369">
        <v>0.55279004599120896</v>
      </c>
      <c r="V403" s="369">
        <v>-0.13964676347100802</v>
      </c>
      <c r="W403" s="369">
        <v>-1.3690052238274555</v>
      </c>
      <c r="X403" s="369" t="s">
        <v>1421</v>
      </c>
      <c r="Y403" s="369" t="s">
        <v>1421</v>
      </c>
      <c r="Z403" s="369" t="s">
        <v>1421</v>
      </c>
      <c r="AA403" s="369" t="s">
        <v>1421</v>
      </c>
      <c r="AB403" s="369">
        <v>0.18908779339169676</v>
      </c>
      <c r="AC403" s="373">
        <v>-1.2146258014445284</v>
      </c>
      <c r="AD403" s="555">
        <v>41884201000186</v>
      </c>
      <c r="AE403" s="370" t="s">
        <v>2292</v>
      </c>
      <c r="AF403" s="370" t="s">
        <v>2278</v>
      </c>
      <c r="AG403" s="374" t="s">
        <v>1444</v>
      </c>
      <c r="AH403" s="374" t="s">
        <v>2279</v>
      </c>
      <c r="AI403" s="374">
        <v>5000</v>
      </c>
      <c r="AJ403" s="374">
        <v>1000</v>
      </c>
      <c r="AK403" s="374">
        <v>1000</v>
      </c>
      <c r="AL403" s="369">
        <v>0</v>
      </c>
      <c r="AM403" s="369" t="s">
        <v>34</v>
      </c>
      <c r="AN403" s="369" t="s">
        <v>34</v>
      </c>
      <c r="AO403" s="367" t="s">
        <v>1324</v>
      </c>
      <c r="AP403" s="370" t="s">
        <v>716</v>
      </c>
      <c r="AQ403" s="376" t="s">
        <v>659</v>
      </c>
      <c r="AR403" s="369">
        <v>4.0000000000000001E-3</v>
      </c>
      <c r="AS403" s="369">
        <v>4.0000000000000001E-3</v>
      </c>
      <c r="AT403" s="369"/>
      <c r="AW403" s="680"/>
      <c r="AX403" s="680"/>
      <c r="AY403" s="681"/>
      <c r="AZ403" s="681"/>
      <c r="BA403" s="681"/>
      <c r="BB403" s="682"/>
      <c r="BC403" s="681"/>
      <c r="BD403" s="681"/>
      <c r="BE403" s="681"/>
      <c r="BF403" s="681"/>
      <c r="BG403" s="682"/>
      <c r="BH403" s="682"/>
      <c r="BI403" s="683"/>
      <c r="BJ403" s="683"/>
      <c r="BK403" s="683"/>
      <c r="BL403" s="682"/>
      <c r="BM403" s="682"/>
      <c r="BN403" s="682"/>
      <c r="BO403" s="682"/>
      <c r="BP403" s="682"/>
      <c r="BQ403" s="682"/>
      <c r="BR403" s="682"/>
      <c r="BS403" s="682"/>
      <c r="BT403" s="685"/>
      <c r="BU403" s="686"/>
      <c r="BV403" s="684"/>
      <c r="BW403" s="687"/>
    </row>
    <row r="404" spans="2:75" ht="15.75" customHeight="1">
      <c r="B404" s="363" t="s">
        <v>461</v>
      </c>
      <c r="C404" s="364">
        <v>20226378000115</v>
      </c>
      <c r="D404" s="365" t="s">
        <v>13</v>
      </c>
      <c r="E404" s="365" t="s">
        <v>615</v>
      </c>
      <c r="F404" s="365" t="s">
        <v>619</v>
      </c>
      <c r="G404" s="366" t="s">
        <v>34</v>
      </c>
      <c r="H404" s="366" t="s">
        <v>1338</v>
      </c>
      <c r="I404" s="366" t="s">
        <v>34</v>
      </c>
      <c r="J404" s="366" t="s">
        <v>611</v>
      </c>
      <c r="K404" s="367" t="s">
        <v>48</v>
      </c>
      <c r="L404" s="368" t="s">
        <v>1339</v>
      </c>
      <c r="M404" s="368" t="s">
        <v>34</v>
      </c>
      <c r="N404" s="367">
        <v>376711</v>
      </c>
      <c r="O404" s="367" t="s">
        <v>1321</v>
      </c>
      <c r="P404" s="371">
        <v>41852</v>
      </c>
      <c r="Q404" s="372">
        <v>921265550.33000004</v>
      </c>
      <c r="R404" s="372">
        <v>736063910.41936529</v>
      </c>
      <c r="S404" s="367">
        <v>31</v>
      </c>
      <c r="T404" s="369">
        <v>0.10040071395560934</v>
      </c>
      <c r="U404" s="369">
        <v>1.2978996256528619</v>
      </c>
      <c r="V404" s="369">
        <v>0.11194539355140654</v>
      </c>
      <c r="W404" s="369">
        <v>1.0974391725670953</v>
      </c>
      <c r="X404" s="369">
        <v>0.27497991066672212</v>
      </c>
      <c r="Y404" s="369">
        <v>2.0852226155875369</v>
      </c>
      <c r="Z404" s="369">
        <v>0.27524182955472098</v>
      </c>
      <c r="AA404" s="369">
        <v>1.5645637893595041</v>
      </c>
      <c r="AB404" s="369">
        <v>7.7629725300409777E-2</v>
      </c>
      <c r="AC404" s="373">
        <v>0.1543120458199142</v>
      </c>
      <c r="AD404" s="555">
        <v>20226388000150</v>
      </c>
      <c r="AE404" s="370" t="s">
        <v>2292</v>
      </c>
      <c r="AF404" s="370" t="s">
        <v>2278</v>
      </c>
      <c r="AG404" s="374" t="s">
        <v>1444</v>
      </c>
      <c r="AH404" s="374" t="s">
        <v>2282</v>
      </c>
      <c r="AI404" s="374">
        <v>500</v>
      </c>
      <c r="AJ404" s="374">
        <v>100</v>
      </c>
      <c r="AK404" s="374">
        <v>100</v>
      </c>
      <c r="AL404" s="369">
        <v>0</v>
      </c>
      <c r="AM404" s="369" t="s">
        <v>34</v>
      </c>
      <c r="AN404" s="369" t="s">
        <v>34</v>
      </c>
      <c r="AO404" s="367" t="s">
        <v>1324</v>
      </c>
      <c r="AP404" s="370" t="s">
        <v>13</v>
      </c>
      <c r="AQ404" s="376" t="s">
        <v>664</v>
      </c>
      <c r="AR404" s="369">
        <v>4.0000000000000001E-3</v>
      </c>
      <c r="AS404" s="369">
        <v>4.0000000000000001E-3</v>
      </c>
      <c r="AT404" s="369"/>
      <c r="AW404" s="680"/>
      <c r="AX404" s="680"/>
      <c r="AY404" s="681"/>
      <c r="AZ404" s="681"/>
      <c r="BA404" s="681"/>
      <c r="BB404" s="682"/>
      <c r="BC404" s="681"/>
      <c r="BD404" s="681"/>
      <c r="BE404" s="681"/>
      <c r="BF404" s="681"/>
      <c r="BG404" s="682"/>
      <c r="BH404" s="682"/>
      <c r="BI404" s="683"/>
      <c r="BJ404" s="683"/>
      <c r="BK404" s="683"/>
      <c r="BL404" s="682"/>
      <c r="BM404" s="682"/>
      <c r="BN404" s="682"/>
      <c r="BO404" s="682"/>
      <c r="BP404" s="682"/>
      <c r="BQ404" s="682"/>
      <c r="BR404" s="682"/>
      <c r="BS404" s="682"/>
      <c r="BT404" s="685"/>
      <c r="BU404" s="686"/>
      <c r="BV404" s="684"/>
      <c r="BW404" s="687"/>
    </row>
    <row r="405" spans="2:75" ht="15.75" customHeight="1">
      <c r="B405" s="363" t="s">
        <v>548</v>
      </c>
      <c r="C405" s="364">
        <v>43214601000100</v>
      </c>
      <c r="D405" s="365" t="s">
        <v>13</v>
      </c>
      <c r="E405" s="365" t="s">
        <v>615</v>
      </c>
      <c r="F405" s="365" t="s">
        <v>619</v>
      </c>
      <c r="G405" s="366" t="s">
        <v>34</v>
      </c>
      <c r="H405" s="366" t="s">
        <v>1338</v>
      </c>
      <c r="I405" s="366" t="s">
        <v>34</v>
      </c>
      <c r="J405" s="366"/>
      <c r="K405" s="367" t="s">
        <v>48</v>
      </c>
      <c r="L405" s="368"/>
      <c r="M405" s="368" t="s">
        <v>34</v>
      </c>
      <c r="N405" s="367">
        <v>616011</v>
      </c>
      <c r="O405" s="367" t="s">
        <v>1321</v>
      </c>
      <c r="P405" s="371">
        <v>44469</v>
      </c>
      <c r="Q405" s="372">
        <v>260009482.44999999</v>
      </c>
      <c r="R405" s="372" t="s">
        <v>1421</v>
      </c>
      <c r="S405" s="367">
        <v>31</v>
      </c>
      <c r="T405" s="369">
        <v>9.5340501088897023E-2</v>
      </c>
      <c r="U405" s="369">
        <v>1.2324852662656018</v>
      </c>
      <c r="V405" s="369" t="s">
        <v>1421</v>
      </c>
      <c r="W405" s="369" t="s">
        <v>1421</v>
      </c>
      <c r="X405" s="369" t="s">
        <v>1421</v>
      </c>
      <c r="Y405" s="369" t="s">
        <v>1421</v>
      </c>
      <c r="Z405" s="369" t="s">
        <v>1421</v>
      </c>
      <c r="AA405" s="369" t="s">
        <v>1421</v>
      </c>
      <c r="AB405" s="369" t="s">
        <v>1421</v>
      </c>
      <c r="AC405" s="373" t="s">
        <v>1421</v>
      </c>
      <c r="AD405" s="555">
        <v>43280179000190</v>
      </c>
      <c r="AE405" s="370" t="s">
        <v>2380</v>
      </c>
      <c r="AF405" s="370" t="s">
        <v>2278</v>
      </c>
      <c r="AG405" s="374" t="s">
        <v>1444</v>
      </c>
      <c r="AH405" s="374" t="s">
        <v>2282</v>
      </c>
      <c r="AI405" s="374">
        <v>500</v>
      </c>
      <c r="AJ405" s="374">
        <v>100</v>
      </c>
      <c r="AK405" s="374">
        <v>100</v>
      </c>
      <c r="AL405" s="369">
        <v>1.95E-2</v>
      </c>
      <c r="AM405" s="369">
        <v>0.2</v>
      </c>
      <c r="AN405" s="369" t="s">
        <v>2296</v>
      </c>
      <c r="AO405" s="367" t="s">
        <v>1324</v>
      </c>
      <c r="AP405" s="370" t="s">
        <v>13</v>
      </c>
      <c r="AQ405" s="376" t="s">
        <v>668</v>
      </c>
      <c r="AR405" s="369">
        <v>6.4993500000000001E-3</v>
      </c>
      <c r="AS405" s="369">
        <v>6.4993500000000001E-3</v>
      </c>
      <c r="AT405" s="369"/>
      <c r="AW405" s="680"/>
      <c r="AX405" s="680"/>
      <c r="AY405" s="681"/>
      <c r="AZ405" s="681"/>
      <c r="BA405" s="681"/>
      <c r="BB405" s="682"/>
      <c r="BC405" s="681"/>
      <c r="BD405" s="681"/>
      <c r="BE405" s="681"/>
      <c r="BF405" s="681"/>
      <c r="BG405" s="682"/>
      <c r="BH405" s="682"/>
      <c r="BI405" s="683"/>
      <c r="BJ405" s="683"/>
      <c r="BK405" s="683"/>
      <c r="BL405" s="682"/>
      <c r="BM405" s="682"/>
      <c r="BN405" s="682"/>
      <c r="BO405" s="682"/>
      <c r="BP405" s="682"/>
      <c r="BQ405" s="682"/>
      <c r="BR405" s="682"/>
      <c r="BS405" s="682"/>
      <c r="BT405" s="685"/>
      <c r="BU405" s="686"/>
      <c r="BV405" s="684"/>
      <c r="BW405" s="687"/>
    </row>
    <row r="406" spans="2:75" ht="15.75" customHeight="1">
      <c r="B406" s="363" t="s">
        <v>176</v>
      </c>
      <c r="C406" s="364">
        <v>41907541000185</v>
      </c>
      <c r="D406" s="365" t="s">
        <v>14</v>
      </c>
      <c r="E406" s="365" t="s">
        <v>614</v>
      </c>
      <c r="F406" s="365" t="s">
        <v>689</v>
      </c>
      <c r="G406" s="366"/>
      <c r="H406" s="366" t="s">
        <v>865</v>
      </c>
      <c r="I406" s="366" t="s">
        <v>34</v>
      </c>
      <c r="J406" s="366" t="s">
        <v>608</v>
      </c>
      <c r="K406" s="367" t="s">
        <v>48</v>
      </c>
      <c r="L406" s="368" t="s">
        <v>715</v>
      </c>
      <c r="M406" s="368" t="s">
        <v>34</v>
      </c>
      <c r="N406" s="367">
        <v>594474</v>
      </c>
      <c r="O406" s="367" t="s">
        <v>1321</v>
      </c>
      <c r="P406" s="371">
        <v>44349</v>
      </c>
      <c r="Q406" s="372">
        <v>389845488.12</v>
      </c>
      <c r="R406" s="372">
        <v>322657898.43992072</v>
      </c>
      <c r="S406" s="367">
        <v>32</v>
      </c>
      <c r="T406" s="369">
        <v>5.4109452756681664E-2</v>
      </c>
      <c r="U406" s="369">
        <v>0.6994834569426357</v>
      </c>
      <c r="V406" s="369">
        <v>-1.0745578445324089E-2</v>
      </c>
      <c r="W406" s="369">
        <v>-0.10534259913406785</v>
      </c>
      <c r="X406" s="369" t="s">
        <v>1421</v>
      </c>
      <c r="Y406" s="369" t="s">
        <v>1421</v>
      </c>
      <c r="Z406" s="369" t="s">
        <v>1421</v>
      </c>
      <c r="AA406" s="369" t="s">
        <v>1421</v>
      </c>
      <c r="AB406" s="369">
        <v>0.11034693775672084</v>
      </c>
      <c r="AC406" s="373">
        <v>-0.9233229983727782</v>
      </c>
      <c r="AD406" s="555">
        <v>41907552000165</v>
      </c>
      <c r="AE406" s="370" t="s">
        <v>2292</v>
      </c>
      <c r="AF406" s="370" t="s">
        <v>2278</v>
      </c>
      <c r="AG406" s="374" t="s">
        <v>1444</v>
      </c>
      <c r="AH406" s="374" t="s">
        <v>2279</v>
      </c>
      <c r="AI406" s="374">
        <v>5000</v>
      </c>
      <c r="AJ406" s="374">
        <v>1000</v>
      </c>
      <c r="AK406" s="374">
        <v>1000</v>
      </c>
      <c r="AL406" s="369">
        <v>0</v>
      </c>
      <c r="AM406" s="369" t="s">
        <v>34</v>
      </c>
      <c r="AN406" s="369" t="s">
        <v>34</v>
      </c>
      <c r="AO406" s="367" t="s">
        <v>1324</v>
      </c>
      <c r="AP406" s="370" t="s">
        <v>13</v>
      </c>
      <c r="AQ406" s="376" t="s">
        <v>668</v>
      </c>
      <c r="AR406" s="369">
        <v>4.0000000000000001E-3</v>
      </c>
      <c r="AS406" s="369">
        <v>4.0000000000000001E-3</v>
      </c>
      <c r="AT406" s="369"/>
      <c r="AW406" s="680"/>
      <c r="AX406" s="680"/>
      <c r="AY406" s="681"/>
      <c r="AZ406" s="681"/>
      <c r="BA406" s="681"/>
      <c r="BB406" s="682"/>
      <c r="BC406" s="681"/>
      <c r="BD406" s="681"/>
      <c r="BE406" s="681"/>
      <c r="BF406" s="681"/>
      <c r="BG406" s="682"/>
      <c r="BH406" s="682"/>
      <c r="BI406" s="683"/>
      <c r="BJ406" s="683"/>
      <c r="BK406" s="683"/>
      <c r="BL406" s="682"/>
      <c r="BM406" s="682"/>
      <c r="BN406" s="682"/>
      <c r="BO406" s="682"/>
      <c r="BP406" s="682"/>
      <c r="BQ406" s="682"/>
      <c r="BR406" s="682"/>
      <c r="BS406" s="682"/>
      <c r="BT406" s="685"/>
      <c r="BU406" s="686"/>
      <c r="BV406" s="684"/>
      <c r="BW406" s="687"/>
    </row>
    <row r="407" spans="2:75" ht="15.75" customHeight="1">
      <c r="B407" s="363" t="s">
        <v>906</v>
      </c>
      <c r="C407" s="364">
        <v>35408329000170</v>
      </c>
      <c r="D407" s="365" t="s">
        <v>11</v>
      </c>
      <c r="E407" s="365" t="s">
        <v>620</v>
      </c>
      <c r="F407" s="365" t="s">
        <v>663</v>
      </c>
      <c r="G407" s="366" t="s">
        <v>738</v>
      </c>
      <c r="H407" s="366" t="s">
        <v>34</v>
      </c>
      <c r="I407" s="366"/>
      <c r="J407" s="366" t="s">
        <v>608</v>
      </c>
      <c r="K407" s="367" t="s">
        <v>48</v>
      </c>
      <c r="L407" s="368"/>
      <c r="M407" s="368" t="s">
        <v>34</v>
      </c>
      <c r="N407" s="367">
        <v>520901</v>
      </c>
      <c r="O407" s="367" t="s">
        <v>1321</v>
      </c>
      <c r="P407" s="371">
        <v>43826</v>
      </c>
      <c r="Q407" s="372">
        <v>70129035.269999996</v>
      </c>
      <c r="R407" s="372">
        <v>54018571.656547643</v>
      </c>
      <c r="S407" s="367">
        <v>1</v>
      </c>
      <c r="T407" s="369">
        <v>8.5559962505823206E-2</v>
      </c>
      <c r="U407" s="369">
        <v>1.1060503350233062</v>
      </c>
      <c r="V407" s="369">
        <v>0.11215862733415038</v>
      </c>
      <c r="W407" s="369">
        <v>1.0995295766353099</v>
      </c>
      <c r="X407" s="369">
        <v>0.16324821715042548</v>
      </c>
      <c r="Y407" s="369">
        <v>1.237940886412574</v>
      </c>
      <c r="Z407" s="369" t="s">
        <v>1421</v>
      </c>
      <c r="AA407" s="369" t="s">
        <v>1421</v>
      </c>
      <c r="AB407" s="369">
        <v>2.32570085506914E-3</v>
      </c>
      <c r="AC407" s="373">
        <v>3.9454263156813729</v>
      </c>
      <c r="AD407" s="555">
        <v>35399404000184</v>
      </c>
      <c r="AE407" s="370" t="s">
        <v>2381</v>
      </c>
      <c r="AF407" s="370" t="s">
        <v>2287</v>
      </c>
      <c r="AG407" s="374" t="s">
        <v>1445</v>
      </c>
      <c r="AH407" s="374" t="s">
        <v>2282</v>
      </c>
      <c r="AI407" s="374">
        <v>500</v>
      </c>
      <c r="AJ407" s="374">
        <v>500</v>
      </c>
      <c r="AK407" s="374">
        <v>0</v>
      </c>
      <c r="AL407" s="369">
        <v>3.4999999999999996E-3</v>
      </c>
      <c r="AM407" s="369" t="s">
        <v>34</v>
      </c>
      <c r="AN407" s="369" t="s">
        <v>64</v>
      </c>
      <c r="AO407" s="367" t="s">
        <v>1324</v>
      </c>
      <c r="AP407" s="370" t="s">
        <v>11</v>
      </c>
      <c r="AQ407" s="376" t="s">
        <v>675</v>
      </c>
      <c r="AR407" s="369">
        <v>1.08E-3</v>
      </c>
      <c r="AS407" s="369">
        <v>1.08E-3</v>
      </c>
      <c r="AT407" s="369"/>
      <c r="AW407" s="680"/>
      <c r="AX407" s="680"/>
      <c r="AY407" s="681"/>
      <c r="AZ407" s="681"/>
      <c r="BA407" s="681"/>
      <c r="BB407" s="682"/>
      <c r="BC407" s="681"/>
      <c r="BD407" s="681"/>
      <c r="BE407" s="681"/>
      <c r="BF407" s="681"/>
      <c r="BG407" s="682"/>
      <c r="BH407" s="682"/>
      <c r="BI407" s="683"/>
      <c r="BJ407" s="683"/>
      <c r="BK407" s="683"/>
      <c r="BL407" s="682"/>
      <c r="BM407" s="682"/>
      <c r="BN407" s="682"/>
      <c r="BO407" s="682"/>
      <c r="BP407" s="682"/>
      <c r="BQ407" s="682"/>
      <c r="BR407" s="682"/>
      <c r="BS407" s="682"/>
      <c r="BT407" s="685"/>
      <c r="BU407" s="686"/>
      <c r="BV407" s="684"/>
      <c r="BW407" s="687"/>
    </row>
    <row r="408" spans="2:75" ht="15.75" customHeight="1">
      <c r="B408" s="363" t="s">
        <v>177</v>
      </c>
      <c r="C408" s="364">
        <v>39800304000179</v>
      </c>
      <c r="D408" s="365" t="s">
        <v>14</v>
      </c>
      <c r="E408" s="365" t="s">
        <v>614</v>
      </c>
      <c r="F408" s="365"/>
      <c r="G408" s="366"/>
      <c r="H408" s="366" t="s">
        <v>865</v>
      </c>
      <c r="I408" s="366" t="s">
        <v>34</v>
      </c>
      <c r="J408" s="366" t="s">
        <v>608</v>
      </c>
      <c r="K408" s="367" t="s">
        <v>48</v>
      </c>
      <c r="L408" s="368"/>
      <c r="M408" s="368" t="s">
        <v>1418</v>
      </c>
      <c r="N408" s="367">
        <v>566012</v>
      </c>
      <c r="O408" s="367" t="s">
        <v>1321</v>
      </c>
      <c r="P408" s="371">
        <v>44180</v>
      </c>
      <c r="Q408" s="372">
        <v>21567379.52</v>
      </c>
      <c r="R408" s="372">
        <v>20471071.381111115</v>
      </c>
      <c r="S408" s="367">
        <v>32</v>
      </c>
      <c r="T408" s="369">
        <v>0.10254805304468828</v>
      </c>
      <c r="U408" s="369">
        <v>1.3256586971779662</v>
      </c>
      <c r="V408" s="369">
        <v>-5.5317368795667399E-2</v>
      </c>
      <c r="W408" s="369">
        <v>-0.54229518083590078</v>
      </c>
      <c r="X408" s="369" t="s">
        <v>1421</v>
      </c>
      <c r="Y408" s="369" t="s">
        <v>1421</v>
      </c>
      <c r="Z408" s="369" t="s">
        <v>1421</v>
      </c>
      <c r="AA408" s="369" t="s">
        <v>1421</v>
      </c>
      <c r="AB408" s="369">
        <v>0.17675129305159054</v>
      </c>
      <c r="AC408" s="373">
        <v>-0.78332599354215116</v>
      </c>
      <c r="AD408" s="555">
        <v>39800273000156</v>
      </c>
      <c r="AE408" s="370" t="s">
        <v>2381</v>
      </c>
      <c r="AF408" s="370" t="s">
        <v>2278</v>
      </c>
      <c r="AG408" s="374" t="s">
        <v>1444</v>
      </c>
      <c r="AH408" s="374" t="s">
        <v>2279</v>
      </c>
      <c r="AI408" s="374">
        <v>5000</v>
      </c>
      <c r="AJ408" s="374">
        <v>1000</v>
      </c>
      <c r="AK408" s="374">
        <v>1000</v>
      </c>
      <c r="AL408" s="369">
        <v>1.8500000000000003E-2</v>
      </c>
      <c r="AM408" s="369">
        <v>0.2</v>
      </c>
      <c r="AN408" s="369" t="s">
        <v>34</v>
      </c>
      <c r="AO408" s="367" t="s">
        <v>1324</v>
      </c>
      <c r="AP408" s="370" t="s">
        <v>13</v>
      </c>
      <c r="AQ408" s="376" t="s">
        <v>668</v>
      </c>
      <c r="AR408" s="369" t="s">
        <v>34</v>
      </c>
      <c r="AS408" s="369" t="s">
        <v>34</v>
      </c>
      <c r="AT408" s="369"/>
      <c r="AW408" s="680"/>
      <c r="AX408" s="680"/>
      <c r="AY408" s="681"/>
      <c r="AZ408" s="681"/>
      <c r="BA408" s="681"/>
      <c r="BB408" s="682"/>
      <c r="BC408" s="681"/>
      <c r="BD408" s="681"/>
      <c r="BE408" s="681"/>
      <c r="BF408" s="681"/>
      <c r="BG408" s="682"/>
      <c r="BH408" s="682"/>
      <c r="BI408" s="683"/>
      <c r="BJ408" s="683"/>
      <c r="BK408" s="683"/>
      <c r="BL408" s="682"/>
      <c r="BM408" s="682"/>
      <c r="BN408" s="682"/>
      <c r="BO408" s="682"/>
      <c r="BP408" s="682"/>
      <c r="BQ408" s="682"/>
      <c r="BR408" s="682"/>
      <c r="BS408" s="682"/>
      <c r="BT408" s="685"/>
      <c r="BU408" s="686"/>
      <c r="BV408" s="684"/>
      <c r="BW408" s="687"/>
    </row>
    <row r="409" spans="2:75" ht="15.75" customHeight="1">
      <c r="B409" s="363" t="s">
        <v>580</v>
      </c>
      <c r="C409" s="364">
        <v>40938560000106</v>
      </c>
      <c r="D409" s="365" t="s">
        <v>14</v>
      </c>
      <c r="E409" s="365" t="s">
        <v>607</v>
      </c>
      <c r="F409" s="365"/>
      <c r="G409" s="366"/>
      <c r="H409" s="366" t="s">
        <v>34</v>
      </c>
      <c r="I409" s="366" t="s">
        <v>34</v>
      </c>
      <c r="J409" s="366" t="s">
        <v>611</v>
      </c>
      <c r="K409" s="367"/>
      <c r="L409" s="368"/>
      <c r="M409" s="368" t="s">
        <v>1418</v>
      </c>
      <c r="N409" s="367">
        <v>583472</v>
      </c>
      <c r="O409" s="367" t="s">
        <v>1321</v>
      </c>
      <c r="P409" s="371">
        <v>44295</v>
      </c>
      <c r="Q409" s="372">
        <v>37821580.960000001</v>
      </c>
      <c r="R409" s="372">
        <v>164319591.82630962</v>
      </c>
      <c r="S409" s="367">
        <v>6</v>
      </c>
      <c r="T409" s="369">
        <v>-0.14823903766416369</v>
      </c>
      <c r="U409" s="369">
        <v>-1.9163149733828091</v>
      </c>
      <c r="V409" s="369">
        <v>-0.12349386063934487</v>
      </c>
      <c r="W409" s="369">
        <v>-1.2106527650458734</v>
      </c>
      <c r="X409" s="369" t="s">
        <v>1421</v>
      </c>
      <c r="Y409" s="369" t="s">
        <v>1421</v>
      </c>
      <c r="Z409" s="369" t="s">
        <v>1421</v>
      </c>
      <c r="AA409" s="369" t="s">
        <v>1421</v>
      </c>
      <c r="AB409" s="369">
        <v>0.21444830333449946</v>
      </c>
      <c r="AC409" s="373">
        <v>-0.96063820602920202</v>
      </c>
      <c r="AD409" s="555">
        <v>0</v>
      </c>
      <c r="AE409" s="370" t="s">
        <v>2381</v>
      </c>
      <c r="AF409" s="370" t="s">
        <v>2278</v>
      </c>
      <c r="AG409" s="374" t="s">
        <v>1444</v>
      </c>
      <c r="AH409" s="374" t="s">
        <v>2279</v>
      </c>
      <c r="AI409" s="374">
        <v>0</v>
      </c>
      <c r="AJ409" s="374">
        <v>0</v>
      </c>
      <c r="AK409" s="374">
        <v>0</v>
      </c>
      <c r="AL409" s="369">
        <v>2E-3</v>
      </c>
      <c r="AM409" s="369" t="s">
        <v>34</v>
      </c>
      <c r="AN409" s="369" t="s">
        <v>34</v>
      </c>
      <c r="AO409" s="367" t="s">
        <v>1324</v>
      </c>
      <c r="AP409" s="370" t="s">
        <v>716</v>
      </c>
      <c r="AQ409" s="376" t="s">
        <v>687</v>
      </c>
      <c r="AR409" s="369" t="s">
        <v>34</v>
      </c>
      <c r="AS409" s="369" t="s">
        <v>34</v>
      </c>
      <c r="AT409" s="369"/>
      <c r="AW409" s="680"/>
      <c r="AX409" s="680"/>
      <c r="AY409" s="681"/>
      <c r="AZ409" s="681"/>
      <c r="BA409" s="681"/>
      <c r="BB409" s="682"/>
      <c r="BC409" s="681"/>
      <c r="BD409" s="681"/>
      <c r="BE409" s="681"/>
      <c r="BF409" s="681"/>
      <c r="BG409" s="682"/>
      <c r="BH409" s="682"/>
      <c r="BI409" s="683"/>
      <c r="BJ409" s="683"/>
      <c r="BK409" s="683"/>
      <c r="BL409" s="682"/>
      <c r="BM409" s="682"/>
      <c r="BN409" s="682"/>
      <c r="BO409" s="682"/>
      <c r="BP409" s="682"/>
      <c r="BQ409" s="682"/>
      <c r="BR409" s="682"/>
      <c r="BS409" s="682"/>
      <c r="BT409" s="685"/>
      <c r="BU409" s="686"/>
      <c r="BV409" s="684"/>
      <c r="BW409" s="687"/>
    </row>
    <row r="410" spans="2:75" ht="15.75" customHeight="1">
      <c r="B410" s="363" t="s">
        <v>178</v>
      </c>
      <c r="C410" s="364">
        <v>41088640000182</v>
      </c>
      <c r="D410" s="365" t="s">
        <v>14</v>
      </c>
      <c r="E410" s="365" t="s">
        <v>607</v>
      </c>
      <c r="F410" s="365"/>
      <c r="G410" s="366"/>
      <c r="H410" s="366" t="s">
        <v>34</v>
      </c>
      <c r="I410" s="366" t="s">
        <v>34</v>
      </c>
      <c r="J410" s="366" t="s">
        <v>611</v>
      </c>
      <c r="K410" s="367" t="s">
        <v>48</v>
      </c>
      <c r="L410" s="368"/>
      <c r="M410" s="368" t="s">
        <v>34</v>
      </c>
      <c r="N410" s="367">
        <v>583502</v>
      </c>
      <c r="O410" s="367" t="s">
        <v>1324</v>
      </c>
      <c r="P410" s="371">
        <v>44295</v>
      </c>
      <c r="Q410" s="372">
        <v>5502373.4199999999</v>
      </c>
      <c r="R410" s="372">
        <v>8284613.714563489</v>
      </c>
      <c r="S410" s="367">
        <v>6</v>
      </c>
      <c r="T410" s="369">
        <v>-0.15134708130699115</v>
      </c>
      <c r="U410" s="369">
        <v>-1.9564932601858498</v>
      </c>
      <c r="V410" s="369">
        <v>-0.12946191815299979</v>
      </c>
      <c r="W410" s="369">
        <v>-1.269159684284231</v>
      </c>
      <c r="X410" s="369" t="s">
        <v>1421</v>
      </c>
      <c r="Y410" s="369" t="s">
        <v>1421</v>
      </c>
      <c r="Z410" s="369" t="s">
        <v>1421</v>
      </c>
      <c r="AA410" s="369" t="s">
        <v>1421</v>
      </c>
      <c r="AB410" s="369">
        <v>0.21179660829813415</v>
      </c>
      <c r="AC410" s="373">
        <v>-1.0075610493023903</v>
      </c>
      <c r="AD410" s="555">
        <v>40938560000106</v>
      </c>
      <c r="AE410" s="370" t="s">
        <v>2381</v>
      </c>
      <c r="AF410" s="370" t="s">
        <v>2278</v>
      </c>
      <c r="AG410" s="374" t="s">
        <v>1444</v>
      </c>
      <c r="AH410" s="374" t="s">
        <v>2279</v>
      </c>
      <c r="AI410" s="374">
        <v>1000</v>
      </c>
      <c r="AJ410" s="374">
        <v>1000</v>
      </c>
      <c r="AK410" s="374">
        <v>1000</v>
      </c>
      <c r="AL410" s="369">
        <v>8.0000000000000002E-3</v>
      </c>
      <c r="AM410" s="369" t="s">
        <v>34</v>
      </c>
      <c r="AN410" s="369" t="s">
        <v>34</v>
      </c>
      <c r="AO410" s="367" t="s">
        <v>1324</v>
      </c>
      <c r="AP410" s="370" t="s">
        <v>716</v>
      </c>
      <c r="AQ410" s="376" t="s">
        <v>687</v>
      </c>
      <c r="AR410" s="369">
        <v>5.3333333333333332E-3</v>
      </c>
      <c r="AS410" s="369">
        <v>5.3333333333333332E-3</v>
      </c>
      <c r="AT410" s="369"/>
      <c r="AW410" s="680"/>
      <c r="AX410" s="680"/>
      <c r="AY410" s="681"/>
      <c r="AZ410" s="681"/>
      <c r="BA410" s="681"/>
      <c r="BB410" s="682"/>
      <c r="BC410" s="681"/>
      <c r="BD410" s="681"/>
      <c r="BE410" s="681"/>
      <c r="BF410" s="681"/>
      <c r="BG410" s="682"/>
      <c r="BH410" s="682"/>
      <c r="BI410" s="683"/>
      <c r="BJ410" s="683"/>
      <c r="BK410" s="683"/>
      <c r="BL410" s="682"/>
      <c r="BM410" s="682"/>
      <c r="BN410" s="682"/>
      <c r="BO410" s="682"/>
      <c r="BP410" s="682"/>
      <c r="BQ410" s="682"/>
      <c r="BR410" s="682"/>
      <c r="BS410" s="682"/>
      <c r="BT410" s="685"/>
      <c r="BU410" s="686"/>
      <c r="BV410" s="684"/>
      <c r="BW410" s="687"/>
    </row>
    <row r="411" spans="2:75" ht="15.75" customHeight="1">
      <c r="B411" s="363" t="s">
        <v>907</v>
      </c>
      <c r="C411" s="364">
        <v>37712284000159</v>
      </c>
      <c r="D411" s="365" t="s">
        <v>14</v>
      </c>
      <c r="E411" s="365" t="s">
        <v>607</v>
      </c>
      <c r="F411" s="365"/>
      <c r="G411" s="366"/>
      <c r="H411" s="366" t="s">
        <v>34</v>
      </c>
      <c r="I411" s="366" t="s">
        <v>34</v>
      </c>
      <c r="J411" s="366" t="s">
        <v>611</v>
      </c>
      <c r="K411" s="367"/>
      <c r="L411" s="368"/>
      <c r="M411" s="368" t="s">
        <v>34</v>
      </c>
      <c r="N411" s="367">
        <v>566179</v>
      </c>
      <c r="O411" s="367" t="s">
        <v>1321</v>
      </c>
      <c r="P411" s="371">
        <v>44186</v>
      </c>
      <c r="Q411" s="372">
        <v>7322803.7699999996</v>
      </c>
      <c r="R411" s="372">
        <v>13668892.597380962</v>
      </c>
      <c r="S411" s="367">
        <v>6</v>
      </c>
      <c r="T411" s="369">
        <v>-0.24728509436593604</v>
      </c>
      <c r="U411" s="369">
        <v>-3.1967026803114642</v>
      </c>
      <c r="V411" s="369">
        <v>-0.17555654648732022</v>
      </c>
      <c r="W411" s="369">
        <v>-1.7210411701961523</v>
      </c>
      <c r="X411" s="369" t="s">
        <v>1421</v>
      </c>
      <c r="Y411" s="369" t="s">
        <v>1421</v>
      </c>
      <c r="Z411" s="369" t="s">
        <v>1421</v>
      </c>
      <c r="AA411" s="369" t="s">
        <v>1421</v>
      </c>
      <c r="AB411" s="369">
        <v>0.21828745414411718</v>
      </c>
      <c r="AC411" s="373">
        <v>-1.2205034491152718</v>
      </c>
      <c r="AD411" s="555">
        <v>37927395000182</v>
      </c>
      <c r="AE411" s="370" t="s">
        <v>2381</v>
      </c>
      <c r="AF411" s="370" t="s">
        <v>2278</v>
      </c>
      <c r="AG411" s="374" t="s">
        <v>1444</v>
      </c>
      <c r="AH411" s="374" t="s">
        <v>2279</v>
      </c>
      <c r="AI411" s="374">
        <v>1000</v>
      </c>
      <c r="AJ411" s="374">
        <v>1000</v>
      </c>
      <c r="AK411" s="374">
        <v>1000</v>
      </c>
      <c r="AL411" s="369">
        <v>8.0000000000000002E-3</v>
      </c>
      <c r="AM411" s="369" t="s">
        <v>34</v>
      </c>
      <c r="AN411" s="369" t="s">
        <v>34</v>
      </c>
      <c r="AO411" s="367" t="s">
        <v>1324</v>
      </c>
      <c r="AP411" s="370" t="s">
        <v>716</v>
      </c>
      <c r="AQ411" s="376" t="s">
        <v>687</v>
      </c>
      <c r="AR411" s="369">
        <v>5.3333333333333332E-3</v>
      </c>
      <c r="AS411" s="369">
        <v>5.3333333333333332E-3</v>
      </c>
      <c r="AT411" s="369"/>
      <c r="AW411" s="680"/>
      <c r="AX411" s="680"/>
      <c r="AY411" s="681"/>
      <c r="AZ411" s="681"/>
      <c r="BA411" s="681"/>
      <c r="BB411" s="682"/>
      <c r="BC411" s="681"/>
      <c r="BD411" s="681"/>
      <c r="BE411" s="681"/>
      <c r="BF411" s="681"/>
      <c r="BG411" s="682"/>
      <c r="BH411" s="682"/>
      <c r="BI411" s="683"/>
      <c r="BJ411" s="683"/>
      <c r="BK411" s="683"/>
      <c r="BL411" s="682"/>
      <c r="BM411" s="682"/>
      <c r="BN411" s="682"/>
      <c r="BO411" s="682"/>
      <c r="BP411" s="682"/>
      <c r="BQ411" s="682"/>
      <c r="BR411" s="682"/>
      <c r="BS411" s="682"/>
      <c r="BT411" s="685"/>
      <c r="BU411" s="686"/>
      <c r="BV411" s="684"/>
      <c r="BW411" s="687"/>
    </row>
    <row r="412" spans="2:75" ht="15.75" customHeight="1">
      <c r="B412" s="363" t="s">
        <v>908</v>
      </c>
      <c r="C412" s="364">
        <v>28856743000187</v>
      </c>
      <c r="D412" s="365" t="s">
        <v>13</v>
      </c>
      <c r="E412" s="365" t="s">
        <v>615</v>
      </c>
      <c r="F412" s="365" t="s">
        <v>619</v>
      </c>
      <c r="G412" s="366" t="s">
        <v>34</v>
      </c>
      <c r="H412" s="366" t="s">
        <v>865</v>
      </c>
      <c r="I412" s="366" t="s">
        <v>34</v>
      </c>
      <c r="J412" s="366"/>
      <c r="K412" s="367" t="s">
        <v>48</v>
      </c>
      <c r="L412" s="368"/>
      <c r="M412" s="368" t="s">
        <v>34</v>
      </c>
      <c r="N412" s="367">
        <v>462802</v>
      </c>
      <c r="O412" s="367" t="s">
        <v>1321</v>
      </c>
      <c r="P412" s="371">
        <v>43203</v>
      </c>
      <c r="Q412" s="372">
        <v>224054523.11000001</v>
      </c>
      <c r="R412" s="372">
        <v>139361552.70218253</v>
      </c>
      <c r="S412" s="367">
        <v>15</v>
      </c>
      <c r="T412" s="369">
        <v>0.11963910623438312</v>
      </c>
      <c r="U412" s="369">
        <v>1.546598077616294</v>
      </c>
      <c r="V412" s="369">
        <v>0.1782557548053636</v>
      </c>
      <c r="W412" s="369">
        <v>1.7475024371510937</v>
      </c>
      <c r="X412" s="369">
        <v>0.33069042173631025</v>
      </c>
      <c r="Y412" s="369">
        <v>2.5076855414302996</v>
      </c>
      <c r="Z412" s="369">
        <v>0.48883254051287706</v>
      </c>
      <c r="AA412" s="369">
        <v>2.7786826340471187</v>
      </c>
      <c r="AB412" s="369">
        <v>5.5986677944117921E-2</v>
      </c>
      <c r="AC412" s="373">
        <v>1.223462112774125</v>
      </c>
      <c r="AD412" s="555">
        <v>0</v>
      </c>
      <c r="AE412" s="370" t="s">
        <v>2382</v>
      </c>
      <c r="AF412" s="370" t="s">
        <v>2284</v>
      </c>
      <c r="AG412" s="374" t="s">
        <v>719</v>
      </c>
      <c r="AH412" s="374" t="s">
        <v>2282</v>
      </c>
      <c r="AI412" s="374">
        <v>1000</v>
      </c>
      <c r="AJ412" s="374">
        <v>1000</v>
      </c>
      <c r="AK412" s="374">
        <v>1000</v>
      </c>
      <c r="AL412" s="369">
        <v>0.02</v>
      </c>
      <c r="AM412" s="369">
        <v>0.2</v>
      </c>
      <c r="AN412" s="369" t="s">
        <v>64</v>
      </c>
      <c r="AO412" s="367" t="s">
        <v>1324</v>
      </c>
      <c r="AP412" s="370" t="s">
        <v>13</v>
      </c>
      <c r="AQ412" s="376" t="s">
        <v>668</v>
      </c>
      <c r="AR412" s="369">
        <v>4.0000000000000001E-3</v>
      </c>
      <c r="AS412" s="369">
        <v>4.0000000000000001E-3</v>
      </c>
      <c r="AT412" s="369"/>
      <c r="AW412" s="680"/>
      <c r="AX412" s="680"/>
      <c r="AY412" s="681"/>
      <c r="AZ412" s="681"/>
      <c r="BA412" s="681"/>
      <c r="BB412" s="682"/>
      <c r="BC412" s="681"/>
      <c r="BD412" s="681"/>
      <c r="BE412" s="681"/>
      <c r="BF412" s="681"/>
      <c r="BG412" s="682"/>
      <c r="BH412" s="682"/>
      <c r="BI412" s="683"/>
      <c r="BJ412" s="683"/>
      <c r="BK412" s="683"/>
      <c r="BL412" s="682"/>
      <c r="BM412" s="682"/>
      <c r="BN412" s="682"/>
      <c r="BO412" s="682"/>
      <c r="BP412" s="682"/>
      <c r="BQ412" s="682"/>
      <c r="BR412" s="682"/>
      <c r="BS412" s="682"/>
      <c r="BT412" s="685"/>
      <c r="BU412" s="686"/>
      <c r="BV412" s="684"/>
      <c r="BW412" s="687"/>
    </row>
    <row r="413" spans="2:75" ht="15.75" customHeight="1">
      <c r="B413" s="363" t="s">
        <v>909</v>
      </c>
      <c r="C413" s="364">
        <v>11182064000177</v>
      </c>
      <c r="D413" s="365" t="s">
        <v>14</v>
      </c>
      <c r="E413" s="365" t="s">
        <v>607</v>
      </c>
      <c r="F413" s="365"/>
      <c r="G413" s="366"/>
      <c r="H413" s="366" t="s">
        <v>34</v>
      </c>
      <c r="I413" s="366" t="s">
        <v>34</v>
      </c>
      <c r="J413" s="366" t="s">
        <v>608</v>
      </c>
      <c r="K413" s="367" t="s">
        <v>48</v>
      </c>
      <c r="L413" s="368"/>
      <c r="M413" s="368" t="s">
        <v>34</v>
      </c>
      <c r="N413" s="367">
        <v>236942</v>
      </c>
      <c r="O413" s="367" t="s">
        <v>1321</v>
      </c>
      <c r="P413" s="371">
        <v>40102</v>
      </c>
      <c r="Q413" s="372">
        <v>1273120661.8199999</v>
      </c>
      <c r="R413" s="372">
        <v>1156461708.4023015</v>
      </c>
      <c r="S413" s="367">
        <v>15</v>
      </c>
      <c r="T413" s="369">
        <v>9.1403052905245197E-2</v>
      </c>
      <c r="U413" s="369">
        <v>1.1815851050790118</v>
      </c>
      <c r="V413" s="369">
        <v>-6.4682637152961853E-3</v>
      </c>
      <c r="W413" s="369">
        <v>-6.3410612571572156E-2</v>
      </c>
      <c r="X413" s="369">
        <v>0.14417840923152148</v>
      </c>
      <c r="Y413" s="369">
        <v>1.0933310687317319</v>
      </c>
      <c r="Z413" s="369">
        <v>0.18177236935430607</v>
      </c>
      <c r="AA413" s="369">
        <v>1.0332530758784535</v>
      </c>
      <c r="AB413" s="369">
        <v>0.18024416403245375</v>
      </c>
      <c r="AC413" s="373">
        <v>-0.48507523315643075</v>
      </c>
      <c r="AD413" s="555">
        <v>0</v>
      </c>
      <c r="AE413" s="370" t="s">
        <v>2382</v>
      </c>
      <c r="AF413" s="370" t="s">
        <v>2284</v>
      </c>
      <c r="AG413" s="374" t="s">
        <v>719</v>
      </c>
      <c r="AH413" s="374" t="s">
        <v>2282</v>
      </c>
      <c r="AI413" s="374">
        <v>1000</v>
      </c>
      <c r="AJ413" s="374">
        <v>1000</v>
      </c>
      <c r="AK413" s="374">
        <v>1000</v>
      </c>
      <c r="AL413" s="369">
        <v>0.02</v>
      </c>
      <c r="AM413" s="369">
        <v>0.2</v>
      </c>
      <c r="AN413" s="369" t="s">
        <v>666</v>
      </c>
      <c r="AO413" s="367" t="s">
        <v>1324</v>
      </c>
      <c r="AP413" s="370" t="s">
        <v>716</v>
      </c>
      <c r="AQ413" s="376" t="s">
        <v>659</v>
      </c>
      <c r="AR413" s="369">
        <v>4.0000000000000001E-3</v>
      </c>
      <c r="AS413" s="369">
        <v>4.0000000000000001E-3</v>
      </c>
      <c r="AT413" s="369"/>
      <c r="AW413" s="680"/>
      <c r="AX413" s="680"/>
      <c r="AY413" s="681"/>
      <c r="AZ413" s="681"/>
      <c r="BA413" s="681"/>
      <c r="BB413" s="682"/>
      <c r="BC413" s="681"/>
      <c r="BD413" s="681"/>
      <c r="BE413" s="681"/>
      <c r="BF413" s="681"/>
      <c r="BG413" s="682"/>
      <c r="BH413" s="682"/>
      <c r="BI413" s="683"/>
      <c r="BJ413" s="683"/>
      <c r="BK413" s="683"/>
      <c r="BL413" s="218"/>
      <c r="BM413" s="682"/>
      <c r="BN413" s="682"/>
      <c r="BO413" s="682"/>
      <c r="BP413" s="682"/>
      <c r="BQ413" s="682"/>
      <c r="BR413" s="682"/>
      <c r="BS413" s="682"/>
      <c r="BT413" s="685"/>
      <c r="BU413" s="686"/>
      <c r="BV413" s="684"/>
      <c r="BW413" s="687"/>
    </row>
    <row r="414" spans="2:75" ht="15.75" customHeight="1">
      <c r="B414" s="363" t="s">
        <v>1573</v>
      </c>
      <c r="C414" s="364">
        <v>33768898000100</v>
      </c>
      <c r="D414" s="365" t="s">
        <v>11</v>
      </c>
      <c r="E414" s="365" t="s">
        <v>620</v>
      </c>
      <c r="F414" s="365" t="s">
        <v>663</v>
      </c>
      <c r="G414" s="366" t="s">
        <v>738</v>
      </c>
      <c r="H414" s="366" t="s">
        <v>34</v>
      </c>
      <c r="I414" s="366"/>
      <c r="J414" s="366"/>
      <c r="K414" s="367" t="s">
        <v>48</v>
      </c>
      <c r="L414" s="368"/>
      <c r="M414" s="368"/>
      <c r="N414" s="367">
        <v>539570</v>
      </c>
      <c r="O414" s="367" t="s">
        <v>1321</v>
      </c>
      <c r="P414" s="371">
        <v>43998</v>
      </c>
      <c r="Q414" s="372">
        <v>3251100.25</v>
      </c>
      <c r="R414" s="372">
        <v>6243972.6450396813</v>
      </c>
      <c r="S414" s="367">
        <v>9</v>
      </c>
      <c r="T414" s="369">
        <v>2.2750216332035444E-2</v>
      </c>
      <c r="U414" s="369">
        <v>0.25589246591129844</v>
      </c>
      <c r="V414" s="369">
        <v>4.6885183484485005E-2</v>
      </c>
      <c r="W414" s="369">
        <v>0.43029854286957891</v>
      </c>
      <c r="X414" s="369">
        <v>0.12533580000467004</v>
      </c>
      <c r="Y414" s="369">
        <v>0.8813350813666454</v>
      </c>
      <c r="Z414" s="369" t="s">
        <v>1421</v>
      </c>
      <c r="AA414" s="369" t="s">
        <v>1421</v>
      </c>
      <c r="AB414" s="369">
        <v>7.1582707905544191E-2</v>
      </c>
      <c r="AC414" s="373">
        <v>-0.76933311032911034</v>
      </c>
      <c r="AD414" s="555">
        <v>33768907000154</v>
      </c>
      <c r="AE414" s="370" t="s">
        <v>2382</v>
      </c>
      <c r="AF414" s="370" t="s">
        <v>2284</v>
      </c>
      <c r="AG414" s="374" t="s">
        <v>719</v>
      </c>
      <c r="AH414" s="374" t="s">
        <v>2288</v>
      </c>
      <c r="AI414" s="374">
        <v>0</v>
      </c>
      <c r="AJ414" s="374">
        <v>0</v>
      </c>
      <c r="AK414" s="374">
        <v>0</v>
      </c>
      <c r="AL414" s="369">
        <v>8.0000000000000002E-3</v>
      </c>
      <c r="AM414" s="369" t="s">
        <v>34</v>
      </c>
      <c r="AN414" s="369" t="s">
        <v>64</v>
      </c>
      <c r="AO414" s="367" t="s">
        <v>1321</v>
      </c>
      <c r="AP414" s="370" t="s">
        <v>13</v>
      </c>
      <c r="AQ414" s="376" t="s">
        <v>2346</v>
      </c>
      <c r="AR414" s="369" t="s">
        <v>34</v>
      </c>
      <c r="AS414" s="369" t="s">
        <v>34</v>
      </c>
      <c r="AT414" s="369"/>
      <c r="AW414" s="680"/>
      <c r="AX414" s="680"/>
      <c r="AY414" s="681"/>
      <c r="AZ414" s="681"/>
      <c r="BA414" s="681"/>
      <c r="BB414" s="682"/>
      <c r="BC414" s="681"/>
      <c r="BD414" s="681"/>
      <c r="BE414" s="681"/>
      <c r="BF414" s="681"/>
      <c r="BG414" s="682"/>
      <c r="BH414" s="682"/>
      <c r="BI414" s="683"/>
      <c r="BJ414" s="683"/>
      <c r="BK414" s="683"/>
      <c r="BL414" s="682"/>
      <c r="BM414" s="682"/>
      <c r="BN414" s="682"/>
      <c r="BO414" s="682"/>
      <c r="BP414" s="682"/>
      <c r="BQ414" s="682"/>
      <c r="BR414" s="682"/>
      <c r="BS414" s="682"/>
      <c r="BT414" s="685"/>
      <c r="BU414" s="686"/>
      <c r="BV414" s="684"/>
      <c r="BW414" s="687"/>
    </row>
    <row r="415" spans="2:75" ht="15.75" customHeight="1">
      <c r="B415" s="363" t="s">
        <v>910</v>
      </c>
      <c r="C415" s="364">
        <v>41707420000190</v>
      </c>
      <c r="D415" s="365" t="s">
        <v>11</v>
      </c>
      <c r="E415" s="365" t="s">
        <v>620</v>
      </c>
      <c r="F415" s="365" t="s">
        <v>663</v>
      </c>
      <c r="G415" s="366" t="s">
        <v>738</v>
      </c>
      <c r="H415" s="366" t="s">
        <v>34</v>
      </c>
      <c r="I415" s="366"/>
      <c r="J415" s="366"/>
      <c r="K415" s="367" t="s">
        <v>48</v>
      </c>
      <c r="L415" s="368"/>
      <c r="M415" s="368" t="s">
        <v>34</v>
      </c>
      <c r="N415" s="367">
        <v>617067</v>
      </c>
      <c r="O415" s="367" t="s">
        <v>1321</v>
      </c>
      <c r="P415" s="371">
        <v>44482</v>
      </c>
      <c r="Q415" s="372">
        <v>108799418.72</v>
      </c>
      <c r="R415" s="372" t="s">
        <v>1421</v>
      </c>
      <c r="S415" s="367">
        <v>30</v>
      </c>
      <c r="T415" s="369">
        <v>8.751572831040999E-2</v>
      </c>
      <c r="U415" s="369">
        <v>1.1313329013082447</v>
      </c>
      <c r="V415" s="369" t="s">
        <v>1421</v>
      </c>
      <c r="W415" s="369" t="s">
        <v>1421</v>
      </c>
      <c r="X415" s="369" t="s">
        <v>1421</v>
      </c>
      <c r="Y415" s="369" t="s">
        <v>1421</v>
      </c>
      <c r="Z415" s="369" t="s">
        <v>1421</v>
      </c>
      <c r="AA415" s="369" t="s">
        <v>1421</v>
      </c>
      <c r="AB415" s="369" t="s">
        <v>1421</v>
      </c>
      <c r="AC415" s="373" t="s">
        <v>1421</v>
      </c>
      <c r="AD415" s="555">
        <v>0</v>
      </c>
      <c r="AE415" s="370" t="s">
        <v>2383</v>
      </c>
      <c r="AF415" s="370" t="s">
        <v>2278</v>
      </c>
      <c r="AG415" s="374" t="s">
        <v>1444</v>
      </c>
      <c r="AH415" s="374" t="s">
        <v>2282</v>
      </c>
      <c r="AI415" s="374">
        <v>0</v>
      </c>
      <c r="AJ415" s="374">
        <v>0</v>
      </c>
      <c r="AK415" s="374">
        <v>0</v>
      </c>
      <c r="AL415" s="369">
        <v>5.0000000000000001E-3</v>
      </c>
      <c r="AM415" s="369">
        <v>0.2</v>
      </c>
      <c r="AN415" s="369" t="s">
        <v>2296</v>
      </c>
      <c r="AO415" s="367" t="s">
        <v>1324</v>
      </c>
      <c r="AP415" s="370" t="s">
        <v>13</v>
      </c>
      <c r="AQ415" s="376" t="s">
        <v>668</v>
      </c>
      <c r="AR415" s="369">
        <v>6.6666666666666664E-4</v>
      </c>
      <c r="AS415" s="369">
        <v>6.6666666666666664E-4</v>
      </c>
      <c r="AT415" s="369"/>
      <c r="AW415" s="680"/>
      <c r="AX415" s="680"/>
      <c r="AY415" s="681"/>
      <c r="AZ415" s="681"/>
      <c r="BA415" s="681"/>
      <c r="BB415" s="682"/>
      <c r="BC415" s="681"/>
      <c r="BD415" s="681"/>
      <c r="BE415" s="681"/>
      <c r="BF415" s="681"/>
      <c r="BG415" s="682"/>
      <c r="BH415" s="682"/>
      <c r="BI415" s="683"/>
      <c r="BJ415" s="683"/>
      <c r="BK415" s="683"/>
      <c r="BL415" s="218"/>
      <c r="BM415" s="682"/>
      <c r="BN415" s="682"/>
      <c r="BO415" s="682"/>
      <c r="BP415" s="682"/>
      <c r="BQ415" s="682"/>
      <c r="BR415" s="682"/>
      <c r="BS415" s="682"/>
      <c r="BT415" s="685"/>
      <c r="BU415" s="686"/>
      <c r="BV415" s="684"/>
      <c r="BW415" s="687"/>
    </row>
    <row r="416" spans="2:75" ht="15.75" customHeight="1">
      <c r="B416" s="363" t="s">
        <v>911</v>
      </c>
      <c r="C416" s="364">
        <v>11977572000141</v>
      </c>
      <c r="D416" s="365" t="s">
        <v>14</v>
      </c>
      <c r="E416" s="365" t="s">
        <v>607</v>
      </c>
      <c r="F416" s="365" t="s">
        <v>1317</v>
      </c>
      <c r="G416" s="366"/>
      <c r="H416" s="366" t="s">
        <v>34</v>
      </c>
      <c r="I416" s="366" t="s">
        <v>34</v>
      </c>
      <c r="J416" s="366" t="s">
        <v>608</v>
      </c>
      <c r="K416" s="367" t="s">
        <v>48</v>
      </c>
      <c r="L416" s="368"/>
      <c r="M416" s="368" t="s">
        <v>34</v>
      </c>
      <c r="N416" s="367">
        <v>264611</v>
      </c>
      <c r="O416" s="367" t="s">
        <v>1324</v>
      </c>
      <c r="P416" s="371">
        <v>40534</v>
      </c>
      <c r="Q416" s="372">
        <v>23100143.710000001</v>
      </c>
      <c r="R416" s="372">
        <v>47744402.705436535</v>
      </c>
      <c r="S416" s="367">
        <v>62</v>
      </c>
      <c r="T416" s="369">
        <v>-9.0945135699436741E-2</v>
      </c>
      <c r="U416" s="369">
        <v>-1.1756655199826191</v>
      </c>
      <c r="V416" s="369">
        <v>-0.33256445429206583</v>
      </c>
      <c r="W416" s="369">
        <v>-3.2602436595652726</v>
      </c>
      <c r="X416" s="369">
        <v>-0.29698456430194953</v>
      </c>
      <c r="Y416" s="369">
        <v>-2.2520879014809458</v>
      </c>
      <c r="Z416" s="369">
        <v>-0.12232866763592609</v>
      </c>
      <c r="AA416" s="369">
        <v>-0.69535580436080957</v>
      </c>
      <c r="AB416" s="369">
        <v>0.26589479446556369</v>
      </c>
      <c r="AC416" s="373">
        <v>-1.7519856888553733</v>
      </c>
      <c r="AD416" s="555">
        <v>38386961000159</v>
      </c>
      <c r="AE416" s="370" t="s">
        <v>2384</v>
      </c>
      <c r="AF416" s="370" t="s">
        <v>2287</v>
      </c>
      <c r="AG416" s="374" t="s">
        <v>1445</v>
      </c>
      <c r="AH416" s="374" t="s">
        <v>2279</v>
      </c>
      <c r="AI416" s="374">
        <v>50000</v>
      </c>
      <c r="AJ416" s="374">
        <v>5000</v>
      </c>
      <c r="AK416" s="374">
        <v>5000</v>
      </c>
      <c r="AL416" s="369">
        <v>0.02</v>
      </c>
      <c r="AM416" s="369">
        <v>0.2</v>
      </c>
      <c r="AN416" s="369" t="s">
        <v>2310</v>
      </c>
      <c r="AO416" s="367" t="s">
        <v>1324</v>
      </c>
      <c r="AP416" s="370" t="s">
        <v>716</v>
      </c>
      <c r="AQ416" s="376" t="s">
        <v>665</v>
      </c>
      <c r="AR416" s="369">
        <v>5.3333333333333332E-3</v>
      </c>
      <c r="AS416" s="369">
        <v>5.3333333333333332E-3</v>
      </c>
      <c r="AT416" s="369"/>
      <c r="AW416" s="680"/>
      <c r="AX416" s="680"/>
      <c r="AY416" s="681"/>
      <c r="AZ416" s="681"/>
      <c r="BA416" s="681"/>
      <c r="BB416" s="682"/>
      <c r="BC416" s="681"/>
      <c r="BD416" s="681"/>
      <c r="BE416" s="681"/>
      <c r="BF416" s="681"/>
      <c r="BG416" s="682"/>
      <c r="BH416" s="682"/>
      <c r="BI416" s="683"/>
      <c r="BJ416" s="683"/>
      <c r="BK416" s="683"/>
      <c r="BL416" s="682"/>
      <c r="BM416" s="682"/>
      <c r="BN416" s="682"/>
      <c r="BO416" s="682"/>
      <c r="BP416" s="682"/>
      <c r="BQ416" s="682"/>
      <c r="BR416" s="682"/>
      <c r="BS416" s="682"/>
      <c r="BT416" s="685"/>
      <c r="BU416" s="686"/>
      <c r="BV416" s="684"/>
      <c r="BW416" s="687"/>
    </row>
    <row r="417" spans="2:75" ht="15.75" customHeight="1">
      <c r="B417" s="363" t="s">
        <v>1574</v>
      </c>
      <c r="C417" s="364">
        <v>29550612000130</v>
      </c>
      <c r="D417" s="365" t="s">
        <v>14</v>
      </c>
      <c r="E417" s="365" t="s">
        <v>607</v>
      </c>
      <c r="F417" s="365" t="s">
        <v>1317</v>
      </c>
      <c r="G417" s="366"/>
      <c r="H417" s="366" t="s">
        <v>34</v>
      </c>
      <c r="I417" s="366" t="s">
        <v>34</v>
      </c>
      <c r="J417" s="366" t="s">
        <v>608</v>
      </c>
      <c r="K417" s="367" t="s">
        <v>48</v>
      </c>
      <c r="L417" s="368"/>
      <c r="M417" s="368"/>
      <c r="N417" s="367">
        <v>471569</v>
      </c>
      <c r="O417" s="367" t="s">
        <v>1321</v>
      </c>
      <c r="P417" s="371">
        <v>43313</v>
      </c>
      <c r="Q417" s="372">
        <v>48212805.789999999</v>
      </c>
      <c r="R417" s="372">
        <v>70530539.248690441</v>
      </c>
      <c r="S417" s="367">
        <v>9</v>
      </c>
      <c r="T417" s="369">
        <v>-4.9532035790634588E-2</v>
      </c>
      <c r="U417" s="369">
        <v>-0.55713205514552422</v>
      </c>
      <c r="V417" s="369">
        <v>-0.18384179586897742</v>
      </c>
      <c r="W417" s="369">
        <v>-1.6872463964468685</v>
      </c>
      <c r="X417" s="369">
        <v>-0.17006584574181027</v>
      </c>
      <c r="Y417" s="369">
        <v>-1.1958673897558476</v>
      </c>
      <c r="Z417" s="369">
        <v>-7.9517801170612357E-2</v>
      </c>
      <c r="AA417" s="369">
        <v>-0.43453008889830763</v>
      </c>
      <c r="AB417" s="369">
        <v>0.18445341065872789</v>
      </c>
      <c r="AC417" s="373">
        <v>-1.569723450952363</v>
      </c>
      <c r="AD417" s="555">
        <v>0</v>
      </c>
      <c r="AE417" s="370" t="s">
        <v>2384</v>
      </c>
      <c r="AF417" s="370" t="s">
        <v>2278</v>
      </c>
      <c r="AG417" s="374" t="s">
        <v>1444</v>
      </c>
      <c r="AH417" s="374" t="s">
        <v>2288</v>
      </c>
      <c r="AI417" s="374">
        <v>5000</v>
      </c>
      <c r="AJ417" s="374">
        <v>0</v>
      </c>
      <c r="AK417" s="374">
        <v>1000</v>
      </c>
      <c r="AL417" s="369">
        <v>1.8000000000000002E-2</v>
      </c>
      <c r="AM417" s="369">
        <v>0.2</v>
      </c>
      <c r="AN417" s="369" t="s">
        <v>34</v>
      </c>
      <c r="AO417" s="367" t="s">
        <v>1321</v>
      </c>
      <c r="AP417" s="370" t="s">
        <v>13</v>
      </c>
      <c r="AQ417" s="376" t="s">
        <v>2346</v>
      </c>
      <c r="AR417" s="369" t="s">
        <v>34</v>
      </c>
      <c r="AS417" s="369" t="s">
        <v>34</v>
      </c>
      <c r="AT417" s="369"/>
      <c r="AW417" s="680"/>
      <c r="AX417" s="680"/>
      <c r="AY417" s="681"/>
      <c r="AZ417" s="681"/>
      <c r="BA417" s="681"/>
      <c r="BB417" s="682"/>
      <c r="BC417" s="681"/>
      <c r="BD417" s="681"/>
      <c r="BE417" s="681"/>
      <c r="BF417" s="681"/>
      <c r="BG417" s="682"/>
      <c r="BH417" s="682"/>
      <c r="BI417" s="683"/>
      <c r="BJ417" s="683"/>
      <c r="BK417" s="683"/>
      <c r="BL417" s="682"/>
      <c r="BM417" s="682"/>
      <c r="BN417" s="682"/>
      <c r="BO417" s="682"/>
      <c r="BP417" s="682"/>
      <c r="BQ417" s="682"/>
      <c r="BR417" s="682"/>
      <c r="BS417" s="682"/>
      <c r="BT417" s="685"/>
      <c r="BU417" s="686"/>
      <c r="BV417" s="684"/>
      <c r="BW417" s="687"/>
    </row>
    <row r="418" spans="2:75" ht="15.75" customHeight="1">
      <c r="B418" s="363" t="s">
        <v>912</v>
      </c>
      <c r="C418" s="364">
        <v>38948507000144</v>
      </c>
      <c r="D418" s="365" t="s">
        <v>14</v>
      </c>
      <c r="E418" s="365" t="s">
        <v>607</v>
      </c>
      <c r="F418" s="365" t="s">
        <v>1317</v>
      </c>
      <c r="G418" s="366"/>
      <c r="H418" s="366" t="s">
        <v>34</v>
      </c>
      <c r="I418" s="366" t="s">
        <v>34</v>
      </c>
      <c r="J418" s="366" t="s">
        <v>608</v>
      </c>
      <c r="K418" s="367" t="s">
        <v>48</v>
      </c>
      <c r="L418" s="368"/>
      <c r="M418" s="368" t="s">
        <v>1418</v>
      </c>
      <c r="N418" s="367">
        <v>558907</v>
      </c>
      <c r="O418" s="367" t="s">
        <v>1321</v>
      </c>
      <c r="P418" s="371">
        <v>44134</v>
      </c>
      <c r="Q418" s="372">
        <v>9171405.2899999991</v>
      </c>
      <c r="R418" s="372">
        <v>11982373.347460322</v>
      </c>
      <c r="S418" s="367">
        <v>122</v>
      </c>
      <c r="T418" s="369">
        <v>-0.10905011277256604</v>
      </c>
      <c r="U418" s="369">
        <v>-1.4097120923611548</v>
      </c>
      <c r="V418" s="369">
        <v>-0.33319062378577702</v>
      </c>
      <c r="W418" s="369">
        <v>-3.2663822143486776</v>
      </c>
      <c r="X418" s="369" t="s">
        <v>1421</v>
      </c>
      <c r="Y418" s="369" t="s">
        <v>1421</v>
      </c>
      <c r="Z418" s="369" t="s">
        <v>1421</v>
      </c>
      <c r="AA418" s="369" t="s">
        <v>1421</v>
      </c>
      <c r="AB418" s="369">
        <v>0.27020566091368164</v>
      </c>
      <c r="AC418" s="373">
        <v>-1.7234151127700654</v>
      </c>
      <c r="AD418" s="555">
        <v>18872811000148</v>
      </c>
      <c r="AE418" s="370" t="s">
        <v>2292</v>
      </c>
      <c r="AF418" s="370" t="s">
        <v>2278</v>
      </c>
      <c r="AG418" s="374" t="s">
        <v>1444</v>
      </c>
      <c r="AH418" s="374" t="s">
        <v>2279</v>
      </c>
      <c r="AI418" s="374">
        <v>0</v>
      </c>
      <c r="AJ418" s="374">
        <v>0</v>
      </c>
      <c r="AK418" s="374">
        <v>0</v>
      </c>
      <c r="AL418" s="369">
        <v>5.0000000000000001E-3</v>
      </c>
      <c r="AM418" s="369">
        <v>0.05</v>
      </c>
      <c r="AN418" s="369" t="s">
        <v>34</v>
      </c>
      <c r="AO418" s="367" t="s">
        <v>1324</v>
      </c>
      <c r="AP418" s="370" t="s">
        <v>716</v>
      </c>
      <c r="AQ418" s="376" t="s">
        <v>659</v>
      </c>
      <c r="AR418" s="369">
        <v>3.3333333333333331E-3</v>
      </c>
      <c r="AS418" s="369">
        <v>3.3333333333333331E-3</v>
      </c>
      <c r="AT418" s="369"/>
      <c r="AW418" s="680"/>
      <c r="AX418" s="680"/>
      <c r="AY418" s="681"/>
      <c r="AZ418" s="681"/>
      <c r="BA418" s="681"/>
      <c r="BB418" s="682"/>
      <c r="BC418" s="681"/>
      <c r="BD418" s="681"/>
      <c r="BE418" s="681"/>
      <c r="BF418" s="681"/>
      <c r="BG418" s="682"/>
      <c r="BH418" s="682"/>
      <c r="BI418" s="683"/>
      <c r="BJ418" s="683"/>
      <c r="BK418" s="683"/>
      <c r="BL418" s="682"/>
      <c r="BM418" s="682"/>
      <c r="BN418" s="682"/>
      <c r="BO418" s="682"/>
      <c r="BP418" s="682"/>
      <c r="BQ418" s="682"/>
      <c r="BR418" s="682"/>
      <c r="BS418" s="682"/>
      <c r="BT418" s="685"/>
      <c r="BU418" s="686"/>
      <c r="BV418" s="684"/>
      <c r="BW418" s="687"/>
    </row>
    <row r="419" spans="2:75" ht="15.75" customHeight="1">
      <c r="B419" s="363" t="s">
        <v>913</v>
      </c>
      <c r="C419" s="364">
        <v>27717327000135</v>
      </c>
      <c r="D419" s="365" t="s">
        <v>14</v>
      </c>
      <c r="E419" s="365" t="s">
        <v>607</v>
      </c>
      <c r="F419" s="365" t="s">
        <v>1317</v>
      </c>
      <c r="G419" s="366"/>
      <c r="H419" s="366" t="s">
        <v>34</v>
      </c>
      <c r="I419" s="366" t="s">
        <v>34</v>
      </c>
      <c r="J419" s="366" t="s">
        <v>608</v>
      </c>
      <c r="K419" s="367" t="s">
        <v>48</v>
      </c>
      <c r="L419" s="368" t="s">
        <v>1339</v>
      </c>
      <c r="M419" s="368" t="s">
        <v>34</v>
      </c>
      <c r="N419" s="367">
        <v>449792</v>
      </c>
      <c r="O419" s="367" t="s">
        <v>1321</v>
      </c>
      <c r="P419" s="371">
        <v>42982</v>
      </c>
      <c r="Q419" s="372">
        <v>75416027.230000004</v>
      </c>
      <c r="R419" s="372">
        <v>152412291.53301585</v>
      </c>
      <c r="S419" s="367">
        <v>62</v>
      </c>
      <c r="T419" s="369">
        <v>-8.5951894053384437E-2</v>
      </c>
      <c r="U419" s="369">
        <v>-1.1111169106363656</v>
      </c>
      <c r="V419" s="369">
        <v>-0.3248826344876321</v>
      </c>
      <c r="W419" s="369">
        <v>-3.1849361395098272</v>
      </c>
      <c r="X419" s="369">
        <v>-0.27866411026554894</v>
      </c>
      <c r="Y419" s="369">
        <v>-2.1131605704191658</v>
      </c>
      <c r="Z419" s="369">
        <v>-9.6214559622065932E-2</v>
      </c>
      <c r="AA419" s="369">
        <v>-0.54691474852272659</v>
      </c>
      <c r="AB419" s="369">
        <v>0.26094978121617562</v>
      </c>
      <c r="AC419" s="373">
        <v>-1.7463940233891491</v>
      </c>
      <c r="AD419" s="555">
        <v>34473526000100</v>
      </c>
      <c r="AE419" s="370" t="s">
        <v>2292</v>
      </c>
      <c r="AF419" s="370" t="s">
        <v>2278</v>
      </c>
      <c r="AG419" s="374" t="s">
        <v>1444</v>
      </c>
      <c r="AH419" s="374" t="s">
        <v>2282</v>
      </c>
      <c r="AI419" s="374">
        <v>5000</v>
      </c>
      <c r="AJ419" s="374">
        <v>1000</v>
      </c>
      <c r="AK419" s="374">
        <v>5000</v>
      </c>
      <c r="AL419" s="369">
        <v>0</v>
      </c>
      <c r="AM419" s="369" t="s">
        <v>34</v>
      </c>
      <c r="AN419" s="369" t="s">
        <v>34</v>
      </c>
      <c r="AO419" s="367" t="s">
        <v>1324</v>
      </c>
      <c r="AP419" s="370" t="s">
        <v>716</v>
      </c>
      <c r="AQ419" s="376" t="s">
        <v>665</v>
      </c>
      <c r="AR419" s="369">
        <v>5.3333333333333332E-3</v>
      </c>
      <c r="AS419" s="369">
        <v>5.3333333333333332E-3</v>
      </c>
      <c r="AT419" s="369"/>
      <c r="AW419" s="680"/>
      <c r="AX419" s="680"/>
      <c r="AY419" s="681"/>
      <c r="AZ419" s="681"/>
      <c r="BA419" s="681"/>
      <c r="BB419" s="682"/>
      <c r="BC419" s="681"/>
      <c r="BD419" s="681"/>
      <c r="BE419" s="681"/>
      <c r="BF419" s="681"/>
      <c r="BG419" s="682"/>
      <c r="BH419" s="682"/>
      <c r="BI419" s="683"/>
      <c r="BJ419" s="683"/>
      <c r="BK419" s="683"/>
      <c r="BL419" s="218"/>
      <c r="BM419" s="682"/>
      <c r="BN419" s="682"/>
      <c r="BO419" s="682"/>
      <c r="BP419" s="682"/>
      <c r="BQ419" s="682"/>
      <c r="BR419" s="682"/>
      <c r="BS419" s="682"/>
      <c r="BT419" s="685"/>
      <c r="BU419" s="686"/>
      <c r="BV419" s="684"/>
      <c r="BW419" s="687"/>
    </row>
    <row r="420" spans="2:75" ht="15.75" customHeight="1">
      <c r="B420" s="363" t="s">
        <v>914</v>
      </c>
      <c r="C420" s="364">
        <v>36352596000136</v>
      </c>
      <c r="D420" s="365" t="s">
        <v>14</v>
      </c>
      <c r="E420" s="365" t="s">
        <v>607</v>
      </c>
      <c r="F420" s="365" t="s">
        <v>1317</v>
      </c>
      <c r="G420" s="366"/>
      <c r="H420" s="366" t="s">
        <v>34</v>
      </c>
      <c r="I420" s="366" t="s">
        <v>34</v>
      </c>
      <c r="J420" s="366" t="s">
        <v>608</v>
      </c>
      <c r="K420" s="367" t="s">
        <v>48</v>
      </c>
      <c r="L420" s="368"/>
      <c r="M420" s="368" t="s">
        <v>1418</v>
      </c>
      <c r="N420" s="367">
        <v>539082</v>
      </c>
      <c r="O420" s="367" t="s">
        <v>1321</v>
      </c>
      <c r="P420" s="371">
        <v>43990</v>
      </c>
      <c r="Q420" s="372">
        <v>28296304.239999998</v>
      </c>
      <c r="R420" s="372">
        <v>83480578.224880964</v>
      </c>
      <c r="S420" s="367">
        <v>62</v>
      </c>
      <c r="T420" s="369">
        <v>-0.27383608331334841</v>
      </c>
      <c r="U420" s="369">
        <v>-3.5399324966930088</v>
      </c>
      <c r="V420" s="369">
        <v>-0.46302155406396672</v>
      </c>
      <c r="W420" s="369">
        <v>-4.5391594513386364</v>
      </c>
      <c r="X420" s="369">
        <v>-0.24900995166570195</v>
      </c>
      <c r="Y420" s="369">
        <v>-1.8882876987657677</v>
      </c>
      <c r="Z420" s="369" t="s">
        <v>1421</v>
      </c>
      <c r="AA420" s="369" t="s">
        <v>1421</v>
      </c>
      <c r="AB420" s="369">
        <v>0.32886646611455106</v>
      </c>
      <c r="AC420" s="373">
        <v>-2.01925060850404</v>
      </c>
      <c r="AD420" s="555">
        <v>42870670000109</v>
      </c>
      <c r="AE420" s="370" t="s">
        <v>2384</v>
      </c>
      <c r="AF420" s="370" t="s">
        <v>2287</v>
      </c>
      <c r="AG420" s="374" t="s">
        <v>1445</v>
      </c>
      <c r="AH420" s="374" t="s">
        <v>2279</v>
      </c>
      <c r="AI420" s="374">
        <v>5000</v>
      </c>
      <c r="AJ420" s="374">
        <v>1000</v>
      </c>
      <c r="AK420" s="374">
        <v>5000</v>
      </c>
      <c r="AL420" s="369">
        <v>0.02</v>
      </c>
      <c r="AM420" s="369">
        <v>0.2</v>
      </c>
      <c r="AN420" s="369" t="s">
        <v>34</v>
      </c>
      <c r="AO420" s="367" t="s">
        <v>1324</v>
      </c>
      <c r="AP420" s="370" t="s">
        <v>716</v>
      </c>
      <c r="AQ420" s="376" t="s">
        <v>659</v>
      </c>
      <c r="AR420" s="369">
        <v>2E-3</v>
      </c>
      <c r="AS420" s="369">
        <v>2E-3</v>
      </c>
      <c r="AT420" s="369"/>
      <c r="AW420" s="680"/>
      <c r="AX420" s="680"/>
      <c r="AY420" s="681"/>
      <c r="AZ420" s="681"/>
      <c r="BA420" s="681"/>
      <c r="BB420" s="682"/>
      <c r="BC420" s="681"/>
      <c r="BD420" s="681"/>
      <c r="BE420" s="681"/>
      <c r="BF420" s="681"/>
      <c r="BG420" s="682"/>
      <c r="BH420" s="682"/>
      <c r="BI420" s="683"/>
      <c r="BJ420" s="683"/>
      <c r="BK420" s="683"/>
      <c r="BL420" s="682"/>
      <c r="BM420" s="682"/>
      <c r="BN420" s="682"/>
      <c r="BO420" s="682"/>
      <c r="BP420" s="682"/>
      <c r="BQ420" s="682"/>
      <c r="BR420" s="682"/>
      <c r="BS420" s="682"/>
      <c r="BT420" s="685"/>
      <c r="BU420" s="686"/>
      <c r="BV420" s="684"/>
      <c r="BW420" s="687"/>
    </row>
    <row r="421" spans="2:75" ht="15.75" customHeight="1">
      <c r="B421" s="363" t="s">
        <v>179</v>
      </c>
      <c r="C421" s="364">
        <v>16948298000104</v>
      </c>
      <c r="D421" s="365" t="s">
        <v>14</v>
      </c>
      <c r="E421" s="365" t="s">
        <v>607</v>
      </c>
      <c r="F421" s="365" t="s">
        <v>1317</v>
      </c>
      <c r="G421" s="366"/>
      <c r="H421" s="366" t="s">
        <v>34</v>
      </c>
      <c r="I421" s="366" t="s">
        <v>34</v>
      </c>
      <c r="J421" s="366" t="s">
        <v>608</v>
      </c>
      <c r="K421" s="367" t="s">
        <v>48</v>
      </c>
      <c r="L421" s="368"/>
      <c r="M421" s="368" t="s">
        <v>34</v>
      </c>
      <c r="N421" s="367">
        <v>320757</v>
      </c>
      <c r="O421" s="367" t="s">
        <v>1321</v>
      </c>
      <c r="P421" s="371">
        <v>41249</v>
      </c>
      <c r="Q421" s="372">
        <v>413942417.26999998</v>
      </c>
      <c r="R421" s="372">
        <v>713335411.06579387</v>
      </c>
      <c r="S421" s="367">
        <v>62</v>
      </c>
      <c r="T421" s="369">
        <v>-8.8286086670300135E-2</v>
      </c>
      <c r="U421" s="369">
        <v>-1.1412914741861431</v>
      </c>
      <c r="V421" s="369">
        <v>-0.32918162130318174</v>
      </c>
      <c r="W421" s="369">
        <v>-3.2270805849761528</v>
      </c>
      <c r="X421" s="369">
        <v>-0.2813549558410865</v>
      </c>
      <c r="Y421" s="369">
        <v>-2.1335657412389537</v>
      </c>
      <c r="Z421" s="369">
        <v>-0.10414750108614867</v>
      </c>
      <c r="AA421" s="369">
        <v>-0.5920081595710821</v>
      </c>
      <c r="AB421" s="369">
        <v>0.26562357464935682</v>
      </c>
      <c r="AC421" s="373">
        <v>-1.7350470350743794</v>
      </c>
      <c r="AD421" s="555">
        <v>11225860000140</v>
      </c>
      <c r="AE421" s="370" t="s">
        <v>2384</v>
      </c>
      <c r="AF421" s="370" t="s">
        <v>2287</v>
      </c>
      <c r="AG421" s="374" t="s">
        <v>1445</v>
      </c>
      <c r="AH421" s="374" t="s">
        <v>2282</v>
      </c>
      <c r="AI421" s="374">
        <v>50000</v>
      </c>
      <c r="AJ421" s="374">
        <v>1000</v>
      </c>
      <c r="AK421" s="374">
        <v>1000</v>
      </c>
      <c r="AL421" s="369">
        <v>0.02</v>
      </c>
      <c r="AM421" s="369">
        <v>0.2</v>
      </c>
      <c r="AN421" s="369" t="s">
        <v>34</v>
      </c>
      <c r="AO421" s="367" t="s">
        <v>1324</v>
      </c>
      <c r="AP421" s="370" t="s">
        <v>716</v>
      </c>
      <c r="AQ421" s="376" t="s">
        <v>665</v>
      </c>
      <c r="AR421" s="369">
        <v>5.3333333333333332E-3</v>
      </c>
      <c r="AS421" s="369">
        <v>5.3333333333333332E-3</v>
      </c>
      <c r="AT421" s="369"/>
      <c r="AW421" s="680"/>
      <c r="AX421" s="680"/>
      <c r="AY421" s="681"/>
      <c r="AZ421" s="681"/>
      <c r="BA421" s="681"/>
      <c r="BB421" s="682"/>
      <c r="BC421" s="681"/>
      <c r="BD421" s="681"/>
      <c r="BE421" s="681"/>
      <c r="BF421" s="681"/>
      <c r="BG421" s="682"/>
      <c r="BH421" s="682"/>
      <c r="BI421" s="683"/>
      <c r="BJ421" s="683"/>
      <c r="BK421" s="683"/>
      <c r="BL421" s="682"/>
      <c r="BM421" s="682"/>
      <c r="BN421" s="682"/>
      <c r="BO421" s="682"/>
      <c r="BP421" s="682"/>
      <c r="BQ421" s="682"/>
      <c r="BR421" s="682"/>
      <c r="BS421" s="682"/>
      <c r="BT421" s="685"/>
      <c r="BU421" s="686"/>
      <c r="BV421" s="684"/>
      <c r="BW421" s="687"/>
    </row>
    <row r="422" spans="2:75" ht="15.75" customHeight="1">
      <c r="B422" s="363" t="s">
        <v>553</v>
      </c>
      <c r="C422" s="364">
        <v>35343074000105</v>
      </c>
      <c r="D422" s="365" t="s">
        <v>14</v>
      </c>
      <c r="E422" s="365" t="s">
        <v>607</v>
      </c>
      <c r="F422" s="365" t="s">
        <v>1317</v>
      </c>
      <c r="G422" s="366"/>
      <c r="H422" s="366" t="s">
        <v>34</v>
      </c>
      <c r="I422" s="366" t="s">
        <v>34</v>
      </c>
      <c r="J422" s="366" t="s">
        <v>608</v>
      </c>
      <c r="K422" s="367" t="s">
        <v>48</v>
      </c>
      <c r="L422" s="368"/>
      <c r="M422" s="368" t="s">
        <v>1418</v>
      </c>
      <c r="N422" s="367">
        <v>534757</v>
      </c>
      <c r="O422" s="367" t="s">
        <v>1321</v>
      </c>
      <c r="P422" s="371">
        <v>43941</v>
      </c>
      <c r="Q422" s="372">
        <v>22992033.600000001</v>
      </c>
      <c r="R422" s="372">
        <v>29318536.954920653</v>
      </c>
      <c r="S422" s="367">
        <v>62</v>
      </c>
      <c r="T422" s="369">
        <v>-9.0184477785158812E-2</v>
      </c>
      <c r="U422" s="369">
        <v>-1.1658323466584961</v>
      </c>
      <c r="V422" s="369">
        <v>-0.33174879131675694</v>
      </c>
      <c r="W422" s="369">
        <v>-3.2522474350461676</v>
      </c>
      <c r="X422" s="369">
        <v>-0.28161656892152709</v>
      </c>
      <c r="Y422" s="369">
        <v>-2.1355496007527108</v>
      </c>
      <c r="Z422" s="369" t="s">
        <v>1421</v>
      </c>
      <c r="AA422" s="369" t="s">
        <v>1421</v>
      </c>
      <c r="AB422" s="369">
        <v>0.26592514042845872</v>
      </c>
      <c r="AC422" s="373">
        <v>-1.7471727492778206</v>
      </c>
      <c r="AD422" s="555">
        <v>38386961000159</v>
      </c>
      <c r="AE422" s="370" t="s">
        <v>2384</v>
      </c>
      <c r="AF422" s="370" t="s">
        <v>2278</v>
      </c>
      <c r="AG422" s="374" t="s">
        <v>1444</v>
      </c>
      <c r="AH422" s="374" t="s">
        <v>2300</v>
      </c>
      <c r="AI422" s="374">
        <v>0</v>
      </c>
      <c r="AJ422" s="374">
        <v>0</v>
      </c>
      <c r="AK422" s="374">
        <v>0</v>
      </c>
      <c r="AL422" s="691">
        <v>0.02</v>
      </c>
      <c r="AM422" s="691">
        <v>0.2</v>
      </c>
      <c r="AN422" s="369" t="s">
        <v>34</v>
      </c>
      <c r="AO422" s="367" t="s">
        <v>1324</v>
      </c>
      <c r="AP422" s="370" t="s">
        <v>716</v>
      </c>
      <c r="AQ422" s="376" t="s">
        <v>665</v>
      </c>
      <c r="AR422" s="369">
        <v>3.3333333333333331E-3</v>
      </c>
      <c r="AS422" s="369">
        <v>3.3333333333333331E-3</v>
      </c>
      <c r="AT422" s="369"/>
      <c r="AW422" s="680"/>
      <c r="AX422" s="680"/>
      <c r="AY422" s="681"/>
      <c r="AZ422" s="681"/>
      <c r="BA422" s="681"/>
      <c r="BB422" s="682"/>
      <c r="BC422" s="681"/>
      <c r="BD422" s="681"/>
      <c r="BE422" s="681"/>
      <c r="BF422" s="681"/>
      <c r="BG422" s="682"/>
      <c r="BH422" s="682"/>
      <c r="BI422" s="683"/>
      <c r="BJ422" s="683"/>
      <c r="BK422" s="683"/>
      <c r="BL422" s="682"/>
      <c r="BM422" s="682"/>
      <c r="BN422" s="682"/>
      <c r="BO422" s="682"/>
      <c r="BP422" s="682"/>
      <c r="BQ422" s="682"/>
      <c r="BR422" s="682"/>
      <c r="BS422" s="682"/>
      <c r="BT422" s="685"/>
      <c r="BU422" s="686"/>
      <c r="BV422" s="684"/>
      <c r="BW422" s="687"/>
    </row>
    <row r="423" spans="2:75" ht="15.75" customHeight="1">
      <c r="B423" s="363" t="s">
        <v>915</v>
      </c>
      <c r="C423" s="364">
        <v>35136553000150</v>
      </c>
      <c r="D423" s="365" t="s">
        <v>14</v>
      </c>
      <c r="E423" s="365" t="s">
        <v>607</v>
      </c>
      <c r="F423" s="365"/>
      <c r="G423" s="366"/>
      <c r="H423" s="366" t="s">
        <v>34</v>
      </c>
      <c r="I423" s="366" t="s">
        <v>34</v>
      </c>
      <c r="J423" s="366" t="s">
        <v>608</v>
      </c>
      <c r="K423" s="367" t="s">
        <v>48</v>
      </c>
      <c r="L423" s="368"/>
      <c r="M423" s="368" t="s">
        <v>34</v>
      </c>
      <c r="N423" s="367">
        <v>544884</v>
      </c>
      <c r="O423" s="367" t="s">
        <v>1321</v>
      </c>
      <c r="P423" s="371">
        <v>44000</v>
      </c>
      <c r="Q423" s="372">
        <v>22699160.57</v>
      </c>
      <c r="R423" s="372">
        <v>20306740.702103168</v>
      </c>
      <c r="S423" s="367">
        <v>32</v>
      </c>
      <c r="T423" s="369">
        <v>1.7511213957838168E-2</v>
      </c>
      <c r="U423" s="369">
        <v>0.22637088069566993</v>
      </c>
      <c r="V423" s="369">
        <v>-0.16767589100097269</v>
      </c>
      <c r="W423" s="369">
        <v>-1.6437843956040645</v>
      </c>
      <c r="X423" s="369">
        <v>-0.16257559249106091</v>
      </c>
      <c r="Y423" s="369">
        <v>-1.2328402514312469</v>
      </c>
      <c r="Z423" s="369" t="s">
        <v>1421</v>
      </c>
      <c r="AA423" s="369" t="s">
        <v>1421</v>
      </c>
      <c r="AB423" s="369">
        <v>0.25356491887617</v>
      </c>
      <c r="AC423" s="373">
        <v>-0.9802973974050907</v>
      </c>
      <c r="AD423" s="555">
        <v>0</v>
      </c>
      <c r="AE423" s="370" t="s">
        <v>2385</v>
      </c>
      <c r="AF423" s="370" t="s">
        <v>736</v>
      </c>
      <c r="AG423" s="374" t="s">
        <v>736</v>
      </c>
      <c r="AH423" s="374" t="s">
        <v>2282</v>
      </c>
      <c r="AI423" s="374">
        <v>1000</v>
      </c>
      <c r="AJ423" s="374">
        <v>1000</v>
      </c>
      <c r="AK423" s="374">
        <v>1000</v>
      </c>
      <c r="AL423" s="369">
        <v>1.7500000000000002E-2</v>
      </c>
      <c r="AM423" s="369">
        <v>0.2</v>
      </c>
      <c r="AN423" s="369" t="s">
        <v>666</v>
      </c>
      <c r="AO423" s="367" t="s">
        <v>1324</v>
      </c>
      <c r="AP423" s="370" t="s">
        <v>716</v>
      </c>
      <c r="AQ423" s="376" t="s">
        <v>659</v>
      </c>
      <c r="AR423" s="369">
        <v>4.6672500000000004E-3</v>
      </c>
      <c r="AS423" s="369">
        <v>4.6672500000000004E-3</v>
      </c>
      <c r="AT423" s="369"/>
      <c r="AW423" s="680"/>
      <c r="AX423" s="680"/>
      <c r="AY423" s="681"/>
      <c r="AZ423" s="681"/>
      <c r="BA423" s="681"/>
      <c r="BB423" s="682"/>
      <c r="BC423" s="681"/>
      <c r="BD423" s="681"/>
      <c r="BE423" s="681"/>
      <c r="BF423" s="681"/>
      <c r="BG423" s="682"/>
      <c r="BH423" s="682"/>
      <c r="BI423" s="683"/>
      <c r="BJ423" s="683"/>
      <c r="BK423" s="683"/>
      <c r="BL423" s="682"/>
      <c r="BM423" s="682"/>
      <c r="BN423" s="682"/>
      <c r="BO423" s="682"/>
      <c r="BP423" s="682"/>
      <c r="BQ423" s="682"/>
      <c r="BR423" s="682"/>
      <c r="BS423" s="682"/>
      <c r="BT423" s="685"/>
      <c r="BU423" s="686"/>
      <c r="BV423" s="684"/>
      <c r="BW423" s="687"/>
    </row>
    <row r="424" spans="2:75" ht="15.75" customHeight="1">
      <c r="B424" s="363" t="s">
        <v>1575</v>
      </c>
      <c r="C424" s="364">
        <v>36348364000104</v>
      </c>
      <c r="D424" s="365" t="s">
        <v>14</v>
      </c>
      <c r="E424" s="365" t="s">
        <v>15</v>
      </c>
      <c r="F424" s="365" t="s">
        <v>1326</v>
      </c>
      <c r="G424" s="366"/>
      <c r="H424" s="366" t="s">
        <v>34</v>
      </c>
      <c r="I424" s="366"/>
      <c r="J424" s="366" t="s">
        <v>608</v>
      </c>
      <c r="K424" s="367" t="s">
        <v>48</v>
      </c>
      <c r="L424" s="368"/>
      <c r="M424" s="368"/>
      <c r="N424" s="367">
        <v>549576</v>
      </c>
      <c r="O424" s="367" t="s">
        <v>1324</v>
      </c>
      <c r="P424" s="371">
        <v>44060</v>
      </c>
      <c r="Q424" s="372">
        <v>411575321.07999998</v>
      </c>
      <c r="R424" s="372">
        <v>363268630.5015083</v>
      </c>
      <c r="S424" s="367">
        <v>1</v>
      </c>
      <c r="T424" s="369">
        <v>0.18662290650908431</v>
      </c>
      <c r="U424" s="369">
        <v>2.0991183136530047</v>
      </c>
      <c r="V424" s="369">
        <v>0.23329712329121421</v>
      </c>
      <c r="W424" s="369">
        <v>2.1411329709543239</v>
      </c>
      <c r="X424" s="369">
        <v>0.23952157472820401</v>
      </c>
      <c r="Y424" s="369">
        <v>1.6842655214574218</v>
      </c>
      <c r="Z424" s="369" t="s">
        <v>1421</v>
      </c>
      <c r="AA424" s="369" t="s">
        <v>1421</v>
      </c>
      <c r="AB424" s="369">
        <v>0.1064612065339951</v>
      </c>
      <c r="AC424" s="373">
        <v>1.0495847054697702</v>
      </c>
      <c r="AD424" s="555">
        <v>0</v>
      </c>
      <c r="AE424" s="370" t="s">
        <v>2386</v>
      </c>
      <c r="AF424" s="370" t="s">
        <v>59</v>
      </c>
      <c r="AG424" s="374" t="s">
        <v>59</v>
      </c>
      <c r="AH424" s="374" t="s">
        <v>2282</v>
      </c>
      <c r="AI424" s="374" t="s">
        <v>1432</v>
      </c>
      <c r="AJ424" s="374" t="s">
        <v>1432</v>
      </c>
      <c r="AK424" s="374" t="s">
        <v>1432</v>
      </c>
      <c r="AL424" s="369">
        <v>6.0000000000000001E-3</v>
      </c>
      <c r="AM424" s="369" t="s">
        <v>34</v>
      </c>
      <c r="AN424" s="369" t="s">
        <v>2291</v>
      </c>
      <c r="AO424" s="367" t="s">
        <v>1324</v>
      </c>
      <c r="AP424" s="370" t="s">
        <v>13</v>
      </c>
      <c r="AQ424" s="376" t="s">
        <v>671</v>
      </c>
      <c r="AR424" s="369" t="s">
        <v>34</v>
      </c>
      <c r="AS424" s="369" t="s">
        <v>34</v>
      </c>
      <c r="AT424" s="369"/>
      <c r="AW424" s="680"/>
      <c r="AX424" s="680"/>
      <c r="AY424" s="681"/>
      <c r="AZ424" s="681"/>
      <c r="BA424" s="681"/>
      <c r="BB424" s="682"/>
      <c r="BC424" s="681"/>
      <c r="BD424" s="681"/>
      <c r="BE424" s="681"/>
      <c r="BF424" s="681"/>
      <c r="BG424" s="682"/>
      <c r="BH424" s="682"/>
      <c r="BI424" s="683"/>
      <c r="BJ424" s="683"/>
      <c r="BK424" s="683"/>
      <c r="BL424" s="682"/>
      <c r="BM424" s="682"/>
      <c r="BN424" s="682"/>
      <c r="BO424" s="682"/>
      <c r="BP424" s="682"/>
      <c r="BQ424" s="682"/>
      <c r="BR424" s="682"/>
      <c r="BS424" s="682"/>
      <c r="BT424" s="685"/>
      <c r="BU424" s="686"/>
      <c r="BV424" s="684"/>
      <c r="BW424" s="687"/>
    </row>
    <row r="425" spans="2:75" ht="15.75" customHeight="1">
      <c r="B425" s="363" t="s">
        <v>1576</v>
      </c>
      <c r="C425" s="364">
        <v>31608381000110</v>
      </c>
      <c r="D425" s="365" t="s">
        <v>14</v>
      </c>
      <c r="E425" s="365"/>
      <c r="F425" s="365"/>
      <c r="G425" s="366"/>
      <c r="H425" s="366" t="s">
        <v>34</v>
      </c>
      <c r="I425" s="366"/>
      <c r="J425" s="366"/>
      <c r="K425" s="367"/>
      <c r="L425" s="368"/>
      <c r="M425" s="368"/>
      <c r="N425" s="367">
        <v>487392</v>
      </c>
      <c r="O425" s="367" t="s">
        <v>1321</v>
      </c>
      <c r="P425" s="371">
        <v>43507</v>
      </c>
      <c r="Q425" s="372">
        <v>29135326.949999999</v>
      </c>
      <c r="R425" s="372">
        <v>39930531.507420644</v>
      </c>
      <c r="S425" s="367">
        <v>32</v>
      </c>
      <c r="T425" s="369">
        <v>3.1082070086856373E-2</v>
      </c>
      <c r="U425" s="369">
        <v>0.34960843642412409</v>
      </c>
      <c r="V425" s="369">
        <v>-8.0448626229330022E-2</v>
      </c>
      <c r="W425" s="369">
        <v>-0.73833403368881656</v>
      </c>
      <c r="X425" s="369">
        <v>-2.8008474908867265E-2</v>
      </c>
      <c r="Y425" s="369">
        <v>-0.19694972634987301</v>
      </c>
      <c r="Z425" s="369">
        <v>1.3745038216713024E-2</v>
      </c>
      <c r="AA425" s="369">
        <v>7.5110636741629003E-2</v>
      </c>
      <c r="AB425" s="369">
        <v>0.19899300574475673</v>
      </c>
      <c r="AC425" s="373">
        <v>-0.84194500638835379</v>
      </c>
      <c r="AD425" s="555">
        <v>26861621000153</v>
      </c>
      <c r="AE425" s="370" t="s">
        <v>1577</v>
      </c>
      <c r="AF425" s="370" t="s">
        <v>2290</v>
      </c>
      <c r="AG425" s="374" t="s">
        <v>59</v>
      </c>
      <c r="AH425" s="374" t="s">
        <v>2279</v>
      </c>
      <c r="AI425" s="374">
        <v>50000</v>
      </c>
      <c r="AJ425" s="374">
        <v>50000</v>
      </c>
      <c r="AK425" s="374">
        <v>50000</v>
      </c>
      <c r="AL425" s="369">
        <v>1.4999999999999999E-2</v>
      </c>
      <c r="AM425" s="369">
        <v>0.15</v>
      </c>
      <c r="AN425" s="369" t="s">
        <v>666</v>
      </c>
      <c r="AO425" s="367" t="s">
        <v>1324</v>
      </c>
      <c r="AP425" s="370" t="s">
        <v>716</v>
      </c>
      <c r="AQ425" s="376" t="s">
        <v>659</v>
      </c>
      <c r="AR425" s="369" t="s">
        <v>34</v>
      </c>
      <c r="AS425" s="369" t="s">
        <v>34</v>
      </c>
      <c r="AT425" s="369"/>
      <c r="AW425" s="680"/>
      <c r="AX425" s="680"/>
      <c r="AY425" s="681"/>
      <c r="AZ425" s="681"/>
      <c r="BA425" s="681"/>
      <c r="BB425" s="682"/>
      <c r="BC425" s="681"/>
      <c r="BD425" s="681"/>
      <c r="BE425" s="681"/>
      <c r="BF425" s="681"/>
      <c r="BG425" s="682"/>
      <c r="BH425" s="682"/>
      <c r="BI425" s="683"/>
      <c r="BJ425" s="683"/>
      <c r="BK425" s="683"/>
      <c r="BL425" s="682"/>
      <c r="BM425" s="682"/>
      <c r="BN425" s="682"/>
      <c r="BO425" s="682"/>
      <c r="BP425" s="682"/>
      <c r="BQ425" s="682"/>
      <c r="BR425" s="682"/>
      <c r="BS425" s="682"/>
      <c r="BT425" s="685"/>
      <c r="BU425" s="686"/>
      <c r="BV425" s="684"/>
      <c r="BW425" s="687"/>
    </row>
    <row r="426" spans="2:75" ht="15.75" customHeight="1">
      <c r="B426" s="363" t="s">
        <v>1578</v>
      </c>
      <c r="C426" s="364">
        <v>23884623000170</v>
      </c>
      <c r="D426" s="365" t="s">
        <v>13</v>
      </c>
      <c r="E426" s="365" t="s">
        <v>615</v>
      </c>
      <c r="F426" s="365" t="s">
        <v>619</v>
      </c>
      <c r="G426" s="366" t="s">
        <v>34</v>
      </c>
      <c r="H426" s="366" t="s">
        <v>1338</v>
      </c>
      <c r="I426" s="366" t="s">
        <v>34</v>
      </c>
      <c r="J426" s="366" t="s">
        <v>611</v>
      </c>
      <c r="K426" s="367" t="s">
        <v>48</v>
      </c>
      <c r="L426" s="368"/>
      <c r="M426" s="368"/>
      <c r="N426" s="367">
        <v>418846</v>
      </c>
      <c r="O426" s="367" t="s">
        <v>1321</v>
      </c>
      <c r="P426" s="371">
        <v>42489</v>
      </c>
      <c r="Q426" s="372">
        <v>45960054.219999999</v>
      </c>
      <c r="R426" s="372">
        <v>133655371.15555559</v>
      </c>
      <c r="S426" s="367">
        <v>31</v>
      </c>
      <c r="T426" s="369">
        <v>-1.2487702951195834E-2</v>
      </c>
      <c r="U426" s="369">
        <v>-0.14046060288444742</v>
      </c>
      <c r="V426" s="369">
        <v>1.7315156385008024E-2</v>
      </c>
      <c r="W426" s="369">
        <v>0.15891345641194685</v>
      </c>
      <c r="X426" s="369">
        <v>3.1385920639354525E-2</v>
      </c>
      <c r="Y426" s="369">
        <v>0.22069921697888328</v>
      </c>
      <c r="Z426" s="369">
        <v>4.1449547838788403E-2</v>
      </c>
      <c r="AA426" s="369">
        <v>0.22650369404127574</v>
      </c>
      <c r="AB426" s="369">
        <v>0.1052569422964284</v>
      </c>
      <c r="AC426" s="373">
        <v>-0.76706864221989601</v>
      </c>
      <c r="AD426" s="555">
        <v>23884627000158</v>
      </c>
      <c r="AE426" s="370" t="s">
        <v>1577</v>
      </c>
      <c r="AF426" s="370" t="s">
        <v>2290</v>
      </c>
      <c r="AG426" s="374" t="s">
        <v>1577</v>
      </c>
      <c r="AH426" s="374" t="s">
        <v>2282</v>
      </c>
      <c r="AI426" s="374">
        <v>50000</v>
      </c>
      <c r="AJ426" s="374">
        <v>50000</v>
      </c>
      <c r="AK426" s="374">
        <v>50000</v>
      </c>
      <c r="AL426" s="369">
        <v>0</v>
      </c>
      <c r="AM426" s="369" t="s">
        <v>34</v>
      </c>
      <c r="AN426" s="369" t="s">
        <v>64</v>
      </c>
      <c r="AO426" s="367" t="s">
        <v>1324</v>
      </c>
      <c r="AP426" s="370" t="s">
        <v>13</v>
      </c>
      <c r="AQ426" s="376" t="s">
        <v>664</v>
      </c>
      <c r="AR426" s="369" t="s">
        <v>34</v>
      </c>
      <c r="AS426" s="369" t="s">
        <v>34</v>
      </c>
      <c r="AT426" s="369"/>
      <c r="AW426" s="680"/>
      <c r="AX426" s="680"/>
      <c r="AY426" s="681"/>
      <c r="AZ426" s="681"/>
      <c r="BA426" s="681"/>
      <c r="BB426" s="682"/>
      <c r="BC426" s="681"/>
      <c r="BD426" s="681"/>
      <c r="BE426" s="681"/>
      <c r="BF426" s="681"/>
      <c r="BG426" s="682"/>
      <c r="BH426" s="682"/>
      <c r="BI426" s="683"/>
      <c r="BJ426" s="683"/>
      <c r="BK426" s="683"/>
      <c r="BL426" s="682"/>
      <c r="BM426" s="682"/>
      <c r="BN426" s="682"/>
      <c r="BO426" s="682"/>
      <c r="BP426" s="682"/>
      <c r="BQ426" s="682"/>
      <c r="BR426" s="682"/>
      <c r="BS426" s="682"/>
      <c r="BT426" s="685"/>
      <c r="BU426" s="686"/>
      <c r="BV426" s="684"/>
      <c r="BW426" s="687"/>
    </row>
    <row r="427" spans="2:75" ht="15.75" customHeight="1">
      <c r="B427" s="363" t="s">
        <v>1579</v>
      </c>
      <c r="C427" s="364">
        <v>31594501000177</v>
      </c>
      <c r="D427" s="365" t="s">
        <v>14</v>
      </c>
      <c r="E427" s="365" t="s">
        <v>614</v>
      </c>
      <c r="F427" s="365"/>
      <c r="G427" s="366"/>
      <c r="H427" s="366" t="s">
        <v>865</v>
      </c>
      <c r="I427" s="366" t="s">
        <v>34</v>
      </c>
      <c r="J427" s="366" t="s">
        <v>608</v>
      </c>
      <c r="K427" s="367" t="s">
        <v>48</v>
      </c>
      <c r="L427" s="368"/>
      <c r="M427" s="368"/>
      <c r="N427" s="367">
        <v>483540</v>
      </c>
      <c r="O427" s="367" t="s">
        <v>1324</v>
      </c>
      <c r="P427" s="371">
        <v>43441</v>
      </c>
      <c r="Q427" s="372" t="s">
        <v>1394</v>
      </c>
      <c r="R427" s="372" t="s">
        <v>1421</v>
      </c>
      <c r="S427" s="367">
        <v>32</v>
      </c>
      <c r="T427" s="369" t="s">
        <v>1421</v>
      </c>
      <c r="U427" s="369" t="s">
        <v>1421</v>
      </c>
      <c r="V427" s="369" t="s">
        <v>1421</v>
      </c>
      <c r="W427" s="369" t="s">
        <v>1421</v>
      </c>
      <c r="X427" s="369" t="s">
        <v>1421</v>
      </c>
      <c r="Y427" s="369" t="s">
        <v>1421</v>
      </c>
      <c r="Z427" s="369" t="s">
        <v>1421</v>
      </c>
      <c r="AA427" s="369" t="s">
        <v>1421</v>
      </c>
      <c r="AB427" s="369" t="s">
        <v>1421</v>
      </c>
      <c r="AC427" s="373" t="s">
        <v>1421</v>
      </c>
      <c r="AD427" s="555">
        <v>23732231000195</v>
      </c>
      <c r="AE427" s="370" t="s">
        <v>1577</v>
      </c>
      <c r="AF427" s="370" t="s">
        <v>2290</v>
      </c>
      <c r="AG427" s="374" t="s">
        <v>1577</v>
      </c>
      <c r="AH427" s="374" t="s">
        <v>2279</v>
      </c>
      <c r="AI427" s="374">
        <v>100000</v>
      </c>
      <c r="AJ427" s="374">
        <v>50000</v>
      </c>
      <c r="AK427" s="374">
        <v>100000</v>
      </c>
      <c r="AL427" s="369">
        <v>0</v>
      </c>
      <c r="AM427" s="369" t="s">
        <v>34</v>
      </c>
      <c r="AN427" s="369" t="s">
        <v>666</v>
      </c>
      <c r="AO427" s="367" t="s">
        <v>1324</v>
      </c>
      <c r="AP427" s="370" t="s">
        <v>13</v>
      </c>
      <c r="AQ427" s="376" t="s">
        <v>668</v>
      </c>
      <c r="AR427" s="369" t="s">
        <v>34</v>
      </c>
      <c r="AS427" s="369" t="s">
        <v>34</v>
      </c>
      <c r="AT427" s="369"/>
      <c r="AW427" s="680"/>
      <c r="AX427" s="680"/>
      <c r="AY427" s="681"/>
      <c r="AZ427" s="681"/>
      <c r="BA427" s="681"/>
      <c r="BB427" s="682"/>
      <c r="BC427" s="681"/>
      <c r="BD427" s="681"/>
      <c r="BE427" s="681"/>
      <c r="BF427" s="681"/>
      <c r="BG427" s="682"/>
      <c r="BH427" s="682"/>
      <c r="BI427" s="683"/>
      <c r="BJ427" s="683"/>
      <c r="BK427" s="683"/>
      <c r="BL427" s="682"/>
      <c r="BM427" s="682"/>
      <c r="BN427" s="682"/>
      <c r="BO427" s="682"/>
      <c r="BP427" s="682"/>
      <c r="BQ427" s="682"/>
      <c r="BR427" s="682"/>
      <c r="BS427" s="682"/>
      <c r="BT427" s="685"/>
      <c r="BU427" s="686"/>
      <c r="BV427" s="684"/>
      <c r="BW427" s="687"/>
    </row>
    <row r="428" spans="2:75" ht="15.75" customHeight="1">
      <c r="B428" s="363" t="s">
        <v>1580</v>
      </c>
      <c r="C428" s="364">
        <v>31556604000142</v>
      </c>
      <c r="D428" s="365" t="s">
        <v>14</v>
      </c>
      <c r="E428" s="365"/>
      <c r="F428" s="365"/>
      <c r="G428" s="366"/>
      <c r="H428" s="366" t="s">
        <v>34</v>
      </c>
      <c r="I428" s="366"/>
      <c r="J428" s="366"/>
      <c r="K428" s="367"/>
      <c r="L428" s="368"/>
      <c r="M428" s="368"/>
      <c r="N428" s="367">
        <v>524621</v>
      </c>
      <c r="O428" s="367" t="s">
        <v>1321</v>
      </c>
      <c r="P428" s="371">
        <v>43861</v>
      </c>
      <c r="Q428" s="372">
        <v>16406387.109999999</v>
      </c>
      <c r="R428" s="372">
        <v>24709886.38055557</v>
      </c>
      <c r="S428" s="367">
        <v>32</v>
      </c>
      <c r="T428" s="369">
        <v>-4.9207191738122047E-2</v>
      </c>
      <c r="U428" s="369">
        <v>-0.55347823733470181</v>
      </c>
      <c r="V428" s="369">
        <v>-0.18169717531644147</v>
      </c>
      <c r="W428" s="369">
        <v>-1.6675636943610432</v>
      </c>
      <c r="X428" s="369">
        <v>-6.2492755252222532E-2</v>
      </c>
      <c r="Y428" s="369">
        <v>-0.43943595950232267</v>
      </c>
      <c r="Z428" s="369" t="s">
        <v>1421</v>
      </c>
      <c r="AA428" s="369" t="s">
        <v>1421</v>
      </c>
      <c r="AB428" s="369">
        <v>0.22885277131319065</v>
      </c>
      <c r="AC428" s="373">
        <v>-1.2137104914344765</v>
      </c>
      <c r="AD428" s="555">
        <v>34839814000136</v>
      </c>
      <c r="AE428" s="370" t="s">
        <v>1577</v>
      </c>
      <c r="AF428" s="370" t="s">
        <v>2290</v>
      </c>
      <c r="AG428" s="374" t="s">
        <v>1577</v>
      </c>
      <c r="AH428" s="374" t="s">
        <v>2279</v>
      </c>
      <c r="AI428" s="374">
        <v>100000</v>
      </c>
      <c r="AJ428" s="374">
        <v>50000</v>
      </c>
      <c r="AK428" s="374">
        <v>100000</v>
      </c>
      <c r="AL428" s="369">
        <v>0</v>
      </c>
      <c r="AM428" s="369" t="s">
        <v>34</v>
      </c>
      <c r="AN428" s="369" t="s">
        <v>666</v>
      </c>
      <c r="AO428" s="367" t="s">
        <v>1324</v>
      </c>
      <c r="AP428" s="370" t="s">
        <v>716</v>
      </c>
      <c r="AQ428" s="376" t="s">
        <v>659</v>
      </c>
      <c r="AR428" s="369" t="s">
        <v>34</v>
      </c>
      <c r="AS428" s="369" t="s">
        <v>34</v>
      </c>
      <c r="AT428" s="369"/>
      <c r="AW428" s="680"/>
      <c r="AX428" s="680"/>
      <c r="AY428" s="681"/>
      <c r="AZ428" s="681"/>
      <c r="BA428" s="681"/>
      <c r="BB428" s="682"/>
      <c r="BC428" s="681"/>
      <c r="BD428" s="681"/>
      <c r="BE428" s="681"/>
      <c r="BF428" s="681"/>
      <c r="BG428" s="682"/>
      <c r="BH428" s="682"/>
      <c r="BI428" s="683"/>
      <c r="BJ428" s="683"/>
      <c r="BK428" s="683"/>
      <c r="BL428" s="682"/>
      <c r="BM428" s="682"/>
      <c r="BN428" s="682"/>
      <c r="BO428" s="682"/>
      <c r="BP428" s="682"/>
      <c r="BQ428" s="682"/>
      <c r="BR428" s="682"/>
      <c r="BS428" s="682"/>
      <c r="BT428" s="685"/>
      <c r="BU428" s="686"/>
      <c r="BV428" s="684"/>
      <c r="BW428" s="687"/>
    </row>
    <row r="429" spans="2:75" ht="15.75" customHeight="1">
      <c r="B429" s="363" t="s">
        <v>1581</v>
      </c>
      <c r="C429" s="364">
        <v>28076506000101</v>
      </c>
      <c r="D429" s="365" t="s">
        <v>14</v>
      </c>
      <c r="E429" s="365"/>
      <c r="F429" s="365"/>
      <c r="G429" s="366"/>
      <c r="H429" s="366" t="s">
        <v>34</v>
      </c>
      <c r="I429" s="366"/>
      <c r="J429" s="366"/>
      <c r="K429" s="367"/>
      <c r="L429" s="368"/>
      <c r="M429" s="368"/>
      <c r="N429" s="367">
        <v>452688</v>
      </c>
      <c r="O429" s="367" t="s">
        <v>1324</v>
      </c>
      <c r="P429" s="371">
        <v>43031</v>
      </c>
      <c r="Q429" s="372">
        <v>9889303.1199999992</v>
      </c>
      <c r="R429" s="372">
        <v>20369646.7934127</v>
      </c>
      <c r="S429" s="367">
        <v>32</v>
      </c>
      <c r="T429" s="369">
        <v>-0.11677184263621887</v>
      </c>
      <c r="U429" s="369">
        <v>-1.3134395877858762</v>
      </c>
      <c r="V429" s="369">
        <v>-0.31645574720477543</v>
      </c>
      <c r="W429" s="369">
        <v>-2.9043385731865481</v>
      </c>
      <c r="X429" s="369">
        <v>-0.24262278732803777</v>
      </c>
      <c r="Y429" s="369">
        <v>-1.7060725985966583</v>
      </c>
      <c r="Z429" s="369">
        <v>-0.38456911395319038</v>
      </c>
      <c r="AA429" s="369">
        <v>-2.1015024159820634</v>
      </c>
      <c r="AB429" s="369">
        <v>0.31604177353219365</v>
      </c>
      <c r="AC429" s="373">
        <v>-1.3720479443516984</v>
      </c>
      <c r="AD429" s="555">
        <v>12004203000135</v>
      </c>
      <c r="AE429" s="370" t="s">
        <v>1577</v>
      </c>
      <c r="AF429" s="370" t="s">
        <v>2290</v>
      </c>
      <c r="AG429" s="374" t="s">
        <v>1577</v>
      </c>
      <c r="AH429" s="374" t="s">
        <v>2279</v>
      </c>
      <c r="AI429" s="374">
        <v>100000</v>
      </c>
      <c r="AJ429" s="374">
        <v>50000</v>
      </c>
      <c r="AK429" s="374">
        <v>100000</v>
      </c>
      <c r="AL429" s="369">
        <v>0</v>
      </c>
      <c r="AM429" s="369" t="s">
        <v>34</v>
      </c>
      <c r="AN429" s="369" t="s">
        <v>666</v>
      </c>
      <c r="AO429" s="367" t="s">
        <v>1324</v>
      </c>
      <c r="AP429" s="370" t="s">
        <v>716</v>
      </c>
      <c r="AQ429" s="376" t="s">
        <v>659</v>
      </c>
      <c r="AR429" s="369" t="s">
        <v>34</v>
      </c>
      <c r="AS429" s="369" t="s">
        <v>34</v>
      </c>
      <c r="AT429" s="369"/>
      <c r="AW429" s="680"/>
      <c r="AX429" s="680"/>
      <c r="AY429" s="681"/>
      <c r="AZ429" s="681"/>
      <c r="BA429" s="681"/>
      <c r="BB429" s="682"/>
      <c r="BC429" s="681"/>
      <c r="BD429" s="681"/>
      <c r="BE429" s="681"/>
      <c r="BF429" s="681"/>
      <c r="BG429" s="682"/>
      <c r="BH429" s="682"/>
      <c r="BI429" s="683"/>
      <c r="BJ429" s="683"/>
      <c r="BK429" s="683"/>
      <c r="BL429" s="682"/>
      <c r="BM429" s="682"/>
      <c r="BN429" s="682"/>
      <c r="BO429" s="682"/>
      <c r="BP429" s="682"/>
      <c r="BQ429" s="682"/>
      <c r="BR429" s="682"/>
      <c r="BS429" s="682"/>
      <c r="BT429" s="685"/>
      <c r="BU429" s="686"/>
      <c r="BV429" s="684"/>
      <c r="BW429" s="687"/>
    </row>
    <row r="430" spans="2:75" ht="15.75" customHeight="1">
      <c r="B430" s="363" t="s">
        <v>1582</v>
      </c>
      <c r="C430" s="364">
        <v>13000859000142</v>
      </c>
      <c r="D430" s="365" t="s">
        <v>13</v>
      </c>
      <c r="E430" s="365" t="s">
        <v>615</v>
      </c>
      <c r="F430" s="365" t="s">
        <v>619</v>
      </c>
      <c r="G430" s="366" t="s">
        <v>34</v>
      </c>
      <c r="H430" s="366" t="s">
        <v>865</v>
      </c>
      <c r="I430" s="366" t="s">
        <v>34</v>
      </c>
      <c r="J430" s="366" t="s">
        <v>611</v>
      </c>
      <c r="K430" s="367" t="s">
        <v>48</v>
      </c>
      <c r="L430" s="368"/>
      <c r="M430" s="368"/>
      <c r="N430" s="367">
        <v>271276</v>
      </c>
      <c r="O430" s="367" t="s">
        <v>1324</v>
      </c>
      <c r="P430" s="371">
        <v>40641</v>
      </c>
      <c r="Q430" s="372">
        <v>534628526.38</v>
      </c>
      <c r="R430" s="372">
        <v>478315821.59567457</v>
      </c>
      <c r="S430" s="367">
        <v>31</v>
      </c>
      <c r="T430" s="369">
        <v>0.18257367986333639</v>
      </c>
      <c r="U430" s="369">
        <v>2.0535729625103389</v>
      </c>
      <c r="V430" s="369">
        <v>0.22956924332075546</v>
      </c>
      <c r="W430" s="369">
        <v>2.1069195755900525</v>
      </c>
      <c r="X430" s="369">
        <v>0.33337048455562623</v>
      </c>
      <c r="Y430" s="369">
        <v>2.3441913892130053</v>
      </c>
      <c r="Z430" s="369">
        <v>0.55348862477133509</v>
      </c>
      <c r="AA430" s="369">
        <v>3.0245738411460925</v>
      </c>
      <c r="AB430" s="369">
        <v>6.264077162265895E-2</v>
      </c>
      <c r="AC430" s="373">
        <v>1.6804103962938861</v>
      </c>
      <c r="AD430" s="555">
        <v>17137326000168</v>
      </c>
      <c r="AE430" s="370" t="s">
        <v>1577</v>
      </c>
      <c r="AF430" s="370" t="s">
        <v>2290</v>
      </c>
      <c r="AG430" s="374" t="s">
        <v>1577</v>
      </c>
      <c r="AH430" s="374" t="s">
        <v>2282</v>
      </c>
      <c r="AI430" s="374">
        <v>50000</v>
      </c>
      <c r="AJ430" s="374">
        <v>50000</v>
      </c>
      <c r="AK430" s="374">
        <v>50000</v>
      </c>
      <c r="AL430" s="369">
        <v>0</v>
      </c>
      <c r="AM430" s="369" t="s">
        <v>34</v>
      </c>
      <c r="AN430" s="369" t="s">
        <v>64</v>
      </c>
      <c r="AO430" s="367" t="s">
        <v>1324</v>
      </c>
      <c r="AP430" s="370" t="s">
        <v>13</v>
      </c>
      <c r="AQ430" s="376" t="s">
        <v>664</v>
      </c>
      <c r="AR430" s="369" t="s">
        <v>34</v>
      </c>
      <c r="AS430" s="369" t="s">
        <v>34</v>
      </c>
      <c r="AT430" s="369"/>
      <c r="AW430" s="680"/>
      <c r="AX430" s="680"/>
      <c r="AY430" s="681"/>
      <c r="AZ430" s="681"/>
      <c r="BA430" s="681"/>
      <c r="BB430" s="682"/>
      <c r="BC430" s="681"/>
      <c r="BD430" s="681"/>
      <c r="BE430" s="681"/>
      <c r="BF430" s="681"/>
      <c r="BG430" s="682"/>
      <c r="BH430" s="682"/>
      <c r="BI430" s="683"/>
      <c r="BJ430" s="683"/>
      <c r="BK430" s="683"/>
      <c r="BL430" s="682"/>
      <c r="BM430" s="682"/>
      <c r="BN430" s="682"/>
      <c r="BO430" s="682"/>
      <c r="BP430" s="682"/>
      <c r="BQ430" s="682"/>
      <c r="BR430" s="682"/>
      <c r="BS430" s="682"/>
      <c r="BT430" s="685"/>
      <c r="BU430" s="686"/>
      <c r="BV430" s="684"/>
      <c r="BW430" s="687"/>
    </row>
    <row r="431" spans="2:75" ht="15.75" customHeight="1">
      <c r="B431" s="363" t="s">
        <v>1583</v>
      </c>
      <c r="C431" s="364">
        <v>34839747000150</v>
      </c>
      <c r="D431" s="365" t="s">
        <v>14</v>
      </c>
      <c r="E431" s="365"/>
      <c r="F431" s="365"/>
      <c r="G431" s="366"/>
      <c r="H431" s="366" t="s">
        <v>34</v>
      </c>
      <c r="I431" s="366"/>
      <c r="J431" s="366"/>
      <c r="K431" s="367"/>
      <c r="L431" s="368"/>
      <c r="M431" s="368"/>
      <c r="N431" s="367">
        <v>524638</v>
      </c>
      <c r="O431" s="367" t="s">
        <v>1321</v>
      </c>
      <c r="P431" s="371">
        <v>43861</v>
      </c>
      <c r="Q431" s="372">
        <v>7884023.6299999999</v>
      </c>
      <c r="R431" s="372">
        <v>10180510.180317458</v>
      </c>
      <c r="S431" s="367">
        <v>32</v>
      </c>
      <c r="T431" s="369">
        <v>5.8500607805962446E-2</v>
      </c>
      <c r="U431" s="369">
        <v>0.65800977759045964</v>
      </c>
      <c r="V431" s="369">
        <v>-9.3081086953296976E-2</v>
      </c>
      <c r="W431" s="369">
        <v>-0.85427107474100583</v>
      </c>
      <c r="X431" s="369">
        <v>-3.1319663440428469E-2</v>
      </c>
      <c r="Y431" s="369">
        <v>-0.22023331024031023</v>
      </c>
      <c r="Z431" s="369" t="s">
        <v>1421</v>
      </c>
      <c r="AA431" s="369" t="s">
        <v>1421</v>
      </c>
      <c r="AB431" s="369">
        <v>0.22544241311014296</v>
      </c>
      <c r="AC431" s="373">
        <v>-0.77965038003272746</v>
      </c>
      <c r="AD431" s="555">
        <v>34839714000100</v>
      </c>
      <c r="AE431" s="370" t="s">
        <v>1577</v>
      </c>
      <c r="AF431" s="370" t="s">
        <v>2290</v>
      </c>
      <c r="AG431" s="374" t="s">
        <v>1577</v>
      </c>
      <c r="AH431" s="374" t="s">
        <v>2279</v>
      </c>
      <c r="AI431" s="374">
        <v>100000</v>
      </c>
      <c r="AJ431" s="374">
        <v>50000</v>
      </c>
      <c r="AK431" s="374">
        <v>100000</v>
      </c>
      <c r="AL431" s="369">
        <v>0</v>
      </c>
      <c r="AM431" s="369" t="s">
        <v>34</v>
      </c>
      <c r="AN431" s="369" t="s">
        <v>666</v>
      </c>
      <c r="AO431" s="367" t="s">
        <v>1324</v>
      </c>
      <c r="AP431" s="370" t="s">
        <v>716</v>
      </c>
      <c r="AQ431" s="376" t="s">
        <v>659</v>
      </c>
      <c r="AR431" s="369" t="s">
        <v>34</v>
      </c>
      <c r="AS431" s="369" t="s">
        <v>34</v>
      </c>
      <c r="AT431" s="369"/>
      <c r="AW431" s="680"/>
      <c r="AX431" s="680"/>
      <c r="AY431" s="681"/>
      <c r="AZ431" s="681"/>
      <c r="BA431" s="681"/>
      <c r="BB431" s="682"/>
      <c r="BC431" s="681"/>
      <c r="BD431" s="681"/>
      <c r="BE431" s="681"/>
      <c r="BF431" s="681"/>
      <c r="BG431" s="682"/>
      <c r="BH431" s="682"/>
      <c r="BI431" s="683"/>
      <c r="BJ431" s="683"/>
      <c r="BK431" s="683"/>
      <c r="BL431" s="682"/>
      <c r="BM431" s="682"/>
      <c r="BN431" s="682"/>
      <c r="BO431" s="682"/>
      <c r="BP431" s="682"/>
      <c r="BQ431" s="682"/>
      <c r="BR431" s="682"/>
      <c r="BS431" s="682"/>
      <c r="BT431" s="685"/>
      <c r="BU431" s="686"/>
      <c r="BV431" s="684"/>
      <c r="BW431" s="687"/>
    </row>
    <row r="432" spans="2:75" ht="15.75" customHeight="1">
      <c r="B432" s="363" t="s">
        <v>1584</v>
      </c>
      <c r="C432" s="364">
        <v>29236579000178</v>
      </c>
      <c r="D432" s="365" t="s">
        <v>13</v>
      </c>
      <c r="E432" s="365" t="s">
        <v>615</v>
      </c>
      <c r="F432" s="365" t="s">
        <v>619</v>
      </c>
      <c r="G432" s="366" t="s">
        <v>34</v>
      </c>
      <c r="H432" s="366" t="s">
        <v>865</v>
      </c>
      <c r="I432" s="366" t="s">
        <v>34</v>
      </c>
      <c r="J432" s="366" t="s">
        <v>611</v>
      </c>
      <c r="K432" s="367" t="s">
        <v>48</v>
      </c>
      <c r="L432" s="368"/>
      <c r="M432" s="368"/>
      <c r="N432" s="367">
        <v>469742</v>
      </c>
      <c r="O432" s="367" t="s">
        <v>1321</v>
      </c>
      <c r="P432" s="371">
        <v>43280</v>
      </c>
      <c r="Q432" s="372">
        <v>1915718624.5799999</v>
      </c>
      <c r="R432" s="372">
        <v>1832439616.4789701</v>
      </c>
      <c r="S432" s="367">
        <v>31</v>
      </c>
      <c r="T432" s="369">
        <v>0.20860402899738162</v>
      </c>
      <c r="U432" s="369">
        <v>2.3463600785195742</v>
      </c>
      <c r="V432" s="369">
        <v>0.24424470415376498</v>
      </c>
      <c r="W432" s="369">
        <v>2.2416066759289741</v>
      </c>
      <c r="X432" s="369">
        <v>0.3306070148004332</v>
      </c>
      <c r="Y432" s="369">
        <v>2.324759248982867</v>
      </c>
      <c r="Z432" s="369">
        <v>0.42452883346630843</v>
      </c>
      <c r="AA432" s="369">
        <v>2.3198648482521822</v>
      </c>
      <c r="AB432" s="369">
        <v>5.7244909774272337E-2</v>
      </c>
      <c r="AC432" s="373">
        <v>2.0405234187400749</v>
      </c>
      <c r="AD432" s="555">
        <v>29236572000156</v>
      </c>
      <c r="AE432" s="370" t="s">
        <v>1577</v>
      </c>
      <c r="AF432" s="370" t="s">
        <v>2290</v>
      </c>
      <c r="AG432" s="374" t="s">
        <v>1577</v>
      </c>
      <c r="AH432" s="374" t="s">
        <v>2279</v>
      </c>
      <c r="AI432" s="374">
        <v>200000</v>
      </c>
      <c r="AJ432" s="374">
        <v>50000</v>
      </c>
      <c r="AK432" s="374">
        <v>200000</v>
      </c>
      <c r="AL432" s="369">
        <v>0</v>
      </c>
      <c r="AM432" s="369" t="s">
        <v>34</v>
      </c>
      <c r="AN432" s="369" t="s">
        <v>64</v>
      </c>
      <c r="AO432" s="367" t="s">
        <v>1324</v>
      </c>
      <c r="AP432" s="370" t="s">
        <v>13</v>
      </c>
      <c r="AQ432" s="376" t="s">
        <v>664</v>
      </c>
      <c r="AR432" s="369" t="s">
        <v>34</v>
      </c>
      <c r="AS432" s="369" t="s">
        <v>34</v>
      </c>
      <c r="AT432" s="369"/>
      <c r="AW432" s="680"/>
      <c r="AX432" s="680"/>
      <c r="AY432" s="681"/>
      <c r="AZ432" s="681"/>
      <c r="BA432" s="681"/>
      <c r="BB432" s="682"/>
      <c r="BC432" s="681"/>
      <c r="BD432" s="681"/>
      <c r="BE432" s="681"/>
      <c r="BF432" s="681"/>
      <c r="BG432" s="682"/>
      <c r="BH432" s="682"/>
      <c r="BI432" s="683"/>
      <c r="BJ432" s="683"/>
      <c r="BK432" s="683"/>
      <c r="BL432" s="682"/>
      <c r="BM432" s="682"/>
      <c r="BN432" s="682"/>
      <c r="BO432" s="682"/>
      <c r="BP432" s="682"/>
      <c r="BQ432" s="682"/>
      <c r="BR432" s="682"/>
      <c r="BS432" s="682"/>
      <c r="BT432" s="685"/>
      <c r="BU432" s="686"/>
      <c r="BV432" s="684"/>
      <c r="BW432" s="687"/>
    </row>
    <row r="433" spans="2:75" ht="15.75" customHeight="1">
      <c r="B433" s="363" t="s">
        <v>1585</v>
      </c>
      <c r="C433" s="364">
        <v>28075830000105</v>
      </c>
      <c r="D433" s="365" t="s">
        <v>14</v>
      </c>
      <c r="E433" s="365" t="s">
        <v>614</v>
      </c>
      <c r="F433" s="365"/>
      <c r="G433" s="366"/>
      <c r="H433" s="366" t="s">
        <v>865</v>
      </c>
      <c r="I433" s="366" t="s">
        <v>34</v>
      </c>
      <c r="J433" s="366" t="s">
        <v>608</v>
      </c>
      <c r="K433" s="367" t="s">
        <v>48</v>
      </c>
      <c r="L433" s="368"/>
      <c r="M433" s="368"/>
      <c r="N433" s="367">
        <v>447951</v>
      </c>
      <c r="O433" s="367" t="s">
        <v>1321</v>
      </c>
      <c r="P433" s="371">
        <v>42969</v>
      </c>
      <c r="Q433" s="372">
        <v>526654460.62</v>
      </c>
      <c r="R433" s="372">
        <v>588206469.1336509</v>
      </c>
      <c r="S433" s="367">
        <v>32</v>
      </c>
      <c r="T433" s="369">
        <v>8.5431919117490152E-2</v>
      </c>
      <c r="U433" s="369">
        <v>0.96093083825868097</v>
      </c>
      <c r="V433" s="369">
        <v>-8.3473425001574952E-2</v>
      </c>
      <c r="W433" s="369">
        <v>-0.766094754825834</v>
      </c>
      <c r="X433" s="369">
        <v>2.1422788437028606E-2</v>
      </c>
      <c r="Y433" s="369">
        <v>0.15064055911834878</v>
      </c>
      <c r="Z433" s="369">
        <v>4.6127211317972927E-2</v>
      </c>
      <c r="AA433" s="369">
        <v>0.25206508403853345</v>
      </c>
      <c r="AB433" s="369">
        <v>0.16693723707356387</v>
      </c>
      <c r="AC433" s="373">
        <v>-1.0585522552925322</v>
      </c>
      <c r="AD433" s="555">
        <v>28069955000114</v>
      </c>
      <c r="AE433" s="370" t="s">
        <v>1577</v>
      </c>
      <c r="AF433" s="370" t="s">
        <v>2290</v>
      </c>
      <c r="AG433" s="374" t="s">
        <v>1577</v>
      </c>
      <c r="AH433" s="374" t="s">
        <v>2279</v>
      </c>
      <c r="AI433" s="374">
        <v>100000</v>
      </c>
      <c r="AJ433" s="374">
        <v>50000</v>
      </c>
      <c r="AK433" s="374">
        <v>100000</v>
      </c>
      <c r="AL433" s="369">
        <v>0</v>
      </c>
      <c r="AM433" s="369" t="s">
        <v>34</v>
      </c>
      <c r="AN433" s="369" t="s">
        <v>2310</v>
      </c>
      <c r="AO433" s="367" t="s">
        <v>1324</v>
      </c>
      <c r="AP433" s="370" t="s">
        <v>13</v>
      </c>
      <c r="AQ433" s="376" t="s">
        <v>668</v>
      </c>
      <c r="AR433" s="369" t="s">
        <v>34</v>
      </c>
      <c r="AS433" s="369" t="s">
        <v>34</v>
      </c>
      <c r="AT433" s="369"/>
      <c r="AW433" s="680"/>
      <c r="AX433" s="680"/>
      <c r="AY433" s="681"/>
      <c r="AZ433" s="681"/>
      <c r="BA433" s="681"/>
      <c r="BB433" s="682"/>
      <c r="BC433" s="681"/>
      <c r="BD433" s="681"/>
      <c r="BE433" s="681"/>
      <c r="BF433" s="681"/>
      <c r="BG433" s="682"/>
      <c r="BH433" s="682"/>
      <c r="BI433" s="683"/>
      <c r="BJ433" s="683"/>
      <c r="BK433" s="683"/>
      <c r="BL433" s="682"/>
      <c r="BM433" s="682"/>
      <c r="BN433" s="682"/>
      <c r="BO433" s="682"/>
      <c r="BP433" s="682"/>
      <c r="BQ433" s="682"/>
      <c r="BR433" s="682"/>
      <c r="BS433" s="682"/>
      <c r="BT433" s="685"/>
      <c r="BU433" s="686"/>
      <c r="BV433" s="684"/>
      <c r="BW433" s="687"/>
    </row>
    <row r="434" spans="2:75" ht="15.75" customHeight="1">
      <c r="B434" s="363" t="s">
        <v>1586</v>
      </c>
      <c r="C434" s="364">
        <v>28075715000122</v>
      </c>
      <c r="D434" s="365" t="s">
        <v>14</v>
      </c>
      <c r="E434" s="365"/>
      <c r="F434" s="365"/>
      <c r="G434" s="366"/>
      <c r="H434" s="366" t="s">
        <v>34</v>
      </c>
      <c r="I434" s="366"/>
      <c r="J434" s="366"/>
      <c r="K434" s="367"/>
      <c r="L434" s="368"/>
      <c r="M434" s="368"/>
      <c r="N434" s="367">
        <v>460532</v>
      </c>
      <c r="O434" s="367" t="s">
        <v>1321</v>
      </c>
      <c r="P434" s="371">
        <v>43178</v>
      </c>
      <c r="Q434" s="372">
        <v>134099369.34</v>
      </c>
      <c r="R434" s="372">
        <v>144897945.67551589</v>
      </c>
      <c r="S434" s="367">
        <v>32</v>
      </c>
      <c r="T434" s="369">
        <v>6.6893825227150705E-2</v>
      </c>
      <c r="U434" s="369">
        <v>0.75241596131598265</v>
      </c>
      <c r="V434" s="369">
        <v>-9.4004305749578632E-2</v>
      </c>
      <c r="W434" s="369">
        <v>-0.86274410765387188</v>
      </c>
      <c r="X434" s="369">
        <v>9.8390788016893049E-2</v>
      </c>
      <c r="Y434" s="369">
        <v>0.69186340342795727</v>
      </c>
      <c r="Z434" s="369">
        <v>2.736806856788343E-3</v>
      </c>
      <c r="AA434" s="369">
        <v>1.495545537314533E-2</v>
      </c>
      <c r="AB434" s="369">
        <v>0.19080076474905433</v>
      </c>
      <c r="AC434" s="373">
        <v>-0.96423252383722335</v>
      </c>
      <c r="AD434" s="555">
        <v>28069948000112</v>
      </c>
      <c r="AE434" s="370" t="s">
        <v>1577</v>
      </c>
      <c r="AF434" s="370" t="s">
        <v>2290</v>
      </c>
      <c r="AG434" s="374" t="s">
        <v>1577</v>
      </c>
      <c r="AH434" s="374" t="s">
        <v>2279</v>
      </c>
      <c r="AI434" s="374">
        <v>100000</v>
      </c>
      <c r="AJ434" s="374">
        <v>50000</v>
      </c>
      <c r="AK434" s="374">
        <v>100000</v>
      </c>
      <c r="AL434" s="369">
        <v>0</v>
      </c>
      <c r="AM434" s="369" t="s">
        <v>34</v>
      </c>
      <c r="AN434" s="369" t="s">
        <v>666</v>
      </c>
      <c r="AO434" s="367" t="s">
        <v>1324</v>
      </c>
      <c r="AP434" s="370" t="s">
        <v>716</v>
      </c>
      <c r="AQ434" s="376" t="s">
        <v>659</v>
      </c>
      <c r="AR434" s="369" t="s">
        <v>34</v>
      </c>
      <c r="AS434" s="369" t="s">
        <v>34</v>
      </c>
      <c r="AT434" s="369"/>
      <c r="AW434" s="680"/>
      <c r="AX434" s="680"/>
      <c r="AY434" s="681"/>
      <c r="AZ434" s="681"/>
      <c r="BA434" s="681"/>
      <c r="BB434" s="682"/>
      <c r="BC434" s="681"/>
      <c r="BD434" s="681"/>
      <c r="BE434" s="681"/>
      <c r="BF434" s="681"/>
      <c r="BG434" s="682"/>
      <c r="BH434" s="682"/>
      <c r="BI434" s="683"/>
      <c r="BJ434" s="683"/>
      <c r="BK434" s="683"/>
      <c r="BL434" s="682"/>
      <c r="BM434" s="682"/>
      <c r="BN434" s="682"/>
      <c r="BO434" s="682"/>
      <c r="BP434" s="682"/>
      <c r="BQ434" s="682"/>
      <c r="BR434" s="682"/>
      <c r="BS434" s="682"/>
      <c r="BT434" s="685"/>
      <c r="BU434" s="686"/>
      <c r="BV434" s="684"/>
      <c r="BW434" s="687"/>
    </row>
    <row r="435" spans="2:75" ht="15.75" customHeight="1">
      <c r="B435" s="363" t="s">
        <v>1587</v>
      </c>
      <c r="C435" s="364">
        <v>31525297000132</v>
      </c>
      <c r="D435" s="365" t="s">
        <v>14</v>
      </c>
      <c r="E435" s="365" t="s">
        <v>614</v>
      </c>
      <c r="F435" s="365"/>
      <c r="G435" s="366"/>
      <c r="H435" s="366" t="s">
        <v>865</v>
      </c>
      <c r="I435" s="366" t="s">
        <v>34</v>
      </c>
      <c r="J435" s="366" t="s">
        <v>608</v>
      </c>
      <c r="K435" s="367" t="s">
        <v>48</v>
      </c>
      <c r="L435" s="368"/>
      <c r="M435" s="368"/>
      <c r="N435" s="367">
        <v>520136</v>
      </c>
      <c r="O435" s="367" t="s">
        <v>1321</v>
      </c>
      <c r="P435" s="371">
        <v>43829</v>
      </c>
      <c r="Q435" s="372">
        <v>22207034.550000001</v>
      </c>
      <c r="R435" s="372">
        <v>24971312.951309524</v>
      </c>
      <c r="S435" s="367">
        <v>12</v>
      </c>
      <c r="T435" s="369">
        <v>6.8490850976097084E-2</v>
      </c>
      <c r="U435" s="369">
        <v>0.77037916883266322</v>
      </c>
      <c r="V435" s="369">
        <v>2.9078452489504469E-2</v>
      </c>
      <c r="W435" s="369">
        <v>0.2668735580245003</v>
      </c>
      <c r="X435" s="369">
        <v>0.14038253354330421</v>
      </c>
      <c r="Y435" s="369">
        <v>0.98714055854938376</v>
      </c>
      <c r="Z435" s="369" t="s">
        <v>1421</v>
      </c>
      <c r="AA435" s="369" t="s">
        <v>1421</v>
      </c>
      <c r="AB435" s="369">
        <v>0.16683837231233903</v>
      </c>
      <c r="AC435" s="373">
        <v>-0.36507826587520492</v>
      </c>
      <c r="AD435" s="555">
        <v>35625272000161</v>
      </c>
      <c r="AE435" s="370" t="s">
        <v>1577</v>
      </c>
      <c r="AF435" s="370" t="s">
        <v>2290</v>
      </c>
      <c r="AG435" s="374" t="s">
        <v>59</v>
      </c>
      <c r="AH435" s="374" t="s">
        <v>2300</v>
      </c>
      <c r="AI435" s="374">
        <v>100000</v>
      </c>
      <c r="AJ435" s="374">
        <v>50000</v>
      </c>
      <c r="AK435" s="374">
        <v>100000</v>
      </c>
      <c r="AL435" s="369">
        <v>0</v>
      </c>
      <c r="AM435" s="369" t="s">
        <v>34</v>
      </c>
      <c r="AN435" s="369" t="s">
        <v>2310</v>
      </c>
      <c r="AO435" s="367" t="s">
        <v>1324</v>
      </c>
      <c r="AP435" s="370" t="s">
        <v>716</v>
      </c>
      <c r="AQ435" s="376" t="s">
        <v>659</v>
      </c>
      <c r="AR435" s="369" t="s">
        <v>34</v>
      </c>
      <c r="AS435" s="369" t="s">
        <v>34</v>
      </c>
      <c r="AT435" s="369"/>
      <c r="AW435" s="680"/>
      <c r="AX435" s="680"/>
      <c r="AY435" s="681"/>
      <c r="AZ435" s="681"/>
      <c r="BA435" s="681"/>
      <c r="BB435" s="682"/>
      <c r="BC435" s="681"/>
      <c r="BD435" s="681"/>
      <c r="BE435" s="681"/>
      <c r="BF435" s="681"/>
      <c r="BG435" s="682"/>
      <c r="BH435" s="682"/>
      <c r="BI435" s="683"/>
      <c r="BJ435" s="683"/>
      <c r="BK435" s="683"/>
      <c r="BL435" s="682"/>
      <c r="BM435" s="682"/>
      <c r="BN435" s="682"/>
      <c r="BO435" s="682"/>
      <c r="BP435" s="682"/>
      <c r="BQ435" s="682"/>
      <c r="BR435" s="682"/>
      <c r="BS435" s="682"/>
      <c r="BT435" s="685"/>
      <c r="BU435" s="686"/>
      <c r="BV435" s="684"/>
      <c r="BW435" s="687"/>
    </row>
    <row r="436" spans="2:75" ht="15.75" customHeight="1">
      <c r="B436" s="363" t="s">
        <v>1588</v>
      </c>
      <c r="C436" s="364">
        <v>31608459000104</v>
      </c>
      <c r="D436" s="365" t="s">
        <v>14</v>
      </c>
      <c r="E436" s="365" t="s">
        <v>614</v>
      </c>
      <c r="F436" s="365"/>
      <c r="G436" s="366"/>
      <c r="H436" s="366" t="s">
        <v>1338</v>
      </c>
      <c r="I436" s="366" t="s">
        <v>34</v>
      </c>
      <c r="J436" s="366" t="s">
        <v>608</v>
      </c>
      <c r="K436" s="367" t="s">
        <v>48</v>
      </c>
      <c r="L436" s="368"/>
      <c r="M436" s="368"/>
      <c r="N436" s="367">
        <v>487597</v>
      </c>
      <c r="O436" s="367" t="s">
        <v>1321</v>
      </c>
      <c r="P436" s="371">
        <v>43523</v>
      </c>
      <c r="Q436" s="372">
        <v>34414841.530000001</v>
      </c>
      <c r="R436" s="372">
        <v>39999059.48912701</v>
      </c>
      <c r="S436" s="367">
        <v>32</v>
      </c>
      <c r="T436" s="369">
        <v>0.19558416381876453</v>
      </c>
      <c r="U436" s="369">
        <v>2.1999137609213766</v>
      </c>
      <c r="V436" s="369">
        <v>6.3117797709387302E-2</v>
      </c>
      <c r="W436" s="369">
        <v>0.57927674299224352</v>
      </c>
      <c r="X436" s="369">
        <v>0.36345558880385354</v>
      </c>
      <c r="Y436" s="369">
        <v>2.5557435379171061</v>
      </c>
      <c r="Z436" s="369">
        <v>0.33163885406900873</v>
      </c>
      <c r="AA436" s="369">
        <v>1.8122616397747846</v>
      </c>
      <c r="AB436" s="369">
        <v>0.18843732464597876</v>
      </c>
      <c r="AC436" s="373">
        <v>-0.13020808942374815</v>
      </c>
      <c r="AD436" s="555">
        <v>32041623000107</v>
      </c>
      <c r="AE436" s="370" t="s">
        <v>1577</v>
      </c>
      <c r="AF436" s="370" t="s">
        <v>2290</v>
      </c>
      <c r="AG436" s="374" t="s">
        <v>1577</v>
      </c>
      <c r="AH436" s="374" t="s">
        <v>2279</v>
      </c>
      <c r="AI436" s="374">
        <v>100000</v>
      </c>
      <c r="AJ436" s="374">
        <v>50000</v>
      </c>
      <c r="AK436" s="374">
        <v>100000</v>
      </c>
      <c r="AL436" s="369">
        <v>0</v>
      </c>
      <c r="AM436" s="369" t="s">
        <v>34</v>
      </c>
      <c r="AN436" s="369" t="s">
        <v>2387</v>
      </c>
      <c r="AO436" s="367" t="s">
        <v>1324</v>
      </c>
      <c r="AP436" s="370" t="s">
        <v>716</v>
      </c>
      <c r="AQ436" s="376" t="s">
        <v>659</v>
      </c>
      <c r="AR436" s="369" t="s">
        <v>34</v>
      </c>
      <c r="AS436" s="369" t="s">
        <v>34</v>
      </c>
      <c r="AT436" s="369"/>
      <c r="AW436" s="680"/>
      <c r="AX436" s="680"/>
      <c r="AY436" s="681"/>
      <c r="AZ436" s="681"/>
      <c r="BA436" s="681"/>
      <c r="BB436" s="682"/>
      <c r="BC436" s="681"/>
      <c r="BD436" s="681"/>
      <c r="BE436" s="681"/>
      <c r="BF436" s="681"/>
      <c r="BG436" s="682"/>
      <c r="BH436" s="682"/>
      <c r="BI436" s="683"/>
      <c r="BJ436" s="683"/>
      <c r="BK436" s="683"/>
      <c r="BL436" s="682"/>
      <c r="BM436" s="682"/>
      <c r="BN436" s="682"/>
      <c r="BO436" s="682"/>
      <c r="BP436" s="682"/>
      <c r="BQ436" s="682"/>
      <c r="BR436" s="682"/>
      <c r="BS436" s="682"/>
      <c r="BT436" s="685"/>
      <c r="BU436" s="686"/>
      <c r="BV436" s="684"/>
      <c r="BW436" s="687"/>
    </row>
    <row r="437" spans="2:75" ht="15.75" customHeight="1">
      <c r="B437" s="363" t="s">
        <v>1589</v>
      </c>
      <c r="C437" s="364">
        <v>31608483000135</v>
      </c>
      <c r="D437" s="365" t="s">
        <v>14</v>
      </c>
      <c r="E437" s="365" t="s">
        <v>614</v>
      </c>
      <c r="F437" s="365"/>
      <c r="G437" s="366"/>
      <c r="H437" s="366" t="s">
        <v>865</v>
      </c>
      <c r="I437" s="366" t="s">
        <v>34</v>
      </c>
      <c r="J437" s="366" t="s">
        <v>608</v>
      </c>
      <c r="K437" s="367" t="s">
        <v>48</v>
      </c>
      <c r="L437" s="368"/>
      <c r="M437" s="368"/>
      <c r="N437" s="367">
        <v>487600</v>
      </c>
      <c r="O437" s="367" t="s">
        <v>1321</v>
      </c>
      <c r="P437" s="371">
        <v>43523</v>
      </c>
      <c r="Q437" s="372">
        <v>360078257.73000002</v>
      </c>
      <c r="R437" s="372">
        <v>389253918.7048015</v>
      </c>
      <c r="S437" s="367">
        <v>92</v>
      </c>
      <c r="T437" s="369">
        <v>0.10658229417932108</v>
      </c>
      <c r="U437" s="369">
        <v>1.1988284279136678</v>
      </c>
      <c r="V437" s="369">
        <v>1.2190115431576221E-2</v>
      </c>
      <c r="W437" s="369">
        <v>0.11187732494115102</v>
      </c>
      <c r="X437" s="369">
        <v>0.15642348161042885</v>
      </c>
      <c r="Y437" s="369">
        <v>1.0999371439576284</v>
      </c>
      <c r="Z437" s="369">
        <v>0.53255279056300542</v>
      </c>
      <c r="AA437" s="369">
        <v>2.9101686417343684</v>
      </c>
      <c r="AB437" s="369">
        <v>0.16223956579316837</v>
      </c>
      <c r="AC437" s="373">
        <v>-0.48213634573960734</v>
      </c>
      <c r="AD437" s="555">
        <v>32068007000131</v>
      </c>
      <c r="AE437" s="370" t="s">
        <v>1577</v>
      </c>
      <c r="AF437" s="370" t="s">
        <v>2290</v>
      </c>
      <c r="AG437" s="374" t="s">
        <v>1577</v>
      </c>
      <c r="AH437" s="374" t="s">
        <v>2300</v>
      </c>
      <c r="AI437" s="374">
        <v>100000</v>
      </c>
      <c r="AJ437" s="374">
        <v>50000</v>
      </c>
      <c r="AK437" s="374">
        <v>100000</v>
      </c>
      <c r="AL437" s="369">
        <v>0</v>
      </c>
      <c r="AM437" s="369" t="s">
        <v>34</v>
      </c>
      <c r="AN437" s="369" t="s">
        <v>64</v>
      </c>
      <c r="AO437" s="367" t="s">
        <v>1324</v>
      </c>
      <c r="AP437" s="370" t="s">
        <v>716</v>
      </c>
      <c r="AQ437" s="376" t="s">
        <v>659</v>
      </c>
      <c r="AR437" s="369" t="s">
        <v>34</v>
      </c>
      <c r="AS437" s="369" t="s">
        <v>34</v>
      </c>
      <c r="AT437" s="369"/>
      <c r="AW437" s="680"/>
      <c r="AX437" s="680"/>
      <c r="AY437" s="681"/>
      <c r="AZ437" s="681"/>
      <c r="BA437" s="681"/>
      <c r="BB437" s="682"/>
      <c r="BC437" s="681"/>
      <c r="BD437" s="681"/>
      <c r="BE437" s="681"/>
      <c r="BF437" s="681"/>
      <c r="BG437" s="682"/>
      <c r="BH437" s="682"/>
      <c r="BI437" s="683"/>
      <c r="BJ437" s="683"/>
      <c r="BK437" s="683"/>
      <c r="BL437" s="682"/>
      <c r="BM437" s="682"/>
      <c r="BN437" s="682"/>
      <c r="BO437" s="682"/>
      <c r="BP437" s="682"/>
      <c r="BQ437" s="682"/>
      <c r="BR437" s="682"/>
      <c r="BS437" s="682"/>
      <c r="BT437" s="685"/>
      <c r="BU437" s="686"/>
      <c r="BV437" s="684"/>
      <c r="BW437" s="687"/>
    </row>
    <row r="438" spans="2:75" ht="15.75" customHeight="1">
      <c r="B438" s="363" t="s">
        <v>1590</v>
      </c>
      <c r="C438" s="364">
        <v>15626322000118</v>
      </c>
      <c r="D438" s="365" t="s">
        <v>14</v>
      </c>
      <c r="E438" s="365" t="s">
        <v>614</v>
      </c>
      <c r="F438" s="365"/>
      <c r="G438" s="366"/>
      <c r="H438" s="366" t="s">
        <v>865</v>
      </c>
      <c r="I438" s="366" t="s">
        <v>34</v>
      </c>
      <c r="J438" s="366" t="s">
        <v>608</v>
      </c>
      <c r="K438" s="367" t="s">
        <v>48</v>
      </c>
      <c r="L438" s="368"/>
      <c r="M438" s="368"/>
      <c r="N438" s="367">
        <v>313114</v>
      </c>
      <c r="O438" s="367" t="s">
        <v>1324</v>
      </c>
      <c r="P438" s="371">
        <v>41166</v>
      </c>
      <c r="Q438" s="372">
        <v>206564202.65000001</v>
      </c>
      <c r="R438" s="372">
        <v>216131118.23869041</v>
      </c>
      <c r="S438" s="367">
        <v>62</v>
      </c>
      <c r="T438" s="369">
        <v>0.16724868277071492</v>
      </c>
      <c r="U438" s="369">
        <v>1.8811987204864378</v>
      </c>
      <c r="V438" s="369">
        <v>0.12814806587121486</v>
      </c>
      <c r="W438" s="369">
        <v>1.1761055821437885</v>
      </c>
      <c r="X438" s="369">
        <v>0.42140929648226555</v>
      </c>
      <c r="Y438" s="369">
        <v>2.9632618660432195</v>
      </c>
      <c r="Z438" s="369">
        <v>0.34437774294450474</v>
      </c>
      <c r="AA438" s="369">
        <v>1.8818741093607858</v>
      </c>
      <c r="AB438" s="369">
        <v>0.1618095055544721</v>
      </c>
      <c r="AC438" s="373">
        <v>0.18664764406169757</v>
      </c>
      <c r="AD438" s="555">
        <v>16617768000149</v>
      </c>
      <c r="AE438" s="370" t="s">
        <v>1577</v>
      </c>
      <c r="AF438" s="370" t="s">
        <v>2290</v>
      </c>
      <c r="AG438" s="374" t="s">
        <v>1577</v>
      </c>
      <c r="AH438" s="374" t="s">
        <v>2279</v>
      </c>
      <c r="AI438" s="374">
        <v>100000</v>
      </c>
      <c r="AJ438" s="374">
        <v>50000</v>
      </c>
      <c r="AK438" s="374">
        <v>100000</v>
      </c>
      <c r="AL438" s="369">
        <v>0</v>
      </c>
      <c r="AM438" s="369" t="s">
        <v>34</v>
      </c>
      <c r="AN438" s="369" t="s">
        <v>2310</v>
      </c>
      <c r="AO438" s="367" t="s">
        <v>1324</v>
      </c>
      <c r="AP438" s="370" t="s">
        <v>716</v>
      </c>
      <c r="AQ438" s="376" t="s">
        <v>659</v>
      </c>
      <c r="AR438" s="369" t="s">
        <v>34</v>
      </c>
      <c r="AS438" s="369" t="s">
        <v>34</v>
      </c>
      <c r="AT438" s="369"/>
      <c r="AW438" s="680"/>
      <c r="AX438" s="680"/>
      <c r="AY438" s="681"/>
      <c r="AZ438" s="681"/>
      <c r="BA438" s="681"/>
      <c r="BB438" s="682"/>
      <c r="BC438" s="681"/>
      <c r="BD438" s="681"/>
      <c r="BE438" s="681"/>
      <c r="BF438" s="681"/>
      <c r="BG438" s="682"/>
      <c r="BH438" s="682"/>
      <c r="BI438" s="683"/>
      <c r="BJ438" s="683"/>
      <c r="BK438" s="683"/>
      <c r="BL438" s="682"/>
      <c r="BM438" s="682"/>
      <c r="BN438" s="682"/>
      <c r="BO438" s="682"/>
      <c r="BP438" s="682"/>
      <c r="BQ438" s="682"/>
      <c r="BR438" s="682"/>
      <c r="BS438" s="682"/>
      <c r="BT438" s="685"/>
      <c r="BU438" s="686"/>
      <c r="BV438" s="684"/>
      <c r="BW438" s="687"/>
    </row>
    <row r="439" spans="2:75" ht="15.75" customHeight="1">
      <c r="B439" s="363" t="s">
        <v>1591</v>
      </c>
      <c r="C439" s="364">
        <v>12469170000107</v>
      </c>
      <c r="D439" s="365" t="s">
        <v>13</v>
      </c>
      <c r="E439" s="365" t="s">
        <v>615</v>
      </c>
      <c r="F439" s="365" t="s">
        <v>619</v>
      </c>
      <c r="G439" s="366" t="s">
        <v>34</v>
      </c>
      <c r="H439" s="366" t="s">
        <v>1338</v>
      </c>
      <c r="I439" s="366" t="s">
        <v>34</v>
      </c>
      <c r="J439" s="366" t="s">
        <v>611</v>
      </c>
      <c r="K439" s="367" t="s">
        <v>48</v>
      </c>
      <c r="L439" s="368"/>
      <c r="M439" s="368"/>
      <c r="N439" s="367">
        <v>262358</v>
      </c>
      <c r="O439" s="367" t="s">
        <v>1324</v>
      </c>
      <c r="P439" s="371">
        <v>40512</v>
      </c>
      <c r="Q439" s="372">
        <v>54323329.670000002</v>
      </c>
      <c r="R439" s="372">
        <v>64588664.896071404</v>
      </c>
      <c r="S439" s="367">
        <v>61</v>
      </c>
      <c r="T439" s="369">
        <v>0.17944111685503272</v>
      </c>
      <c r="U439" s="369">
        <v>2.018338164690479</v>
      </c>
      <c r="V439" s="369">
        <v>0.20911451190451169</v>
      </c>
      <c r="W439" s="369">
        <v>1.9191920150034361</v>
      </c>
      <c r="X439" s="369">
        <v>0.31822882176806488</v>
      </c>
      <c r="Y439" s="369">
        <v>2.237718389444348</v>
      </c>
      <c r="Z439" s="369">
        <v>0.40239340284255976</v>
      </c>
      <c r="AA439" s="369">
        <v>2.198904377827422</v>
      </c>
      <c r="AB439" s="369">
        <v>3.8539159553890194E-2</v>
      </c>
      <c r="AC439" s="373">
        <v>2.2640449450056588</v>
      </c>
      <c r="AD439" s="555">
        <v>38452321000108</v>
      </c>
      <c r="AE439" s="370" t="s">
        <v>1577</v>
      </c>
      <c r="AF439" s="370" t="s">
        <v>2290</v>
      </c>
      <c r="AG439" s="374" t="s">
        <v>59</v>
      </c>
      <c r="AH439" s="374" t="s">
        <v>2282</v>
      </c>
      <c r="AI439" s="374">
        <v>50000</v>
      </c>
      <c r="AJ439" s="374">
        <v>50000</v>
      </c>
      <c r="AK439" s="374">
        <v>50000</v>
      </c>
      <c r="AL439" s="369">
        <v>0</v>
      </c>
      <c r="AM439" s="369" t="s">
        <v>34</v>
      </c>
      <c r="AN439" s="369" t="s">
        <v>64</v>
      </c>
      <c r="AO439" s="367" t="s">
        <v>1324</v>
      </c>
      <c r="AP439" s="370" t="s">
        <v>13</v>
      </c>
      <c r="AQ439" s="376" t="s">
        <v>664</v>
      </c>
      <c r="AR439" s="369" t="s">
        <v>34</v>
      </c>
      <c r="AS439" s="369" t="s">
        <v>34</v>
      </c>
      <c r="AT439" s="369"/>
      <c r="AW439" s="680"/>
      <c r="AX439" s="680"/>
      <c r="AY439" s="681"/>
      <c r="AZ439" s="681"/>
      <c r="BA439" s="681"/>
      <c r="BB439" s="682"/>
      <c r="BC439" s="681"/>
      <c r="BD439" s="681"/>
      <c r="BE439" s="681"/>
      <c r="BF439" s="681"/>
      <c r="BG439" s="682"/>
      <c r="BH439" s="682"/>
      <c r="BI439" s="683"/>
      <c r="BJ439" s="683"/>
      <c r="BK439" s="683"/>
      <c r="BL439" s="682"/>
      <c r="BM439" s="682"/>
      <c r="BN439" s="682"/>
      <c r="BO439" s="682"/>
      <c r="BP439" s="682"/>
      <c r="BQ439" s="682"/>
      <c r="BR439" s="682"/>
      <c r="BS439" s="682"/>
      <c r="BT439" s="685"/>
      <c r="BU439" s="686"/>
      <c r="BV439" s="684"/>
      <c r="BW439" s="687"/>
    </row>
    <row r="440" spans="2:75" ht="15.75" customHeight="1">
      <c r="B440" s="363" t="s">
        <v>1592</v>
      </c>
      <c r="C440" s="364">
        <v>19009392000188</v>
      </c>
      <c r="D440" s="365" t="s">
        <v>13</v>
      </c>
      <c r="E440" s="365" t="s">
        <v>615</v>
      </c>
      <c r="F440" s="365" t="s">
        <v>619</v>
      </c>
      <c r="G440" s="366" t="s">
        <v>34</v>
      </c>
      <c r="H440" s="366" t="s">
        <v>1338</v>
      </c>
      <c r="I440" s="366" t="s">
        <v>34</v>
      </c>
      <c r="J440" s="366" t="s">
        <v>611</v>
      </c>
      <c r="K440" s="367" t="s">
        <v>48</v>
      </c>
      <c r="L440" s="368"/>
      <c r="M440" s="368"/>
      <c r="N440" s="367">
        <v>357898</v>
      </c>
      <c r="O440" s="367" t="s">
        <v>1321</v>
      </c>
      <c r="P440" s="371">
        <v>41635</v>
      </c>
      <c r="Q440" s="372">
        <v>2696885632.1500001</v>
      </c>
      <c r="R440" s="372">
        <v>2040937267.2300398</v>
      </c>
      <c r="S440" s="367">
        <v>121</v>
      </c>
      <c r="T440" s="369">
        <v>0.53230242447486686</v>
      </c>
      <c r="U440" s="369">
        <v>5.9872916380856935</v>
      </c>
      <c r="V440" s="369">
        <v>0.6200521510549466</v>
      </c>
      <c r="W440" s="369">
        <v>5.6906578426931418</v>
      </c>
      <c r="X440" s="369">
        <v>0.91424175001763119</v>
      </c>
      <c r="Y440" s="369">
        <v>6.4287564056761974</v>
      </c>
      <c r="Z440" s="369">
        <v>1.0970474763257285</v>
      </c>
      <c r="AA440" s="369">
        <v>5.9948858041318474</v>
      </c>
      <c r="AB440" s="369">
        <v>0.20550334869406661</v>
      </c>
      <c r="AC440" s="373">
        <v>1.9428064619164858</v>
      </c>
      <c r="AD440" s="555">
        <v>18764148000168</v>
      </c>
      <c r="AE440" s="370" t="s">
        <v>1577</v>
      </c>
      <c r="AF440" s="370" t="s">
        <v>2290</v>
      </c>
      <c r="AG440" s="374" t="s">
        <v>1577</v>
      </c>
      <c r="AH440" s="374" t="s">
        <v>726</v>
      </c>
      <c r="AI440" s="374">
        <v>1000000</v>
      </c>
      <c r="AJ440" s="374">
        <v>200000</v>
      </c>
      <c r="AK440" s="374">
        <v>1000000</v>
      </c>
      <c r="AL440" s="369">
        <v>0</v>
      </c>
      <c r="AM440" s="369" t="s">
        <v>34</v>
      </c>
      <c r="AN440" s="369" t="s">
        <v>64</v>
      </c>
      <c r="AO440" s="367" t="s">
        <v>1324</v>
      </c>
      <c r="AP440" s="370" t="s">
        <v>13</v>
      </c>
      <c r="AQ440" s="376" t="s">
        <v>679</v>
      </c>
      <c r="AR440" s="369" t="s">
        <v>34</v>
      </c>
      <c r="AS440" s="369" t="s">
        <v>34</v>
      </c>
      <c r="AT440" s="369"/>
      <c r="AW440" s="680"/>
      <c r="AX440" s="680"/>
      <c r="AY440" s="681"/>
      <c r="AZ440" s="681"/>
      <c r="BA440" s="681"/>
      <c r="BB440" s="682"/>
      <c r="BC440" s="681"/>
      <c r="BD440" s="681"/>
      <c r="BE440" s="681"/>
      <c r="BF440" s="681"/>
      <c r="BG440" s="682"/>
      <c r="BH440" s="682"/>
      <c r="BI440" s="683"/>
      <c r="BJ440" s="683"/>
      <c r="BK440" s="683"/>
      <c r="BL440" s="682"/>
      <c r="BM440" s="682"/>
      <c r="BN440" s="682"/>
      <c r="BO440" s="682"/>
      <c r="BP440" s="682"/>
      <c r="BQ440" s="682"/>
      <c r="BR440" s="682"/>
      <c r="BS440" s="682"/>
      <c r="BT440" s="685"/>
      <c r="BU440" s="686"/>
      <c r="BV440" s="684"/>
      <c r="BW440" s="687"/>
    </row>
    <row r="441" spans="2:75" ht="15.75" customHeight="1">
      <c r="B441" s="363" t="s">
        <v>1593</v>
      </c>
      <c r="C441" s="364">
        <v>32672386000174</v>
      </c>
      <c r="D441" s="365" t="s">
        <v>14</v>
      </c>
      <c r="E441" s="365" t="s">
        <v>614</v>
      </c>
      <c r="F441" s="365"/>
      <c r="G441" s="366"/>
      <c r="H441" s="366" t="s">
        <v>1338</v>
      </c>
      <c r="I441" s="366" t="s">
        <v>34</v>
      </c>
      <c r="J441" s="366" t="s">
        <v>608</v>
      </c>
      <c r="K441" s="367" t="s">
        <v>48</v>
      </c>
      <c r="L441" s="368"/>
      <c r="M441" s="368"/>
      <c r="N441" s="367">
        <v>514144</v>
      </c>
      <c r="O441" s="367" t="s">
        <v>1321</v>
      </c>
      <c r="P441" s="371">
        <v>43788</v>
      </c>
      <c r="Q441" s="372">
        <v>26800973.34</v>
      </c>
      <c r="R441" s="372">
        <v>45112430.874722205</v>
      </c>
      <c r="S441" s="367">
        <v>62</v>
      </c>
      <c r="T441" s="369">
        <v>0.15060879031251773</v>
      </c>
      <c r="U441" s="369">
        <v>1.6940346490999598</v>
      </c>
      <c r="V441" s="369">
        <v>-6.9099394272621795E-2</v>
      </c>
      <c r="W441" s="369">
        <v>-0.63417409208857833</v>
      </c>
      <c r="X441" s="369">
        <v>6.6762887603234233E-2</v>
      </c>
      <c r="Y441" s="369">
        <v>0.46946263538331612</v>
      </c>
      <c r="Z441" s="369" t="s">
        <v>1421</v>
      </c>
      <c r="AA441" s="369" t="s">
        <v>1421</v>
      </c>
      <c r="AB441" s="369">
        <v>0.2549986356122545</v>
      </c>
      <c r="AC441" s="373">
        <v>-0.559313655253452</v>
      </c>
      <c r="AD441" s="555">
        <v>34429833000194</v>
      </c>
      <c r="AE441" s="370" t="s">
        <v>1577</v>
      </c>
      <c r="AF441" s="370" t="s">
        <v>2290</v>
      </c>
      <c r="AG441" s="374" t="s">
        <v>1577</v>
      </c>
      <c r="AH441" s="374" t="s">
        <v>2279</v>
      </c>
      <c r="AI441" s="374">
        <v>100000</v>
      </c>
      <c r="AJ441" s="374" t="s">
        <v>1432</v>
      </c>
      <c r="AK441" s="374">
        <v>100000</v>
      </c>
      <c r="AL441" s="369">
        <v>0</v>
      </c>
      <c r="AM441" s="369" t="s">
        <v>34</v>
      </c>
      <c r="AN441" s="369" t="s">
        <v>666</v>
      </c>
      <c r="AO441" s="367" t="s">
        <v>1324</v>
      </c>
      <c r="AP441" s="370" t="s">
        <v>716</v>
      </c>
      <c r="AQ441" s="376" t="s">
        <v>659</v>
      </c>
      <c r="AR441" s="369" t="s">
        <v>34</v>
      </c>
      <c r="AS441" s="369" t="s">
        <v>34</v>
      </c>
      <c r="AT441" s="369"/>
      <c r="AW441" s="680"/>
      <c r="AX441" s="680"/>
      <c r="AY441" s="681"/>
      <c r="AZ441" s="681"/>
      <c r="BA441" s="681"/>
      <c r="BB441" s="682"/>
      <c r="BC441" s="681"/>
      <c r="BD441" s="681"/>
      <c r="BE441" s="681"/>
      <c r="BF441" s="681"/>
      <c r="BG441" s="682"/>
      <c r="BH441" s="682"/>
      <c r="BI441" s="683"/>
      <c r="BJ441" s="683"/>
      <c r="BK441" s="683"/>
      <c r="BL441" s="682"/>
      <c r="BM441" s="682"/>
      <c r="BN441" s="682"/>
      <c r="BO441" s="682"/>
      <c r="BP441" s="682"/>
      <c r="BQ441" s="682"/>
      <c r="BR441" s="682"/>
      <c r="BS441" s="682"/>
      <c r="BT441" s="685"/>
      <c r="BU441" s="686"/>
      <c r="BV441" s="684"/>
      <c r="BW441" s="687"/>
    </row>
    <row r="442" spans="2:75" ht="15.75" customHeight="1">
      <c r="B442" s="363" t="s">
        <v>1594</v>
      </c>
      <c r="C442" s="364">
        <v>31552388000167</v>
      </c>
      <c r="D442" s="365" t="s">
        <v>14</v>
      </c>
      <c r="E442" s="365" t="s">
        <v>614</v>
      </c>
      <c r="F442" s="365"/>
      <c r="G442" s="366"/>
      <c r="H442" s="366" t="s">
        <v>1338</v>
      </c>
      <c r="I442" s="366" t="s">
        <v>34</v>
      </c>
      <c r="J442" s="366" t="s">
        <v>608</v>
      </c>
      <c r="K442" s="367" t="s">
        <v>48</v>
      </c>
      <c r="L442" s="368"/>
      <c r="M442" s="368"/>
      <c r="N442" s="367">
        <v>478156</v>
      </c>
      <c r="O442" s="367" t="s">
        <v>1324</v>
      </c>
      <c r="P442" s="371">
        <v>43404</v>
      </c>
      <c r="Q442" s="372">
        <v>169642679.19</v>
      </c>
      <c r="R442" s="372">
        <v>216656658.04015887</v>
      </c>
      <c r="S442" s="367">
        <v>32</v>
      </c>
      <c r="T442" s="369">
        <v>0.15340045975034089</v>
      </c>
      <c r="U442" s="369">
        <v>1.7254351055188224</v>
      </c>
      <c r="V442" s="369">
        <v>-6.708681526327398E-2</v>
      </c>
      <c r="W442" s="369">
        <v>-0.61570322878442085</v>
      </c>
      <c r="X442" s="369">
        <v>8.18470360387058E-2</v>
      </c>
      <c r="Y442" s="369">
        <v>0.57553120628027887</v>
      </c>
      <c r="Z442" s="369">
        <v>3.8089654928925354E-2</v>
      </c>
      <c r="AA442" s="369">
        <v>0.20814334524743672</v>
      </c>
      <c r="AB442" s="369">
        <v>0.25596631269045023</v>
      </c>
      <c r="AC442" s="373">
        <v>-0.54780703002326925</v>
      </c>
      <c r="AD442" s="555">
        <v>31493876000140</v>
      </c>
      <c r="AE442" s="370" t="s">
        <v>1577</v>
      </c>
      <c r="AF442" s="370" t="s">
        <v>2290</v>
      </c>
      <c r="AG442" s="374" t="s">
        <v>1577</v>
      </c>
      <c r="AH442" s="374" t="s">
        <v>2279</v>
      </c>
      <c r="AI442" s="374">
        <v>100000</v>
      </c>
      <c r="AJ442" s="374">
        <v>50000</v>
      </c>
      <c r="AK442" s="374">
        <v>100000</v>
      </c>
      <c r="AL442" s="369">
        <v>0</v>
      </c>
      <c r="AM442" s="369" t="s">
        <v>34</v>
      </c>
      <c r="AN442" s="369" t="s">
        <v>666</v>
      </c>
      <c r="AO442" s="367" t="s">
        <v>1324</v>
      </c>
      <c r="AP442" s="370" t="s">
        <v>716</v>
      </c>
      <c r="AQ442" s="376" t="s">
        <v>659</v>
      </c>
      <c r="AR442" s="369" t="s">
        <v>34</v>
      </c>
      <c r="AS442" s="369" t="s">
        <v>34</v>
      </c>
      <c r="AT442" s="369"/>
      <c r="AW442" s="680"/>
      <c r="AX442" s="680"/>
      <c r="AY442" s="681"/>
      <c r="AZ442" s="681"/>
      <c r="BA442" s="681"/>
      <c r="BB442" s="682"/>
      <c r="BC442" s="681"/>
      <c r="BD442" s="681"/>
      <c r="BE442" s="681"/>
      <c r="BF442" s="681"/>
      <c r="BG442" s="682"/>
      <c r="BH442" s="682"/>
      <c r="BI442" s="683"/>
      <c r="BJ442" s="683"/>
      <c r="BK442" s="683"/>
      <c r="BL442" s="682"/>
      <c r="BM442" s="682"/>
      <c r="BN442" s="682"/>
      <c r="BO442" s="682"/>
      <c r="BP442" s="682"/>
      <c r="BQ442" s="682"/>
      <c r="BR442" s="682"/>
      <c r="BS442" s="682"/>
      <c r="BT442" s="685"/>
      <c r="BU442" s="686"/>
      <c r="BV442" s="684"/>
      <c r="BW442" s="687"/>
    </row>
    <row r="443" spans="2:75" ht="15.75" customHeight="1">
      <c r="B443" s="363" t="s">
        <v>1595</v>
      </c>
      <c r="C443" s="364">
        <v>31690473000191</v>
      </c>
      <c r="D443" s="365" t="s">
        <v>14</v>
      </c>
      <c r="E443" s="365" t="s">
        <v>614</v>
      </c>
      <c r="F443" s="365"/>
      <c r="G443" s="366"/>
      <c r="H443" s="366" t="s">
        <v>1338</v>
      </c>
      <c r="I443" s="366" t="s">
        <v>34</v>
      </c>
      <c r="J443" s="366" t="s">
        <v>608</v>
      </c>
      <c r="K443" s="367" t="s">
        <v>48</v>
      </c>
      <c r="L443" s="368"/>
      <c r="M443" s="368"/>
      <c r="N443" s="367">
        <v>498701</v>
      </c>
      <c r="O443" s="367" t="s">
        <v>1321</v>
      </c>
      <c r="P443" s="371">
        <v>43637</v>
      </c>
      <c r="Q443" s="372">
        <v>439675932.95999998</v>
      </c>
      <c r="R443" s="372">
        <v>483704708.67615098</v>
      </c>
      <c r="S443" s="367">
        <v>31</v>
      </c>
      <c r="T443" s="369">
        <v>0.18173734377352413</v>
      </c>
      <c r="U443" s="369">
        <v>2.044165926496738</v>
      </c>
      <c r="V443" s="369">
        <v>-6.6285854807239808E-2</v>
      </c>
      <c r="W443" s="369">
        <v>-0.6083522472692966</v>
      </c>
      <c r="X443" s="369">
        <v>6.4730666721088959E-2</v>
      </c>
      <c r="Y443" s="369">
        <v>0.45517248399437726</v>
      </c>
      <c r="Z443" s="369">
        <v>0.43139419450781058</v>
      </c>
      <c r="AA443" s="369">
        <v>2.3573810509107815</v>
      </c>
      <c r="AB443" s="369">
        <v>0.21665716060032833</v>
      </c>
      <c r="AC443" s="373">
        <v>-0.68574340376230092</v>
      </c>
      <c r="AD443" s="555">
        <v>31844634000154</v>
      </c>
      <c r="AE443" s="370" t="s">
        <v>1577</v>
      </c>
      <c r="AF443" s="370" t="s">
        <v>2290</v>
      </c>
      <c r="AG443" s="374" t="s">
        <v>1577</v>
      </c>
      <c r="AH443" s="374" t="s">
        <v>2279</v>
      </c>
      <c r="AI443" s="374">
        <v>100000</v>
      </c>
      <c r="AJ443" s="374">
        <v>50000</v>
      </c>
      <c r="AK443" s="374">
        <v>100000</v>
      </c>
      <c r="AL443" s="369">
        <v>0</v>
      </c>
      <c r="AM443" s="369" t="s">
        <v>34</v>
      </c>
      <c r="AN443" s="369" t="s">
        <v>2291</v>
      </c>
      <c r="AO443" s="367" t="s">
        <v>1324</v>
      </c>
      <c r="AP443" s="370" t="s">
        <v>716</v>
      </c>
      <c r="AQ443" s="376" t="s">
        <v>659</v>
      </c>
      <c r="AR443" s="369" t="s">
        <v>34</v>
      </c>
      <c r="AS443" s="369" t="s">
        <v>34</v>
      </c>
      <c r="AT443" s="369"/>
      <c r="AW443" s="680"/>
      <c r="AX443" s="680"/>
      <c r="AY443" s="681"/>
      <c r="AZ443" s="681"/>
      <c r="BA443" s="681"/>
      <c r="BB443" s="682"/>
      <c r="BC443" s="681"/>
      <c r="BD443" s="681"/>
      <c r="BE443" s="681"/>
      <c r="BF443" s="681"/>
      <c r="BG443" s="682"/>
      <c r="BH443" s="682"/>
      <c r="BI443" s="683"/>
      <c r="BJ443" s="683"/>
      <c r="BK443" s="683"/>
      <c r="BL443" s="682"/>
      <c r="BM443" s="682"/>
      <c r="BN443" s="682"/>
      <c r="BO443" s="682"/>
      <c r="BP443" s="682"/>
      <c r="BQ443" s="682"/>
      <c r="BR443" s="682"/>
      <c r="BS443" s="682"/>
      <c r="BT443" s="685"/>
      <c r="BU443" s="686"/>
      <c r="BV443" s="684"/>
      <c r="BW443" s="687"/>
    </row>
    <row r="444" spans="2:75" ht="15.75" customHeight="1">
      <c r="B444" s="363" t="s">
        <v>1596</v>
      </c>
      <c r="C444" s="364">
        <v>26859392000132</v>
      </c>
      <c r="D444" s="365" t="s">
        <v>14</v>
      </c>
      <c r="E444" s="365" t="s">
        <v>607</v>
      </c>
      <c r="F444" s="365"/>
      <c r="G444" s="366"/>
      <c r="H444" s="366" t="s">
        <v>34</v>
      </c>
      <c r="I444" s="366" t="s">
        <v>34</v>
      </c>
      <c r="J444" s="366" t="s">
        <v>608</v>
      </c>
      <c r="K444" s="367" t="s">
        <v>48</v>
      </c>
      <c r="L444" s="368"/>
      <c r="M444" s="368"/>
      <c r="N444" s="367">
        <v>443093</v>
      </c>
      <c r="O444" s="367" t="s">
        <v>1321</v>
      </c>
      <c r="P444" s="371">
        <v>42888</v>
      </c>
      <c r="Q444" s="372">
        <v>140126832.49000001</v>
      </c>
      <c r="R444" s="372">
        <v>186524800.11055559</v>
      </c>
      <c r="S444" s="367">
        <v>31</v>
      </c>
      <c r="T444" s="369">
        <v>-8.9420358402565459E-3</v>
      </c>
      <c r="U444" s="369">
        <v>-0.10057924584252662</v>
      </c>
      <c r="V444" s="369">
        <v>-0.19312141902462787</v>
      </c>
      <c r="W444" s="369">
        <v>-1.772412071943831</v>
      </c>
      <c r="X444" s="369">
        <v>-7.3853598032316059E-2</v>
      </c>
      <c r="Y444" s="369">
        <v>-0.51932302525380247</v>
      </c>
      <c r="Z444" s="369">
        <v>0.15920424519342213</v>
      </c>
      <c r="AA444" s="369">
        <v>0.86998173740312623</v>
      </c>
      <c r="AB444" s="369">
        <v>0.24422375291400833</v>
      </c>
      <c r="AC444" s="373">
        <v>-1.1799812263872338</v>
      </c>
      <c r="AD444" s="555">
        <v>26859548000185</v>
      </c>
      <c r="AE444" s="370" t="s">
        <v>1577</v>
      </c>
      <c r="AF444" s="370" t="s">
        <v>2290</v>
      </c>
      <c r="AG444" s="374" t="s">
        <v>1577</v>
      </c>
      <c r="AH444" s="374" t="s">
        <v>2279</v>
      </c>
      <c r="AI444" s="374">
        <v>100000</v>
      </c>
      <c r="AJ444" s="374">
        <v>50000</v>
      </c>
      <c r="AK444" s="374">
        <v>100000</v>
      </c>
      <c r="AL444" s="369">
        <v>0</v>
      </c>
      <c r="AM444" s="369" t="s">
        <v>34</v>
      </c>
      <c r="AN444" s="369" t="s">
        <v>2291</v>
      </c>
      <c r="AO444" s="367" t="s">
        <v>1324</v>
      </c>
      <c r="AP444" s="370" t="s">
        <v>716</v>
      </c>
      <c r="AQ444" s="376" t="s">
        <v>659</v>
      </c>
      <c r="AR444" s="369" t="s">
        <v>34</v>
      </c>
      <c r="AS444" s="369" t="s">
        <v>34</v>
      </c>
      <c r="AT444" s="369"/>
      <c r="AW444" s="680"/>
      <c r="AX444" s="680"/>
      <c r="AY444" s="681"/>
      <c r="AZ444" s="681"/>
      <c r="BA444" s="681"/>
      <c r="BB444" s="682"/>
      <c r="BC444" s="681"/>
      <c r="BD444" s="681"/>
      <c r="BE444" s="681"/>
      <c r="BF444" s="681"/>
      <c r="BG444" s="682"/>
      <c r="BH444" s="682"/>
      <c r="BI444" s="683"/>
      <c r="BJ444" s="683"/>
      <c r="BK444" s="683"/>
      <c r="BL444" s="682"/>
      <c r="BM444" s="682"/>
      <c r="BN444" s="682"/>
      <c r="BO444" s="682"/>
      <c r="BP444" s="682"/>
      <c r="BQ444" s="682"/>
      <c r="BR444" s="682"/>
      <c r="BS444" s="682"/>
      <c r="BT444" s="685"/>
      <c r="BU444" s="686"/>
      <c r="BV444" s="684"/>
      <c r="BW444" s="687"/>
    </row>
    <row r="445" spans="2:75" ht="15.75" customHeight="1">
      <c r="B445" s="363" t="s">
        <v>1597</v>
      </c>
      <c r="C445" s="364">
        <v>4147027000162</v>
      </c>
      <c r="D445" s="365" t="s">
        <v>13</v>
      </c>
      <c r="E445" s="365" t="s">
        <v>615</v>
      </c>
      <c r="F445" s="365" t="s">
        <v>619</v>
      </c>
      <c r="G445" s="366" t="s">
        <v>34</v>
      </c>
      <c r="H445" s="366" t="s">
        <v>1338</v>
      </c>
      <c r="I445" s="366" t="s">
        <v>34</v>
      </c>
      <c r="J445" s="366" t="s">
        <v>611</v>
      </c>
      <c r="K445" s="367" t="s">
        <v>48</v>
      </c>
      <c r="L445" s="368"/>
      <c r="M445" s="368"/>
      <c r="N445" s="367">
        <v>97081</v>
      </c>
      <c r="O445" s="367" t="s">
        <v>1324</v>
      </c>
      <c r="P445" s="371">
        <v>37196</v>
      </c>
      <c r="Q445" s="372">
        <v>108876576.58</v>
      </c>
      <c r="R445" s="372">
        <v>112160911.68960318</v>
      </c>
      <c r="S445" s="367">
        <v>14</v>
      </c>
      <c r="T445" s="369">
        <v>0.1115687428004597</v>
      </c>
      <c r="U445" s="369">
        <v>1.2549155707865194</v>
      </c>
      <c r="V445" s="369">
        <v>8.3201869758038338E-2</v>
      </c>
      <c r="W445" s="369">
        <v>0.76360249998287133</v>
      </c>
      <c r="X445" s="369">
        <v>0.16135690642763389</v>
      </c>
      <c r="Y445" s="369">
        <v>1.134627953467167</v>
      </c>
      <c r="Z445" s="369">
        <v>0.17423001460220999</v>
      </c>
      <c r="AA445" s="369">
        <v>0.95209101131221241</v>
      </c>
      <c r="AB445" s="369">
        <v>8.1788575528471921E-2</v>
      </c>
      <c r="AC445" s="373">
        <v>-0.24674708923460983</v>
      </c>
      <c r="AD445" s="555">
        <v>22188046000119</v>
      </c>
      <c r="AE445" s="370" t="s">
        <v>1577</v>
      </c>
      <c r="AF445" s="370" t="s">
        <v>2290</v>
      </c>
      <c r="AG445" s="374" t="s">
        <v>1577</v>
      </c>
      <c r="AH445" s="374" t="s">
        <v>2282</v>
      </c>
      <c r="AI445" s="374">
        <v>100000</v>
      </c>
      <c r="AJ445" s="374">
        <v>50000</v>
      </c>
      <c r="AK445" s="374">
        <v>100000</v>
      </c>
      <c r="AL445" s="691">
        <v>0</v>
      </c>
      <c r="AM445" s="691" t="s">
        <v>34</v>
      </c>
      <c r="AN445" s="369" t="s">
        <v>64</v>
      </c>
      <c r="AO445" s="367" t="s">
        <v>1324</v>
      </c>
      <c r="AP445" s="370" t="s">
        <v>13</v>
      </c>
      <c r="AQ445" s="376" t="s">
        <v>664</v>
      </c>
      <c r="AR445" s="369" t="s">
        <v>34</v>
      </c>
      <c r="AS445" s="369" t="s">
        <v>34</v>
      </c>
      <c r="AT445" s="369"/>
      <c r="AW445" s="680"/>
      <c r="AX445" s="680"/>
      <c r="AY445" s="681"/>
      <c r="AZ445" s="681"/>
      <c r="BA445" s="681"/>
      <c r="BB445" s="682"/>
      <c r="BC445" s="681"/>
      <c r="BD445" s="681"/>
      <c r="BE445" s="681"/>
      <c r="BF445" s="681"/>
      <c r="BG445" s="682"/>
      <c r="BH445" s="682"/>
      <c r="BI445" s="683"/>
      <c r="BJ445" s="683"/>
      <c r="BK445" s="683"/>
      <c r="BL445" s="682"/>
      <c r="BM445" s="682"/>
      <c r="BN445" s="682"/>
      <c r="BO445" s="682"/>
      <c r="BP445" s="682"/>
      <c r="BQ445" s="682"/>
      <c r="BR445" s="682"/>
      <c r="BS445" s="682"/>
      <c r="BT445" s="685"/>
      <c r="BU445" s="686"/>
      <c r="BV445" s="684"/>
      <c r="BW445" s="687"/>
    </row>
    <row r="446" spans="2:75" ht="15.75" customHeight="1">
      <c r="B446" s="363" t="s">
        <v>1598</v>
      </c>
      <c r="C446" s="364">
        <v>25682084000111</v>
      </c>
      <c r="D446" s="365" t="s">
        <v>13</v>
      </c>
      <c r="E446" s="365" t="s">
        <v>615</v>
      </c>
      <c r="F446" s="365" t="s">
        <v>619</v>
      </c>
      <c r="G446" s="366" t="s">
        <v>34</v>
      </c>
      <c r="H446" s="366" t="s">
        <v>1338</v>
      </c>
      <c r="I446" s="366" t="s">
        <v>34</v>
      </c>
      <c r="J446" s="366" t="s">
        <v>611</v>
      </c>
      <c r="K446" s="367" t="s">
        <v>48</v>
      </c>
      <c r="L446" s="368"/>
      <c r="M446" s="368"/>
      <c r="N446" s="367">
        <v>433004</v>
      </c>
      <c r="O446" s="367" t="s">
        <v>1321</v>
      </c>
      <c r="P446" s="371">
        <v>42724</v>
      </c>
      <c r="Q446" s="372">
        <v>1206841298.72</v>
      </c>
      <c r="R446" s="372">
        <v>1492696524.1755545</v>
      </c>
      <c r="S446" s="367">
        <v>60</v>
      </c>
      <c r="T446" s="369">
        <v>0.10818898323442538</v>
      </c>
      <c r="U446" s="369">
        <v>1.21690032746235</v>
      </c>
      <c r="V446" s="369">
        <v>7.826393696697842E-2</v>
      </c>
      <c r="W446" s="369">
        <v>0.71828359266785324</v>
      </c>
      <c r="X446" s="369">
        <v>0.15168697027959488</v>
      </c>
      <c r="Y446" s="369">
        <v>1.0666309888207954</v>
      </c>
      <c r="Z446" s="369">
        <v>0.15864607060501124</v>
      </c>
      <c r="AA446" s="369">
        <v>0.86693155681522782</v>
      </c>
      <c r="AB446" s="369">
        <v>8.2181503335587658E-2</v>
      </c>
      <c r="AC446" s="373">
        <v>-0.30079046906001494</v>
      </c>
      <c r="AD446" s="555">
        <v>30756847000161</v>
      </c>
      <c r="AE446" s="370" t="s">
        <v>1577</v>
      </c>
      <c r="AF446" s="370" t="s">
        <v>2290</v>
      </c>
      <c r="AG446" s="374" t="s">
        <v>1577</v>
      </c>
      <c r="AH446" s="374" t="s">
        <v>2282</v>
      </c>
      <c r="AI446" s="374">
        <v>200000</v>
      </c>
      <c r="AJ446" s="374">
        <v>50000</v>
      </c>
      <c r="AK446" s="374">
        <v>200000</v>
      </c>
      <c r="AL446" s="691">
        <v>0</v>
      </c>
      <c r="AM446" s="691" t="s">
        <v>34</v>
      </c>
      <c r="AN446" s="369" t="s">
        <v>64</v>
      </c>
      <c r="AO446" s="367" t="s">
        <v>1324</v>
      </c>
      <c r="AP446" s="370" t="s">
        <v>13</v>
      </c>
      <c r="AQ446" s="376" t="s">
        <v>664</v>
      </c>
      <c r="AR446" s="369" t="s">
        <v>34</v>
      </c>
      <c r="AS446" s="369" t="s">
        <v>34</v>
      </c>
      <c r="AT446" s="369"/>
      <c r="AW446" s="680"/>
      <c r="AX446" s="680"/>
      <c r="AY446" s="681"/>
      <c r="AZ446" s="681"/>
      <c r="BA446" s="681"/>
      <c r="BB446" s="682"/>
      <c r="BC446" s="681"/>
      <c r="BD446" s="681"/>
      <c r="BE446" s="681"/>
      <c r="BF446" s="681"/>
      <c r="BG446" s="682"/>
      <c r="BH446" s="682"/>
      <c r="BI446" s="683"/>
      <c r="BJ446" s="683"/>
      <c r="BK446" s="683"/>
      <c r="BL446" s="682"/>
      <c r="BM446" s="682"/>
      <c r="BN446" s="682"/>
      <c r="BO446" s="682"/>
      <c r="BP446" s="682"/>
      <c r="BQ446" s="682"/>
      <c r="BR446" s="682"/>
      <c r="BS446" s="682"/>
      <c r="BT446" s="685"/>
      <c r="BU446" s="686"/>
      <c r="BV446" s="684"/>
      <c r="BW446" s="687"/>
    </row>
    <row r="447" spans="2:75" ht="15.75" customHeight="1">
      <c r="B447" s="363" t="s">
        <v>1599</v>
      </c>
      <c r="C447" s="364">
        <v>21595870000120</v>
      </c>
      <c r="D447" s="365" t="s">
        <v>13</v>
      </c>
      <c r="E447" s="365" t="s">
        <v>615</v>
      </c>
      <c r="F447" s="365" t="s">
        <v>619</v>
      </c>
      <c r="G447" s="366"/>
      <c r="H447" s="366" t="s">
        <v>34</v>
      </c>
      <c r="I447" s="366"/>
      <c r="J447" s="366" t="s">
        <v>611</v>
      </c>
      <c r="K447" s="367" t="s">
        <v>48</v>
      </c>
      <c r="L447" s="368"/>
      <c r="M447" s="368"/>
      <c r="N447" s="367">
        <v>392111</v>
      </c>
      <c r="O447" s="367" t="s">
        <v>1321</v>
      </c>
      <c r="P447" s="371">
        <v>42095</v>
      </c>
      <c r="Q447" s="372">
        <v>20720148.969999999</v>
      </c>
      <c r="R447" s="372">
        <v>21525764.671388894</v>
      </c>
      <c r="S447" s="367">
        <v>46</v>
      </c>
      <c r="T447" s="369">
        <v>7.2636912079146132E-2</v>
      </c>
      <c r="U447" s="369">
        <v>0.8170137055770097</v>
      </c>
      <c r="V447" s="369">
        <v>8.3699945664308162E-2</v>
      </c>
      <c r="W447" s="369">
        <v>0.76817369541772074</v>
      </c>
      <c r="X447" s="369">
        <v>0.10800345514498466</v>
      </c>
      <c r="Y447" s="369">
        <v>0.75945766432684991</v>
      </c>
      <c r="Z447" s="369">
        <v>0.2256921410895989</v>
      </c>
      <c r="AA447" s="369">
        <v>1.2333090790689123</v>
      </c>
      <c r="AB447" s="369">
        <v>5.5330531766148744E-2</v>
      </c>
      <c r="AC447" s="373">
        <v>-0.38904079989486196</v>
      </c>
      <c r="AD447" s="555">
        <v>21862646000158</v>
      </c>
      <c r="AE447" s="370" t="s">
        <v>1577</v>
      </c>
      <c r="AF447" s="370" t="s">
        <v>2290</v>
      </c>
      <c r="AG447" s="374" t="s">
        <v>1577</v>
      </c>
      <c r="AH447" s="374" t="s">
        <v>726</v>
      </c>
      <c r="AI447" s="374">
        <v>500000</v>
      </c>
      <c r="AJ447" s="374">
        <v>100000</v>
      </c>
      <c r="AK447" s="374">
        <v>500000</v>
      </c>
      <c r="AL447" s="691">
        <v>0</v>
      </c>
      <c r="AM447" s="691" t="s">
        <v>34</v>
      </c>
      <c r="AN447" s="369" t="s">
        <v>64</v>
      </c>
      <c r="AO447" s="367" t="s">
        <v>1324</v>
      </c>
      <c r="AP447" s="370" t="s">
        <v>13</v>
      </c>
      <c r="AQ447" s="376" t="s">
        <v>679</v>
      </c>
      <c r="AR447" s="369" t="s">
        <v>34</v>
      </c>
      <c r="AS447" s="369" t="s">
        <v>34</v>
      </c>
      <c r="AT447" s="369"/>
      <c r="AW447" s="680"/>
      <c r="AX447" s="680"/>
      <c r="AY447" s="681"/>
      <c r="AZ447" s="681"/>
      <c r="BA447" s="681"/>
      <c r="BB447" s="682"/>
      <c r="BC447" s="681"/>
      <c r="BD447" s="681"/>
      <c r="BE447" s="681"/>
      <c r="BF447" s="681"/>
      <c r="BG447" s="682"/>
      <c r="BH447" s="682"/>
      <c r="BI447" s="683"/>
      <c r="BJ447" s="683"/>
      <c r="BK447" s="683"/>
      <c r="BL447" s="682"/>
      <c r="BM447" s="682"/>
      <c r="BN447" s="682"/>
      <c r="BO447" s="682"/>
      <c r="BP447" s="682"/>
      <c r="BQ447" s="682"/>
      <c r="BR447" s="682"/>
      <c r="BS447" s="682"/>
      <c r="BT447" s="685"/>
      <c r="BU447" s="686"/>
      <c r="BV447" s="684"/>
      <c r="BW447" s="687"/>
    </row>
    <row r="448" spans="2:75" ht="15.75" customHeight="1">
      <c r="B448" s="363" t="s">
        <v>1600</v>
      </c>
      <c r="C448" s="364">
        <v>28971376000162</v>
      </c>
      <c r="D448" s="365" t="s">
        <v>13</v>
      </c>
      <c r="E448" s="365" t="s">
        <v>615</v>
      </c>
      <c r="F448" s="365" t="s">
        <v>619</v>
      </c>
      <c r="G448" s="366" t="s">
        <v>34</v>
      </c>
      <c r="H448" s="366" t="s">
        <v>1337</v>
      </c>
      <c r="I448" s="366" t="s">
        <v>34</v>
      </c>
      <c r="J448" s="366" t="s">
        <v>611</v>
      </c>
      <c r="K448" s="367" t="s">
        <v>48</v>
      </c>
      <c r="L448" s="368"/>
      <c r="M448" s="368"/>
      <c r="N448" s="367">
        <v>462349</v>
      </c>
      <c r="O448" s="367" t="s">
        <v>1321</v>
      </c>
      <c r="P448" s="371">
        <v>43188</v>
      </c>
      <c r="Q448" s="372">
        <v>20725639.780000001</v>
      </c>
      <c r="R448" s="372">
        <v>16765394.54404762</v>
      </c>
      <c r="S448" s="367">
        <v>31</v>
      </c>
      <c r="T448" s="369">
        <v>0.16780210518988281</v>
      </c>
      <c r="U448" s="369">
        <v>1.8874235679984173</v>
      </c>
      <c r="V448" s="369">
        <v>0.2057337681452982</v>
      </c>
      <c r="W448" s="369">
        <v>1.8881645345652636</v>
      </c>
      <c r="X448" s="369">
        <v>0.28482162174016268</v>
      </c>
      <c r="Y448" s="369">
        <v>2.0028059593667011</v>
      </c>
      <c r="Z448" s="369">
        <v>0.41764521173222913</v>
      </c>
      <c r="AA448" s="369">
        <v>2.2822488588759917</v>
      </c>
      <c r="AB448" s="369">
        <v>3.4310711015877161E-2</v>
      </c>
      <c r="AC448" s="373">
        <v>2.4569309691377672</v>
      </c>
      <c r="AD448" s="555">
        <v>28653925000150</v>
      </c>
      <c r="AE448" s="370" t="s">
        <v>1577</v>
      </c>
      <c r="AF448" s="370" t="s">
        <v>2290</v>
      </c>
      <c r="AG448" s="374" t="s">
        <v>1577</v>
      </c>
      <c r="AH448" s="374" t="s">
        <v>2279</v>
      </c>
      <c r="AI448" s="374">
        <v>200000</v>
      </c>
      <c r="AJ448" s="374">
        <v>50000</v>
      </c>
      <c r="AK448" s="374">
        <v>200000</v>
      </c>
      <c r="AL448" s="691">
        <v>0</v>
      </c>
      <c r="AM448" s="691" t="s">
        <v>34</v>
      </c>
      <c r="AN448" s="369" t="s">
        <v>64</v>
      </c>
      <c r="AO448" s="367" t="s">
        <v>1324</v>
      </c>
      <c r="AP448" s="370" t="s">
        <v>13</v>
      </c>
      <c r="AQ448" s="376" t="s">
        <v>664</v>
      </c>
      <c r="AR448" s="369" t="s">
        <v>34</v>
      </c>
      <c r="AS448" s="369" t="s">
        <v>34</v>
      </c>
      <c r="AT448" s="369"/>
      <c r="AW448" s="680"/>
      <c r="AX448" s="680"/>
      <c r="AY448" s="681"/>
      <c r="AZ448" s="681"/>
      <c r="BA448" s="681"/>
      <c r="BB448" s="682"/>
      <c r="BC448" s="681"/>
      <c r="BD448" s="681"/>
      <c r="BE448" s="681"/>
      <c r="BF448" s="681"/>
      <c r="BG448" s="682"/>
      <c r="BH448" s="682"/>
      <c r="BI448" s="683"/>
      <c r="BJ448" s="683"/>
      <c r="BK448" s="683"/>
      <c r="BL448" s="682"/>
      <c r="BM448" s="682"/>
      <c r="BN448" s="682"/>
      <c r="BO448" s="682"/>
      <c r="BP448" s="682"/>
      <c r="BQ448" s="682"/>
      <c r="BR448" s="682"/>
      <c r="BS448" s="682"/>
      <c r="BT448" s="685"/>
      <c r="BU448" s="686"/>
      <c r="BV448" s="684"/>
      <c r="BW448" s="687"/>
    </row>
    <row r="449" spans="2:75" ht="15.75" customHeight="1">
      <c r="B449" s="363" t="s">
        <v>1601</v>
      </c>
      <c r="C449" s="364">
        <v>36656777000156</v>
      </c>
      <c r="D449" s="365" t="s">
        <v>13</v>
      </c>
      <c r="E449" s="365" t="s">
        <v>615</v>
      </c>
      <c r="F449" s="365" t="s">
        <v>619</v>
      </c>
      <c r="G449" s="366" t="s">
        <v>34</v>
      </c>
      <c r="H449" s="366" t="s">
        <v>1338</v>
      </c>
      <c r="I449" s="366" t="s">
        <v>34</v>
      </c>
      <c r="J449" s="366" t="s">
        <v>611</v>
      </c>
      <c r="K449" s="367" t="s">
        <v>48</v>
      </c>
      <c r="L449" s="368"/>
      <c r="M449" s="368"/>
      <c r="N449" s="367">
        <v>548774</v>
      </c>
      <c r="O449" s="367" t="s">
        <v>1321</v>
      </c>
      <c r="P449" s="371">
        <v>44060</v>
      </c>
      <c r="Q449" s="372">
        <v>370829956.25</v>
      </c>
      <c r="R449" s="372">
        <v>355488437.85583341</v>
      </c>
      <c r="S449" s="367">
        <v>16</v>
      </c>
      <c r="T449" s="369">
        <v>0.30445283655953359</v>
      </c>
      <c r="U449" s="369">
        <v>3.424459177172944</v>
      </c>
      <c r="V449" s="369">
        <v>0.19245661675719439</v>
      </c>
      <c r="W449" s="369">
        <v>1.7663107105816069</v>
      </c>
      <c r="X449" s="369">
        <v>0.89334777358078288</v>
      </c>
      <c r="Y449" s="369">
        <v>6.2818343417299314</v>
      </c>
      <c r="Z449" s="369" t="s">
        <v>1421</v>
      </c>
      <c r="AA449" s="369" t="s">
        <v>1421</v>
      </c>
      <c r="AB449" s="369">
        <v>0.27117604305114057</v>
      </c>
      <c r="AC449" s="373">
        <v>0.40329875039657492</v>
      </c>
      <c r="AD449" s="555">
        <v>37540038000167</v>
      </c>
      <c r="AE449" s="370" t="s">
        <v>1577</v>
      </c>
      <c r="AF449" s="370" t="s">
        <v>2290</v>
      </c>
      <c r="AG449" s="374" t="s">
        <v>1577</v>
      </c>
      <c r="AH449" s="374" t="s">
        <v>2279</v>
      </c>
      <c r="AI449" s="374">
        <v>200000</v>
      </c>
      <c r="AJ449" s="374">
        <v>50000</v>
      </c>
      <c r="AK449" s="374">
        <v>200000</v>
      </c>
      <c r="AL449" s="369">
        <v>0</v>
      </c>
      <c r="AM449" s="369" t="s">
        <v>34</v>
      </c>
      <c r="AN449" s="369" t="s">
        <v>64</v>
      </c>
      <c r="AO449" s="367" t="s">
        <v>1324</v>
      </c>
      <c r="AP449" s="370" t="s">
        <v>13</v>
      </c>
      <c r="AQ449" s="376" t="s">
        <v>668</v>
      </c>
      <c r="AR449" s="369" t="s">
        <v>34</v>
      </c>
      <c r="AS449" s="369" t="s">
        <v>34</v>
      </c>
      <c r="AT449" s="369"/>
      <c r="AW449" s="680"/>
      <c r="AX449" s="680"/>
      <c r="AY449" s="681"/>
      <c r="AZ449" s="681"/>
      <c r="BA449" s="681"/>
      <c r="BB449" s="682"/>
      <c r="BC449" s="681"/>
      <c r="BD449" s="681"/>
      <c r="BE449" s="681"/>
      <c r="BF449" s="681"/>
      <c r="BG449" s="682"/>
      <c r="BH449" s="682"/>
      <c r="BI449" s="683"/>
      <c r="BJ449" s="683"/>
      <c r="BK449" s="683"/>
      <c r="BL449" s="682"/>
      <c r="BM449" s="682"/>
      <c r="BN449" s="682"/>
      <c r="BO449" s="682"/>
      <c r="BP449" s="682"/>
      <c r="BQ449" s="682"/>
      <c r="BR449" s="682"/>
      <c r="BS449" s="682"/>
      <c r="BT449" s="685"/>
      <c r="BU449" s="686"/>
      <c r="BV449" s="684"/>
      <c r="BW449" s="687"/>
    </row>
    <row r="450" spans="2:75" ht="15.75" customHeight="1">
      <c r="B450" s="363" t="s">
        <v>1602</v>
      </c>
      <c r="C450" s="364">
        <v>832453000184</v>
      </c>
      <c r="D450" s="365" t="s">
        <v>11</v>
      </c>
      <c r="E450" s="365"/>
      <c r="F450" s="365"/>
      <c r="G450" s="366"/>
      <c r="H450" s="366" t="s">
        <v>34</v>
      </c>
      <c r="I450" s="366"/>
      <c r="J450" s="366"/>
      <c r="K450" s="367"/>
      <c r="L450" s="368"/>
      <c r="M450" s="368"/>
      <c r="N450" s="367">
        <v>21369</v>
      </c>
      <c r="O450" s="367" t="s">
        <v>1321</v>
      </c>
      <c r="P450" s="371">
        <v>34974</v>
      </c>
      <c r="Q450" s="372">
        <v>4698254.1900000004</v>
      </c>
      <c r="R450" s="372">
        <v>4808821.4421031745</v>
      </c>
      <c r="S450" s="367">
        <v>0</v>
      </c>
      <c r="T450" s="369">
        <v>7.9233016615339658E-2</v>
      </c>
      <c r="U450" s="369">
        <v>0.89120611898270008</v>
      </c>
      <c r="V450" s="369">
        <v>9.6092213227597645E-2</v>
      </c>
      <c r="W450" s="369">
        <v>0.88190631367862549</v>
      </c>
      <c r="X450" s="369">
        <v>0.11554686229585887</v>
      </c>
      <c r="Y450" s="369">
        <v>0.81250132268184294</v>
      </c>
      <c r="Z450" s="369">
        <v>0.14249179405017265</v>
      </c>
      <c r="AA450" s="369">
        <v>0.77865548373316584</v>
      </c>
      <c r="AB450" s="369">
        <v>1.3818957624716422E-3</v>
      </c>
      <c r="AC450" s="373">
        <v>-8.4489092634864242</v>
      </c>
      <c r="AD450" s="555">
        <v>0</v>
      </c>
      <c r="AE450" s="370" t="s">
        <v>1577</v>
      </c>
      <c r="AF450" s="370" t="s">
        <v>2290</v>
      </c>
      <c r="AG450" s="374" t="s">
        <v>59</v>
      </c>
      <c r="AH450" s="374" t="s">
        <v>2282</v>
      </c>
      <c r="AI450" s="374">
        <v>1</v>
      </c>
      <c r="AJ450" s="374">
        <v>1</v>
      </c>
      <c r="AK450" s="374">
        <v>1</v>
      </c>
      <c r="AL450" s="369">
        <v>4.0000000000000001E-3</v>
      </c>
      <c r="AM450" s="369" t="s">
        <v>34</v>
      </c>
      <c r="AN450" s="369" t="s">
        <v>64</v>
      </c>
      <c r="AO450" s="367" t="s">
        <v>1324</v>
      </c>
      <c r="AP450" s="370" t="s">
        <v>11</v>
      </c>
      <c r="AQ450" s="376" t="s">
        <v>662</v>
      </c>
      <c r="AR450" s="369" t="s">
        <v>34</v>
      </c>
      <c r="AS450" s="369" t="s">
        <v>34</v>
      </c>
      <c r="AT450" s="369"/>
      <c r="AW450" s="680"/>
      <c r="AX450" s="680"/>
      <c r="AY450" s="681"/>
      <c r="AZ450" s="681"/>
      <c r="BA450" s="681"/>
      <c r="BB450" s="682"/>
      <c r="BC450" s="681"/>
      <c r="BD450" s="681"/>
      <c r="BE450" s="681"/>
      <c r="BF450" s="681"/>
      <c r="BG450" s="682"/>
      <c r="BH450" s="682"/>
      <c r="BI450" s="683"/>
      <c r="BJ450" s="683"/>
      <c r="BK450" s="683"/>
      <c r="BL450" s="682"/>
      <c r="BM450" s="682"/>
      <c r="BN450" s="682"/>
      <c r="BO450" s="682"/>
      <c r="BP450" s="682"/>
      <c r="BQ450" s="682"/>
      <c r="BR450" s="682"/>
      <c r="BS450" s="682"/>
      <c r="BT450" s="685"/>
      <c r="BU450" s="686"/>
      <c r="BV450" s="684"/>
      <c r="BW450" s="687"/>
    </row>
    <row r="451" spans="2:75" ht="15.75" customHeight="1">
      <c r="B451" s="363" t="s">
        <v>1603</v>
      </c>
      <c r="C451" s="364">
        <v>826901000137</v>
      </c>
      <c r="D451" s="365" t="s">
        <v>11</v>
      </c>
      <c r="E451" s="365" t="s">
        <v>620</v>
      </c>
      <c r="F451" s="365" t="s">
        <v>672</v>
      </c>
      <c r="G451" s="366" t="s">
        <v>738</v>
      </c>
      <c r="H451" s="366" t="s">
        <v>34</v>
      </c>
      <c r="I451" s="366" t="s">
        <v>1304</v>
      </c>
      <c r="J451" s="366" t="s">
        <v>608</v>
      </c>
      <c r="K451" s="367" t="s">
        <v>48</v>
      </c>
      <c r="L451" s="368"/>
      <c r="M451" s="368"/>
      <c r="N451" s="367">
        <v>7552</v>
      </c>
      <c r="O451" s="367" t="s">
        <v>1321</v>
      </c>
      <c r="P451" s="371">
        <v>34974</v>
      </c>
      <c r="Q451" s="372">
        <v>37729774.630000003</v>
      </c>
      <c r="R451" s="372">
        <v>34229158.554603167</v>
      </c>
      <c r="S451" s="367">
        <v>0</v>
      </c>
      <c r="T451" s="369">
        <v>8.5632419415489602E-2</v>
      </c>
      <c r="U451" s="369">
        <v>0.96318604827172971</v>
      </c>
      <c r="V451" s="369">
        <v>0.10435591187556525</v>
      </c>
      <c r="W451" s="369">
        <v>0.95774813027534322</v>
      </c>
      <c r="X451" s="369">
        <v>0.13084671853109753</v>
      </c>
      <c r="Y451" s="369">
        <v>0.92008670562494155</v>
      </c>
      <c r="Z451" s="369">
        <v>0.15088883774320871</v>
      </c>
      <c r="AA451" s="369">
        <v>0.82454166379225957</v>
      </c>
      <c r="AB451" s="369">
        <v>1.4390733720338771E-3</v>
      </c>
      <c r="AC451" s="373">
        <v>-2.8918788040225758</v>
      </c>
      <c r="AD451" s="555">
        <v>9329721000114</v>
      </c>
      <c r="AE451" s="370" t="s">
        <v>1577</v>
      </c>
      <c r="AF451" s="370" t="s">
        <v>2290</v>
      </c>
      <c r="AG451" s="374" t="s">
        <v>59</v>
      </c>
      <c r="AH451" s="374" t="s">
        <v>2282</v>
      </c>
      <c r="AI451" s="374">
        <v>1</v>
      </c>
      <c r="AJ451" s="374">
        <v>1</v>
      </c>
      <c r="AK451" s="374">
        <v>1</v>
      </c>
      <c r="AL451" s="369">
        <v>0.01</v>
      </c>
      <c r="AM451" s="369" t="s">
        <v>34</v>
      </c>
      <c r="AN451" s="369" t="s">
        <v>64</v>
      </c>
      <c r="AO451" s="367" t="s">
        <v>1324</v>
      </c>
      <c r="AP451" s="370" t="s">
        <v>11</v>
      </c>
      <c r="AQ451" s="376" t="s">
        <v>662</v>
      </c>
      <c r="AR451" s="369" t="s">
        <v>34</v>
      </c>
      <c r="AS451" s="369" t="s">
        <v>34</v>
      </c>
      <c r="AT451" s="369"/>
      <c r="AW451" s="680"/>
      <c r="AX451" s="680"/>
      <c r="AY451" s="681"/>
      <c r="AZ451" s="681"/>
      <c r="BA451" s="681"/>
      <c r="BB451" s="682"/>
      <c r="BC451" s="681"/>
      <c r="BD451" s="681"/>
      <c r="BE451" s="681"/>
      <c r="BF451" s="681"/>
      <c r="BG451" s="682"/>
      <c r="BH451" s="682"/>
      <c r="BI451" s="683"/>
      <c r="BJ451" s="683"/>
      <c r="BK451" s="683"/>
      <c r="BL451" s="682"/>
      <c r="BM451" s="682"/>
      <c r="BN451" s="682"/>
      <c r="BO451" s="682"/>
      <c r="BP451" s="682"/>
      <c r="BQ451" s="682"/>
      <c r="BR451" s="682"/>
      <c r="BS451" s="682"/>
      <c r="BT451" s="685"/>
      <c r="BU451" s="686"/>
      <c r="BV451" s="684"/>
      <c r="BW451" s="687"/>
    </row>
    <row r="452" spans="2:75" ht="15.75" customHeight="1">
      <c r="B452" s="363" t="s">
        <v>1604</v>
      </c>
      <c r="C452" s="364">
        <v>13703754000150</v>
      </c>
      <c r="D452" s="365" t="s">
        <v>11</v>
      </c>
      <c r="E452" s="365"/>
      <c r="F452" s="365"/>
      <c r="G452" s="366"/>
      <c r="H452" s="366" t="s">
        <v>34</v>
      </c>
      <c r="I452" s="366"/>
      <c r="J452" s="366"/>
      <c r="K452" s="367"/>
      <c r="L452" s="368"/>
      <c r="M452" s="368"/>
      <c r="N452" s="367">
        <v>286109</v>
      </c>
      <c r="O452" s="367" t="s">
        <v>1321</v>
      </c>
      <c r="P452" s="371">
        <v>40801</v>
      </c>
      <c r="Q452" s="372">
        <v>184497618.53</v>
      </c>
      <c r="R452" s="372">
        <v>194571180.16908738</v>
      </c>
      <c r="S452" s="367">
        <v>1</v>
      </c>
      <c r="T452" s="369">
        <v>6.6743838243742415E-2</v>
      </c>
      <c r="U452" s="369">
        <v>0.7507289206971689</v>
      </c>
      <c r="V452" s="369">
        <v>8.5765208056240994E-2</v>
      </c>
      <c r="W452" s="369">
        <v>0.78712807144540786</v>
      </c>
      <c r="X452" s="369">
        <v>0.14925216947207831</v>
      </c>
      <c r="Y452" s="369">
        <v>1.0495099797577485</v>
      </c>
      <c r="Z452" s="369">
        <v>0.23012828625757398</v>
      </c>
      <c r="AA452" s="369">
        <v>1.2575506768725297</v>
      </c>
      <c r="AB452" s="369">
        <v>2.7527188296858483E-2</v>
      </c>
      <c r="AC452" s="373">
        <v>-0.75448458426624654</v>
      </c>
      <c r="AD452" s="555">
        <v>31552311000197</v>
      </c>
      <c r="AE452" s="370" t="s">
        <v>1577</v>
      </c>
      <c r="AF452" s="370" t="s">
        <v>2290</v>
      </c>
      <c r="AG452" s="374" t="s">
        <v>59</v>
      </c>
      <c r="AH452" s="374" t="s">
        <v>2279</v>
      </c>
      <c r="AI452" s="374">
        <v>100000</v>
      </c>
      <c r="AJ452" s="374">
        <v>50000</v>
      </c>
      <c r="AK452" s="374">
        <v>100000</v>
      </c>
      <c r="AL452" s="369">
        <v>4.0000000000000001E-3</v>
      </c>
      <c r="AM452" s="369" t="s">
        <v>34</v>
      </c>
      <c r="AN452" s="369" t="s">
        <v>636</v>
      </c>
      <c r="AO452" s="367" t="s">
        <v>1324</v>
      </c>
      <c r="AP452" s="370" t="s">
        <v>11</v>
      </c>
      <c r="AQ452" s="376" t="s">
        <v>662</v>
      </c>
      <c r="AR452" s="369" t="s">
        <v>34</v>
      </c>
      <c r="AS452" s="369" t="s">
        <v>34</v>
      </c>
      <c r="AT452" s="369"/>
      <c r="AW452" s="680"/>
      <c r="AX452" s="680"/>
      <c r="AY452" s="681"/>
      <c r="AZ452" s="681"/>
      <c r="BA452" s="681"/>
      <c r="BB452" s="682"/>
      <c r="BC452" s="681"/>
      <c r="BD452" s="681"/>
      <c r="BE452" s="681"/>
      <c r="BF452" s="681"/>
      <c r="BG452" s="682"/>
      <c r="BH452" s="682"/>
      <c r="BI452" s="683"/>
      <c r="BJ452" s="683"/>
      <c r="BK452" s="683"/>
      <c r="BL452" s="682"/>
      <c r="BM452" s="682"/>
      <c r="BN452" s="682"/>
      <c r="BO452" s="682"/>
      <c r="BP452" s="682"/>
      <c r="BQ452" s="682"/>
      <c r="BR452" s="682"/>
      <c r="BS452" s="682"/>
      <c r="BT452" s="685"/>
      <c r="BU452" s="686"/>
      <c r="BV452" s="684"/>
      <c r="BW452" s="687"/>
    </row>
    <row r="453" spans="2:75" ht="15.75" customHeight="1">
      <c r="B453" s="363" t="s">
        <v>1605</v>
      </c>
      <c r="C453" s="364">
        <v>9463987000155</v>
      </c>
      <c r="D453" s="365" t="s">
        <v>11</v>
      </c>
      <c r="E453" s="365"/>
      <c r="F453" s="365"/>
      <c r="G453" s="366"/>
      <c r="H453" s="366" t="s">
        <v>34</v>
      </c>
      <c r="I453" s="366"/>
      <c r="J453" s="366"/>
      <c r="K453" s="367"/>
      <c r="L453" s="368"/>
      <c r="M453" s="368"/>
      <c r="N453" s="367">
        <v>210587</v>
      </c>
      <c r="O453" s="367" t="s">
        <v>1321</v>
      </c>
      <c r="P453" s="371">
        <v>39595</v>
      </c>
      <c r="Q453" s="372">
        <v>89711787.989999995</v>
      </c>
      <c r="R453" s="372">
        <v>92751520.538849205</v>
      </c>
      <c r="S453" s="367">
        <v>1</v>
      </c>
      <c r="T453" s="369">
        <v>5.9087415063382887E-2</v>
      </c>
      <c r="U453" s="369">
        <v>0.66461013487605247</v>
      </c>
      <c r="V453" s="369">
        <v>6.6828167992638576E-2</v>
      </c>
      <c r="W453" s="369">
        <v>0.61332943955293717</v>
      </c>
      <c r="X453" s="369">
        <v>0.12126088274690106</v>
      </c>
      <c r="Y453" s="369">
        <v>0.85268111711377936</v>
      </c>
      <c r="Z453" s="369">
        <v>0.14460803091245689</v>
      </c>
      <c r="AA453" s="369">
        <v>0.79021979484792149</v>
      </c>
      <c r="AB453" s="369">
        <v>5.5088118432756419E-2</v>
      </c>
      <c r="AC453" s="373">
        <v>-0.67598062075117782</v>
      </c>
      <c r="AD453" s="555">
        <v>31552352000183</v>
      </c>
      <c r="AE453" s="370" t="s">
        <v>1577</v>
      </c>
      <c r="AF453" s="370" t="s">
        <v>2290</v>
      </c>
      <c r="AG453" s="374" t="s">
        <v>59</v>
      </c>
      <c r="AH453" s="374" t="s">
        <v>2279</v>
      </c>
      <c r="AI453" s="374">
        <v>100000</v>
      </c>
      <c r="AJ453" s="374">
        <v>50000</v>
      </c>
      <c r="AK453" s="374">
        <v>100000</v>
      </c>
      <c r="AL453" s="369">
        <v>4.0000000000000001E-3</v>
      </c>
      <c r="AM453" s="369" t="s">
        <v>34</v>
      </c>
      <c r="AN453" s="369" t="s">
        <v>150</v>
      </c>
      <c r="AO453" s="367" t="s">
        <v>1324</v>
      </c>
      <c r="AP453" s="370" t="s">
        <v>11</v>
      </c>
      <c r="AQ453" s="376" t="s">
        <v>662</v>
      </c>
      <c r="AR453" s="369" t="s">
        <v>34</v>
      </c>
      <c r="AS453" s="369" t="s">
        <v>34</v>
      </c>
      <c r="AT453" s="369"/>
      <c r="AW453" s="680"/>
      <c r="AX453" s="680"/>
      <c r="AY453" s="681"/>
      <c r="AZ453" s="681"/>
      <c r="BA453" s="681"/>
      <c r="BB453" s="682"/>
      <c r="BC453" s="681"/>
      <c r="BD453" s="681"/>
      <c r="BE453" s="681"/>
      <c r="BF453" s="681"/>
      <c r="BG453" s="682"/>
      <c r="BH453" s="682"/>
      <c r="BI453" s="683"/>
      <c r="BJ453" s="683"/>
      <c r="BK453" s="683"/>
      <c r="BL453" s="682"/>
      <c r="BM453" s="682"/>
      <c r="BN453" s="682"/>
      <c r="BO453" s="682"/>
      <c r="BP453" s="682"/>
      <c r="BQ453" s="682"/>
      <c r="BR453" s="682"/>
      <c r="BS453" s="682"/>
      <c r="BT453" s="685"/>
      <c r="BU453" s="686"/>
      <c r="BV453" s="684"/>
      <c r="BW453" s="687"/>
    </row>
    <row r="454" spans="2:75" ht="15.75" customHeight="1">
      <c r="B454" s="363" t="s">
        <v>1606</v>
      </c>
      <c r="C454" s="364">
        <v>34738254000123</v>
      </c>
      <c r="D454" s="365" t="s">
        <v>11</v>
      </c>
      <c r="E454" s="365"/>
      <c r="F454" s="365"/>
      <c r="G454" s="366"/>
      <c r="H454" s="366" t="s">
        <v>34</v>
      </c>
      <c r="I454" s="366"/>
      <c r="J454" s="366"/>
      <c r="K454" s="367"/>
      <c r="L454" s="368"/>
      <c r="M454" s="368"/>
      <c r="N454" s="367">
        <v>521574</v>
      </c>
      <c r="O454" s="367" t="s">
        <v>1321</v>
      </c>
      <c r="P454" s="371">
        <v>43818</v>
      </c>
      <c r="Q454" s="372">
        <v>547429964.03999996</v>
      </c>
      <c r="R454" s="372">
        <v>970965625.80361104</v>
      </c>
      <c r="S454" s="367">
        <v>31</v>
      </c>
      <c r="T454" s="369">
        <v>9.9615477578827605E-2</v>
      </c>
      <c r="U454" s="369">
        <v>1.1204662772671405</v>
      </c>
      <c r="V454" s="369">
        <v>0.10446959848958803</v>
      </c>
      <c r="W454" s="369">
        <v>0.95879151286920616</v>
      </c>
      <c r="X454" s="369">
        <v>0.14151631228605654</v>
      </c>
      <c r="Y454" s="369">
        <v>0.99511305308373199</v>
      </c>
      <c r="Z454" s="369" t="s">
        <v>1421</v>
      </c>
      <c r="AA454" s="369" t="s">
        <v>1421</v>
      </c>
      <c r="AB454" s="369">
        <v>3.2865313933506952E-2</v>
      </c>
      <c r="AC454" s="373">
        <v>-0.10717412777425921</v>
      </c>
      <c r="AD454" s="555">
        <v>34738232000163</v>
      </c>
      <c r="AE454" s="370" t="s">
        <v>1577</v>
      </c>
      <c r="AF454" s="370" t="s">
        <v>2290</v>
      </c>
      <c r="AG454" s="374" t="s">
        <v>59</v>
      </c>
      <c r="AH454" s="374" t="s">
        <v>2279</v>
      </c>
      <c r="AI454" s="374">
        <v>50000</v>
      </c>
      <c r="AJ454" s="374">
        <v>10000</v>
      </c>
      <c r="AK454" s="374">
        <v>50000</v>
      </c>
      <c r="AL454" s="369">
        <v>0.01</v>
      </c>
      <c r="AM454" s="369">
        <v>0.1</v>
      </c>
      <c r="AN454" s="369" t="s">
        <v>64</v>
      </c>
      <c r="AO454" s="367" t="s">
        <v>1324</v>
      </c>
      <c r="AP454" s="370" t="s">
        <v>13</v>
      </c>
      <c r="AQ454" s="376" t="s">
        <v>668</v>
      </c>
      <c r="AR454" s="369" t="s">
        <v>34</v>
      </c>
      <c r="AS454" s="369" t="s">
        <v>34</v>
      </c>
      <c r="AT454" s="369"/>
      <c r="AW454" s="680"/>
      <c r="AX454" s="680"/>
      <c r="AY454" s="681"/>
      <c r="AZ454" s="681"/>
      <c r="BA454" s="681"/>
      <c r="BB454" s="682"/>
      <c r="BC454" s="681"/>
      <c r="BD454" s="681"/>
      <c r="BE454" s="681"/>
      <c r="BF454" s="681"/>
      <c r="BG454" s="682"/>
      <c r="BH454" s="682"/>
      <c r="BI454" s="683"/>
      <c r="BJ454" s="683"/>
      <c r="BK454" s="683"/>
      <c r="BL454" s="682"/>
      <c r="BM454" s="682"/>
      <c r="BN454" s="682"/>
      <c r="BO454" s="682"/>
      <c r="BP454" s="682"/>
      <c r="BQ454" s="682"/>
      <c r="BR454" s="682"/>
      <c r="BS454" s="682"/>
      <c r="BT454" s="685"/>
      <c r="BU454" s="686"/>
      <c r="BV454" s="684"/>
      <c r="BW454" s="687"/>
    </row>
    <row r="455" spans="2:75" ht="15.75" customHeight="1">
      <c r="B455" s="363" t="s">
        <v>1607</v>
      </c>
      <c r="C455" s="364">
        <v>34735784000118</v>
      </c>
      <c r="D455" s="365" t="s">
        <v>14</v>
      </c>
      <c r="E455" s="365" t="s">
        <v>614</v>
      </c>
      <c r="F455" s="365"/>
      <c r="G455" s="366"/>
      <c r="H455" s="366" t="s">
        <v>1338</v>
      </c>
      <c r="I455" s="366" t="s">
        <v>34</v>
      </c>
      <c r="J455" s="366" t="s">
        <v>608</v>
      </c>
      <c r="K455" s="367" t="s">
        <v>48</v>
      </c>
      <c r="L455" s="368"/>
      <c r="M455" s="368"/>
      <c r="N455" s="367">
        <v>520152</v>
      </c>
      <c r="O455" s="367" t="s">
        <v>1321</v>
      </c>
      <c r="P455" s="371">
        <v>43829</v>
      </c>
      <c r="Q455" s="372">
        <v>14083264.58</v>
      </c>
      <c r="R455" s="372">
        <v>46836030.074007943</v>
      </c>
      <c r="S455" s="367">
        <v>32</v>
      </c>
      <c r="T455" s="369">
        <v>1.3719957602171151E-2</v>
      </c>
      <c r="U455" s="369">
        <v>0.15432089663579607</v>
      </c>
      <c r="V455" s="369">
        <v>-5.7585681847774906E-2</v>
      </c>
      <c r="W455" s="369">
        <v>-0.52850459671227368</v>
      </c>
      <c r="X455" s="369">
        <v>-4.0751466473873288E-2</v>
      </c>
      <c r="Y455" s="369">
        <v>-0.28655577272593313</v>
      </c>
      <c r="Z455" s="369" t="s">
        <v>1421</v>
      </c>
      <c r="AA455" s="369" t="s">
        <v>1421</v>
      </c>
      <c r="AB455" s="369">
        <v>0.14760421755818329</v>
      </c>
      <c r="AC455" s="373">
        <v>-1.0289479803879518</v>
      </c>
      <c r="AD455" s="555">
        <v>32683857000140</v>
      </c>
      <c r="AE455" s="370" t="s">
        <v>1577</v>
      </c>
      <c r="AF455" s="370" t="s">
        <v>2290</v>
      </c>
      <c r="AG455" s="374" t="s">
        <v>59</v>
      </c>
      <c r="AH455" s="374" t="s">
        <v>2279</v>
      </c>
      <c r="AI455" s="374">
        <v>50000</v>
      </c>
      <c r="AJ455" s="374">
        <v>50000</v>
      </c>
      <c r="AK455" s="374">
        <v>50000</v>
      </c>
      <c r="AL455" s="369">
        <v>0.02</v>
      </c>
      <c r="AM455" s="369">
        <v>0.2</v>
      </c>
      <c r="AN455" s="369" t="s">
        <v>2310</v>
      </c>
      <c r="AO455" s="367" t="s">
        <v>1324</v>
      </c>
      <c r="AP455" s="370" t="s">
        <v>13</v>
      </c>
      <c r="AQ455" s="376" t="s">
        <v>668</v>
      </c>
      <c r="AR455" s="369" t="s">
        <v>34</v>
      </c>
      <c r="AS455" s="369" t="s">
        <v>34</v>
      </c>
      <c r="AT455" s="369"/>
      <c r="AW455" s="680"/>
      <c r="AX455" s="680"/>
      <c r="AY455" s="681"/>
      <c r="AZ455" s="681"/>
      <c r="BA455" s="681"/>
      <c r="BB455" s="682"/>
      <c r="BC455" s="681"/>
      <c r="BD455" s="681"/>
      <c r="BE455" s="681"/>
      <c r="BF455" s="681"/>
      <c r="BG455" s="682"/>
      <c r="BH455" s="682"/>
      <c r="BI455" s="683"/>
      <c r="BJ455" s="683"/>
      <c r="BK455" s="683"/>
      <c r="BL455" s="682"/>
      <c r="BM455" s="682"/>
      <c r="BN455" s="682"/>
      <c r="BO455" s="682"/>
      <c r="BP455" s="682"/>
      <c r="BQ455" s="682"/>
      <c r="BR455" s="682"/>
      <c r="BS455" s="682"/>
      <c r="BT455" s="685"/>
      <c r="BU455" s="686"/>
      <c r="BV455" s="684"/>
      <c r="BW455" s="687"/>
    </row>
    <row r="456" spans="2:75" ht="15.75" customHeight="1">
      <c r="B456" s="363" t="s">
        <v>1608</v>
      </c>
      <c r="C456" s="364">
        <v>28069930000110</v>
      </c>
      <c r="D456" s="365" t="s">
        <v>13</v>
      </c>
      <c r="E456" s="365" t="s">
        <v>615</v>
      </c>
      <c r="F456" s="365" t="s">
        <v>619</v>
      </c>
      <c r="G456" s="366" t="s">
        <v>34</v>
      </c>
      <c r="H456" s="366" t="s">
        <v>1337</v>
      </c>
      <c r="I456" s="366" t="s">
        <v>34</v>
      </c>
      <c r="J456" s="366"/>
      <c r="K456" s="367" t="s">
        <v>48</v>
      </c>
      <c r="L456" s="368"/>
      <c r="M456" s="368"/>
      <c r="N456" s="367">
        <v>448842</v>
      </c>
      <c r="O456" s="367" t="s">
        <v>1321</v>
      </c>
      <c r="P456" s="371">
        <v>42997</v>
      </c>
      <c r="Q456" s="372">
        <v>778808534.53999996</v>
      </c>
      <c r="R456" s="372">
        <v>1126419846.6069441</v>
      </c>
      <c r="S456" s="367">
        <v>32</v>
      </c>
      <c r="T456" s="369">
        <v>7.6158558864280357E-2</v>
      </c>
      <c r="U456" s="369">
        <v>0.85662488407150306</v>
      </c>
      <c r="V456" s="369">
        <v>6.6868524701052756E-2</v>
      </c>
      <c r="W456" s="369">
        <v>0.61369982165523562</v>
      </c>
      <c r="X456" s="369">
        <v>0.1351344254304605</v>
      </c>
      <c r="Y456" s="369">
        <v>0.95023696204717356</v>
      </c>
      <c r="Z456" s="369">
        <v>0.19210414324153025</v>
      </c>
      <c r="AA456" s="369">
        <v>1.0497653256454165</v>
      </c>
      <c r="AB456" s="369">
        <v>4.5874662416110046E-2</v>
      </c>
      <c r="AC456" s="373">
        <v>-0.82093798676796459</v>
      </c>
      <c r="AD456" s="555">
        <v>26860879000135</v>
      </c>
      <c r="AE456" s="370" t="s">
        <v>1577</v>
      </c>
      <c r="AF456" s="370" t="s">
        <v>2290</v>
      </c>
      <c r="AG456" s="374" t="s">
        <v>59</v>
      </c>
      <c r="AH456" s="374" t="s">
        <v>726</v>
      </c>
      <c r="AI456" s="374">
        <v>50000</v>
      </c>
      <c r="AJ456" s="374">
        <v>50000</v>
      </c>
      <c r="AK456" s="374">
        <v>50000</v>
      </c>
      <c r="AL456" s="369">
        <v>0.01</v>
      </c>
      <c r="AM456" s="369">
        <v>0.1</v>
      </c>
      <c r="AN456" s="369" t="s">
        <v>64</v>
      </c>
      <c r="AO456" s="367" t="s">
        <v>1324</v>
      </c>
      <c r="AP456" s="370" t="s">
        <v>13</v>
      </c>
      <c r="AQ456" s="376" t="s">
        <v>679</v>
      </c>
      <c r="AR456" s="369" t="s">
        <v>34</v>
      </c>
      <c r="AS456" s="369" t="s">
        <v>34</v>
      </c>
      <c r="AT456" s="369"/>
      <c r="AW456" s="680"/>
      <c r="AX456" s="680"/>
      <c r="AY456" s="681"/>
      <c r="AZ456" s="681"/>
      <c r="BA456" s="681"/>
      <c r="BB456" s="681"/>
      <c r="BC456" s="681"/>
      <c r="BD456" s="681"/>
      <c r="BE456" s="681"/>
      <c r="BF456" s="681"/>
      <c r="BG456" s="682"/>
      <c r="BH456" s="682"/>
      <c r="BI456" s="683"/>
      <c r="BJ456" s="683"/>
      <c r="BK456" s="683"/>
      <c r="BL456" s="218"/>
      <c r="BM456" s="682"/>
      <c r="BN456" s="682"/>
      <c r="BO456" s="682"/>
      <c r="BP456" s="682"/>
      <c r="BQ456" s="682"/>
      <c r="BR456" s="682"/>
      <c r="BS456" s="682"/>
      <c r="BT456" s="682"/>
      <c r="BU456" s="682"/>
      <c r="BV456" s="684"/>
      <c r="BW456" s="681"/>
    </row>
    <row r="457" spans="2:75" ht="15.75" customHeight="1">
      <c r="B457" s="363" t="s">
        <v>1609</v>
      </c>
      <c r="C457" s="364">
        <v>25247292000192</v>
      </c>
      <c r="D457" s="365" t="s">
        <v>11</v>
      </c>
      <c r="E457" s="365"/>
      <c r="F457" s="365"/>
      <c r="G457" s="366"/>
      <c r="H457" s="366" t="s">
        <v>34</v>
      </c>
      <c r="I457" s="366"/>
      <c r="J457" s="366"/>
      <c r="K457" s="367"/>
      <c r="L457" s="368"/>
      <c r="M457" s="368"/>
      <c r="N457" s="367">
        <v>423637</v>
      </c>
      <c r="O457" s="367" t="s">
        <v>1321</v>
      </c>
      <c r="P457" s="371">
        <v>42622</v>
      </c>
      <c r="Q457" s="372">
        <v>4866315.41</v>
      </c>
      <c r="R457" s="372">
        <v>8320910.6443650797</v>
      </c>
      <c r="S457" s="367">
        <v>1</v>
      </c>
      <c r="T457" s="369">
        <v>4.2050940007343884E-2</v>
      </c>
      <c r="U457" s="369">
        <v>0.4729853367246889</v>
      </c>
      <c r="V457" s="369">
        <v>6.3168852784514451E-2</v>
      </c>
      <c r="W457" s="369">
        <v>0.57974531158471965</v>
      </c>
      <c r="X457" s="369">
        <v>1.3195261609360021E-2</v>
      </c>
      <c r="Y457" s="369">
        <v>9.2786314554230878E-2</v>
      </c>
      <c r="Z457" s="369">
        <v>9.449358966295085E-2</v>
      </c>
      <c r="AA457" s="369">
        <v>0.51636623890622646</v>
      </c>
      <c r="AB457" s="369">
        <v>7.0727118370564862E-2</v>
      </c>
      <c r="AC457" s="373">
        <v>-0.56115065559137922</v>
      </c>
      <c r="AD457" s="555">
        <v>31552347000170</v>
      </c>
      <c r="AE457" s="370" t="s">
        <v>1577</v>
      </c>
      <c r="AF457" s="370" t="s">
        <v>2290</v>
      </c>
      <c r="AG457" s="374" t="s">
        <v>59</v>
      </c>
      <c r="AH457" s="374" t="s">
        <v>2279</v>
      </c>
      <c r="AI457" s="374">
        <v>100000</v>
      </c>
      <c r="AJ457" s="374">
        <v>50000</v>
      </c>
      <c r="AK457" s="374">
        <v>100000</v>
      </c>
      <c r="AL457" s="369">
        <v>4.0000000000000001E-3</v>
      </c>
      <c r="AM457" s="369" t="s">
        <v>34</v>
      </c>
      <c r="AN457" s="369" t="s">
        <v>2291</v>
      </c>
      <c r="AO457" s="367" t="s">
        <v>1324</v>
      </c>
      <c r="AP457" s="370" t="s">
        <v>11</v>
      </c>
      <c r="AQ457" s="376" t="s">
        <v>675</v>
      </c>
      <c r="AR457" s="369" t="s">
        <v>34</v>
      </c>
      <c r="AS457" s="369" t="s">
        <v>34</v>
      </c>
      <c r="AT457" s="369"/>
      <c r="AW457" s="680"/>
      <c r="AX457" s="680"/>
      <c r="AY457" s="681"/>
      <c r="AZ457" s="681"/>
      <c r="BA457" s="681"/>
      <c r="BB457" s="682"/>
      <c r="BC457" s="681"/>
      <c r="BD457" s="681"/>
      <c r="BE457" s="681"/>
      <c r="BF457" s="681"/>
      <c r="BG457" s="682"/>
      <c r="BH457" s="682"/>
      <c r="BI457" s="683"/>
      <c r="BJ457" s="683"/>
      <c r="BK457" s="683"/>
      <c r="BL457" s="682"/>
      <c r="BM457" s="682"/>
      <c r="BN457" s="682"/>
      <c r="BO457" s="682"/>
      <c r="BP457" s="682"/>
      <c r="BQ457" s="682"/>
      <c r="BR457" s="682"/>
      <c r="BS457" s="682"/>
      <c r="BT457" s="685"/>
      <c r="BU457" s="686"/>
      <c r="BV457" s="684"/>
      <c r="BW457" s="687"/>
    </row>
    <row r="458" spans="2:75" ht="15.75" customHeight="1">
      <c r="B458" s="363" t="s">
        <v>1610</v>
      </c>
      <c r="C458" s="364">
        <v>4299610000199</v>
      </c>
      <c r="D458" s="365" t="s">
        <v>11</v>
      </c>
      <c r="E458" s="365" t="s">
        <v>620</v>
      </c>
      <c r="F458" s="365" t="s">
        <v>672</v>
      </c>
      <c r="G458" s="366" t="s">
        <v>738</v>
      </c>
      <c r="H458" s="366" t="s">
        <v>34</v>
      </c>
      <c r="I458" s="366" t="s">
        <v>1304</v>
      </c>
      <c r="J458" s="366" t="s">
        <v>608</v>
      </c>
      <c r="K458" s="367" t="s">
        <v>48</v>
      </c>
      <c r="L458" s="368"/>
      <c r="M458" s="368"/>
      <c r="N458" s="367">
        <v>89796</v>
      </c>
      <c r="O458" s="367" t="s">
        <v>1321</v>
      </c>
      <c r="P458" s="371">
        <v>37020</v>
      </c>
      <c r="Q458" s="372">
        <v>3396887103.29</v>
      </c>
      <c r="R458" s="372">
        <v>3442186550.5433731</v>
      </c>
      <c r="S458" s="367">
        <v>0</v>
      </c>
      <c r="T458" s="369">
        <v>9.130696739638422E-2</v>
      </c>
      <c r="U458" s="369">
        <v>1.027012873237714</v>
      </c>
      <c r="V458" s="369">
        <v>0.1119738869254252</v>
      </c>
      <c r="W458" s="369">
        <v>1.0276636839738007</v>
      </c>
      <c r="X458" s="369">
        <v>0.14690496238248052</v>
      </c>
      <c r="Y458" s="369">
        <v>1.0330049113637387</v>
      </c>
      <c r="Z458" s="369">
        <v>0.17590148209281931</v>
      </c>
      <c r="AA458" s="369">
        <v>0.9612248518685772</v>
      </c>
      <c r="AB458" s="369">
        <v>1.4355995186401487E-3</v>
      </c>
      <c r="AC458" s="373">
        <v>1.8916167583514401</v>
      </c>
      <c r="AD458" s="555">
        <v>9329721000114</v>
      </c>
      <c r="AE458" s="370" t="s">
        <v>1577</v>
      </c>
      <c r="AF458" s="370" t="s">
        <v>2290</v>
      </c>
      <c r="AG458" s="374" t="s">
        <v>59</v>
      </c>
      <c r="AH458" s="374" t="s">
        <v>2282</v>
      </c>
      <c r="AI458" s="374">
        <v>1</v>
      </c>
      <c r="AJ458" s="374">
        <v>1</v>
      </c>
      <c r="AK458" s="374">
        <v>1</v>
      </c>
      <c r="AL458" s="369">
        <v>4.0000000000000001E-3</v>
      </c>
      <c r="AM458" s="369" t="s">
        <v>34</v>
      </c>
      <c r="AN458" s="369" t="s">
        <v>64</v>
      </c>
      <c r="AO458" s="367" t="s">
        <v>1324</v>
      </c>
      <c r="AP458" s="370" t="s">
        <v>11</v>
      </c>
      <c r="AQ458" s="376" t="s">
        <v>662</v>
      </c>
      <c r="AR458" s="369" t="s">
        <v>34</v>
      </c>
      <c r="AS458" s="369" t="s">
        <v>34</v>
      </c>
      <c r="AT458" s="369"/>
      <c r="AW458" s="680"/>
      <c r="AX458" s="680"/>
      <c r="AY458" s="681"/>
      <c r="AZ458" s="681"/>
      <c r="BA458" s="681"/>
      <c r="BB458" s="682"/>
      <c r="BC458" s="681"/>
      <c r="BD458" s="681"/>
      <c r="BE458" s="681"/>
      <c r="BF458" s="681"/>
      <c r="BG458" s="682"/>
      <c r="BH458" s="682"/>
      <c r="BI458" s="683"/>
      <c r="BJ458" s="683"/>
      <c r="BK458" s="683"/>
      <c r="BL458" s="682"/>
      <c r="BM458" s="682"/>
      <c r="BN458" s="682"/>
      <c r="BO458" s="682"/>
      <c r="BP458" s="682"/>
      <c r="BQ458" s="682"/>
      <c r="BR458" s="682"/>
      <c r="BS458" s="682"/>
      <c r="BT458" s="685"/>
      <c r="BU458" s="686"/>
      <c r="BV458" s="684"/>
      <c r="BW458" s="687"/>
    </row>
    <row r="459" spans="2:75" ht="15.75" customHeight="1">
      <c r="B459" s="363" t="s">
        <v>1611</v>
      </c>
      <c r="C459" s="364">
        <v>31611455000177</v>
      </c>
      <c r="D459" s="365" t="s">
        <v>11</v>
      </c>
      <c r="E459" s="365" t="s">
        <v>620</v>
      </c>
      <c r="F459" s="365" t="s">
        <v>663</v>
      </c>
      <c r="G459" s="366"/>
      <c r="H459" s="366" t="s">
        <v>34</v>
      </c>
      <c r="I459" s="366"/>
      <c r="J459" s="366" t="s">
        <v>608</v>
      </c>
      <c r="K459" s="367" t="s">
        <v>48</v>
      </c>
      <c r="L459" s="368"/>
      <c r="M459" s="368"/>
      <c r="N459" s="367">
        <v>493228</v>
      </c>
      <c r="O459" s="367" t="s">
        <v>1321</v>
      </c>
      <c r="P459" s="371">
        <v>43579</v>
      </c>
      <c r="Q459" s="372">
        <v>187959478.58000001</v>
      </c>
      <c r="R459" s="372">
        <v>132306279.84055555</v>
      </c>
      <c r="S459" s="367">
        <v>15</v>
      </c>
      <c r="T459" s="369">
        <v>9.7170916581435396E-2</v>
      </c>
      <c r="U459" s="369">
        <v>1.0929700665690287</v>
      </c>
      <c r="V459" s="369">
        <v>0.11977415581514195</v>
      </c>
      <c r="W459" s="369">
        <v>1.0992522773797906</v>
      </c>
      <c r="X459" s="369">
        <v>0.18236562575800019</v>
      </c>
      <c r="Y459" s="369">
        <v>1.282356865396141</v>
      </c>
      <c r="Z459" s="369">
        <v>0.19259790604503957</v>
      </c>
      <c r="AA459" s="369">
        <v>1.0524635239324043</v>
      </c>
      <c r="AB459" s="369">
        <v>1.9376423700449002E-3</v>
      </c>
      <c r="AC459" s="373">
        <v>5.01113872601438</v>
      </c>
      <c r="AD459" s="555">
        <v>31611340000182</v>
      </c>
      <c r="AE459" s="370" t="s">
        <v>1577</v>
      </c>
      <c r="AF459" s="370" t="s">
        <v>2290</v>
      </c>
      <c r="AG459" s="374" t="s">
        <v>59</v>
      </c>
      <c r="AH459" s="374" t="s">
        <v>2279</v>
      </c>
      <c r="AI459" s="374">
        <v>50000</v>
      </c>
      <c r="AJ459" s="374">
        <v>50000</v>
      </c>
      <c r="AK459" s="374">
        <v>50000</v>
      </c>
      <c r="AL459" s="369">
        <v>5.0000000000000001E-3</v>
      </c>
      <c r="AM459" s="369">
        <v>0.1</v>
      </c>
      <c r="AN459" s="369" t="s">
        <v>64</v>
      </c>
      <c r="AO459" s="367" t="s">
        <v>1324</v>
      </c>
      <c r="AP459" s="370" t="s">
        <v>13</v>
      </c>
      <c r="AQ459" s="376" t="s">
        <v>668</v>
      </c>
      <c r="AR459" s="369" t="s">
        <v>34</v>
      </c>
      <c r="AS459" s="369" t="s">
        <v>34</v>
      </c>
      <c r="AT459" s="369"/>
      <c r="AW459" s="680"/>
      <c r="AX459" s="680"/>
      <c r="AY459" s="681"/>
      <c r="AZ459" s="681"/>
      <c r="BA459" s="681"/>
      <c r="BB459" s="682"/>
      <c r="BC459" s="681"/>
      <c r="BD459" s="681"/>
      <c r="BE459" s="681"/>
      <c r="BF459" s="681"/>
      <c r="BG459" s="682"/>
      <c r="BH459" s="682"/>
      <c r="BI459" s="683"/>
      <c r="BJ459" s="683"/>
      <c r="BK459" s="683"/>
      <c r="BL459" s="682"/>
      <c r="BM459" s="682"/>
      <c r="BN459" s="682"/>
      <c r="BO459" s="682"/>
      <c r="BP459" s="682"/>
      <c r="BQ459" s="682"/>
      <c r="BR459" s="682"/>
      <c r="BS459" s="682"/>
      <c r="BT459" s="685"/>
      <c r="BU459" s="686"/>
      <c r="BV459" s="684"/>
      <c r="BW459" s="687"/>
    </row>
    <row r="460" spans="2:75" ht="15.75" customHeight="1">
      <c r="B460" s="363" t="s">
        <v>1612</v>
      </c>
      <c r="C460" s="364">
        <v>9639909000169</v>
      </c>
      <c r="D460" s="365" t="s">
        <v>11</v>
      </c>
      <c r="E460" s="365" t="s">
        <v>620</v>
      </c>
      <c r="F460" s="365" t="s">
        <v>672</v>
      </c>
      <c r="G460" s="366" t="s">
        <v>738</v>
      </c>
      <c r="H460" s="366" t="s">
        <v>34</v>
      </c>
      <c r="I460" s="366" t="s">
        <v>1304</v>
      </c>
      <c r="J460" s="366" t="s">
        <v>608</v>
      </c>
      <c r="K460" s="367" t="s">
        <v>48</v>
      </c>
      <c r="L460" s="368"/>
      <c r="M460" s="368"/>
      <c r="N460" s="367">
        <v>219746</v>
      </c>
      <c r="O460" s="367" t="s">
        <v>1321</v>
      </c>
      <c r="P460" s="371">
        <v>39759</v>
      </c>
      <c r="Q460" s="372">
        <v>256897225.63999999</v>
      </c>
      <c r="R460" s="372">
        <v>273494234.46579379</v>
      </c>
      <c r="S460" s="367">
        <v>0</v>
      </c>
      <c r="T460" s="369">
        <v>8.6881888201987501E-2</v>
      </c>
      <c r="U460" s="369">
        <v>0.97723996513079359</v>
      </c>
      <c r="V460" s="369">
        <v>0.10665343302731789</v>
      </c>
      <c r="W460" s="369">
        <v>0.97883410947681837</v>
      </c>
      <c r="X460" s="369">
        <v>0.13443556836468784</v>
      </c>
      <c r="Y460" s="369">
        <v>0.94532274560699081</v>
      </c>
      <c r="Z460" s="369">
        <v>0.16449031436985795</v>
      </c>
      <c r="AA460" s="369">
        <v>0.89886779908170489</v>
      </c>
      <c r="AB460" s="369">
        <v>1.4076253476562862E-3</v>
      </c>
      <c r="AC460" s="373">
        <v>-1.4795036003625739</v>
      </c>
      <c r="AD460" s="555">
        <v>9639924000107</v>
      </c>
      <c r="AE460" s="370" t="s">
        <v>1577</v>
      </c>
      <c r="AF460" s="370" t="s">
        <v>2290</v>
      </c>
      <c r="AG460" s="374" t="s">
        <v>59</v>
      </c>
      <c r="AH460" s="374" t="s">
        <v>2282</v>
      </c>
      <c r="AI460" s="374">
        <v>100</v>
      </c>
      <c r="AJ460" s="374">
        <v>1</v>
      </c>
      <c r="AK460" s="374">
        <v>100</v>
      </c>
      <c r="AL460" s="369">
        <v>4.0000000000000001E-3</v>
      </c>
      <c r="AM460" s="369" t="s">
        <v>34</v>
      </c>
      <c r="AN460" s="369" t="s">
        <v>64</v>
      </c>
      <c r="AO460" s="367" t="s">
        <v>1324</v>
      </c>
      <c r="AP460" s="370" t="s">
        <v>11</v>
      </c>
      <c r="AQ460" s="376" t="s">
        <v>662</v>
      </c>
      <c r="AR460" s="369" t="s">
        <v>34</v>
      </c>
      <c r="AS460" s="369" t="s">
        <v>34</v>
      </c>
      <c r="AT460" s="369"/>
      <c r="AW460" s="680"/>
      <c r="AX460" s="680"/>
      <c r="AY460" s="681"/>
      <c r="AZ460" s="681"/>
      <c r="BA460" s="681"/>
      <c r="BB460" s="682"/>
      <c r="BC460" s="681"/>
      <c r="BD460" s="681"/>
      <c r="BE460" s="681"/>
      <c r="BF460" s="681"/>
      <c r="BG460" s="682"/>
      <c r="BH460" s="682"/>
      <c r="BI460" s="683"/>
      <c r="BJ460" s="683"/>
      <c r="BK460" s="683"/>
      <c r="BL460" s="682"/>
      <c r="BM460" s="682"/>
      <c r="BN460" s="682"/>
      <c r="BO460" s="682"/>
      <c r="BP460" s="682"/>
      <c r="BQ460" s="682"/>
      <c r="BR460" s="682"/>
      <c r="BS460" s="682"/>
      <c r="BT460" s="685"/>
      <c r="BU460" s="686"/>
      <c r="BV460" s="684"/>
      <c r="BW460" s="687"/>
    </row>
    <row r="461" spans="2:75" ht="15.75" customHeight="1">
      <c r="B461" s="363" t="s">
        <v>1613</v>
      </c>
      <c r="C461" s="364">
        <v>5586710000169</v>
      </c>
      <c r="D461" s="365" t="s">
        <v>14</v>
      </c>
      <c r="E461" s="365" t="s">
        <v>607</v>
      </c>
      <c r="F461" s="365"/>
      <c r="G461" s="366"/>
      <c r="H461" s="366" t="s">
        <v>34</v>
      </c>
      <c r="I461" s="366"/>
      <c r="J461" s="366" t="s">
        <v>608</v>
      </c>
      <c r="K461" s="367" t="s">
        <v>48</v>
      </c>
      <c r="L461" s="368"/>
      <c r="M461" s="368"/>
      <c r="N461" s="367">
        <v>147753</v>
      </c>
      <c r="O461" s="367" t="s">
        <v>1321</v>
      </c>
      <c r="P461" s="371">
        <v>38496</v>
      </c>
      <c r="Q461" s="372">
        <v>74291735.379999995</v>
      </c>
      <c r="R461" s="372">
        <v>89715417.148650795</v>
      </c>
      <c r="S461" s="367">
        <v>31</v>
      </c>
      <c r="T461" s="369">
        <v>-7.4094936144628365E-2</v>
      </c>
      <c r="U461" s="369">
        <v>-0.83341343417866232</v>
      </c>
      <c r="V461" s="369">
        <v>-0.20486764489656861</v>
      </c>
      <c r="W461" s="369">
        <v>-1.8802155079394609</v>
      </c>
      <c r="X461" s="369">
        <v>-9.4033619519052536E-2</v>
      </c>
      <c r="Y461" s="369">
        <v>-0.66122470760099183</v>
      </c>
      <c r="Z461" s="369">
        <v>-0.10554576306551144</v>
      </c>
      <c r="AA461" s="369">
        <v>-0.57676154436531457</v>
      </c>
      <c r="AB461" s="369">
        <v>0.24853822282295221</v>
      </c>
      <c r="AC461" s="373">
        <v>-1.2143918383315089</v>
      </c>
      <c r="AD461" s="555">
        <v>14781411000176</v>
      </c>
      <c r="AE461" s="370" t="s">
        <v>2388</v>
      </c>
      <c r="AF461" s="370" t="s">
        <v>2290</v>
      </c>
      <c r="AG461" s="374" t="s">
        <v>59</v>
      </c>
      <c r="AH461" s="374" t="s">
        <v>2279</v>
      </c>
      <c r="AI461" s="374">
        <v>50000</v>
      </c>
      <c r="AJ461" s="374">
        <v>50000</v>
      </c>
      <c r="AK461" s="374">
        <v>50000</v>
      </c>
      <c r="AL461" s="369">
        <v>0.02</v>
      </c>
      <c r="AM461" s="369">
        <v>0.2</v>
      </c>
      <c r="AN461" s="369" t="s">
        <v>2351</v>
      </c>
      <c r="AO461" s="367" t="s">
        <v>1324</v>
      </c>
      <c r="AP461" s="370" t="s">
        <v>716</v>
      </c>
      <c r="AQ461" s="376" t="s">
        <v>659</v>
      </c>
      <c r="AR461" s="369" t="s">
        <v>34</v>
      </c>
      <c r="AS461" s="369" t="s">
        <v>34</v>
      </c>
      <c r="AT461" s="369"/>
      <c r="AW461" s="680"/>
      <c r="AX461" s="680"/>
      <c r="AY461" s="681"/>
      <c r="AZ461" s="681"/>
      <c r="BA461" s="681"/>
      <c r="BB461" s="682"/>
      <c r="BC461" s="681"/>
      <c r="BD461" s="681"/>
      <c r="BE461" s="681"/>
      <c r="BF461" s="681"/>
      <c r="BG461" s="682"/>
      <c r="BH461" s="682"/>
      <c r="BI461" s="683"/>
      <c r="BJ461" s="683"/>
      <c r="BK461" s="683"/>
      <c r="BL461" s="682"/>
      <c r="BM461" s="682"/>
      <c r="BN461" s="682"/>
      <c r="BO461" s="682"/>
      <c r="BP461" s="682"/>
      <c r="BQ461" s="682"/>
      <c r="BR461" s="682"/>
      <c r="BS461" s="682"/>
      <c r="BT461" s="685"/>
      <c r="BU461" s="686"/>
      <c r="BV461" s="684"/>
      <c r="BW461" s="687"/>
    </row>
    <row r="462" spans="2:75" ht="15.75" customHeight="1">
      <c r="B462" s="363" t="s">
        <v>1614</v>
      </c>
      <c r="C462" s="364">
        <v>18197429000186</v>
      </c>
      <c r="D462" s="365" t="s">
        <v>13</v>
      </c>
      <c r="E462" s="365" t="s">
        <v>615</v>
      </c>
      <c r="F462" s="365" t="s">
        <v>619</v>
      </c>
      <c r="G462" s="366"/>
      <c r="H462" s="366" t="s">
        <v>34</v>
      </c>
      <c r="I462" s="366"/>
      <c r="J462" s="366" t="s">
        <v>611</v>
      </c>
      <c r="K462" s="367" t="s">
        <v>48</v>
      </c>
      <c r="L462" s="368"/>
      <c r="M462" s="368"/>
      <c r="N462" s="367">
        <v>343889</v>
      </c>
      <c r="O462" s="367" t="s">
        <v>1321</v>
      </c>
      <c r="P462" s="371">
        <v>41494</v>
      </c>
      <c r="Q462" s="372">
        <v>11588609.17</v>
      </c>
      <c r="R462" s="372">
        <v>16017374.352976184</v>
      </c>
      <c r="S462" s="367">
        <v>48</v>
      </c>
      <c r="T462" s="369">
        <v>3.2320205885854048E-3</v>
      </c>
      <c r="U462" s="369">
        <v>3.6353488081983874E-2</v>
      </c>
      <c r="V462" s="369">
        <v>2.3341736631513843E-2</v>
      </c>
      <c r="W462" s="369">
        <v>0.21422365263664925</v>
      </c>
      <c r="X462" s="369">
        <v>3.0137627659444055E-2</v>
      </c>
      <c r="Y462" s="369">
        <v>0.21192148232543381</v>
      </c>
      <c r="Z462" s="369">
        <v>0.51527160275960271</v>
      </c>
      <c r="AA462" s="369">
        <v>2.8157344903627872</v>
      </c>
      <c r="AB462" s="369">
        <v>0.16358944455556054</v>
      </c>
      <c r="AC462" s="373">
        <v>-0.40999441813783993</v>
      </c>
      <c r="AD462" s="555">
        <v>15212548000172</v>
      </c>
      <c r="AE462" s="370" t="s">
        <v>2388</v>
      </c>
      <c r="AF462" s="370" t="s">
        <v>2290</v>
      </c>
      <c r="AG462" s="374" t="s">
        <v>59</v>
      </c>
      <c r="AH462" s="374" t="s">
        <v>726</v>
      </c>
      <c r="AI462" s="374">
        <v>500000</v>
      </c>
      <c r="AJ462" s="374">
        <v>100000</v>
      </c>
      <c r="AK462" s="374">
        <v>500000</v>
      </c>
      <c r="AL462" s="369">
        <v>0</v>
      </c>
      <c r="AM462" s="369" t="s">
        <v>34</v>
      </c>
      <c r="AN462" s="369" t="s">
        <v>2291</v>
      </c>
      <c r="AO462" s="367" t="s">
        <v>1324</v>
      </c>
      <c r="AP462" s="370" t="s">
        <v>13</v>
      </c>
      <c r="AQ462" s="376" t="s">
        <v>679</v>
      </c>
      <c r="AR462" s="369" t="s">
        <v>34</v>
      </c>
      <c r="AS462" s="369" t="s">
        <v>34</v>
      </c>
      <c r="AT462" s="369"/>
      <c r="AW462" s="680"/>
      <c r="AX462" s="680"/>
      <c r="AY462" s="681"/>
      <c r="AZ462" s="681"/>
      <c r="BA462" s="681"/>
      <c r="BB462" s="681"/>
      <c r="BC462" s="681"/>
      <c r="BD462" s="681"/>
      <c r="BE462" s="681"/>
      <c r="BF462" s="681"/>
      <c r="BG462" s="682"/>
      <c r="BH462" s="682"/>
      <c r="BI462" s="683"/>
      <c r="BJ462" s="683"/>
      <c r="BK462" s="683"/>
      <c r="BL462" s="218"/>
      <c r="BM462" s="682"/>
      <c r="BN462" s="682"/>
      <c r="BO462" s="682"/>
      <c r="BP462" s="682"/>
      <c r="BQ462" s="682"/>
      <c r="BR462" s="682"/>
      <c r="BS462" s="682"/>
      <c r="BT462" s="682"/>
      <c r="BU462" s="682"/>
      <c r="BV462" s="684"/>
      <c r="BW462" s="681"/>
    </row>
    <row r="463" spans="2:75" ht="15.75" customHeight="1">
      <c r="B463" s="363" t="s">
        <v>1615</v>
      </c>
      <c r="C463" s="364">
        <v>16929562000154</v>
      </c>
      <c r="D463" s="365" t="s">
        <v>14</v>
      </c>
      <c r="E463" s="365" t="s">
        <v>614</v>
      </c>
      <c r="F463" s="365"/>
      <c r="G463" s="366"/>
      <c r="H463" s="366" t="s">
        <v>1338</v>
      </c>
      <c r="I463" s="366" t="s">
        <v>34</v>
      </c>
      <c r="J463" s="366" t="s">
        <v>608</v>
      </c>
      <c r="K463" s="367" t="s">
        <v>48</v>
      </c>
      <c r="L463" s="368"/>
      <c r="M463" s="368"/>
      <c r="N463" s="367">
        <v>321303</v>
      </c>
      <c r="O463" s="367" t="s">
        <v>1321</v>
      </c>
      <c r="P463" s="371">
        <v>41261</v>
      </c>
      <c r="Q463" s="372">
        <v>30933139.09</v>
      </c>
      <c r="R463" s="372">
        <v>34927317.280674629</v>
      </c>
      <c r="S463" s="367">
        <v>31</v>
      </c>
      <c r="T463" s="369">
        <v>-8.593312534218045E-2</v>
      </c>
      <c r="U463" s="369">
        <v>-0.96656836253072465</v>
      </c>
      <c r="V463" s="369">
        <v>-0.22959686995784612</v>
      </c>
      <c r="W463" s="369">
        <v>-2.1071731248096781</v>
      </c>
      <c r="X463" s="369">
        <v>-0.12284265764463564</v>
      </c>
      <c r="Y463" s="369">
        <v>-0.86380382673183498</v>
      </c>
      <c r="Z463" s="369">
        <v>-0.12284345929860008</v>
      </c>
      <c r="AA463" s="369">
        <v>-0.67128590710231861</v>
      </c>
      <c r="AB463" s="369">
        <v>0.25868062239495998</v>
      </c>
      <c r="AC463" s="373">
        <v>-1.278981235768154</v>
      </c>
      <c r="AD463" s="555">
        <v>16929553000163</v>
      </c>
      <c r="AE463" s="370" t="s">
        <v>2388</v>
      </c>
      <c r="AF463" s="370" t="s">
        <v>2290</v>
      </c>
      <c r="AG463" s="374" t="s">
        <v>59</v>
      </c>
      <c r="AH463" s="374" t="s">
        <v>2279</v>
      </c>
      <c r="AI463" s="374">
        <v>50000</v>
      </c>
      <c r="AJ463" s="374">
        <v>50000</v>
      </c>
      <c r="AK463" s="374">
        <v>50000</v>
      </c>
      <c r="AL463" s="369">
        <v>0.02</v>
      </c>
      <c r="AM463" s="369">
        <v>0.2</v>
      </c>
      <c r="AN463" s="369" t="s">
        <v>2310</v>
      </c>
      <c r="AO463" s="367" t="s">
        <v>1324</v>
      </c>
      <c r="AP463" s="370" t="s">
        <v>716</v>
      </c>
      <c r="AQ463" s="376" t="s">
        <v>659</v>
      </c>
      <c r="AR463" s="369" t="s">
        <v>34</v>
      </c>
      <c r="AS463" s="369" t="s">
        <v>34</v>
      </c>
      <c r="AT463" s="369"/>
      <c r="AW463" s="680"/>
      <c r="AX463" s="680"/>
      <c r="AY463" s="681"/>
      <c r="AZ463" s="681"/>
      <c r="BA463" s="681"/>
      <c r="BB463" s="682"/>
      <c r="BC463" s="681"/>
      <c r="BD463" s="681"/>
      <c r="BE463" s="681"/>
      <c r="BF463" s="681"/>
      <c r="BG463" s="682"/>
      <c r="BH463" s="682"/>
      <c r="BI463" s="683"/>
      <c r="BJ463" s="683"/>
      <c r="BK463" s="683"/>
      <c r="BL463" s="682"/>
      <c r="BM463" s="682"/>
      <c r="BN463" s="682"/>
      <c r="BO463" s="682"/>
      <c r="BP463" s="682"/>
      <c r="BQ463" s="682"/>
      <c r="BR463" s="682"/>
      <c r="BS463" s="682"/>
      <c r="BT463" s="685"/>
      <c r="BU463" s="686"/>
      <c r="BV463" s="684"/>
      <c r="BW463" s="687"/>
    </row>
    <row r="464" spans="2:75" ht="15.75" customHeight="1">
      <c r="B464" s="363" t="s">
        <v>1616</v>
      </c>
      <c r="C464" s="364">
        <v>14485349000175</v>
      </c>
      <c r="D464" s="365" t="s">
        <v>14</v>
      </c>
      <c r="E464" s="365" t="s">
        <v>607</v>
      </c>
      <c r="F464" s="365"/>
      <c r="G464" s="366"/>
      <c r="H464" s="366" t="s">
        <v>34</v>
      </c>
      <c r="I464" s="366" t="s">
        <v>34</v>
      </c>
      <c r="J464" s="366" t="s">
        <v>611</v>
      </c>
      <c r="K464" s="367" t="s">
        <v>48</v>
      </c>
      <c r="L464" s="368"/>
      <c r="M464" s="368"/>
      <c r="N464" s="367">
        <v>308404</v>
      </c>
      <c r="O464" s="367" t="s">
        <v>1321</v>
      </c>
      <c r="P464" s="371">
        <v>41106</v>
      </c>
      <c r="Q464" s="372">
        <v>66870452.469999999</v>
      </c>
      <c r="R464" s="372">
        <v>195367873.95242083</v>
      </c>
      <c r="S464" s="367">
        <v>5</v>
      </c>
      <c r="T464" s="369">
        <v>-0.25375538655737773</v>
      </c>
      <c r="U464" s="369">
        <v>-2.8542186437588279</v>
      </c>
      <c r="V464" s="369">
        <v>-0.20379642204590842</v>
      </c>
      <c r="W464" s="369">
        <v>-1.8703841369716965</v>
      </c>
      <c r="X464" s="369">
        <v>-9.968923411818309E-2</v>
      </c>
      <c r="Y464" s="369">
        <v>-0.70099380432130154</v>
      </c>
      <c r="Z464" s="369">
        <v>0.40664012591437615</v>
      </c>
      <c r="AA464" s="369">
        <v>2.2221108665224949</v>
      </c>
      <c r="AB464" s="369">
        <v>0.21338576449957744</v>
      </c>
      <c r="AC464" s="373">
        <v>-1.4458812997913144</v>
      </c>
      <c r="AD464" s="555">
        <v>25682017000105</v>
      </c>
      <c r="AE464" s="370" t="s">
        <v>2388</v>
      </c>
      <c r="AF464" s="370" t="s">
        <v>2290</v>
      </c>
      <c r="AG464" s="374" t="s">
        <v>59</v>
      </c>
      <c r="AH464" s="374" t="s">
        <v>2279</v>
      </c>
      <c r="AI464" s="374">
        <v>25000</v>
      </c>
      <c r="AJ464" s="374">
        <v>5000</v>
      </c>
      <c r="AK464" s="374">
        <v>25000</v>
      </c>
      <c r="AL464" s="369">
        <v>1.4999999999999999E-2</v>
      </c>
      <c r="AM464" s="369">
        <v>0.1</v>
      </c>
      <c r="AN464" s="369" t="s">
        <v>2291</v>
      </c>
      <c r="AO464" s="367" t="s">
        <v>1324</v>
      </c>
      <c r="AP464" s="370" t="s">
        <v>716</v>
      </c>
      <c r="AQ464" s="376" t="s">
        <v>687</v>
      </c>
      <c r="AR464" s="369" t="s">
        <v>34</v>
      </c>
      <c r="AS464" s="369" t="s">
        <v>34</v>
      </c>
      <c r="AT464" s="369"/>
      <c r="AW464" s="680"/>
      <c r="AX464" s="680"/>
      <c r="AY464" s="681"/>
      <c r="AZ464" s="681"/>
      <c r="BA464" s="681"/>
      <c r="BB464" s="682"/>
      <c r="BC464" s="681"/>
      <c r="BD464" s="681"/>
      <c r="BE464" s="681"/>
      <c r="BF464" s="681"/>
      <c r="BG464" s="682"/>
      <c r="BH464" s="682"/>
      <c r="BI464" s="683"/>
      <c r="BJ464" s="683"/>
      <c r="BK464" s="683"/>
      <c r="BL464" s="682"/>
      <c r="BM464" s="682"/>
      <c r="BN464" s="682"/>
      <c r="BO464" s="682"/>
      <c r="BP464" s="682"/>
      <c r="BQ464" s="682"/>
      <c r="BR464" s="682"/>
      <c r="BS464" s="682"/>
      <c r="BT464" s="685"/>
      <c r="BU464" s="686"/>
      <c r="BV464" s="684"/>
      <c r="BW464" s="687"/>
    </row>
    <row r="465" spans="2:75" ht="15.75" customHeight="1">
      <c r="B465" s="363" t="s">
        <v>1617</v>
      </c>
      <c r="C465" s="364">
        <v>1221890000124</v>
      </c>
      <c r="D465" s="365" t="s">
        <v>13</v>
      </c>
      <c r="E465" s="365" t="s">
        <v>615</v>
      </c>
      <c r="F465" s="365" t="s">
        <v>619</v>
      </c>
      <c r="G465" s="366" t="s">
        <v>34</v>
      </c>
      <c r="H465" s="366" t="s">
        <v>1338</v>
      </c>
      <c r="I465" s="366" t="s">
        <v>34</v>
      </c>
      <c r="J465" s="366" t="s">
        <v>611</v>
      </c>
      <c r="K465" s="367" t="s">
        <v>48</v>
      </c>
      <c r="L465" s="368"/>
      <c r="M465" s="368"/>
      <c r="N465" s="367">
        <v>40177</v>
      </c>
      <c r="O465" s="367" t="s">
        <v>1324</v>
      </c>
      <c r="P465" s="371">
        <v>35250</v>
      </c>
      <c r="Q465" s="372">
        <v>855185209.17999995</v>
      </c>
      <c r="R465" s="372">
        <v>901448903.33396745</v>
      </c>
      <c r="S465" s="367">
        <v>1</v>
      </c>
      <c r="T465" s="369">
        <v>0.11285342345145333</v>
      </c>
      <c r="U465" s="369">
        <v>1.2693655476523826</v>
      </c>
      <c r="V465" s="369">
        <v>8.415453978698717E-2</v>
      </c>
      <c r="W465" s="369">
        <v>0.77234582772153437</v>
      </c>
      <c r="X465" s="369">
        <v>0.16361372594527324</v>
      </c>
      <c r="Y465" s="369">
        <v>1.1504974353959885</v>
      </c>
      <c r="Z465" s="369">
        <v>0.17697236452909459</v>
      </c>
      <c r="AA465" s="369">
        <v>0.9670767571449308</v>
      </c>
      <c r="AB465" s="369">
        <v>8.2542842627447141E-2</v>
      </c>
      <c r="AC465" s="373">
        <v>-0.23309138069213739</v>
      </c>
      <c r="AD465" s="555">
        <v>7455507000189</v>
      </c>
      <c r="AE465" s="370" t="s">
        <v>2388</v>
      </c>
      <c r="AF465" s="370" t="s">
        <v>2290</v>
      </c>
      <c r="AG465" s="374" t="s">
        <v>59</v>
      </c>
      <c r="AH465" s="374" t="s">
        <v>2282</v>
      </c>
      <c r="AI465" s="374">
        <v>5000</v>
      </c>
      <c r="AJ465" s="374">
        <v>2000</v>
      </c>
      <c r="AK465" s="374">
        <v>5000</v>
      </c>
      <c r="AL465" s="369">
        <v>1.4999999999999999E-2</v>
      </c>
      <c r="AM465" s="369">
        <v>0.2</v>
      </c>
      <c r="AN465" s="369" t="s">
        <v>64</v>
      </c>
      <c r="AO465" s="367" t="s">
        <v>1324</v>
      </c>
      <c r="AP465" s="370" t="s">
        <v>13</v>
      </c>
      <c r="AQ465" s="376" t="s">
        <v>664</v>
      </c>
      <c r="AR465" s="369" t="s">
        <v>34</v>
      </c>
      <c r="AS465" s="369" t="s">
        <v>34</v>
      </c>
      <c r="AT465" s="369"/>
      <c r="AW465" s="680"/>
      <c r="AX465" s="680"/>
      <c r="AY465" s="681"/>
      <c r="AZ465" s="681"/>
      <c r="BA465" s="681"/>
      <c r="BB465" s="682"/>
      <c r="BC465" s="681"/>
      <c r="BD465" s="681"/>
      <c r="BE465" s="681"/>
      <c r="BF465" s="681"/>
      <c r="BG465" s="682"/>
      <c r="BH465" s="682"/>
      <c r="BI465" s="683"/>
      <c r="BJ465" s="683"/>
      <c r="BK465" s="683"/>
      <c r="BL465" s="682"/>
      <c r="BM465" s="682"/>
      <c r="BN465" s="682"/>
      <c r="BO465" s="682"/>
      <c r="BP465" s="682"/>
      <c r="BQ465" s="682"/>
      <c r="BR465" s="682"/>
      <c r="BS465" s="682"/>
      <c r="BT465" s="685"/>
      <c r="BU465" s="686"/>
      <c r="BV465" s="684"/>
      <c r="BW465" s="687"/>
    </row>
    <row r="466" spans="2:75" ht="15.75" customHeight="1">
      <c r="B466" s="363" t="s">
        <v>180</v>
      </c>
      <c r="C466" s="364">
        <v>18558694000142</v>
      </c>
      <c r="D466" s="365" t="s">
        <v>14</v>
      </c>
      <c r="E466" s="365" t="s">
        <v>614</v>
      </c>
      <c r="F466" s="365"/>
      <c r="G466" s="366"/>
      <c r="H466" s="366" t="s">
        <v>1338</v>
      </c>
      <c r="I466" s="366" t="s">
        <v>34</v>
      </c>
      <c r="J466" s="366" t="s">
        <v>608</v>
      </c>
      <c r="K466" s="367" t="s">
        <v>48</v>
      </c>
      <c r="L466" s="368"/>
      <c r="M466" s="368" t="s">
        <v>34</v>
      </c>
      <c r="N466" s="367">
        <v>344435</v>
      </c>
      <c r="O466" s="367" t="s">
        <v>1321</v>
      </c>
      <c r="P466" s="371">
        <v>41509</v>
      </c>
      <c r="Q466" s="372">
        <v>85173321.640000001</v>
      </c>
      <c r="R466" s="372">
        <v>88076253.807976112</v>
      </c>
      <c r="S466" s="367">
        <v>40</v>
      </c>
      <c r="T466" s="369">
        <v>-4.766291805367473E-3</v>
      </c>
      <c r="U466" s="369">
        <v>-6.1614784459340273E-2</v>
      </c>
      <c r="V466" s="369">
        <v>-0.11390591305002273</v>
      </c>
      <c r="W466" s="369">
        <v>-1.1166588191117743</v>
      </c>
      <c r="X466" s="369">
        <v>1.0984028529492429E-2</v>
      </c>
      <c r="Y466" s="369">
        <v>8.3293883703803862E-2</v>
      </c>
      <c r="Z466" s="369">
        <v>0.36021529710756139</v>
      </c>
      <c r="AA466" s="369">
        <v>2.047580526330647</v>
      </c>
      <c r="AB466" s="369">
        <v>0.21036980683513459</v>
      </c>
      <c r="AC466" s="373">
        <v>-0.93146012773170539</v>
      </c>
      <c r="AD466" s="555">
        <v>0</v>
      </c>
      <c r="AE466" s="370" t="s">
        <v>2389</v>
      </c>
      <c r="AF466" s="370" t="s">
        <v>741</v>
      </c>
      <c r="AG466" s="374" t="s">
        <v>741</v>
      </c>
      <c r="AH466" s="374" t="s">
        <v>2282</v>
      </c>
      <c r="AI466" s="374">
        <v>1000</v>
      </c>
      <c r="AJ466" s="374">
        <v>0</v>
      </c>
      <c r="AK466" s="374">
        <v>1000</v>
      </c>
      <c r="AL466" s="369">
        <v>0.02</v>
      </c>
      <c r="AM466" s="369">
        <v>0.2</v>
      </c>
      <c r="AN466" s="369" t="s">
        <v>666</v>
      </c>
      <c r="AO466" s="367" t="s">
        <v>1324</v>
      </c>
      <c r="AP466" s="370" t="s">
        <v>716</v>
      </c>
      <c r="AQ466" s="376" t="s">
        <v>659</v>
      </c>
      <c r="AR466" s="369">
        <v>4.0000000000000001E-3</v>
      </c>
      <c r="AS466" s="369">
        <v>4.0000000000000001E-3</v>
      </c>
      <c r="AT466" s="369"/>
      <c r="AW466" s="680"/>
      <c r="AX466" s="680"/>
      <c r="AY466" s="681"/>
      <c r="AZ466" s="681"/>
      <c r="BA466" s="681"/>
      <c r="BB466" s="682"/>
      <c r="BC466" s="681"/>
      <c r="BD466" s="681"/>
      <c r="BE466" s="681"/>
      <c r="BF466" s="681"/>
      <c r="BG466" s="682"/>
      <c r="BH466" s="682"/>
      <c r="BI466" s="683"/>
      <c r="BJ466" s="683"/>
      <c r="BK466" s="683"/>
      <c r="BL466" s="682"/>
      <c r="BM466" s="682"/>
      <c r="BN466" s="682"/>
      <c r="BO466" s="682"/>
      <c r="BP466" s="682"/>
      <c r="BQ466" s="682"/>
      <c r="BR466" s="682"/>
      <c r="BS466" s="682"/>
      <c r="BT466" s="685"/>
      <c r="BU466" s="686"/>
      <c r="BV466" s="684"/>
      <c r="BW466" s="687"/>
    </row>
    <row r="467" spans="2:75" ht="15.75" customHeight="1">
      <c r="B467" s="363" t="s">
        <v>1391</v>
      </c>
      <c r="C467" s="364">
        <v>18956729000100</v>
      </c>
      <c r="D467" s="365" t="s">
        <v>13</v>
      </c>
      <c r="E467" s="365" t="s">
        <v>616</v>
      </c>
      <c r="F467" s="365" t="s">
        <v>617</v>
      </c>
      <c r="G467" s="366" t="s">
        <v>34</v>
      </c>
      <c r="H467" s="366" t="s">
        <v>1338</v>
      </c>
      <c r="I467" s="366" t="s">
        <v>34</v>
      </c>
      <c r="J467" s="366" t="s">
        <v>608</v>
      </c>
      <c r="K467" s="367" t="s">
        <v>48</v>
      </c>
      <c r="L467" s="368"/>
      <c r="M467" s="368" t="s">
        <v>1418</v>
      </c>
      <c r="N467" s="367">
        <v>352691</v>
      </c>
      <c r="O467" s="367" t="s">
        <v>1321</v>
      </c>
      <c r="P467" s="371">
        <v>41579</v>
      </c>
      <c r="Q467" s="372">
        <v>171472496.72999999</v>
      </c>
      <c r="R467" s="372">
        <v>223634643.09630981</v>
      </c>
      <c r="S467" s="367">
        <v>3</v>
      </c>
      <c r="T467" s="369">
        <v>0.12163598683071908</v>
      </c>
      <c r="U467" s="369">
        <v>1.5724121428390154</v>
      </c>
      <c r="V467" s="369">
        <v>0.10366133145380774</v>
      </c>
      <c r="W467" s="369">
        <v>1.0162276642998216</v>
      </c>
      <c r="X467" s="369">
        <v>0.23082748137724263</v>
      </c>
      <c r="Y467" s="369">
        <v>1.7504067235308296</v>
      </c>
      <c r="Z467" s="369">
        <v>0.39822312170356633</v>
      </c>
      <c r="AA467" s="369">
        <v>2.2636293230249538</v>
      </c>
      <c r="AB467" s="369">
        <v>0.10953873543332432</v>
      </c>
      <c r="AC467" s="373">
        <v>6.8234462814633343E-2</v>
      </c>
      <c r="AD467" s="555">
        <v>0</v>
      </c>
      <c r="AE467" s="370" t="s">
        <v>2389</v>
      </c>
      <c r="AF467" s="370" t="s">
        <v>741</v>
      </c>
      <c r="AG467" s="374" t="s">
        <v>741</v>
      </c>
      <c r="AH467" s="374" t="s">
        <v>2282</v>
      </c>
      <c r="AI467" s="374">
        <v>2000</v>
      </c>
      <c r="AJ467" s="374">
        <v>0</v>
      </c>
      <c r="AK467" s="374">
        <v>1000</v>
      </c>
      <c r="AL467" s="369">
        <v>1.3000000000000001E-2</v>
      </c>
      <c r="AM467" s="369">
        <v>0.2</v>
      </c>
      <c r="AN467" s="369" t="s">
        <v>2291</v>
      </c>
      <c r="AO467" s="367" t="s">
        <v>1324</v>
      </c>
      <c r="AP467" s="370" t="s">
        <v>13</v>
      </c>
      <c r="AQ467" s="376" t="s">
        <v>668</v>
      </c>
      <c r="AR467" s="369">
        <v>2.5999999999999999E-3</v>
      </c>
      <c r="AS467" s="369">
        <v>2.5999999999999999E-3</v>
      </c>
      <c r="AT467" s="369"/>
      <c r="AW467" s="680"/>
      <c r="AX467" s="680"/>
      <c r="AY467" s="681"/>
      <c r="AZ467" s="681"/>
      <c r="BA467" s="681"/>
      <c r="BB467" s="682"/>
      <c r="BC467" s="681"/>
      <c r="BD467" s="681"/>
      <c r="BE467" s="681"/>
      <c r="BF467" s="681"/>
      <c r="BG467" s="682"/>
      <c r="BH467" s="682"/>
      <c r="BI467" s="683"/>
      <c r="BJ467" s="683"/>
      <c r="BK467" s="683"/>
      <c r="BL467" s="682"/>
      <c r="BM467" s="682"/>
      <c r="BN467" s="682"/>
      <c r="BO467" s="682"/>
      <c r="BP467" s="682"/>
      <c r="BQ467" s="682"/>
      <c r="BR467" s="682"/>
      <c r="BS467" s="682"/>
      <c r="BT467" s="685"/>
      <c r="BU467" s="686"/>
      <c r="BV467" s="684"/>
      <c r="BW467" s="687"/>
    </row>
    <row r="468" spans="2:75" ht="15.75" customHeight="1">
      <c r="B468" s="363" t="s">
        <v>181</v>
      </c>
      <c r="C468" s="364">
        <v>34702572000134</v>
      </c>
      <c r="D468" s="365" t="s">
        <v>13</v>
      </c>
      <c r="E468" s="365" t="s">
        <v>616</v>
      </c>
      <c r="F468" s="365" t="s">
        <v>610</v>
      </c>
      <c r="G468" s="366" t="s">
        <v>34</v>
      </c>
      <c r="H468" s="366" t="s">
        <v>1338</v>
      </c>
      <c r="I468" s="366" t="s">
        <v>34</v>
      </c>
      <c r="J468" s="366" t="s">
        <v>611</v>
      </c>
      <c r="K468" s="367" t="s">
        <v>48</v>
      </c>
      <c r="L468" s="368" t="s">
        <v>715</v>
      </c>
      <c r="M468" s="368" t="s">
        <v>34</v>
      </c>
      <c r="N468" s="367">
        <v>530042</v>
      </c>
      <c r="O468" s="367" t="s">
        <v>1321</v>
      </c>
      <c r="P468" s="371">
        <v>43887</v>
      </c>
      <c r="Q468" s="372">
        <v>160338500.55000001</v>
      </c>
      <c r="R468" s="372">
        <v>110361540.92940481</v>
      </c>
      <c r="S468" s="367">
        <v>18</v>
      </c>
      <c r="T468" s="369">
        <v>9.2332971482482096E-2</v>
      </c>
      <c r="U468" s="369">
        <v>1.1936063440297333</v>
      </c>
      <c r="V468" s="369">
        <v>0.1816583617502463</v>
      </c>
      <c r="W468" s="369">
        <v>1.7808593626278741</v>
      </c>
      <c r="X468" s="369">
        <v>0.47422000030213551</v>
      </c>
      <c r="Y468" s="369">
        <v>3.5960964093571217</v>
      </c>
      <c r="Z468" s="369" t="s">
        <v>1421</v>
      </c>
      <c r="AA468" s="369" t="s">
        <v>1421</v>
      </c>
      <c r="AB468" s="369">
        <v>8.8774218113997064E-2</v>
      </c>
      <c r="AC468" s="373">
        <v>0.83069020759402035</v>
      </c>
      <c r="AD468" s="555">
        <v>41036284000153</v>
      </c>
      <c r="AE468" s="370" t="s">
        <v>2390</v>
      </c>
      <c r="AF468" s="370" t="s">
        <v>2287</v>
      </c>
      <c r="AG468" s="374" t="s">
        <v>1445</v>
      </c>
      <c r="AH468" s="374" t="s">
        <v>2279</v>
      </c>
      <c r="AI468" s="374">
        <v>10000</v>
      </c>
      <c r="AJ468" s="374">
        <v>1000</v>
      </c>
      <c r="AK468" s="374">
        <v>0</v>
      </c>
      <c r="AL468" s="369">
        <v>0.02</v>
      </c>
      <c r="AM468" s="369">
        <v>0.2</v>
      </c>
      <c r="AN468" s="369" t="s">
        <v>2296</v>
      </c>
      <c r="AO468" s="367" t="s">
        <v>1324</v>
      </c>
      <c r="AP468" s="370" t="s">
        <v>13</v>
      </c>
      <c r="AQ468" s="376" t="s">
        <v>668</v>
      </c>
      <c r="AR468" s="369">
        <v>4.0000000000000001E-3</v>
      </c>
      <c r="AS468" s="369">
        <v>4.0000000000000001E-3</v>
      </c>
      <c r="AT468" s="369"/>
      <c r="AW468" s="680"/>
      <c r="AX468" s="680"/>
      <c r="AY468" s="681"/>
      <c r="AZ468" s="681"/>
      <c r="BA468" s="681"/>
      <c r="BB468" s="682"/>
      <c r="BC468" s="681"/>
      <c r="BD468" s="681"/>
      <c r="BE468" s="681"/>
      <c r="BF468" s="681"/>
      <c r="BG468" s="682"/>
      <c r="BH468" s="682"/>
      <c r="BI468" s="683"/>
      <c r="BJ468" s="683"/>
      <c r="BK468" s="683"/>
      <c r="BL468" s="218"/>
      <c r="BM468" s="682"/>
      <c r="BN468" s="682"/>
      <c r="BO468" s="682"/>
      <c r="BP468" s="682"/>
      <c r="BQ468" s="682"/>
      <c r="BR468" s="682"/>
      <c r="BS468" s="682"/>
      <c r="BT468" s="685"/>
      <c r="BU468" s="686"/>
      <c r="BV468" s="684"/>
      <c r="BW468" s="687"/>
    </row>
    <row r="469" spans="2:75" ht="15.75" customHeight="1">
      <c r="B469" s="363" t="s">
        <v>1618</v>
      </c>
      <c r="C469" s="364">
        <v>37128109000119</v>
      </c>
      <c r="D469" s="365" t="s">
        <v>14</v>
      </c>
      <c r="E469" s="365" t="s">
        <v>614</v>
      </c>
      <c r="F469" s="365" t="s">
        <v>1317</v>
      </c>
      <c r="G469" s="366"/>
      <c r="H469" s="366" t="s">
        <v>865</v>
      </c>
      <c r="I469" s="366" t="s">
        <v>34</v>
      </c>
      <c r="J469" s="366" t="s">
        <v>608</v>
      </c>
      <c r="K469" s="367" t="s">
        <v>48</v>
      </c>
      <c r="L469" s="368"/>
      <c r="M469" s="368"/>
      <c r="N469" s="367">
        <v>553794</v>
      </c>
      <c r="O469" s="367" t="s">
        <v>1321</v>
      </c>
      <c r="P469" s="371">
        <v>44109</v>
      </c>
      <c r="Q469" s="372">
        <v>31673948.789999999</v>
      </c>
      <c r="R469" s="372">
        <v>45363107.936547622</v>
      </c>
      <c r="S469" s="367">
        <v>12</v>
      </c>
      <c r="T469" s="369">
        <v>5.9698158052556849E-2</v>
      </c>
      <c r="U469" s="369">
        <v>0.67147971920249649</v>
      </c>
      <c r="V469" s="369">
        <v>-9.4300198766301802E-2</v>
      </c>
      <c r="W469" s="369">
        <v>-0.86545972748254107</v>
      </c>
      <c r="X469" s="369" t="s">
        <v>1421</v>
      </c>
      <c r="Y469" s="369" t="s">
        <v>1421</v>
      </c>
      <c r="Z469" s="369" t="s">
        <v>1421</v>
      </c>
      <c r="AA469" s="369" t="s">
        <v>1421</v>
      </c>
      <c r="AB469" s="369">
        <v>0.21390980235453769</v>
      </c>
      <c r="AC469" s="373">
        <v>-0.83965436615065336</v>
      </c>
      <c r="AD469" s="555">
        <v>31963459000114</v>
      </c>
      <c r="AE469" s="370" t="s">
        <v>2391</v>
      </c>
      <c r="AF469" s="370" t="s">
        <v>2287</v>
      </c>
      <c r="AG469" s="374" t="s">
        <v>1445</v>
      </c>
      <c r="AH469" s="374" t="s">
        <v>2288</v>
      </c>
      <c r="AI469" s="374">
        <v>200</v>
      </c>
      <c r="AJ469" s="374" t="s">
        <v>1432</v>
      </c>
      <c r="AK469" s="374">
        <v>200</v>
      </c>
      <c r="AL469" s="369">
        <v>1.8500000000000003E-2</v>
      </c>
      <c r="AM469" s="369">
        <v>0.2</v>
      </c>
      <c r="AN469" s="369" t="s">
        <v>34</v>
      </c>
      <c r="AO469" s="367" t="s">
        <v>1321</v>
      </c>
      <c r="AP469" s="370" t="s">
        <v>13</v>
      </c>
      <c r="AQ469" s="376" t="s">
        <v>2346</v>
      </c>
      <c r="AR469" s="369" t="s">
        <v>34</v>
      </c>
      <c r="AS469" s="369" t="s">
        <v>34</v>
      </c>
      <c r="AT469" s="369"/>
      <c r="AW469" s="680"/>
      <c r="AX469" s="680"/>
      <c r="AY469" s="681"/>
      <c r="AZ469" s="681"/>
      <c r="BA469" s="681"/>
      <c r="BB469" s="682"/>
      <c r="BC469" s="681"/>
      <c r="BD469" s="681"/>
      <c r="BE469" s="681"/>
      <c r="BF469" s="681"/>
      <c r="BG469" s="682"/>
      <c r="BH469" s="682"/>
      <c r="BI469" s="683"/>
      <c r="BJ469" s="683"/>
      <c r="BK469" s="683"/>
      <c r="BL469" s="218"/>
      <c r="BM469" s="682"/>
      <c r="BN469" s="682"/>
      <c r="BO469" s="682"/>
      <c r="BP469" s="682"/>
      <c r="BQ469" s="682"/>
      <c r="BR469" s="682"/>
      <c r="BS469" s="682"/>
      <c r="BT469" s="685"/>
      <c r="BU469" s="686"/>
      <c r="BV469" s="684"/>
      <c r="BW469" s="687"/>
    </row>
    <row r="470" spans="2:75" ht="15.75" customHeight="1">
      <c r="B470" s="363" t="s">
        <v>182</v>
      </c>
      <c r="C470" s="364">
        <v>30858733000122</v>
      </c>
      <c r="D470" s="365" t="s">
        <v>14</v>
      </c>
      <c r="E470" s="365" t="s">
        <v>607</v>
      </c>
      <c r="F470" s="365"/>
      <c r="G470" s="366"/>
      <c r="H470" s="366" t="s">
        <v>34</v>
      </c>
      <c r="I470" s="366" t="s">
        <v>34</v>
      </c>
      <c r="J470" s="366" t="s">
        <v>608</v>
      </c>
      <c r="K470" s="367" t="s">
        <v>48</v>
      </c>
      <c r="L470" s="368"/>
      <c r="M470" s="368" t="s">
        <v>34</v>
      </c>
      <c r="N470" s="367">
        <v>497673</v>
      </c>
      <c r="O470" s="367" t="s">
        <v>1321</v>
      </c>
      <c r="P470" s="371">
        <v>43621</v>
      </c>
      <c r="Q470" s="372">
        <v>176442924.84</v>
      </c>
      <c r="R470" s="372">
        <v>231484493.1188888</v>
      </c>
      <c r="S470" s="367">
        <v>17</v>
      </c>
      <c r="T470" s="369">
        <v>6.3752240000668481E-2</v>
      </c>
      <c r="U470" s="369">
        <v>0.82413764973805903</v>
      </c>
      <c r="V470" s="369">
        <v>-0.15078374145231777</v>
      </c>
      <c r="W470" s="369">
        <v>-1.4781848471506249</v>
      </c>
      <c r="X470" s="369">
        <v>-5.2331590186521004E-2</v>
      </c>
      <c r="Y470" s="369">
        <v>-0.39683995496983915</v>
      </c>
      <c r="Z470" s="369">
        <v>8.7159153576918946E-2</v>
      </c>
      <c r="AA470" s="369">
        <v>0.49544088490575983</v>
      </c>
      <c r="AB470" s="369">
        <v>0.21872591687248263</v>
      </c>
      <c r="AC470" s="373">
        <v>-1.0818352140337038</v>
      </c>
      <c r="AD470" s="555">
        <v>31635364000171</v>
      </c>
      <c r="AE470" s="370" t="s">
        <v>2391</v>
      </c>
      <c r="AF470" s="370" t="s">
        <v>2287</v>
      </c>
      <c r="AG470" s="374" t="s">
        <v>1445</v>
      </c>
      <c r="AH470" s="374" t="s">
        <v>2282</v>
      </c>
      <c r="AI470" s="374">
        <v>500</v>
      </c>
      <c r="AJ470" s="374">
        <v>100</v>
      </c>
      <c r="AK470" s="374">
        <v>100</v>
      </c>
      <c r="AL470" s="369">
        <v>1.8500000000000003E-2</v>
      </c>
      <c r="AM470" s="369">
        <v>0.2</v>
      </c>
      <c r="AN470" s="369" t="s">
        <v>2329</v>
      </c>
      <c r="AO470" s="367" t="s">
        <v>1324</v>
      </c>
      <c r="AP470" s="370" t="s">
        <v>716</v>
      </c>
      <c r="AQ470" s="376" t="s">
        <v>670</v>
      </c>
      <c r="AR470" s="369">
        <v>4.3166666666666657E-3</v>
      </c>
      <c r="AS470" s="369">
        <v>4.3166666666666657E-3</v>
      </c>
      <c r="AT470" s="369"/>
      <c r="AW470" s="680"/>
      <c r="AX470" s="680"/>
      <c r="AY470" s="681"/>
      <c r="AZ470" s="681"/>
      <c r="BA470" s="681"/>
      <c r="BB470" s="682"/>
      <c r="BC470" s="681"/>
      <c r="BD470" s="681"/>
      <c r="BE470" s="681"/>
      <c r="BF470" s="681"/>
      <c r="BG470" s="682"/>
      <c r="BH470" s="682"/>
      <c r="BI470" s="683"/>
      <c r="BJ470" s="683"/>
      <c r="BK470" s="683"/>
      <c r="BL470" s="218"/>
      <c r="BM470" s="682"/>
      <c r="BN470" s="682"/>
      <c r="BO470" s="682"/>
      <c r="BP470" s="682"/>
      <c r="BQ470" s="682"/>
      <c r="BR470" s="682"/>
      <c r="BS470" s="682"/>
      <c r="BT470" s="685"/>
      <c r="BU470" s="686"/>
      <c r="BV470" s="684"/>
      <c r="BW470" s="687"/>
    </row>
    <row r="471" spans="2:75" ht="15.75" customHeight="1">
      <c r="B471" s="363" t="s">
        <v>42</v>
      </c>
      <c r="C471" s="364">
        <v>35432385000140</v>
      </c>
      <c r="D471" s="365" t="s">
        <v>13</v>
      </c>
      <c r="E471" s="365" t="s">
        <v>616</v>
      </c>
      <c r="F471" s="365" t="s">
        <v>619</v>
      </c>
      <c r="G471" s="366" t="s">
        <v>34</v>
      </c>
      <c r="H471" s="366" t="s">
        <v>865</v>
      </c>
      <c r="I471" s="366" t="s">
        <v>34</v>
      </c>
      <c r="J471" s="366" t="s">
        <v>611</v>
      </c>
      <c r="K471" s="367" t="s">
        <v>48</v>
      </c>
      <c r="L471" s="368" t="s">
        <v>1339</v>
      </c>
      <c r="M471" s="368" t="s">
        <v>1418</v>
      </c>
      <c r="N471" s="367">
        <v>518174</v>
      </c>
      <c r="O471" s="367" t="s">
        <v>1321</v>
      </c>
      <c r="P471" s="371">
        <v>43812</v>
      </c>
      <c r="Q471" s="372">
        <v>275704942.38</v>
      </c>
      <c r="R471" s="372">
        <v>509456336.94119078</v>
      </c>
      <c r="S471" s="367">
        <v>32</v>
      </c>
      <c r="T471" s="369">
        <v>-2.2602085514360826E-2</v>
      </c>
      <c r="U471" s="369">
        <v>-0.29218157095011316</v>
      </c>
      <c r="V471" s="369">
        <v>-1.7183388121116749E-2</v>
      </c>
      <c r="W471" s="369">
        <v>-0.16845466028825876</v>
      </c>
      <c r="X471" s="369">
        <v>6.2139612027473756E-2</v>
      </c>
      <c r="Y471" s="369">
        <v>0.47121596632042495</v>
      </c>
      <c r="Z471" s="369" t="s">
        <v>1421</v>
      </c>
      <c r="AA471" s="369" t="s">
        <v>1421</v>
      </c>
      <c r="AB471" s="369">
        <v>5.505618242627526E-2</v>
      </c>
      <c r="AC471" s="373">
        <v>-2.0519760939576344</v>
      </c>
      <c r="AD471" s="555">
        <v>32785900000188</v>
      </c>
      <c r="AE471" s="370" t="s">
        <v>2391</v>
      </c>
      <c r="AF471" s="370" t="s">
        <v>2287</v>
      </c>
      <c r="AG471" s="374" t="s">
        <v>1445</v>
      </c>
      <c r="AH471" s="374" t="s">
        <v>2279</v>
      </c>
      <c r="AI471" s="374">
        <v>500</v>
      </c>
      <c r="AJ471" s="374">
        <v>100</v>
      </c>
      <c r="AK471" s="374">
        <v>100</v>
      </c>
      <c r="AL471" s="369">
        <v>1.3500000000000002E-2</v>
      </c>
      <c r="AM471" s="369">
        <v>0.15</v>
      </c>
      <c r="AN471" s="369" t="s">
        <v>34</v>
      </c>
      <c r="AO471" s="367" t="s">
        <v>1324</v>
      </c>
      <c r="AP471" s="370" t="s">
        <v>13</v>
      </c>
      <c r="AQ471" s="376" t="s">
        <v>668</v>
      </c>
      <c r="AR471" s="369">
        <v>3.1499999999999996E-3</v>
      </c>
      <c r="AS471" s="369">
        <v>3.1499999999999996E-3</v>
      </c>
      <c r="AT471" s="369"/>
      <c r="AW471" s="680"/>
      <c r="AX471" s="680"/>
      <c r="AY471" s="681"/>
      <c r="AZ471" s="681"/>
      <c r="BA471" s="681"/>
      <c r="BB471" s="682"/>
      <c r="BC471" s="681"/>
      <c r="BD471" s="681"/>
      <c r="BE471" s="681"/>
      <c r="BF471" s="681"/>
      <c r="BG471" s="682"/>
      <c r="BH471" s="682"/>
      <c r="BI471" s="683"/>
      <c r="BJ471" s="683"/>
      <c r="BK471" s="683"/>
      <c r="BL471" s="682"/>
      <c r="BM471" s="682"/>
      <c r="BN471" s="682"/>
      <c r="BO471" s="682"/>
      <c r="BP471" s="682"/>
      <c r="BQ471" s="682"/>
      <c r="BR471" s="682"/>
      <c r="BS471" s="682"/>
      <c r="BT471" s="685"/>
      <c r="BU471" s="686"/>
      <c r="BV471" s="684"/>
      <c r="BW471" s="687"/>
    </row>
    <row r="472" spans="2:75" ht="15.75" customHeight="1">
      <c r="B472" s="363" t="s">
        <v>44</v>
      </c>
      <c r="C472" s="364">
        <v>30317454000151</v>
      </c>
      <c r="D472" s="365" t="s">
        <v>14</v>
      </c>
      <c r="E472" s="365" t="s">
        <v>614</v>
      </c>
      <c r="F472" s="365" t="s">
        <v>1317</v>
      </c>
      <c r="G472" s="366"/>
      <c r="H472" s="366" t="s">
        <v>865</v>
      </c>
      <c r="I472" s="366" t="s">
        <v>34</v>
      </c>
      <c r="J472" s="366" t="s">
        <v>608</v>
      </c>
      <c r="K472" s="367" t="s">
        <v>48</v>
      </c>
      <c r="L472" s="368" t="s">
        <v>1339</v>
      </c>
      <c r="M472" s="368" t="s">
        <v>34</v>
      </c>
      <c r="N472" s="367">
        <v>466999</v>
      </c>
      <c r="O472" s="367" t="s">
        <v>1321</v>
      </c>
      <c r="P472" s="371">
        <v>43250</v>
      </c>
      <c r="Q472" s="372">
        <v>919600065.28999996</v>
      </c>
      <c r="R472" s="372">
        <v>1280131051.1292856</v>
      </c>
      <c r="S472" s="367">
        <v>32</v>
      </c>
      <c r="T472" s="369">
        <v>2.224417102388565E-2</v>
      </c>
      <c r="U472" s="369">
        <v>0.28755474047350066</v>
      </c>
      <c r="V472" s="369">
        <v>-7.4490509258922311E-2</v>
      </c>
      <c r="W472" s="369">
        <v>-0.73025606728224435</v>
      </c>
      <c r="X472" s="369">
        <v>8.9518285016707555E-3</v>
      </c>
      <c r="Y472" s="369">
        <v>6.7883341722257559E-2</v>
      </c>
      <c r="Z472" s="369">
        <v>0.26898999762645048</v>
      </c>
      <c r="AA472" s="369">
        <v>1.5290263499086847</v>
      </c>
      <c r="AB472" s="369">
        <v>0.10942341614756879</v>
      </c>
      <c r="AC472" s="373">
        <v>-1.5405820092033824</v>
      </c>
      <c r="AD472" s="555">
        <v>30317436000170</v>
      </c>
      <c r="AE472" s="370" t="s">
        <v>2391</v>
      </c>
      <c r="AF472" s="370" t="s">
        <v>2287</v>
      </c>
      <c r="AG472" s="374" t="s">
        <v>1445</v>
      </c>
      <c r="AH472" s="374" t="s">
        <v>2282</v>
      </c>
      <c r="AI472" s="374">
        <v>500</v>
      </c>
      <c r="AJ472" s="374">
        <v>100</v>
      </c>
      <c r="AK472" s="374">
        <v>100</v>
      </c>
      <c r="AL472" s="369">
        <v>1.8500000000000003E-2</v>
      </c>
      <c r="AM472" s="369">
        <v>0.2</v>
      </c>
      <c r="AN472" s="369" t="s">
        <v>2310</v>
      </c>
      <c r="AO472" s="367" t="s">
        <v>1324</v>
      </c>
      <c r="AP472" s="370" t="s">
        <v>13</v>
      </c>
      <c r="AQ472" s="376" t="s">
        <v>668</v>
      </c>
      <c r="AR472" s="369">
        <v>4.6249999999999998E-3</v>
      </c>
      <c r="AS472" s="369">
        <v>4.6249999999999998E-3</v>
      </c>
      <c r="AT472" s="369"/>
      <c r="AW472" s="680"/>
      <c r="AX472" s="680"/>
      <c r="AY472" s="681"/>
      <c r="AZ472" s="681"/>
      <c r="BA472" s="681"/>
      <c r="BB472" s="682"/>
      <c r="BC472" s="681"/>
      <c r="BD472" s="681"/>
      <c r="BE472" s="681"/>
      <c r="BF472" s="681"/>
      <c r="BG472" s="682"/>
      <c r="BH472" s="682"/>
      <c r="BI472" s="683"/>
      <c r="BJ472" s="683"/>
      <c r="BK472" s="683"/>
      <c r="BL472" s="682"/>
      <c r="BM472" s="682"/>
      <c r="BN472" s="682"/>
      <c r="BO472" s="682"/>
      <c r="BP472" s="682"/>
      <c r="BQ472" s="682"/>
      <c r="BR472" s="682"/>
      <c r="BS472" s="682"/>
      <c r="BT472" s="685"/>
      <c r="BU472" s="686"/>
      <c r="BV472" s="684"/>
      <c r="BW472" s="687"/>
    </row>
    <row r="473" spans="2:75" ht="15.75" customHeight="1">
      <c r="B473" s="363" t="s">
        <v>183</v>
      </c>
      <c r="C473" s="364">
        <v>40920066000114</v>
      </c>
      <c r="D473" s="365" t="s">
        <v>14</v>
      </c>
      <c r="E473" s="365" t="s">
        <v>614</v>
      </c>
      <c r="F473" s="365" t="s">
        <v>610</v>
      </c>
      <c r="G473" s="366"/>
      <c r="H473" s="366" t="s">
        <v>865</v>
      </c>
      <c r="I473" s="366" t="s">
        <v>34</v>
      </c>
      <c r="J473" s="366" t="s">
        <v>608</v>
      </c>
      <c r="K473" s="367" t="s">
        <v>48</v>
      </c>
      <c r="L473" s="368" t="s">
        <v>1339</v>
      </c>
      <c r="M473" s="368" t="s">
        <v>34</v>
      </c>
      <c r="N473" s="367">
        <v>588849</v>
      </c>
      <c r="O473" s="367" t="s">
        <v>1321</v>
      </c>
      <c r="P473" s="371">
        <v>44277</v>
      </c>
      <c r="Q473" s="372">
        <v>110252563.78</v>
      </c>
      <c r="R473" s="372">
        <v>55398032.074920669</v>
      </c>
      <c r="S473" s="367">
        <v>32</v>
      </c>
      <c r="T473" s="369">
        <v>0.1008306491902784</v>
      </c>
      <c r="U473" s="369">
        <v>1.3034574823467759</v>
      </c>
      <c r="V473" s="369">
        <v>0.12992078833859289</v>
      </c>
      <c r="W473" s="369">
        <v>1.2736581464434777</v>
      </c>
      <c r="X473" s="369" t="s">
        <v>1421</v>
      </c>
      <c r="Y473" s="369" t="s">
        <v>1421</v>
      </c>
      <c r="Z473" s="369" t="s">
        <v>1421</v>
      </c>
      <c r="AA473" s="369" t="s">
        <v>1421</v>
      </c>
      <c r="AB473" s="369">
        <v>0.10230597832481304</v>
      </c>
      <c r="AC473" s="373">
        <v>0.29551165184830996</v>
      </c>
      <c r="AD473" s="555">
        <v>0</v>
      </c>
      <c r="AE473" s="370" t="s">
        <v>2392</v>
      </c>
      <c r="AF473" s="370" t="s">
        <v>2278</v>
      </c>
      <c r="AG473" s="374" t="s">
        <v>1444</v>
      </c>
      <c r="AH473" s="374" t="s">
        <v>2282</v>
      </c>
      <c r="AI473" s="374">
        <v>500</v>
      </c>
      <c r="AJ473" s="374">
        <v>500</v>
      </c>
      <c r="AK473" s="374">
        <v>500</v>
      </c>
      <c r="AL473" s="369">
        <v>1.8000000000000002E-2</v>
      </c>
      <c r="AM473" s="369">
        <v>0.2</v>
      </c>
      <c r="AN473" s="369" t="s">
        <v>34</v>
      </c>
      <c r="AO473" s="367" t="s">
        <v>1324</v>
      </c>
      <c r="AP473" s="370" t="s">
        <v>13</v>
      </c>
      <c r="AQ473" s="376" t="s">
        <v>674</v>
      </c>
      <c r="AR473" s="369">
        <v>4.0000000000000001E-3</v>
      </c>
      <c r="AS473" s="369">
        <v>4.0000000000000001E-3</v>
      </c>
      <c r="AT473" s="369"/>
      <c r="AW473" s="680"/>
      <c r="AX473" s="680"/>
      <c r="AY473" s="681"/>
      <c r="AZ473" s="681"/>
      <c r="BA473" s="681"/>
      <c r="BB473" s="682"/>
      <c r="BC473" s="681"/>
      <c r="BD473" s="681"/>
      <c r="BE473" s="681"/>
      <c r="BF473" s="681"/>
      <c r="BG473" s="682"/>
      <c r="BH473" s="682"/>
      <c r="BI473" s="683"/>
      <c r="BJ473" s="683"/>
      <c r="BK473" s="683"/>
      <c r="BL473" s="682"/>
      <c r="BM473" s="682"/>
      <c r="BN473" s="682"/>
      <c r="BO473" s="682"/>
      <c r="BP473" s="682"/>
      <c r="BQ473" s="682"/>
      <c r="BR473" s="682"/>
      <c r="BS473" s="682"/>
      <c r="BT473" s="685"/>
      <c r="BU473" s="686"/>
      <c r="BV473" s="684"/>
      <c r="BW473" s="687"/>
    </row>
    <row r="474" spans="2:75" ht="15.75" customHeight="1">
      <c r="B474" s="363" t="s">
        <v>481</v>
      </c>
      <c r="C474" s="364">
        <v>29250121000173</v>
      </c>
      <c r="D474" s="365" t="s">
        <v>11</v>
      </c>
      <c r="E474" s="365" t="s">
        <v>620</v>
      </c>
      <c r="F474" s="365" t="s">
        <v>663</v>
      </c>
      <c r="G474" s="366" t="s">
        <v>738</v>
      </c>
      <c r="H474" s="366" t="s">
        <v>34</v>
      </c>
      <c r="I474" s="366"/>
      <c r="J474" s="366" t="s">
        <v>608</v>
      </c>
      <c r="K474" s="367" t="s">
        <v>48</v>
      </c>
      <c r="L474" s="368"/>
      <c r="M474" s="368" t="s">
        <v>34</v>
      </c>
      <c r="N474" s="367">
        <v>470473</v>
      </c>
      <c r="O474" s="367" t="s">
        <v>1321</v>
      </c>
      <c r="P474" s="371">
        <v>43283</v>
      </c>
      <c r="Q474" s="372">
        <v>373298074.62</v>
      </c>
      <c r="R474" s="372">
        <v>253030408.26285723</v>
      </c>
      <c r="S474" s="367">
        <v>30</v>
      </c>
      <c r="T474" s="369">
        <v>9.2309093492847216E-2</v>
      </c>
      <c r="U474" s="369">
        <v>1.1932976685971843</v>
      </c>
      <c r="V474" s="369">
        <v>0.12544997417051262</v>
      </c>
      <c r="W474" s="369">
        <v>1.2298292183771689</v>
      </c>
      <c r="X474" s="369">
        <v>0.18877596823759579</v>
      </c>
      <c r="Y474" s="369">
        <v>1.4315224602918868</v>
      </c>
      <c r="Z474" s="369">
        <v>0.21941061250721661</v>
      </c>
      <c r="AA474" s="369">
        <v>1.2472010518362455</v>
      </c>
      <c r="AB474" s="369">
        <v>2.3810284367875613E-3</v>
      </c>
      <c r="AC474" s="373">
        <v>8.845505335871815</v>
      </c>
      <c r="AD474" s="555">
        <v>0</v>
      </c>
      <c r="AE474" s="370" t="s">
        <v>2393</v>
      </c>
      <c r="AF474" s="370" t="s">
        <v>741</v>
      </c>
      <c r="AG474" s="374" t="s">
        <v>741</v>
      </c>
      <c r="AH474" s="374" t="s">
        <v>2282</v>
      </c>
      <c r="AI474" s="374">
        <v>500</v>
      </c>
      <c r="AJ474" s="374">
        <v>500</v>
      </c>
      <c r="AK474" s="374">
        <v>500</v>
      </c>
      <c r="AL474" s="369">
        <v>4.0000000000000001E-3</v>
      </c>
      <c r="AM474" s="369">
        <v>0.1</v>
      </c>
      <c r="AN474" s="369" t="s">
        <v>64</v>
      </c>
      <c r="AO474" s="367" t="s">
        <v>1324</v>
      </c>
      <c r="AP474" s="370" t="s">
        <v>11</v>
      </c>
      <c r="AQ474" s="376" t="s">
        <v>662</v>
      </c>
      <c r="AR474" s="369">
        <v>5.3333333333333336E-4</v>
      </c>
      <c r="AS474" s="369">
        <v>5.3333333333333336E-4</v>
      </c>
      <c r="AT474" s="369"/>
      <c r="AW474" s="680"/>
      <c r="AX474" s="680"/>
      <c r="AY474" s="681"/>
      <c r="AZ474" s="681"/>
      <c r="BA474" s="681"/>
      <c r="BB474" s="682"/>
      <c r="BC474" s="681"/>
      <c r="BD474" s="681"/>
      <c r="BE474" s="681"/>
      <c r="BF474" s="681"/>
      <c r="BG474" s="682"/>
      <c r="BH474" s="682"/>
      <c r="BI474" s="683"/>
      <c r="BJ474" s="683"/>
      <c r="BK474" s="683"/>
      <c r="BL474" s="218"/>
      <c r="BM474" s="682"/>
      <c r="BN474" s="682"/>
      <c r="BO474" s="682"/>
      <c r="BP474" s="682"/>
      <c r="BQ474" s="682"/>
      <c r="BR474" s="682"/>
      <c r="BS474" s="682"/>
      <c r="BT474" s="685"/>
      <c r="BU474" s="686"/>
      <c r="BV474" s="684"/>
      <c r="BW474" s="687"/>
    </row>
    <row r="475" spans="2:75" ht="15.75" customHeight="1">
      <c r="B475" s="363" t="s">
        <v>184</v>
      </c>
      <c r="C475" s="364">
        <v>10783480000168</v>
      </c>
      <c r="D475" s="365" t="s">
        <v>11</v>
      </c>
      <c r="E475" s="365" t="s">
        <v>620</v>
      </c>
      <c r="F475" s="365" t="s">
        <v>663</v>
      </c>
      <c r="G475" s="366" t="s">
        <v>738</v>
      </c>
      <c r="H475" s="366" t="s">
        <v>34</v>
      </c>
      <c r="I475" s="366"/>
      <c r="J475" s="366" t="s">
        <v>608</v>
      </c>
      <c r="K475" s="367" t="s">
        <v>48</v>
      </c>
      <c r="L475" s="368"/>
      <c r="M475" s="368" t="s">
        <v>1418</v>
      </c>
      <c r="N475" s="367">
        <v>259624</v>
      </c>
      <c r="O475" s="367" t="s">
        <v>1321</v>
      </c>
      <c r="P475" s="371">
        <v>39931</v>
      </c>
      <c r="Q475" s="372">
        <v>1521023677.28</v>
      </c>
      <c r="R475" s="372">
        <v>1111161828.3398409</v>
      </c>
      <c r="S475" s="367">
        <v>5</v>
      </c>
      <c r="T475" s="369">
        <v>8.6691409097946703E-2</v>
      </c>
      <c r="U475" s="369">
        <v>1.1206767659569803</v>
      </c>
      <c r="V475" s="369">
        <v>0.11919231576884171</v>
      </c>
      <c r="W475" s="369">
        <v>1.1684832420875444</v>
      </c>
      <c r="X475" s="369">
        <v>0.17320454911417671</v>
      </c>
      <c r="Y475" s="369">
        <v>1.3134415603664391</v>
      </c>
      <c r="Z475" s="369">
        <v>0.19678621082460435</v>
      </c>
      <c r="AA475" s="369">
        <v>1.1185966181068074</v>
      </c>
      <c r="AB475" s="369">
        <v>2.7708619413541304E-3</v>
      </c>
      <c r="AC475" s="373">
        <v>5.5882217377019368</v>
      </c>
      <c r="AD475" s="555">
        <v>0</v>
      </c>
      <c r="AE475" s="370" t="s">
        <v>2393</v>
      </c>
      <c r="AF475" s="370" t="s">
        <v>741</v>
      </c>
      <c r="AG475" s="374" t="s">
        <v>741</v>
      </c>
      <c r="AH475" s="374" t="s">
        <v>2282</v>
      </c>
      <c r="AI475" s="374">
        <v>100</v>
      </c>
      <c r="AJ475" s="374">
        <v>100</v>
      </c>
      <c r="AK475" s="374">
        <v>100</v>
      </c>
      <c r="AL475" s="369">
        <v>3.4999999999999996E-3</v>
      </c>
      <c r="AM475" s="369" t="s">
        <v>34</v>
      </c>
      <c r="AN475" s="369" t="s">
        <v>64</v>
      </c>
      <c r="AO475" s="367" t="s">
        <v>1324</v>
      </c>
      <c r="AP475" s="370" t="s">
        <v>11</v>
      </c>
      <c r="AQ475" s="376" t="s">
        <v>662</v>
      </c>
      <c r="AR475" s="369">
        <v>7.000000000000001E-4</v>
      </c>
      <c r="AS475" s="369">
        <v>7.000000000000001E-4</v>
      </c>
      <c r="AT475" s="369"/>
      <c r="AW475" s="680"/>
      <c r="AX475" s="680"/>
      <c r="AY475" s="681"/>
      <c r="AZ475" s="681"/>
      <c r="BA475" s="681"/>
      <c r="BB475" s="682"/>
      <c r="BC475" s="681"/>
      <c r="BD475" s="681"/>
      <c r="BE475" s="681"/>
      <c r="BF475" s="681"/>
      <c r="BG475" s="682"/>
      <c r="BH475" s="682"/>
      <c r="BI475" s="683"/>
      <c r="BJ475" s="683"/>
      <c r="BK475" s="683"/>
      <c r="BL475" s="218"/>
      <c r="BM475" s="682"/>
      <c r="BN475" s="682"/>
      <c r="BO475" s="682"/>
      <c r="BP475" s="682"/>
      <c r="BQ475" s="682"/>
      <c r="BR475" s="682"/>
      <c r="BS475" s="682"/>
      <c r="BT475" s="685"/>
      <c r="BU475" s="686"/>
      <c r="BV475" s="684"/>
      <c r="BW475" s="687"/>
    </row>
    <row r="476" spans="2:75" ht="15.75" customHeight="1">
      <c r="B476" s="363" t="s">
        <v>916</v>
      </c>
      <c r="C476" s="364">
        <v>26142614000100</v>
      </c>
      <c r="D476" s="365" t="s">
        <v>11</v>
      </c>
      <c r="E476" s="365" t="s">
        <v>621</v>
      </c>
      <c r="F476" s="365" t="s">
        <v>692</v>
      </c>
      <c r="G476" s="366" t="s">
        <v>738</v>
      </c>
      <c r="H476" s="366" t="s">
        <v>34</v>
      </c>
      <c r="I476" s="366"/>
      <c r="J476" s="366" t="s">
        <v>608</v>
      </c>
      <c r="K476" s="367" t="s">
        <v>48</v>
      </c>
      <c r="L476" s="368"/>
      <c r="M476" s="368" t="s">
        <v>34</v>
      </c>
      <c r="N476" s="367">
        <v>431923</v>
      </c>
      <c r="O476" s="367" t="s">
        <v>1321</v>
      </c>
      <c r="P476" s="371">
        <v>42675</v>
      </c>
      <c r="Q476" s="372">
        <v>85323823.939999998</v>
      </c>
      <c r="R476" s="372">
        <v>93512239.999047592</v>
      </c>
      <c r="S476" s="367">
        <v>15</v>
      </c>
      <c r="T476" s="369">
        <v>5.5720333638414887E-2</v>
      </c>
      <c r="U476" s="369">
        <v>0.72030762851473529</v>
      </c>
      <c r="V476" s="369">
        <v>8.8760415207804977E-2</v>
      </c>
      <c r="W476" s="369">
        <v>0.87014886036944405</v>
      </c>
      <c r="X476" s="369">
        <v>0.16562324054624433</v>
      </c>
      <c r="Y476" s="369">
        <v>1.2559511202711244</v>
      </c>
      <c r="Z476" s="369">
        <v>0.21253906883121698</v>
      </c>
      <c r="AA476" s="369">
        <v>1.2081409699080592</v>
      </c>
      <c r="AB476" s="369">
        <v>2.7034999100929082E-2</v>
      </c>
      <c r="AC476" s="373">
        <v>-0.43404030872130378</v>
      </c>
      <c r="AD476" s="555">
        <v>0</v>
      </c>
      <c r="AE476" s="370" t="s">
        <v>2393</v>
      </c>
      <c r="AF476" s="370" t="s">
        <v>741</v>
      </c>
      <c r="AG476" s="374" t="s">
        <v>741</v>
      </c>
      <c r="AH476" s="374" t="s">
        <v>2282</v>
      </c>
      <c r="AI476" s="374">
        <v>100</v>
      </c>
      <c r="AJ476" s="374">
        <v>0</v>
      </c>
      <c r="AK476" s="374">
        <v>100</v>
      </c>
      <c r="AL476" s="369">
        <v>7.4999999999999997E-3</v>
      </c>
      <c r="AM476" s="369" t="s">
        <v>34</v>
      </c>
      <c r="AN476" s="369" t="s">
        <v>2291</v>
      </c>
      <c r="AO476" s="367" t="s">
        <v>1324</v>
      </c>
      <c r="AP476" s="370" t="s">
        <v>13</v>
      </c>
      <c r="AQ476" s="376" t="s">
        <v>671</v>
      </c>
      <c r="AR476" s="369">
        <v>1E-3</v>
      </c>
      <c r="AS476" s="369">
        <v>1E-3</v>
      </c>
      <c r="AT476" s="369"/>
      <c r="AW476" s="680"/>
      <c r="AX476" s="680"/>
      <c r="AY476" s="681"/>
      <c r="AZ476" s="681"/>
      <c r="BA476" s="681"/>
      <c r="BB476" s="682"/>
      <c r="BC476" s="681"/>
      <c r="BD476" s="681"/>
      <c r="BE476" s="681"/>
      <c r="BF476" s="681"/>
      <c r="BG476" s="682"/>
      <c r="BH476" s="682"/>
      <c r="BI476" s="683"/>
      <c r="BJ476" s="683"/>
      <c r="BK476" s="683"/>
      <c r="BL476" s="682"/>
      <c r="BM476" s="682"/>
      <c r="BN476" s="682"/>
      <c r="BO476" s="682"/>
      <c r="BP476" s="682"/>
      <c r="BQ476" s="682"/>
      <c r="BR476" s="682"/>
      <c r="BS476" s="682"/>
      <c r="BT476" s="685"/>
      <c r="BU476" s="686"/>
      <c r="BV476" s="684"/>
      <c r="BW476" s="687"/>
    </row>
    <row r="477" spans="2:75" ht="15.75" customHeight="1">
      <c r="B477" s="363" t="s">
        <v>476</v>
      </c>
      <c r="C477" s="364">
        <v>807777000162</v>
      </c>
      <c r="D477" s="365" t="s">
        <v>11</v>
      </c>
      <c r="E477" s="365" t="s">
        <v>620</v>
      </c>
      <c r="F477" s="365" t="s">
        <v>663</v>
      </c>
      <c r="G477" s="366" t="s">
        <v>738</v>
      </c>
      <c r="H477" s="366" t="s">
        <v>34</v>
      </c>
      <c r="I477" s="366" t="s">
        <v>1304</v>
      </c>
      <c r="J477" s="366" t="s">
        <v>608</v>
      </c>
      <c r="K477" s="367" t="s">
        <v>48</v>
      </c>
      <c r="L477" s="368"/>
      <c r="M477" s="368" t="s">
        <v>1418</v>
      </c>
      <c r="N477" s="367">
        <v>19119</v>
      </c>
      <c r="O477" s="367" t="s">
        <v>1321</v>
      </c>
      <c r="P477" s="371">
        <v>34974</v>
      </c>
      <c r="Q477" s="372">
        <v>508292963.69</v>
      </c>
      <c r="R477" s="372">
        <v>335332890.36464292</v>
      </c>
      <c r="S477" s="367">
        <v>0</v>
      </c>
      <c r="T477" s="369">
        <v>7.8443038330331394E-2</v>
      </c>
      <c r="U477" s="369">
        <v>1.0140484671157268</v>
      </c>
      <c r="V477" s="369">
        <v>0.10465733630486462</v>
      </c>
      <c r="W477" s="369">
        <v>1.0259918422167515</v>
      </c>
      <c r="X477" s="369">
        <v>0.13667399648355061</v>
      </c>
      <c r="Y477" s="369">
        <v>1.0364237436081225</v>
      </c>
      <c r="Z477" s="369">
        <v>0.17315194492776609</v>
      </c>
      <c r="AA477" s="369">
        <v>0.98425178879758413</v>
      </c>
      <c r="AB477" s="369">
        <v>1.5056997745612327E-3</v>
      </c>
      <c r="AC477" s="373">
        <v>1.596533821977534</v>
      </c>
      <c r="AD477" s="555">
        <v>0</v>
      </c>
      <c r="AE477" s="370" t="s">
        <v>2393</v>
      </c>
      <c r="AF477" s="370" t="s">
        <v>741</v>
      </c>
      <c r="AG477" s="374" t="s">
        <v>741</v>
      </c>
      <c r="AH477" s="374" t="s">
        <v>2282</v>
      </c>
      <c r="AI477" s="374">
        <v>1</v>
      </c>
      <c r="AJ477" s="374">
        <v>1</v>
      </c>
      <c r="AK477" s="374">
        <v>1</v>
      </c>
      <c r="AL477" s="369">
        <v>2.5000000000000001E-3</v>
      </c>
      <c r="AM477" s="369" t="s">
        <v>34</v>
      </c>
      <c r="AN477" s="369" t="s">
        <v>64</v>
      </c>
      <c r="AO477" s="367" t="s">
        <v>1324</v>
      </c>
      <c r="AP477" s="370" t="s">
        <v>11</v>
      </c>
      <c r="AQ477" s="376" t="s">
        <v>662</v>
      </c>
      <c r="AR477" s="369">
        <v>3.3333333333333332E-4</v>
      </c>
      <c r="AS477" s="369">
        <v>3.3333333333333332E-4</v>
      </c>
      <c r="AT477" s="369"/>
      <c r="AW477" s="680"/>
      <c r="AX477" s="680"/>
      <c r="AY477" s="681"/>
      <c r="AZ477" s="681"/>
      <c r="BA477" s="681"/>
      <c r="BB477" s="682"/>
      <c r="BC477" s="681"/>
      <c r="BD477" s="681"/>
      <c r="BE477" s="681"/>
      <c r="BF477" s="681"/>
      <c r="BG477" s="682"/>
      <c r="BH477" s="682"/>
      <c r="BI477" s="683"/>
      <c r="BJ477" s="683"/>
      <c r="BK477" s="683"/>
      <c r="BL477" s="682"/>
      <c r="BM477" s="682"/>
      <c r="BN477" s="682"/>
      <c r="BO477" s="682"/>
      <c r="BP477" s="682"/>
      <c r="BQ477" s="682"/>
      <c r="BR477" s="682"/>
      <c r="BS477" s="682"/>
      <c r="BT477" s="685"/>
      <c r="BU477" s="686"/>
      <c r="BV477" s="684"/>
      <c r="BW477" s="687"/>
    </row>
    <row r="478" spans="2:75" ht="15.75" customHeight="1">
      <c r="B478" s="363" t="s">
        <v>917</v>
      </c>
      <c r="C478" s="364">
        <v>34658753000100</v>
      </c>
      <c r="D478" s="365" t="s">
        <v>14</v>
      </c>
      <c r="E478" s="365" t="s">
        <v>607</v>
      </c>
      <c r="F478" s="365"/>
      <c r="G478" s="366"/>
      <c r="H478" s="366" t="s">
        <v>34</v>
      </c>
      <c r="I478" s="366" t="s">
        <v>34</v>
      </c>
      <c r="J478" s="366" t="s">
        <v>611</v>
      </c>
      <c r="K478" s="367"/>
      <c r="L478" s="368"/>
      <c r="M478" s="368" t="s">
        <v>1418</v>
      </c>
      <c r="N478" s="367">
        <v>524433</v>
      </c>
      <c r="O478" s="367" t="s">
        <v>1321</v>
      </c>
      <c r="P478" s="371">
        <v>43857</v>
      </c>
      <c r="Q478" s="372">
        <v>27683230.050000001</v>
      </c>
      <c r="R478" s="372">
        <v>36425219.33980158</v>
      </c>
      <c r="S478" s="367">
        <v>3</v>
      </c>
      <c r="T478" s="369">
        <v>-0.24655819513092592</v>
      </c>
      <c r="U478" s="369">
        <v>-3.1873059120233012</v>
      </c>
      <c r="V478" s="369">
        <v>-0.1540122950886984</v>
      </c>
      <c r="W478" s="369">
        <v>-1.5098354682158948</v>
      </c>
      <c r="X478" s="369">
        <v>-1.7840896806556872E-3</v>
      </c>
      <c r="Y478" s="369">
        <v>-1.3529076147124534E-2</v>
      </c>
      <c r="Z478" s="369" t="s">
        <v>1421</v>
      </c>
      <c r="AA478" s="369" t="s">
        <v>1421</v>
      </c>
      <c r="AB478" s="369">
        <v>0.21940203458076654</v>
      </c>
      <c r="AC478" s="373">
        <v>-1.0956156877714833</v>
      </c>
      <c r="AD478" s="555">
        <v>0</v>
      </c>
      <c r="AE478" s="370" t="s">
        <v>2393</v>
      </c>
      <c r="AF478" s="370" t="s">
        <v>741</v>
      </c>
      <c r="AG478" s="374" t="s">
        <v>741</v>
      </c>
      <c r="AH478" s="374" t="s">
        <v>2282</v>
      </c>
      <c r="AI478" s="374">
        <v>500</v>
      </c>
      <c r="AJ478" s="374">
        <v>0</v>
      </c>
      <c r="AK478" s="374">
        <v>500</v>
      </c>
      <c r="AL478" s="369">
        <v>0.01</v>
      </c>
      <c r="AM478" s="369" t="s">
        <v>34</v>
      </c>
      <c r="AN478" s="369" t="s">
        <v>2291</v>
      </c>
      <c r="AO478" s="367" t="s">
        <v>1324</v>
      </c>
      <c r="AP478" s="370" t="s">
        <v>716</v>
      </c>
      <c r="AQ478" s="376" t="s">
        <v>659</v>
      </c>
      <c r="AR478" s="369">
        <v>1.333E-3</v>
      </c>
      <c r="AS478" s="369">
        <v>1.333E-3</v>
      </c>
      <c r="AT478" s="369"/>
      <c r="AW478" s="680"/>
      <c r="AX478" s="680"/>
      <c r="AY478" s="681"/>
      <c r="AZ478" s="681"/>
      <c r="BA478" s="681"/>
      <c r="BB478" s="682"/>
      <c r="BC478" s="681"/>
      <c r="BD478" s="681"/>
      <c r="BE478" s="681"/>
      <c r="BF478" s="681"/>
      <c r="BG478" s="682"/>
      <c r="BH478" s="682"/>
      <c r="BI478" s="683"/>
      <c r="BJ478" s="683"/>
      <c r="BK478" s="683"/>
      <c r="BL478" s="682"/>
      <c r="BM478" s="682"/>
      <c r="BN478" s="682"/>
      <c r="BO478" s="682"/>
      <c r="BP478" s="682"/>
      <c r="BQ478" s="682"/>
      <c r="BR478" s="682"/>
      <c r="BS478" s="682"/>
      <c r="BT478" s="685"/>
      <c r="BU478" s="686"/>
      <c r="BV478" s="684"/>
      <c r="BW478" s="687"/>
    </row>
    <row r="479" spans="2:75" ht="15.75" customHeight="1">
      <c r="B479" s="363" t="s">
        <v>512</v>
      </c>
      <c r="C479" s="364">
        <v>12672120000114</v>
      </c>
      <c r="D479" s="365" t="s">
        <v>13</v>
      </c>
      <c r="E479" s="365" t="s">
        <v>615</v>
      </c>
      <c r="F479" s="365" t="s">
        <v>619</v>
      </c>
      <c r="G479" s="366" t="s">
        <v>34</v>
      </c>
      <c r="H479" s="366" t="s">
        <v>1337</v>
      </c>
      <c r="I479" s="366" t="s">
        <v>34</v>
      </c>
      <c r="J479" s="366"/>
      <c r="K479" s="367" t="s">
        <v>48</v>
      </c>
      <c r="L479" s="368"/>
      <c r="M479" s="368" t="s">
        <v>1418</v>
      </c>
      <c r="N479" s="367">
        <v>403679</v>
      </c>
      <c r="O479" s="367" t="s">
        <v>1321</v>
      </c>
      <c r="P479" s="371">
        <v>42199</v>
      </c>
      <c r="Q479" s="372">
        <v>178351074.72999999</v>
      </c>
      <c r="R479" s="372">
        <v>145298474.96234128</v>
      </c>
      <c r="S479" s="367">
        <v>3</v>
      </c>
      <c r="T479" s="369">
        <v>6.167042060029515E-2</v>
      </c>
      <c r="U479" s="369">
        <v>0.79722556401707445</v>
      </c>
      <c r="V479" s="369">
        <v>9.0583148238009725E-2</v>
      </c>
      <c r="W479" s="369">
        <v>0.88801773880221357</v>
      </c>
      <c r="X479" s="369">
        <v>0.13216995250107821</v>
      </c>
      <c r="Y479" s="369">
        <v>1.0022687598819275</v>
      </c>
      <c r="Z479" s="369">
        <v>0.23054571466852281</v>
      </c>
      <c r="AA479" s="369">
        <v>1.3104965823905315</v>
      </c>
      <c r="AB479" s="369">
        <v>2.6975459011612673E-2</v>
      </c>
      <c r="AC479" s="373">
        <v>-0.37302063573785382</v>
      </c>
      <c r="AD479" s="555">
        <v>0</v>
      </c>
      <c r="AE479" s="370" t="s">
        <v>2393</v>
      </c>
      <c r="AF479" s="370" t="s">
        <v>741</v>
      </c>
      <c r="AG479" s="374" t="s">
        <v>741</v>
      </c>
      <c r="AH479" s="374" t="s">
        <v>2282</v>
      </c>
      <c r="AI479" s="374">
        <v>500</v>
      </c>
      <c r="AJ479" s="374">
        <v>500</v>
      </c>
      <c r="AK479" s="374">
        <v>500</v>
      </c>
      <c r="AL479" s="369">
        <v>5.0000000000000001E-3</v>
      </c>
      <c r="AM479" s="369" t="s">
        <v>34</v>
      </c>
      <c r="AN479" s="369" t="s">
        <v>636</v>
      </c>
      <c r="AO479" s="367" t="s">
        <v>1324</v>
      </c>
      <c r="AP479" s="370" t="s">
        <v>11</v>
      </c>
      <c r="AQ479" s="376" t="s">
        <v>676</v>
      </c>
      <c r="AR479" s="369">
        <v>6.6666666666666664E-4</v>
      </c>
      <c r="AS479" s="369">
        <v>6.6666666666666664E-4</v>
      </c>
      <c r="AT479" s="369"/>
      <c r="AW479" s="680"/>
      <c r="AX479" s="680"/>
      <c r="AY479" s="681"/>
      <c r="AZ479" s="681"/>
      <c r="BA479" s="681"/>
      <c r="BB479" s="682"/>
      <c r="BC479" s="681"/>
      <c r="BD479" s="681"/>
      <c r="BE479" s="681"/>
      <c r="BF479" s="681"/>
      <c r="BG479" s="682"/>
      <c r="BH479" s="682"/>
      <c r="BI479" s="683"/>
      <c r="BJ479" s="683"/>
      <c r="BK479" s="683"/>
      <c r="BL479" s="682"/>
      <c r="BM479" s="682"/>
      <c r="BN479" s="682"/>
      <c r="BO479" s="682"/>
      <c r="BP479" s="682"/>
      <c r="BQ479" s="682"/>
      <c r="BR479" s="682"/>
      <c r="BS479" s="682"/>
      <c r="BT479" s="685"/>
      <c r="BU479" s="686"/>
      <c r="BV479" s="684"/>
      <c r="BW479" s="687"/>
    </row>
    <row r="480" spans="2:75" ht="15.75" customHeight="1">
      <c r="B480" s="363" t="s">
        <v>918</v>
      </c>
      <c r="C480" s="364">
        <v>12265822000183</v>
      </c>
      <c r="D480" s="365" t="s">
        <v>11</v>
      </c>
      <c r="E480" s="365" t="s">
        <v>661</v>
      </c>
      <c r="F480" s="365" t="s">
        <v>672</v>
      </c>
      <c r="G480" s="366" t="s">
        <v>738</v>
      </c>
      <c r="H480" s="366" t="s">
        <v>34</v>
      </c>
      <c r="I480" s="366" t="s">
        <v>1304</v>
      </c>
      <c r="J480" s="366" t="s">
        <v>608</v>
      </c>
      <c r="K480" s="367" t="s">
        <v>48</v>
      </c>
      <c r="L480" s="368"/>
      <c r="M480" s="368" t="s">
        <v>1418</v>
      </c>
      <c r="N480" s="367">
        <v>259640</v>
      </c>
      <c r="O480" s="367" t="s">
        <v>1321</v>
      </c>
      <c r="P480" s="371">
        <v>40389</v>
      </c>
      <c r="Q480" s="372">
        <v>48950357.060000002</v>
      </c>
      <c r="R480" s="372">
        <v>36209903.546627</v>
      </c>
      <c r="S480" s="367">
        <v>0</v>
      </c>
      <c r="T480" s="369">
        <v>7.2821446844013815E-2</v>
      </c>
      <c r="U480" s="369">
        <v>0.94137705674218264</v>
      </c>
      <c r="V480" s="369">
        <v>8.8288698236010488E-2</v>
      </c>
      <c r="W480" s="369">
        <v>0.86552445674917122</v>
      </c>
      <c r="X480" s="369">
        <v>0.10771922105474707</v>
      </c>
      <c r="Y480" s="369">
        <v>0.81685442159107857</v>
      </c>
      <c r="Z480" s="369">
        <v>0.15821318215630908</v>
      </c>
      <c r="AA480" s="369">
        <v>0.89933501823307682</v>
      </c>
      <c r="AB480" s="369">
        <v>7.3207048868881904E-3</v>
      </c>
      <c r="AC480" s="373">
        <v>-1.7081290702242762</v>
      </c>
      <c r="AD480" s="555">
        <v>0</v>
      </c>
      <c r="AE480" s="370" t="s">
        <v>2393</v>
      </c>
      <c r="AF480" s="370" t="s">
        <v>741</v>
      </c>
      <c r="AG480" s="374" t="s">
        <v>741</v>
      </c>
      <c r="AH480" s="374" t="s">
        <v>2282</v>
      </c>
      <c r="AI480" s="374">
        <v>500</v>
      </c>
      <c r="AJ480" s="374">
        <v>500</v>
      </c>
      <c r="AK480" s="374">
        <v>500</v>
      </c>
      <c r="AL480" s="369">
        <v>2E-3</v>
      </c>
      <c r="AM480" s="369" t="s">
        <v>34</v>
      </c>
      <c r="AN480" s="369" t="s">
        <v>64</v>
      </c>
      <c r="AO480" s="367" t="s">
        <v>1324</v>
      </c>
      <c r="AP480" s="370" t="s">
        <v>11</v>
      </c>
      <c r="AQ480" s="376" t="s">
        <v>676</v>
      </c>
      <c r="AR480" s="369">
        <v>4.6666666666666666E-4</v>
      </c>
      <c r="AS480" s="369">
        <v>4.6666666666666666E-4</v>
      </c>
      <c r="AT480" s="369"/>
      <c r="AW480" s="680"/>
      <c r="AX480" s="680"/>
      <c r="AY480" s="681"/>
      <c r="AZ480" s="681"/>
      <c r="BA480" s="681"/>
      <c r="BB480" s="682"/>
      <c r="BC480" s="681"/>
      <c r="BD480" s="681"/>
      <c r="BE480" s="681"/>
      <c r="BF480" s="681"/>
      <c r="BG480" s="682"/>
      <c r="BH480" s="682"/>
      <c r="BI480" s="683"/>
      <c r="BJ480" s="683"/>
      <c r="BK480" s="683"/>
      <c r="BL480" s="682"/>
      <c r="BM480" s="682"/>
      <c r="BN480" s="682"/>
      <c r="BO480" s="682"/>
      <c r="BP480" s="682"/>
      <c r="BQ480" s="682"/>
      <c r="BR480" s="682"/>
      <c r="BS480" s="682"/>
      <c r="BT480" s="685"/>
      <c r="BU480" s="686"/>
      <c r="BV480" s="684"/>
      <c r="BW480" s="687"/>
    </row>
    <row r="481" spans="2:75" ht="15.75" customHeight="1">
      <c r="B481" s="363" t="s">
        <v>185</v>
      </c>
      <c r="C481" s="364">
        <v>13155995000101</v>
      </c>
      <c r="D481" s="365" t="s">
        <v>14</v>
      </c>
      <c r="E481" s="365" t="s">
        <v>607</v>
      </c>
      <c r="F481" s="365"/>
      <c r="G481" s="366"/>
      <c r="H481" s="366" t="s">
        <v>34</v>
      </c>
      <c r="I481" s="366" t="s">
        <v>34</v>
      </c>
      <c r="J481" s="366" t="s">
        <v>608</v>
      </c>
      <c r="K481" s="367" t="s">
        <v>48</v>
      </c>
      <c r="L481" s="368"/>
      <c r="M481" s="368" t="s">
        <v>1418</v>
      </c>
      <c r="N481" s="367">
        <v>289140</v>
      </c>
      <c r="O481" s="367" t="s">
        <v>1321</v>
      </c>
      <c r="P481" s="371">
        <v>40802</v>
      </c>
      <c r="Q481" s="372">
        <v>140563845.65000001</v>
      </c>
      <c r="R481" s="372">
        <v>151542825.07503977</v>
      </c>
      <c r="S481" s="367">
        <v>14</v>
      </c>
      <c r="T481" s="369">
        <v>5.6849573694760291E-2</v>
      </c>
      <c r="U481" s="369">
        <v>0.73490553512973134</v>
      </c>
      <c r="V481" s="369">
        <v>-0.11648045801563067</v>
      </c>
      <c r="W481" s="369">
        <v>-1.1418979683715971</v>
      </c>
      <c r="X481" s="369">
        <v>-2.1059589757095099E-2</v>
      </c>
      <c r="Y481" s="369">
        <v>-0.15969869482470805</v>
      </c>
      <c r="Z481" s="369">
        <v>3.0372141104899608E-3</v>
      </c>
      <c r="AA481" s="369">
        <v>1.7264509633190029E-2</v>
      </c>
      <c r="AB481" s="369">
        <v>0.21599854298955165</v>
      </c>
      <c r="AC481" s="373">
        <v>-0.91498889122752702</v>
      </c>
      <c r="AD481" s="555">
        <v>0</v>
      </c>
      <c r="AE481" s="370" t="s">
        <v>2393</v>
      </c>
      <c r="AF481" s="370" t="s">
        <v>741</v>
      </c>
      <c r="AG481" s="374" t="s">
        <v>741</v>
      </c>
      <c r="AH481" s="374" t="s">
        <v>2282</v>
      </c>
      <c r="AI481" s="374">
        <v>500</v>
      </c>
      <c r="AJ481" s="374">
        <v>500</v>
      </c>
      <c r="AK481" s="374">
        <v>500</v>
      </c>
      <c r="AL481" s="369">
        <v>0.02</v>
      </c>
      <c r="AM481" s="369">
        <v>0.2</v>
      </c>
      <c r="AN481" s="369" t="s">
        <v>666</v>
      </c>
      <c r="AO481" s="367" t="s">
        <v>1324</v>
      </c>
      <c r="AP481" s="370" t="s">
        <v>716</v>
      </c>
      <c r="AQ481" s="376" t="s">
        <v>670</v>
      </c>
      <c r="AR481" s="369">
        <v>3.3333333333333335E-3</v>
      </c>
      <c r="AS481" s="369">
        <v>3.3333333333333335E-3</v>
      </c>
      <c r="AT481" s="369"/>
      <c r="AW481" s="680"/>
      <c r="AX481" s="680"/>
      <c r="AY481" s="681"/>
      <c r="AZ481" s="681"/>
      <c r="BA481" s="681"/>
      <c r="BB481" s="682"/>
      <c r="BC481" s="681"/>
      <c r="BD481" s="681"/>
      <c r="BE481" s="681"/>
      <c r="BF481" s="681"/>
      <c r="BG481" s="682"/>
      <c r="BH481" s="682"/>
      <c r="BI481" s="683"/>
      <c r="BJ481" s="683"/>
      <c r="BK481" s="683"/>
      <c r="BL481" s="682"/>
      <c r="BM481" s="682"/>
      <c r="BN481" s="682"/>
      <c r="BO481" s="682"/>
      <c r="BP481" s="682"/>
      <c r="BQ481" s="682"/>
      <c r="BR481" s="682"/>
      <c r="BS481" s="682"/>
      <c r="BT481" s="685"/>
      <c r="BU481" s="686"/>
      <c r="BV481" s="684"/>
      <c r="BW481" s="687"/>
    </row>
    <row r="482" spans="2:75" ht="15.75" customHeight="1">
      <c r="B482" s="363" t="s">
        <v>186</v>
      </c>
      <c r="C482" s="364">
        <v>9274058000106</v>
      </c>
      <c r="D482" s="365" t="s">
        <v>13</v>
      </c>
      <c r="E482" s="365" t="s">
        <v>615</v>
      </c>
      <c r="F482" s="365" t="s">
        <v>619</v>
      </c>
      <c r="G482" s="366" t="s">
        <v>34</v>
      </c>
      <c r="H482" s="366" t="s">
        <v>1337</v>
      </c>
      <c r="I482" s="366" t="s">
        <v>34</v>
      </c>
      <c r="J482" s="366"/>
      <c r="K482" s="367" t="s">
        <v>48</v>
      </c>
      <c r="L482" s="368"/>
      <c r="M482" s="368" t="s">
        <v>1418</v>
      </c>
      <c r="N482" s="367">
        <v>223131</v>
      </c>
      <c r="O482" s="367" t="s">
        <v>1321</v>
      </c>
      <c r="P482" s="371">
        <v>39538</v>
      </c>
      <c r="Q482" s="372">
        <v>98309678.540000007</v>
      </c>
      <c r="R482" s="372">
        <v>111702866.97519842</v>
      </c>
      <c r="S482" s="367">
        <v>1</v>
      </c>
      <c r="T482" s="369">
        <v>8.0357704701044863E-2</v>
      </c>
      <c r="U482" s="369">
        <v>1.0387997329971412</v>
      </c>
      <c r="V482" s="369">
        <v>9.5969984667467756E-2</v>
      </c>
      <c r="W482" s="369">
        <v>0.9408267479659892</v>
      </c>
      <c r="X482" s="369">
        <v>0.1011171678571543</v>
      </c>
      <c r="Y482" s="369">
        <v>0.76678985286111823</v>
      </c>
      <c r="Z482" s="369">
        <v>0.16535584554399052</v>
      </c>
      <c r="AA482" s="369">
        <v>0.93993623249629088</v>
      </c>
      <c r="AB482" s="369">
        <v>1.48270265165957E-2</v>
      </c>
      <c r="AC482" s="373">
        <v>-0.3632653823103138</v>
      </c>
      <c r="AD482" s="555">
        <v>0</v>
      </c>
      <c r="AE482" s="370" t="s">
        <v>2393</v>
      </c>
      <c r="AF482" s="370" t="s">
        <v>741</v>
      </c>
      <c r="AG482" s="374" t="s">
        <v>741</v>
      </c>
      <c r="AH482" s="374" t="s">
        <v>2282</v>
      </c>
      <c r="AI482" s="374">
        <v>500</v>
      </c>
      <c r="AJ482" s="374">
        <v>0</v>
      </c>
      <c r="AK482" s="374">
        <v>0</v>
      </c>
      <c r="AL482" s="369">
        <v>0.01</v>
      </c>
      <c r="AM482" s="369">
        <v>0.2</v>
      </c>
      <c r="AN482" s="369" t="s">
        <v>64</v>
      </c>
      <c r="AO482" s="367" t="s">
        <v>1324</v>
      </c>
      <c r="AP482" s="370" t="s">
        <v>13</v>
      </c>
      <c r="AQ482" s="376" t="s">
        <v>678</v>
      </c>
      <c r="AR482" s="369">
        <v>1.3333333333333333E-3</v>
      </c>
      <c r="AS482" s="369">
        <v>1.3333333333333333E-3</v>
      </c>
      <c r="AT482" s="369"/>
      <c r="AW482" s="680"/>
      <c r="AX482" s="680"/>
      <c r="AY482" s="681"/>
      <c r="AZ482" s="681"/>
      <c r="BA482" s="681"/>
      <c r="BB482" s="682"/>
      <c r="BC482" s="681"/>
      <c r="BD482" s="681"/>
      <c r="BE482" s="681"/>
      <c r="BF482" s="681"/>
      <c r="BG482" s="682"/>
      <c r="BH482" s="682"/>
      <c r="BI482" s="683"/>
      <c r="BJ482" s="683"/>
      <c r="BK482" s="683"/>
      <c r="BL482" s="218"/>
      <c r="BM482" s="682"/>
      <c r="BN482" s="682"/>
      <c r="BO482" s="682"/>
      <c r="BP482" s="682"/>
      <c r="BQ482" s="682"/>
      <c r="BR482" s="682"/>
      <c r="BS482" s="682"/>
      <c r="BT482" s="685"/>
      <c r="BU482" s="686"/>
      <c r="BV482" s="684"/>
      <c r="BW482" s="687"/>
    </row>
    <row r="483" spans="2:75" ht="15.75" customHeight="1">
      <c r="B483" s="363" t="s">
        <v>919</v>
      </c>
      <c r="C483" s="364">
        <v>6092123000186</v>
      </c>
      <c r="D483" s="365" t="s">
        <v>13</v>
      </c>
      <c r="E483" s="365" t="s">
        <v>615</v>
      </c>
      <c r="F483" s="365" t="s">
        <v>619</v>
      </c>
      <c r="G483" s="366" t="s">
        <v>34</v>
      </c>
      <c r="H483" s="366" t="s">
        <v>1337</v>
      </c>
      <c r="I483" s="366" t="s">
        <v>34</v>
      </c>
      <c r="J483" s="366"/>
      <c r="K483" s="367" t="s">
        <v>48</v>
      </c>
      <c r="L483" s="368"/>
      <c r="M483" s="368" t="s">
        <v>1418</v>
      </c>
      <c r="N483" s="367">
        <v>126251</v>
      </c>
      <c r="O483" s="367" t="s">
        <v>1321</v>
      </c>
      <c r="P483" s="371">
        <v>38034</v>
      </c>
      <c r="Q483" s="372">
        <v>57881963.439999998</v>
      </c>
      <c r="R483" s="372">
        <v>59072140.367817447</v>
      </c>
      <c r="S483" s="367">
        <v>15</v>
      </c>
      <c r="T483" s="369">
        <v>9.5730712864274814E-2</v>
      </c>
      <c r="U483" s="369">
        <v>1.2375296100479787</v>
      </c>
      <c r="V483" s="369">
        <v>0.1142787149770168</v>
      </c>
      <c r="W483" s="369">
        <v>1.1203135245472768</v>
      </c>
      <c r="X483" s="369">
        <v>0.16317761981391987</v>
      </c>
      <c r="Y483" s="369">
        <v>1.2374055339851011</v>
      </c>
      <c r="Z483" s="369">
        <v>0.22928095208897203</v>
      </c>
      <c r="AA483" s="369">
        <v>1.3033072618671819</v>
      </c>
      <c r="AB483" s="369">
        <v>2.5568345198194713E-2</v>
      </c>
      <c r="AC483" s="373">
        <v>0.4460222600651933</v>
      </c>
      <c r="AD483" s="555">
        <v>0</v>
      </c>
      <c r="AE483" s="370" t="s">
        <v>2393</v>
      </c>
      <c r="AF483" s="370" t="s">
        <v>741</v>
      </c>
      <c r="AG483" s="374" t="s">
        <v>741</v>
      </c>
      <c r="AH483" s="374" t="s">
        <v>2282</v>
      </c>
      <c r="AI483" s="374">
        <v>500</v>
      </c>
      <c r="AJ483" s="374">
        <v>500</v>
      </c>
      <c r="AK483" s="374">
        <v>500</v>
      </c>
      <c r="AL483" s="369">
        <v>6.0000000000000001E-3</v>
      </c>
      <c r="AM483" s="369">
        <v>0.1</v>
      </c>
      <c r="AN483" s="369" t="s">
        <v>64</v>
      </c>
      <c r="AO483" s="367" t="s">
        <v>1324</v>
      </c>
      <c r="AP483" s="370" t="s">
        <v>13</v>
      </c>
      <c r="AQ483" s="376" t="s">
        <v>686</v>
      </c>
      <c r="AR483" s="369">
        <v>8.0000000000000004E-4</v>
      </c>
      <c r="AS483" s="369">
        <v>8.0000000000000004E-4</v>
      </c>
      <c r="AT483" s="369"/>
      <c r="AW483" s="680"/>
      <c r="AX483" s="680"/>
      <c r="AY483" s="681"/>
      <c r="AZ483" s="681"/>
      <c r="BA483" s="681"/>
      <c r="BB483" s="682"/>
      <c r="BC483" s="681"/>
      <c r="BD483" s="681"/>
      <c r="BE483" s="681"/>
      <c r="BF483" s="681"/>
      <c r="BG483" s="682"/>
      <c r="BH483" s="682"/>
      <c r="BI483" s="683"/>
      <c r="BJ483" s="683"/>
      <c r="BK483" s="683"/>
      <c r="BL483" s="218"/>
      <c r="BM483" s="682"/>
      <c r="BN483" s="682"/>
      <c r="BO483" s="682"/>
      <c r="BP483" s="682"/>
      <c r="BQ483" s="682"/>
      <c r="BR483" s="682"/>
      <c r="BS483" s="682"/>
      <c r="BT483" s="685"/>
      <c r="BU483" s="686"/>
      <c r="BV483" s="684"/>
      <c r="BW483" s="687"/>
    </row>
    <row r="484" spans="2:75" ht="15.75" customHeight="1">
      <c r="B484" s="363" t="s">
        <v>187</v>
      </c>
      <c r="C484" s="364">
        <v>37681308000150</v>
      </c>
      <c r="D484" s="365" t="s">
        <v>14</v>
      </c>
      <c r="E484" s="365" t="s">
        <v>607</v>
      </c>
      <c r="F484" s="365"/>
      <c r="G484" s="366"/>
      <c r="H484" s="366" t="s">
        <v>34</v>
      </c>
      <c r="I484" s="366" t="s">
        <v>34</v>
      </c>
      <c r="J484" s="366" t="s">
        <v>608</v>
      </c>
      <c r="K484" s="367" t="s">
        <v>48</v>
      </c>
      <c r="L484" s="368"/>
      <c r="M484" s="368" t="s">
        <v>1418</v>
      </c>
      <c r="N484" s="367">
        <v>554588</v>
      </c>
      <c r="O484" s="367" t="s">
        <v>1321</v>
      </c>
      <c r="P484" s="371">
        <v>44103</v>
      </c>
      <c r="Q484" s="372">
        <v>24066195.260000002</v>
      </c>
      <c r="R484" s="372">
        <v>24583404.761388902</v>
      </c>
      <c r="S484" s="367">
        <v>32</v>
      </c>
      <c r="T484" s="369">
        <v>-1.3209175316808985E-2</v>
      </c>
      <c r="U484" s="369">
        <v>-0.17075758750529849</v>
      </c>
      <c r="V484" s="369">
        <v>-0.20190233642661792</v>
      </c>
      <c r="W484" s="369">
        <v>-1.9793180049489127</v>
      </c>
      <c r="X484" s="369" t="s">
        <v>1421</v>
      </c>
      <c r="Y484" s="369" t="s">
        <v>1421</v>
      </c>
      <c r="Z484" s="369" t="s">
        <v>1421</v>
      </c>
      <c r="AA484" s="369" t="s">
        <v>1421</v>
      </c>
      <c r="AB484" s="369">
        <v>0.2386851277156179</v>
      </c>
      <c r="AC484" s="373">
        <v>-1.2323755090138728</v>
      </c>
      <c r="AD484" s="555">
        <v>37681117000198</v>
      </c>
      <c r="AE484" s="370" t="s">
        <v>2394</v>
      </c>
      <c r="AF484" s="370" t="s">
        <v>2278</v>
      </c>
      <c r="AG484" s="374" t="s">
        <v>1444</v>
      </c>
      <c r="AH484" s="374" t="s">
        <v>2282</v>
      </c>
      <c r="AI484" s="374">
        <v>5000</v>
      </c>
      <c r="AJ484" s="374">
        <v>1000</v>
      </c>
      <c r="AK484" s="374">
        <v>1000</v>
      </c>
      <c r="AL484" s="691">
        <v>0.02</v>
      </c>
      <c r="AM484" s="691">
        <v>0.2</v>
      </c>
      <c r="AN484" s="369" t="s">
        <v>34</v>
      </c>
      <c r="AO484" s="367" t="s">
        <v>1324</v>
      </c>
      <c r="AP484" s="370" t="s">
        <v>716</v>
      </c>
      <c r="AQ484" s="376" t="s">
        <v>659</v>
      </c>
      <c r="AR484" s="369">
        <v>3.3333333333333331E-3</v>
      </c>
      <c r="AS484" s="369">
        <v>3.3333333333333331E-3</v>
      </c>
      <c r="AT484" s="369"/>
      <c r="AW484" s="680"/>
      <c r="AX484" s="680"/>
      <c r="AY484" s="681"/>
      <c r="AZ484" s="681"/>
      <c r="BA484" s="681"/>
      <c r="BB484" s="682"/>
      <c r="BC484" s="681"/>
      <c r="BD484" s="681"/>
      <c r="BE484" s="681"/>
      <c r="BF484" s="681"/>
      <c r="BG484" s="682"/>
      <c r="BH484" s="682"/>
      <c r="BI484" s="683"/>
      <c r="BJ484" s="683"/>
      <c r="BK484" s="683"/>
      <c r="BL484" s="682"/>
      <c r="BM484" s="682"/>
      <c r="BN484" s="682"/>
      <c r="BO484" s="682"/>
      <c r="BP484" s="682"/>
      <c r="BQ484" s="682"/>
      <c r="BR484" s="682"/>
      <c r="BS484" s="682"/>
      <c r="BT484" s="685"/>
      <c r="BU484" s="686"/>
      <c r="BV484" s="684"/>
      <c r="BW484" s="687"/>
    </row>
    <row r="485" spans="2:75" ht="15.75" customHeight="1">
      <c r="B485" s="363" t="s">
        <v>188</v>
      </c>
      <c r="C485" s="364">
        <v>27011904000179</v>
      </c>
      <c r="D485" s="365" t="s">
        <v>13</v>
      </c>
      <c r="E485" s="365" t="s">
        <v>615</v>
      </c>
      <c r="F485" s="365" t="s">
        <v>619</v>
      </c>
      <c r="G485" s="366" t="s">
        <v>34</v>
      </c>
      <c r="H485" s="366" t="s">
        <v>1337</v>
      </c>
      <c r="I485" s="366" t="s">
        <v>34</v>
      </c>
      <c r="J485" s="366"/>
      <c r="K485" s="367" t="s">
        <v>48</v>
      </c>
      <c r="L485" s="368"/>
      <c r="M485" s="368" t="s">
        <v>1418</v>
      </c>
      <c r="N485" s="367">
        <v>443328</v>
      </c>
      <c r="O485" s="367" t="s">
        <v>1321</v>
      </c>
      <c r="P485" s="371">
        <v>42893</v>
      </c>
      <c r="Q485" s="372">
        <v>59343565.219999999</v>
      </c>
      <c r="R485" s="372">
        <v>67584561.996706352</v>
      </c>
      <c r="S485" s="367">
        <v>5</v>
      </c>
      <c r="T485" s="369">
        <v>7.6321203846366092E-2</v>
      </c>
      <c r="U485" s="369">
        <v>0.98661909859895003</v>
      </c>
      <c r="V485" s="369">
        <v>0.11363610952324787</v>
      </c>
      <c r="W485" s="369">
        <v>1.1140138423978059</v>
      </c>
      <c r="X485" s="369">
        <v>0.16725124040590833</v>
      </c>
      <c r="Y485" s="369">
        <v>1.2682965389503063</v>
      </c>
      <c r="Z485" s="369">
        <v>0.47918896391430454</v>
      </c>
      <c r="AA485" s="369">
        <v>2.7238654183264916</v>
      </c>
      <c r="AB485" s="369">
        <v>3.7144487905189955E-2</v>
      </c>
      <c r="AC485" s="373">
        <v>0.30120933150205464</v>
      </c>
      <c r="AD485" s="555">
        <v>0</v>
      </c>
      <c r="AE485" s="370" t="s">
        <v>2395</v>
      </c>
      <c r="AF485" s="370" t="s">
        <v>2396</v>
      </c>
      <c r="AG485" s="374" t="s">
        <v>1446</v>
      </c>
      <c r="AH485" s="374" t="s">
        <v>2279</v>
      </c>
      <c r="AI485" s="374">
        <v>50000</v>
      </c>
      <c r="AJ485" s="374">
        <v>1000</v>
      </c>
      <c r="AK485" s="374">
        <v>50000</v>
      </c>
      <c r="AL485" s="369">
        <v>1.4999999999999999E-2</v>
      </c>
      <c r="AM485" s="369">
        <v>0.5</v>
      </c>
      <c r="AN485" s="369" t="s">
        <v>2291</v>
      </c>
      <c r="AO485" s="367" t="s">
        <v>1324</v>
      </c>
      <c r="AP485" s="370" t="s">
        <v>13</v>
      </c>
      <c r="AQ485" s="376" t="s">
        <v>668</v>
      </c>
      <c r="AR485" s="369">
        <v>2.9999999999999996E-3</v>
      </c>
      <c r="AS485" s="369">
        <v>2.9999999999999996E-3</v>
      </c>
      <c r="AT485" s="369"/>
      <c r="AW485" s="680"/>
      <c r="AX485" s="680"/>
      <c r="AY485" s="681"/>
      <c r="AZ485" s="681"/>
      <c r="BA485" s="681"/>
      <c r="BB485" s="682"/>
      <c r="BC485" s="681"/>
      <c r="BD485" s="681"/>
      <c r="BE485" s="681"/>
      <c r="BF485" s="681"/>
      <c r="BG485" s="682"/>
      <c r="BH485" s="682"/>
      <c r="BI485" s="683"/>
      <c r="BJ485" s="683"/>
      <c r="BK485" s="683"/>
      <c r="BL485" s="682"/>
      <c r="BM485" s="682"/>
      <c r="BN485" s="682"/>
      <c r="BO485" s="682"/>
      <c r="BP485" s="682"/>
      <c r="BQ485" s="682"/>
      <c r="BR485" s="682"/>
      <c r="BS485" s="682"/>
      <c r="BT485" s="685"/>
      <c r="BU485" s="686"/>
      <c r="BV485" s="684"/>
      <c r="BW485" s="687"/>
    </row>
    <row r="486" spans="2:75" ht="15.75" customHeight="1">
      <c r="B486" s="363" t="s">
        <v>189</v>
      </c>
      <c r="C486" s="364">
        <v>12813445000170</v>
      </c>
      <c r="D486" s="365" t="s">
        <v>13</v>
      </c>
      <c r="E486" s="365" t="s">
        <v>615</v>
      </c>
      <c r="F486" s="365" t="s">
        <v>619</v>
      </c>
      <c r="G486" s="366" t="s">
        <v>34</v>
      </c>
      <c r="H486" s="366" t="s">
        <v>1337</v>
      </c>
      <c r="I486" s="366" t="s">
        <v>34</v>
      </c>
      <c r="J486" s="366"/>
      <c r="K486" s="367" t="s">
        <v>48</v>
      </c>
      <c r="L486" s="368"/>
      <c r="M486" s="368" t="s">
        <v>1418</v>
      </c>
      <c r="N486" s="367">
        <v>263168</v>
      </c>
      <c r="O486" s="367" t="s">
        <v>1321</v>
      </c>
      <c r="P486" s="371">
        <v>40519</v>
      </c>
      <c r="Q486" s="372">
        <v>28443796.699999999</v>
      </c>
      <c r="R486" s="372">
        <v>27720198.450992063</v>
      </c>
      <c r="S486" s="367">
        <v>5</v>
      </c>
      <c r="T486" s="369">
        <v>6.5232075836155756E-2</v>
      </c>
      <c r="U486" s="369">
        <v>0.8432677764197859</v>
      </c>
      <c r="V486" s="369">
        <v>9.2728359458042142E-2</v>
      </c>
      <c r="W486" s="369">
        <v>0.90904798177699864</v>
      </c>
      <c r="X486" s="369">
        <v>0.118646526425076</v>
      </c>
      <c r="Y486" s="369">
        <v>0.89971816327458531</v>
      </c>
      <c r="Z486" s="369">
        <v>0.16213026729676616</v>
      </c>
      <c r="AA486" s="369">
        <v>0.92160100004446033</v>
      </c>
      <c r="AB486" s="369">
        <v>1.8744639873164142E-2</v>
      </c>
      <c r="AC486" s="373">
        <v>-0.44193792559189954</v>
      </c>
      <c r="AD486" s="555">
        <v>0</v>
      </c>
      <c r="AE486" s="370" t="s">
        <v>2395</v>
      </c>
      <c r="AF486" s="370" t="s">
        <v>2396</v>
      </c>
      <c r="AG486" s="374" t="s">
        <v>1446</v>
      </c>
      <c r="AH486" s="374" t="s">
        <v>2282</v>
      </c>
      <c r="AI486" s="374">
        <v>20000</v>
      </c>
      <c r="AJ486" s="374">
        <v>5000</v>
      </c>
      <c r="AK486" s="374">
        <v>20000</v>
      </c>
      <c r="AL486" s="691">
        <v>6.0000000000000001E-3</v>
      </c>
      <c r="AM486" s="691">
        <v>0.2</v>
      </c>
      <c r="AN486" s="369" t="s">
        <v>2296</v>
      </c>
      <c r="AO486" s="367" t="s">
        <v>1324</v>
      </c>
      <c r="AP486" s="370" t="s">
        <v>13</v>
      </c>
      <c r="AQ486" s="376" t="s">
        <v>668</v>
      </c>
      <c r="AR486" s="369">
        <v>2.3999999999999998E-3</v>
      </c>
      <c r="AS486" s="369">
        <v>2.3999999999999998E-3</v>
      </c>
      <c r="AT486" s="369"/>
      <c r="AW486" s="680"/>
      <c r="AX486" s="680"/>
      <c r="AY486" s="681"/>
      <c r="AZ486" s="681"/>
      <c r="BA486" s="681"/>
      <c r="BB486" s="682"/>
      <c r="BC486" s="681"/>
      <c r="BD486" s="681"/>
      <c r="BE486" s="681"/>
      <c r="BF486" s="681"/>
      <c r="BG486" s="682"/>
      <c r="BH486" s="682"/>
      <c r="BI486" s="683"/>
      <c r="BJ486" s="683"/>
      <c r="BK486" s="683"/>
      <c r="BL486" s="218"/>
      <c r="BM486" s="682"/>
      <c r="BN486" s="682"/>
      <c r="BO486" s="682"/>
      <c r="BP486" s="682"/>
      <c r="BQ486" s="682"/>
      <c r="BR486" s="682"/>
      <c r="BS486" s="682"/>
      <c r="BT486" s="685"/>
      <c r="BU486" s="686"/>
      <c r="BV486" s="684"/>
      <c r="BW486" s="687"/>
    </row>
    <row r="487" spans="2:75" ht="15.75" customHeight="1">
      <c r="B487" s="363" t="s">
        <v>920</v>
      </c>
      <c r="C487" s="364">
        <v>7195440000190</v>
      </c>
      <c r="D487" s="365" t="s">
        <v>14</v>
      </c>
      <c r="E487" s="365" t="s">
        <v>607</v>
      </c>
      <c r="F487" s="365"/>
      <c r="G487" s="366"/>
      <c r="H487" s="366" t="s">
        <v>34</v>
      </c>
      <c r="I487" s="366" t="s">
        <v>34</v>
      </c>
      <c r="J487" s="366" t="s">
        <v>608</v>
      </c>
      <c r="K487" s="367" t="s">
        <v>48</v>
      </c>
      <c r="L487" s="368"/>
      <c r="M487" s="368" t="s">
        <v>1418</v>
      </c>
      <c r="N487" s="367">
        <v>287288</v>
      </c>
      <c r="O487" s="367" t="s">
        <v>1321</v>
      </c>
      <c r="P487" s="371">
        <v>40809</v>
      </c>
      <c r="Q487" s="372">
        <v>45554862.869999997</v>
      </c>
      <c r="R487" s="372">
        <v>43759699.914999984</v>
      </c>
      <c r="S487" s="367">
        <v>5</v>
      </c>
      <c r="T487" s="369">
        <v>0.1252916035636038</v>
      </c>
      <c r="U487" s="369">
        <v>1.6196690138532912</v>
      </c>
      <c r="V487" s="369">
        <v>8.0940283882524611E-3</v>
      </c>
      <c r="W487" s="369">
        <v>7.9348542493258803E-2</v>
      </c>
      <c r="X487" s="369">
        <v>0.12854817805480656</v>
      </c>
      <c r="Y487" s="369">
        <v>0.97480418632231214</v>
      </c>
      <c r="Z487" s="369">
        <v>0.22071230480987558</v>
      </c>
      <c r="AA487" s="369">
        <v>1.254600292877925</v>
      </c>
      <c r="AB487" s="369">
        <v>0.16719132574612175</v>
      </c>
      <c r="AC487" s="373">
        <v>-0.44937695858121651</v>
      </c>
      <c r="AD487" s="555">
        <v>0</v>
      </c>
      <c r="AE487" s="370" t="s">
        <v>2395</v>
      </c>
      <c r="AF487" s="370" t="s">
        <v>2396</v>
      </c>
      <c r="AG487" s="374" t="s">
        <v>1446</v>
      </c>
      <c r="AH487" s="374" t="s">
        <v>2282</v>
      </c>
      <c r="AI487" s="374">
        <v>25000</v>
      </c>
      <c r="AJ487" s="374">
        <v>5000</v>
      </c>
      <c r="AK487" s="374">
        <v>5000</v>
      </c>
      <c r="AL487" s="369">
        <v>1.2E-2</v>
      </c>
      <c r="AM487" s="369">
        <v>0.2</v>
      </c>
      <c r="AN487" s="369" t="s">
        <v>666</v>
      </c>
      <c r="AO487" s="367" t="s">
        <v>1324</v>
      </c>
      <c r="AP487" s="370" t="s">
        <v>716</v>
      </c>
      <c r="AQ487" s="376" t="s">
        <v>659</v>
      </c>
      <c r="AR487" s="369">
        <v>2.3999999999999998E-3</v>
      </c>
      <c r="AS487" s="369">
        <v>2.3999999999999998E-3</v>
      </c>
      <c r="AT487" s="369"/>
      <c r="AW487" s="680"/>
      <c r="AX487" s="680"/>
      <c r="AY487" s="681"/>
      <c r="AZ487" s="681"/>
      <c r="BA487" s="681"/>
      <c r="BB487" s="682"/>
      <c r="BC487" s="681"/>
      <c r="BD487" s="681"/>
      <c r="BE487" s="681"/>
      <c r="BF487" s="681"/>
      <c r="BG487" s="682"/>
      <c r="BH487" s="682"/>
      <c r="BI487" s="683"/>
      <c r="BJ487" s="683"/>
      <c r="BK487" s="683"/>
      <c r="BL487" s="682"/>
      <c r="BM487" s="682"/>
      <c r="BN487" s="682"/>
      <c r="BO487" s="682"/>
      <c r="BP487" s="682"/>
      <c r="BQ487" s="682"/>
      <c r="BR487" s="682"/>
      <c r="BS487" s="682"/>
      <c r="BT487" s="685"/>
      <c r="BU487" s="686"/>
      <c r="BV487" s="684"/>
      <c r="BW487" s="687"/>
    </row>
    <row r="488" spans="2:75" ht="15.75" customHeight="1">
      <c r="B488" s="363" t="s">
        <v>921</v>
      </c>
      <c r="C488" s="364">
        <v>44614202000107</v>
      </c>
      <c r="D488" s="365" t="s">
        <v>11</v>
      </c>
      <c r="E488" s="365" t="s">
        <v>661</v>
      </c>
      <c r="F488" s="365"/>
      <c r="G488" s="366"/>
      <c r="H488" s="366" t="s">
        <v>34</v>
      </c>
      <c r="I488" s="366" t="s">
        <v>34</v>
      </c>
      <c r="J488" s="366" t="s">
        <v>611</v>
      </c>
      <c r="K488" s="367" t="s">
        <v>48</v>
      </c>
      <c r="L488" s="368"/>
      <c r="M488" s="368" t="s">
        <v>1418</v>
      </c>
      <c r="N488" s="367">
        <v>644668</v>
      </c>
      <c r="O488" s="367" t="s">
        <v>1321</v>
      </c>
      <c r="P488" s="371">
        <v>44650</v>
      </c>
      <c r="Q488" s="372">
        <v>3784111.87</v>
      </c>
      <c r="R488" s="372" t="s">
        <v>1421</v>
      </c>
      <c r="S488" s="367">
        <v>6</v>
      </c>
      <c r="T488" s="369" t="s">
        <v>1421</v>
      </c>
      <c r="U488" s="369" t="s">
        <v>1421</v>
      </c>
      <c r="V488" s="369" t="s">
        <v>1421</v>
      </c>
      <c r="W488" s="369" t="s">
        <v>1421</v>
      </c>
      <c r="X488" s="369" t="s">
        <v>1421</v>
      </c>
      <c r="Y488" s="369" t="s">
        <v>1421</v>
      </c>
      <c r="Z488" s="369" t="s">
        <v>1421</v>
      </c>
      <c r="AA488" s="369" t="s">
        <v>1421</v>
      </c>
      <c r="AB488" s="369" t="s">
        <v>1421</v>
      </c>
      <c r="AC488" s="373" t="s">
        <v>1421</v>
      </c>
      <c r="AD488" s="555">
        <v>44585973000105</v>
      </c>
      <c r="AE488" s="370" t="s">
        <v>2313</v>
      </c>
      <c r="AF488" s="370" t="s">
        <v>2278</v>
      </c>
      <c r="AG488" s="374" t="s">
        <v>1444</v>
      </c>
      <c r="AH488" s="374" t="s">
        <v>2288</v>
      </c>
      <c r="AI488" s="374">
        <v>5000</v>
      </c>
      <c r="AJ488" s="374">
        <v>5000</v>
      </c>
      <c r="AK488" s="374">
        <v>5000</v>
      </c>
      <c r="AL488" s="369">
        <v>0.01</v>
      </c>
      <c r="AM488" s="369" t="s">
        <v>34</v>
      </c>
      <c r="AN488" s="369" t="s">
        <v>2296</v>
      </c>
      <c r="AO488" s="367" t="s">
        <v>1321</v>
      </c>
      <c r="AP488" s="370" t="s">
        <v>13</v>
      </c>
      <c r="AQ488" s="376" t="s">
        <v>679</v>
      </c>
      <c r="AR488" s="369" t="s">
        <v>34</v>
      </c>
      <c r="AS488" s="369" t="s">
        <v>34</v>
      </c>
      <c r="AT488" s="369"/>
      <c r="AW488" s="680"/>
      <c r="AX488" s="680"/>
      <c r="AY488" s="681"/>
      <c r="AZ488" s="681"/>
      <c r="BA488" s="681"/>
      <c r="BB488" s="682"/>
      <c r="BC488" s="681"/>
      <c r="BD488" s="681"/>
      <c r="BE488" s="681"/>
      <c r="BF488" s="681"/>
      <c r="BG488" s="682"/>
      <c r="BH488" s="682"/>
      <c r="BI488" s="683"/>
      <c r="BJ488" s="683"/>
      <c r="BK488" s="683"/>
      <c r="BL488" s="682"/>
      <c r="BM488" s="682"/>
      <c r="BN488" s="682"/>
      <c r="BO488" s="682"/>
      <c r="BP488" s="682"/>
      <c r="BQ488" s="682"/>
      <c r="BR488" s="682"/>
      <c r="BS488" s="682"/>
      <c r="BT488" s="685"/>
      <c r="BU488" s="686"/>
      <c r="BV488" s="684"/>
      <c r="BW488" s="687"/>
    </row>
    <row r="489" spans="2:75" ht="15.75" customHeight="1">
      <c r="B489" s="363" t="s">
        <v>1619</v>
      </c>
      <c r="C489" s="364">
        <v>34429929000152</v>
      </c>
      <c r="D489" s="365" t="s">
        <v>14</v>
      </c>
      <c r="E489" s="365"/>
      <c r="F489" s="365"/>
      <c r="G489" s="366"/>
      <c r="H489" s="366" t="s">
        <v>34</v>
      </c>
      <c r="I489" s="366"/>
      <c r="J489" s="366"/>
      <c r="K489" s="367"/>
      <c r="L489" s="368"/>
      <c r="M489" s="368"/>
      <c r="N489" s="367">
        <v>564540</v>
      </c>
      <c r="O489" s="367" t="s">
        <v>1321</v>
      </c>
      <c r="P489" s="371">
        <v>44155</v>
      </c>
      <c r="Q489" s="372" t="s">
        <v>1394</v>
      </c>
      <c r="R489" s="372" t="s">
        <v>1421</v>
      </c>
      <c r="S489" s="367">
        <v>32</v>
      </c>
      <c r="T489" s="369" t="s">
        <v>1421</v>
      </c>
      <c r="U489" s="369" t="s">
        <v>1421</v>
      </c>
      <c r="V489" s="369" t="s">
        <v>1421</v>
      </c>
      <c r="W489" s="369" t="s">
        <v>1421</v>
      </c>
      <c r="X489" s="369" t="s">
        <v>1421</v>
      </c>
      <c r="Y489" s="369" t="s">
        <v>1421</v>
      </c>
      <c r="Z489" s="369" t="s">
        <v>1421</v>
      </c>
      <c r="AA489" s="369" t="s">
        <v>1421</v>
      </c>
      <c r="AB489" s="369" t="s">
        <v>1421</v>
      </c>
      <c r="AC489" s="373" t="s">
        <v>1421</v>
      </c>
      <c r="AD489" s="555">
        <v>0</v>
      </c>
      <c r="AE489" s="370" t="s">
        <v>2372</v>
      </c>
      <c r="AF489" s="370" t="s">
        <v>2278</v>
      </c>
      <c r="AG489" s="374" t="s">
        <v>1444</v>
      </c>
      <c r="AH489" s="374" t="s">
        <v>726</v>
      </c>
      <c r="AI489" s="374">
        <v>0</v>
      </c>
      <c r="AJ489" s="374">
        <v>0</v>
      </c>
      <c r="AK489" s="374">
        <v>0</v>
      </c>
      <c r="AL489" s="369">
        <v>2.3999999999999998E-3</v>
      </c>
      <c r="AM489" s="369" t="s">
        <v>34</v>
      </c>
      <c r="AN489" s="369" t="s">
        <v>34</v>
      </c>
      <c r="AO489" s="367" t="s">
        <v>1324</v>
      </c>
      <c r="AP489" s="370" t="s">
        <v>716</v>
      </c>
      <c r="AQ489" s="376" t="s">
        <v>687</v>
      </c>
      <c r="AR489" s="369" t="s">
        <v>34</v>
      </c>
      <c r="AS489" s="369" t="s">
        <v>34</v>
      </c>
      <c r="AT489" s="369"/>
      <c r="AW489" s="680"/>
      <c r="AX489" s="680"/>
      <c r="AY489" s="681"/>
      <c r="AZ489" s="681"/>
      <c r="BA489" s="681"/>
      <c r="BB489" s="682"/>
      <c r="BC489" s="681"/>
      <c r="BD489" s="681"/>
      <c r="BE489" s="681"/>
      <c r="BF489" s="681"/>
      <c r="BG489" s="682"/>
      <c r="BH489" s="682"/>
      <c r="BI489" s="683"/>
      <c r="BJ489" s="683"/>
      <c r="BK489" s="683"/>
      <c r="BL489" s="682"/>
      <c r="BM489" s="682"/>
      <c r="BN489" s="682"/>
      <c r="BO489" s="682"/>
      <c r="BP489" s="682"/>
      <c r="BQ489" s="682"/>
      <c r="BR489" s="682"/>
      <c r="BS489" s="682"/>
      <c r="BT489" s="685"/>
      <c r="BU489" s="686"/>
      <c r="BV489" s="684"/>
      <c r="BW489" s="687"/>
    </row>
    <row r="490" spans="2:75" ht="15.75" customHeight="1">
      <c r="B490" s="363" t="s">
        <v>922</v>
      </c>
      <c r="C490" s="364">
        <v>17251743000137</v>
      </c>
      <c r="D490" s="365" t="s">
        <v>11</v>
      </c>
      <c r="E490" s="365" t="s">
        <v>620</v>
      </c>
      <c r="F490" s="365" t="s">
        <v>663</v>
      </c>
      <c r="G490" s="366" t="s">
        <v>738</v>
      </c>
      <c r="H490" s="366" t="s">
        <v>34</v>
      </c>
      <c r="I490" s="366"/>
      <c r="J490" s="366" t="s">
        <v>608</v>
      </c>
      <c r="K490" s="367" t="s">
        <v>48</v>
      </c>
      <c r="L490" s="368"/>
      <c r="M490" s="368" t="s">
        <v>34</v>
      </c>
      <c r="N490" s="367">
        <v>352349</v>
      </c>
      <c r="O490" s="367" t="s">
        <v>1321</v>
      </c>
      <c r="P490" s="371">
        <v>41578</v>
      </c>
      <c r="Q490" s="372">
        <v>761902169.69000006</v>
      </c>
      <c r="R490" s="372">
        <v>520811833.84849209</v>
      </c>
      <c r="S490" s="367">
        <v>91</v>
      </c>
      <c r="T490" s="369">
        <v>9.1296889906417489E-2</v>
      </c>
      <c r="U490" s="369">
        <v>1.1802127152721267</v>
      </c>
      <c r="V490" s="369">
        <v>0.12543413009110638</v>
      </c>
      <c r="W490" s="369">
        <v>1.22967389342058</v>
      </c>
      <c r="X490" s="369">
        <v>0.17926478169481586</v>
      </c>
      <c r="Y490" s="369">
        <v>1.3593974049306088</v>
      </c>
      <c r="Z490" s="369">
        <v>0.2472336633792791</v>
      </c>
      <c r="AA490" s="369">
        <v>1.4053562928995662</v>
      </c>
      <c r="AB490" s="369">
        <v>2.1301643595827702E-3</v>
      </c>
      <c r="AC490" s="373">
        <v>9.880341706763998</v>
      </c>
      <c r="AD490" s="555">
        <v>0</v>
      </c>
      <c r="AE490" s="370" t="s">
        <v>2397</v>
      </c>
      <c r="AF490" s="370" t="s">
        <v>2278</v>
      </c>
      <c r="AG490" s="374" t="s">
        <v>1444</v>
      </c>
      <c r="AH490" s="374" t="s">
        <v>2279</v>
      </c>
      <c r="AI490" s="374">
        <v>1000</v>
      </c>
      <c r="AJ490" s="374">
        <v>100</v>
      </c>
      <c r="AK490" s="374">
        <v>1000</v>
      </c>
      <c r="AL490" s="369">
        <v>8.0000000000000002E-3</v>
      </c>
      <c r="AM490" s="369">
        <v>0.2</v>
      </c>
      <c r="AN490" s="369" t="s">
        <v>64</v>
      </c>
      <c r="AO490" s="367" t="s">
        <v>1324</v>
      </c>
      <c r="AP490" s="370" t="s">
        <v>13</v>
      </c>
      <c r="AQ490" s="376" t="s">
        <v>671</v>
      </c>
      <c r="AR490" s="369">
        <v>2.3466666666666666E-3</v>
      </c>
      <c r="AS490" s="369">
        <v>2.3466666666666666E-3</v>
      </c>
      <c r="AT490" s="369"/>
      <c r="AW490" s="680"/>
      <c r="AX490" s="680"/>
      <c r="AY490" s="681"/>
      <c r="AZ490" s="681"/>
      <c r="BA490" s="681"/>
      <c r="BB490" s="682"/>
      <c r="BC490" s="681"/>
      <c r="BD490" s="681"/>
      <c r="BE490" s="681"/>
      <c r="BF490" s="681"/>
      <c r="BG490" s="682"/>
      <c r="BH490" s="682"/>
      <c r="BI490" s="683"/>
      <c r="BJ490" s="683"/>
      <c r="BK490" s="683"/>
      <c r="BL490" s="682"/>
      <c r="BM490" s="682"/>
      <c r="BN490" s="682"/>
      <c r="BO490" s="682"/>
      <c r="BP490" s="682"/>
      <c r="BQ490" s="682"/>
      <c r="BR490" s="682"/>
      <c r="BS490" s="682"/>
      <c r="BT490" s="685"/>
      <c r="BU490" s="686"/>
      <c r="BV490" s="684"/>
      <c r="BW490" s="687"/>
    </row>
    <row r="491" spans="2:75" ht="15.75" customHeight="1">
      <c r="B491" s="363" t="s">
        <v>482</v>
      </c>
      <c r="C491" s="364">
        <v>40905548000103</v>
      </c>
      <c r="D491" s="365" t="s">
        <v>11</v>
      </c>
      <c r="E491" s="365" t="s">
        <v>620</v>
      </c>
      <c r="F491" s="365" t="s">
        <v>685</v>
      </c>
      <c r="G491" s="366" t="s">
        <v>738</v>
      </c>
      <c r="H491" s="366" t="s">
        <v>34</v>
      </c>
      <c r="I491" s="366" t="s">
        <v>1319</v>
      </c>
      <c r="J491" s="366" t="s">
        <v>608</v>
      </c>
      <c r="K491" s="367" t="s">
        <v>48</v>
      </c>
      <c r="L491" s="368"/>
      <c r="M491" s="368" t="s">
        <v>34</v>
      </c>
      <c r="N491" s="367">
        <v>581259</v>
      </c>
      <c r="O491" s="367" t="s">
        <v>1321</v>
      </c>
      <c r="P491" s="371">
        <v>44280</v>
      </c>
      <c r="Q491" s="372">
        <v>42683766.659999996</v>
      </c>
      <c r="R491" s="372">
        <v>31118862.374206346</v>
      </c>
      <c r="S491" s="367">
        <v>181</v>
      </c>
      <c r="T491" s="369">
        <v>0.10660770863499858</v>
      </c>
      <c r="U491" s="369">
        <v>1.3781386573630392</v>
      </c>
      <c r="V491" s="369">
        <v>0.15602037513417333</v>
      </c>
      <c r="W491" s="369">
        <v>1.5295213671496684</v>
      </c>
      <c r="X491" s="369" t="s">
        <v>1421</v>
      </c>
      <c r="Y491" s="369" t="s">
        <v>1421</v>
      </c>
      <c r="Z491" s="369" t="s">
        <v>1421</v>
      </c>
      <c r="AA491" s="369" t="s">
        <v>1421</v>
      </c>
      <c r="AB491" s="369">
        <v>3.1082404841923537E-3</v>
      </c>
      <c r="AC491" s="373">
        <v>15.403521273048048</v>
      </c>
      <c r="AD491" s="555">
        <v>0</v>
      </c>
      <c r="AE491" s="370" t="s">
        <v>2397</v>
      </c>
      <c r="AF491" s="370" t="s">
        <v>2278</v>
      </c>
      <c r="AG491" s="374" t="s">
        <v>1444</v>
      </c>
      <c r="AH491" s="374" t="s">
        <v>2279</v>
      </c>
      <c r="AI491" s="374">
        <v>1000</v>
      </c>
      <c r="AJ491" s="374">
        <v>100</v>
      </c>
      <c r="AK491" s="374">
        <v>1000</v>
      </c>
      <c r="AL491" s="369">
        <v>0.01</v>
      </c>
      <c r="AM491" s="369">
        <v>0.15</v>
      </c>
      <c r="AN491" s="369" t="s">
        <v>34</v>
      </c>
      <c r="AO491" s="367" t="s">
        <v>1324</v>
      </c>
      <c r="AP491" s="370" t="s">
        <v>13</v>
      </c>
      <c r="AQ491" s="376" t="s">
        <v>671</v>
      </c>
      <c r="AR491" s="369">
        <v>2.1333333333333334E-3</v>
      </c>
      <c r="AS491" s="369">
        <v>2.1333333333333334E-3</v>
      </c>
      <c r="AT491" s="369"/>
      <c r="AW491" s="680"/>
      <c r="AX491" s="680"/>
      <c r="AY491" s="681"/>
      <c r="AZ491" s="681"/>
      <c r="BA491" s="681"/>
      <c r="BB491" s="682"/>
      <c r="BC491" s="681"/>
      <c r="BD491" s="681"/>
      <c r="BE491" s="681"/>
      <c r="BF491" s="681"/>
      <c r="BG491" s="682"/>
      <c r="BH491" s="682"/>
      <c r="BI491" s="683"/>
      <c r="BJ491" s="683"/>
      <c r="BK491" s="683"/>
      <c r="BL491" s="682"/>
      <c r="BM491" s="682"/>
      <c r="BN491" s="682"/>
      <c r="BO491" s="682"/>
      <c r="BP491" s="682"/>
      <c r="BQ491" s="682"/>
      <c r="BR491" s="682"/>
      <c r="BS491" s="682"/>
      <c r="BT491" s="685"/>
      <c r="BU491" s="686"/>
      <c r="BV491" s="684"/>
      <c r="BW491" s="687"/>
    </row>
    <row r="492" spans="2:75" ht="15.75" customHeight="1">
      <c r="B492" s="363" t="s">
        <v>923</v>
      </c>
      <c r="C492" s="364">
        <v>22652091000182</v>
      </c>
      <c r="D492" s="365" t="s">
        <v>11</v>
      </c>
      <c r="E492" s="365" t="s">
        <v>620</v>
      </c>
      <c r="F492" s="365" t="s">
        <v>672</v>
      </c>
      <c r="G492" s="366" t="s">
        <v>738</v>
      </c>
      <c r="H492" s="366" t="s">
        <v>34</v>
      </c>
      <c r="I492" s="366" t="s">
        <v>1304</v>
      </c>
      <c r="J492" s="366" t="s">
        <v>608</v>
      </c>
      <c r="K492" s="367" t="s">
        <v>48</v>
      </c>
      <c r="L492" s="368"/>
      <c r="M492" s="368" t="s">
        <v>34</v>
      </c>
      <c r="N492" s="367">
        <v>412112</v>
      </c>
      <c r="O492" s="367" t="s">
        <v>1321</v>
      </c>
      <c r="P492" s="371">
        <v>42354</v>
      </c>
      <c r="Q492" s="372">
        <v>1591951921.1900001</v>
      </c>
      <c r="R492" s="372">
        <v>1253408783.1605954</v>
      </c>
      <c r="S492" s="367">
        <v>121</v>
      </c>
      <c r="T492" s="369">
        <v>0.1014433731350044</v>
      </c>
      <c r="U492" s="369">
        <v>1.3113782843725468</v>
      </c>
      <c r="V492" s="369">
        <v>0.15493056295190999</v>
      </c>
      <c r="W492" s="369">
        <v>1.5188375637200309</v>
      </c>
      <c r="X492" s="369">
        <v>0.28598456047970067</v>
      </c>
      <c r="Y492" s="369">
        <v>2.1686728742300896</v>
      </c>
      <c r="Z492" s="369">
        <v>0.39950221548749987</v>
      </c>
      <c r="AA492" s="369">
        <v>2.2709001067600232</v>
      </c>
      <c r="AB492" s="369">
        <v>3.2111891198131383E-3</v>
      </c>
      <c r="AC492" s="373">
        <v>14.615911899718048</v>
      </c>
      <c r="AD492" s="555">
        <v>0</v>
      </c>
      <c r="AE492" s="370" t="s">
        <v>2397</v>
      </c>
      <c r="AF492" s="370" t="s">
        <v>2278</v>
      </c>
      <c r="AG492" s="374" t="s">
        <v>1444</v>
      </c>
      <c r="AH492" s="374" t="s">
        <v>2279</v>
      </c>
      <c r="AI492" s="374">
        <v>1000</v>
      </c>
      <c r="AJ492" s="374">
        <v>100</v>
      </c>
      <c r="AK492" s="374">
        <v>1000</v>
      </c>
      <c r="AL492" s="369">
        <v>0.01</v>
      </c>
      <c r="AM492" s="369" t="s">
        <v>34</v>
      </c>
      <c r="AN492" s="369" t="s">
        <v>2310</v>
      </c>
      <c r="AO492" s="367" t="s">
        <v>1324</v>
      </c>
      <c r="AP492" s="370" t="s">
        <v>13</v>
      </c>
      <c r="AQ492" s="376" t="s">
        <v>671</v>
      </c>
      <c r="AR492" s="369">
        <v>3.0000000000000001E-3</v>
      </c>
      <c r="AS492" s="369">
        <v>3.0000000000000001E-3</v>
      </c>
      <c r="AT492" s="369"/>
      <c r="AW492" s="680"/>
      <c r="AX492" s="680"/>
      <c r="AY492" s="681"/>
      <c r="AZ492" s="681"/>
      <c r="BA492" s="681"/>
      <c r="BB492" s="681"/>
      <c r="BC492" s="681"/>
      <c r="BD492" s="681"/>
      <c r="BE492" s="681"/>
      <c r="BF492" s="681"/>
      <c r="BG492" s="682"/>
      <c r="BH492" s="682"/>
      <c r="BI492" s="683"/>
      <c r="BJ492" s="683"/>
      <c r="BK492" s="683"/>
      <c r="BL492" s="218"/>
      <c r="BM492" s="682"/>
      <c r="BN492" s="682"/>
      <c r="BO492" s="682"/>
      <c r="BP492" s="682"/>
      <c r="BQ492" s="682"/>
      <c r="BR492" s="682"/>
      <c r="BS492" s="682"/>
      <c r="BT492" s="682"/>
      <c r="BU492" s="682"/>
      <c r="BV492" s="684"/>
      <c r="BW492" s="681"/>
    </row>
    <row r="493" spans="2:75" ht="15.75" customHeight="1">
      <c r="B493" s="363" t="s">
        <v>483</v>
      </c>
      <c r="C493" s="364">
        <v>31353316000190</v>
      </c>
      <c r="D493" s="365" t="s">
        <v>11</v>
      </c>
      <c r="E493" s="365" t="s">
        <v>620</v>
      </c>
      <c r="F493" s="365" t="s">
        <v>663</v>
      </c>
      <c r="G493" s="366" t="s">
        <v>738</v>
      </c>
      <c r="H493" s="366" t="s">
        <v>34</v>
      </c>
      <c r="I493" s="366"/>
      <c r="J493" s="366" t="s">
        <v>608</v>
      </c>
      <c r="K493" s="367" t="s">
        <v>48</v>
      </c>
      <c r="L493" s="368"/>
      <c r="M493" s="368" t="s">
        <v>34</v>
      </c>
      <c r="N493" s="367">
        <v>488569</v>
      </c>
      <c r="O493" s="367" t="s">
        <v>1321</v>
      </c>
      <c r="P493" s="371">
        <v>43524</v>
      </c>
      <c r="Q493" s="372">
        <v>10298983.16</v>
      </c>
      <c r="R493" s="372">
        <v>10423082.839484131</v>
      </c>
      <c r="S493" s="367">
        <v>121</v>
      </c>
      <c r="T493" s="369">
        <v>9.0748571941776657E-2</v>
      </c>
      <c r="U493" s="369">
        <v>1.1731245019217642</v>
      </c>
      <c r="V493" s="369">
        <v>0.12420091518347287</v>
      </c>
      <c r="W493" s="369">
        <v>1.217584263781561</v>
      </c>
      <c r="X493" s="369">
        <v>0.17654074282416166</v>
      </c>
      <c r="Y493" s="369">
        <v>1.3387405233240388</v>
      </c>
      <c r="Z493" s="369">
        <v>0.22711795544944757</v>
      </c>
      <c r="AA493" s="369">
        <v>1.2910120877500026</v>
      </c>
      <c r="AB493" s="369">
        <v>1.4511157457170929E-3</v>
      </c>
      <c r="AC493" s="373">
        <v>13.747118841563063</v>
      </c>
      <c r="AD493" s="555">
        <v>0</v>
      </c>
      <c r="AE493" s="370" t="s">
        <v>2397</v>
      </c>
      <c r="AF493" s="370" t="s">
        <v>2278</v>
      </c>
      <c r="AG493" s="374" t="s">
        <v>1444</v>
      </c>
      <c r="AH493" s="374" t="s">
        <v>2279</v>
      </c>
      <c r="AI493" s="374">
        <v>5000</v>
      </c>
      <c r="AJ493" s="374">
        <v>1000</v>
      </c>
      <c r="AK493" s="374">
        <v>1000</v>
      </c>
      <c r="AL493" s="691">
        <v>9.1999999999999998E-3</v>
      </c>
      <c r="AM493" s="691">
        <v>0.2</v>
      </c>
      <c r="AN493" s="369" t="s">
        <v>64</v>
      </c>
      <c r="AO493" s="367" t="s">
        <v>1324</v>
      </c>
      <c r="AP493" s="370" t="s">
        <v>13</v>
      </c>
      <c r="AQ493" s="376" t="s">
        <v>671</v>
      </c>
      <c r="AR493" s="369">
        <v>1.3493333333333332E-3</v>
      </c>
      <c r="AS493" s="369">
        <v>1.3493333333333332E-3</v>
      </c>
      <c r="AT493" s="369"/>
      <c r="AW493" s="680"/>
      <c r="AX493" s="680"/>
      <c r="AY493" s="681"/>
      <c r="AZ493" s="681"/>
      <c r="BA493" s="681"/>
      <c r="BB493" s="681"/>
      <c r="BC493" s="681"/>
      <c r="BD493" s="681"/>
      <c r="BE493" s="681"/>
      <c r="BF493" s="681"/>
      <c r="BG493" s="682"/>
      <c r="BH493" s="682"/>
      <c r="BI493" s="683"/>
      <c r="BJ493" s="683"/>
      <c r="BK493" s="683"/>
      <c r="BL493" s="218"/>
      <c r="BM493" s="682"/>
      <c r="BN493" s="682"/>
      <c r="BO493" s="682"/>
      <c r="BP493" s="682"/>
      <c r="BQ493" s="682"/>
      <c r="BR493" s="682"/>
      <c r="BS493" s="682"/>
      <c r="BT493" s="682"/>
      <c r="BU493" s="682"/>
      <c r="BV493" s="684"/>
      <c r="BW493" s="681"/>
    </row>
    <row r="494" spans="2:75" ht="15.75" customHeight="1">
      <c r="B494" s="363" t="s">
        <v>1292</v>
      </c>
      <c r="C494" s="364">
        <v>46420448000165</v>
      </c>
      <c r="D494" s="365" t="s">
        <v>13</v>
      </c>
      <c r="E494" s="365" t="s">
        <v>616</v>
      </c>
      <c r="F494" s="365" t="s">
        <v>619</v>
      </c>
      <c r="G494" s="366" t="s">
        <v>34</v>
      </c>
      <c r="H494" s="366" t="s">
        <v>1338</v>
      </c>
      <c r="I494" s="366" t="s">
        <v>34</v>
      </c>
      <c r="J494" s="366" t="s">
        <v>611</v>
      </c>
      <c r="K494" s="367" t="s">
        <v>48</v>
      </c>
      <c r="L494" s="368"/>
      <c r="M494" s="368" t="s">
        <v>34</v>
      </c>
      <c r="N494" s="367">
        <v>654957</v>
      </c>
      <c r="O494" s="367" t="s">
        <v>1321</v>
      </c>
      <c r="P494" s="371">
        <v>44722</v>
      </c>
      <c r="Q494" s="372">
        <v>49028.76</v>
      </c>
      <c r="R494" s="372" t="s">
        <v>1421</v>
      </c>
      <c r="S494" s="367">
        <v>182</v>
      </c>
      <c r="T494" s="369" t="s">
        <v>1421</v>
      </c>
      <c r="U494" s="369" t="s">
        <v>1421</v>
      </c>
      <c r="V494" s="369" t="s">
        <v>1421</v>
      </c>
      <c r="W494" s="369" t="s">
        <v>1421</v>
      </c>
      <c r="X494" s="369" t="s">
        <v>1421</v>
      </c>
      <c r="Y494" s="369" t="s">
        <v>1421</v>
      </c>
      <c r="Z494" s="369" t="s">
        <v>1421</v>
      </c>
      <c r="AA494" s="369" t="s">
        <v>1421</v>
      </c>
      <c r="AB494" s="369" t="s">
        <v>1421</v>
      </c>
      <c r="AC494" s="373" t="s">
        <v>1421</v>
      </c>
      <c r="AD494" s="555">
        <v>0</v>
      </c>
      <c r="AE494" s="370" t="s">
        <v>2398</v>
      </c>
      <c r="AF494" s="370" t="s">
        <v>2278</v>
      </c>
      <c r="AG494" s="374" t="s">
        <v>1444</v>
      </c>
      <c r="AH494" s="374" t="s">
        <v>726</v>
      </c>
      <c r="AI494" s="374">
        <v>100000</v>
      </c>
      <c r="AJ494" s="374">
        <v>100000</v>
      </c>
      <c r="AK494" s="374">
        <v>50000</v>
      </c>
      <c r="AL494" s="369">
        <v>0.02</v>
      </c>
      <c r="AM494" s="369">
        <v>0.2</v>
      </c>
      <c r="AN494" s="369" t="s">
        <v>2296</v>
      </c>
      <c r="AO494" s="367" t="s">
        <v>1324</v>
      </c>
      <c r="AP494" s="370" t="s">
        <v>13</v>
      </c>
      <c r="AQ494" s="376" t="s">
        <v>679</v>
      </c>
      <c r="AR494" s="369">
        <v>6.6660000000000001E-3</v>
      </c>
      <c r="AS494" s="369">
        <v>6.6660000000000001E-3</v>
      </c>
      <c r="AT494" s="369"/>
      <c r="AW494" s="680"/>
      <c r="AX494" s="680"/>
      <c r="AY494" s="681"/>
      <c r="AZ494" s="681"/>
      <c r="BA494" s="681"/>
      <c r="BB494" s="681"/>
      <c r="BC494" s="681"/>
      <c r="BD494" s="681"/>
      <c r="BE494" s="681"/>
      <c r="BF494" s="681"/>
      <c r="BG494" s="682"/>
      <c r="BH494" s="682"/>
      <c r="BI494" s="683"/>
      <c r="BJ494" s="683"/>
      <c r="BK494" s="683"/>
      <c r="BL494" s="218"/>
      <c r="BM494" s="682"/>
      <c r="BN494" s="682"/>
      <c r="BO494" s="682"/>
      <c r="BP494" s="682"/>
      <c r="BQ494" s="682"/>
      <c r="BR494" s="682"/>
      <c r="BS494" s="682"/>
      <c r="BT494" s="682"/>
      <c r="BU494" s="682"/>
      <c r="BV494" s="684"/>
      <c r="BW494" s="681"/>
    </row>
    <row r="495" spans="2:75" ht="15.75" customHeight="1">
      <c r="B495" s="363" t="s">
        <v>1293</v>
      </c>
      <c r="C495" s="364">
        <v>37751366000102</v>
      </c>
      <c r="D495" s="365" t="s">
        <v>14</v>
      </c>
      <c r="E495" s="365" t="s">
        <v>607</v>
      </c>
      <c r="F495" s="365"/>
      <c r="G495" s="366"/>
      <c r="H495" s="366" t="s">
        <v>34</v>
      </c>
      <c r="I495" s="366" t="s">
        <v>34</v>
      </c>
      <c r="J495" s="366" t="s">
        <v>608</v>
      </c>
      <c r="K495" s="367" t="s">
        <v>48</v>
      </c>
      <c r="L495" s="368"/>
      <c r="M495" s="368" t="s">
        <v>34</v>
      </c>
      <c r="N495" s="367">
        <v>573256</v>
      </c>
      <c r="O495" s="367" t="s">
        <v>1321</v>
      </c>
      <c r="P495" s="371">
        <v>44225</v>
      </c>
      <c r="Q495" s="372">
        <v>9729746.9399999995</v>
      </c>
      <c r="R495" s="372">
        <v>8869551.4065873045</v>
      </c>
      <c r="S495" s="367">
        <v>32</v>
      </c>
      <c r="T495" s="369">
        <v>1.8983160932477539E-2</v>
      </c>
      <c r="U495" s="369">
        <v>0.24539902653345727</v>
      </c>
      <c r="V495" s="369">
        <v>-0.15901447200381369</v>
      </c>
      <c r="W495" s="369">
        <v>-1.5588735279395176</v>
      </c>
      <c r="X495" s="369" t="s">
        <v>1421</v>
      </c>
      <c r="Y495" s="369" t="s">
        <v>1421</v>
      </c>
      <c r="Z495" s="369" t="s">
        <v>1421</v>
      </c>
      <c r="AA495" s="369" t="s">
        <v>1421</v>
      </c>
      <c r="AB495" s="369">
        <v>0.23214726999024049</v>
      </c>
      <c r="AC495" s="373">
        <v>-1.0481991745065422</v>
      </c>
      <c r="AD495" s="555">
        <v>37487612000160</v>
      </c>
      <c r="AE495" s="370" t="s">
        <v>2399</v>
      </c>
      <c r="AF495" s="370" t="s">
        <v>736</v>
      </c>
      <c r="AG495" s="374" t="s">
        <v>736</v>
      </c>
      <c r="AH495" s="374" t="s">
        <v>2282</v>
      </c>
      <c r="AI495" s="374">
        <v>500</v>
      </c>
      <c r="AJ495" s="374">
        <v>100</v>
      </c>
      <c r="AK495" s="374">
        <v>500</v>
      </c>
      <c r="AL495" s="691">
        <v>1.8799999999999997E-2</v>
      </c>
      <c r="AM495" s="691">
        <v>0.2</v>
      </c>
      <c r="AN495" s="369" t="s">
        <v>666</v>
      </c>
      <c r="AO495" s="367" t="s">
        <v>1324</v>
      </c>
      <c r="AP495" s="370" t="s">
        <v>716</v>
      </c>
      <c r="AQ495" s="376" t="s">
        <v>659</v>
      </c>
      <c r="AR495" s="369">
        <v>5.0133333333333332E-3</v>
      </c>
      <c r="AS495" s="369">
        <v>5.0133333333333332E-3</v>
      </c>
      <c r="AT495" s="369"/>
      <c r="AW495" s="680"/>
      <c r="AX495" s="680"/>
      <c r="AY495" s="681"/>
      <c r="AZ495" s="681"/>
      <c r="BA495" s="681"/>
      <c r="BB495" s="682"/>
      <c r="BC495" s="681"/>
      <c r="BD495" s="681"/>
      <c r="BE495" s="681"/>
      <c r="BF495" s="681"/>
      <c r="BG495" s="682"/>
      <c r="BH495" s="682"/>
      <c r="BI495" s="683"/>
      <c r="BJ495" s="683"/>
      <c r="BK495" s="683"/>
      <c r="BL495" s="682"/>
      <c r="BM495" s="682"/>
      <c r="BN495" s="682"/>
      <c r="BO495" s="682"/>
      <c r="BP495" s="682"/>
      <c r="BQ495" s="682"/>
      <c r="BR495" s="682"/>
      <c r="BS495" s="682"/>
      <c r="BT495" s="685"/>
      <c r="BU495" s="686"/>
      <c r="BV495" s="684"/>
      <c r="BW495" s="687"/>
    </row>
    <row r="496" spans="2:75" ht="15.75" customHeight="1">
      <c r="B496" s="363" t="s">
        <v>1294</v>
      </c>
      <c r="C496" s="364">
        <v>37487351000189</v>
      </c>
      <c r="D496" s="365" t="s">
        <v>14</v>
      </c>
      <c r="E496" s="365" t="s">
        <v>614</v>
      </c>
      <c r="F496" s="365"/>
      <c r="G496" s="366"/>
      <c r="H496" s="366" t="s">
        <v>1338</v>
      </c>
      <c r="I496" s="366" t="s">
        <v>34</v>
      </c>
      <c r="J496" s="366" t="s">
        <v>608</v>
      </c>
      <c r="K496" s="367" t="s">
        <v>48</v>
      </c>
      <c r="L496" s="368"/>
      <c r="M496" s="368" t="s">
        <v>34</v>
      </c>
      <c r="N496" s="367">
        <v>573231</v>
      </c>
      <c r="O496" s="367" t="s">
        <v>1321</v>
      </c>
      <c r="P496" s="371">
        <v>44225</v>
      </c>
      <c r="Q496" s="372">
        <v>42037477.75</v>
      </c>
      <c r="R496" s="372">
        <v>40715862.456865042</v>
      </c>
      <c r="S496" s="367">
        <v>32</v>
      </c>
      <c r="T496" s="369">
        <v>6.9532400501634894E-2</v>
      </c>
      <c r="U496" s="369">
        <v>0.89885891271368579</v>
      </c>
      <c r="V496" s="369">
        <v>-0.14087636045302354</v>
      </c>
      <c r="W496" s="369">
        <v>-1.3810593856980327</v>
      </c>
      <c r="X496" s="369" t="s">
        <v>1421</v>
      </c>
      <c r="Y496" s="369" t="s">
        <v>1421</v>
      </c>
      <c r="Z496" s="369" t="s">
        <v>1421</v>
      </c>
      <c r="AA496" s="369" t="s">
        <v>1421</v>
      </c>
      <c r="AB496" s="369">
        <v>0.24241962706624132</v>
      </c>
      <c r="AC496" s="373">
        <v>-0.90569334727007511</v>
      </c>
      <c r="AD496" s="555">
        <v>37467645000149</v>
      </c>
      <c r="AE496" s="370" t="s">
        <v>2399</v>
      </c>
      <c r="AF496" s="370" t="s">
        <v>736</v>
      </c>
      <c r="AG496" s="374" t="s">
        <v>736</v>
      </c>
      <c r="AH496" s="374" t="s">
        <v>2282</v>
      </c>
      <c r="AI496" s="374">
        <v>500</v>
      </c>
      <c r="AJ496" s="374">
        <v>100</v>
      </c>
      <c r="AK496" s="374">
        <v>500</v>
      </c>
      <c r="AL496" s="369">
        <v>1.8799999999999997E-2</v>
      </c>
      <c r="AM496" s="369">
        <v>0.2</v>
      </c>
      <c r="AN496" s="369" t="s">
        <v>64</v>
      </c>
      <c r="AO496" s="367" t="s">
        <v>1324</v>
      </c>
      <c r="AP496" s="370" t="s">
        <v>13</v>
      </c>
      <c r="AQ496" s="376" t="s">
        <v>668</v>
      </c>
      <c r="AR496" s="369">
        <v>5.0133333333333332E-3</v>
      </c>
      <c r="AS496" s="369">
        <v>5.0133333333333332E-3</v>
      </c>
      <c r="AT496" s="369"/>
      <c r="AW496" s="680"/>
      <c r="AX496" s="680"/>
      <c r="AY496" s="681"/>
      <c r="AZ496" s="681"/>
      <c r="BA496" s="681"/>
      <c r="BB496" s="682"/>
      <c r="BC496" s="681"/>
      <c r="BD496" s="681"/>
      <c r="BE496" s="681"/>
      <c r="BF496" s="681"/>
      <c r="BG496" s="682"/>
      <c r="BH496" s="682"/>
      <c r="BI496" s="683"/>
      <c r="BJ496" s="683"/>
      <c r="BK496" s="683"/>
      <c r="BL496" s="682"/>
      <c r="BM496" s="682"/>
      <c r="BN496" s="682"/>
      <c r="BO496" s="682"/>
      <c r="BP496" s="682"/>
      <c r="BQ496" s="682"/>
      <c r="BR496" s="682"/>
      <c r="BS496" s="682"/>
      <c r="BT496" s="685"/>
      <c r="BU496" s="686"/>
      <c r="BV496" s="684"/>
      <c r="BW496" s="687"/>
    </row>
    <row r="497" spans="2:75" ht="15.75" customHeight="1">
      <c r="B497" s="363" t="s">
        <v>190</v>
      </c>
      <c r="C497" s="364">
        <v>34626199000180</v>
      </c>
      <c r="D497" s="365" t="s">
        <v>13</v>
      </c>
      <c r="E497" s="365" t="s">
        <v>616</v>
      </c>
      <c r="F497" s="365" t="s">
        <v>610</v>
      </c>
      <c r="G497" s="366" t="s">
        <v>34</v>
      </c>
      <c r="H497" s="366" t="s">
        <v>1337</v>
      </c>
      <c r="I497" s="366" t="s">
        <v>34</v>
      </c>
      <c r="J497" s="366"/>
      <c r="K497" s="367" t="s">
        <v>48</v>
      </c>
      <c r="L497" s="368"/>
      <c r="M497" s="368" t="s">
        <v>34</v>
      </c>
      <c r="N497" s="367">
        <v>511943</v>
      </c>
      <c r="O497" s="367" t="s">
        <v>1321</v>
      </c>
      <c r="P497" s="371">
        <v>43760</v>
      </c>
      <c r="Q497" s="372">
        <v>115146782.47</v>
      </c>
      <c r="R497" s="372">
        <v>117897331.65579373</v>
      </c>
      <c r="S497" s="367">
        <v>16</v>
      </c>
      <c r="T497" s="369">
        <v>4.5518564243515192E-2</v>
      </c>
      <c r="U497" s="369">
        <v>0.58842736435156018</v>
      </c>
      <c r="V497" s="369">
        <v>7.2555001898055638E-2</v>
      </c>
      <c r="W497" s="369">
        <v>0.71128162332147848</v>
      </c>
      <c r="X497" s="369">
        <v>0.1728064296884444</v>
      </c>
      <c r="Y497" s="369">
        <v>1.3104225484385172</v>
      </c>
      <c r="Z497" s="369" t="s">
        <v>1421</v>
      </c>
      <c r="AA497" s="369" t="s">
        <v>1421</v>
      </c>
      <c r="AB497" s="369">
        <v>4.7208008283834493E-2</v>
      </c>
      <c r="AC497" s="373">
        <v>-0.55053448251539705</v>
      </c>
      <c r="AD497" s="555">
        <v>34626178000164</v>
      </c>
      <c r="AE497" s="370" t="s">
        <v>2400</v>
      </c>
      <c r="AF497" s="370" t="s">
        <v>2284</v>
      </c>
      <c r="AG497" s="374" t="s">
        <v>719</v>
      </c>
      <c r="AH497" s="374" t="s">
        <v>2282</v>
      </c>
      <c r="AI497" s="374">
        <v>20000</v>
      </c>
      <c r="AJ497" s="374">
        <v>5000</v>
      </c>
      <c r="AK497" s="374">
        <v>5000</v>
      </c>
      <c r="AL497" s="369">
        <v>1.985E-2</v>
      </c>
      <c r="AM497" s="369">
        <v>0.2</v>
      </c>
      <c r="AN497" s="369" t="s">
        <v>64</v>
      </c>
      <c r="AO497" s="367" t="s">
        <v>1324</v>
      </c>
      <c r="AP497" s="370" t="s">
        <v>13</v>
      </c>
      <c r="AQ497" s="376" t="s">
        <v>668</v>
      </c>
      <c r="AR497" s="369">
        <v>5.306666666666667E-3</v>
      </c>
      <c r="AS497" s="369">
        <v>5.306666666666667E-3</v>
      </c>
      <c r="AT497" s="369"/>
      <c r="AW497" s="680"/>
      <c r="AX497" s="680"/>
      <c r="AY497" s="681"/>
      <c r="AZ497" s="681"/>
      <c r="BA497" s="681"/>
      <c r="BB497" s="682"/>
      <c r="BC497" s="681"/>
      <c r="BD497" s="681"/>
      <c r="BE497" s="681"/>
      <c r="BF497" s="681"/>
      <c r="BG497" s="682"/>
      <c r="BH497" s="682"/>
      <c r="BI497" s="683"/>
      <c r="BJ497" s="683"/>
      <c r="BK497" s="683"/>
      <c r="BL497" s="682"/>
      <c r="BM497" s="682"/>
      <c r="BN497" s="682"/>
      <c r="BO497" s="682"/>
      <c r="BP497" s="682"/>
      <c r="BQ497" s="682"/>
      <c r="BR497" s="682"/>
      <c r="BS497" s="682"/>
      <c r="BT497" s="685"/>
      <c r="BU497" s="686"/>
      <c r="BV497" s="684"/>
      <c r="BW497" s="687"/>
    </row>
    <row r="498" spans="2:75" ht="15.75" customHeight="1">
      <c r="B498" s="363" t="s">
        <v>924</v>
      </c>
      <c r="C498" s="364">
        <v>44489239000142</v>
      </c>
      <c r="D498" s="365" t="s">
        <v>13</v>
      </c>
      <c r="E498" s="365" t="s">
        <v>615</v>
      </c>
      <c r="F498" s="365" t="s">
        <v>619</v>
      </c>
      <c r="G498" s="366" t="s">
        <v>34</v>
      </c>
      <c r="H498" s="366" t="s">
        <v>1338</v>
      </c>
      <c r="I498" s="366" t="s">
        <v>34</v>
      </c>
      <c r="J498" s="366"/>
      <c r="K498" s="367" t="s">
        <v>48</v>
      </c>
      <c r="L498" s="368"/>
      <c r="M498" s="368" t="s">
        <v>1418</v>
      </c>
      <c r="N498" s="367">
        <v>644651</v>
      </c>
      <c r="O498" s="367" t="s">
        <v>1321</v>
      </c>
      <c r="P498" s="371">
        <v>44651</v>
      </c>
      <c r="Q498" s="372">
        <v>10435264.699999999</v>
      </c>
      <c r="R498" s="372" t="s">
        <v>1421</v>
      </c>
      <c r="S498" s="367">
        <v>2</v>
      </c>
      <c r="T498" s="369" t="s">
        <v>1421</v>
      </c>
      <c r="U498" s="369" t="s">
        <v>1421</v>
      </c>
      <c r="V498" s="369" t="s">
        <v>1421</v>
      </c>
      <c r="W498" s="369" t="s">
        <v>1421</v>
      </c>
      <c r="X498" s="369" t="s">
        <v>1421</v>
      </c>
      <c r="Y498" s="369" t="s">
        <v>1421</v>
      </c>
      <c r="Z498" s="369" t="s">
        <v>1421</v>
      </c>
      <c r="AA498" s="369" t="s">
        <v>1421</v>
      </c>
      <c r="AB498" s="369" t="s">
        <v>1421</v>
      </c>
      <c r="AC498" s="373" t="s">
        <v>1421</v>
      </c>
      <c r="AD498" s="555">
        <v>0</v>
      </c>
      <c r="AE498" s="370" t="s">
        <v>2401</v>
      </c>
      <c r="AF498" s="370" t="s">
        <v>2287</v>
      </c>
      <c r="AG498" s="374" t="s">
        <v>1445</v>
      </c>
      <c r="AH498" s="374" t="s">
        <v>2282</v>
      </c>
      <c r="AI498" s="374">
        <v>5000</v>
      </c>
      <c r="AJ498" s="374">
        <v>0</v>
      </c>
      <c r="AK498" s="374">
        <v>5000</v>
      </c>
      <c r="AL498" s="369">
        <v>0.02</v>
      </c>
      <c r="AM498" s="369">
        <v>0.2</v>
      </c>
      <c r="AN498" s="369" t="s">
        <v>64</v>
      </c>
      <c r="AO498" s="367" t="s">
        <v>1324</v>
      </c>
      <c r="AP498" s="370" t="s">
        <v>13</v>
      </c>
      <c r="AQ498" s="376" t="s">
        <v>668</v>
      </c>
      <c r="AR498" s="369">
        <v>3.3333333333333331E-3</v>
      </c>
      <c r="AS498" s="369">
        <v>3.3333333333333331E-3</v>
      </c>
      <c r="AT498" s="369"/>
      <c r="AW498" s="680"/>
      <c r="AX498" s="680"/>
      <c r="AY498" s="681"/>
      <c r="AZ498" s="681"/>
      <c r="BA498" s="681"/>
      <c r="BB498" s="682"/>
      <c r="BC498" s="681"/>
      <c r="BD498" s="681"/>
      <c r="BE498" s="681"/>
      <c r="BF498" s="681"/>
      <c r="BG498" s="682"/>
      <c r="BH498" s="682"/>
      <c r="BI498" s="683"/>
      <c r="BJ498" s="683"/>
      <c r="BK498" s="683"/>
      <c r="BL498" s="682"/>
      <c r="BM498" s="682"/>
      <c r="BN498" s="682"/>
      <c r="BO498" s="682"/>
      <c r="BP498" s="682"/>
      <c r="BQ498" s="682"/>
      <c r="BR498" s="682"/>
      <c r="BS498" s="682"/>
      <c r="BT498" s="685"/>
      <c r="BU498" s="686"/>
      <c r="BV498" s="684"/>
      <c r="BW498" s="687"/>
    </row>
    <row r="499" spans="2:75" ht="15.75" customHeight="1">
      <c r="B499" s="363" t="s">
        <v>191</v>
      </c>
      <c r="C499" s="364">
        <v>37532896000160</v>
      </c>
      <c r="D499" s="365" t="s">
        <v>14</v>
      </c>
      <c r="E499" s="365" t="s">
        <v>607</v>
      </c>
      <c r="F499" s="365"/>
      <c r="G499" s="366"/>
      <c r="H499" s="366" t="s">
        <v>34</v>
      </c>
      <c r="I499" s="366" t="s">
        <v>34</v>
      </c>
      <c r="J499" s="366" t="s">
        <v>608</v>
      </c>
      <c r="K499" s="367" t="s">
        <v>48</v>
      </c>
      <c r="L499" s="368"/>
      <c r="M499" s="368" t="s">
        <v>1418</v>
      </c>
      <c r="N499" s="367">
        <v>547409</v>
      </c>
      <c r="O499" s="367" t="s">
        <v>1321</v>
      </c>
      <c r="P499" s="371">
        <v>44050</v>
      </c>
      <c r="Q499" s="372">
        <v>11024623.67</v>
      </c>
      <c r="R499" s="372">
        <v>12291953.680595241</v>
      </c>
      <c r="S499" s="367">
        <v>2</v>
      </c>
      <c r="T499" s="369">
        <v>-0.13886914437638875</v>
      </c>
      <c r="U499" s="369">
        <v>-1.7951885340231524</v>
      </c>
      <c r="V499" s="369">
        <v>-0.39544245286859059</v>
      </c>
      <c r="W499" s="369">
        <v>-3.8766582929982114</v>
      </c>
      <c r="X499" s="369">
        <v>-0.31127514236123033</v>
      </c>
      <c r="Y499" s="369">
        <v>-2.3604559509387411</v>
      </c>
      <c r="Z499" s="369" t="s">
        <v>1421</v>
      </c>
      <c r="AA499" s="369" t="s">
        <v>1421</v>
      </c>
      <c r="AB499" s="369">
        <v>0.28275589710498711</v>
      </c>
      <c r="AC499" s="373">
        <v>-1.9804122488114342</v>
      </c>
      <c r="AD499" s="555">
        <v>0</v>
      </c>
      <c r="AE499" s="370" t="s">
        <v>2401</v>
      </c>
      <c r="AF499" s="370" t="s">
        <v>2287</v>
      </c>
      <c r="AG499" s="374" t="s">
        <v>1445</v>
      </c>
      <c r="AH499" s="374" t="s">
        <v>2279</v>
      </c>
      <c r="AI499" s="374">
        <v>5000</v>
      </c>
      <c r="AJ499" s="374">
        <v>1000</v>
      </c>
      <c r="AK499" s="374">
        <v>5000</v>
      </c>
      <c r="AL499" s="369">
        <v>0.02</v>
      </c>
      <c r="AM499" s="369">
        <v>0.2</v>
      </c>
      <c r="AN499" s="369" t="s">
        <v>34</v>
      </c>
      <c r="AO499" s="367" t="s">
        <v>1324</v>
      </c>
      <c r="AP499" s="370" t="s">
        <v>716</v>
      </c>
      <c r="AQ499" s="376" t="s">
        <v>665</v>
      </c>
      <c r="AR499" s="369">
        <v>2.6666666666666666E-3</v>
      </c>
      <c r="AS499" s="369">
        <v>2.6666666666666666E-3</v>
      </c>
      <c r="AT499" s="369"/>
      <c r="AW499" s="680"/>
      <c r="AX499" s="680"/>
      <c r="AY499" s="681"/>
      <c r="AZ499" s="681"/>
      <c r="BA499" s="681"/>
      <c r="BB499" s="682"/>
      <c r="BC499" s="681"/>
      <c r="BD499" s="681"/>
      <c r="BE499" s="681"/>
      <c r="BF499" s="681"/>
      <c r="BG499" s="682"/>
      <c r="BH499" s="682"/>
      <c r="BI499" s="683"/>
      <c r="BJ499" s="683"/>
      <c r="BK499" s="683"/>
      <c r="BL499" s="682"/>
      <c r="BM499" s="682"/>
      <c r="BN499" s="682"/>
      <c r="BO499" s="682"/>
      <c r="BP499" s="682"/>
      <c r="BQ499" s="682"/>
      <c r="BR499" s="682"/>
      <c r="BS499" s="682"/>
      <c r="BT499" s="685"/>
      <c r="BU499" s="686"/>
      <c r="BV499" s="684"/>
      <c r="BW499" s="687"/>
    </row>
    <row r="500" spans="2:75" ht="15.75" customHeight="1">
      <c r="B500" s="363" t="s">
        <v>192</v>
      </c>
      <c r="C500" s="364">
        <v>40141528000103</v>
      </c>
      <c r="D500" s="365" t="s">
        <v>14</v>
      </c>
      <c r="E500" s="365" t="s">
        <v>607</v>
      </c>
      <c r="F500" s="365"/>
      <c r="G500" s="366"/>
      <c r="H500" s="366" t="s">
        <v>34</v>
      </c>
      <c r="I500" s="366" t="s">
        <v>34</v>
      </c>
      <c r="J500" s="366" t="s">
        <v>608</v>
      </c>
      <c r="K500" s="367" t="s">
        <v>48</v>
      </c>
      <c r="L500" s="368"/>
      <c r="M500" s="368" t="s">
        <v>34</v>
      </c>
      <c r="N500" s="367">
        <v>568872</v>
      </c>
      <c r="O500" s="367" t="s">
        <v>1321</v>
      </c>
      <c r="P500" s="371">
        <v>44195</v>
      </c>
      <c r="Q500" s="372">
        <v>2062802.71</v>
      </c>
      <c r="R500" s="372">
        <v>9278532.8414682504</v>
      </c>
      <c r="S500" s="367">
        <v>3</v>
      </c>
      <c r="T500" s="369">
        <v>-9.6536626423895822E-2</v>
      </c>
      <c r="U500" s="369">
        <v>-1.2479478119325107</v>
      </c>
      <c r="V500" s="369">
        <v>-0.25031289940524037</v>
      </c>
      <c r="W500" s="369">
        <v>-2.4539033942474004</v>
      </c>
      <c r="X500" s="369" t="s">
        <v>1421</v>
      </c>
      <c r="Y500" s="369" t="s">
        <v>1421</v>
      </c>
      <c r="Z500" s="369" t="s">
        <v>1421</v>
      </c>
      <c r="AA500" s="369" t="s">
        <v>1421</v>
      </c>
      <c r="AB500" s="369">
        <v>0.26730819183876314</v>
      </c>
      <c r="AC500" s="373">
        <v>-1.3072661054359751</v>
      </c>
      <c r="AD500" s="555">
        <v>40054213000110</v>
      </c>
      <c r="AE500" s="370" t="s">
        <v>2383</v>
      </c>
      <c r="AF500" s="370" t="s">
        <v>2278</v>
      </c>
      <c r="AG500" s="374" t="s">
        <v>1444</v>
      </c>
      <c r="AH500" s="374" t="s">
        <v>2282</v>
      </c>
      <c r="AI500" s="374">
        <v>500</v>
      </c>
      <c r="AJ500" s="374">
        <v>100</v>
      </c>
      <c r="AK500" s="374">
        <v>500</v>
      </c>
      <c r="AL500" s="369">
        <v>1.9199999999999998E-2</v>
      </c>
      <c r="AM500" s="369">
        <v>0.2</v>
      </c>
      <c r="AN500" s="369" t="s">
        <v>34</v>
      </c>
      <c r="AO500" s="367" t="s">
        <v>1324</v>
      </c>
      <c r="AP500" s="370" t="s">
        <v>716</v>
      </c>
      <c r="AQ500" s="376" t="s">
        <v>659</v>
      </c>
      <c r="AR500" s="369">
        <v>6.3999999999999994E-3</v>
      </c>
      <c r="AS500" s="369">
        <v>6.3999999999999994E-3</v>
      </c>
      <c r="AT500" s="369"/>
      <c r="AW500" s="680"/>
      <c r="AX500" s="680"/>
      <c r="AY500" s="681"/>
      <c r="AZ500" s="681"/>
      <c r="BA500" s="681"/>
      <c r="BB500" s="682"/>
      <c r="BC500" s="681"/>
      <c r="BD500" s="681"/>
      <c r="BE500" s="681"/>
      <c r="BF500" s="681"/>
      <c r="BG500" s="682"/>
      <c r="BH500" s="682"/>
      <c r="BI500" s="683"/>
      <c r="BJ500" s="683"/>
      <c r="BK500" s="683"/>
      <c r="BL500" s="682"/>
      <c r="BM500" s="682"/>
      <c r="BN500" s="682"/>
      <c r="BO500" s="682"/>
      <c r="BP500" s="682"/>
      <c r="BQ500" s="682"/>
      <c r="BR500" s="682"/>
      <c r="BS500" s="682"/>
      <c r="BT500" s="685"/>
      <c r="BU500" s="686"/>
      <c r="BV500" s="684"/>
      <c r="BW500" s="687"/>
    </row>
    <row r="501" spans="2:75" ht="15.75" customHeight="1">
      <c r="B501" s="363" t="s">
        <v>193</v>
      </c>
      <c r="C501" s="364">
        <v>40054275000122</v>
      </c>
      <c r="D501" s="365" t="s">
        <v>11</v>
      </c>
      <c r="E501" s="365" t="s">
        <v>620</v>
      </c>
      <c r="F501" s="365" t="s">
        <v>663</v>
      </c>
      <c r="G501" s="366" t="s">
        <v>738</v>
      </c>
      <c r="H501" s="366" t="s">
        <v>34</v>
      </c>
      <c r="I501" s="366" t="s">
        <v>1304</v>
      </c>
      <c r="J501" s="366" t="s">
        <v>608</v>
      </c>
      <c r="K501" s="367" t="s">
        <v>48</v>
      </c>
      <c r="L501" s="368"/>
      <c r="M501" s="368" t="s">
        <v>1418</v>
      </c>
      <c r="N501" s="367">
        <v>567833</v>
      </c>
      <c r="O501" s="367" t="s">
        <v>1321</v>
      </c>
      <c r="P501" s="371">
        <v>44193</v>
      </c>
      <c r="Q501" s="372">
        <v>553192688.89999998</v>
      </c>
      <c r="R501" s="372">
        <v>376973539.21698409</v>
      </c>
      <c r="S501" s="367">
        <v>0</v>
      </c>
      <c r="T501" s="369">
        <v>7.9475190460861045E-2</v>
      </c>
      <c r="U501" s="369">
        <v>1.0273912991639484</v>
      </c>
      <c r="V501" s="369">
        <v>0.10462741618316662</v>
      </c>
      <c r="W501" s="369">
        <v>1.0256985249791442</v>
      </c>
      <c r="X501" s="369" t="s">
        <v>1421</v>
      </c>
      <c r="Y501" s="369" t="s">
        <v>1421</v>
      </c>
      <c r="Z501" s="369" t="s">
        <v>1421</v>
      </c>
      <c r="AA501" s="369" t="s">
        <v>1421</v>
      </c>
      <c r="AB501" s="369">
        <v>1.6670566538005281E-3</v>
      </c>
      <c r="AC501" s="373">
        <v>1.4259017304930224</v>
      </c>
      <c r="AD501" s="555">
        <v>0</v>
      </c>
      <c r="AE501" s="370" t="s">
        <v>2383</v>
      </c>
      <c r="AF501" s="370" t="s">
        <v>2278</v>
      </c>
      <c r="AG501" s="374" t="s">
        <v>1444</v>
      </c>
      <c r="AH501" s="374" t="s">
        <v>2282</v>
      </c>
      <c r="AI501" s="374">
        <v>100</v>
      </c>
      <c r="AJ501" s="374">
        <v>100</v>
      </c>
      <c r="AK501" s="374">
        <v>100</v>
      </c>
      <c r="AL501" s="369">
        <v>2.5000000000000001E-3</v>
      </c>
      <c r="AM501" s="369" t="s">
        <v>34</v>
      </c>
      <c r="AN501" s="369" t="s">
        <v>34</v>
      </c>
      <c r="AO501" s="367" t="s">
        <v>1324</v>
      </c>
      <c r="AP501" s="370" t="s">
        <v>11</v>
      </c>
      <c r="AQ501" s="376" t="s">
        <v>669</v>
      </c>
      <c r="AR501" s="369">
        <v>3.3333333333333332E-4</v>
      </c>
      <c r="AS501" s="369">
        <v>3.3333333333333332E-4</v>
      </c>
      <c r="AT501" s="369"/>
      <c r="AW501" s="680"/>
      <c r="AX501" s="680"/>
      <c r="AY501" s="681"/>
      <c r="AZ501" s="681"/>
      <c r="BA501" s="681"/>
      <c r="BB501" s="682"/>
      <c r="BC501" s="681"/>
      <c r="BD501" s="681"/>
      <c r="BE501" s="681"/>
      <c r="BF501" s="681"/>
      <c r="BG501" s="682"/>
      <c r="BH501" s="682"/>
      <c r="BI501" s="683"/>
      <c r="BJ501" s="683"/>
      <c r="BK501" s="683"/>
      <c r="BL501" s="682"/>
      <c r="BM501" s="682"/>
      <c r="BN501" s="682"/>
      <c r="BO501" s="682"/>
      <c r="BP501" s="682"/>
      <c r="BQ501" s="682"/>
      <c r="BR501" s="682"/>
      <c r="BS501" s="682"/>
      <c r="BT501" s="685"/>
      <c r="BU501" s="686"/>
      <c r="BV501" s="684"/>
      <c r="BW501" s="687"/>
    </row>
    <row r="502" spans="2:75" ht="15.75" customHeight="1">
      <c r="B502" s="363" t="s">
        <v>194</v>
      </c>
      <c r="C502" s="364">
        <v>40102191000117</v>
      </c>
      <c r="D502" s="365" t="s">
        <v>14</v>
      </c>
      <c r="E502" s="365" t="s">
        <v>614</v>
      </c>
      <c r="F502" s="365"/>
      <c r="G502" s="366"/>
      <c r="H502" s="366" t="s">
        <v>1338</v>
      </c>
      <c r="I502" s="366" t="s">
        <v>34</v>
      </c>
      <c r="J502" s="366" t="s">
        <v>608</v>
      </c>
      <c r="K502" s="367" t="s">
        <v>48</v>
      </c>
      <c r="L502" s="368"/>
      <c r="M502" s="368" t="s">
        <v>34</v>
      </c>
      <c r="N502" s="367">
        <v>568007</v>
      </c>
      <c r="O502" s="367" t="s">
        <v>1321</v>
      </c>
      <c r="P502" s="371">
        <v>44193</v>
      </c>
      <c r="Q502" s="372">
        <v>32380270.629999999</v>
      </c>
      <c r="R502" s="372">
        <v>47915669.180476241</v>
      </c>
      <c r="S502" s="367">
        <v>32</v>
      </c>
      <c r="T502" s="369">
        <v>-5.2087141218953525E-2</v>
      </c>
      <c r="U502" s="369">
        <v>-0.6733406409768915</v>
      </c>
      <c r="V502" s="369">
        <v>-0.15977682161317863</v>
      </c>
      <c r="W502" s="369">
        <v>-1.5663471032065885</v>
      </c>
      <c r="X502" s="369" t="s">
        <v>1421</v>
      </c>
      <c r="Y502" s="369" t="s">
        <v>1421</v>
      </c>
      <c r="Z502" s="369" t="s">
        <v>1421</v>
      </c>
      <c r="AA502" s="369" t="s">
        <v>1421</v>
      </c>
      <c r="AB502" s="369">
        <v>0.18723532529553599</v>
      </c>
      <c r="AC502" s="373">
        <v>-1.3549603430399848</v>
      </c>
      <c r="AD502" s="555">
        <v>40102156000106</v>
      </c>
      <c r="AE502" s="370" t="s">
        <v>2383</v>
      </c>
      <c r="AF502" s="370" t="s">
        <v>2278</v>
      </c>
      <c r="AG502" s="374" t="s">
        <v>1444</v>
      </c>
      <c r="AH502" s="374" t="s">
        <v>2282</v>
      </c>
      <c r="AI502" s="374">
        <v>500</v>
      </c>
      <c r="AJ502" s="374">
        <v>100</v>
      </c>
      <c r="AK502" s="374">
        <v>500</v>
      </c>
      <c r="AL502" s="369">
        <v>1.9199999999999998E-2</v>
      </c>
      <c r="AM502" s="369">
        <v>0.2</v>
      </c>
      <c r="AN502" s="369" t="s">
        <v>34</v>
      </c>
      <c r="AO502" s="367" t="s">
        <v>1324</v>
      </c>
      <c r="AP502" s="370" t="s">
        <v>13</v>
      </c>
      <c r="AQ502" s="376" t="s">
        <v>668</v>
      </c>
      <c r="AR502" s="369">
        <v>6.3999999999999994E-3</v>
      </c>
      <c r="AS502" s="369">
        <v>6.3999999999999994E-3</v>
      </c>
      <c r="AT502" s="369"/>
      <c r="AW502" s="680"/>
      <c r="AX502" s="680"/>
      <c r="AY502" s="681"/>
      <c r="AZ502" s="681"/>
      <c r="BA502" s="681"/>
      <c r="BB502" s="682"/>
      <c r="BC502" s="681"/>
      <c r="BD502" s="681"/>
      <c r="BE502" s="681"/>
      <c r="BF502" s="681"/>
      <c r="BG502" s="682"/>
      <c r="BH502" s="682"/>
      <c r="BI502" s="683"/>
      <c r="BJ502" s="683"/>
      <c r="BK502" s="683"/>
      <c r="BL502" s="682"/>
      <c r="BM502" s="682"/>
      <c r="BN502" s="682"/>
      <c r="BO502" s="682"/>
      <c r="BP502" s="682"/>
      <c r="BQ502" s="682"/>
      <c r="BR502" s="682"/>
      <c r="BS502" s="682"/>
      <c r="BT502" s="685"/>
      <c r="BU502" s="686"/>
      <c r="BV502" s="684"/>
      <c r="BW502" s="687"/>
    </row>
    <row r="503" spans="2:75" ht="15.75" customHeight="1">
      <c r="B503" s="363" t="s">
        <v>925</v>
      </c>
      <c r="C503" s="364">
        <v>26406529000101</v>
      </c>
      <c r="D503" s="365" t="s">
        <v>14</v>
      </c>
      <c r="E503" s="365" t="s">
        <v>614</v>
      </c>
      <c r="F503" s="365"/>
      <c r="G503" s="366"/>
      <c r="H503" s="366" t="s">
        <v>1338</v>
      </c>
      <c r="I503" s="366" t="s">
        <v>34</v>
      </c>
      <c r="J503" s="366" t="s">
        <v>608</v>
      </c>
      <c r="K503" s="367" t="s">
        <v>48</v>
      </c>
      <c r="L503" s="368"/>
      <c r="M503" s="368" t="s">
        <v>34</v>
      </c>
      <c r="N503" s="367">
        <v>464635</v>
      </c>
      <c r="O503" s="367" t="s">
        <v>1321</v>
      </c>
      <c r="P503" s="371">
        <v>43188</v>
      </c>
      <c r="Q503" s="372">
        <v>23732833.73</v>
      </c>
      <c r="R503" s="372">
        <v>42224769.477023803</v>
      </c>
      <c r="S503" s="367">
        <v>32</v>
      </c>
      <c r="T503" s="369">
        <v>-5.682876566896311E-2</v>
      </c>
      <c r="U503" s="369">
        <v>-0.73463654571891224</v>
      </c>
      <c r="V503" s="369">
        <v>-0.16355307718802614</v>
      </c>
      <c r="W503" s="369">
        <v>-1.6033670346391353</v>
      </c>
      <c r="X503" s="369">
        <v>-5.4421161985921951E-2</v>
      </c>
      <c r="Y503" s="369">
        <v>-0.41268555751745867</v>
      </c>
      <c r="Z503" s="369">
        <v>0.14322551656831006</v>
      </c>
      <c r="AA503" s="369">
        <v>0.81414026820562557</v>
      </c>
      <c r="AB503" s="369">
        <v>0.19018264749097719</v>
      </c>
      <c r="AC503" s="373">
        <v>-1.3547078440016085</v>
      </c>
      <c r="AD503" s="555">
        <v>26470533000120</v>
      </c>
      <c r="AE503" s="370" t="s">
        <v>2383</v>
      </c>
      <c r="AF503" s="370" t="s">
        <v>2278</v>
      </c>
      <c r="AG503" s="374" t="s">
        <v>1444</v>
      </c>
      <c r="AH503" s="374" t="s">
        <v>2279</v>
      </c>
      <c r="AI503" s="374">
        <v>500</v>
      </c>
      <c r="AJ503" s="374">
        <v>500</v>
      </c>
      <c r="AK503" s="374">
        <v>500</v>
      </c>
      <c r="AL503" s="369">
        <v>1.9199999999999998E-2</v>
      </c>
      <c r="AM503" s="369">
        <v>0.2</v>
      </c>
      <c r="AN503" s="369" t="s">
        <v>34</v>
      </c>
      <c r="AO503" s="367" t="s">
        <v>1324</v>
      </c>
      <c r="AP503" s="370" t="s">
        <v>716</v>
      </c>
      <c r="AQ503" s="376" t="s">
        <v>659</v>
      </c>
      <c r="AR503" s="369">
        <v>6.3999999999999994E-3</v>
      </c>
      <c r="AS503" s="369">
        <v>6.3999999999999994E-3</v>
      </c>
      <c r="AT503" s="369"/>
      <c r="AW503" s="680"/>
      <c r="AX503" s="680"/>
      <c r="AY503" s="681"/>
      <c r="AZ503" s="681"/>
      <c r="BA503" s="681"/>
      <c r="BB503" s="682"/>
      <c r="BC503" s="681"/>
      <c r="BD503" s="681"/>
      <c r="BE503" s="681"/>
      <c r="BF503" s="681"/>
      <c r="BG503" s="682"/>
      <c r="BH503" s="682"/>
      <c r="BI503" s="683"/>
      <c r="BJ503" s="683"/>
      <c r="BK503" s="683"/>
      <c r="BL503" s="682"/>
      <c r="BM503" s="682"/>
      <c r="BN503" s="682"/>
      <c r="BO503" s="682"/>
      <c r="BP503" s="682"/>
      <c r="BQ503" s="682"/>
      <c r="BR503" s="682"/>
      <c r="BS503" s="682"/>
      <c r="BT503" s="685"/>
      <c r="BU503" s="686"/>
      <c r="BV503" s="684"/>
      <c r="BW503" s="687"/>
    </row>
    <row r="504" spans="2:75" ht="15.75" customHeight="1">
      <c r="B504" s="363" t="s">
        <v>195</v>
      </c>
      <c r="C504" s="364">
        <v>40102324000155</v>
      </c>
      <c r="D504" s="365" t="s">
        <v>13</v>
      </c>
      <c r="E504" s="365" t="s">
        <v>615</v>
      </c>
      <c r="F504" s="365" t="s">
        <v>619</v>
      </c>
      <c r="G504" s="366" t="s">
        <v>34</v>
      </c>
      <c r="H504" s="366" t="s">
        <v>1338</v>
      </c>
      <c r="I504" s="366" t="s">
        <v>34</v>
      </c>
      <c r="J504" s="366"/>
      <c r="K504" s="367" t="s">
        <v>48</v>
      </c>
      <c r="L504" s="368"/>
      <c r="M504" s="368" t="s">
        <v>34</v>
      </c>
      <c r="N504" s="367">
        <v>568740</v>
      </c>
      <c r="O504" s="367" t="s">
        <v>1321</v>
      </c>
      <c r="P504" s="371">
        <v>44195</v>
      </c>
      <c r="Q504" s="372">
        <v>30183773.010000002</v>
      </c>
      <c r="R504" s="372">
        <v>53967686.445793681</v>
      </c>
      <c r="S504" s="367">
        <v>31</v>
      </c>
      <c r="T504" s="369">
        <v>5.7688194241140023E-2</v>
      </c>
      <c r="U504" s="369">
        <v>0.74574654661588757</v>
      </c>
      <c r="V504" s="369">
        <v>3.0426378710212587E-2</v>
      </c>
      <c r="W504" s="369">
        <v>0.29828024911641615</v>
      </c>
      <c r="X504" s="369" t="s">
        <v>1421</v>
      </c>
      <c r="Y504" s="369" t="s">
        <v>1421</v>
      </c>
      <c r="Z504" s="369" t="s">
        <v>1421</v>
      </c>
      <c r="AA504" s="369" t="s">
        <v>1421</v>
      </c>
      <c r="AB504" s="369">
        <v>8.0136674981598474E-2</v>
      </c>
      <c r="AC504" s="373">
        <v>-0.79832344999516525</v>
      </c>
      <c r="AD504" s="555">
        <v>40102362000108</v>
      </c>
      <c r="AE504" s="370" t="s">
        <v>2383</v>
      </c>
      <c r="AF504" s="370" t="s">
        <v>2278</v>
      </c>
      <c r="AG504" s="374" t="s">
        <v>1444</v>
      </c>
      <c r="AH504" s="374" t="s">
        <v>2282</v>
      </c>
      <c r="AI504" s="374">
        <v>500</v>
      </c>
      <c r="AJ504" s="374">
        <v>100</v>
      </c>
      <c r="AK504" s="374">
        <v>100</v>
      </c>
      <c r="AL504" s="369">
        <v>1.4199999999999999E-2</v>
      </c>
      <c r="AM504" s="369">
        <v>0.25</v>
      </c>
      <c r="AN504" s="369" t="s">
        <v>34</v>
      </c>
      <c r="AO504" s="367" t="s">
        <v>1324</v>
      </c>
      <c r="AP504" s="370" t="s">
        <v>13</v>
      </c>
      <c r="AQ504" s="376" t="s">
        <v>664</v>
      </c>
      <c r="AR504" s="369">
        <v>4.7333333333333333E-3</v>
      </c>
      <c r="AS504" s="369">
        <v>4.7333333333333333E-3</v>
      </c>
      <c r="AT504" s="369"/>
      <c r="AW504" s="680"/>
      <c r="AX504" s="680"/>
      <c r="AY504" s="681"/>
      <c r="AZ504" s="681"/>
      <c r="BA504" s="681"/>
      <c r="BB504" s="682"/>
      <c r="BC504" s="681"/>
      <c r="BD504" s="681"/>
      <c r="BE504" s="681"/>
      <c r="BF504" s="681"/>
      <c r="BG504" s="682"/>
      <c r="BH504" s="682"/>
      <c r="BI504" s="683"/>
      <c r="BJ504" s="683"/>
      <c r="BK504" s="683"/>
      <c r="BL504" s="682"/>
      <c r="BM504" s="682"/>
      <c r="BN504" s="682"/>
      <c r="BO504" s="682"/>
      <c r="BP504" s="682"/>
      <c r="BQ504" s="682"/>
      <c r="BR504" s="682"/>
      <c r="BS504" s="682"/>
      <c r="BT504" s="685"/>
      <c r="BU504" s="686"/>
      <c r="BV504" s="684"/>
      <c r="BW504" s="687"/>
    </row>
    <row r="505" spans="2:75" ht="15.75" customHeight="1">
      <c r="B505" s="363" t="s">
        <v>926</v>
      </c>
      <c r="C505" s="364">
        <v>12004203000135</v>
      </c>
      <c r="D505" s="365" t="s">
        <v>14</v>
      </c>
      <c r="E505" s="365" t="s">
        <v>607</v>
      </c>
      <c r="F505" s="365" t="s">
        <v>1317</v>
      </c>
      <c r="G505" s="366"/>
      <c r="H505" s="366" t="s">
        <v>34</v>
      </c>
      <c r="I505" s="366" t="s">
        <v>34</v>
      </c>
      <c r="J505" s="366" t="s">
        <v>608</v>
      </c>
      <c r="K505" s="367" t="s">
        <v>48</v>
      </c>
      <c r="L505" s="368"/>
      <c r="M505" s="368" t="s">
        <v>34</v>
      </c>
      <c r="N505" s="367">
        <v>251429</v>
      </c>
      <c r="O505" s="367" t="s">
        <v>1321</v>
      </c>
      <c r="P505" s="371">
        <v>40365</v>
      </c>
      <c r="Q505" s="372">
        <v>659437995.66999996</v>
      </c>
      <c r="R505" s="372">
        <v>1010467872.3116276</v>
      </c>
      <c r="S505" s="367">
        <v>32</v>
      </c>
      <c r="T505" s="369">
        <v>-9.1256740854051333E-2</v>
      </c>
      <c r="U505" s="369">
        <v>-1.1796937006358423</v>
      </c>
      <c r="V505" s="369">
        <v>-0.37494312735058077</v>
      </c>
      <c r="W505" s="369">
        <v>-3.675696358603497</v>
      </c>
      <c r="X505" s="369">
        <v>-0.32431916436956254</v>
      </c>
      <c r="Y505" s="369">
        <v>-2.4593711394121351</v>
      </c>
      <c r="Z505" s="369">
        <v>-0.36039604214708232</v>
      </c>
      <c r="AA505" s="369">
        <v>-2.0486079397307044</v>
      </c>
      <c r="AB505" s="369">
        <v>0.32590530835583947</v>
      </c>
      <c r="AC505" s="373">
        <v>-1.5754064499103442</v>
      </c>
      <c r="AD505" s="555">
        <v>11980010000157</v>
      </c>
      <c r="AE505" s="370" t="s">
        <v>2402</v>
      </c>
      <c r="AF505" s="370" t="s">
        <v>2287</v>
      </c>
      <c r="AG505" s="374" t="s">
        <v>1445</v>
      </c>
      <c r="AH505" s="374" t="s">
        <v>2282</v>
      </c>
      <c r="AI505" s="374">
        <v>5000</v>
      </c>
      <c r="AJ505" s="374">
        <v>1000</v>
      </c>
      <c r="AK505" s="374">
        <v>1000</v>
      </c>
      <c r="AL505" s="369">
        <v>0.02</v>
      </c>
      <c r="AM505" s="369">
        <v>0.2</v>
      </c>
      <c r="AN505" s="369" t="s">
        <v>666</v>
      </c>
      <c r="AO505" s="367" t="s">
        <v>1324</v>
      </c>
      <c r="AP505" s="370" t="s">
        <v>716</v>
      </c>
      <c r="AQ505" s="376" t="s">
        <v>665</v>
      </c>
      <c r="AR505" s="369">
        <v>6.0000000000000001E-3</v>
      </c>
      <c r="AS505" s="369">
        <v>6.0000000000000001E-3</v>
      </c>
      <c r="AT505" s="369"/>
      <c r="AW505" s="680"/>
      <c r="AX505" s="680"/>
      <c r="AY505" s="681"/>
      <c r="AZ505" s="681"/>
      <c r="BA505" s="681"/>
      <c r="BB505" s="681"/>
      <c r="BC505" s="681"/>
      <c r="BD505" s="681"/>
      <c r="BE505" s="681"/>
      <c r="BF505" s="681"/>
      <c r="BG505" s="682"/>
      <c r="BH505" s="682"/>
      <c r="BI505" s="683"/>
      <c r="BJ505" s="683"/>
      <c r="BK505" s="683"/>
      <c r="BL505" s="218"/>
      <c r="BM505" s="682"/>
      <c r="BN505" s="682"/>
      <c r="BO505" s="682"/>
      <c r="BP505" s="682"/>
      <c r="BQ505" s="682"/>
      <c r="BR505" s="682"/>
      <c r="BS505" s="682"/>
      <c r="BT505" s="682"/>
      <c r="BU505" s="682"/>
      <c r="BV505" s="684"/>
      <c r="BW505" s="681"/>
    </row>
    <row r="506" spans="2:75" ht="15.75" customHeight="1">
      <c r="B506" s="363" t="s">
        <v>196</v>
      </c>
      <c r="C506" s="364">
        <v>15569128000148</v>
      </c>
      <c r="D506" s="365" t="s">
        <v>14</v>
      </c>
      <c r="E506" s="365" t="s">
        <v>607</v>
      </c>
      <c r="F506" s="365" t="s">
        <v>1317</v>
      </c>
      <c r="G506" s="366"/>
      <c r="H506" s="366" t="s">
        <v>34</v>
      </c>
      <c r="I506" s="366" t="s">
        <v>34</v>
      </c>
      <c r="J506" s="366" t="s">
        <v>608</v>
      </c>
      <c r="K506" s="367" t="s">
        <v>48</v>
      </c>
      <c r="L506" s="368"/>
      <c r="M506" s="368" t="s">
        <v>34</v>
      </c>
      <c r="N506" s="367">
        <v>308374</v>
      </c>
      <c r="O506" s="367" t="s">
        <v>1321</v>
      </c>
      <c r="P506" s="371">
        <v>41103</v>
      </c>
      <c r="Q506" s="372">
        <v>163597540.87</v>
      </c>
      <c r="R506" s="372">
        <v>309716053.58051568</v>
      </c>
      <c r="S506" s="367">
        <v>32</v>
      </c>
      <c r="T506" s="369">
        <v>-4.4408501628013797E-2</v>
      </c>
      <c r="U506" s="369">
        <v>-0.57407736825743372</v>
      </c>
      <c r="V506" s="369">
        <v>-0.31356764794138026</v>
      </c>
      <c r="W506" s="369">
        <v>-3.0740114370367042</v>
      </c>
      <c r="X506" s="369">
        <v>-0.23975077460996319</v>
      </c>
      <c r="Y506" s="369">
        <v>-1.8180736771249053</v>
      </c>
      <c r="Z506" s="369">
        <v>-0.27231620541777324</v>
      </c>
      <c r="AA506" s="369">
        <v>-1.5479335933120877</v>
      </c>
      <c r="AB506" s="369">
        <v>0.29906509529202729</v>
      </c>
      <c r="AC506" s="373">
        <v>-1.432405192178251</v>
      </c>
      <c r="AD506" s="555">
        <v>15611751000111</v>
      </c>
      <c r="AE506" s="370" t="s">
        <v>2402</v>
      </c>
      <c r="AF506" s="370" t="s">
        <v>2281</v>
      </c>
      <c r="AG506" s="374" t="s">
        <v>59</v>
      </c>
      <c r="AH506" s="374" t="s">
        <v>2282</v>
      </c>
      <c r="AI506" s="374">
        <v>5000</v>
      </c>
      <c r="AJ506" s="374">
        <v>0</v>
      </c>
      <c r="AK506" s="374">
        <v>5000</v>
      </c>
      <c r="AL506" s="691">
        <v>0.02</v>
      </c>
      <c r="AM506" s="691">
        <v>0.2</v>
      </c>
      <c r="AN506" s="369" t="s">
        <v>666</v>
      </c>
      <c r="AO506" s="367" t="s">
        <v>1324</v>
      </c>
      <c r="AP506" s="370" t="s">
        <v>716</v>
      </c>
      <c r="AQ506" s="376" t="s">
        <v>659</v>
      </c>
      <c r="AR506" s="369">
        <v>8.0000000000000002E-3</v>
      </c>
      <c r="AS506" s="369">
        <v>8.0000000000000002E-3</v>
      </c>
      <c r="AT506" s="369"/>
      <c r="AW506" s="680"/>
      <c r="AX506" s="680"/>
      <c r="AY506" s="681"/>
      <c r="AZ506" s="681"/>
      <c r="BA506" s="681"/>
      <c r="BB506" s="682"/>
      <c r="BC506" s="681"/>
      <c r="BD506" s="681"/>
      <c r="BE506" s="681"/>
      <c r="BF506" s="681"/>
      <c r="BG506" s="682"/>
      <c r="BH506" s="682"/>
      <c r="BI506" s="683"/>
      <c r="BJ506" s="683"/>
      <c r="BK506" s="683"/>
      <c r="BL506" s="682"/>
      <c r="BM506" s="682"/>
      <c r="BN506" s="682"/>
      <c r="BO506" s="682"/>
      <c r="BP506" s="682"/>
      <c r="BQ506" s="682"/>
      <c r="BR506" s="682"/>
      <c r="BS506" s="682"/>
      <c r="BT506" s="685"/>
      <c r="BU506" s="686"/>
      <c r="BV506" s="684"/>
      <c r="BW506" s="687"/>
    </row>
    <row r="507" spans="2:75" ht="15.75" customHeight="1">
      <c r="B507" s="363" t="s">
        <v>197</v>
      </c>
      <c r="C507" s="364">
        <v>32893639000130</v>
      </c>
      <c r="D507" s="365" t="s">
        <v>14</v>
      </c>
      <c r="E507" s="365" t="s">
        <v>607</v>
      </c>
      <c r="F507" s="365" t="s">
        <v>1317</v>
      </c>
      <c r="G507" s="366"/>
      <c r="H507" s="366" t="s">
        <v>34</v>
      </c>
      <c r="I507" s="366" t="s">
        <v>34</v>
      </c>
      <c r="J507" s="366" t="s">
        <v>608</v>
      </c>
      <c r="K507" s="367" t="s">
        <v>48</v>
      </c>
      <c r="L507" s="368"/>
      <c r="M507" s="368" t="s">
        <v>1418</v>
      </c>
      <c r="N507" s="367">
        <v>497339</v>
      </c>
      <c r="O507" s="367" t="s">
        <v>1324</v>
      </c>
      <c r="P507" s="371">
        <v>43615</v>
      </c>
      <c r="Q507" s="372">
        <v>28158618.02</v>
      </c>
      <c r="R507" s="372">
        <v>41430935.903492108</v>
      </c>
      <c r="S507" s="367">
        <v>32</v>
      </c>
      <c r="T507" s="369">
        <v>-8.7213478161925484E-2</v>
      </c>
      <c r="U507" s="369">
        <v>-1.127425654645188</v>
      </c>
      <c r="V507" s="369">
        <v>-0.374257289252244</v>
      </c>
      <c r="W507" s="369">
        <v>-3.6689728519787419</v>
      </c>
      <c r="X507" s="369">
        <v>-0.32094473957063896</v>
      </c>
      <c r="Y507" s="369">
        <v>-2.4337822631620329</v>
      </c>
      <c r="Z507" s="369">
        <v>-0.35666178319677255</v>
      </c>
      <c r="AA507" s="369">
        <v>-2.0273812012542232</v>
      </c>
      <c r="AB507" s="369">
        <v>0.32560683465103946</v>
      </c>
      <c r="AC507" s="373">
        <v>-1.5737759823231894</v>
      </c>
      <c r="AD507" s="555">
        <v>11980010000157</v>
      </c>
      <c r="AE507" s="370" t="s">
        <v>2402</v>
      </c>
      <c r="AF507" s="370" t="s">
        <v>2281</v>
      </c>
      <c r="AG507" s="374" t="s">
        <v>59</v>
      </c>
      <c r="AH507" s="374" t="s">
        <v>2282</v>
      </c>
      <c r="AI507" s="374">
        <v>1</v>
      </c>
      <c r="AJ507" s="374">
        <v>1</v>
      </c>
      <c r="AK507" s="374">
        <v>1</v>
      </c>
      <c r="AL507" s="369">
        <v>1.1000000000000001E-2</v>
      </c>
      <c r="AM507" s="369">
        <v>0.2</v>
      </c>
      <c r="AN507" s="369" t="s">
        <v>666</v>
      </c>
      <c r="AO507" s="367" t="s">
        <v>1324</v>
      </c>
      <c r="AP507" s="370" t="s">
        <v>716</v>
      </c>
      <c r="AQ507" s="376" t="s">
        <v>665</v>
      </c>
      <c r="AR507" s="369" t="s">
        <v>34</v>
      </c>
      <c r="AS507" s="369" t="s">
        <v>34</v>
      </c>
      <c r="AT507" s="369"/>
      <c r="AW507" s="680"/>
      <c r="AX507" s="680"/>
      <c r="AY507" s="681"/>
      <c r="AZ507" s="681"/>
      <c r="BA507" s="681"/>
      <c r="BB507" s="682"/>
      <c r="BC507" s="681"/>
      <c r="BD507" s="681"/>
      <c r="BE507" s="681"/>
      <c r="BF507" s="681"/>
      <c r="BG507" s="682"/>
      <c r="BH507" s="682"/>
      <c r="BI507" s="683"/>
      <c r="BJ507" s="683"/>
      <c r="BK507" s="683"/>
      <c r="BL507" s="682"/>
      <c r="BM507" s="682"/>
      <c r="BN507" s="682"/>
      <c r="BO507" s="682"/>
      <c r="BP507" s="682"/>
      <c r="BQ507" s="682"/>
      <c r="BR507" s="682"/>
      <c r="BS507" s="682"/>
      <c r="BT507" s="685"/>
      <c r="BU507" s="686"/>
      <c r="BV507" s="684"/>
      <c r="BW507" s="687"/>
    </row>
    <row r="508" spans="2:75" ht="15.75" customHeight="1">
      <c r="B508" s="363" t="s">
        <v>554</v>
      </c>
      <c r="C508" s="364">
        <v>35502496000186</v>
      </c>
      <c r="D508" s="365" t="s">
        <v>14</v>
      </c>
      <c r="E508" s="365" t="s">
        <v>607</v>
      </c>
      <c r="F508" s="365"/>
      <c r="G508" s="366"/>
      <c r="H508" s="366" t="s">
        <v>34</v>
      </c>
      <c r="I508" s="366" t="s">
        <v>34</v>
      </c>
      <c r="J508" s="366" t="s">
        <v>608</v>
      </c>
      <c r="K508" s="367" t="s">
        <v>48</v>
      </c>
      <c r="L508" s="368"/>
      <c r="M508" s="368" t="s">
        <v>34</v>
      </c>
      <c r="N508" s="367">
        <v>606979</v>
      </c>
      <c r="O508" s="367" t="s">
        <v>1321</v>
      </c>
      <c r="P508" s="371">
        <v>44410</v>
      </c>
      <c r="Q508" s="372">
        <v>34834997.420000002</v>
      </c>
      <c r="R508" s="372">
        <v>42345958.083968252</v>
      </c>
      <c r="S508" s="367">
        <v>32</v>
      </c>
      <c r="T508" s="369">
        <v>-1.5264725792889844E-2</v>
      </c>
      <c r="U508" s="369">
        <v>-0.19733008971474969</v>
      </c>
      <c r="V508" s="369">
        <v>-0.10101374997847956</v>
      </c>
      <c r="W508" s="369">
        <v>-0.9902725130299852</v>
      </c>
      <c r="X508" s="369" t="s">
        <v>1421</v>
      </c>
      <c r="Y508" s="369" t="s">
        <v>1421</v>
      </c>
      <c r="Z508" s="369" t="s">
        <v>1421</v>
      </c>
      <c r="AA508" s="369" t="s">
        <v>1421</v>
      </c>
      <c r="AB508" s="369">
        <v>0.24082252854585262</v>
      </c>
      <c r="AC508" s="373">
        <v>-0.72550595744602664</v>
      </c>
      <c r="AD508" s="555">
        <v>0</v>
      </c>
      <c r="AE508" s="370" t="s">
        <v>2403</v>
      </c>
      <c r="AF508" s="370" t="s">
        <v>2281</v>
      </c>
      <c r="AG508" s="374" t="s">
        <v>59</v>
      </c>
      <c r="AH508" s="374" t="s">
        <v>2282</v>
      </c>
      <c r="AI508" s="374">
        <v>1000</v>
      </c>
      <c r="AJ508" s="374">
        <v>1000</v>
      </c>
      <c r="AK508" s="374">
        <v>1000</v>
      </c>
      <c r="AL508" s="369">
        <v>0.02</v>
      </c>
      <c r="AM508" s="369">
        <v>0.2</v>
      </c>
      <c r="AN508" s="369" t="s">
        <v>666</v>
      </c>
      <c r="AO508" s="367" t="s">
        <v>1324</v>
      </c>
      <c r="AP508" s="370" t="s">
        <v>716</v>
      </c>
      <c r="AQ508" s="376" t="s">
        <v>659</v>
      </c>
      <c r="AR508" s="369">
        <v>4.0000000000000001E-3</v>
      </c>
      <c r="AS508" s="369">
        <v>4.0000000000000001E-3</v>
      </c>
      <c r="AT508" s="369"/>
      <c r="AW508" s="680"/>
      <c r="AX508" s="680"/>
      <c r="AY508" s="681"/>
      <c r="AZ508" s="681"/>
      <c r="BA508" s="681"/>
      <c r="BB508" s="682"/>
      <c r="BC508" s="681"/>
      <c r="BD508" s="681"/>
      <c r="BE508" s="681"/>
      <c r="BF508" s="681"/>
      <c r="BG508" s="682"/>
      <c r="BH508" s="682"/>
      <c r="BI508" s="683"/>
      <c r="BJ508" s="683"/>
      <c r="BK508" s="683"/>
      <c r="BL508" s="682"/>
      <c r="BM508" s="682"/>
      <c r="BN508" s="682"/>
      <c r="BO508" s="682"/>
      <c r="BP508" s="682"/>
      <c r="BQ508" s="682"/>
      <c r="BR508" s="682"/>
      <c r="BS508" s="682"/>
      <c r="BT508" s="685"/>
      <c r="BU508" s="686"/>
      <c r="BV508" s="684"/>
      <c r="BW508" s="687"/>
    </row>
    <row r="509" spans="2:75" ht="15.75" customHeight="1">
      <c r="B509" s="363" t="s">
        <v>927</v>
      </c>
      <c r="C509" s="364">
        <v>23799268000130</v>
      </c>
      <c r="D509" s="365" t="s">
        <v>13</v>
      </c>
      <c r="E509" s="365" t="s">
        <v>616</v>
      </c>
      <c r="F509" s="365" t="s">
        <v>619</v>
      </c>
      <c r="G509" s="366" t="s">
        <v>34</v>
      </c>
      <c r="H509" s="366" t="s">
        <v>1338</v>
      </c>
      <c r="I509" s="366" t="s">
        <v>34</v>
      </c>
      <c r="J509" s="366" t="s">
        <v>611</v>
      </c>
      <c r="K509" s="367" t="s">
        <v>48</v>
      </c>
      <c r="L509" s="368"/>
      <c r="M509" s="368" t="s">
        <v>34</v>
      </c>
      <c r="N509" s="367">
        <v>429661</v>
      </c>
      <c r="O509" s="367" t="s">
        <v>1321</v>
      </c>
      <c r="P509" s="371">
        <v>42607</v>
      </c>
      <c r="Q509" s="372">
        <v>135896753.91</v>
      </c>
      <c r="R509" s="372">
        <v>98922948.280634865</v>
      </c>
      <c r="S509" s="367">
        <v>18</v>
      </c>
      <c r="T509" s="369">
        <v>0.18858312215358608</v>
      </c>
      <c r="U509" s="369">
        <v>2.4378508279911744</v>
      </c>
      <c r="V509" s="369">
        <v>0.24431310627138103</v>
      </c>
      <c r="W509" s="369">
        <v>2.3950853598155262</v>
      </c>
      <c r="X509" s="369">
        <v>1.5505812770626481</v>
      </c>
      <c r="Y509" s="369">
        <v>11.758339503413517</v>
      </c>
      <c r="Z509" s="369">
        <v>1.8661332228550194</v>
      </c>
      <c r="AA509" s="369">
        <v>10.607706217194901</v>
      </c>
      <c r="AB509" s="369">
        <v>0.28338554307643565</v>
      </c>
      <c r="AC509" s="373">
        <v>0.56944063743838524</v>
      </c>
      <c r="AD509" s="555">
        <v>0</v>
      </c>
      <c r="AE509" s="370" t="s">
        <v>2403</v>
      </c>
      <c r="AF509" s="370" t="s">
        <v>2281</v>
      </c>
      <c r="AG509" s="374" t="s">
        <v>59</v>
      </c>
      <c r="AH509" s="374" t="s">
        <v>2282</v>
      </c>
      <c r="AI509" s="374">
        <v>5000</v>
      </c>
      <c r="AJ509" s="374">
        <v>0</v>
      </c>
      <c r="AK509" s="374">
        <v>5000</v>
      </c>
      <c r="AL509" s="369">
        <v>0.02</v>
      </c>
      <c r="AM509" s="369">
        <v>0.2</v>
      </c>
      <c r="AN509" s="369" t="s">
        <v>64</v>
      </c>
      <c r="AO509" s="367" t="s">
        <v>1324</v>
      </c>
      <c r="AP509" s="370" t="s">
        <v>13</v>
      </c>
      <c r="AQ509" s="376" t="s">
        <v>668</v>
      </c>
      <c r="AR509" s="369">
        <v>4.0000000000000001E-3</v>
      </c>
      <c r="AS509" s="369">
        <v>4.0000000000000001E-3</v>
      </c>
      <c r="AT509" s="369"/>
      <c r="AW509" s="680"/>
      <c r="AX509" s="680"/>
      <c r="AY509" s="681"/>
      <c r="AZ509" s="681"/>
      <c r="BA509" s="681"/>
      <c r="BB509" s="682"/>
      <c r="BC509" s="681"/>
      <c r="BD509" s="681"/>
      <c r="BE509" s="681"/>
      <c r="BF509" s="681"/>
      <c r="BG509" s="682"/>
      <c r="BH509" s="682"/>
      <c r="BI509" s="683"/>
      <c r="BJ509" s="683"/>
      <c r="BK509" s="683"/>
      <c r="BL509" s="682"/>
      <c r="BM509" s="682"/>
      <c r="BN509" s="682"/>
      <c r="BO509" s="682"/>
      <c r="BP509" s="682"/>
      <c r="BQ509" s="682"/>
      <c r="BR509" s="682"/>
      <c r="BS509" s="682"/>
      <c r="BT509" s="685"/>
      <c r="BU509" s="686"/>
      <c r="BV509" s="684"/>
      <c r="BW509" s="687"/>
    </row>
    <row r="510" spans="2:75" ht="15.75" customHeight="1">
      <c r="B510" s="363" t="s">
        <v>18</v>
      </c>
      <c r="C510" s="364">
        <v>37806055000101</v>
      </c>
      <c r="D510" s="365" t="s">
        <v>11</v>
      </c>
      <c r="E510" s="365" t="s">
        <v>620</v>
      </c>
      <c r="F510" s="365" t="s">
        <v>685</v>
      </c>
      <c r="G510" s="366" t="s">
        <v>738</v>
      </c>
      <c r="H510" s="366" t="s">
        <v>34</v>
      </c>
      <c r="I510" s="366" t="s">
        <v>1319</v>
      </c>
      <c r="J510" s="366" t="s">
        <v>608</v>
      </c>
      <c r="K510" s="367" t="s">
        <v>48</v>
      </c>
      <c r="L510" s="368" t="s">
        <v>715</v>
      </c>
      <c r="M510" s="368" t="s">
        <v>34</v>
      </c>
      <c r="N510" s="367">
        <v>551791</v>
      </c>
      <c r="O510" s="367" t="s">
        <v>1321</v>
      </c>
      <c r="P510" s="371">
        <v>44069</v>
      </c>
      <c r="Q510" s="372">
        <v>134838741.62</v>
      </c>
      <c r="R510" s="372">
        <v>104349584.08178571</v>
      </c>
      <c r="S510" s="367">
        <v>91</v>
      </c>
      <c r="T510" s="369">
        <v>9.9779881428285089E-2</v>
      </c>
      <c r="U510" s="369">
        <v>1.2898740023971993</v>
      </c>
      <c r="V510" s="369">
        <v>0.13875957348128964</v>
      </c>
      <c r="W510" s="369">
        <v>1.3603077953997353</v>
      </c>
      <c r="X510" s="369">
        <v>0.19455520917035862</v>
      </c>
      <c r="Y510" s="369">
        <v>1.475347494145113</v>
      </c>
      <c r="Z510" s="369" t="s">
        <v>1421</v>
      </c>
      <c r="AA510" s="369" t="s">
        <v>1421</v>
      </c>
      <c r="AB510" s="369">
        <v>1.402393455777768E-3</v>
      </c>
      <c r="AC510" s="373">
        <v>23.404266386728597</v>
      </c>
      <c r="AD510" s="555">
        <v>0</v>
      </c>
      <c r="AE510" s="370" t="s">
        <v>2404</v>
      </c>
      <c r="AF510" s="370" t="s">
        <v>2278</v>
      </c>
      <c r="AG510" s="374" t="s">
        <v>1444</v>
      </c>
      <c r="AH510" s="374" t="s">
        <v>2279</v>
      </c>
      <c r="AI510" s="374">
        <v>5000</v>
      </c>
      <c r="AJ510" s="374">
        <v>5000</v>
      </c>
      <c r="AK510" s="374">
        <v>5000</v>
      </c>
      <c r="AL510" s="369">
        <v>1.9799999999999998E-2</v>
      </c>
      <c r="AM510" s="369">
        <v>0.2</v>
      </c>
      <c r="AN510" s="369" t="s">
        <v>34</v>
      </c>
      <c r="AO510" s="367" t="s">
        <v>1324</v>
      </c>
      <c r="AP510" s="370" t="s">
        <v>13</v>
      </c>
      <c r="AQ510" s="376" t="s">
        <v>668</v>
      </c>
      <c r="AR510" s="369">
        <v>1.0500000000000001E-2</v>
      </c>
      <c r="AS510" s="369">
        <v>1.0500000000000001E-2</v>
      </c>
      <c r="AT510" s="369"/>
      <c r="AW510" s="680"/>
      <c r="AX510" s="680"/>
      <c r="AY510" s="681"/>
      <c r="AZ510" s="681"/>
      <c r="BA510" s="681"/>
      <c r="BB510" s="682"/>
      <c r="BC510" s="681"/>
      <c r="BD510" s="681"/>
      <c r="BE510" s="681"/>
      <c r="BF510" s="681"/>
      <c r="BG510" s="682"/>
      <c r="BH510" s="682"/>
      <c r="BI510" s="683"/>
      <c r="BJ510" s="683"/>
      <c r="BK510" s="683"/>
      <c r="BL510" s="682"/>
      <c r="BM510" s="682"/>
      <c r="BN510" s="682"/>
      <c r="BO510" s="682"/>
      <c r="BP510" s="682"/>
      <c r="BQ510" s="682"/>
      <c r="BR510" s="682"/>
      <c r="BS510" s="682"/>
      <c r="BT510" s="685"/>
      <c r="BU510" s="686"/>
      <c r="BV510" s="684"/>
      <c r="BW510" s="687"/>
    </row>
    <row r="511" spans="2:75" ht="15.75" customHeight="1">
      <c r="B511" s="363" t="s">
        <v>929</v>
      </c>
      <c r="C511" s="364">
        <v>37979878000120</v>
      </c>
      <c r="D511" s="365" t="s">
        <v>11</v>
      </c>
      <c r="E511" s="365" t="s">
        <v>620</v>
      </c>
      <c r="F511" s="365" t="s">
        <v>685</v>
      </c>
      <c r="G511" s="366" t="s">
        <v>738</v>
      </c>
      <c r="H511" s="366" t="s">
        <v>34</v>
      </c>
      <c r="I511" s="366" t="s">
        <v>1319</v>
      </c>
      <c r="J511" s="366" t="s">
        <v>608</v>
      </c>
      <c r="K511" s="367" t="s">
        <v>48</v>
      </c>
      <c r="L511" s="368"/>
      <c r="M511" s="368" t="s">
        <v>34</v>
      </c>
      <c r="N511" s="367">
        <v>550175</v>
      </c>
      <c r="O511" s="367" t="s">
        <v>1321</v>
      </c>
      <c r="P511" s="371">
        <v>44064</v>
      </c>
      <c r="Q511" s="372">
        <v>90657231.109999999</v>
      </c>
      <c r="R511" s="372">
        <v>82601183.243214235</v>
      </c>
      <c r="S511" s="367">
        <v>367</v>
      </c>
      <c r="T511" s="369">
        <v>6.9144500619448213E-2</v>
      </c>
      <c r="U511" s="369">
        <v>0.89384445522582889</v>
      </c>
      <c r="V511" s="369">
        <v>0.10911495664681681</v>
      </c>
      <c r="W511" s="369">
        <v>1.0696914266703434</v>
      </c>
      <c r="X511" s="369">
        <v>0.22322404702831222</v>
      </c>
      <c r="Y511" s="369">
        <v>1.6927484996188256</v>
      </c>
      <c r="Z511" s="369" t="s">
        <v>1421</v>
      </c>
      <c r="AA511" s="369" t="s">
        <v>1421</v>
      </c>
      <c r="AB511" s="369">
        <v>1.3552864753260785E-2</v>
      </c>
      <c r="AC511" s="373">
        <v>0.48129608319125955</v>
      </c>
      <c r="AD511" s="555">
        <v>0</v>
      </c>
      <c r="AE511" s="370" t="s">
        <v>2404</v>
      </c>
      <c r="AF511" s="370" t="s">
        <v>928</v>
      </c>
      <c r="AG511" s="374" t="s">
        <v>928</v>
      </c>
      <c r="AH511" s="374" t="s">
        <v>2279</v>
      </c>
      <c r="AI511" s="374">
        <v>50000</v>
      </c>
      <c r="AJ511" s="374">
        <v>25000</v>
      </c>
      <c r="AK511" s="374">
        <v>25000</v>
      </c>
      <c r="AL511" s="369">
        <v>1.95E-2</v>
      </c>
      <c r="AM511" s="369">
        <v>0.2</v>
      </c>
      <c r="AN511" s="369" t="s">
        <v>34</v>
      </c>
      <c r="AO511" s="367" t="s">
        <v>1324</v>
      </c>
      <c r="AP511" s="370" t="s">
        <v>13</v>
      </c>
      <c r="AQ511" s="376" t="s">
        <v>668</v>
      </c>
      <c r="AR511" s="369">
        <v>6.4999999999999997E-3</v>
      </c>
      <c r="AS511" s="369">
        <v>6.4999999999999997E-3</v>
      </c>
      <c r="AT511" s="369"/>
      <c r="AW511" s="680"/>
      <c r="AX511" s="680"/>
      <c r="AY511" s="681"/>
      <c r="AZ511" s="681"/>
      <c r="BA511" s="681"/>
      <c r="BB511" s="682"/>
      <c r="BC511" s="681"/>
      <c r="BD511" s="681"/>
      <c r="BE511" s="681"/>
      <c r="BF511" s="681"/>
      <c r="BG511" s="682"/>
      <c r="BH511" s="682"/>
      <c r="BI511" s="683"/>
      <c r="BJ511" s="683"/>
      <c r="BK511" s="683"/>
      <c r="BL511" s="682"/>
      <c r="BM511" s="682"/>
      <c r="BN511" s="682"/>
      <c r="BO511" s="682"/>
      <c r="BP511" s="682"/>
      <c r="BQ511" s="682"/>
      <c r="BR511" s="682"/>
      <c r="BS511" s="682"/>
      <c r="BT511" s="685"/>
      <c r="BU511" s="686"/>
      <c r="BV511" s="684"/>
      <c r="BW511" s="687"/>
    </row>
    <row r="512" spans="2:75" ht="15.75" customHeight="1">
      <c r="B512" s="363" t="s">
        <v>198</v>
      </c>
      <c r="C512" s="364">
        <v>38065069000176</v>
      </c>
      <c r="D512" s="365" t="s">
        <v>11</v>
      </c>
      <c r="E512" s="365" t="s">
        <v>620</v>
      </c>
      <c r="F512" s="365" t="s">
        <v>685</v>
      </c>
      <c r="G512" s="366" t="s">
        <v>738</v>
      </c>
      <c r="H512" s="366" t="s">
        <v>34</v>
      </c>
      <c r="I512" s="366" t="s">
        <v>1319</v>
      </c>
      <c r="J512" s="366" t="s">
        <v>608</v>
      </c>
      <c r="K512" s="367" t="s">
        <v>48</v>
      </c>
      <c r="L512" s="368"/>
      <c r="M512" s="368" t="s">
        <v>34</v>
      </c>
      <c r="N512" s="367">
        <v>560081</v>
      </c>
      <c r="O512" s="367" t="s">
        <v>1321</v>
      </c>
      <c r="P512" s="371">
        <v>44147</v>
      </c>
      <c r="Q512" s="372">
        <v>20687276.489999998</v>
      </c>
      <c r="R512" s="372">
        <v>8917759.7807936464</v>
      </c>
      <c r="S512" s="367">
        <v>91</v>
      </c>
      <c r="T512" s="369">
        <v>0.10007068392674823</v>
      </c>
      <c r="U512" s="369">
        <v>1.2936332630540617</v>
      </c>
      <c r="V512" s="369">
        <v>0.13579961172804644</v>
      </c>
      <c r="W512" s="369">
        <v>1.3312902728893714</v>
      </c>
      <c r="X512" s="369" t="s">
        <v>1421</v>
      </c>
      <c r="Y512" s="369" t="s">
        <v>1421</v>
      </c>
      <c r="Z512" s="369" t="s">
        <v>1421</v>
      </c>
      <c r="AA512" s="369" t="s">
        <v>1421</v>
      </c>
      <c r="AB512" s="369">
        <v>4.161887552523111E-3</v>
      </c>
      <c r="AC512" s="373">
        <v>7.262480896293483</v>
      </c>
      <c r="AD512" s="555">
        <v>0</v>
      </c>
      <c r="AE512" s="370" t="s">
        <v>2405</v>
      </c>
      <c r="AF512" s="370" t="s">
        <v>2278</v>
      </c>
      <c r="AG512" s="374" t="s">
        <v>1444</v>
      </c>
      <c r="AH512" s="374" t="s">
        <v>2279</v>
      </c>
      <c r="AI512" s="374">
        <v>5000</v>
      </c>
      <c r="AJ512" s="374">
        <v>1000</v>
      </c>
      <c r="AK512" s="374">
        <v>1000</v>
      </c>
      <c r="AL512" s="369">
        <v>0.01</v>
      </c>
      <c r="AM512" s="369" t="s">
        <v>34</v>
      </c>
      <c r="AN512" s="369" t="s">
        <v>34</v>
      </c>
      <c r="AO512" s="367" t="s">
        <v>1324</v>
      </c>
      <c r="AP512" s="370" t="s">
        <v>13</v>
      </c>
      <c r="AQ512" s="376" t="s">
        <v>668</v>
      </c>
      <c r="AR512" s="369">
        <v>3.3333333333333331E-3</v>
      </c>
      <c r="AS512" s="369">
        <v>3.3333333333333331E-3</v>
      </c>
      <c r="AT512" s="369"/>
      <c r="AW512" s="680"/>
      <c r="AX512" s="680"/>
      <c r="AY512" s="681"/>
      <c r="AZ512" s="681"/>
      <c r="BA512" s="681"/>
      <c r="BB512" s="682"/>
      <c r="BC512" s="681"/>
      <c r="BD512" s="681"/>
      <c r="BE512" s="681"/>
      <c r="BF512" s="681"/>
      <c r="BG512" s="682"/>
      <c r="BH512" s="682"/>
      <c r="BI512" s="683"/>
      <c r="BJ512" s="683"/>
      <c r="BK512" s="683"/>
      <c r="BL512" s="682"/>
      <c r="BM512" s="682"/>
      <c r="BN512" s="682"/>
      <c r="BO512" s="682"/>
      <c r="BP512" s="682"/>
      <c r="BQ512" s="682"/>
      <c r="BR512" s="682"/>
      <c r="BS512" s="682"/>
      <c r="BT512" s="685"/>
      <c r="BU512" s="686"/>
      <c r="BV512" s="684"/>
      <c r="BW512" s="687"/>
    </row>
    <row r="513" spans="2:75" ht="15.75" customHeight="1">
      <c r="B513" s="363" t="s">
        <v>930</v>
      </c>
      <c r="C513" s="364">
        <v>27751295000194</v>
      </c>
      <c r="D513" s="365" t="s">
        <v>13</v>
      </c>
      <c r="E513" s="365" t="s">
        <v>615</v>
      </c>
      <c r="F513" s="365" t="s">
        <v>619</v>
      </c>
      <c r="G513" s="366" t="s">
        <v>34</v>
      </c>
      <c r="H513" s="366" t="s">
        <v>1338</v>
      </c>
      <c r="I513" s="366" t="s">
        <v>34</v>
      </c>
      <c r="J513" s="366" t="s">
        <v>700</v>
      </c>
      <c r="K513" s="367" t="s">
        <v>48</v>
      </c>
      <c r="L513" s="368"/>
      <c r="M513" s="368" t="s">
        <v>34</v>
      </c>
      <c r="N513" s="367">
        <v>448168</v>
      </c>
      <c r="O513" s="367" t="s">
        <v>1321</v>
      </c>
      <c r="P513" s="371">
        <v>42964</v>
      </c>
      <c r="Q513" s="372">
        <v>4601216.01</v>
      </c>
      <c r="R513" s="372">
        <v>4996185.8598015849</v>
      </c>
      <c r="S513" s="367">
        <v>33</v>
      </c>
      <c r="T513" s="369">
        <v>0.26628606208586425</v>
      </c>
      <c r="U513" s="369">
        <v>3.4423318986618492</v>
      </c>
      <c r="V513" s="369">
        <v>0.33300524998864733</v>
      </c>
      <c r="W513" s="369">
        <v>3.2645649312958991</v>
      </c>
      <c r="X513" s="369">
        <v>0.4511348495590688</v>
      </c>
      <c r="Y513" s="369">
        <v>3.4210375176112682</v>
      </c>
      <c r="Z513" s="369">
        <v>0.16618484777705556</v>
      </c>
      <c r="AA513" s="369">
        <v>0.94464854994182601</v>
      </c>
      <c r="AB513" s="369">
        <v>0.25075237128076416</v>
      </c>
      <c r="AC513" s="373">
        <v>0.88484072210780484</v>
      </c>
      <c r="AD513" s="555">
        <v>19628666000117</v>
      </c>
      <c r="AE513" s="370" t="s">
        <v>2292</v>
      </c>
      <c r="AF513" s="370" t="s">
        <v>2278</v>
      </c>
      <c r="AG513" s="374" t="s">
        <v>1444</v>
      </c>
      <c r="AH513" s="374" t="s">
        <v>2282</v>
      </c>
      <c r="AI513" s="374">
        <v>5000</v>
      </c>
      <c r="AJ513" s="374">
        <v>5000</v>
      </c>
      <c r="AK513" s="374">
        <v>5000</v>
      </c>
      <c r="AL513" s="369">
        <v>0</v>
      </c>
      <c r="AM513" s="369" t="s">
        <v>34</v>
      </c>
      <c r="AN513" s="369" t="s">
        <v>34</v>
      </c>
      <c r="AO513" s="367" t="s">
        <v>1324</v>
      </c>
      <c r="AP513" s="370" t="s">
        <v>13</v>
      </c>
      <c r="AQ513" s="376" t="s">
        <v>668</v>
      </c>
      <c r="AR513" s="369">
        <v>4.1999999999999997E-3</v>
      </c>
      <c r="AS513" s="369">
        <v>4.1999999999999997E-3</v>
      </c>
      <c r="AT513" s="369"/>
      <c r="AW513" s="680"/>
      <c r="AX513" s="680"/>
      <c r="AY513" s="681"/>
      <c r="AZ513" s="681"/>
      <c r="BA513" s="681"/>
      <c r="BB513" s="682"/>
      <c r="BC513" s="681"/>
      <c r="BD513" s="681"/>
      <c r="BE513" s="681"/>
      <c r="BF513" s="681"/>
      <c r="BG513" s="682"/>
      <c r="BH513" s="682"/>
      <c r="BI513" s="683"/>
      <c r="BJ513" s="683"/>
      <c r="BK513" s="683"/>
      <c r="BL513" s="682"/>
      <c r="BM513" s="682"/>
      <c r="BN513" s="682"/>
      <c r="BO513" s="682"/>
      <c r="BP513" s="682"/>
      <c r="BQ513" s="682"/>
      <c r="BR513" s="682"/>
      <c r="BS513" s="682"/>
      <c r="BT513" s="685"/>
      <c r="BU513" s="686"/>
      <c r="BV513" s="684"/>
      <c r="BW513" s="687"/>
    </row>
    <row r="514" spans="2:75" ht="15.75" customHeight="1">
      <c r="B514" s="363" t="s">
        <v>931</v>
      </c>
      <c r="C514" s="364">
        <v>19628666000117</v>
      </c>
      <c r="D514" s="365" t="s">
        <v>13</v>
      </c>
      <c r="E514" s="365" t="s">
        <v>615</v>
      </c>
      <c r="F514" s="365" t="s">
        <v>619</v>
      </c>
      <c r="G514" s="366" t="s">
        <v>34</v>
      </c>
      <c r="H514" s="366" t="s">
        <v>1338</v>
      </c>
      <c r="I514" s="366" t="s">
        <v>34</v>
      </c>
      <c r="J514" s="366" t="s">
        <v>700</v>
      </c>
      <c r="K514" s="367" t="s">
        <v>48</v>
      </c>
      <c r="L514" s="368"/>
      <c r="M514" s="368" t="s">
        <v>34</v>
      </c>
      <c r="N514" s="367">
        <v>370126</v>
      </c>
      <c r="O514" s="367" t="s">
        <v>1321</v>
      </c>
      <c r="P514" s="371">
        <v>41759</v>
      </c>
      <c r="Q514" s="372">
        <v>188343756.80000001</v>
      </c>
      <c r="R514" s="372">
        <v>244892605.36615095</v>
      </c>
      <c r="S514" s="367">
        <v>33</v>
      </c>
      <c r="T514" s="369">
        <v>0.26837709566893864</v>
      </c>
      <c r="U514" s="369">
        <v>3.4693630979210472</v>
      </c>
      <c r="V514" s="369">
        <v>0.33714823429558294</v>
      </c>
      <c r="W514" s="369">
        <v>3.3051800305467136</v>
      </c>
      <c r="X514" s="369">
        <v>0.45999457810846356</v>
      </c>
      <c r="Y514" s="369">
        <v>3.4882224486644891</v>
      </c>
      <c r="Z514" s="369">
        <v>0.16710729167402305</v>
      </c>
      <c r="AA514" s="369">
        <v>0.94989202009767337</v>
      </c>
      <c r="AB514" s="369">
        <v>0.25498083940757377</v>
      </c>
      <c r="AC514" s="373">
        <v>0.8865367612403624</v>
      </c>
      <c r="AD514" s="555">
        <v>19770499000144</v>
      </c>
      <c r="AE514" s="370" t="s">
        <v>2406</v>
      </c>
      <c r="AF514" s="370" t="s">
        <v>2278</v>
      </c>
      <c r="AG514" s="374" t="s">
        <v>1444</v>
      </c>
      <c r="AH514" s="374" t="s">
        <v>2282</v>
      </c>
      <c r="AI514" s="374">
        <v>5000</v>
      </c>
      <c r="AJ514" s="374">
        <v>1000</v>
      </c>
      <c r="AK514" s="374">
        <v>5000</v>
      </c>
      <c r="AL514" s="691">
        <v>0.02</v>
      </c>
      <c r="AM514" s="691">
        <v>0.2</v>
      </c>
      <c r="AN514" s="369" t="s">
        <v>34</v>
      </c>
      <c r="AO514" s="367" t="s">
        <v>1324</v>
      </c>
      <c r="AP514" s="370" t="s">
        <v>13</v>
      </c>
      <c r="AQ514" s="376" t="s">
        <v>674</v>
      </c>
      <c r="AR514" s="369">
        <v>4.1999999999999997E-3</v>
      </c>
      <c r="AS514" s="369">
        <v>4.1999999999999997E-3</v>
      </c>
      <c r="AT514" s="369"/>
      <c r="AV514" s="556"/>
      <c r="AW514" s="680"/>
      <c r="AX514" s="680"/>
      <c r="AY514" s="681"/>
      <c r="AZ514" s="681"/>
      <c r="BA514" s="681"/>
      <c r="BB514" s="682"/>
      <c r="BC514" s="681"/>
      <c r="BD514" s="681"/>
      <c r="BE514" s="681"/>
      <c r="BF514" s="681"/>
      <c r="BG514" s="682"/>
      <c r="BH514" s="682"/>
      <c r="BI514" s="683"/>
      <c r="BJ514" s="683"/>
      <c r="BK514" s="683"/>
      <c r="BL514" s="682"/>
      <c r="BM514" s="682"/>
      <c r="BN514" s="682"/>
      <c r="BO514" s="682"/>
      <c r="BP514" s="682"/>
      <c r="BQ514" s="682"/>
      <c r="BR514" s="682"/>
      <c r="BS514" s="682"/>
      <c r="BT514" s="685"/>
      <c r="BU514" s="686"/>
      <c r="BV514" s="684"/>
      <c r="BW514" s="687"/>
    </row>
    <row r="515" spans="2:75" ht="15.75" customHeight="1">
      <c r="B515" s="363" t="s">
        <v>51</v>
      </c>
      <c r="C515" s="364">
        <v>35725802000143</v>
      </c>
      <c r="D515" s="365" t="s">
        <v>14</v>
      </c>
      <c r="E515" s="365" t="s">
        <v>607</v>
      </c>
      <c r="F515" s="365"/>
      <c r="G515" s="366"/>
      <c r="H515" s="366" t="s">
        <v>34</v>
      </c>
      <c r="I515" s="366" t="s">
        <v>34</v>
      </c>
      <c r="J515" s="366" t="s">
        <v>700</v>
      </c>
      <c r="K515" s="367" t="s">
        <v>48</v>
      </c>
      <c r="L515" s="368"/>
      <c r="M515" s="368" t="s">
        <v>34</v>
      </c>
      <c r="N515" s="367">
        <v>526908</v>
      </c>
      <c r="O515" s="367" t="s">
        <v>1324</v>
      </c>
      <c r="P515" s="371">
        <v>43873</v>
      </c>
      <c r="Q515" s="372">
        <v>12590936.220000001</v>
      </c>
      <c r="R515" s="372">
        <v>13136103.912103171</v>
      </c>
      <c r="S515" s="367">
        <v>32</v>
      </c>
      <c r="T515" s="369">
        <v>1.2245479169467721E-2</v>
      </c>
      <c r="U515" s="369">
        <v>0.15829969931308557</v>
      </c>
      <c r="V515" s="369">
        <v>3.7619878676882212E-2</v>
      </c>
      <c r="W515" s="369">
        <v>0.36880060194949749</v>
      </c>
      <c r="X515" s="369">
        <v>0.62972247158106032</v>
      </c>
      <c r="Y515" s="369">
        <v>4.7752998977296519</v>
      </c>
      <c r="Z515" s="369" t="s">
        <v>1421</v>
      </c>
      <c r="AA515" s="369" t="s">
        <v>1421</v>
      </c>
      <c r="AB515" s="369">
        <v>0.25058000535507646</v>
      </c>
      <c r="AC515" s="373">
        <v>-0.1154199539992409</v>
      </c>
      <c r="AD515" s="555">
        <v>36016436000116</v>
      </c>
      <c r="AE515" s="370" t="s">
        <v>2406</v>
      </c>
      <c r="AF515" s="370" t="s">
        <v>2278</v>
      </c>
      <c r="AG515" s="374" t="s">
        <v>1444</v>
      </c>
      <c r="AH515" s="374" t="s">
        <v>2282</v>
      </c>
      <c r="AI515" s="374">
        <v>5000</v>
      </c>
      <c r="AJ515" s="374">
        <v>1000</v>
      </c>
      <c r="AK515" s="374">
        <v>5000</v>
      </c>
      <c r="AL515" s="369">
        <v>2.5000000000000001E-2</v>
      </c>
      <c r="AM515" s="369">
        <v>0.2</v>
      </c>
      <c r="AN515" s="369" t="s">
        <v>34</v>
      </c>
      <c r="AO515" s="367" t="s">
        <v>1324</v>
      </c>
      <c r="AP515" s="370" t="s">
        <v>716</v>
      </c>
      <c r="AQ515" s="376" t="s">
        <v>659</v>
      </c>
      <c r="AR515" s="369">
        <v>4.0000000000000001E-3</v>
      </c>
      <c r="AS515" s="369">
        <v>4.0000000000000001E-3</v>
      </c>
      <c r="AT515" s="369"/>
      <c r="AW515" s="680"/>
      <c r="AX515" s="680"/>
      <c r="AY515" s="681"/>
      <c r="AZ515" s="681"/>
      <c r="BA515" s="681"/>
      <c r="BB515" s="682"/>
      <c r="BC515" s="681"/>
      <c r="BD515" s="681"/>
      <c r="BE515" s="681"/>
      <c r="BF515" s="681"/>
      <c r="BG515" s="682"/>
      <c r="BH515" s="682"/>
      <c r="BI515" s="683"/>
      <c r="BJ515" s="683"/>
      <c r="BK515" s="683"/>
      <c r="BL515" s="682"/>
      <c r="BM515" s="682"/>
      <c r="BN515" s="682"/>
      <c r="BO515" s="682"/>
      <c r="BP515" s="682"/>
      <c r="BQ515" s="682"/>
      <c r="BR515" s="682"/>
      <c r="BS515" s="682"/>
      <c r="BT515" s="685"/>
      <c r="BU515" s="686"/>
      <c r="BV515" s="684"/>
      <c r="BW515" s="687"/>
    </row>
    <row r="516" spans="2:75" ht="15.75" customHeight="1">
      <c r="B516" s="363" t="s">
        <v>932</v>
      </c>
      <c r="C516" s="364">
        <v>42773832000190</v>
      </c>
      <c r="D516" s="365" t="s">
        <v>14</v>
      </c>
      <c r="E516" s="365" t="s">
        <v>607</v>
      </c>
      <c r="F516" s="365"/>
      <c r="G516" s="366"/>
      <c r="H516" s="366" t="s">
        <v>34</v>
      </c>
      <c r="I516" s="366" t="s">
        <v>34</v>
      </c>
      <c r="J516" s="366" t="s">
        <v>608</v>
      </c>
      <c r="K516" s="367" t="s">
        <v>48</v>
      </c>
      <c r="L516" s="368"/>
      <c r="M516" s="368" t="s">
        <v>34</v>
      </c>
      <c r="N516" s="367">
        <v>625566</v>
      </c>
      <c r="O516" s="367" t="s">
        <v>1321</v>
      </c>
      <c r="P516" s="371">
        <v>44529</v>
      </c>
      <c r="Q516" s="372">
        <v>4316815.4400000004</v>
      </c>
      <c r="R516" s="372" t="s">
        <v>1421</v>
      </c>
      <c r="S516" s="367">
        <v>32</v>
      </c>
      <c r="T516" s="369">
        <v>-7.9611272229283658E-2</v>
      </c>
      <c r="U516" s="369">
        <v>-1.0291504547449732</v>
      </c>
      <c r="V516" s="369" t="s">
        <v>1421</v>
      </c>
      <c r="W516" s="369" t="s">
        <v>1421</v>
      </c>
      <c r="X516" s="369" t="s">
        <v>1421</v>
      </c>
      <c r="Y516" s="369" t="s">
        <v>1421</v>
      </c>
      <c r="Z516" s="369" t="s">
        <v>1421</v>
      </c>
      <c r="AA516" s="369" t="s">
        <v>1421</v>
      </c>
      <c r="AB516" s="369" t="s">
        <v>1421</v>
      </c>
      <c r="AC516" s="373" t="s">
        <v>1421</v>
      </c>
      <c r="AD516" s="555">
        <v>29275418000193</v>
      </c>
      <c r="AE516" s="370" t="s">
        <v>2407</v>
      </c>
      <c r="AF516" s="370" t="s">
        <v>2278</v>
      </c>
      <c r="AG516" s="374" t="s">
        <v>1444</v>
      </c>
      <c r="AH516" s="374" t="s">
        <v>2279</v>
      </c>
      <c r="AI516" s="374">
        <v>5000</v>
      </c>
      <c r="AJ516" s="374">
        <v>1000</v>
      </c>
      <c r="AK516" s="374">
        <v>5000</v>
      </c>
      <c r="AL516" s="369">
        <v>1.9E-2</v>
      </c>
      <c r="AM516" s="369">
        <v>0.2</v>
      </c>
      <c r="AN516" s="369" t="s">
        <v>2296</v>
      </c>
      <c r="AO516" s="367" t="s">
        <v>1324</v>
      </c>
      <c r="AP516" s="370" t="s">
        <v>716</v>
      </c>
      <c r="AQ516" s="376" t="s">
        <v>659</v>
      </c>
      <c r="AR516" s="369">
        <v>5.0672999999999994E-3</v>
      </c>
      <c r="AS516" s="369">
        <v>5.0672999999999994E-3</v>
      </c>
      <c r="AT516" s="369"/>
      <c r="AW516" s="680"/>
      <c r="AX516" s="680"/>
      <c r="AY516" s="681"/>
      <c r="AZ516" s="681"/>
      <c r="BA516" s="681"/>
      <c r="BB516" s="682"/>
      <c r="BC516" s="681"/>
      <c r="BD516" s="681"/>
      <c r="BE516" s="681"/>
      <c r="BF516" s="681"/>
      <c r="BG516" s="682"/>
      <c r="BH516" s="682"/>
      <c r="BI516" s="683"/>
      <c r="BJ516" s="683"/>
      <c r="BK516" s="683"/>
      <c r="BL516" s="682"/>
      <c r="BM516" s="682"/>
      <c r="BN516" s="682"/>
      <c r="BO516" s="682"/>
      <c r="BP516" s="682"/>
      <c r="BQ516" s="682"/>
      <c r="BR516" s="682"/>
      <c r="BS516" s="682"/>
      <c r="BT516" s="685"/>
      <c r="BU516" s="686"/>
      <c r="BV516" s="684"/>
      <c r="BW516" s="687"/>
    </row>
    <row r="517" spans="2:75" ht="15.75" customHeight="1">
      <c r="B517" s="363" t="s">
        <v>199</v>
      </c>
      <c r="C517" s="364">
        <v>32320740000100</v>
      </c>
      <c r="D517" s="365" t="s">
        <v>13</v>
      </c>
      <c r="E517" s="365" t="s">
        <v>615</v>
      </c>
      <c r="F517" s="365" t="s">
        <v>619</v>
      </c>
      <c r="G517" s="366" t="s">
        <v>34</v>
      </c>
      <c r="H517" s="366" t="s">
        <v>1338</v>
      </c>
      <c r="I517" s="366" t="s">
        <v>34</v>
      </c>
      <c r="J517" s="366"/>
      <c r="K517" s="367" t="s">
        <v>48</v>
      </c>
      <c r="L517" s="368"/>
      <c r="M517" s="368" t="s">
        <v>34</v>
      </c>
      <c r="N517" s="367">
        <v>503703</v>
      </c>
      <c r="O517" s="367" t="s">
        <v>1321</v>
      </c>
      <c r="P517" s="371">
        <v>43677</v>
      </c>
      <c r="Q517" s="372">
        <v>9307129.4399999995</v>
      </c>
      <c r="R517" s="372">
        <v>6596208.8862301558</v>
      </c>
      <c r="S517" s="367">
        <v>31</v>
      </c>
      <c r="T517" s="369">
        <v>7.7320001902928315E-2</v>
      </c>
      <c r="U517" s="369">
        <v>0.99953075602290098</v>
      </c>
      <c r="V517" s="369">
        <v>2.1324959637735175E-2</v>
      </c>
      <c r="W517" s="369">
        <v>0.20905590946996808</v>
      </c>
      <c r="X517" s="369">
        <v>4.7142529765189511E-2</v>
      </c>
      <c r="Y517" s="369">
        <v>0.35749036714731286</v>
      </c>
      <c r="Z517" s="369">
        <v>0.13692275341802818</v>
      </c>
      <c r="AA517" s="369">
        <v>0.77831331917758917</v>
      </c>
      <c r="AB517" s="369">
        <v>7.9948755856159223E-2</v>
      </c>
      <c r="AC517" s="373">
        <v>-0.91132248571937946</v>
      </c>
      <c r="AD517" s="555">
        <v>21805389000112</v>
      </c>
      <c r="AE517" s="370" t="s">
        <v>2408</v>
      </c>
      <c r="AF517" s="370" t="s">
        <v>2281</v>
      </c>
      <c r="AG517" s="374" t="s">
        <v>59</v>
      </c>
      <c r="AH517" s="374" t="s">
        <v>2282</v>
      </c>
      <c r="AI517" s="374">
        <v>1000</v>
      </c>
      <c r="AJ517" s="374">
        <v>1000</v>
      </c>
      <c r="AK517" s="374">
        <v>1000</v>
      </c>
      <c r="AL517" s="369">
        <v>0.02</v>
      </c>
      <c r="AM517" s="369">
        <v>0.2</v>
      </c>
      <c r="AN517" s="369" t="s">
        <v>64</v>
      </c>
      <c r="AO517" s="367" t="s">
        <v>1324</v>
      </c>
      <c r="AP517" s="370" t="s">
        <v>13</v>
      </c>
      <c r="AQ517" s="376" t="s">
        <v>664</v>
      </c>
      <c r="AR517" s="369">
        <v>4.0000000000000001E-3</v>
      </c>
      <c r="AS517" s="369">
        <v>4.0000000000000001E-3</v>
      </c>
      <c r="AT517" s="369"/>
      <c r="AW517" s="680"/>
      <c r="AX517" s="680"/>
      <c r="AY517" s="681"/>
      <c r="AZ517" s="681"/>
      <c r="BA517" s="681"/>
      <c r="BB517" s="682"/>
      <c r="BC517" s="681"/>
      <c r="BD517" s="681"/>
      <c r="BE517" s="681"/>
      <c r="BF517" s="681"/>
      <c r="BG517" s="682"/>
      <c r="BH517" s="682"/>
      <c r="BI517" s="683"/>
      <c r="BJ517" s="683"/>
      <c r="BK517" s="683"/>
      <c r="BL517" s="682"/>
      <c r="BM517" s="682"/>
      <c r="BN517" s="682"/>
      <c r="BO517" s="682"/>
      <c r="BP517" s="682"/>
      <c r="BQ517" s="682"/>
      <c r="BR517" s="682"/>
      <c r="BS517" s="682"/>
      <c r="BT517" s="685"/>
      <c r="BU517" s="686"/>
      <c r="BV517" s="684"/>
      <c r="BW517" s="687"/>
    </row>
    <row r="518" spans="2:75" ht="15.75" customHeight="1">
      <c r="B518" s="363" t="s">
        <v>200</v>
      </c>
      <c r="C518" s="364">
        <v>601692000123</v>
      </c>
      <c r="D518" s="365" t="s">
        <v>14</v>
      </c>
      <c r="E518" s="365" t="s">
        <v>607</v>
      </c>
      <c r="F518" s="365"/>
      <c r="G518" s="366"/>
      <c r="H518" s="366" t="s">
        <v>34</v>
      </c>
      <c r="I518" s="366" t="s">
        <v>34</v>
      </c>
      <c r="J518" s="366" t="s">
        <v>608</v>
      </c>
      <c r="K518" s="367" t="s">
        <v>48</v>
      </c>
      <c r="L518" s="368" t="s">
        <v>1339</v>
      </c>
      <c r="M518" s="368" t="s">
        <v>34</v>
      </c>
      <c r="N518" s="367">
        <v>24813</v>
      </c>
      <c r="O518" s="367" t="s">
        <v>1321</v>
      </c>
      <c r="P518" s="371">
        <v>34851</v>
      </c>
      <c r="Q518" s="372">
        <v>150791574.03999999</v>
      </c>
      <c r="R518" s="372">
        <v>183652025.50539693</v>
      </c>
      <c r="S518" s="367">
        <v>59</v>
      </c>
      <c r="T518" s="369">
        <v>-9.0972963308520227E-2</v>
      </c>
      <c r="U518" s="369">
        <v>-1.1760252529166721</v>
      </c>
      <c r="V518" s="369">
        <v>-0.25819083415360999</v>
      </c>
      <c r="W518" s="369">
        <v>-2.5311334965098773</v>
      </c>
      <c r="X518" s="369">
        <v>-0.22416757460262215</v>
      </c>
      <c r="Y518" s="369">
        <v>-1.6999034406165556</v>
      </c>
      <c r="Z518" s="369">
        <v>-0.14484386717636633</v>
      </c>
      <c r="AA518" s="369">
        <v>-0.82333949771208903</v>
      </c>
      <c r="AB518" s="369">
        <v>0.29138496106766826</v>
      </c>
      <c r="AC518" s="373">
        <v>-1.2127908638453431</v>
      </c>
      <c r="AD518" s="555">
        <v>9441424000166</v>
      </c>
      <c r="AE518" s="370" t="s">
        <v>2409</v>
      </c>
      <c r="AF518" s="370" t="s">
        <v>2287</v>
      </c>
      <c r="AG518" s="374" t="s">
        <v>1445</v>
      </c>
      <c r="AH518" s="374" t="s">
        <v>2282</v>
      </c>
      <c r="AI518" s="374">
        <v>300000</v>
      </c>
      <c r="AJ518" s="374">
        <v>30000</v>
      </c>
      <c r="AK518" s="374">
        <v>300000</v>
      </c>
      <c r="AL518" s="369">
        <v>0.02</v>
      </c>
      <c r="AM518" s="369">
        <v>0.2</v>
      </c>
      <c r="AN518" s="369" t="s">
        <v>34</v>
      </c>
      <c r="AO518" s="367" t="s">
        <v>1324</v>
      </c>
      <c r="AP518" s="370" t="s">
        <v>716</v>
      </c>
      <c r="AQ518" s="376" t="s">
        <v>665</v>
      </c>
      <c r="AR518" s="369">
        <v>5.0000000000000001E-3</v>
      </c>
      <c r="AS518" s="369">
        <v>5.0000000000000001E-3</v>
      </c>
      <c r="AT518" s="369"/>
      <c r="AW518" s="680"/>
      <c r="AX518" s="680"/>
      <c r="AY518" s="681"/>
      <c r="AZ518" s="681"/>
      <c r="BA518" s="681"/>
      <c r="BB518" s="682"/>
      <c r="BC518" s="681"/>
      <c r="BD518" s="681"/>
      <c r="BE518" s="681"/>
      <c r="BF518" s="681"/>
      <c r="BG518" s="682"/>
      <c r="BH518" s="682"/>
      <c r="BI518" s="683"/>
      <c r="BJ518" s="683"/>
      <c r="BK518" s="683"/>
      <c r="BL518" s="682"/>
      <c r="BM518" s="682"/>
      <c r="BN518" s="682"/>
      <c r="BO518" s="682"/>
      <c r="BP518" s="682"/>
      <c r="BQ518" s="682"/>
      <c r="BR518" s="682"/>
      <c r="BS518" s="682"/>
      <c r="BT518" s="685"/>
      <c r="BU518" s="686"/>
      <c r="BV518" s="684"/>
      <c r="BW518" s="687"/>
    </row>
    <row r="519" spans="2:75" ht="15.75" customHeight="1">
      <c r="B519" s="363" t="s">
        <v>201</v>
      </c>
      <c r="C519" s="364">
        <v>11186674000149</v>
      </c>
      <c r="D519" s="365" t="s">
        <v>14</v>
      </c>
      <c r="E519" s="365" t="s">
        <v>607</v>
      </c>
      <c r="F519" s="365"/>
      <c r="G519" s="366"/>
      <c r="H519" s="366" t="s">
        <v>34</v>
      </c>
      <c r="I519" s="366" t="s">
        <v>34</v>
      </c>
      <c r="J519" s="366" t="s">
        <v>608</v>
      </c>
      <c r="K519" s="367" t="s">
        <v>48</v>
      </c>
      <c r="L519" s="368"/>
      <c r="M519" s="368" t="s">
        <v>34</v>
      </c>
      <c r="N519" s="367">
        <v>236357</v>
      </c>
      <c r="O519" s="367" t="s">
        <v>1321</v>
      </c>
      <c r="P519" s="371">
        <v>40113</v>
      </c>
      <c r="Q519" s="372">
        <v>71017168.349999994</v>
      </c>
      <c r="R519" s="372">
        <v>77773531.0565079</v>
      </c>
      <c r="S519" s="367">
        <v>3</v>
      </c>
      <c r="T519" s="369">
        <v>-1.315583945200649E-2</v>
      </c>
      <c r="U519" s="369">
        <v>-0.17006810437082959</v>
      </c>
      <c r="V519" s="369">
        <v>-0.14383528007732371</v>
      </c>
      <c r="W519" s="369">
        <v>-1.4100666918601514</v>
      </c>
      <c r="X519" s="369">
        <v>-3.4128824643743116E-2</v>
      </c>
      <c r="Y519" s="369">
        <v>-0.25880507713455625</v>
      </c>
      <c r="Z519" s="369">
        <v>0.13123704742046471</v>
      </c>
      <c r="AA519" s="369">
        <v>0.74599392304829049</v>
      </c>
      <c r="AB519" s="369">
        <v>0.23283207284716337</v>
      </c>
      <c r="AC519" s="373">
        <v>-0.96782811997768925</v>
      </c>
      <c r="AD519" s="555">
        <v>12698541000114</v>
      </c>
      <c r="AE519" s="370" t="s">
        <v>2410</v>
      </c>
      <c r="AF519" s="370" t="s">
        <v>2278</v>
      </c>
      <c r="AG519" s="374" t="s">
        <v>1444</v>
      </c>
      <c r="AH519" s="374" t="s">
        <v>2282</v>
      </c>
      <c r="AI519" s="374">
        <v>1000</v>
      </c>
      <c r="AJ519" s="374">
        <v>1000</v>
      </c>
      <c r="AK519" s="374">
        <v>1000</v>
      </c>
      <c r="AL519" s="369">
        <v>1.9E-2</v>
      </c>
      <c r="AM519" s="369">
        <v>0.2</v>
      </c>
      <c r="AN519" s="369" t="s">
        <v>2296</v>
      </c>
      <c r="AO519" s="367" t="s">
        <v>1324</v>
      </c>
      <c r="AP519" s="370" t="s">
        <v>716</v>
      </c>
      <c r="AQ519" s="376" t="s">
        <v>659</v>
      </c>
      <c r="AR519" s="369">
        <v>5.0666666666666664E-3</v>
      </c>
      <c r="AS519" s="369">
        <v>5.0666666666666664E-3</v>
      </c>
      <c r="AT519" s="369"/>
      <c r="AW519" s="680"/>
      <c r="AX519" s="680"/>
      <c r="AY519" s="681"/>
      <c r="AZ519" s="681"/>
      <c r="BA519" s="681"/>
      <c r="BB519" s="682"/>
      <c r="BC519" s="681"/>
      <c r="BD519" s="681"/>
      <c r="BE519" s="681"/>
      <c r="BF519" s="681"/>
      <c r="BG519" s="682"/>
      <c r="BH519" s="682"/>
      <c r="BI519" s="683"/>
      <c r="BJ519" s="683"/>
      <c r="BK519" s="683"/>
      <c r="BL519" s="682"/>
      <c r="BM519" s="682"/>
      <c r="BN519" s="682"/>
      <c r="BO519" s="682"/>
      <c r="BP519" s="682"/>
      <c r="BQ519" s="682"/>
      <c r="BR519" s="682"/>
      <c r="BS519" s="682"/>
      <c r="BT519" s="685"/>
      <c r="BU519" s="686"/>
      <c r="BV519" s="684"/>
      <c r="BW519" s="687"/>
    </row>
    <row r="520" spans="2:75" ht="15.75" customHeight="1">
      <c r="B520" s="363" t="s">
        <v>933</v>
      </c>
      <c r="C520" s="364">
        <v>20584638000124</v>
      </c>
      <c r="D520" s="365" t="s">
        <v>11</v>
      </c>
      <c r="E520" s="365" t="s">
        <v>620</v>
      </c>
      <c r="F520" s="365" t="s">
        <v>692</v>
      </c>
      <c r="G520" s="366" t="s">
        <v>738</v>
      </c>
      <c r="H520" s="366" t="s">
        <v>34</v>
      </c>
      <c r="I520" s="366" t="s">
        <v>1304</v>
      </c>
      <c r="J520" s="366" t="s">
        <v>608</v>
      </c>
      <c r="K520" s="367" t="s">
        <v>48</v>
      </c>
      <c r="L520" s="368"/>
      <c r="M520" s="368" t="s">
        <v>34</v>
      </c>
      <c r="N520" s="367">
        <v>408840</v>
      </c>
      <c r="O520" s="367" t="s">
        <v>1321</v>
      </c>
      <c r="P520" s="371">
        <v>42319</v>
      </c>
      <c r="Q520" s="372">
        <v>15149372.880000001</v>
      </c>
      <c r="R520" s="372">
        <v>24937374.189087309</v>
      </c>
      <c r="S520" s="367">
        <v>31</v>
      </c>
      <c r="T520" s="369">
        <v>7.1145698524793577E-2</v>
      </c>
      <c r="U520" s="369">
        <v>0.9197143311447733</v>
      </c>
      <c r="V520" s="369">
        <v>9.9990712641968349E-2</v>
      </c>
      <c r="W520" s="369">
        <v>0.9802433263661271</v>
      </c>
      <c r="X520" s="369">
        <v>0.15170663381871408</v>
      </c>
      <c r="Y520" s="369">
        <v>1.1504189633578317</v>
      </c>
      <c r="Z520" s="369">
        <v>0.11966348137570026</v>
      </c>
      <c r="AA520" s="369">
        <v>0.68020602163558319</v>
      </c>
      <c r="AB520" s="369">
        <v>7.6514829135699985E-3</v>
      </c>
      <c r="AC520" s="373">
        <v>-0.23566314677695285</v>
      </c>
      <c r="AD520" s="555">
        <v>0</v>
      </c>
      <c r="AE520" s="370" t="s">
        <v>2410</v>
      </c>
      <c r="AF520" s="370" t="s">
        <v>2278</v>
      </c>
      <c r="AG520" s="374" t="s">
        <v>59</v>
      </c>
      <c r="AH520" s="374" t="s">
        <v>2282</v>
      </c>
      <c r="AI520" s="374">
        <v>0</v>
      </c>
      <c r="AJ520" s="374">
        <v>0</v>
      </c>
      <c r="AK520" s="374">
        <v>0</v>
      </c>
      <c r="AL520" s="369">
        <v>7.4999999999999997E-3</v>
      </c>
      <c r="AM520" s="369" t="s">
        <v>34</v>
      </c>
      <c r="AN520" s="369" t="s">
        <v>64</v>
      </c>
      <c r="AO520" s="367" t="s">
        <v>1324</v>
      </c>
      <c r="AP520" s="370" t="s">
        <v>11</v>
      </c>
      <c r="AQ520" s="376" t="s">
        <v>675</v>
      </c>
      <c r="AR520" s="369">
        <v>2E-3</v>
      </c>
      <c r="AS520" s="369">
        <v>2E-3</v>
      </c>
      <c r="AT520" s="369"/>
      <c r="AW520" s="680"/>
      <c r="AX520" s="680"/>
      <c r="AY520" s="681"/>
      <c r="AZ520" s="681"/>
      <c r="BA520" s="681"/>
      <c r="BB520" s="682"/>
      <c r="BC520" s="681"/>
      <c r="BD520" s="681"/>
      <c r="BE520" s="681"/>
      <c r="BF520" s="681"/>
      <c r="BG520" s="682"/>
      <c r="BH520" s="682"/>
      <c r="BI520" s="683"/>
      <c r="BJ520" s="683"/>
      <c r="BK520" s="683"/>
      <c r="BL520" s="682"/>
      <c r="BM520" s="682"/>
      <c r="BN520" s="682"/>
      <c r="BO520" s="682"/>
      <c r="BP520" s="682"/>
      <c r="BQ520" s="682"/>
      <c r="BR520" s="682"/>
      <c r="BS520" s="682"/>
      <c r="BT520" s="685"/>
      <c r="BU520" s="686"/>
      <c r="BV520" s="684"/>
      <c r="BW520" s="687"/>
    </row>
    <row r="521" spans="2:75" ht="15.75" customHeight="1">
      <c r="B521" s="363" t="s">
        <v>1620</v>
      </c>
      <c r="C521" s="364">
        <v>828035000113</v>
      </c>
      <c r="D521" s="365" t="s">
        <v>11</v>
      </c>
      <c r="E521" s="365" t="s">
        <v>620</v>
      </c>
      <c r="F521" s="365" t="s">
        <v>692</v>
      </c>
      <c r="G521" s="366" t="s">
        <v>738</v>
      </c>
      <c r="H521" s="366" t="s">
        <v>34</v>
      </c>
      <c r="I521" s="366" t="s">
        <v>1304</v>
      </c>
      <c r="J521" s="366" t="s">
        <v>608</v>
      </c>
      <c r="K521" s="367" t="s">
        <v>48</v>
      </c>
      <c r="L521" s="368"/>
      <c r="M521" s="368"/>
      <c r="N521" s="367">
        <v>20583</v>
      </c>
      <c r="O521" s="367" t="s">
        <v>1324</v>
      </c>
      <c r="P521" s="371">
        <v>34978</v>
      </c>
      <c r="Q521" s="372" t="s">
        <v>1394</v>
      </c>
      <c r="R521" s="372" t="s">
        <v>1421</v>
      </c>
      <c r="S521" s="367">
        <v>31</v>
      </c>
      <c r="T521" s="369" t="s">
        <v>1421</v>
      </c>
      <c r="U521" s="369" t="s">
        <v>1421</v>
      </c>
      <c r="V521" s="369" t="s">
        <v>1421</v>
      </c>
      <c r="W521" s="369" t="s">
        <v>1421</v>
      </c>
      <c r="X521" s="369" t="s">
        <v>1421</v>
      </c>
      <c r="Y521" s="369" t="s">
        <v>1421</v>
      </c>
      <c r="Z521" s="369" t="s">
        <v>1421</v>
      </c>
      <c r="AA521" s="369" t="s">
        <v>1421</v>
      </c>
      <c r="AB521" s="369" t="s">
        <v>1421</v>
      </c>
      <c r="AC521" s="373" t="s">
        <v>1421</v>
      </c>
      <c r="AD521" s="555">
        <v>42046759000155</v>
      </c>
      <c r="AE521" s="370" t="s">
        <v>2410</v>
      </c>
      <c r="AF521" s="370" t="s">
        <v>2278</v>
      </c>
      <c r="AG521" s="374" t="s">
        <v>1444</v>
      </c>
      <c r="AH521" s="374" t="s">
        <v>2282</v>
      </c>
      <c r="AI521" s="374">
        <v>1000</v>
      </c>
      <c r="AJ521" s="374">
        <v>1000</v>
      </c>
      <c r="AK521" s="374">
        <v>1000</v>
      </c>
      <c r="AL521" s="369">
        <v>1.8700000000000001E-2</v>
      </c>
      <c r="AM521" s="369">
        <v>0.2</v>
      </c>
      <c r="AN521" s="369" t="s">
        <v>2296</v>
      </c>
      <c r="AO521" s="367" t="s">
        <v>1324</v>
      </c>
      <c r="AP521" s="370" t="s">
        <v>13</v>
      </c>
      <c r="AQ521" s="376" t="s">
        <v>664</v>
      </c>
      <c r="AR521" s="369">
        <v>1.0666666666666667E-3</v>
      </c>
      <c r="AS521" s="369">
        <v>1.0666666666666667E-3</v>
      </c>
      <c r="AT521" s="369"/>
      <c r="AW521" s="680"/>
      <c r="AX521" s="680"/>
      <c r="AY521" s="681"/>
      <c r="AZ521" s="681"/>
      <c r="BA521" s="681"/>
      <c r="BB521" s="682"/>
      <c r="BC521" s="681"/>
      <c r="BD521" s="681"/>
      <c r="BE521" s="681"/>
      <c r="BF521" s="681"/>
      <c r="BG521" s="682"/>
      <c r="BH521" s="682"/>
      <c r="BI521" s="683"/>
      <c r="BJ521" s="683"/>
      <c r="BK521" s="683"/>
      <c r="BL521" s="682"/>
      <c r="BM521" s="682"/>
      <c r="BN521" s="682"/>
      <c r="BO521" s="682"/>
      <c r="BP521" s="682"/>
      <c r="BQ521" s="682"/>
      <c r="BR521" s="682"/>
      <c r="BS521" s="682"/>
      <c r="BT521" s="685"/>
      <c r="BU521" s="686"/>
      <c r="BV521" s="684"/>
      <c r="BW521" s="687"/>
    </row>
    <row r="522" spans="2:75" ht="15.75" customHeight="1">
      <c r="B522" s="363" t="s">
        <v>513</v>
      </c>
      <c r="C522" s="364">
        <v>9394243000126</v>
      </c>
      <c r="D522" s="365" t="s">
        <v>13</v>
      </c>
      <c r="E522" s="365" t="s">
        <v>615</v>
      </c>
      <c r="F522" s="365" t="s">
        <v>619</v>
      </c>
      <c r="G522" s="366" t="s">
        <v>34</v>
      </c>
      <c r="H522" s="366" t="s">
        <v>1337</v>
      </c>
      <c r="I522" s="366" t="s">
        <v>34</v>
      </c>
      <c r="J522" s="366"/>
      <c r="K522" s="367" t="s">
        <v>48</v>
      </c>
      <c r="L522" s="368"/>
      <c r="M522" s="368" t="s">
        <v>1418</v>
      </c>
      <c r="N522" s="367">
        <v>235261</v>
      </c>
      <c r="O522" s="367" t="s">
        <v>1321</v>
      </c>
      <c r="P522" s="371">
        <v>40086</v>
      </c>
      <c r="Q522" s="372">
        <v>20886679.73</v>
      </c>
      <c r="R522" s="372">
        <v>27705310.267936509</v>
      </c>
      <c r="S522" s="367">
        <v>31</v>
      </c>
      <c r="T522" s="369">
        <v>0.10781025174003656</v>
      </c>
      <c r="U522" s="369">
        <v>1.3936841667958737</v>
      </c>
      <c r="V522" s="369">
        <v>8.8677287886694822E-2</v>
      </c>
      <c r="W522" s="369">
        <v>0.8693339346668072</v>
      </c>
      <c r="X522" s="369">
        <v>0.13169858730065753</v>
      </c>
      <c r="Y522" s="369">
        <v>0.99869431193867608</v>
      </c>
      <c r="Z522" s="369">
        <v>0.18781399786520092</v>
      </c>
      <c r="AA522" s="369">
        <v>1.0675956509594291</v>
      </c>
      <c r="AB522" s="369">
        <v>4.0125765810945534E-2</v>
      </c>
      <c r="AC522" s="373">
        <v>-0.28340012159919398</v>
      </c>
      <c r="AD522" s="555">
        <v>0</v>
      </c>
      <c r="AE522" s="370" t="s">
        <v>2410</v>
      </c>
      <c r="AF522" s="370" t="s">
        <v>2278</v>
      </c>
      <c r="AG522" s="374" t="s">
        <v>1444</v>
      </c>
      <c r="AH522" s="374" t="s">
        <v>2282</v>
      </c>
      <c r="AI522" s="374">
        <v>1000</v>
      </c>
      <c r="AJ522" s="374">
        <v>1000</v>
      </c>
      <c r="AK522" s="374">
        <v>1000</v>
      </c>
      <c r="AL522" s="369">
        <v>1.15E-2</v>
      </c>
      <c r="AM522" s="369" t="s">
        <v>34</v>
      </c>
      <c r="AN522" s="369" t="s">
        <v>2296</v>
      </c>
      <c r="AO522" s="367" t="s">
        <v>1324</v>
      </c>
      <c r="AP522" s="370" t="s">
        <v>13</v>
      </c>
      <c r="AQ522" s="376" t="s">
        <v>686</v>
      </c>
      <c r="AR522" s="369">
        <v>3.0666666666666668E-3</v>
      </c>
      <c r="AS522" s="369">
        <v>3.0666666666666668E-3</v>
      </c>
      <c r="AT522" s="369"/>
      <c r="AW522" s="680"/>
      <c r="AX522" s="680"/>
      <c r="AY522" s="681"/>
      <c r="AZ522" s="681"/>
      <c r="BA522" s="681"/>
      <c r="BB522" s="682"/>
      <c r="BC522" s="681"/>
      <c r="BD522" s="681"/>
      <c r="BE522" s="681"/>
      <c r="BF522" s="681"/>
      <c r="BG522" s="682"/>
      <c r="BH522" s="682"/>
      <c r="BI522" s="683"/>
      <c r="BJ522" s="683"/>
      <c r="BK522" s="683"/>
      <c r="BL522" s="218"/>
      <c r="BM522" s="682"/>
      <c r="BN522" s="682"/>
      <c r="BO522" s="682"/>
      <c r="BP522" s="682"/>
      <c r="BQ522" s="682"/>
      <c r="BR522" s="682"/>
      <c r="BS522" s="682"/>
      <c r="BT522" s="685"/>
      <c r="BU522" s="686"/>
      <c r="BV522" s="684"/>
      <c r="BW522" s="687"/>
    </row>
    <row r="523" spans="2:75" ht="15.75" customHeight="1">
      <c r="B523" s="363" t="s">
        <v>555</v>
      </c>
      <c r="C523" s="364">
        <v>13476201000101</v>
      </c>
      <c r="D523" s="365" t="s">
        <v>14</v>
      </c>
      <c r="E523" s="365" t="s">
        <v>607</v>
      </c>
      <c r="F523" s="365"/>
      <c r="G523" s="366"/>
      <c r="H523" s="366" t="s">
        <v>34</v>
      </c>
      <c r="I523" s="366" t="s">
        <v>34</v>
      </c>
      <c r="J523" s="366" t="s">
        <v>608</v>
      </c>
      <c r="K523" s="367" t="s">
        <v>48</v>
      </c>
      <c r="L523" s="368"/>
      <c r="M523" s="368" t="s">
        <v>34</v>
      </c>
      <c r="N523" s="367">
        <v>275591</v>
      </c>
      <c r="O523" s="367" t="s">
        <v>1321</v>
      </c>
      <c r="P523" s="371">
        <v>40700</v>
      </c>
      <c r="Q523" s="372">
        <v>9808129.0800000001</v>
      </c>
      <c r="R523" s="372">
        <v>64941027.163809456</v>
      </c>
      <c r="S523" s="367">
        <v>32</v>
      </c>
      <c r="T523" s="369">
        <v>-0.32559887510762942</v>
      </c>
      <c r="U523" s="369">
        <v>-4.2090802093501942</v>
      </c>
      <c r="V523" s="369">
        <v>-0.55109759300667438</v>
      </c>
      <c r="W523" s="369">
        <v>-5.4025991359370558</v>
      </c>
      <c r="X523" s="369">
        <v>-0.58701640248919718</v>
      </c>
      <c r="Y523" s="369">
        <v>-4.4514520177980579</v>
      </c>
      <c r="Z523" s="369">
        <v>-0.34758637394115655</v>
      </c>
      <c r="AA523" s="369">
        <v>-1.9757936329041443</v>
      </c>
      <c r="AB523" s="369">
        <v>0.43072308415263172</v>
      </c>
      <c r="AC523" s="373">
        <v>-1.8668030414108259</v>
      </c>
      <c r="AD523" s="555">
        <v>0</v>
      </c>
      <c r="AE523" s="370" t="s">
        <v>2410</v>
      </c>
      <c r="AF523" s="370" t="s">
        <v>2278</v>
      </c>
      <c r="AG523" s="374" t="s">
        <v>1444</v>
      </c>
      <c r="AH523" s="374" t="s">
        <v>2282</v>
      </c>
      <c r="AI523" s="374">
        <v>1000</v>
      </c>
      <c r="AJ523" s="374">
        <v>1000</v>
      </c>
      <c r="AK523" s="374">
        <v>1000</v>
      </c>
      <c r="AL523" s="369">
        <v>1.4999999999999999E-2</v>
      </c>
      <c r="AM523" s="369">
        <v>0.2</v>
      </c>
      <c r="AN523" s="369" t="s">
        <v>2296</v>
      </c>
      <c r="AO523" s="367" t="s">
        <v>1324</v>
      </c>
      <c r="AP523" s="370" t="s">
        <v>716</v>
      </c>
      <c r="AQ523" s="376" t="s">
        <v>659</v>
      </c>
      <c r="AR523" s="369">
        <v>4.0000000000000001E-3</v>
      </c>
      <c r="AS523" s="369">
        <v>4.0000000000000001E-3</v>
      </c>
      <c r="AT523" s="369"/>
      <c r="AW523" s="680"/>
      <c r="AX523" s="680"/>
      <c r="AY523" s="681"/>
      <c r="AZ523" s="681"/>
      <c r="BA523" s="681"/>
      <c r="BB523" s="682"/>
      <c r="BC523" s="681"/>
      <c r="BD523" s="681"/>
      <c r="BE523" s="681"/>
      <c r="BF523" s="681"/>
      <c r="BG523" s="682"/>
      <c r="BH523" s="682"/>
      <c r="BI523" s="683"/>
      <c r="BJ523" s="683"/>
      <c r="BK523" s="683"/>
      <c r="BL523" s="218"/>
      <c r="BM523" s="682"/>
      <c r="BN523" s="682"/>
      <c r="BO523" s="682"/>
      <c r="BP523" s="682"/>
      <c r="BQ523" s="682"/>
      <c r="BR523" s="682"/>
      <c r="BS523" s="682"/>
      <c r="BT523" s="685"/>
      <c r="BU523" s="686"/>
      <c r="BV523" s="684"/>
      <c r="BW523" s="687"/>
    </row>
    <row r="524" spans="2:75" ht="15.75" customHeight="1">
      <c r="B524" s="363" t="s">
        <v>484</v>
      </c>
      <c r="C524" s="364">
        <v>29613915000154</v>
      </c>
      <c r="D524" s="365" t="s">
        <v>11</v>
      </c>
      <c r="E524" s="365" t="s">
        <v>620</v>
      </c>
      <c r="F524" s="365" t="s">
        <v>663</v>
      </c>
      <c r="G524" s="366" t="s">
        <v>738</v>
      </c>
      <c r="H524" s="366" t="s">
        <v>34</v>
      </c>
      <c r="I524" s="366"/>
      <c r="J524" s="366" t="s">
        <v>608</v>
      </c>
      <c r="K524" s="367" t="s">
        <v>48</v>
      </c>
      <c r="L524" s="368"/>
      <c r="M524" s="368" t="s">
        <v>34</v>
      </c>
      <c r="N524" s="367">
        <v>483761</v>
      </c>
      <c r="O524" s="367" t="s">
        <v>1321</v>
      </c>
      <c r="P524" s="371">
        <v>43448</v>
      </c>
      <c r="Q524" s="372">
        <v>26517597.550000001</v>
      </c>
      <c r="R524" s="372">
        <v>26883113.773214288</v>
      </c>
      <c r="S524" s="367">
        <v>31</v>
      </c>
      <c r="T524" s="369">
        <v>5.6337606938064999E-2</v>
      </c>
      <c r="U524" s="369">
        <v>0.72828724093955932</v>
      </c>
      <c r="V524" s="369">
        <v>8.0590302228522814E-2</v>
      </c>
      <c r="W524" s="369">
        <v>0.7900544344773619</v>
      </c>
      <c r="X524" s="369">
        <v>0.15245268678096524</v>
      </c>
      <c r="Y524" s="369">
        <v>1.1560764184989736</v>
      </c>
      <c r="Z524" s="369">
        <v>0.18166224841870027</v>
      </c>
      <c r="AA524" s="369">
        <v>1.0326271127805553</v>
      </c>
      <c r="AB524" s="369">
        <v>1.7776238300985445E-2</v>
      </c>
      <c r="AC524" s="373">
        <v>-1.0955786306340431</v>
      </c>
      <c r="AD524" s="555">
        <v>42046759000155</v>
      </c>
      <c r="AE524" s="370" t="s">
        <v>2410</v>
      </c>
      <c r="AF524" s="370" t="s">
        <v>2278</v>
      </c>
      <c r="AG524" s="374" t="s">
        <v>1444</v>
      </c>
      <c r="AH524" s="374" t="s">
        <v>2282</v>
      </c>
      <c r="AI524" s="374">
        <v>1000</v>
      </c>
      <c r="AJ524" s="374">
        <v>1000</v>
      </c>
      <c r="AK524" s="374">
        <v>1000</v>
      </c>
      <c r="AL524" s="369">
        <v>1.8700000000000001E-2</v>
      </c>
      <c r="AM524" s="369">
        <v>0.2</v>
      </c>
      <c r="AN524" s="369" t="s">
        <v>2296</v>
      </c>
      <c r="AO524" s="367" t="s">
        <v>1324</v>
      </c>
      <c r="AP524" s="370" t="s">
        <v>13</v>
      </c>
      <c r="AQ524" s="376" t="s">
        <v>664</v>
      </c>
      <c r="AR524" s="369">
        <v>4.986666666666667E-3</v>
      </c>
      <c r="AS524" s="369">
        <v>4.986666666666667E-3</v>
      </c>
      <c r="AT524" s="369"/>
      <c r="AW524" s="680"/>
      <c r="AX524" s="680"/>
      <c r="AY524" s="681"/>
      <c r="AZ524" s="681"/>
      <c r="BA524" s="681"/>
      <c r="BB524" s="682"/>
      <c r="BC524" s="681"/>
      <c r="BD524" s="681"/>
      <c r="BE524" s="681"/>
      <c r="BF524" s="681"/>
      <c r="BG524" s="682"/>
      <c r="BH524" s="682"/>
      <c r="BI524" s="683"/>
      <c r="BJ524" s="683"/>
      <c r="BK524" s="683"/>
      <c r="BL524" s="218"/>
      <c r="BM524" s="682"/>
      <c r="BN524" s="682"/>
      <c r="BO524" s="682"/>
      <c r="BP524" s="682"/>
      <c r="BQ524" s="682"/>
      <c r="BR524" s="682"/>
      <c r="BS524" s="682"/>
      <c r="BT524" s="685"/>
      <c r="BU524" s="686"/>
      <c r="BV524" s="684"/>
      <c r="BW524" s="687"/>
    </row>
    <row r="525" spans="2:75" ht="15.75" customHeight="1">
      <c r="B525" s="363" t="s">
        <v>202</v>
      </c>
      <c r="C525" s="364">
        <v>26846429000198</v>
      </c>
      <c r="D525" s="365" t="s">
        <v>14</v>
      </c>
      <c r="E525" s="365" t="s">
        <v>607</v>
      </c>
      <c r="F525" s="365"/>
      <c r="G525" s="366"/>
      <c r="H525" s="366" t="s">
        <v>34</v>
      </c>
      <c r="I525" s="366" t="s">
        <v>34</v>
      </c>
      <c r="J525" s="366" t="s">
        <v>608</v>
      </c>
      <c r="K525" s="367" t="s">
        <v>48</v>
      </c>
      <c r="L525" s="368"/>
      <c r="M525" s="368" t="s">
        <v>34</v>
      </c>
      <c r="N525" s="367">
        <v>434213</v>
      </c>
      <c r="O525" s="367" t="s">
        <v>1321</v>
      </c>
      <c r="P525" s="371">
        <v>42765</v>
      </c>
      <c r="Q525" s="372">
        <v>28360288.75</v>
      </c>
      <c r="R525" s="372">
        <v>35238652.431111105</v>
      </c>
      <c r="S525" s="367">
        <v>21</v>
      </c>
      <c r="T525" s="369">
        <v>-0.28289754196510153</v>
      </c>
      <c r="U525" s="369">
        <v>-3.6570717413121172</v>
      </c>
      <c r="V525" s="369">
        <v>-0.32510077016293315</v>
      </c>
      <c r="W525" s="369">
        <v>-3.1870745985157334</v>
      </c>
      <c r="X525" s="369">
        <v>-0.16483400453028707</v>
      </c>
      <c r="Y525" s="369">
        <v>-1.2499662001890719</v>
      </c>
      <c r="Z525" s="369">
        <v>0.11924015451458669</v>
      </c>
      <c r="AA525" s="369">
        <v>0.67779969451941413</v>
      </c>
      <c r="AB525" s="369">
        <v>0.25667098285230833</v>
      </c>
      <c r="AC525" s="373">
        <v>-1.7812448441553521</v>
      </c>
      <c r="AD525" s="555">
        <v>0</v>
      </c>
      <c r="AE525" s="370" t="s">
        <v>2411</v>
      </c>
      <c r="AF525" s="370" t="s">
        <v>761</v>
      </c>
      <c r="AG525" s="374" t="s">
        <v>1446</v>
      </c>
      <c r="AH525" s="374" t="s">
        <v>2279</v>
      </c>
      <c r="AI525" s="374">
        <v>10000</v>
      </c>
      <c r="AJ525" s="374">
        <v>5000</v>
      </c>
      <c r="AK525" s="374">
        <v>5000</v>
      </c>
      <c r="AL525" s="369">
        <v>0.02</v>
      </c>
      <c r="AM525" s="369">
        <v>0.2</v>
      </c>
      <c r="AN525" s="369" t="s">
        <v>34</v>
      </c>
      <c r="AO525" s="367" t="s">
        <v>1324</v>
      </c>
      <c r="AP525" s="370" t="s">
        <v>716</v>
      </c>
      <c r="AQ525" s="376" t="s">
        <v>687</v>
      </c>
      <c r="AR525" s="369">
        <v>4.0000000000000001E-3</v>
      </c>
      <c r="AS525" s="369">
        <v>4.0000000000000001E-3</v>
      </c>
      <c r="AT525" s="369"/>
      <c r="AW525" s="680"/>
      <c r="AX525" s="680"/>
      <c r="AY525" s="681"/>
      <c r="AZ525" s="681"/>
      <c r="BA525" s="681"/>
      <c r="BB525" s="682"/>
      <c r="BC525" s="681"/>
      <c r="BD525" s="681"/>
      <c r="BE525" s="681"/>
      <c r="BF525" s="681"/>
      <c r="BG525" s="682"/>
      <c r="BH525" s="682"/>
      <c r="BI525" s="683"/>
      <c r="BJ525" s="683"/>
      <c r="BK525" s="683"/>
      <c r="BL525" s="682"/>
      <c r="BM525" s="682"/>
      <c r="BN525" s="682"/>
      <c r="BO525" s="682"/>
      <c r="BP525" s="682"/>
      <c r="BQ525" s="682"/>
      <c r="BR525" s="682"/>
      <c r="BS525" s="682"/>
      <c r="BT525" s="685"/>
      <c r="BU525" s="686"/>
      <c r="BV525" s="684"/>
      <c r="BW525" s="687"/>
    </row>
    <row r="526" spans="2:75" ht="15.75" customHeight="1">
      <c r="B526" s="363" t="s">
        <v>934</v>
      </c>
      <c r="C526" s="364">
        <v>43584074000125</v>
      </c>
      <c r="D526" s="365" t="s">
        <v>14</v>
      </c>
      <c r="E526" s="365" t="s">
        <v>607</v>
      </c>
      <c r="F526" s="365"/>
      <c r="G526" s="366"/>
      <c r="H526" s="366" t="s">
        <v>34</v>
      </c>
      <c r="I526" s="366" t="s">
        <v>34</v>
      </c>
      <c r="J526" s="366" t="s">
        <v>608</v>
      </c>
      <c r="K526" s="367" t="s">
        <v>48</v>
      </c>
      <c r="L526" s="368"/>
      <c r="M526" s="368" t="s">
        <v>34</v>
      </c>
      <c r="N526" s="367">
        <v>621692</v>
      </c>
      <c r="O526" s="367" t="s">
        <v>1321</v>
      </c>
      <c r="P526" s="371">
        <v>44508</v>
      </c>
      <c r="Q526" s="372">
        <v>1458836.08</v>
      </c>
      <c r="R526" s="372" t="s">
        <v>1421</v>
      </c>
      <c r="S526" s="367">
        <v>5</v>
      </c>
      <c r="T526" s="369">
        <v>7.2250860548218387E-2</v>
      </c>
      <c r="U526" s="369">
        <v>0.93400097632862145</v>
      </c>
      <c r="V526" s="369" t="s">
        <v>1421</v>
      </c>
      <c r="W526" s="369" t="s">
        <v>1421</v>
      </c>
      <c r="X526" s="369" t="s">
        <v>1421</v>
      </c>
      <c r="Y526" s="369" t="s">
        <v>1421</v>
      </c>
      <c r="Z526" s="369" t="s">
        <v>1421</v>
      </c>
      <c r="AA526" s="369" t="s">
        <v>1421</v>
      </c>
      <c r="AB526" s="369" t="s">
        <v>1421</v>
      </c>
      <c r="AC526" s="373" t="s">
        <v>1421</v>
      </c>
      <c r="AD526" s="555">
        <v>0</v>
      </c>
      <c r="AE526" s="370" t="s">
        <v>2412</v>
      </c>
      <c r="AF526" s="370" t="s">
        <v>2278</v>
      </c>
      <c r="AG526" s="374" t="s">
        <v>1444</v>
      </c>
      <c r="AH526" s="374" t="s">
        <v>2282</v>
      </c>
      <c r="AI526" s="374">
        <v>1000</v>
      </c>
      <c r="AJ526" s="374" t="s">
        <v>1432</v>
      </c>
      <c r="AK526" s="374">
        <v>0</v>
      </c>
      <c r="AL526" s="369">
        <v>2.5000000000000001E-2</v>
      </c>
      <c r="AM526" s="369">
        <v>0.25</v>
      </c>
      <c r="AN526" s="369" t="s">
        <v>2296</v>
      </c>
      <c r="AO526" s="367" t="s">
        <v>1324</v>
      </c>
      <c r="AP526" s="370" t="s">
        <v>716</v>
      </c>
      <c r="AQ526" s="376" t="s">
        <v>659</v>
      </c>
      <c r="AR526" s="369">
        <v>5.3333333333333332E-3</v>
      </c>
      <c r="AS526" s="369">
        <v>5.3333333333333332E-3</v>
      </c>
      <c r="AT526" s="369"/>
      <c r="AW526" s="680"/>
      <c r="AX526" s="680"/>
      <c r="AY526" s="681"/>
      <c r="AZ526" s="681"/>
      <c r="BA526" s="681"/>
      <c r="BB526" s="682"/>
      <c r="BC526" s="681"/>
      <c r="BD526" s="681"/>
      <c r="BE526" s="681"/>
      <c r="BF526" s="681"/>
      <c r="BG526" s="682"/>
      <c r="BH526" s="682"/>
      <c r="BI526" s="683"/>
      <c r="BJ526" s="683"/>
      <c r="BK526" s="683"/>
      <c r="BL526" s="682"/>
      <c r="BM526" s="682"/>
      <c r="BN526" s="682"/>
      <c r="BO526" s="682"/>
      <c r="BP526" s="682"/>
      <c r="BQ526" s="682"/>
      <c r="BR526" s="682"/>
      <c r="BS526" s="682"/>
      <c r="BT526" s="685"/>
      <c r="BU526" s="686"/>
      <c r="BV526" s="684"/>
      <c r="BW526" s="687"/>
    </row>
    <row r="527" spans="2:75" ht="15.75" customHeight="1">
      <c r="B527" s="363" t="s">
        <v>514</v>
      </c>
      <c r="C527" s="364">
        <v>37284388000100</v>
      </c>
      <c r="D527" s="365" t="s">
        <v>11</v>
      </c>
      <c r="E527" s="365" t="s">
        <v>620</v>
      </c>
      <c r="F527" s="365" t="s">
        <v>663</v>
      </c>
      <c r="G527" s="366" t="s">
        <v>738</v>
      </c>
      <c r="H527" s="366" t="s">
        <v>34</v>
      </c>
      <c r="I527" s="366"/>
      <c r="J527" s="366" t="s">
        <v>608</v>
      </c>
      <c r="K527" s="367" t="s">
        <v>48</v>
      </c>
      <c r="L527" s="368"/>
      <c r="M527" s="368" t="s">
        <v>34</v>
      </c>
      <c r="N527" s="367">
        <v>616826</v>
      </c>
      <c r="O527" s="367" t="s">
        <v>1321</v>
      </c>
      <c r="P527" s="371">
        <v>44138</v>
      </c>
      <c r="Q527" s="372">
        <v>6820718</v>
      </c>
      <c r="R527" s="372">
        <v>7070161.3465476204</v>
      </c>
      <c r="S527" s="367">
        <v>181</v>
      </c>
      <c r="T527" s="369">
        <v>8.0377085293827921E-2</v>
      </c>
      <c r="U527" s="369">
        <v>1.0390502697027786</v>
      </c>
      <c r="V527" s="369">
        <v>0.10984777893228981</v>
      </c>
      <c r="W527" s="369">
        <v>1.0768755354317181</v>
      </c>
      <c r="X527" s="369" t="s">
        <v>1421</v>
      </c>
      <c r="Y527" s="369" t="s">
        <v>1421</v>
      </c>
      <c r="Z527" s="369" t="s">
        <v>1421</v>
      </c>
      <c r="AA527" s="369" t="s">
        <v>1421</v>
      </c>
      <c r="AB527" s="369">
        <v>1.6993432369640397E-2</v>
      </c>
      <c r="AC527" s="373">
        <v>0.42581302435346713</v>
      </c>
      <c r="AD527" s="555">
        <v>0</v>
      </c>
      <c r="AE527" s="370" t="s">
        <v>2412</v>
      </c>
      <c r="AF527" s="370" t="s">
        <v>2278</v>
      </c>
      <c r="AG527" s="374" t="s">
        <v>1444</v>
      </c>
      <c r="AH527" s="374" t="s">
        <v>2279</v>
      </c>
      <c r="AI527" s="374">
        <v>25000</v>
      </c>
      <c r="AJ527" s="374">
        <v>0</v>
      </c>
      <c r="AK527" s="374">
        <v>25000</v>
      </c>
      <c r="AL527" s="369">
        <v>1.2500000000000001E-2</v>
      </c>
      <c r="AM527" s="369">
        <v>0.2</v>
      </c>
      <c r="AN527" s="369" t="s">
        <v>2296</v>
      </c>
      <c r="AO527" s="367" t="s">
        <v>1324</v>
      </c>
      <c r="AP527" s="370" t="s">
        <v>13</v>
      </c>
      <c r="AQ527" s="376" t="s">
        <v>668</v>
      </c>
      <c r="AR527" s="369">
        <v>4.1662499999999998E-3</v>
      </c>
      <c r="AS527" s="369">
        <v>4.1662499999999998E-3</v>
      </c>
      <c r="AT527" s="369"/>
      <c r="AW527" s="680"/>
      <c r="AX527" s="680"/>
      <c r="AY527" s="681"/>
      <c r="AZ527" s="681"/>
      <c r="BA527" s="681"/>
      <c r="BB527" s="682"/>
      <c r="BC527" s="681"/>
      <c r="BD527" s="681"/>
      <c r="BE527" s="681"/>
      <c r="BF527" s="681"/>
      <c r="BG527" s="682"/>
      <c r="BH527" s="682"/>
      <c r="BI527" s="683"/>
      <c r="BJ527" s="683"/>
      <c r="BK527" s="683"/>
      <c r="BL527" s="682"/>
      <c r="BM527" s="682"/>
      <c r="BN527" s="682"/>
      <c r="BO527" s="682"/>
      <c r="BP527" s="682"/>
      <c r="BQ527" s="682"/>
      <c r="BR527" s="682"/>
      <c r="BS527" s="682"/>
      <c r="BT527" s="685"/>
      <c r="BU527" s="686"/>
      <c r="BV527" s="684"/>
      <c r="BW527" s="687"/>
    </row>
    <row r="528" spans="2:75" ht="15.75" customHeight="1">
      <c r="B528" s="363" t="s">
        <v>935</v>
      </c>
      <c r="C528" s="364">
        <v>14115121000193</v>
      </c>
      <c r="D528" s="365" t="s">
        <v>11</v>
      </c>
      <c r="E528" s="365" t="s">
        <v>620</v>
      </c>
      <c r="F528" s="365" t="s">
        <v>663</v>
      </c>
      <c r="G528" s="366" t="s">
        <v>738</v>
      </c>
      <c r="H528" s="366" t="s">
        <v>34</v>
      </c>
      <c r="I528" s="366" t="s">
        <v>1304</v>
      </c>
      <c r="J528" s="366" t="s">
        <v>608</v>
      </c>
      <c r="K528" s="367" t="s">
        <v>48</v>
      </c>
      <c r="L528" s="368"/>
      <c r="M528" s="368" t="s">
        <v>34</v>
      </c>
      <c r="N528" s="367">
        <v>295183</v>
      </c>
      <c r="O528" s="367" t="s">
        <v>1321</v>
      </c>
      <c r="P528" s="371">
        <v>40924</v>
      </c>
      <c r="Q528" s="372">
        <v>296304011.11000001</v>
      </c>
      <c r="R528" s="372">
        <v>240928816.48428568</v>
      </c>
      <c r="S528" s="367">
        <v>92</v>
      </c>
      <c r="T528" s="369">
        <v>9.826089463130816E-2</v>
      </c>
      <c r="U528" s="369">
        <v>1.2702377635947575</v>
      </c>
      <c r="V528" s="369">
        <v>0.13847304623369716</v>
      </c>
      <c r="W528" s="369">
        <v>1.3574988703020587</v>
      </c>
      <c r="X528" s="369">
        <v>0.19953844361478357</v>
      </c>
      <c r="Y528" s="369">
        <v>1.5131362661942969</v>
      </c>
      <c r="Z528" s="369">
        <v>0.25980748987632363</v>
      </c>
      <c r="AA528" s="369">
        <v>1.4768299989957314</v>
      </c>
      <c r="AB528" s="369">
        <v>1.9752260112355837E-3</v>
      </c>
      <c r="AC528" s="373">
        <v>16.48984877653719</v>
      </c>
      <c r="AD528" s="555">
        <v>0</v>
      </c>
      <c r="AE528" s="370" t="s">
        <v>2413</v>
      </c>
      <c r="AF528" s="370" t="s">
        <v>2278</v>
      </c>
      <c r="AG528" s="374" t="s">
        <v>1444</v>
      </c>
      <c r="AH528" s="374" t="s">
        <v>2300</v>
      </c>
      <c r="AI528" s="374">
        <v>0</v>
      </c>
      <c r="AJ528" s="374">
        <v>0</v>
      </c>
      <c r="AK528" s="374">
        <v>0</v>
      </c>
      <c r="AL528" s="369">
        <v>1.1000000000000001E-2</v>
      </c>
      <c r="AM528" s="369">
        <v>0.15</v>
      </c>
      <c r="AN528" s="369" t="s">
        <v>64</v>
      </c>
      <c r="AO528" s="367" t="s">
        <v>1324</v>
      </c>
      <c r="AP528" s="370" t="s">
        <v>13</v>
      </c>
      <c r="AQ528" s="376" t="s">
        <v>686</v>
      </c>
      <c r="AR528" s="369">
        <v>3.6666666666666662E-3</v>
      </c>
      <c r="AS528" s="369">
        <v>3.6666666666666662E-3</v>
      </c>
      <c r="AT528" s="369"/>
      <c r="AW528" s="680"/>
      <c r="AX528" s="680"/>
      <c r="AY528" s="681"/>
      <c r="AZ528" s="681"/>
      <c r="BA528" s="681"/>
      <c r="BB528" s="682"/>
      <c r="BC528" s="681"/>
      <c r="BD528" s="681"/>
      <c r="BE528" s="681"/>
      <c r="BF528" s="681"/>
      <c r="BG528" s="682"/>
      <c r="BH528" s="682"/>
      <c r="BI528" s="683"/>
      <c r="BJ528" s="683"/>
      <c r="BK528" s="683"/>
      <c r="BL528" s="682"/>
      <c r="BM528" s="682"/>
      <c r="BN528" s="682"/>
      <c r="BO528" s="682"/>
      <c r="BP528" s="682"/>
      <c r="BQ528" s="682"/>
      <c r="BR528" s="682"/>
      <c r="BS528" s="682"/>
      <c r="BT528" s="685"/>
      <c r="BU528" s="686"/>
      <c r="BV528" s="684"/>
      <c r="BW528" s="687"/>
    </row>
    <row r="529" spans="2:75" ht="15.75" customHeight="1">
      <c r="B529" s="363" t="s">
        <v>936</v>
      </c>
      <c r="C529" s="364">
        <v>10459361000154</v>
      </c>
      <c r="D529" s="365" t="s">
        <v>13</v>
      </c>
      <c r="E529" s="365" t="s">
        <v>616</v>
      </c>
      <c r="F529" s="365" t="s">
        <v>617</v>
      </c>
      <c r="G529" s="366" t="s">
        <v>34</v>
      </c>
      <c r="H529" s="366" t="s">
        <v>865</v>
      </c>
      <c r="I529" s="366" t="s">
        <v>34</v>
      </c>
      <c r="J529" s="366" t="s">
        <v>608</v>
      </c>
      <c r="K529" s="367" t="s">
        <v>48</v>
      </c>
      <c r="L529" s="368"/>
      <c r="M529" s="368" t="s">
        <v>1418</v>
      </c>
      <c r="N529" s="367">
        <v>270369</v>
      </c>
      <c r="O529" s="367" t="s">
        <v>1321</v>
      </c>
      <c r="P529" s="371">
        <v>40627</v>
      </c>
      <c r="Q529" s="372">
        <v>138243296.84</v>
      </c>
      <c r="R529" s="372">
        <v>244066712.80027783</v>
      </c>
      <c r="S529" s="367">
        <v>33</v>
      </c>
      <c r="T529" s="369">
        <v>8.9114379032672719E-2</v>
      </c>
      <c r="U529" s="369">
        <v>1.15199897122177</v>
      </c>
      <c r="V529" s="369">
        <v>3.1629930810826323E-2</v>
      </c>
      <c r="W529" s="369">
        <v>0.31007908406206658</v>
      </c>
      <c r="X529" s="369">
        <v>8.1005704817228352E-2</v>
      </c>
      <c r="Y529" s="369">
        <v>0.61428097516992464</v>
      </c>
      <c r="Z529" s="369">
        <v>0.17860744699520614</v>
      </c>
      <c r="AA529" s="369">
        <v>1.0152626311586492</v>
      </c>
      <c r="AB529" s="369">
        <v>5.8621378645880261E-2</v>
      </c>
      <c r="AC529" s="373">
        <v>-1.0968124719841854</v>
      </c>
      <c r="AD529" s="555">
        <v>0</v>
      </c>
      <c r="AE529" s="370" t="s">
        <v>469</v>
      </c>
      <c r="AF529" s="370" t="s">
        <v>469</v>
      </c>
      <c r="AG529" s="374" t="s">
        <v>469</v>
      </c>
      <c r="AH529" s="374" t="s">
        <v>2282</v>
      </c>
      <c r="AI529" s="374">
        <v>1000</v>
      </c>
      <c r="AJ529" s="374">
        <v>1000</v>
      </c>
      <c r="AK529" s="374">
        <v>1000</v>
      </c>
      <c r="AL529" s="369">
        <v>9.0000000000000011E-3</v>
      </c>
      <c r="AM529" s="369">
        <v>0.2</v>
      </c>
      <c r="AN529" s="369" t="s">
        <v>64</v>
      </c>
      <c r="AO529" s="367" t="s">
        <v>1324</v>
      </c>
      <c r="AP529" s="370" t="s">
        <v>13</v>
      </c>
      <c r="AQ529" s="376" t="s">
        <v>668</v>
      </c>
      <c r="AR529" s="369">
        <v>2.6666666666666666E-3</v>
      </c>
      <c r="AS529" s="369">
        <v>2.6666666666666666E-3</v>
      </c>
      <c r="AT529" s="369"/>
      <c r="AW529" s="680"/>
      <c r="AX529" s="680"/>
      <c r="AY529" s="681"/>
      <c r="AZ529" s="681"/>
      <c r="BA529" s="681"/>
      <c r="BB529" s="682"/>
      <c r="BC529" s="681"/>
      <c r="BD529" s="681"/>
      <c r="BE529" s="681"/>
      <c r="BF529" s="681"/>
      <c r="BG529" s="682"/>
      <c r="BH529" s="682"/>
      <c r="BI529" s="683"/>
      <c r="BJ529" s="683"/>
      <c r="BK529" s="683"/>
      <c r="BL529" s="682"/>
      <c r="BM529" s="682"/>
      <c r="BN529" s="682"/>
      <c r="BO529" s="682"/>
      <c r="BP529" s="682"/>
      <c r="BQ529" s="682"/>
      <c r="BR529" s="682"/>
      <c r="BS529" s="682"/>
      <c r="BT529" s="685"/>
      <c r="BU529" s="686"/>
      <c r="BV529" s="684"/>
      <c r="BW529" s="687"/>
    </row>
    <row r="530" spans="2:75" ht="15.75" customHeight="1">
      <c r="B530" s="363" t="s">
        <v>937</v>
      </c>
      <c r="C530" s="364">
        <v>10941848000179</v>
      </c>
      <c r="D530" s="365" t="s">
        <v>13</v>
      </c>
      <c r="E530" s="365" t="s">
        <v>615</v>
      </c>
      <c r="F530" s="365" t="s">
        <v>619</v>
      </c>
      <c r="G530" s="366" t="s">
        <v>34</v>
      </c>
      <c r="H530" s="366" t="s">
        <v>1337</v>
      </c>
      <c r="I530" s="366" t="s">
        <v>34</v>
      </c>
      <c r="J530" s="366"/>
      <c r="K530" s="367" t="s">
        <v>48</v>
      </c>
      <c r="L530" s="368"/>
      <c r="M530" s="368" t="s">
        <v>1418</v>
      </c>
      <c r="N530" s="367">
        <v>269026</v>
      </c>
      <c r="O530" s="367" t="s">
        <v>1321</v>
      </c>
      <c r="P530" s="371">
        <v>40604</v>
      </c>
      <c r="Q530" s="372">
        <v>299797749.47000003</v>
      </c>
      <c r="R530" s="372">
        <v>440555441.32940471</v>
      </c>
      <c r="S530" s="367">
        <v>31</v>
      </c>
      <c r="T530" s="369">
        <v>0.13633276451932974</v>
      </c>
      <c r="U530" s="369">
        <v>1.7624002565568602</v>
      </c>
      <c r="V530" s="369">
        <v>0.16557118500293666</v>
      </c>
      <c r="W530" s="369">
        <v>1.6231512392435843</v>
      </c>
      <c r="X530" s="369">
        <v>0.20903897048067033</v>
      </c>
      <c r="Y530" s="369">
        <v>1.585180487289251</v>
      </c>
      <c r="Z530" s="369">
        <v>0.27365621869166112</v>
      </c>
      <c r="AA530" s="369">
        <v>1.5555506631774412</v>
      </c>
      <c r="AB530" s="369">
        <v>2.8684467234500612E-2</v>
      </c>
      <c r="AC530" s="373">
        <v>1.970268621252308</v>
      </c>
      <c r="AD530" s="555">
        <v>0</v>
      </c>
      <c r="AE530" s="370" t="s">
        <v>469</v>
      </c>
      <c r="AF530" s="370" t="s">
        <v>469</v>
      </c>
      <c r="AG530" s="374" t="s">
        <v>469</v>
      </c>
      <c r="AH530" s="374" t="s">
        <v>2282</v>
      </c>
      <c r="AI530" s="374">
        <v>1000</v>
      </c>
      <c r="AJ530" s="374">
        <v>1000</v>
      </c>
      <c r="AK530" s="374">
        <v>1000</v>
      </c>
      <c r="AL530" s="369">
        <v>9.0000000000000011E-3</v>
      </c>
      <c r="AM530" s="369">
        <v>0.1</v>
      </c>
      <c r="AN530" s="369" t="s">
        <v>64</v>
      </c>
      <c r="AO530" s="367" t="s">
        <v>1324</v>
      </c>
      <c r="AP530" s="370" t="s">
        <v>13</v>
      </c>
      <c r="AQ530" s="376" t="s">
        <v>668</v>
      </c>
      <c r="AR530" s="369">
        <v>2.6666666666666666E-3</v>
      </c>
      <c r="AS530" s="369">
        <v>2.6666666666666666E-3</v>
      </c>
      <c r="AT530" s="369"/>
      <c r="AW530" s="680"/>
      <c r="AX530" s="680"/>
      <c r="AY530" s="681"/>
      <c r="AZ530" s="681"/>
      <c r="BA530" s="681"/>
      <c r="BB530" s="682"/>
      <c r="BC530" s="681"/>
      <c r="BD530" s="681"/>
      <c r="BE530" s="681"/>
      <c r="BF530" s="681"/>
      <c r="BG530" s="682"/>
      <c r="BH530" s="682"/>
      <c r="BI530" s="683"/>
      <c r="BJ530" s="683"/>
      <c r="BK530" s="683"/>
      <c r="BL530" s="682"/>
      <c r="BM530" s="682"/>
      <c r="BN530" s="682"/>
      <c r="BO530" s="682"/>
      <c r="BP530" s="682"/>
      <c r="BQ530" s="682"/>
      <c r="BR530" s="682"/>
      <c r="BS530" s="682"/>
      <c r="BT530" s="685"/>
      <c r="BU530" s="686"/>
      <c r="BV530" s="684"/>
      <c r="BW530" s="687"/>
    </row>
    <row r="531" spans="2:75" ht="15.75" customHeight="1">
      <c r="B531" s="363" t="s">
        <v>938</v>
      </c>
      <c r="C531" s="364">
        <v>19038997000105</v>
      </c>
      <c r="D531" s="365" t="s">
        <v>13</v>
      </c>
      <c r="E531" s="365" t="s">
        <v>615</v>
      </c>
      <c r="F531" s="365" t="s">
        <v>619</v>
      </c>
      <c r="G531" s="366" t="s">
        <v>34</v>
      </c>
      <c r="H531" s="366" t="s">
        <v>1337</v>
      </c>
      <c r="I531" s="366" t="s">
        <v>34</v>
      </c>
      <c r="J531" s="366"/>
      <c r="K531" s="367" t="s">
        <v>48</v>
      </c>
      <c r="L531" s="368"/>
      <c r="M531" s="368" t="s">
        <v>1418</v>
      </c>
      <c r="N531" s="367">
        <v>360600</v>
      </c>
      <c r="O531" s="367" t="s">
        <v>1321</v>
      </c>
      <c r="P531" s="371">
        <v>41600</v>
      </c>
      <c r="Q531" s="372">
        <v>58867262.369999997</v>
      </c>
      <c r="R531" s="372">
        <v>58116649.713888898</v>
      </c>
      <c r="S531" s="367">
        <v>4</v>
      </c>
      <c r="T531" s="369">
        <v>5.4730361733146049E-2</v>
      </c>
      <c r="U531" s="369">
        <v>0.70751006847125419</v>
      </c>
      <c r="V531" s="369">
        <v>5.6123809017974313E-2</v>
      </c>
      <c r="W531" s="369">
        <v>0.55020099153714153</v>
      </c>
      <c r="X531" s="369">
        <v>0.10959729281700925</v>
      </c>
      <c r="Y531" s="369">
        <v>0.83109618093586179</v>
      </c>
      <c r="Z531" s="369">
        <v>0.15853570829105879</v>
      </c>
      <c r="AA531" s="369">
        <v>0.90116836134218137</v>
      </c>
      <c r="AB531" s="369">
        <v>4.3369317036012371E-2</v>
      </c>
      <c r="AC531" s="373">
        <v>-0.95931226599073016</v>
      </c>
      <c r="AD531" s="555">
        <v>0</v>
      </c>
      <c r="AE531" s="370" t="s">
        <v>2414</v>
      </c>
      <c r="AF531" s="370" t="s">
        <v>2284</v>
      </c>
      <c r="AG531" s="374" t="s">
        <v>719</v>
      </c>
      <c r="AH531" s="374" t="s">
        <v>2282</v>
      </c>
      <c r="AI531" s="374">
        <v>1000</v>
      </c>
      <c r="AJ531" s="374">
        <v>500</v>
      </c>
      <c r="AK531" s="374">
        <v>500</v>
      </c>
      <c r="AL531" s="369">
        <v>8.5000000000000006E-3</v>
      </c>
      <c r="AM531" s="369">
        <v>0.2</v>
      </c>
      <c r="AN531" s="369" t="s">
        <v>64</v>
      </c>
      <c r="AO531" s="367" t="s">
        <v>1324</v>
      </c>
      <c r="AP531" s="370" t="s">
        <v>13</v>
      </c>
      <c r="AQ531" s="376" t="s">
        <v>686</v>
      </c>
      <c r="AR531" s="369">
        <v>2.6503E-3</v>
      </c>
      <c r="AS531" s="369">
        <v>2.6503E-3</v>
      </c>
      <c r="AT531" s="369"/>
      <c r="AW531" s="680"/>
      <c r="AX531" s="680"/>
      <c r="AY531" s="681"/>
      <c r="AZ531" s="681"/>
      <c r="BA531" s="681"/>
      <c r="BB531" s="682"/>
      <c r="BC531" s="681"/>
      <c r="BD531" s="681"/>
      <c r="BE531" s="681"/>
      <c r="BF531" s="681"/>
      <c r="BG531" s="682"/>
      <c r="BH531" s="682"/>
      <c r="BI531" s="683"/>
      <c r="BJ531" s="683"/>
      <c r="BK531" s="683"/>
      <c r="BL531" s="682"/>
      <c r="BM531" s="682"/>
      <c r="BN531" s="682"/>
      <c r="BO531" s="682"/>
      <c r="BP531" s="682"/>
      <c r="BQ531" s="682"/>
      <c r="BR531" s="682"/>
      <c r="BS531" s="682"/>
      <c r="BT531" s="685"/>
      <c r="BU531" s="686"/>
      <c r="BV531" s="684"/>
      <c r="BW531" s="687"/>
    </row>
    <row r="532" spans="2:75" ht="15.75" customHeight="1">
      <c r="B532" s="363" t="s">
        <v>203</v>
      </c>
      <c r="C532" s="364">
        <v>5964067000160</v>
      </c>
      <c r="D532" s="365" t="s">
        <v>14</v>
      </c>
      <c r="E532" s="365" t="s">
        <v>607</v>
      </c>
      <c r="F532" s="365"/>
      <c r="G532" s="366"/>
      <c r="H532" s="366" t="s">
        <v>34</v>
      </c>
      <c r="I532" s="366" t="s">
        <v>34</v>
      </c>
      <c r="J532" s="366" t="s">
        <v>608</v>
      </c>
      <c r="K532" s="367" t="s">
        <v>48</v>
      </c>
      <c r="L532" s="368"/>
      <c r="M532" s="368" t="s">
        <v>34</v>
      </c>
      <c r="N532" s="367">
        <v>216178</v>
      </c>
      <c r="O532" s="367" t="s">
        <v>1321</v>
      </c>
      <c r="P532" s="371">
        <v>39692</v>
      </c>
      <c r="Q532" s="372">
        <v>202989591.13999999</v>
      </c>
      <c r="R532" s="372">
        <v>169431559.39833325</v>
      </c>
      <c r="S532" s="367">
        <v>3</v>
      </c>
      <c r="T532" s="369">
        <v>5.4772181129434605E-2</v>
      </c>
      <c r="U532" s="369">
        <v>0.70805067596944338</v>
      </c>
      <c r="V532" s="369">
        <v>-1.1911071882972912E-2</v>
      </c>
      <c r="W532" s="369">
        <v>-0.11676833192456759</v>
      </c>
      <c r="X532" s="369">
        <v>0.22332328942047175</v>
      </c>
      <c r="Y532" s="369">
        <v>1.6935010727069988</v>
      </c>
      <c r="Z532" s="369">
        <v>0.40651280956890035</v>
      </c>
      <c r="AA532" s="369">
        <v>2.3107505962710171</v>
      </c>
      <c r="AB532" s="369">
        <v>0.18857391700489909</v>
      </c>
      <c r="AC532" s="373">
        <v>-0.48460516058847347</v>
      </c>
      <c r="AD532" s="555">
        <v>0</v>
      </c>
      <c r="AE532" s="370" t="s">
        <v>2414</v>
      </c>
      <c r="AF532" s="370" t="s">
        <v>2284</v>
      </c>
      <c r="AG532" s="374" t="s">
        <v>719</v>
      </c>
      <c r="AH532" s="374" t="s">
        <v>2282</v>
      </c>
      <c r="AI532" s="374">
        <v>10000</v>
      </c>
      <c r="AJ532" s="374">
        <v>1000</v>
      </c>
      <c r="AK532" s="374">
        <v>1000</v>
      </c>
      <c r="AL532" s="369">
        <v>0.02</v>
      </c>
      <c r="AM532" s="369">
        <v>0.2</v>
      </c>
      <c r="AN532" s="369" t="s">
        <v>666</v>
      </c>
      <c r="AO532" s="367" t="s">
        <v>1324</v>
      </c>
      <c r="AP532" s="370" t="s">
        <v>716</v>
      </c>
      <c r="AQ532" s="376" t="s">
        <v>665</v>
      </c>
      <c r="AR532" s="369">
        <v>6.4840000000000002E-3</v>
      </c>
      <c r="AS532" s="369">
        <v>6.4840000000000002E-3</v>
      </c>
      <c r="AT532" s="369"/>
      <c r="AW532" s="680"/>
      <c r="AX532" s="680"/>
      <c r="AY532" s="681"/>
      <c r="AZ532" s="681"/>
      <c r="BA532" s="681"/>
      <c r="BB532" s="682"/>
      <c r="BC532" s="681"/>
      <c r="BD532" s="681"/>
      <c r="BE532" s="681"/>
      <c r="BF532" s="681"/>
      <c r="BG532" s="682"/>
      <c r="BH532" s="682"/>
      <c r="BI532" s="683"/>
      <c r="BJ532" s="683"/>
      <c r="BK532" s="683"/>
      <c r="BL532" s="682"/>
      <c r="BM532" s="682"/>
      <c r="BN532" s="682"/>
      <c r="BO532" s="682"/>
      <c r="BP532" s="682"/>
      <c r="BQ532" s="682"/>
      <c r="BR532" s="682"/>
      <c r="BS532" s="682"/>
      <c r="BT532" s="685"/>
      <c r="BU532" s="686"/>
      <c r="BV532" s="684"/>
      <c r="BW532" s="687"/>
    </row>
    <row r="533" spans="2:75" ht="15.75" customHeight="1">
      <c r="B533" s="363" t="s">
        <v>204</v>
      </c>
      <c r="C533" s="364">
        <v>21917184000129</v>
      </c>
      <c r="D533" s="365" t="s">
        <v>14</v>
      </c>
      <c r="E533" s="365" t="s">
        <v>607</v>
      </c>
      <c r="F533" s="365" t="s">
        <v>689</v>
      </c>
      <c r="G533" s="366"/>
      <c r="H533" s="366" t="s">
        <v>34</v>
      </c>
      <c r="I533" s="366" t="s">
        <v>34</v>
      </c>
      <c r="J533" s="366" t="s">
        <v>608</v>
      </c>
      <c r="K533" s="367" t="s">
        <v>48</v>
      </c>
      <c r="L533" s="368" t="s">
        <v>1339</v>
      </c>
      <c r="M533" s="368" t="s">
        <v>34</v>
      </c>
      <c r="N533" s="367">
        <v>394181</v>
      </c>
      <c r="O533" s="367" t="s">
        <v>1321</v>
      </c>
      <c r="P533" s="371">
        <v>42073</v>
      </c>
      <c r="Q533" s="372">
        <v>665684292.61000001</v>
      </c>
      <c r="R533" s="372">
        <v>677083891.94674587</v>
      </c>
      <c r="S533" s="367">
        <v>32</v>
      </c>
      <c r="T533" s="369">
        <v>0.21552859777821887</v>
      </c>
      <c r="U533" s="369">
        <v>2.7861802506455966</v>
      </c>
      <c r="V533" s="369">
        <v>-7.3503415709020525E-2</v>
      </c>
      <c r="W533" s="369">
        <v>-0.72057924991366651</v>
      </c>
      <c r="X533" s="369">
        <v>-8.4533412716444878E-2</v>
      </c>
      <c r="Y533" s="369">
        <v>-0.64103222501504042</v>
      </c>
      <c r="Z533" s="369">
        <v>0.34064458661005426</v>
      </c>
      <c r="AA533" s="369">
        <v>1.9363342632681859</v>
      </c>
      <c r="AB533" s="369">
        <v>0.27224075131937275</v>
      </c>
      <c r="AC533" s="373">
        <v>-0.50119303286451167</v>
      </c>
      <c r="AD533" s="555">
        <v>21917206000150</v>
      </c>
      <c r="AE533" s="370" t="s">
        <v>2415</v>
      </c>
      <c r="AF533" s="370" t="s">
        <v>2287</v>
      </c>
      <c r="AG533" s="374" t="s">
        <v>1445</v>
      </c>
      <c r="AH533" s="374" t="s">
        <v>2282</v>
      </c>
      <c r="AI533" s="374">
        <v>10000</v>
      </c>
      <c r="AJ533" s="374">
        <v>5000</v>
      </c>
      <c r="AK533" s="374">
        <v>5000</v>
      </c>
      <c r="AL533" s="691">
        <v>0.02</v>
      </c>
      <c r="AM533" s="691">
        <v>0.2</v>
      </c>
      <c r="AN533" s="369" t="s">
        <v>666</v>
      </c>
      <c r="AO533" s="367" t="s">
        <v>1324</v>
      </c>
      <c r="AP533" s="370" t="s">
        <v>716</v>
      </c>
      <c r="AQ533" s="376" t="s">
        <v>670</v>
      </c>
      <c r="AR533" s="369">
        <v>4.4999999999999997E-3</v>
      </c>
      <c r="AS533" s="369">
        <v>4.4999999999999997E-3</v>
      </c>
      <c r="AT533" s="369"/>
      <c r="AW533" s="680"/>
      <c r="AX533" s="680"/>
      <c r="AY533" s="681"/>
      <c r="AZ533" s="681"/>
      <c r="BA533" s="681"/>
      <c r="BB533" s="682"/>
      <c r="BC533" s="681"/>
      <c r="BD533" s="681"/>
      <c r="BE533" s="681"/>
      <c r="BF533" s="681"/>
      <c r="BG533" s="682"/>
      <c r="BH533" s="682"/>
      <c r="BI533" s="683"/>
      <c r="BJ533" s="683"/>
      <c r="BK533" s="683"/>
      <c r="BL533" s="682"/>
      <c r="BM533" s="682"/>
      <c r="BN533" s="682"/>
      <c r="BO533" s="682"/>
      <c r="BP533" s="682"/>
      <c r="BQ533" s="682"/>
      <c r="BR533" s="682"/>
      <c r="BS533" s="682"/>
      <c r="BT533" s="685"/>
      <c r="BU533" s="686"/>
      <c r="BV533" s="684"/>
      <c r="BW533" s="687"/>
    </row>
    <row r="534" spans="2:75" ht="15.75" customHeight="1">
      <c r="B534" s="363" t="s">
        <v>939</v>
      </c>
      <c r="C534" s="364">
        <v>37887638000104</v>
      </c>
      <c r="D534" s="365" t="s">
        <v>13</v>
      </c>
      <c r="E534" s="365" t="s">
        <v>615</v>
      </c>
      <c r="F534" s="365" t="s">
        <v>619</v>
      </c>
      <c r="G534" s="366" t="s">
        <v>34</v>
      </c>
      <c r="H534" s="366" t="s">
        <v>1338</v>
      </c>
      <c r="I534" s="366" t="s">
        <v>34</v>
      </c>
      <c r="J534" s="366"/>
      <c r="K534" s="367" t="s">
        <v>48</v>
      </c>
      <c r="L534" s="368"/>
      <c r="M534" s="368" t="s">
        <v>1418</v>
      </c>
      <c r="N534" s="367">
        <v>551007</v>
      </c>
      <c r="O534" s="367" t="s">
        <v>1321</v>
      </c>
      <c r="P534" s="371">
        <v>44077</v>
      </c>
      <c r="Q534" s="372">
        <v>177165499.00999999</v>
      </c>
      <c r="R534" s="372">
        <v>168817044.39674607</v>
      </c>
      <c r="S534" s="367">
        <v>16</v>
      </c>
      <c r="T534" s="369">
        <v>0.17935371119628507</v>
      </c>
      <c r="U534" s="369">
        <v>2.3185404311370874</v>
      </c>
      <c r="V534" s="369">
        <v>0.16595059551223423</v>
      </c>
      <c r="W534" s="369">
        <v>1.626870730883011</v>
      </c>
      <c r="X534" s="369" t="s">
        <v>1421</v>
      </c>
      <c r="Y534" s="369" t="s">
        <v>1421</v>
      </c>
      <c r="Z534" s="369" t="s">
        <v>1421</v>
      </c>
      <c r="AA534" s="369" t="s">
        <v>1421</v>
      </c>
      <c r="AB534" s="369">
        <v>9.9738847057842805E-2</v>
      </c>
      <c r="AC534" s="373">
        <v>0.61543615416815656</v>
      </c>
      <c r="AD534" s="555">
        <v>0</v>
      </c>
      <c r="AE534" s="370" t="s">
        <v>2415</v>
      </c>
      <c r="AF534" s="370" t="s">
        <v>2287</v>
      </c>
      <c r="AG534" s="374" t="s">
        <v>1445</v>
      </c>
      <c r="AH534" s="374" t="s">
        <v>2282</v>
      </c>
      <c r="AI534" s="374">
        <v>1000</v>
      </c>
      <c r="AJ534" s="374">
        <v>100</v>
      </c>
      <c r="AK534" s="374">
        <v>1000</v>
      </c>
      <c r="AL534" s="369">
        <v>1.7500000000000002E-2</v>
      </c>
      <c r="AM534" s="369">
        <v>0.2</v>
      </c>
      <c r="AN534" s="369" t="s">
        <v>34</v>
      </c>
      <c r="AO534" s="367" t="s">
        <v>1324</v>
      </c>
      <c r="AP534" s="370" t="s">
        <v>13</v>
      </c>
      <c r="AQ534" s="376" t="s">
        <v>664</v>
      </c>
      <c r="AR534" s="369">
        <v>3.5000000000000001E-3</v>
      </c>
      <c r="AS534" s="369">
        <v>3.5000000000000001E-3</v>
      </c>
      <c r="AT534" s="369"/>
      <c r="AW534" s="680"/>
      <c r="AX534" s="680"/>
      <c r="AY534" s="681"/>
      <c r="AZ534" s="681"/>
      <c r="BA534" s="681"/>
      <c r="BB534" s="682"/>
      <c r="BC534" s="681"/>
      <c r="BD534" s="681"/>
      <c r="BE534" s="681"/>
      <c r="BF534" s="681"/>
      <c r="BG534" s="682"/>
      <c r="BH534" s="682"/>
      <c r="BI534" s="683"/>
      <c r="BJ534" s="683"/>
      <c r="BK534" s="683"/>
      <c r="BL534" s="682"/>
      <c r="BM534" s="682"/>
      <c r="BN534" s="682"/>
      <c r="BO534" s="682"/>
      <c r="BP534" s="682"/>
      <c r="BQ534" s="682"/>
      <c r="BR534" s="682"/>
      <c r="BS534" s="682"/>
      <c r="BT534" s="685"/>
      <c r="BU534" s="686"/>
      <c r="BV534" s="684"/>
      <c r="BW534" s="687"/>
    </row>
    <row r="535" spans="2:75" ht="15.75" customHeight="1">
      <c r="B535" s="363" t="s">
        <v>940</v>
      </c>
      <c r="C535" s="364">
        <v>40212731000115</v>
      </c>
      <c r="D535" s="365" t="s">
        <v>14</v>
      </c>
      <c r="E535" s="365" t="s">
        <v>607</v>
      </c>
      <c r="F535" s="365" t="s">
        <v>689</v>
      </c>
      <c r="G535" s="366" t="s">
        <v>866</v>
      </c>
      <c r="H535" s="366" t="s">
        <v>34</v>
      </c>
      <c r="I535" s="366" t="s">
        <v>34</v>
      </c>
      <c r="J535" s="366" t="s">
        <v>608</v>
      </c>
      <c r="K535" s="367" t="s">
        <v>48</v>
      </c>
      <c r="L535" s="368"/>
      <c r="M535" s="368" t="s">
        <v>34</v>
      </c>
      <c r="N535" s="367">
        <v>583391</v>
      </c>
      <c r="O535" s="367" t="s">
        <v>1321</v>
      </c>
      <c r="P535" s="371">
        <v>44263</v>
      </c>
      <c r="Q535" s="372">
        <v>57363209.799999997</v>
      </c>
      <c r="R535" s="372">
        <v>26625007.251349214</v>
      </c>
      <c r="S535" s="367">
        <v>32</v>
      </c>
      <c r="T535" s="369">
        <v>-7.8769301593571317E-2</v>
      </c>
      <c r="U535" s="369">
        <v>-1.0182661360001393</v>
      </c>
      <c r="V535" s="369">
        <v>-0.21754652756007309</v>
      </c>
      <c r="W535" s="369">
        <v>-2.1326833880907974</v>
      </c>
      <c r="X535" s="369" t="s">
        <v>1421</v>
      </c>
      <c r="Y535" s="369" t="s">
        <v>1421</v>
      </c>
      <c r="Z535" s="369" t="s">
        <v>1421</v>
      </c>
      <c r="AA535" s="369" t="s">
        <v>1421</v>
      </c>
      <c r="AB535" s="369">
        <v>0.23573382218143454</v>
      </c>
      <c r="AC535" s="373">
        <v>-1.3346943368316972</v>
      </c>
      <c r="AD535" s="555">
        <v>21917206000150</v>
      </c>
      <c r="AE535" s="370" t="s">
        <v>2415</v>
      </c>
      <c r="AF535" s="370" t="s">
        <v>2287</v>
      </c>
      <c r="AG535" s="374" t="s">
        <v>1445</v>
      </c>
      <c r="AH535" s="374" t="s">
        <v>2282</v>
      </c>
      <c r="AI535" s="374">
        <v>1000</v>
      </c>
      <c r="AJ535" s="374">
        <v>100</v>
      </c>
      <c r="AK535" s="374">
        <v>1000</v>
      </c>
      <c r="AL535" s="369">
        <v>0.02</v>
      </c>
      <c r="AM535" s="369">
        <v>0.2</v>
      </c>
      <c r="AN535" s="369" t="s">
        <v>666</v>
      </c>
      <c r="AO535" s="367" t="s">
        <v>1324</v>
      </c>
      <c r="AP535" s="370" t="s">
        <v>716</v>
      </c>
      <c r="AQ535" s="376" t="s">
        <v>670</v>
      </c>
      <c r="AR535" s="369">
        <v>4.0000000000000001E-3</v>
      </c>
      <c r="AS535" s="369">
        <v>4.0000000000000001E-3</v>
      </c>
      <c r="AT535" s="369"/>
      <c r="AW535" s="680"/>
      <c r="AX535" s="680"/>
      <c r="AY535" s="681"/>
      <c r="AZ535" s="681"/>
      <c r="BA535" s="681"/>
      <c r="BB535" s="682"/>
      <c r="BC535" s="681"/>
      <c r="BD535" s="681"/>
      <c r="BE535" s="681"/>
      <c r="BF535" s="681"/>
      <c r="BG535" s="682"/>
      <c r="BH535" s="682"/>
      <c r="BI535" s="683"/>
      <c r="BJ535" s="683"/>
      <c r="BK535" s="683"/>
      <c r="BL535" s="682"/>
      <c r="BM535" s="682"/>
      <c r="BN535" s="682"/>
      <c r="BO535" s="682"/>
      <c r="BP535" s="682"/>
      <c r="BQ535" s="682"/>
      <c r="BR535" s="682"/>
      <c r="BS535" s="682"/>
      <c r="BT535" s="685"/>
      <c r="BU535" s="686"/>
      <c r="BV535" s="684"/>
      <c r="BW535" s="687"/>
    </row>
    <row r="536" spans="2:75" ht="15.75" customHeight="1">
      <c r="B536" s="363" t="s">
        <v>205</v>
      </c>
      <c r="C536" s="364">
        <v>38318005000130</v>
      </c>
      <c r="D536" s="365" t="s">
        <v>14</v>
      </c>
      <c r="E536" s="365" t="s">
        <v>607</v>
      </c>
      <c r="F536" s="365"/>
      <c r="G536" s="366" t="s">
        <v>866</v>
      </c>
      <c r="H536" s="366" t="s">
        <v>34</v>
      </c>
      <c r="I536" s="366" t="s">
        <v>34</v>
      </c>
      <c r="J536" s="366" t="s">
        <v>690</v>
      </c>
      <c r="K536" s="367"/>
      <c r="L536" s="368"/>
      <c r="M536" s="368" t="s">
        <v>34</v>
      </c>
      <c r="N536" s="367">
        <v>553719</v>
      </c>
      <c r="O536" s="367" t="s">
        <v>1321</v>
      </c>
      <c r="P536" s="371">
        <v>44096</v>
      </c>
      <c r="Q536" s="372">
        <v>3000163.08</v>
      </c>
      <c r="R536" s="372">
        <v>5014655.1071031755</v>
      </c>
      <c r="S536" s="367">
        <v>5</v>
      </c>
      <c r="T536" s="369">
        <v>-0.30775586588915704</v>
      </c>
      <c r="U536" s="369">
        <v>-3.9784201465600533</v>
      </c>
      <c r="V536" s="369">
        <v>-0.33466166938391717</v>
      </c>
      <c r="W536" s="369">
        <v>-3.2808033799975354</v>
      </c>
      <c r="X536" s="369" t="s">
        <v>1421</v>
      </c>
      <c r="Y536" s="369" t="s">
        <v>1421</v>
      </c>
      <c r="Z536" s="369" t="s">
        <v>1421</v>
      </c>
      <c r="AA536" s="369" t="s">
        <v>1421</v>
      </c>
      <c r="AB536" s="369">
        <v>0.36442667610430524</v>
      </c>
      <c r="AC536" s="373">
        <v>-1.2015127764004865</v>
      </c>
      <c r="AD536" s="555">
        <v>38120824000178</v>
      </c>
      <c r="AE536" s="370" t="s">
        <v>2416</v>
      </c>
      <c r="AF536" s="370" t="s">
        <v>2278</v>
      </c>
      <c r="AG536" s="374" t="s">
        <v>1444</v>
      </c>
      <c r="AH536" s="374" t="s">
        <v>2279</v>
      </c>
      <c r="AI536" s="374">
        <v>1000</v>
      </c>
      <c r="AJ536" s="374">
        <v>500</v>
      </c>
      <c r="AK536" s="374">
        <v>1000</v>
      </c>
      <c r="AL536" s="369">
        <v>1.3000000000000001E-2</v>
      </c>
      <c r="AM536" s="369" t="s">
        <v>34</v>
      </c>
      <c r="AN536" s="369" t="s">
        <v>34</v>
      </c>
      <c r="AO536" s="367" t="s">
        <v>1324</v>
      </c>
      <c r="AP536" s="370" t="s">
        <v>716</v>
      </c>
      <c r="AQ536" s="376" t="s">
        <v>687</v>
      </c>
      <c r="AR536" s="369">
        <v>7.9993333333333323E-3</v>
      </c>
      <c r="AS536" s="369">
        <v>7.9993333333333323E-3</v>
      </c>
      <c r="AT536" s="369"/>
      <c r="AW536" s="680"/>
      <c r="AX536" s="680"/>
      <c r="AY536" s="681"/>
      <c r="AZ536" s="681"/>
      <c r="BA536" s="681"/>
      <c r="BB536" s="682"/>
      <c r="BC536" s="681"/>
      <c r="BD536" s="681"/>
      <c r="BE536" s="681"/>
      <c r="BF536" s="681"/>
      <c r="BG536" s="682"/>
      <c r="BH536" s="682"/>
      <c r="BI536" s="683"/>
      <c r="BJ536" s="683"/>
      <c r="BK536" s="683"/>
      <c r="BL536" s="682"/>
      <c r="BM536" s="682"/>
      <c r="BN536" s="682"/>
      <c r="BO536" s="682"/>
      <c r="BP536" s="682"/>
      <c r="BQ536" s="682"/>
      <c r="BR536" s="682"/>
      <c r="BS536" s="682"/>
      <c r="BT536" s="685"/>
      <c r="BU536" s="686"/>
      <c r="BV536" s="684"/>
      <c r="BW536" s="687"/>
    </row>
    <row r="537" spans="2:75" ht="15.75" customHeight="1">
      <c r="B537" s="363" t="s">
        <v>941</v>
      </c>
      <c r="C537" s="364">
        <v>30294047000176</v>
      </c>
      <c r="D537" s="365" t="s">
        <v>13</v>
      </c>
      <c r="E537" s="365" t="s">
        <v>615</v>
      </c>
      <c r="F537" s="365" t="s">
        <v>619</v>
      </c>
      <c r="G537" s="366" t="s">
        <v>34</v>
      </c>
      <c r="H537" s="366" t="s">
        <v>1337</v>
      </c>
      <c r="I537" s="366" t="s">
        <v>34</v>
      </c>
      <c r="J537" s="366"/>
      <c r="K537" s="367" t="s">
        <v>48</v>
      </c>
      <c r="L537" s="368"/>
      <c r="M537" s="368" t="s">
        <v>34</v>
      </c>
      <c r="N537" s="367">
        <v>470627</v>
      </c>
      <c r="O537" s="367" t="s">
        <v>1321</v>
      </c>
      <c r="P537" s="371">
        <v>43292</v>
      </c>
      <c r="Q537" s="372">
        <v>13124726.890000001</v>
      </c>
      <c r="R537" s="372">
        <v>14737894.786309537</v>
      </c>
      <c r="S537" s="367">
        <v>5</v>
      </c>
      <c r="T537" s="369">
        <v>-2.2292890356473305E-2</v>
      </c>
      <c r="U537" s="369">
        <v>-0.2881845447949673</v>
      </c>
      <c r="V537" s="369">
        <v>-1.3877807609739223E-2</v>
      </c>
      <c r="W537" s="369">
        <v>-0.13604891829053911</v>
      </c>
      <c r="X537" s="369">
        <v>7.9882788163218033E-2</v>
      </c>
      <c r="Y537" s="369">
        <v>0.6057656941929076</v>
      </c>
      <c r="Z537" s="369">
        <v>9.4645350394289673E-2</v>
      </c>
      <c r="AA537" s="369">
        <v>0.53799485455283347</v>
      </c>
      <c r="AB537" s="369">
        <v>4.6819792741653647E-2</v>
      </c>
      <c r="AC537" s="373">
        <v>-2.3501696473754565</v>
      </c>
      <c r="AD537" s="555">
        <v>30294098000106</v>
      </c>
      <c r="AE537" s="370" t="s">
        <v>2416</v>
      </c>
      <c r="AF537" s="370" t="s">
        <v>2287</v>
      </c>
      <c r="AG537" s="374" t="s">
        <v>1445</v>
      </c>
      <c r="AH537" s="374" t="s">
        <v>2279</v>
      </c>
      <c r="AI537" s="374">
        <v>5000</v>
      </c>
      <c r="AJ537" s="374">
        <v>0</v>
      </c>
      <c r="AK537" s="374">
        <v>100</v>
      </c>
      <c r="AL537" s="369">
        <v>9.300000000000001E-3</v>
      </c>
      <c r="AM537" s="369" t="s">
        <v>34</v>
      </c>
      <c r="AN537" s="369" t="s">
        <v>34</v>
      </c>
      <c r="AO537" s="367" t="s">
        <v>1324</v>
      </c>
      <c r="AP537" s="370" t="s">
        <v>13</v>
      </c>
      <c r="AQ537" s="376" t="s">
        <v>679</v>
      </c>
      <c r="AR537" s="369">
        <v>4.6499999999999996E-3</v>
      </c>
      <c r="AS537" s="369">
        <v>4.6499999999999996E-3</v>
      </c>
      <c r="AT537" s="369"/>
      <c r="AW537" s="680"/>
      <c r="AX537" s="680"/>
      <c r="AY537" s="681"/>
      <c r="AZ537" s="681"/>
      <c r="BA537" s="681"/>
      <c r="BB537" s="682"/>
      <c r="BC537" s="681"/>
      <c r="BD537" s="681"/>
      <c r="BE537" s="681"/>
      <c r="BF537" s="681"/>
      <c r="BG537" s="682"/>
      <c r="BH537" s="682"/>
      <c r="BI537" s="683"/>
      <c r="BJ537" s="683"/>
      <c r="BK537" s="683"/>
      <c r="BL537" s="682"/>
      <c r="BM537" s="682"/>
      <c r="BN537" s="682"/>
      <c r="BO537" s="682"/>
      <c r="BP537" s="682"/>
      <c r="BQ537" s="682"/>
      <c r="BR537" s="682"/>
      <c r="BS537" s="682"/>
      <c r="BT537" s="685"/>
      <c r="BU537" s="686"/>
      <c r="BV537" s="684"/>
      <c r="BW537" s="687"/>
    </row>
    <row r="538" spans="2:75" ht="15.75" customHeight="1">
      <c r="B538" s="363" t="s">
        <v>942</v>
      </c>
      <c r="C538" s="364">
        <v>2895694000106</v>
      </c>
      <c r="D538" s="365" t="s">
        <v>14</v>
      </c>
      <c r="E538" s="365" t="s">
        <v>607</v>
      </c>
      <c r="F538" s="365"/>
      <c r="G538" s="366"/>
      <c r="H538" s="366" t="s">
        <v>34</v>
      </c>
      <c r="I538" s="366" t="s">
        <v>34</v>
      </c>
      <c r="J538" s="366" t="s">
        <v>608</v>
      </c>
      <c r="K538" s="367" t="s">
        <v>48</v>
      </c>
      <c r="L538" s="368"/>
      <c r="M538" s="368" t="s">
        <v>34</v>
      </c>
      <c r="N538" s="367">
        <v>61311</v>
      </c>
      <c r="O538" s="367" t="s">
        <v>1321</v>
      </c>
      <c r="P538" s="371">
        <v>36152</v>
      </c>
      <c r="Q538" s="372">
        <v>115858391.14</v>
      </c>
      <c r="R538" s="372">
        <v>157387410.27265871</v>
      </c>
      <c r="S538" s="367">
        <v>3</v>
      </c>
      <c r="T538" s="369">
        <v>8.2636827923913136E-2</v>
      </c>
      <c r="U538" s="369">
        <v>1.068262403741548</v>
      </c>
      <c r="V538" s="369">
        <v>-9.943810335597747E-2</v>
      </c>
      <c r="W538" s="369">
        <v>-0.9748259075842437</v>
      </c>
      <c r="X538" s="369">
        <v>1.8894972954892619E-2</v>
      </c>
      <c r="Y538" s="369">
        <v>0.14328401238812805</v>
      </c>
      <c r="Z538" s="369">
        <v>-1.2710358559285151E-2</v>
      </c>
      <c r="AA538" s="369">
        <v>-7.224979860003293E-2</v>
      </c>
      <c r="AB538" s="369">
        <v>0.21922660445380465</v>
      </c>
      <c r="AC538" s="373">
        <v>-0.81134595621570305</v>
      </c>
      <c r="AD538" s="555">
        <v>30506097000170</v>
      </c>
      <c r="AE538" s="370" t="s">
        <v>2416</v>
      </c>
      <c r="AF538" s="370" t="s">
        <v>2287</v>
      </c>
      <c r="AG538" s="374" t="s">
        <v>1445</v>
      </c>
      <c r="AH538" s="374" t="s">
        <v>2282</v>
      </c>
      <c r="AI538" s="374">
        <v>5000</v>
      </c>
      <c r="AJ538" s="374">
        <v>1000</v>
      </c>
      <c r="AK538" s="374">
        <v>1000</v>
      </c>
      <c r="AL538" s="369">
        <v>0.02</v>
      </c>
      <c r="AM538" s="369">
        <v>0.2</v>
      </c>
      <c r="AN538" s="369" t="s">
        <v>666</v>
      </c>
      <c r="AO538" s="367" t="s">
        <v>1324</v>
      </c>
      <c r="AP538" s="370" t="s">
        <v>716</v>
      </c>
      <c r="AQ538" s="376" t="s">
        <v>659</v>
      </c>
      <c r="AR538" s="369">
        <v>6.9999999999999993E-3</v>
      </c>
      <c r="AS538" s="369">
        <v>6.9999999999999993E-3</v>
      </c>
      <c r="AT538" s="369"/>
      <c r="AW538" s="680"/>
      <c r="AX538" s="680"/>
      <c r="AY538" s="681"/>
      <c r="AZ538" s="681"/>
      <c r="BA538" s="681"/>
      <c r="BB538" s="682"/>
      <c r="BC538" s="681"/>
      <c r="BD538" s="681"/>
      <c r="BE538" s="681"/>
      <c r="BF538" s="681"/>
      <c r="BG538" s="682"/>
      <c r="BH538" s="682"/>
      <c r="BI538" s="683"/>
      <c r="BJ538" s="683"/>
      <c r="BK538" s="683"/>
      <c r="BL538" s="682"/>
      <c r="BM538" s="682"/>
      <c r="BN538" s="682"/>
      <c r="BO538" s="682"/>
      <c r="BP538" s="682"/>
      <c r="BQ538" s="682"/>
      <c r="BR538" s="682"/>
      <c r="BS538" s="682"/>
      <c r="BT538" s="685"/>
      <c r="BU538" s="686"/>
      <c r="BV538" s="684"/>
      <c r="BW538" s="687"/>
    </row>
    <row r="539" spans="2:75" ht="15.75" customHeight="1">
      <c r="B539" s="363" t="s">
        <v>943</v>
      </c>
      <c r="C539" s="364">
        <v>33160049000160</v>
      </c>
      <c r="D539" s="365" t="s">
        <v>13</v>
      </c>
      <c r="E539" s="365" t="s">
        <v>615</v>
      </c>
      <c r="F539" s="365" t="s">
        <v>619</v>
      </c>
      <c r="G539" s="366" t="s">
        <v>34</v>
      </c>
      <c r="H539" s="366" t="s">
        <v>1337</v>
      </c>
      <c r="I539" s="366" t="s">
        <v>34</v>
      </c>
      <c r="J539" s="366"/>
      <c r="K539" s="367" t="s">
        <v>48</v>
      </c>
      <c r="L539" s="368"/>
      <c r="M539" s="368" t="s">
        <v>34</v>
      </c>
      <c r="N539" s="367">
        <v>500712</v>
      </c>
      <c r="O539" s="367" t="s">
        <v>1321</v>
      </c>
      <c r="P539" s="371">
        <v>43647</v>
      </c>
      <c r="Q539" s="372">
        <v>52571412.93</v>
      </c>
      <c r="R539" s="372">
        <v>49113366.515912689</v>
      </c>
      <c r="S539" s="367">
        <v>32</v>
      </c>
      <c r="T539" s="369">
        <v>8.9066026916285734E-2</v>
      </c>
      <c r="U539" s="369">
        <v>1.1513739139758032</v>
      </c>
      <c r="V539" s="369">
        <v>0.11721660090599584</v>
      </c>
      <c r="W539" s="369">
        <v>1.1491146301641388</v>
      </c>
      <c r="X539" s="369">
        <v>0.13841210491109734</v>
      </c>
      <c r="Y539" s="369">
        <v>1.0496041355599421</v>
      </c>
      <c r="Z539" s="369">
        <v>0.17538631736663879</v>
      </c>
      <c r="AA539" s="369">
        <v>0.99695268609745513</v>
      </c>
      <c r="AB539" s="369">
        <v>2.2160080250435438E-2</v>
      </c>
      <c r="AC539" s="373">
        <v>0.62983672819106007</v>
      </c>
      <c r="AD539" s="555">
        <v>0</v>
      </c>
      <c r="AE539" s="370" t="s">
        <v>2417</v>
      </c>
      <c r="AF539" s="370" t="s">
        <v>2278</v>
      </c>
      <c r="AG539" s="374" t="s">
        <v>1444</v>
      </c>
      <c r="AH539" s="374" t="s">
        <v>2282</v>
      </c>
      <c r="AI539" s="374">
        <v>1000</v>
      </c>
      <c r="AJ539" s="374">
        <v>500</v>
      </c>
      <c r="AK539" s="374">
        <v>1000</v>
      </c>
      <c r="AL539" s="369">
        <v>1.47E-2</v>
      </c>
      <c r="AM539" s="369" t="s">
        <v>34</v>
      </c>
      <c r="AN539" s="369" t="s">
        <v>34</v>
      </c>
      <c r="AO539" s="367" t="s">
        <v>1324</v>
      </c>
      <c r="AP539" s="370" t="s">
        <v>13</v>
      </c>
      <c r="AQ539" s="376" t="s">
        <v>686</v>
      </c>
      <c r="AR539" s="369">
        <v>4.8999999999999998E-3</v>
      </c>
      <c r="AS539" s="369">
        <v>4.8999999999999998E-3</v>
      </c>
      <c r="AT539" s="369"/>
      <c r="AW539" s="680"/>
      <c r="AX539" s="680"/>
      <c r="AY539" s="681"/>
      <c r="AZ539" s="681"/>
      <c r="BA539" s="681"/>
      <c r="BB539" s="682"/>
      <c r="BC539" s="681"/>
      <c r="BD539" s="681"/>
      <c r="BE539" s="681"/>
      <c r="BF539" s="681"/>
      <c r="BG539" s="682"/>
      <c r="BH539" s="682"/>
      <c r="BI539" s="683"/>
      <c r="BJ539" s="683"/>
      <c r="BK539" s="683"/>
      <c r="BL539" s="682"/>
      <c r="BM539" s="682"/>
      <c r="BN539" s="682"/>
      <c r="BO539" s="682"/>
      <c r="BP539" s="682"/>
      <c r="BQ539" s="682"/>
      <c r="BR539" s="682"/>
      <c r="BS539" s="682"/>
      <c r="BT539" s="685"/>
      <c r="BU539" s="686"/>
      <c r="BV539" s="684"/>
      <c r="BW539" s="687"/>
    </row>
    <row r="540" spans="2:75" ht="15.75" customHeight="1">
      <c r="B540" s="363" t="s">
        <v>206</v>
      </c>
      <c r="C540" s="364">
        <v>41065292000128</v>
      </c>
      <c r="D540" s="365" t="s">
        <v>14</v>
      </c>
      <c r="E540" s="365" t="s">
        <v>614</v>
      </c>
      <c r="F540" s="365"/>
      <c r="G540" s="366"/>
      <c r="H540" s="366" t="s">
        <v>865</v>
      </c>
      <c r="I540" s="366" t="s">
        <v>34</v>
      </c>
      <c r="J540" s="366" t="s">
        <v>608</v>
      </c>
      <c r="K540" s="367" t="s">
        <v>48</v>
      </c>
      <c r="L540" s="368"/>
      <c r="M540" s="368" t="s">
        <v>34</v>
      </c>
      <c r="N540" s="367">
        <v>585084</v>
      </c>
      <c r="O540" s="367" t="s">
        <v>1321</v>
      </c>
      <c r="P540" s="371">
        <v>44286</v>
      </c>
      <c r="Q540" s="372">
        <v>15079300.6</v>
      </c>
      <c r="R540" s="372">
        <v>16506972.087261897</v>
      </c>
      <c r="S540" s="367">
        <v>32</v>
      </c>
      <c r="T540" s="369">
        <v>3.7788398709997617E-2</v>
      </c>
      <c r="U540" s="369">
        <v>0.48849800571549462</v>
      </c>
      <c r="V540" s="369">
        <v>-7.0157566843769947E-2</v>
      </c>
      <c r="W540" s="369">
        <v>-0.68777874340127487</v>
      </c>
      <c r="X540" s="369" t="s">
        <v>1421</v>
      </c>
      <c r="Y540" s="369" t="s">
        <v>1421</v>
      </c>
      <c r="Z540" s="369" t="s">
        <v>1421</v>
      </c>
      <c r="AA540" s="369" t="s">
        <v>1421</v>
      </c>
      <c r="AB540" s="369">
        <v>0.13597894166301894</v>
      </c>
      <c r="AC540" s="373">
        <v>-1.1814728863686514</v>
      </c>
      <c r="AD540" s="555">
        <v>40933928000143</v>
      </c>
      <c r="AE540" s="370" t="s">
        <v>2418</v>
      </c>
      <c r="AF540" s="370" t="s">
        <v>2281</v>
      </c>
      <c r="AG540" s="374" t="s">
        <v>59</v>
      </c>
      <c r="AH540" s="374" t="s">
        <v>2279</v>
      </c>
      <c r="AI540" s="374">
        <v>5000</v>
      </c>
      <c r="AJ540" s="374">
        <v>1000</v>
      </c>
      <c r="AK540" s="374">
        <v>1000</v>
      </c>
      <c r="AL540" s="369">
        <v>0.02</v>
      </c>
      <c r="AM540" s="369">
        <v>0.2</v>
      </c>
      <c r="AN540" s="369" t="s">
        <v>2291</v>
      </c>
      <c r="AO540" s="367" t="s">
        <v>1324</v>
      </c>
      <c r="AP540" s="370" t="s">
        <v>716</v>
      </c>
      <c r="AQ540" s="376" t="s">
        <v>659</v>
      </c>
      <c r="AR540" s="369">
        <v>5.3340000000000002E-3</v>
      </c>
      <c r="AS540" s="369">
        <v>5.3340000000000002E-3</v>
      </c>
      <c r="AT540" s="369"/>
      <c r="AW540" s="680"/>
      <c r="AX540" s="680"/>
      <c r="AY540" s="681"/>
      <c r="AZ540" s="681"/>
      <c r="BA540" s="681"/>
      <c r="BB540" s="682"/>
      <c r="BC540" s="681"/>
      <c r="BD540" s="681"/>
      <c r="BE540" s="681"/>
      <c r="BF540" s="681"/>
      <c r="BG540" s="682"/>
      <c r="BH540" s="682"/>
      <c r="BI540" s="683"/>
      <c r="BJ540" s="683"/>
      <c r="BK540" s="683"/>
      <c r="BL540" s="682"/>
      <c r="BM540" s="682"/>
      <c r="BN540" s="682"/>
      <c r="BO540" s="682"/>
      <c r="BP540" s="682"/>
      <c r="BQ540" s="682"/>
      <c r="BR540" s="682"/>
      <c r="BS540" s="682"/>
      <c r="BT540" s="685"/>
      <c r="BU540" s="686"/>
      <c r="BV540" s="684"/>
      <c r="BW540" s="687"/>
    </row>
    <row r="541" spans="2:75" ht="15.75" customHeight="1">
      <c r="B541" s="363" t="s">
        <v>556</v>
      </c>
      <c r="C541" s="364">
        <v>18832871000137</v>
      </c>
      <c r="D541" s="365" t="s">
        <v>14</v>
      </c>
      <c r="E541" s="365" t="s">
        <v>607</v>
      </c>
      <c r="F541" s="365"/>
      <c r="G541" s="366"/>
      <c r="H541" s="366" t="s">
        <v>34</v>
      </c>
      <c r="I541" s="366" t="s">
        <v>34</v>
      </c>
      <c r="J541" s="366" t="s">
        <v>608</v>
      </c>
      <c r="K541" s="367" t="s">
        <v>48</v>
      </c>
      <c r="L541" s="368"/>
      <c r="M541" s="368" t="s">
        <v>34</v>
      </c>
      <c r="N541" s="367">
        <v>349232</v>
      </c>
      <c r="O541" s="367" t="s">
        <v>1321</v>
      </c>
      <c r="P541" s="371">
        <v>41551</v>
      </c>
      <c r="Q541" s="372">
        <v>13343595.279999999</v>
      </c>
      <c r="R541" s="372">
        <v>12474840.599246033</v>
      </c>
      <c r="S541" s="367">
        <v>32</v>
      </c>
      <c r="T541" s="369">
        <v>0.1128758834949759</v>
      </c>
      <c r="U541" s="369">
        <v>1.4591685772089102</v>
      </c>
      <c r="V541" s="369">
        <v>-6.2589373130477521E-2</v>
      </c>
      <c r="W541" s="369">
        <v>-0.61358513897458544</v>
      </c>
      <c r="X541" s="369">
        <v>7.105987175122741E-2</v>
      </c>
      <c r="Y541" s="369">
        <v>0.53885991626493557</v>
      </c>
      <c r="Z541" s="369">
        <v>0.17050161128341745</v>
      </c>
      <c r="AA541" s="369">
        <v>0.96918643315604747</v>
      </c>
      <c r="AB541" s="369">
        <v>0.19061734329672403</v>
      </c>
      <c r="AC541" s="373">
        <v>-0.75349618776146554</v>
      </c>
      <c r="AD541" s="555">
        <v>41569841000100</v>
      </c>
      <c r="AE541" s="370" t="s">
        <v>2418</v>
      </c>
      <c r="AF541" s="370" t="s">
        <v>2281</v>
      </c>
      <c r="AG541" s="374" t="s">
        <v>59</v>
      </c>
      <c r="AH541" s="374" t="s">
        <v>2279</v>
      </c>
      <c r="AI541" s="374">
        <v>5000</v>
      </c>
      <c r="AJ541" s="374">
        <v>1000</v>
      </c>
      <c r="AK541" s="374">
        <v>1000</v>
      </c>
      <c r="AL541" s="369">
        <v>0.03</v>
      </c>
      <c r="AM541" s="369" t="s">
        <v>34</v>
      </c>
      <c r="AN541" s="369" t="s">
        <v>666</v>
      </c>
      <c r="AO541" s="367" t="s">
        <v>1324</v>
      </c>
      <c r="AP541" s="370" t="s">
        <v>716</v>
      </c>
      <c r="AQ541" s="376" t="s">
        <v>659</v>
      </c>
      <c r="AR541" s="369">
        <v>8.0009999999999994E-3</v>
      </c>
      <c r="AS541" s="369">
        <v>8.0009999999999994E-3</v>
      </c>
      <c r="AT541" s="369"/>
      <c r="AW541" s="680"/>
      <c r="AX541" s="680"/>
      <c r="AY541" s="681"/>
      <c r="AZ541" s="681"/>
      <c r="BA541" s="681"/>
      <c r="BB541" s="682"/>
      <c r="BC541" s="681"/>
      <c r="BD541" s="681"/>
      <c r="BE541" s="681"/>
      <c r="BF541" s="681"/>
      <c r="BG541" s="682"/>
      <c r="BH541" s="682"/>
      <c r="BI541" s="683"/>
      <c r="BJ541" s="683"/>
      <c r="BK541" s="683"/>
      <c r="BL541" s="682"/>
      <c r="BM541" s="682"/>
      <c r="BN541" s="682"/>
      <c r="BO541" s="682"/>
      <c r="BP541" s="682"/>
      <c r="BQ541" s="682"/>
      <c r="BR541" s="682"/>
      <c r="BS541" s="682"/>
      <c r="BT541" s="685"/>
      <c r="BU541" s="686"/>
      <c r="BV541" s="684"/>
      <c r="BW541" s="687"/>
    </row>
    <row r="542" spans="2:75" ht="15.75" customHeight="1">
      <c r="B542" s="363" t="s">
        <v>47</v>
      </c>
      <c r="C542" s="364">
        <v>41686811000175</v>
      </c>
      <c r="D542" s="365" t="s">
        <v>14</v>
      </c>
      <c r="E542" s="365" t="s">
        <v>607</v>
      </c>
      <c r="F542" s="365"/>
      <c r="G542" s="366"/>
      <c r="H542" s="366" t="s">
        <v>34</v>
      </c>
      <c r="I542" s="366" t="s">
        <v>34</v>
      </c>
      <c r="J542" s="366" t="s">
        <v>611</v>
      </c>
      <c r="K542" s="367" t="s">
        <v>49</v>
      </c>
      <c r="L542" s="368"/>
      <c r="M542" s="368" t="s">
        <v>34</v>
      </c>
      <c r="N542" s="367">
        <v>75686811</v>
      </c>
      <c r="O542" s="367" t="s">
        <v>1321</v>
      </c>
      <c r="P542" s="371">
        <v>44336</v>
      </c>
      <c r="Q542" s="372">
        <v>25610798.600000001</v>
      </c>
      <c r="R542" s="372">
        <v>32009209.723571416</v>
      </c>
      <c r="S542" s="367">
        <v>5</v>
      </c>
      <c r="T542" s="369">
        <v>-0.28570901758841949</v>
      </c>
      <c r="U542" s="369">
        <v>-3.6934162354424069</v>
      </c>
      <c r="V542" s="369">
        <v>-0.22604749821603276</v>
      </c>
      <c r="W542" s="369">
        <v>-2.2160213255148098</v>
      </c>
      <c r="X542" s="369" t="s">
        <v>1421</v>
      </c>
      <c r="Y542" s="369" t="s">
        <v>1421</v>
      </c>
      <c r="Z542" s="369" t="s">
        <v>1421</v>
      </c>
      <c r="AA542" s="369" t="s">
        <v>1421</v>
      </c>
      <c r="AB542" s="369">
        <v>0.23869199924370643</v>
      </c>
      <c r="AC542" s="373">
        <v>-1.360813016990583</v>
      </c>
      <c r="AD542" s="555">
        <v>41544075000110</v>
      </c>
      <c r="AE542" s="370" t="s">
        <v>2292</v>
      </c>
      <c r="AF542" s="370" t="s">
        <v>2278</v>
      </c>
      <c r="AG542" s="374" t="s">
        <v>1444</v>
      </c>
      <c r="AH542" s="374" t="s">
        <v>2279</v>
      </c>
      <c r="AI542" s="374">
        <v>1000</v>
      </c>
      <c r="AJ542" s="374">
        <v>1000</v>
      </c>
      <c r="AK542" s="374">
        <v>1000</v>
      </c>
      <c r="AL542" s="369">
        <v>0.01</v>
      </c>
      <c r="AM542" s="369" t="s">
        <v>34</v>
      </c>
      <c r="AN542" s="369" t="s">
        <v>34</v>
      </c>
      <c r="AO542" s="367" t="s">
        <v>1324</v>
      </c>
      <c r="AP542" s="370" t="s">
        <v>716</v>
      </c>
      <c r="AQ542" s="376" t="s">
        <v>702</v>
      </c>
      <c r="AR542" s="369">
        <v>6.7000000000000002E-3</v>
      </c>
      <c r="AS542" s="369">
        <v>6.7000000000000002E-3</v>
      </c>
      <c r="AT542" s="369"/>
      <c r="AW542" s="680"/>
      <c r="AX542" s="680"/>
      <c r="AY542" s="681"/>
      <c r="AZ542" s="681"/>
      <c r="BA542" s="681"/>
      <c r="BB542" s="682"/>
      <c r="BC542" s="681"/>
      <c r="BD542" s="681"/>
      <c r="BE542" s="681"/>
      <c r="BF542" s="681"/>
      <c r="BG542" s="682"/>
      <c r="BH542" s="682"/>
      <c r="BI542" s="683"/>
      <c r="BJ542" s="683"/>
      <c r="BK542" s="683"/>
      <c r="BL542" s="682"/>
      <c r="BM542" s="682"/>
      <c r="BN542" s="682"/>
      <c r="BO542" s="682"/>
      <c r="BP542" s="682"/>
      <c r="BQ542" s="682"/>
      <c r="BR542" s="682"/>
      <c r="BS542" s="682"/>
      <c r="BT542" s="685"/>
      <c r="BU542" s="686"/>
      <c r="BV542" s="684"/>
      <c r="BW542" s="687"/>
    </row>
    <row r="543" spans="2:75" ht="15.75" customHeight="1">
      <c r="B543" s="363" t="s">
        <v>944</v>
      </c>
      <c r="C543" s="364">
        <v>41373588000106</v>
      </c>
      <c r="D543" s="365" t="s">
        <v>14</v>
      </c>
      <c r="E543" s="365" t="s">
        <v>607</v>
      </c>
      <c r="F543" s="365"/>
      <c r="G543" s="366"/>
      <c r="H543" s="366" t="s">
        <v>34</v>
      </c>
      <c r="I543" s="366" t="s">
        <v>34</v>
      </c>
      <c r="J543" s="366" t="s">
        <v>611</v>
      </c>
      <c r="K543" s="367" t="s">
        <v>48</v>
      </c>
      <c r="L543" s="368"/>
      <c r="M543" s="368" t="s">
        <v>34</v>
      </c>
      <c r="N543" s="367">
        <v>586897</v>
      </c>
      <c r="O543" s="367" t="s">
        <v>1321</v>
      </c>
      <c r="P543" s="371">
        <v>44314</v>
      </c>
      <c r="Q543" s="372">
        <v>17919264.829999998</v>
      </c>
      <c r="R543" s="372">
        <v>36369884.884603128</v>
      </c>
      <c r="S543" s="367">
        <v>5</v>
      </c>
      <c r="T543" s="369">
        <v>-0.19860808660634777</v>
      </c>
      <c r="U543" s="369">
        <v>-2.5674455001583008</v>
      </c>
      <c r="V543" s="369">
        <v>-0.180182583219199</v>
      </c>
      <c r="W543" s="369">
        <v>-1.7663917984108515</v>
      </c>
      <c r="X543" s="369" t="s">
        <v>1421</v>
      </c>
      <c r="Y543" s="369" t="s">
        <v>1421</v>
      </c>
      <c r="Z543" s="369" t="s">
        <v>1421</v>
      </c>
      <c r="AA543" s="369" t="s">
        <v>1421</v>
      </c>
      <c r="AB543" s="369">
        <v>0.20169594283970074</v>
      </c>
      <c r="AC543" s="373">
        <v>-1.3655238694363354</v>
      </c>
      <c r="AD543" s="555">
        <v>41544075000110</v>
      </c>
      <c r="AE543" s="370" t="s">
        <v>2292</v>
      </c>
      <c r="AF543" s="370" t="s">
        <v>2278</v>
      </c>
      <c r="AG543" s="374" t="s">
        <v>1444</v>
      </c>
      <c r="AH543" s="374" t="s">
        <v>2279</v>
      </c>
      <c r="AI543" s="374">
        <v>1000</v>
      </c>
      <c r="AJ543" s="374">
        <v>1000</v>
      </c>
      <c r="AK543" s="374">
        <v>1000</v>
      </c>
      <c r="AL543" s="369">
        <v>0.01</v>
      </c>
      <c r="AM543" s="369" t="s">
        <v>34</v>
      </c>
      <c r="AN543" s="369" t="s">
        <v>34</v>
      </c>
      <c r="AO543" s="367" t="s">
        <v>1324</v>
      </c>
      <c r="AP543" s="370" t="s">
        <v>716</v>
      </c>
      <c r="AQ543" s="376" t="s">
        <v>687</v>
      </c>
      <c r="AR543" s="369">
        <v>6.7000000000000002E-3</v>
      </c>
      <c r="AS543" s="369">
        <v>6.7000000000000002E-3</v>
      </c>
      <c r="AT543" s="369"/>
      <c r="AW543" s="680"/>
      <c r="AX543" s="680"/>
      <c r="AY543" s="681"/>
      <c r="AZ543" s="681"/>
      <c r="BA543" s="681"/>
      <c r="BB543" s="682"/>
      <c r="BC543" s="681"/>
      <c r="BD543" s="681"/>
      <c r="BE543" s="681"/>
      <c r="BF543" s="681"/>
      <c r="BG543" s="682"/>
      <c r="BH543" s="682"/>
      <c r="BI543" s="683"/>
      <c r="BJ543" s="683"/>
      <c r="BK543" s="683"/>
      <c r="BL543" s="682"/>
      <c r="BM543" s="682"/>
      <c r="BN543" s="682"/>
      <c r="BO543" s="682"/>
      <c r="BP543" s="682"/>
      <c r="BQ543" s="682"/>
      <c r="BR543" s="682"/>
      <c r="BS543" s="682"/>
      <c r="BT543" s="685"/>
      <c r="BU543" s="686"/>
      <c r="BV543" s="684"/>
      <c r="BW543" s="687"/>
    </row>
    <row r="544" spans="2:75" ht="15.75" customHeight="1">
      <c r="B544" s="363" t="s">
        <v>1621</v>
      </c>
      <c r="C544" s="364">
        <v>34714223000132</v>
      </c>
      <c r="D544" s="365" t="s">
        <v>13</v>
      </c>
      <c r="E544" s="365"/>
      <c r="F544" s="365"/>
      <c r="G544" s="366"/>
      <c r="H544" s="366" t="s">
        <v>34</v>
      </c>
      <c r="I544" s="366"/>
      <c r="J544" s="366"/>
      <c r="K544" s="367"/>
      <c r="L544" s="368"/>
      <c r="M544" s="368"/>
      <c r="N544" s="367">
        <v>524859</v>
      </c>
      <c r="O544" s="367" t="s">
        <v>1321</v>
      </c>
      <c r="P544" s="371">
        <v>43860</v>
      </c>
      <c r="Q544" s="372">
        <v>161816371.09</v>
      </c>
      <c r="R544" s="372">
        <v>139833860.41499999</v>
      </c>
      <c r="S544" s="367">
        <v>5</v>
      </c>
      <c r="T544" s="369">
        <v>0.14709557783581984</v>
      </c>
      <c r="U544" s="369">
        <v>1.6545183389773768</v>
      </c>
      <c r="V544" s="369">
        <v>0.36196429968068466</v>
      </c>
      <c r="W544" s="369">
        <v>3.3220027980683291</v>
      </c>
      <c r="X544" s="369">
        <v>0.58545830787427877</v>
      </c>
      <c r="Y544" s="369">
        <v>4.1168201374860995</v>
      </c>
      <c r="Z544" s="369" t="s">
        <v>1421</v>
      </c>
      <c r="AA544" s="369" t="s">
        <v>1421</v>
      </c>
      <c r="AB544" s="369">
        <v>0.26819858195815</v>
      </c>
      <c r="AC544" s="373">
        <v>0.89358043373018392</v>
      </c>
      <c r="AD544" s="555">
        <v>0</v>
      </c>
      <c r="AE544" s="370" t="s">
        <v>2419</v>
      </c>
      <c r="AF544" s="370" t="s">
        <v>2278</v>
      </c>
      <c r="AG544" s="374" t="s">
        <v>1444</v>
      </c>
      <c r="AH544" s="374" t="s">
        <v>2300</v>
      </c>
      <c r="AI544" s="374">
        <v>10000</v>
      </c>
      <c r="AJ544" s="374" t="s">
        <v>1432</v>
      </c>
      <c r="AK544" s="374" t="s">
        <v>1432</v>
      </c>
      <c r="AL544" s="369">
        <v>5.7999999999999996E-3</v>
      </c>
      <c r="AM544" s="369" t="s">
        <v>34</v>
      </c>
      <c r="AN544" s="369" t="s">
        <v>34</v>
      </c>
      <c r="AO544" s="367" t="s">
        <v>1324</v>
      </c>
      <c r="AP544" s="370" t="s">
        <v>13</v>
      </c>
      <c r="AQ544" s="376" t="s">
        <v>679</v>
      </c>
      <c r="AR544" s="369" t="s">
        <v>34</v>
      </c>
      <c r="AS544" s="369" t="s">
        <v>34</v>
      </c>
      <c r="AT544" s="369"/>
      <c r="AW544" s="680"/>
      <c r="AX544" s="680"/>
      <c r="AY544" s="681"/>
      <c r="AZ544" s="681"/>
      <c r="BA544" s="681"/>
      <c r="BB544" s="682"/>
      <c r="BC544" s="681"/>
      <c r="BD544" s="681"/>
      <c r="BE544" s="681"/>
      <c r="BF544" s="681"/>
      <c r="BG544" s="682"/>
      <c r="BH544" s="682"/>
      <c r="BI544" s="683"/>
      <c r="BJ544" s="683"/>
      <c r="BK544" s="683"/>
      <c r="BL544" s="682"/>
      <c r="BM544" s="682"/>
      <c r="BN544" s="682"/>
      <c r="BO544" s="682"/>
      <c r="BP544" s="682"/>
      <c r="BQ544" s="682"/>
      <c r="BR544" s="682"/>
      <c r="BS544" s="682"/>
      <c r="BT544" s="685"/>
      <c r="BU544" s="686"/>
      <c r="BV544" s="684"/>
      <c r="BW544" s="687"/>
    </row>
    <row r="545" spans="2:75" ht="15.75" customHeight="1">
      <c r="B545" s="363" t="s">
        <v>945</v>
      </c>
      <c r="C545" s="364">
        <v>38074871000122</v>
      </c>
      <c r="D545" s="365" t="s">
        <v>13</v>
      </c>
      <c r="E545" s="365" t="s">
        <v>616</v>
      </c>
      <c r="F545" s="365" t="s">
        <v>619</v>
      </c>
      <c r="G545" s="366" t="s">
        <v>34</v>
      </c>
      <c r="H545" s="366" t="s">
        <v>1337</v>
      </c>
      <c r="I545" s="366" t="s">
        <v>34</v>
      </c>
      <c r="J545" s="366" t="s">
        <v>611</v>
      </c>
      <c r="K545" s="367" t="s">
        <v>48</v>
      </c>
      <c r="L545" s="368"/>
      <c r="M545" s="368" t="s">
        <v>1418</v>
      </c>
      <c r="N545" s="367">
        <v>568651</v>
      </c>
      <c r="O545" s="367" t="s">
        <v>1321</v>
      </c>
      <c r="P545" s="371">
        <v>44188</v>
      </c>
      <c r="Q545" s="372">
        <v>11222343.470000001</v>
      </c>
      <c r="R545" s="372">
        <v>11143250.034563495</v>
      </c>
      <c r="S545" s="367">
        <v>32</v>
      </c>
      <c r="T545" s="369">
        <v>2.2322906338696935E-2</v>
      </c>
      <c r="U545" s="369">
        <v>0.2885725672557326</v>
      </c>
      <c r="V545" s="369">
        <v>1.9041133638801666E-2</v>
      </c>
      <c r="W545" s="369">
        <v>0.18666677817082392</v>
      </c>
      <c r="X545" s="369" t="s">
        <v>1421</v>
      </c>
      <c r="Y545" s="369" t="s">
        <v>1421</v>
      </c>
      <c r="Z545" s="369" t="s">
        <v>1421</v>
      </c>
      <c r="AA545" s="369" t="s">
        <v>1421</v>
      </c>
      <c r="AB545" s="369">
        <v>4.4027664002613966E-2</v>
      </c>
      <c r="AC545" s="373">
        <v>-1.7562719161869063</v>
      </c>
      <c r="AD545" s="555">
        <v>38051359000160</v>
      </c>
      <c r="AE545" s="370" t="s">
        <v>2347</v>
      </c>
      <c r="AF545" s="370" t="s">
        <v>741</v>
      </c>
      <c r="AG545" s="374" t="s">
        <v>741</v>
      </c>
      <c r="AH545" s="374" t="s">
        <v>2279</v>
      </c>
      <c r="AI545" s="374">
        <v>10000</v>
      </c>
      <c r="AJ545" s="374">
        <v>10000</v>
      </c>
      <c r="AK545" s="374">
        <v>10000</v>
      </c>
      <c r="AL545" s="691">
        <v>1.1000000000000001E-2</v>
      </c>
      <c r="AM545" s="691">
        <v>0.1</v>
      </c>
      <c r="AN545" s="369" t="s">
        <v>2291</v>
      </c>
      <c r="AO545" s="367" t="s">
        <v>1324</v>
      </c>
      <c r="AP545" s="370" t="s">
        <v>13</v>
      </c>
      <c r="AQ545" s="376" t="s">
        <v>679</v>
      </c>
      <c r="AR545" s="369">
        <v>2.5666666666666663E-3</v>
      </c>
      <c r="AS545" s="369">
        <v>2.5666666666666663E-3</v>
      </c>
      <c r="AT545" s="369"/>
      <c r="AW545" s="680"/>
      <c r="AX545" s="680"/>
      <c r="AY545" s="681"/>
      <c r="AZ545" s="681"/>
      <c r="BA545" s="681"/>
      <c r="BB545" s="682"/>
      <c r="BC545" s="681"/>
      <c r="BD545" s="681"/>
      <c r="BE545" s="681"/>
      <c r="BF545" s="681"/>
      <c r="BG545" s="682"/>
      <c r="BH545" s="682"/>
      <c r="BI545" s="683"/>
      <c r="BJ545" s="683"/>
      <c r="BK545" s="683"/>
      <c r="BL545" s="682"/>
      <c r="BM545" s="682"/>
      <c r="BN545" s="682"/>
      <c r="BO545" s="682"/>
      <c r="BP545" s="682"/>
      <c r="BQ545" s="682"/>
      <c r="BR545" s="682"/>
      <c r="BS545" s="682"/>
      <c r="BT545" s="685"/>
      <c r="BU545" s="686"/>
      <c r="BV545" s="684"/>
      <c r="BW545" s="687"/>
    </row>
    <row r="546" spans="2:75" ht="15.75" customHeight="1">
      <c r="B546" s="363" t="s">
        <v>946</v>
      </c>
      <c r="C546" s="364">
        <v>38074843000105</v>
      </c>
      <c r="D546" s="365" t="s">
        <v>13</v>
      </c>
      <c r="E546" s="365" t="s">
        <v>616</v>
      </c>
      <c r="F546" s="365" t="s">
        <v>619</v>
      </c>
      <c r="G546" s="366" t="s">
        <v>34</v>
      </c>
      <c r="H546" s="366" t="s">
        <v>1338</v>
      </c>
      <c r="I546" s="366" t="s">
        <v>34</v>
      </c>
      <c r="J546" s="366" t="s">
        <v>611</v>
      </c>
      <c r="K546" s="367" t="s">
        <v>49</v>
      </c>
      <c r="L546" s="368"/>
      <c r="M546" s="368" t="s">
        <v>1418</v>
      </c>
      <c r="N546" s="367">
        <v>568686</v>
      </c>
      <c r="O546" s="367" t="s">
        <v>1321</v>
      </c>
      <c r="P546" s="371">
        <v>44188</v>
      </c>
      <c r="Q546" s="372">
        <v>20132688</v>
      </c>
      <c r="R546" s="372">
        <v>21443329.176984128</v>
      </c>
      <c r="S546" s="367">
        <v>32</v>
      </c>
      <c r="T546" s="369">
        <v>-0.10554858942848411</v>
      </c>
      <c r="U546" s="369">
        <v>-1.3644472166600912</v>
      </c>
      <c r="V546" s="369">
        <v>-5.373394834548717E-2</v>
      </c>
      <c r="W546" s="369">
        <v>-0.52677236588529153</v>
      </c>
      <c r="X546" s="369" t="s">
        <v>1421</v>
      </c>
      <c r="Y546" s="369" t="s">
        <v>1421</v>
      </c>
      <c r="Z546" s="369" t="s">
        <v>1421</v>
      </c>
      <c r="AA546" s="369" t="s">
        <v>1421</v>
      </c>
      <c r="AB546" s="369">
        <v>0.1616564496796111</v>
      </c>
      <c r="AC546" s="373">
        <v>-0.86216460192133282</v>
      </c>
      <c r="AD546" s="555">
        <v>38051359000160</v>
      </c>
      <c r="AE546" s="370" t="s">
        <v>2347</v>
      </c>
      <c r="AF546" s="370" t="s">
        <v>741</v>
      </c>
      <c r="AG546" s="374" t="s">
        <v>741</v>
      </c>
      <c r="AH546" s="374" t="s">
        <v>2279</v>
      </c>
      <c r="AI546" s="374">
        <v>10000</v>
      </c>
      <c r="AJ546" s="374">
        <v>10000</v>
      </c>
      <c r="AK546" s="374">
        <v>10000</v>
      </c>
      <c r="AL546" s="369">
        <v>1.1000000000000001E-2</v>
      </c>
      <c r="AM546" s="369">
        <v>0.1</v>
      </c>
      <c r="AN546" s="369" t="s">
        <v>2291</v>
      </c>
      <c r="AO546" s="367" t="s">
        <v>1324</v>
      </c>
      <c r="AP546" s="370" t="s">
        <v>13</v>
      </c>
      <c r="AQ546" s="376" t="s">
        <v>679</v>
      </c>
      <c r="AR546" s="369" t="s">
        <v>34</v>
      </c>
      <c r="AS546" s="369" t="s">
        <v>34</v>
      </c>
      <c r="AT546" s="369"/>
      <c r="AW546" s="680"/>
      <c r="AX546" s="680"/>
      <c r="AY546" s="681"/>
      <c r="AZ546" s="681"/>
      <c r="BA546" s="681"/>
      <c r="BB546" s="682"/>
      <c r="BC546" s="681"/>
      <c r="BD546" s="681"/>
      <c r="BE546" s="681"/>
      <c r="BF546" s="681"/>
      <c r="BG546" s="682"/>
      <c r="BH546" s="682"/>
      <c r="BI546" s="683"/>
      <c r="BJ546" s="683"/>
      <c r="BK546" s="683"/>
      <c r="BL546" s="682"/>
      <c r="BM546" s="682"/>
      <c r="BN546" s="682"/>
      <c r="BO546" s="682"/>
      <c r="BP546" s="682"/>
      <c r="BQ546" s="682"/>
      <c r="BR546" s="682"/>
      <c r="BS546" s="682"/>
      <c r="BT546" s="685"/>
      <c r="BU546" s="686"/>
      <c r="BV546" s="684"/>
      <c r="BW546" s="687"/>
    </row>
    <row r="547" spans="2:75" ht="15.75" customHeight="1">
      <c r="B547" s="363" t="s">
        <v>947</v>
      </c>
      <c r="C547" s="364">
        <v>36728106000153</v>
      </c>
      <c r="D547" s="365" t="s">
        <v>13</v>
      </c>
      <c r="E547" s="365" t="s">
        <v>616</v>
      </c>
      <c r="F547" s="365" t="s">
        <v>619</v>
      </c>
      <c r="G547" s="366" t="s">
        <v>34</v>
      </c>
      <c r="H547" s="366" t="s">
        <v>1337</v>
      </c>
      <c r="I547" s="366" t="s">
        <v>34</v>
      </c>
      <c r="J547" s="366" t="s">
        <v>611</v>
      </c>
      <c r="K547" s="367" t="s">
        <v>48</v>
      </c>
      <c r="L547" s="368"/>
      <c r="M547" s="368" t="s">
        <v>34</v>
      </c>
      <c r="N547" s="367">
        <v>550086</v>
      </c>
      <c r="O547" s="367" t="s">
        <v>1321</v>
      </c>
      <c r="P547" s="371">
        <v>44067</v>
      </c>
      <c r="Q547" s="372">
        <v>41113214.530000001</v>
      </c>
      <c r="R547" s="372">
        <v>45360718.68444445</v>
      </c>
      <c r="S547" s="367">
        <v>31</v>
      </c>
      <c r="T547" s="369">
        <v>6.293204763083593E-2</v>
      </c>
      <c r="U547" s="369">
        <v>0.81353486288696486</v>
      </c>
      <c r="V547" s="369">
        <v>1.4489754777065933E-2</v>
      </c>
      <c r="W547" s="369">
        <v>0.14204804671968174</v>
      </c>
      <c r="X547" s="369">
        <v>4.6854613727684846E-2</v>
      </c>
      <c r="Y547" s="369">
        <v>0.35530704753192927</v>
      </c>
      <c r="Z547" s="369" t="s">
        <v>1421</v>
      </c>
      <c r="AA547" s="369" t="s">
        <v>1421</v>
      </c>
      <c r="AB547" s="369">
        <v>4.6470492604929158E-2</v>
      </c>
      <c r="AC547" s="373">
        <v>-1.7578842807396984</v>
      </c>
      <c r="AD547" s="555">
        <v>36775973000140</v>
      </c>
      <c r="AE547" s="370" t="s">
        <v>2347</v>
      </c>
      <c r="AF547" s="370" t="s">
        <v>2278</v>
      </c>
      <c r="AG547" s="374" t="s">
        <v>1444</v>
      </c>
      <c r="AH547" s="374" t="s">
        <v>2279</v>
      </c>
      <c r="AI547" s="374">
        <v>1000</v>
      </c>
      <c r="AJ547" s="374">
        <v>1000</v>
      </c>
      <c r="AK547" s="374">
        <v>1000</v>
      </c>
      <c r="AL547" s="369">
        <v>0.02</v>
      </c>
      <c r="AM547" s="369">
        <v>0.2</v>
      </c>
      <c r="AN547" s="369" t="s">
        <v>34</v>
      </c>
      <c r="AO547" s="367" t="s">
        <v>1324</v>
      </c>
      <c r="AP547" s="370" t="s">
        <v>13</v>
      </c>
      <c r="AQ547" s="376" t="s">
        <v>668</v>
      </c>
      <c r="AR547" s="369">
        <v>6.6666666666666662E-3</v>
      </c>
      <c r="AS547" s="369">
        <v>6.6666666666666662E-3</v>
      </c>
      <c r="AT547" s="369"/>
      <c r="AW547" s="680"/>
      <c r="AX547" s="680"/>
      <c r="AY547" s="681"/>
      <c r="AZ547" s="681"/>
      <c r="BA547" s="681"/>
      <c r="BB547" s="682"/>
      <c r="BC547" s="681"/>
      <c r="BD547" s="681"/>
      <c r="BE547" s="681"/>
      <c r="BF547" s="681"/>
      <c r="BG547" s="682"/>
      <c r="BH547" s="682"/>
      <c r="BI547" s="683"/>
      <c r="BJ547" s="683"/>
      <c r="BK547" s="683"/>
      <c r="BL547" s="682"/>
      <c r="BM547" s="682"/>
      <c r="BN547" s="682"/>
      <c r="BO547" s="682"/>
      <c r="BP547" s="682"/>
      <c r="BQ547" s="682"/>
      <c r="BR547" s="682"/>
      <c r="BS547" s="682"/>
      <c r="BT547" s="685"/>
      <c r="BU547" s="686"/>
      <c r="BV547" s="684"/>
      <c r="BW547" s="687"/>
    </row>
    <row r="548" spans="2:75" ht="15.75" customHeight="1">
      <c r="B548" s="363" t="s">
        <v>948</v>
      </c>
      <c r="C548" s="364">
        <v>36729755000179</v>
      </c>
      <c r="D548" s="365" t="s">
        <v>11</v>
      </c>
      <c r="E548" s="365" t="s">
        <v>620</v>
      </c>
      <c r="F548" s="365" t="s">
        <v>685</v>
      </c>
      <c r="G548" s="366" t="s">
        <v>738</v>
      </c>
      <c r="H548" s="366" t="s">
        <v>34</v>
      </c>
      <c r="I548" s="366" t="s">
        <v>1319</v>
      </c>
      <c r="J548" s="366" t="s">
        <v>608</v>
      </c>
      <c r="K548" s="367" t="s">
        <v>48</v>
      </c>
      <c r="L548" s="368"/>
      <c r="M548" s="368" t="s">
        <v>34</v>
      </c>
      <c r="N548" s="367">
        <v>555061</v>
      </c>
      <c r="O548" s="367" t="s">
        <v>1321</v>
      </c>
      <c r="P548" s="371">
        <v>44105</v>
      </c>
      <c r="Q548" s="372">
        <v>140500033.11000001</v>
      </c>
      <c r="R548" s="372">
        <v>58979814.045238107</v>
      </c>
      <c r="S548" s="367">
        <v>91</v>
      </c>
      <c r="T548" s="369">
        <v>0.10813818361352623</v>
      </c>
      <c r="U548" s="369">
        <v>1.3979234061306662</v>
      </c>
      <c r="V548" s="369">
        <v>0.15121438651243513</v>
      </c>
      <c r="W548" s="369">
        <v>1.4824066087028616</v>
      </c>
      <c r="X548" s="369" t="s">
        <v>1421</v>
      </c>
      <c r="Y548" s="369" t="s">
        <v>1421</v>
      </c>
      <c r="Z548" s="369" t="s">
        <v>1421</v>
      </c>
      <c r="AA548" s="369" t="s">
        <v>1421</v>
      </c>
      <c r="AB548" s="369">
        <v>6.8544170592602597E-3</v>
      </c>
      <c r="AC548" s="373">
        <v>6.379540490896269</v>
      </c>
      <c r="AD548" s="555">
        <v>0</v>
      </c>
      <c r="AE548" s="370" t="s">
        <v>2347</v>
      </c>
      <c r="AF548" s="370" t="s">
        <v>2278</v>
      </c>
      <c r="AG548" s="374" t="s">
        <v>1444</v>
      </c>
      <c r="AH548" s="374" t="s">
        <v>2279</v>
      </c>
      <c r="AI548" s="374">
        <v>1000</v>
      </c>
      <c r="AJ548" s="374">
        <v>1000</v>
      </c>
      <c r="AK548" s="374">
        <v>1000</v>
      </c>
      <c r="AL548" s="369">
        <v>9.0000000000000011E-3</v>
      </c>
      <c r="AM548" s="369">
        <v>0.2</v>
      </c>
      <c r="AN548" s="369" t="s">
        <v>34</v>
      </c>
      <c r="AO548" s="367" t="s">
        <v>1324</v>
      </c>
      <c r="AP548" s="370" t="s">
        <v>13</v>
      </c>
      <c r="AQ548" s="376" t="s">
        <v>668</v>
      </c>
      <c r="AR548" s="369">
        <v>4.0000000000000001E-3</v>
      </c>
      <c r="AS548" s="369">
        <v>4.0000000000000001E-3</v>
      </c>
      <c r="AT548" s="369"/>
      <c r="AW548" s="680"/>
      <c r="AX548" s="680"/>
      <c r="AY548" s="681"/>
      <c r="AZ548" s="681"/>
      <c r="BA548" s="681"/>
      <c r="BB548" s="682"/>
      <c r="BC548" s="681"/>
      <c r="BD548" s="681"/>
      <c r="BE548" s="681"/>
      <c r="BF548" s="681"/>
      <c r="BG548" s="682"/>
      <c r="BH548" s="682"/>
      <c r="BI548" s="683"/>
      <c r="BJ548" s="683"/>
      <c r="BK548" s="683"/>
      <c r="BL548" s="682"/>
      <c r="BM548" s="682"/>
      <c r="BN548" s="682"/>
      <c r="BO548" s="682"/>
      <c r="BP548" s="682"/>
      <c r="BQ548" s="682"/>
      <c r="BR548" s="682"/>
      <c r="BS548" s="682"/>
      <c r="BT548" s="685"/>
      <c r="BU548" s="686"/>
      <c r="BV548" s="684"/>
      <c r="BW548" s="687"/>
    </row>
    <row r="549" spans="2:75" ht="15.75" customHeight="1">
      <c r="B549" s="363" t="s">
        <v>1622</v>
      </c>
      <c r="C549" s="364">
        <v>36440431000116</v>
      </c>
      <c r="D549" s="365" t="s">
        <v>11</v>
      </c>
      <c r="E549" s="365" t="s">
        <v>620</v>
      </c>
      <c r="F549" s="365" t="s">
        <v>685</v>
      </c>
      <c r="G549" s="366" t="s">
        <v>738</v>
      </c>
      <c r="H549" s="366" t="s">
        <v>34</v>
      </c>
      <c r="I549" s="366" t="s">
        <v>1319</v>
      </c>
      <c r="J549" s="366" t="s">
        <v>608</v>
      </c>
      <c r="K549" s="367" t="s">
        <v>48</v>
      </c>
      <c r="L549" s="368"/>
      <c r="M549" s="368"/>
      <c r="N549" s="367">
        <v>536547</v>
      </c>
      <c r="O549" s="367" t="s">
        <v>1321</v>
      </c>
      <c r="P549" s="371">
        <v>43958</v>
      </c>
      <c r="Q549" s="372">
        <v>68626152.709999993</v>
      </c>
      <c r="R549" s="372">
        <v>68165376.965992048</v>
      </c>
      <c r="S549" s="367">
        <v>181</v>
      </c>
      <c r="T549" s="369">
        <v>0.12641622133852515</v>
      </c>
      <c r="U549" s="369">
        <v>1.421918725403587</v>
      </c>
      <c r="V549" s="369">
        <v>0.16062840198154871</v>
      </c>
      <c r="W549" s="369">
        <v>1.4742006360922446</v>
      </c>
      <c r="X549" s="369">
        <v>0.25835932466033396</v>
      </c>
      <c r="Y549" s="369">
        <v>1.8167286315072213</v>
      </c>
      <c r="Z549" s="369" t="s">
        <v>1421</v>
      </c>
      <c r="AA549" s="369" t="s">
        <v>1421</v>
      </c>
      <c r="AB549" s="369">
        <v>1.5995565459589668E-2</v>
      </c>
      <c r="AC549" s="373">
        <v>2.8563285628216639</v>
      </c>
      <c r="AD549" s="555">
        <v>0</v>
      </c>
      <c r="AE549" s="370" t="s">
        <v>2347</v>
      </c>
      <c r="AF549" s="370" t="s">
        <v>2278</v>
      </c>
      <c r="AG549" s="374" t="s">
        <v>1444</v>
      </c>
      <c r="AH549" s="374" t="s">
        <v>2279</v>
      </c>
      <c r="AI549" s="374">
        <v>100000</v>
      </c>
      <c r="AJ549" s="374">
        <v>50000</v>
      </c>
      <c r="AK549" s="374">
        <v>50000</v>
      </c>
      <c r="AL549" s="369">
        <v>0.02</v>
      </c>
      <c r="AM549" s="369">
        <v>0.2</v>
      </c>
      <c r="AN549" s="369" t="s">
        <v>34</v>
      </c>
      <c r="AO549" s="367" t="s">
        <v>1324</v>
      </c>
      <c r="AP549" s="370" t="s">
        <v>13</v>
      </c>
      <c r="AQ549" s="376" t="s">
        <v>668</v>
      </c>
      <c r="AR549" s="369">
        <v>4.0000000000000001E-3</v>
      </c>
      <c r="AS549" s="369">
        <v>4.0000000000000001E-3</v>
      </c>
      <c r="AT549" s="369"/>
      <c r="AW549" s="680"/>
      <c r="AX549" s="680"/>
      <c r="AY549" s="681"/>
      <c r="AZ549" s="681"/>
      <c r="BA549" s="681"/>
      <c r="BB549" s="682"/>
      <c r="BC549" s="681"/>
      <c r="BD549" s="681"/>
      <c r="BE549" s="681"/>
      <c r="BF549" s="681"/>
      <c r="BG549" s="682"/>
      <c r="BH549" s="682"/>
      <c r="BI549" s="683"/>
      <c r="BJ549" s="683"/>
      <c r="BK549" s="683"/>
      <c r="BL549" s="218"/>
      <c r="BM549" s="682"/>
      <c r="BN549" s="682"/>
      <c r="BO549" s="682"/>
      <c r="BP549" s="682"/>
      <c r="BQ549" s="682"/>
      <c r="BR549" s="682"/>
      <c r="BS549" s="682"/>
      <c r="BT549" s="685"/>
      <c r="BU549" s="686"/>
      <c r="BV549" s="684"/>
      <c r="BW549" s="687"/>
    </row>
    <row r="550" spans="2:75" ht="15.75" customHeight="1">
      <c r="B550" s="363" t="s">
        <v>485</v>
      </c>
      <c r="C550" s="364">
        <v>42887856000170</v>
      </c>
      <c r="D550" s="365" t="s">
        <v>11</v>
      </c>
      <c r="E550" s="365" t="s">
        <v>620</v>
      </c>
      <c r="F550" s="365" t="s">
        <v>663</v>
      </c>
      <c r="G550" s="366" t="s">
        <v>738</v>
      </c>
      <c r="H550" s="366" t="s">
        <v>34</v>
      </c>
      <c r="I550" s="366"/>
      <c r="J550" s="366" t="s">
        <v>611</v>
      </c>
      <c r="K550" s="367" t="s">
        <v>48</v>
      </c>
      <c r="L550" s="368"/>
      <c r="M550" s="368" t="s">
        <v>34</v>
      </c>
      <c r="N550" s="367">
        <v>609323</v>
      </c>
      <c r="O550" s="367" t="s">
        <v>1321</v>
      </c>
      <c r="P550" s="371">
        <v>44432</v>
      </c>
      <c r="Q550" s="372">
        <v>366515201.44999999</v>
      </c>
      <c r="R550" s="372">
        <v>94753092.101031736</v>
      </c>
      <c r="S550" s="367">
        <v>1</v>
      </c>
      <c r="T550" s="369">
        <v>9.1237490775329277E-2</v>
      </c>
      <c r="U550" s="369">
        <v>1.1794448511109457</v>
      </c>
      <c r="V550" s="369">
        <v>0.12111576154133341</v>
      </c>
      <c r="W550" s="369">
        <v>1.1873394421514767</v>
      </c>
      <c r="X550" s="369" t="s">
        <v>1421</v>
      </c>
      <c r="Y550" s="369" t="s">
        <v>1421</v>
      </c>
      <c r="Z550" s="369" t="s">
        <v>1421</v>
      </c>
      <c r="AA550" s="369" t="s">
        <v>1421</v>
      </c>
      <c r="AB550" s="369">
        <v>2.88303029807155E-3</v>
      </c>
      <c r="AC550" s="373">
        <v>5.966780274780084</v>
      </c>
      <c r="AD550" s="555">
        <v>0</v>
      </c>
      <c r="AE550" s="370" t="s">
        <v>2347</v>
      </c>
      <c r="AF550" s="370" t="s">
        <v>2278</v>
      </c>
      <c r="AG550" s="374" t="s">
        <v>1444</v>
      </c>
      <c r="AH550" s="374" t="s">
        <v>2282</v>
      </c>
      <c r="AI550" s="374">
        <v>100</v>
      </c>
      <c r="AJ550" s="374">
        <v>100</v>
      </c>
      <c r="AK550" s="374">
        <v>100</v>
      </c>
      <c r="AL550" s="369">
        <v>3.0000000000000001E-3</v>
      </c>
      <c r="AM550" s="369" t="s">
        <v>34</v>
      </c>
      <c r="AN550" s="369" t="s">
        <v>34</v>
      </c>
      <c r="AO550" s="367" t="s">
        <v>1324</v>
      </c>
      <c r="AP550" s="370" t="s">
        <v>11</v>
      </c>
      <c r="AQ550" s="376" t="s">
        <v>675</v>
      </c>
      <c r="AR550" s="369">
        <v>9.9989999999999996E-4</v>
      </c>
      <c r="AS550" s="369">
        <v>9.9989999999999996E-4</v>
      </c>
      <c r="AT550" s="369"/>
      <c r="AW550" s="680"/>
      <c r="AX550" s="680"/>
      <c r="AY550" s="681"/>
      <c r="AZ550" s="681"/>
      <c r="BA550" s="681"/>
      <c r="BB550" s="682"/>
      <c r="BC550" s="681"/>
      <c r="BD550" s="681"/>
      <c r="BE550" s="681"/>
      <c r="BF550" s="681"/>
      <c r="BG550" s="682"/>
      <c r="BH550" s="682"/>
      <c r="BI550" s="683"/>
      <c r="BJ550" s="683"/>
      <c r="BK550" s="683"/>
      <c r="BL550" s="682"/>
      <c r="BM550" s="682"/>
      <c r="BN550" s="682"/>
      <c r="BO550" s="682"/>
      <c r="BP550" s="682"/>
      <c r="BQ550" s="682"/>
      <c r="BR550" s="682"/>
      <c r="BS550" s="682"/>
      <c r="BT550" s="685"/>
      <c r="BU550" s="686"/>
      <c r="BV550" s="684"/>
      <c r="BW550" s="687"/>
    </row>
    <row r="551" spans="2:75" ht="15.75" customHeight="1">
      <c r="B551" s="363" t="s">
        <v>949</v>
      </c>
      <c r="C551" s="364">
        <v>36327569000103</v>
      </c>
      <c r="D551" s="365" t="s">
        <v>13</v>
      </c>
      <c r="E551" s="365" t="s">
        <v>616</v>
      </c>
      <c r="F551" s="365" t="s">
        <v>619</v>
      </c>
      <c r="G551" s="366" t="s">
        <v>34</v>
      </c>
      <c r="H551" s="366" t="s">
        <v>1338</v>
      </c>
      <c r="I551" s="366" t="s">
        <v>34</v>
      </c>
      <c r="J551" s="366" t="s">
        <v>611</v>
      </c>
      <c r="K551" s="367" t="s">
        <v>49</v>
      </c>
      <c r="L551" s="368"/>
      <c r="M551" s="368" t="s">
        <v>1418</v>
      </c>
      <c r="N551" s="367">
        <v>541338</v>
      </c>
      <c r="O551" s="367" t="s">
        <v>1321</v>
      </c>
      <c r="P551" s="371">
        <v>44008</v>
      </c>
      <c r="Q551" s="372">
        <v>144832581.88</v>
      </c>
      <c r="R551" s="372">
        <v>212771925.33003959</v>
      </c>
      <c r="S551" s="367">
        <v>41</v>
      </c>
      <c r="T551" s="369">
        <v>-0.26702498017451615</v>
      </c>
      <c r="U551" s="369">
        <v>-3.4518840370168959</v>
      </c>
      <c r="V551" s="369">
        <v>-0.20095747396050634</v>
      </c>
      <c r="W551" s="369">
        <v>-1.9700551934110442</v>
      </c>
      <c r="X551" s="369">
        <v>-8.988816208249073E-2</v>
      </c>
      <c r="Y551" s="369">
        <v>-0.68163826220448054</v>
      </c>
      <c r="Z551" s="369" t="s">
        <v>1421</v>
      </c>
      <c r="AA551" s="369" t="s">
        <v>1421</v>
      </c>
      <c r="AB551" s="369">
        <v>0.21455213078198876</v>
      </c>
      <c r="AC551" s="373">
        <v>-1.3911530963716634</v>
      </c>
      <c r="AD551" s="555">
        <v>34447464000162</v>
      </c>
      <c r="AE551" s="370" t="s">
        <v>2295</v>
      </c>
      <c r="AF551" s="370" t="s">
        <v>2287</v>
      </c>
      <c r="AG551" s="374" t="s">
        <v>1445</v>
      </c>
      <c r="AH551" s="374" t="s">
        <v>726</v>
      </c>
      <c r="AI551" s="374">
        <v>50000</v>
      </c>
      <c r="AJ551" s="374" t="s">
        <v>1432</v>
      </c>
      <c r="AK551" s="374">
        <v>5000</v>
      </c>
      <c r="AL551" s="691">
        <v>4.0000000000000001E-3</v>
      </c>
      <c r="AM551" s="691" t="s">
        <v>34</v>
      </c>
      <c r="AN551" s="369" t="s">
        <v>34</v>
      </c>
      <c r="AO551" s="367" t="s">
        <v>1324</v>
      </c>
      <c r="AP551" s="370" t="s">
        <v>13</v>
      </c>
      <c r="AQ551" s="376" t="s">
        <v>679</v>
      </c>
      <c r="AR551" s="369">
        <v>2.6666666666666666E-3</v>
      </c>
      <c r="AS551" s="369">
        <v>2.6666666666666666E-3</v>
      </c>
      <c r="AT551" s="369"/>
      <c r="AW551" s="680"/>
      <c r="AX551" s="680"/>
      <c r="AY551" s="681"/>
      <c r="AZ551" s="681"/>
      <c r="BA551" s="681"/>
      <c r="BB551" s="682"/>
      <c r="BC551" s="681"/>
      <c r="BD551" s="681"/>
      <c r="BE551" s="681"/>
      <c r="BF551" s="681"/>
      <c r="BG551" s="682"/>
      <c r="BH551" s="682"/>
      <c r="BI551" s="683"/>
      <c r="BJ551" s="683"/>
      <c r="BK551" s="683"/>
      <c r="BL551" s="682"/>
      <c r="BM551" s="682"/>
      <c r="BN551" s="682"/>
      <c r="BO551" s="682"/>
      <c r="BP551" s="682"/>
      <c r="BQ551" s="682"/>
      <c r="BR551" s="682"/>
      <c r="BS551" s="682"/>
      <c r="BT551" s="685"/>
      <c r="BU551" s="686"/>
      <c r="BV551" s="684"/>
      <c r="BW551" s="687"/>
    </row>
    <row r="552" spans="2:75" ht="15.75" customHeight="1">
      <c r="B552" s="363" t="s">
        <v>207</v>
      </c>
      <c r="C552" s="364">
        <v>1823373000125</v>
      </c>
      <c r="D552" s="365" t="s">
        <v>13</v>
      </c>
      <c r="E552" s="365" t="s">
        <v>615</v>
      </c>
      <c r="F552" s="365" t="s">
        <v>619</v>
      </c>
      <c r="G552" s="366" t="s">
        <v>34</v>
      </c>
      <c r="H552" s="366" t="s">
        <v>1338</v>
      </c>
      <c r="I552" s="366" t="s">
        <v>34</v>
      </c>
      <c r="J552" s="366"/>
      <c r="K552" s="367" t="s">
        <v>48</v>
      </c>
      <c r="L552" s="368"/>
      <c r="M552" s="368" t="s">
        <v>34</v>
      </c>
      <c r="N552" s="367">
        <v>109630</v>
      </c>
      <c r="O552" s="367" t="s">
        <v>1321</v>
      </c>
      <c r="P552" s="371">
        <v>35566</v>
      </c>
      <c r="Q552" s="372">
        <v>632354028.24000001</v>
      </c>
      <c r="R552" s="372">
        <v>526054740.7228967</v>
      </c>
      <c r="S552" s="367">
        <v>31</v>
      </c>
      <c r="T552" s="369">
        <v>0.15841287177855801</v>
      </c>
      <c r="U552" s="369">
        <v>2.0478341127224446</v>
      </c>
      <c r="V552" s="369">
        <v>0.29280052352420061</v>
      </c>
      <c r="W552" s="369">
        <v>2.8704241779814947</v>
      </c>
      <c r="X552" s="369">
        <v>0.26540161286671049</v>
      </c>
      <c r="Y552" s="369">
        <v>2.012588643371203</v>
      </c>
      <c r="Z552" s="369">
        <v>0.45025776177530585</v>
      </c>
      <c r="AA552" s="369">
        <v>2.5594110862122719</v>
      </c>
      <c r="AB552" s="369">
        <v>7.6025679983801525E-2</v>
      </c>
      <c r="AC552" s="373">
        <v>2.1396179962671988</v>
      </c>
      <c r="AD552" s="555">
        <v>17891926000117</v>
      </c>
      <c r="AE552" s="370" t="s">
        <v>2420</v>
      </c>
      <c r="AF552" s="370" t="s">
        <v>2278</v>
      </c>
      <c r="AG552" s="374" t="s">
        <v>1444</v>
      </c>
      <c r="AH552" s="374" t="s">
        <v>2282</v>
      </c>
      <c r="AI552" s="374">
        <v>500</v>
      </c>
      <c r="AJ552" s="374">
        <v>100</v>
      </c>
      <c r="AK552" s="374">
        <v>100</v>
      </c>
      <c r="AL552" s="369">
        <v>1.95E-2</v>
      </c>
      <c r="AM552" s="369">
        <v>0.2</v>
      </c>
      <c r="AN552" s="369" t="s">
        <v>64</v>
      </c>
      <c r="AO552" s="367" t="s">
        <v>1324</v>
      </c>
      <c r="AP552" s="370" t="s">
        <v>13</v>
      </c>
      <c r="AQ552" s="376" t="s">
        <v>664</v>
      </c>
      <c r="AR552" s="369">
        <v>3.9000000000000003E-3</v>
      </c>
      <c r="AS552" s="369">
        <v>3.9000000000000003E-3</v>
      </c>
      <c r="AT552" s="369"/>
      <c r="AW552" s="680"/>
      <c r="AX552" s="680"/>
      <c r="AY552" s="681"/>
      <c r="AZ552" s="681"/>
      <c r="BA552" s="681"/>
      <c r="BB552" s="682"/>
      <c r="BC552" s="681"/>
      <c r="BD552" s="681"/>
      <c r="BE552" s="681"/>
      <c r="BF552" s="681"/>
      <c r="BG552" s="682"/>
      <c r="BH552" s="682"/>
      <c r="BI552" s="683"/>
      <c r="BJ552" s="683"/>
      <c r="BK552" s="683"/>
      <c r="BL552" s="218"/>
      <c r="BM552" s="682"/>
      <c r="BN552" s="682"/>
      <c r="BO552" s="682"/>
      <c r="BP552" s="682"/>
      <c r="BQ552" s="682"/>
      <c r="BR552" s="682"/>
      <c r="BS552" s="682"/>
      <c r="BT552" s="685"/>
      <c r="BU552" s="686"/>
      <c r="BV552" s="684"/>
      <c r="BW552" s="687"/>
    </row>
    <row r="553" spans="2:75" ht="15.75" customHeight="1">
      <c r="B553" s="363" t="s">
        <v>950</v>
      </c>
      <c r="C553" s="364">
        <v>3804917000137</v>
      </c>
      <c r="D553" s="365" t="s">
        <v>13</v>
      </c>
      <c r="E553" s="365" t="s">
        <v>615</v>
      </c>
      <c r="F553" s="365" t="s">
        <v>619</v>
      </c>
      <c r="G553" s="366" t="s">
        <v>34</v>
      </c>
      <c r="H553" s="366" t="s">
        <v>1338</v>
      </c>
      <c r="I553" s="366" t="s">
        <v>34</v>
      </c>
      <c r="J553" s="366"/>
      <c r="K553" s="367" t="s">
        <v>48</v>
      </c>
      <c r="L553" s="368"/>
      <c r="M553" s="368" t="s">
        <v>34</v>
      </c>
      <c r="N553" s="367">
        <v>99589</v>
      </c>
      <c r="O553" s="367" t="s">
        <v>1324</v>
      </c>
      <c r="P553" s="371">
        <v>36665</v>
      </c>
      <c r="Q553" s="372">
        <v>130473399.69</v>
      </c>
      <c r="R553" s="372">
        <v>131245356.98908728</v>
      </c>
      <c r="S553" s="367">
        <v>1</v>
      </c>
      <c r="T553" s="369">
        <v>0.15856606376345961</v>
      </c>
      <c r="U553" s="369">
        <v>2.049814455411489</v>
      </c>
      <c r="V553" s="369">
        <v>0.29357185727156265</v>
      </c>
      <c r="W553" s="369">
        <v>2.8779858278415165</v>
      </c>
      <c r="X553" s="369">
        <v>0.26659280566871613</v>
      </c>
      <c r="Y553" s="369">
        <v>2.0216216747815512</v>
      </c>
      <c r="Z553" s="369">
        <v>0.45277037910667772</v>
      </c>
      <c r="AA553" s="369">
        <v>2.5736936176848362</v>
      </c>
      <c r="AB553" s="369">
        <v>7.6036732896463927E-2</v>
      </c>
      <c r="AC553" s="373">
        <v>2.1471690657535096</v>
      </c>
      <c r="AD553" s="555">
        <v>17891926000117</v>
      </c>
      <c r="AE553" s="370" t="s">
        <v>2420</v>
      </c>
      <c r="AF553" s="370" t="s">
        <v>2278</v>
      </c>
      <c r="AG553" s="374" t="s">
        <v>1444</v>
      </c>
      <c r="AH553" s="374" t="s">
        <v>2282</v>
      </c>
      <c r="AI553" s="374">
        <v>5000</v>
      </c>
      <c r="AJ553" s="374">
        <v>1000</v>
      </c>
      <c r="AK553" s="374">
        <v>1000</v>
      </c>
      <c r="AL553" s="369">
        <v>1.95E-2</v>
      </c>
      <c r="AM553" s="369">
        <v>0.2</v>
      </c>
      <c r="AN553" s="369" t="s">
        <v>64</v>
      </c>
      <c r="AO553" s="367" t="s">
        <v>1324</v>
      </c>
      <c r="AP553" s="370" t="s">
        <v>13</v>
      </c>
      <c r="AQ553" s="376" t="s">
        <v>668</v>
      </c>
      <c r="AR553" s="369">
        <v>3.8999999999999998E-3</v>
      </c>
      <c r="AS553" s="369">
        <v>3.8999999999999998E-3</v>
      </c>
      <c r="AT553" s="369"/>
      <c r="AW553" s="680"/>
      <c r="AX553" s="680"/>
      <c r="AY553" s="681"/>
      <c r="AZ553" s="681"/>
      <c r="BA553" s="681"/>
      <c r="BB553" s="682"/>
      <c r="BC553" s="681"/>
      <c r="BD553" s="681"/>
      <c r="BE553" s="681"/>
      <c r="BF553" s="681"/>
      <c r="BG553" s="682"/>
      <c r="BH553" s="682"/>
      <c r="BI553" s="683"/>
      <c r="BJ553" s="683"/>
      <c r="BK553" s="683"/>
      <c r="BL553" s="682"/>
      <c r="BM553" s="682"/>
      <c r="BN553" s="682"/>
      <c r="BO553" s="682"/>
      <c r="BP553" s="682"/>
      <c r="BQ553" s="682"/>
      <c r="BR553" s="682"/>
      <c r="BS553" s="682"/>
      <c r="BT553" s="685"/>
      <c r="BU553" s="686"/>
      <c r="BV553" s="684"/>
      <c r="BW553" s="687"/>
    </row>
    <row r="554" spans="2:75" ht="15.75" customHeight="1">
      <c r="B554" s="363" t="s">
        <v>951</v>
      </c>
      <c r="C554" s="364">
        <v>30995018000131</v>
      </c>
      <c r="D554" s="365" t="s">
        <v>14</v>
      </c>
      <c r="E554" s="365" t="s">
        <v>614</v>
      </c>
      <c r="F554" s="365"/>
      <c r="G554" s="366"/>
      <c r="H554" s="366" t="s">
        <v>865</v>
      </c>
      <c r="I554" s="366" t="s">
        <v>34</v>
      </c>
      <c r="J554" s="366" t="s">
        <v>608</v>
      </c>
      <c r="K554" s="367" t="s">
        <v>48</v>
      </c>
      <c r="L554" s="368"/>
      <c r="M554" s="368" t="s">
        <v>34</v>
      </c>
      <c r="N554" s="367">
        <v>483788</v>
      </c>
      <c r="O554" s="367" t="s">
        <v>1321</v>
      </c>
      <c r="P554" s="371">
        <v>43460</v>
      </c>
      <c r="Q554" s="372">
        <v>32169636.949999999</v>
      </c>
      <c r="R554" s="372">
        <v>31099717.561071422</v>
      </c>
      <c r="S554" s="367">
        <v>32</v>
      </c>
      <c r="T554" s="369">
        <v>9.2948877465464763E-2</v>
      </c>
      <c r="U554" s="369">
        <v>1.2015682808851225</v>
      </c>
      <c r="V554" s="369">
        <v>8.0717337526796662E-3</v>
      </c>
      <c r="W554" s="369">
        <v>7.9129980517285592E-2</v>
      </c>
      <c r="X554" s="369">
        <v>-2.0136386603911149E-2</v>
      </c>
      <c r="Y554" s="369">
        <v>-0.15269787760452169</v>
      </c>
      <c r="Z554" s="369">
        <v>0.18259386502286401</v>
      </c>
      <c r="AA554" s="369">
        <v>1.0379227235777904</v>
      </c>
      <c r="AB554" s="369">
        <v>0.17818467585656081</v>
      </c>
      <c r="AC554" s="373">
        <v>-0.41098387320134078</v>
      </c>
      <c r="AD554" s="555">
        <v>30994978000187</v>
      </c>
      <c r="AE554" s="370" t="s">
        <v>2421</v>
      </c>
      <c r="AF554" s="370" t="s">
        <v>2281</v>
      </c>
      <c r="AG554" s="374" t="s">
        <v>59</v>
      </c>
      <c r="AH554" s="374" t="s">
        <v>2279</v>
      </c>
      <c r="AI554" s="374">
        <v>500</v>
      </c>
      <c r="AJ554" s="374">
        <v>100</v>
      </c>
      <c r="AK554" s="374">
        <v>500</v>
      </c>
      <c r="AL554" s="369">
        <v>1.89E-2</v>
      </c>
      <c r="AM554" s="369">
        <v>0.2</v>
      </c>
      <c r="AN554" s="369" t="s">
        <v>64</v>
      </c>
      <c r="AO554" s="367" t="s">
        <v>1324</v>
      </c>
      <c r="AP554" s="370" t="s">
        <v>716</v>
      </c>
      <c r="AQ554" s="376" t="s">
        <v>659</v>
      </c>
      <c r="AR554" s="369">
        <v>4.725E-3</v>
      </c>
      <c r="AS554" s="369">
        <v>4.725E-3</v>
      </c>
      <c r="AT554" s="369"/>
      <c r="AW554" s="680"/>
      <c r="AX554" s="680"/>
      <c r="AY554" s="681"/>
      <c r="AZ554" s="681"/>
      <c r="BA554" s="681"/>
      <c r="BB554" s="682"/>
      <c r="BC554" s="681"/>
      <c r="BD554" s="681"/>
      <c r="BE554" s="681"/>
      <c r="BF554" s="681"/>
      <c r="BG554" s="682"/>
      <c r="BH554" s="682"/>
      <c r="BI554" s="683"/>
      <c r="BJ554" s="683"/>
      <c r="BK554" s="683"/>
      <c r="BL554" s="218"/>
      <c r="BM554" s="682"/>
      <c r="BN554" s="682"/>
      <c r="BO554" s="682"/>
      <c r="BP554" s="682"/>
      <c r="BQ554" s="682"/>
      <c r="BR554" s="682"/>
      <c r="BS554" s="682"/>
      <c r="BT554" s="685"/>
      <c r="BU554" s="686"/>
      <c r="BV554" s="684"/>
      <c r="BW554" s="687"/>
    </row>
    <row r="555" spans="2:75" ht="15.75" customHeight="1">
      <c r="B555" s="363" t="s">
        <v>952</v>
      </c>
      <c r="C555" s="364">
        <v>19211736000137</v>
      </c>
      <c r="D555" s="365" t="s">
        <v>13</v>
      </c>
      <c r="E555" s="365" t="s">
        <v>615</v>
      </c>
      <c r="F555" s="365" t="s">
        <v>619</v>
      </c>
      <c r="G555" s="366" t="s">
        <v>34</v>
      </c>
      <c r="H555" s="366" t="s">
        <v>1337</v>
      </c>
      <c r="I555" s="366" t="s">
        <v>34</v>
      </c>
      <c r="J555" s="366"/>
      <c r="K555" s="367" t="s">
        <v>48</v>
      </c>
      <c r="L555" s="368"/>
      <c r="M555" s="368" t="s">
        <v>34</v>
      </c>
      <c r="N555" s="367">
        <v>355259</v>
      </c>
      <c r="O555" s="367" t="s">
        <v>1321</v>
      </c>
      <c r="P555" s="371">
        <v>41614</v>
      </c>
      <c r="Q555" s="372">
        <v>32462086.600000001</v>
      </c>
      <c r="R555" s="372">
        <v>41436427.327698387</v>
      </c>
      <c r="S555" s="367">
        <v>31</v>
      </c>
      <c r="T555" s="369">
        <v>0.12182557162810537</v>
      </c>
      <c r="U555" s="369">
        <v>1.5748629425182481</v>
      </c>
      <c r="V555" s="369">
        <v>0.13490067196911171</v>
      </c>
      <c r="W555" s="369">
        <v>1.3224776574352128</v>
      </c>
      <c r="X555" s="369">
        <v>0.17562935567786719</v>
      </c>
      <c r="Y555" s="369">
        <v>1.3318293090305979</v>
      </c>
      <c r="Z555" s="369">
        <v>0.26964327644729202</v>
      </c>
      <c r="AA555" s="369">
        <v>1.532739798511674</v>
      </c>
      <c r="AB555" s="369">
        <v>4.1514876760226471E-2</v>
      </c>
      <c r="AC555" s="373">
        <v>0.72943972728825113</v>
      </c>
      <c r="AD555" s="555">
        <v>19203036000109</v>
      </c>
      <c r="AE555" s="370" t="s">
        <v>2292</v>
      </c>
      <c r="AF555" s="370" t="s">
        <v>2278</v>
      </c>
      <c r="AG555" s="374" t="s">
        <v>1444</v>
      </c>
      <c r="AH555" s="374" t="s">
        <v>2282</v>
      </c>
      <c r="AI555" s="374">
        <v>5000</v>
      </c>
      <c r="AJ555" s="374">
        <v>1000</v>
      </c>
      <c r="AK555" s="374">
        <v>5000</v>
      </c>
      <c r="AL555" s="369">
        <v>0</v>
      </c>
      <c r="AM555" s="369" t="s">
        <v>34</v>
      </c>
      <c r="AN555" s="369" t="s">
        <v>34</v>
      </c>
      <c r="AO555" s="367" t="s">
        <v>1324</v>
      </c>
      <c r="AP555" s="370" t="s">
        <v>13</v>
      </c>
      <c r="AQ555" s="376" t="s">
        <v>664</v>
      </c>
      <c r="AR555" s="369">
        <v>3.7799999999999995E-3</v>
      </c>
      <c r="AS555" s="369">
        <v>3.7799999999999995E-3</v>
      </c>
      <c r="AT555" s="369"/>
      <c r="AW555" s="680"/>
      <c r="AX555" s="680"/>
      <c r="AY555" s="681"/>
      <c r="AZ555" s="681"/>
      <c r="BA555" s="681"/>
      <c r="BB555" s="682"/>
      <c r="BC555" s="681"/>
      <c r="BD555" s="681"/>
      <c r="BE555" s="681"/>
      <c r="BF555" s="681"/>
      <c r="BG555" s="682"/>
      <c r="BH555" s="682"/>
      <c r="BI555" s="683"/>
      <c r="BJ555" s="683"/>
      <c r="BK555" s="683"/>
      <c r="BL555" s="682"/>
      <c r="BM555" s="682"/>
      <c r="BN555" s="682"/>
      <c r="BO555" s="682"/>
      <c r="BP555" s="682"/>
      <c r="BQ555" s="682"/>
      <c r="BR555" s="682"/>
      <c r="BS555" s="682"/>
      <c r="BT555" s="685"/>
      <c r="BU555" s="686"/>
      <c r="BV555" s="684"/>
      <c r="BW555" s="687"/>
    </row>
    <row r="556" spans="2:75" ht="15.75" customHeight="1">
      <c r="B556" s="363" t="s">
        <v>1623</v>
      </c>
      <c r="C556" s="364">
        <v>23686459000196</v>
      </c>
      <c r="D556" s="365" t="s">
        <v>13</v>
      </c>
      <c r="E556" s="365" t="s">
        <v>615</v>
      </c>
      <c r="F556" s="365" t="s">
        <v>619</v>
      </c>
      <c r="G556" s="366" t="s">
        <v>34</v>
      </c>
      <c r="H556" s="366" t="s">
        <v>1337</v>
      </c>
      <c r="I556" s="366" t="s">
        <v>34</v>
      </c>
      <c r="J556" s="366"/>
      <c r="K556" s="367" t="s">
        <v>48</v>
      </c>
      <c r="L556" s="368"/>
      <c r="M556" s="368"/>
      <c r="N556" s="367">
        <v>416665</v>
      </c>
      <c r="O556" s="367" t="s">
        <v>1321</v>
      </c>
      <c r="P556" s="371">
        <v>42444</v>
      </c>
      <c r="Q556" s="372">
        <v>40629509.07</v>
      </c>
      <c r="R556" s="372">
        <v>46433349.739365056</v>
      </c>
      <c r="S556" s="367">
        <v>31</v>
      </c>
      <c r="T556" s="369">
        <v>0.12300945575305766</v>
      </c>
      <c r="U556" s="369">
        <v>1.3835997207082575</v>
      </c>
      <c r="V556" s="369">
        <v>0.14649134006608766</v>
      </c>
      <c r="W556" s="369">
        <v>1.3444548040279867</v>
      </c>
      <c r="X556" s="369">
        <v>0.2194113099912971</v>
      </c>
      <c r="Y556" s="369">
        <v>1.5428543539574238</v>
      </c>
      <c r="Z556" s="369">
        <v>0.25851525177994894</v>
      </c>
      <c r="AA556" s="369">
        <v>1.4126730579042308</v>
      </c>
      <c r="AB556" s="369">
        <v>4.2025444719683058E-2</v>
      </c>
      <c r="AC556" s="373">
        <v>0.81326356114260456</v>
      </c>
      <c r="AD556" s="555">
        <v>18981231000199</v>
      </c>
      <c r="AE556" s="370" t="s">
        <v>2421</v>
      </c>
      <c r="AF556" s="370" t="s">
        <v>2287</v>
      </c>
      <c r="AG556" s="374" t="s">
        <v>1445</v>
      </c>
      <c r="AH556" s="374" t="s">
        <v>2282</v>
      </c>
      <c r="AI556" s="374">
        <v>500</v>
      </c>
      <c r="AJ556" s="374">
        <v>100</v>
      </c>
      <c r="AK556" s="374">
        <v>500</v>
      </c>
      <c r="AL556" s="369">
        <v>1.89E-2</v>
      </c>
      <c r="AM556" s="369">
        <v>0.2</v>
      </c>
      <c r="AN556" s="369" t="s">
        <v>64</v>
      </c>
      <c r="AO556" s="367" t="s">
        <v>1324</v>
      </c>
      <c r="AP556" s="370" t="s">
        <v>13</v>
      </c>
      <c r="AQ556" s="376" t="s">
        <v>664</v>
      </c>
      <c r="AR556" s="369">
        <v>3.15E-3</v>
      </c>
      <c r="AS556" s="369">
        <v>3.15E-3</v>
      </c>
      <c r="AT556" s="369"/>
      <c r="AW556" s="680"/>
      <c r="AX556" s="680"/>
      <c r="AY556" s="681"/>
      <c r="AZ556" s="681"/>
      <c r="BA556" s="681"/>
      <c r="BB556" s="682"/>
      <c r="BC556" s="681"/>
      <c r="BD556" s="681"/>
      <c r="BE556" s="681"/>
      <c r="BF556" s="681"/>
      <c r="BG556" s="682"/>
      <c r="BH556" s="682"/>
      <c r="BI556" s="683"/>
      <c r="BJ556" s="683"/>
      <c r="BK556" s="683"/>
      <c r="BL556" s="682"/>
      <c r="BM556" s="682"/>
      <c r="BN556" s="682"/>
      <c r="BO556" s="682"/>
      <c r="BP556" s="682"/>
      <c r="BQ556" s="682"/>
      <c r="BR556" s="682"/>
      <c r="BS556" s="682"/>
      <c r="BT556" s="685"/>
      <c r="BU556" s="686"/>
      <c r="BV556" s="684"/>
      <c r="BW556" s="687"/>
    </row>
    <row r="557" spans="2:75" ht="15.75" customHeight="1">
      <c r="B557" s="363" t="s">
        <v>953</v>
      </c>
      <c r="C557" s="364">
        <v>19212817000151</v>
      </c>
      <c r="D557" s="365" t="s">
        <v>13</v>
      </c>
      <c r="E557" s="365" t="s">
        <v>615</v>
      </c>
      <c r="F557" s="365" t="s">
        <v>619</v>
      </c>
      <c r="G557" s="366" t="s">
        <v>34</v>
      </c>
      <c r="H557" s="366" t="s">
        <v>1337</v>
      </c>
      <c r="I557" s="366" t="s">
        <v>34</v>
      </c>
      <c r="J557" s="366"/>
      <c r="K557" s="367" t="s">
        <v>48</v>
      </c>
      <c r="L557" s="368"/>
      <c r="M557" s="368" t="s">
        <v>34</v>
      </c>
      <c r="N557" s="367">
        <v>355283</v>
      </c>
      <c r="O557" s="367" t="s">
        <v>1321</v>
      </c>
      <c r="P557" s="371">
        <v>41614</v>
      </c>
      <c r="Q557" s="372">
        <v>246804487.09999999</v>
      </c>
      <c r="R557" s="372">
        <v>271964990.50892866</v>
      </c>
      <c r="S557" s="367">
        <v>31</v>
      </c>
      <c r="T557" s="369">
        <v>0.12298204474495655</v>
      </c>
      <c r="U557" s="369">
        <v>1.5898128962217883</v>
      </c>
      <c r="V557" s="369">
        <v>0.13622089025358264</v>
      </c>
      <c r="W557" s="369">
        <v>1.3354202110835003</v>
      </c>
      <c r="X557" s="369">
        <v>0.17750668222007904</v>
      </c>
      <c r="Y557" s="369">
        <v>1.3460654172363622</v>
      </c>
      <c r="Z557" s="369">
        <v>0.27329605339857799</v>
      </c>
      <c r="AA557" s="369">
        <v>1.5535033668901961</v>
      </c>
      <c r="AB557" s="369">
        <v>4.2506537265742703E-2</v>
      </c>
      <c r="AC557" s="373">
        <v>0.74076226875391671</v>
      </c>
      <c r="AD557" s="555">
        <v>18981231000199</v>
      </c>
      <c r="AE557" s="370" t="s">
        <v>2421</v>
      </c>
      <c r="AF557" s="370" t="s">
        <v>2281</v>
      </c>
      <c r="AG557" s="374" t="s">
        <v>59</v>
      </c>
      <c r="AH557" s="374" t="s">
        <v>2282</v>
      </c>
      <c r="AI557" s="374">
        <v>500</v>
      </c>
      <c r="AJ557" s="374">
        <v>100</v>
      </c>
      <c r="AK557" s="374">
        <v>500</v>
      </c>
      <c r="AL557" s="369">
        <v>1.89E-2</v>
      </c>
      <c r="AM557" s="369">
        <v>0.2</v>
      </c>
      <c r="AN557" s="369" t="s">
        <v>64</v>
      </c>
      <c r="AO557" s="367" t="s">
        <v>1324</v>
      </c>
      <c r="AP557" s="370" t="s">
        <v>13</v>
      </c>
      <c r="AQ557" s="376" t="s">
        <v>664</v>
      </c>
      <c r="AR557" s="369">
        <v>3.7799999999999995E-3</v>
      </c>
      <c r="AS557" s="369">
        <v>3.7799999999999995E-3</v>
      </c>
      <c r="AT557" s="369"/>
      <c r="AW557" s="680"/>
      <c r="AX557" s="680"/>
      <c r="AY557" s="681"/>
      <c r="AZ557" s="681"/>
      <c r="BA557" s="681"/>
      <c r="BB557" s="682"/>
      <c r="BC557" s="681"/>
      <c r="BD557" s="681"/>
      <c r="BE557" s="681"/>
      <c r="BF557" s="681"/>
      <c r="BG557" s="682"/>
      <c r="BH557" s="682"/>
      <c r="BI557" s="683"/>
      <c r="BJ557" s="683"/>
      <c r="BK557" s="683"/>
      <c r="BL557" s="682"/>
      <c r="BM557" s="682"/>
      <c r="BN557" s="682"/>
      <c r="BO557" s="682"/>
      <c r="BP557" s="682"/>
      <c r="BQ557" s="682"/>
      <c r="BR557" s="682"/>
      <c r="BS557" s="682"/>
      <c r="BT557" s="685"/>
      <c r="BU557" s="686"/>
      <c r="BV557" s="684"/>
      <c r="BW557" s="687"/>
    </row>
    <row r="558" spans="2:75" ht="15.75" customHeight="1">
      <c r="B558" s="363" t="s">
        <v>954</v>
      </c>
      <c r="C558" s="364">
        <v>41969176000133</v>
      </c>
      <c r="D558" s="365" t="s">
        <v>13</v>
      </c>
      <c r="E558" s="365" t="s">
        <v>615</v>
      </c>
      <c r="F558" s="365" t="s">
        <v>619</v>
      </c>
      <c r="G558" s="366" t="s">
        <v>34</v>
      </c>
      <c r="H558" s="366" t="s">
        <v>1338</v>
      </c>
      <c r="I558" s="366" t="s">
        <v>34</v>
      </c>
      <c r="J558" s="366"/>
      <c r="K558" s="367" t="s">
        <v>48</v>
      </c>
      <c r="L558" s="368"/>
      <c r="M558" s="368" t="s">
        <v>34</v>
      </c>
      <c r="N558" s="367">
        <v>611069</v>
      </c>
      <c r="O558" s="367" t="s">
        <v>1321</v>
      </c>
      <c r="P558" s="371">
        <v>44440</v>
      </c>
      <c r="Q558" s="372">
        <v>20390694.559999999</v>
      </c>
      <c r="R558" s="372" t="s">
        <v>1421</v>
      </c>
      <c r="S558" s="367">
        <v>7</v>
      </c>
      <c r="T558" s="369">
        <v>0.10090870322085244</v>
      </c>
      <c r="U558" s="369">
        <v>1.304466502034699</v>
      </c>
      <c r="V558" s="369" t="s">
        <v>1421</v>
      </c>
      <c r="W558" s="369" t="s">
        <v>1421</v>
      </c>
      <c r="X558" s="369" t="s">
        <v>1421</v>
      </c>
      <c r="Y558" s="369" t="s">
        <v>1421</v>
      </c>
      <c r="Z558" s="369" t="s">
        <v>1421</v>
      </c>
      <c r="AA558" s="369" t="s">
        <v>1421</v>
      </c>
      <c r="AB558" s="369" t="s">
        <v>1421</v>
      </c>
      <c r="AC558" s="373" t="s">
        <v>1421</v>
      </c>
      <c r="AD558" s="555">
        <v>41969199000148</v>
      </c>
      <c r="AE558" s="370" t="s">
        <v>2421</v>
      </c>
      <c r="AF558" s="370" t="s">
        <v>2281</v>
      </c>
      <c r="AG558" s="374" t="s">
        <v>59</v>
      </c>
      <c r="AH558" s="374" t="s">
        <v>2282</v>
      </c>
      <c r="AI558" s="374">
        <v>500</v>
      </c>
      <c r="AJ558" s="374">
        <v>100</v>
      </c>
      <c r="AK558" s="374">
        <v>500</v>
      </c>
      <c r="AL558" s="369">
        <v>1.89E-2</v>
      </c>
      <c r="AM558" s="369">
        <v>0.2</v>
      </c>
      <c r="AN558" s="369" t="s">
        <v>64</v>
      </c>
      <c r="AO558" s="367" t="s">
        <v>1324</v>
      </c>
      <c r="AP558" s="370" t="s">
        <v>13</v>
      </c>
      <c r="AQ558" s="376" t="s">
        <v>664</v>
      </c>
      <c r="AR558" s="369">
        <v>3.7800000000000004E-3</v>
      </c>
      <c r="AS558" s="369">
        <v>3.7800000000000004E-3</v>
      </c>
      <c r="AT558" s="369"/>
      <c r="AW558" s="680"/>
      <c r="AX558" s="680"/>
      <c r="AY558" s="681"/>
      <c r="AZ558" s="681"/>
      <c r="BA558" s="681"/>
      <c r="BB558" s="682"/>
      <c r="BC558" s="681"/>
      <c r="BD558" s="681"/>
      <c r="BE558" s="681"/>
      <c r="BF558" s="681"/>
      <c r="BG558" s="682"/>
      <c r="BH558" s="682"/>
      <c r="BI558" s="683"/>
      <c r="BJ558" s="683"/>
      <c r="BK558" s="683"/>
      <c r="BL558" s="682"/>
      <c r="BM558" s="682"/>
      <c r="BN558" s="682"/>
      <c r="BO558" s="682"/>
      <c r="BP558" s="682"/>
      <c r="BQ558" s="682"/>
      <c r="BR558" s="682"/>
      <c r="BS558" s="682"/>
      <c r="BT558" s="685"/>
      <c r="BU558" s="686"/>
      <c r="BV558" s="684"/>
      <c r="BW558" s="687"/>
    </row>
    <row r="559" spans="2:75" ht="15.75" customHeight="1">
      <c r="B559" s="363" t="s">
        <v>955</v>
      </c>
      <c r="C559" s="364">
        <v>37828294000154</v>
      </c>
      <c r="D559" s="365" t="s">
        <v>13</v>
      </c>
      <c r="E559" s="365" t="s">
        <v>615</v>
      </c>
      <c r="F559" s="365" t="s">
        <v>619</v>
      </c>
      <c r="G559" s="366" t="s">
        <v>34</v>
      </c>
      <c r="H559" s="366" t="s">
        <v>865</v>
      </c>
      <c r="I559" s="366" t="s">
        <v>34</v>
      </c>
      <c r="J559" s="366"/>
      <c r="K559" s="367" t="s">
        <v>48</v>
      </c>
      <c r="L559" s="368"/>
      <c r="M559" s="368" t="s">
        <v>1418</v>
      </c>
      <c r="N559" s="367">
        <v>545651</v>
      </c>
      <c r="O559" s="367" t="s">
        <v>1321</v>
      </c>
      <c r="P559" s="371">
        <v>44043</v>
      </c>
      <c r="Q559" s="372">
        <v>299685398.56999999</v>
      </c>
      <c r="R559" s="372">
        <v>283413032.43591279</v>
      </c>
      <c r="S559" s="367">
        <v>31</v>
      </c>
      <c r="T559" s="369">
        <v>0.14950589857956653</v>
      </c>
      <c r="U559" s="369">
        <v>1.9326919317038682</v>
      </c>
      <c r="V559" s="369">
        <v>0.16282837238512426</v>
      </c>
      <c r="W559" s="369">
        <v>1.5962625043496703</v>
      </c>
      <c r="X559" s="369">
        <v>0.20803396119969486</v>
      </c>
      <c r="Y559" s="369">
        <v>1.5775593193410753</v>
      </c>
      <c r="Z559" s="369" t="s">
        <v>1421</v>
      </c>
      <c r="AA559" s="369" t="s">
        <v>1421</v>
      </c>
      <c r="AB559" s="369">
        <v>5.6165490378918402E-2</v>
      </c>
      <c r="AC559" s="373">
        <v>0.98491760592587307</v>
      </c>
      <c r="AD559" s="555">
        <v>0</v>
      </c>
      <c r="AE559" s="370" t="s">
        <v>2421</v>
      </c>
      <c r="AF559" s="370" t="s">
        <v>2281</v>
      </c>
      <c r="AG559" s="374" t="s">
        <v>59</v>
      </c>
      <c r="AH559" s="374" t="s">
        <v>2282</v>
      </c>
      <c r="AI559" s="374">
        <v>500</v>
      </c>
      <c r="AJ559" s="374">
        <v>100</v>
      </c>
      <c r="AK559" s="374">
        <v>500</v>
      </c>
      <c r="AL559" s="369">
        <v>1.89E-2</v>
      </c>
      <c r="AM559" s="369">
        <v>0.2</v>
      </c>
      <c r="AN559" s="369" t="s">
        <v>64</v>
      </c>
      <c r="AO559" s="367" t="s">
        <v>1324</v>
      </c>
      <c r="AP559" s="370" t="s">
        <v>13</v>
      </c>
      <c r="AQ559" s="376" t="s">
        <v>664</v>
      </c>
      <c r="AR559" s="369">
        <v>3.2129999999999997E-3</v>
      </c>
      <c r="AS559" s="369">
        <v>3.2129999999999997E-3</v>
      </c>
      <c r="AT559" s="369"/>
      <c r="AW559" s="680"/>
      <c r="AX559" s="680"/>
      <c r="AY559" s="681"/>
      <c r="AZ559" s="681"/>
      <c r="BA559" s="681"/>
      <c r="BB559" s="682"/>
      <c r="BC559" s="681"/>
      <c r="BD559" s="681"/>
      <c r="BE559" s="681"/>
      <c r="BF559" s="681"/>
      <c r="BG559" s="682"/>
      <c r="BH559" s="682"/>
      <c r="BI559" s="683"/>
      <c r="BJ559" s="683"/>
      <c r="BK559" s="683"/>
      <c r="BL559" s="682"/>
      <c r="BM559" s="682"/>
      <c r="BN559" s="682"/>
      <c r="BO559" s="682"/>
      <c r="BP559" s="682"/>
      <c r="BQ559" s="682"/>
      <c r="BR559" s="682"/>
      <c r="BS559" s="682"/>
      <c r="BT559" s="685"/>
      <c r="BU559" s="686"/>
      <c r="BV559" s="684"/>
      <c r="BW559" s="687"/>
    </row>
    <row r="560" spans="2:75" ht="15.75" customHeight="1">
      <c r="B560" s="363" t="s">
        <v>647</v>
      </c>
      <c r="C560" s="364">
        <v>28470590000135</v>
      </c>
      <c r="D560" s="365" t="s">
        <v>14</v>
      </c>
      <c r="E560" s="365" t="s">
        <v>614</v>
      </c>
      <c r="F560" s="365" t="s">
        <v>689</v>
      </c>
      <c r="G560" s="366"/>
      <c r="H560" s="366" t="s">
        <v>865</v>
      </c>
      <c r="I560" s="366" t="s">
        <v>34</v>
      </c>
      <c r="J560" s="366" t="s">
        <v>608</v>
      </c>
      <c r="K560" s="367" t="s">
        <v>48</v>
      </c>
      <c r="L560" s="368" t="s">
        <v>715</v>
      </c>
      <c r="M560" s="368" t="s">
        <v>34</v>
      </c>
      <c r="N560" s="367">
        <v>449822</v>
      </c>
      <c r="O560" s="367" t="s">
        <v>1321</v>
      </c>
      <c r="P560" s="371">
        <v>43003</v>
      </c>
      <c r="Q560" s="372">
        <v>54984706.829999998</v>
      </c>
      <c r="R560" s="372">
        <v>79846083.067063421</v>
      </c>
      <c r="S560" s="367">
        <v>10</v>
      </c>
      <c r="T560" s="369">
        <v>-2.124278245270228E-2</v>
      </c>
      <c r="U560" s="369">
        <v>-0.27460959496142201</v>
      </c>
      <c r="V560" s="369">
        <v>-2.625511244208889E-2</v>
      </c>
      <c r="W560" s="369">
        <v>-0.25738789207856649</v>
      </c>
      <c r="X560" s="369">
        <v>0.12199126537318827</v>
      </c>
      <c r="Y560" s="369">
        <v>0.92508192632523734</v>
      </c>
      <c r="Z560" s="369">
        <v>0.47862135858837784</v>
      </c>
      <c r="AA560" s="369">
        <v>2.7206389656429399</v>
      </c>
      <c r="AB560" s="369">
        <v>0.15989963080834707</v>
      </c>
      <c r="AC560" s="373">
        <v>-0.69406412793587258</v>
      </c>
      <c r="AD560" s="555">
        <v>0</v>
      </c>
      <c r="AE560" s="370" t="s">
        <v>2422</v>
      </c>
      <c r="AF560" s="370" t="s">
        <v>2278</v>
      </c>
      <c r="AG560" s="374" t="s">
        <v>1444</v>
      </c>
      <c r="AH560" s="374" t="s">
        <v>2282</v>
      </c>
      <c r="AI560" s="374">
        <v>1000</v>
      </c>
      <c r="AJ560" s="374">
        <v>300</v>
      </c>
      <c r="AK560" s="374">
        <v>1000</v>
      </c>
      <c r="AL560" s="369">
        <v>1.4999999999999999E-2</v>
      </c>
      <c r="AM560" s="369">
        <v>0.25</v>
      </c>
      <c r="AN560" s="369" t="s">
        <v>34</v>
      </c>
      <c r="AO560" s="367" t="s">
        <v>1324</v>
      </c>
      <c r="AP560" s="370" t="s">
        <v>13</v>
      </c>
      <c r="AQ560" s="376" t="s">
        <v>668</v>
      </c>
      <c r="AR560" s="369">
        <v>4.0000000000000001E-3</v>
      </c>
      <c r="AS560" s="369">
        <v>4.0000000000000001E-3</v>
      </c>
      <c r="AT560" s="369"/>
      <c r="AW560" s="680"/>
      <c r="AX560" s="680"/>
      <c r="AY560" s="681"/>
      <c r="AZ560" s="681"/>
      <c r="BA560" s="681"/>
      <c r="BB560" s="682"/>
      <c r="BC560" s="681"/>
      <c r="BD560" s="681"/>
      <c r="BE560" s="681"/>
      <c r="BF560" s="681"/>
      <c r="BG560" s="682"/>
      <c r="BH560" s="682"/>
      <c r="BI560" s="683"/>
      <c r="BJ560" s="683"/>
      <c r="BK560" s="683"/>
      <c r="BL560" s="682"/>
      <c r="BM560" s="682"/>
      <c r="BN560" s="682"/>
      <c r="BO560" s="682"/>
      <c r="BP560" s="682"/>
      <c r="BQ560" s="682"/>
      <c r="BR560" s="682"/>
      <c r="BS560" s="682"/>
      <c r="BT560" s="685"/>
      <c r="BU560" s="686"/>
      <c r="BV560" s="684"/>
      <c r="BW560" s="687"/>
    </row>
    <row r="561" spans="2:75" ht="15.75" customHeight="1">
      <c r="B561" s="363" t="s">
        <v>1624</v>
      </c>
      <c r="C561" s="364">
        <v>38134833000118</v>
      </c>
      <c r="D561" s="365" t="s">
        <v>14</v>
      </c>
      <c r="E561" s="365" t="s">
        <v>614</v>
      </c>
      <c r="F561" s="365" t="s">
        <v>689</v>
      </c>
      <c r="G561" s="366"/>
      <c r="H561" s="366" t="s">
        <v>865</v>
      </c>
      <c r="I561" s="366" t="s">
        <v>34</v>
      </c>
      <c r="J561" s="366" t="s">
        <v>608</v>
      </c>
      <c r="K561" s="367" t="s">
        <v>48</v>
      </c>
      <c r="L561" s="368"/>
      <c r="M561" s="368"/>
      <c r="N561" s="367">
        <v>553344</v>
      </c>
      <c r="O561" s="367" t="s">
        <v>1321</v>
      </c>
      <c r="P561" s="371">
        <v>44103</v>
      </c>
      <c r="Q561" s="372">
        <v>16112511.24</v>
      </c>
      <c r="R561" s="372">
        <v>22844443.151111096</v>
      </c>
      <c r="S561" s="367">
        <v>10</v>
      </c>
      <c r="T561" s="369">
        <v>4.3687323340679818E-4</v>
      </c>
      <c r="U561" s="369">
        <v>4.91391234947021E-3</v>
      </c>
      <c r="V561" s="369">
        <v>-2.0050865446246791E-2</v>
      </c>
      <c r="W561" s="369">
        <v>-0.1840209964764043</v>
      </c>
      <c r="X561" s="369">
        <v>0.16606469999999995</v>
      </c>
      <c r="Y561" s="369">
        <v>1.1677321713442939</v>
      </c>
      <c r="Z561" s="369" t="s">
        <v>1421</v>
      </c>
      <c r="AA561" s="369" t="s">
        <v>1421</v>
      </c>
      <c r="AB561" s="369">
        <v>0.14937693647898248</v>
      </c>
      <c r="AC561" s="373">
        <v>-0.7535309882158463</v>
      </c>
      <c r="AD561" s="555">
        <v>28470590000135</v>
      </c>
      <c r="AE561" s="370" t="s">
        <v>2348</v>
      </c>
      <c r="AF561" s="370" t="s">
        <v>719</v>
      </c>
      <c r="AG561" s="374" t="s">
        <v>719</v>
      </c>
      <c r="AH561" s="374" t="s">
        <v>2282</v>
      </c>
      <c r="AI561" s="374">
        <v>1000</v>
      </c>
      <c r="AJ561" s="374">
        <v>300</v>
      </c>
      <c r="AK561" s="374">
        <v>1000</v>
      </c>
      <c r="AL561" s="369">
        <v>0</v>
      </c>
      <c r="AM561" s="369" t="s">
        <v>34</v>
      </c>
      <c r="AN561" s="369" t="s">
        <v>2291</v>
      </c>
      <c r="AO561" s="367" t="s">
        <v>1324</v>
      </c>
      <c r="AP561" s="370" t="s">
        <v>13</v>
      </c>
      <c r="AQ561" s="376" t="s">
        <v>668</v>
      </c>
      <c r="AR561" s="369" t="s">
        <v>34</v>
      </c>
      <c r="AS561" s="369" t="s">
        <v>34</v>
      </c>
      <c r="AT561" s="369"/>
      <c r="AW561" s="680"/>
      <c r="AX561" s="680"/>
      <c r="AY561" s="681"/>
      <c r="AZ561" s="681"/>
      <c r="BA561" s="681"/>
      <c r="BB561" s="682"/>
      <c r="BC561" s="681"/>
      <c r="BD561" s="681"/>
      <c r="BE561" s="681"/>
      <c r="BF561" s="681"/>
      <c r="BG561" s="682"/>
      <c r="BH561" s="682"/>
      <c r="BI561" s="683"/>
      <c r="BJ561" s="683"/>
      <c r="BK561" s="683"/>
      <c r="BL561" s="682"/>
      <c r="BM561" s="682"/>
      <c r="BN561" s="682"/>
      <c r="BO561" s="682"/>
      <c r="BP561" s="682"/>
      <c r="BQ561" s="682"/>
      <c r="BR561" s="682"/>
      <c r="BS561" s="682"/>
      <c r="BT561" s="685"/>
      <c r="BU561" s="686"/>
      <c r="BV561" s="684"/>
      <c r="BW561" s="687"/>
    </row>
    <row r="562" spans="2:75" ht="15.75" customHeight="1">
      <c r="B562" s="363" t="s">
        <v>956</v>
      </c>
      <c r="C562" s="364">
        <v>28568701000140</v>
      </c>
      <c r="D562" s="365" t="s">
        <v>14</v>
      </c>
      <c r="E562" s="365" t="s">
        <v>614</v>
      </c>
      <c r="F562" s="365"/>
      <c r="G562" s="366"/>
      <c r="H562" s="366" t="s">
        <v>865</v>
      </c>
      <c r="I562" s="366" t="s">
        <v>34</v>
      </c>
      <c r="J562" s="366" t="s">
        <v>608</v>
      </c>
      <c r="K562" s="367" t="s">
        <v>48</v>
      </c>
      <c r="L562" s="368"/>
      <c r="M562" s="368" t="s">
        <v>1418</v>
      </c>
      <c r="N562" s="367">
        <v>452653</v>
      </c>
      <c r="O562" s="367" t="s">
        <v>1321</v>
      </c>
      <c r="P562" s="371">
        <v>43048</v>
      </c>
      <c r="Q562" s="372">
        <v>20247768.370000001</v>
      </c>
      <c r="R562" s="372">
        <v>29008691.277460326</v>
      </c>
      <c r="S562" s="367">
        <v>3</v>
      </c>
      <c r="T562" s="369">
        <v>9.929784717139567E-3</v>
      </c>
      <c r="U562" s="369">
        <v>0.12836426514742841</v>
      </c>
      <c r="V562" s="369">
        <v>-2.5995551847806997E-2</v>
      </c>
      <c r="W562" s="369">
        <v>-0.25484333035268414</v>
      </c>
      <c r="X562" s="369">
        <v>5.3983218531152177E-2</v>
      </c>
      <c r="Y562" s="369">
        <v>0.40936455274289069</v>
      </c>
      <c r="Z562" s="369">
        <v>0.10533419800495314</v>
      </c>
      <c r="AA562" s="369">
        <v>0.59875372957077877</v>
      </c>
      <c r="AB562" s="369">
        <v>0.11411501436978631</v>
      </c>
      <c r="AC562" s="373">
        <v>-1.0253755336577692</v>
      </c>
      <c r="AD562" s="555">
        <v>0</v>
      </c>
      <c r="AE562" s="370" t="s">
        <v>2422</v>
      </c>
      <c r="AF562" s="370" t="s">
        <v>741</v>
      </c>
      <c r="AG562" s="374" t="s">
        <v>741</v>
      </c>
      <c r="AH562" s="374" t="s">
        <v>2282</v>
      </c>
      <c r="AI562" s="374">
        <v>1000</v>
      </c>
      <c r="AJ562" s="374">
        <v>300</v>
      </c>
      <c r="AK562" s="374">
        <v>0</v>
      </c>
      <c r="AL562" s="369">
        <v>1.3000000000000001E-2</v>
      </c>
      <c r="AM562" s="369">
        <v>0.2</v>
      </c>
      <c r="AN562" s="369" t="s">
        <v>2310</v>
      </c>
      <c r="AO562" s="367" t="s">
        <v>1324</v>
      </c>
      <c r="AP562" s="370" t="s">
        <v>13</v>
      </c>
      <c r="AQ562" s="376" t="s">
        <v>668</v>
      </c>
      <c r="AR562" s="369">
        <v>3.4666666666666665E-3</v>
      </c>
      <c r="AS562" s="369">
        <v>3.4666666666666665E-3</v>
      </c>
      <c r="AT562" s="369"/>
      <c r="AW562" s="680"/>
      <c r="AX562" s="680"/>
      <c r="AY562" s="681"/>
      <c r="AZ562" s="681"/>
      <c r="BA562" s="681"/>
      <c r="BB562" s="682"/>
      <c r="BC562" s="681"/>
      <c r="BD562" s="681"/>
      <c r="BE562" s="681"/>
      <c r="BF562" s="681"/>
      <c r="BG562" s="682"/>
      <c r="BH562" s="682"/>
      <c r="BI562" s="683"/>
      <c r="BJ562" s="683"/>
      <c r="BK562" s="683"/>
      <c r="BL562" s="682"/>
      <c r="BM562" s="682"/>
      <c r="BN562" s="682"/>
      <c r="BO562" s="682"/>
      <c r="BP562" s="682"/>
      <c r="BQ562" s="682"/>
      <c r="BR562" s="682"/>
      <c r="BS562" s="682"/>
      <c r="BT562" s="685"/>
      <c r="BU562" s="686"/>
      <c r="BV562" s="684"/>
      <c r="BW562" s="687"/>
    </row>
    <row r="563" spans="2:75" ht="15.75" customHeight="1">
      <c r="B563" s="363" t="s">
        <v>957</v>
      </c>
      <c r="C563" s="364">
        <v>10447046000107</v>
      </c>
      <c r="D563" s="365" t="s">
        <v>13</v>
      </c>
      <c r="E563" s="365" t="s">
        <v>615</v>
      </c>
      <c r="F563" s="365" t="s">
        <v>619</v>
      </c>
      <c r="G563" s="366" t="s">
        <v>34</v>
      </c>
      <c r="H563" s="366" t="s">
        <v>1337</v>
      </c>
      <c r="I563" s="366" t="s">
        <v>34</v>
      </c>
      <c r="J563" s="366" t="s">
        <v>608</v>
      </c>
      <c r="K563" s="367" t="s">
        <v>48</v>
      </c>
      <c r="L563" s="368"/>
      <c r="M563" s="368" t="s">
        <v>34</v>
      </c>
      <c r="N563" s="367">
        <v>226025</v>
      </c>
      <c r="O563" s="367" t="s">
        <v>1321</v>
      </c>
      <c r="P563" s="371">
        <v>39923</v>
      </c>
      <c r="Q563" s="372">
        <v>68928854.260000005</v>
      </c>
      <c r="R563" s="372">
        <v>88178523.034960374</v>
      </c>
      <c r="S563" s="367">
        <v>5</v>
      </c>
      <c r="T563" s="369">
        <v>5.8881148698946895E-2</v>
      </c>
      <c r="U563" s="369">
        <v>0.76116810173444005</v>
      </c>
      <c r="V563" s="369">
        <v>6.3684592385137462E-2</v>
      </c>
      <c r="W563" s="369">
        <v>0.62432194979352829</v>
      </c>
      <c r="X563" s="369">
        <v>5.5828863536999451E-2</v>
      </c>
      <c r="Y563" s="369">
        <v>0.4233604141031172</v>
      </c>
      <c r="Z563" s="369">
        <v>0.16993039060246762</v>
      </c>
      <c r="AA563" s="369">
        <v>0.96593942962248858</v>
      </c>
      <c r="AB563" s="369">
        <v>3.7224673662236314E-2</v>
      </c>
      <c r="AC563" s="373">
        <v>-0.93260531149885673</v>
      </c>
      <c r="AD563" s="555">
        <v>0</v>
      </c>
      <c r="AE563" s="370" t="s">
        <v>2422</v>
      </c>
      <c r="AF563" s="370" t="s">
        <v>2278</v>
      </c>
      <c r="AG563" s="374" t="s">
        <v>1444</v>
      </c>
      <c r="AH563" s="374" t="s">
        <v>2282</v>
      </c>
      <c r="AI563" s="374">
        <v>1000</v>
      </c>
      <c r="AJ563" s="374">
        <v>300</v>
      </c>
      <c r="AK563" s="374">
        <v>0</v>
      </c>
      <c r="AL563" s="369">
        <v>1.4999999999999999E-2</v>
      </c>
      <c r="AM563" s="369">
        <v>0.2</v>
      </c>
      <c r="AN563" s="369" t="s">
        <v>34</v>
      </c>
      <c r="AO563" s="367" t="s">
        <v>1324</v>
      </c>
      <c r="AP563" s="370" t="s">
        <v>13</v>
      </c>
      <c r="AQ563" s="376" t="s">
        <v>668</v>
      </c>
      <c r="AR563" s="369">
        <v>4.0000000000000001E-3</v>
      </c>
      <c r="AS563" s="369">
        <v>4.0000000000000001E-3</v>
      </c>
      <c r="AT563" s="369"/>
      <c r="AW563" s="680"/>
      <c r="AX563" s="680"/>
      <c r="AY563" s="681"/>
      <c r="AZ563" s="681"/>
      <c r="BA563" s="681"/>
      <c r="BB563" s="682"/>
      <c r="BC563" s="681"/>
      <c r="BD563" s="681"/>
      <c r="BE563" s="681"/>
      <c r="BF563" s="681"/>
      <c r="BG563" s="682"/>
      <c r="BH563" s="682"/>
      <c r="BI563" s="683"/>
      <c r="BJ563" s="683"/>
      <c r="BK563" s="683"/>
      <c r="BL563" s="682"/>
      <c r="BM563" s="682"/>
      <c r="BN563" s="682"/>
      <c r="BO563" s="682"/>
      <c r="BP563" s="682"/>
      <c r="BQ563" s="682"/>
      <c r="BR563" s="682"/>
      <c r="BS563" s="682"/>
      <c r="BT563" s="685"/>
      <c r="BU563" s="686"/>
      <c r="BV563" s="684"/>
      <c r="BW563" s="687"/>
    </row>
    <row r="564" spans="2:75" ht="15.75" customHeight="1">
      <c r="B564" s="363" t="s">
        <v>1625</v>
      </c>
      <c r="C564" s="364">
        <v>20216106000134</v>
      </c>
      <c r="D564" s="365" t="s">
        <v>13</v>
      </c>
      <c r="E564" s="365" t="s">
        <v>615</v>
      </c>
      <c r="F564" s="365" t="s">
        <v>619</v>
      </c>
      <c r="G564" s="366" t="s">
        <v>34</v>
      </c>
      <c r="H564" s="366" t="s">
        <v>1338</v>
      </c>
      <c r="I564" s="366" t="s">
        <v>34</v>
      </c>
      <c r="J564" s="366" t="s">
        <v>611</v>
      </c>
      <c r="K564" s="367" t="s">
        <v>48</v>
      </c>
      <c r="L564" s="368"/>
      <c r="M564" s="368"/>
      <c r="N564" s="367">
        <v>380776</v>
      </c>
      <c r="O564" s="367" t="s">
        <v>1321</v>
      </c>
      <c r="P564" s="371">
        <v>41934</v>
      </c>
      <c r="Q564" s="372">
        <v>132182361.81999999</v>
      </c>
      <c r="R564" s="372">
        <v>156048950.4298017</v>
      </c>
      <c r="S564" s="367">
        <v>30</v>
      </c>
      <c r="T564" s="369">
        <v>0.13072430193036855</v>
      </c>
      <c r="U564" s="369">
        <v>1.4703756433467836</v>
      </c>
      <c r="V564" s="369">
        <v>0.115711464744231</v>
      </c>
      <c r="W564" s="369">
        <v>1.0619660833624263</v>
      </c>
      <c r="X564" s="369">
        <v>0.14149968826981607</v>
      </c>
      <c r="Y564" s="369">
        <v>0.99499615648511142</v>
      </c>
      <c r="Z564" s="369">
        <v>0.26738778126439633</v>
      </c>
      <c r="AA564" s="369">
        <v>1.4611575603536602</v>
      </c>
      <c r="AB564" s="369">
        <v>7.0021765879937997E-2</v>
      </c>
      <c r="AC564" s="373">
        <v>0.12159342409802769</v>
      </c>
      <c r="AD564" s="555">
        <v>20216114000180</v>
      </c>
      <c r="AE564" s="370" t="s">
        <v>2423</v>
      </c>
      <c r="AF564" s="370" t="s">
        <v>2290</v>
      </c>
      <c r="AG564" s="374" t="s">
        <v>59</v>
      </c>
      <c r="AH564" s="374" t="s">
        <v>2279</v>
      </c>
      <c r="AI564" s="374">
        <v>200000</v>
      </c>
      <c r="AJ564" s="374">
        <v>50000</v>
      </c>
      <c r="AK564" s="374">
        <v>200000</v>
      </c>
      <c r="AL564" s="369">
        <v>1.95E-2</v>
      </c>
      <c r="AM564" s="369">
        <v>0.2</v>
      </c>
      <c r="AN564" s="369" t="s">
        <v>64</v>
      </c>
      <c r="AO564" s="367" t="s">
        <v>1324</v>
      </c>
      <c r="AP564" s="370" t="s">
        <v>13</v>
      </c>
      <c r="AQ564" s="376" t="s">
        <v>664</v>
      </c>
      <c r="AR564" s="369" t="s">
        <v>34</v>
      </c>
      <c r="AS564" s="369" t="s">
        <v>34</v>
      </c>
      <c r="AT564" s="369"/>
      <c r="AW564" s="680"/>
      <c r="AX564" s="680"/>
      <c r="AY564" s="681"/>
      <c r="AZ564" s="681"/>
      <c r="BA564" s="681"/>
      <c r="BB564" s="682"/>
      <c r="BC564" s="681"/>
      <c r="BD564" s="681"/>
      <c r="BE564" s="681"/>
      <c r="BF564" s="681"/>
      <c r="BG564" s="682"/>
      <c r="BH564" s="682"/>
      <c r="BI564" s="683"/>
      <c r="BJ564" s="683"/>
      <c r="BK564" s="683"/>
      <c r="BL564" s="682"/>
      <c r="BM564" s="682"/>
      <c r="BN564" s="682"/>
      <c r="BO564" s="682"/>
      <c r="BP564" s="682"/>
      <c r="BQ564" s="682"/>
      <c r="BR564" s="682"/>
      <c r="BS564" s="682"/>
      <c r="BT564" s="685"/>
      <c r="BU564" s="686"/>
      <c r="BV564" s="684"/>
      <c r="BW564" s="687"/>
    </row>
    <row r="565" spans="2:75" ht="15.75" customHeight="1">
      <c r="B565" s="363" t="s">
        <v>24</v>
      </c>
      <c r="C565" s="364">
        <v>24592505000150</v>
      </c>
      <c r="D565" s="365" t="s">
        <v>13</v>
      </c>
      <c r="E565" s="365" t="s">
        <v>615</v>
      </c>
      <c r="F565" s="365" t="s">
        <v>619</v>
      </c>
      <c r="G565" s="366" t="s">
        <v>34</v>
      </c>
      <c r="H565" s="366" t="s">
        <v>1338</v>
      </c>
      <c r="I565" s="366" t="s">
        <v>34</v>
      </c>
      <c r="J565" s="366" t="s">
        <v>611</v>
      </c>
      <c r="K565" s="367" t="s">
        <v>48</v>
      </c>
      <c r="L565" s="368" t="s">
        <v>1339</v>
      </c>
      <c r="M565" s="368" t="s">
        <v>34</v>
      </c>
      <c r="N565" s="367">
        <v>425257</v>
      </c>
      <c r="O565" s="367" t="s">
        <v>1321</v>
      </c>
      <c r="P565" s="371">
        <v>42650</v>
      </c>
      <c r="Q565" s="372">
        <v>441076467.56999999</v>
      </c>
      <c r="R565" s="372">
        <v>605865048.05869031</v>
      </c>
      <c r="S565" s="367">
        <v>30</v>
      </c>
      <c r="T565" s="369">
        <v>9.2521197196588467E-2</v>
      </c>
      <c r="U565" s="369">
        <v>1.1960395745741386</v>
      </c>
      <c r="V565" s="369">
        <v>5.9114329736854376E-2</v>
      </c>
      <c r="W565" s="369">
        <v>0.57951809409183852</v>
      </c>
      <c r="X565" s="369">
        <v>6.8598796271975404E-2</v>
      </c>
      <c r="Y565" s="369">
        <v>0.52019713382544264</v>
      </c>
      <c r="Z565" s="369">
        <v>0.24306485797624955</v>
      </c>
      <c r="AA565" s="369">
        <v>1.3816594515109664</v>
      </c>
      <c r="AB565" s="369">
        <v>7.3824261677888178E-2</v>
      </c>
      <c r="AC565" s="373">
        <v>-0.50115200426537798</v>
      </c>
      <c r="AD565" s="555">
        <v>20216114000180</v>
      </c>
      <c r="AE565" s="370" t="s">
        <v>2423</v>
      </c>
      <c r="AF565" s="370" t="s">
        <v>2287</v>
      </c>
      <c r="AG565" s="374" t="s">
        <v>1445</v>
      </c>
      <c r="AH565" s="374" t="s">
        <v>2279</v>
      </c>
      <c r="AI565" s="374">
        <v>500</v>
      </c>
      <c r="AJ565" s="374">
        <v>100</v>
      </c>
      <c r="AK565" s="374">
        <v>500</v>
      </c>
      <c r="AL565" s="369">
        <v>1.95E-2</v>
      </c>
      <c r="AM565" s="369">
        <v>0.2</v>
      </c>
      <c r="AN565" s="369" t="s">
        <v>64</v>
      </c>
      <c r="AO565" s="367" t="s">
        <v>1324</v>
      </c>
      <c r="AP565" s="370" t="s">
        <v>13</v>
      </c>
      <c r="AQ565" s="376" t="s">
        <v>664</v>
      </c>
      <c r="AR565" s="369">
        <v>4.875E-3</v>
      </c>
      <c r="AS565" s="369">
        <v>4.875E-3</v>
      </c>
      <c r="AT565" s="369"/>
      <c r="AW565" s="680"/>
      <c r="AX565" s="680"/>
      <c r="AY565" s="681"/>
      <c r="AZ565" s="681"/>
      <c r="BA565" s="681"/>
      <c r="BB565" s="682"/>
      <c r="BC565" s="681"/>
      <c r="BD565" s="681"/>
      <c r="BE565" s="681"/>
      <c r="BF565" s="681"/>
      <c r="BG565" s="682"/>
      <c r="BH565" s="682"/>
      <c r="BI565" s="683"/>
      <c r="BJ565" s="683"/>
      <c r="BK565" s="683"/>
      <c r="BL565" s="682"/>
      <c r="BM565" s="682"/>
      <c r="BN565" s="682"/>
      <c r="BO565" s="682"/>
      <c r="BP565" s="682"/>
      <c r="BQ565" s="682"/>
      <c r="BR565" s="682"/>
      <c r="BS565" s="682"/>
      <c r="BT565" s="685"/>
      <c r="BU565" s="686"/>
      <c r="BV565" s="684"/>
      <c r="BW565" s="687"/>
    </row>
    <row r="566" spans="2:75" ht="15.75" customHeight="1">
      <c r="B566" s="363" t="s">
        <v>958</v>
      </c>
      <c r="C566" s="364">
        <v>26434293000109</v>
      </c>
      <c r="D566" s="365" t="s">
        <v>11</v>
      </c>
      <c r="E566" s="365" t="s">
        <v>620</v>
      </c>
      <c r="F566" s="365" t="s">
        <v>663</v>
      </c>
      <c r="G566" s="366" t="s">
        <v>738</v>
      </c>
      <c r="H566" s="366" t="s">
        <v>34</v>
      </c>
      <c r="I566" s="366" t="s">
        <v>1304</v>
      </c>
      <c r="J566" s="366" t="s">
        <v>608</v>
      </c>
      <c r="K566" s="367" t="s">
        <v>48</v>
      </c>
      <c r="L566" s="368"/>
      <c r="M566" s="368" t="s">
        <v>34</v>
      </c>
      <c r="N566" s="367">
        <v>436070</v>
      </c>
      <c r="O566" s="367" t="s">
        <v>1321</v>
      </c>
      <c r="P566" s="371">
        <v>42759</v>
      </c>
      <c r="Q566" s="372">
        <v>43983168.060000002</v>
      </c>
      <c r="R566" s="372">
        <v>59792002.019007966</v>
      </c>
      <c r="S566" s="367">
        <v>1</v>
      </c>
      <c r="T566" s="369">
        <v>7.8365441617056053E-2</v>
      </c>
      <c r="U566" s="369">
        <v>1.0130453592577837</v>
      </c>
      <c r="V566" s="369">
        <v>9.4795925455467778E-2</v>
      </c>
      <c r="W566" s="369">
        <v>0.92931704194516618</v>
      </c>
      <c r="X566" s="369">
        <v>0.14232191978131881</v>
      </c>
      <c r="Y566" s="369">
        <v>1.0792529719799506</v>
      </c>
      <c r="Z566" s="369">
        <v>0.1207572753787709</v>
      </c>
      <c r="AA566" s="369">
        <v>0.68642350134421404</v>
      </c>
      <c r="AB566" s="369">
        <v>7.8661833997217597E-3</v>
      </c>
      <c r="AC566" s="373">
        <v>-0.83102509574193129</v>
      </c>
      <c r="AD566" s="555">
        <v>25682025000143</v>
      </c>
      <c r="AE566" s="370" t="s">
        <v>2423</v>
      </c>
      <c r="AF566" s="370" t="s">
        <v>2287</v>
      </c>
      <c r="AG566" s="374" t="s">
        <v>1445</v>
      </c>
      <c r="AH566" s="374" t="s">
        <v>2282</v>
      </c>
      <c r="AI566" s="374">
        <v>1000</v>
      </c>
      <c r="AJ566" s="374">
        <v>500</v>
      </c>
      <c r="AK566" s="374">
        <v>1000</v>
      </c>
      <c r="AL566" s="369">
        <v>4.5000000000000005E-3</v>
      </c>
      <c r="AM566" s="369" t="s">
        <v>34</v>
      </c>
      <c r="AN566" s="369" t="s">
        <v>64</v>
      </c>
      <c r="AO566" s="367" t="s">
        <v>1324</v>
      </c>
      <c r="AP566" s="370" t="s">
        <v>11</v>
      </c>
      <c r="AQ566" s="376" t="s">
        <v>669</v>
      </c>
      <c r="AR566" s="369">
        <v>1.3499999999999999E-3</v>
      </c>
      <c r="AS566" s="369">
        <v>1.3499999999999999E-3</v>
      </c>
      <c r="AT566" s="369"/>
      <c r="AW566" s="680"/>
      <c r="AX566" s="680"/>
      <c r="AY566" s="681"/>
      <c r="AZ566" s="681"/>
      <c r="BA566" s="681"/>
      <c r="BB566" s="682"/>
      <c r="BC566" s="681"/>
      <c r="BD566" s="681"/>
      <c r="BE566" s="681"/>
      <c r="BF566" s="681"/>
      <c r="BG566" s="682"/>
      <c r="BH566" s="682"/>
      <c r="BI566" s="683"/>
      <c r="BJ566" s="683"/>
      <c r="BK566" s="683"/>
      <c r="BL566" s="682"/>
      <c r="BM566" s="682"/>
      <c r="BN566" s="682"/>
      <c r="BO566" s="682"/>
      <c r="BP566" s="682"/>
      <c r="BQ566" s="682"/>
      <c r="BR566" s="682"/>
      <c r="BS566" s="682"/>
      <c r="BT566" s="685"/>
      <c r="BU566" s="686"/>
      <c r="BV566" s="684"/>
      <c r="BW566" s="687"/>
    </row>
    <row r="567" spans="2:75" ht="15.75" customHeight="1">
      <c r="B567" s="363" t="s">
        <v>959</v>
      </c>
      <c r="C567" s="364">
        <v>18391171000154</v>
      </c>
      <c r="D567" s="365" t="s">
        <v>13</v>
      </c>
      <c r="E567" s="365" t="s">
        <v>615</v>
      </c>
      <c r="F567" s="365" t="s">
        <v>619</v>
      </c>
      <c r="G567" s="366" t="s">
        <v>34</v>
      </c>
      <c r="H567" s="366" t="s">
        <v>1338</v>
      </c>
      <c r="I567" s="366" t="s">
        <v>34</v>
      </c>
      <c r="J567" s="366" t="s">
        <v>611</v>
      </c>
      <c r="K567" s="367" t="s">
        <v>49</v>
      </c>
      <c r="L567" s="368" t="s">
        <v>1339</v>
      </c>
      <c r="M567" s="368" t="s">
        <v>34</v>
      </c>
      <c r="N567" s="367">
        <v>344095</v>
      </c>
      <c r="O567" s="367" t="s">
        <v>1324</v>
      </c>
      <c r="P567" s="371">
        <v>41500</v>
      </c>
      <c r="Q567" s="372">
        <v>32754456.870000001</v>
      </c>
      <c r="R567" s="372">
        <v>38433872.934285715</v>
      </c>
      <c r="S567" s="367">
        <v>30</v>
      </c>
      <c r="T567" s="369">
        <v>-3.2935195434817821E-3</v>
      </c>
      <c r="U567" s="369">
        <v>-4.2575969972239093E-2</v>
      </c>
      <c r="V567" s="369">
        <v>6.3692216065712293E-2</v>
      </c>
      <c r="W567" s="369">
        <v>0.62439668735473142</v>
      </c>
      <c r="X567" s="369">
        <v>7.013274067596087E-2</v>
      </c>
      <c r="Y567" s="369">
        <v>0.53182931289804847</v>
      </c>
      <c r="Z567" s="369">
        <v>0.4874490119175956</v>
      </c>
      <c r="AA567" s="369">
        <v>2.7708182089878077</v>
      </c>
      <c r="AB567" s="369">
        <v>0.18245391388482934</v>
      </c>
      <c r="AC567" s="373">
        <v>-0.10346198698967382</v>
      </c>
      <c r="AD567" s="555">
        <v>18391155000161</v>
      </c>
      <c r="AE567" s="370" t="s">
        <v>2424</v>
      </c>
      <c r="AF567" s="370" t="s">
        <v>2284</v>
      </c>
      <c r="AG567" s="374" t="s">
        <v>719</v>
      </c>
      <c r="AH567" s="374" t="s">
        <v>2279</v>
      </c>
      <c r="AI567" s="374">
        <v>50000</v>
      </c>
      <c r="AJ567" s="374">
        <v>25000</v>
      </c>
      <c r="AK567" s="374">
        <v>50000</v>
      </c>
      <c r="AL567" s="369">
        <v>1.975E-2</v>
      </c>
      <c r="AM567" s="369">
        <v>0.2</v>
      </c>
      <c r="AN567" s="369" t="s">
        <v>2291</v>
      </c>
      <c r="AO567" s="367" t="s">
        <v>1324</v>
      </c>
      <c r="AP567" s="370" t="s">
        <v>13</v>
      </c>
      <c r="AQ567" s="376" t="s">
        <v>668</v>
      </c>
      <c r="AR567" s="369">
        <v>3.9499999999999995E-3</v>
      </c>
      <c r="AS567" s="369">
        <v>3.9499999999999995E-3</v>
      </c>
      <c r="AT567" s="369"/>
      <c r="AW567" s="680"/>
      <c r="AX567" s="680"/>
      <c r="AY567" s="681"/>
      <c r="AZ567" s="681"/>
      <c r="BA567" s="681"/>
      <c r="BB567" s="682"/>
      <c r="BC567" s="681"/>
      <c r="BD567" s="681"/>
      <c r="BE567" s="681"/>
      <c r="BF567" s="681"/>
      <c r="BG567" s="682"/>
      <c r="BH567" s="682"/>
      <c r="BI567" s="683"/>
      <c r="BJ567" s="683"/>
      <c r="BK567" s="683"/>
      <c r="BL567" s="682"/>
      <c r="BM567" s="682"/>
      <c r="BN567" s="682"/>
      <c r="BO567" s="682"/>
      <c r="BP567" s="682"/>
      <c r="BQ567" s="682"/>
      <c r="BR567" s="682"/>
      <c r="BS567" s="682"/>
      <c r="BT567" s="685"/>
      <c r="BU567" s="686"/>
      <c r="BV567" s="684"/>
      <c r="BW567" s="687"/>
    </row>
    <row r="568" spans="2:75" ht="15.75" customHeight="1">
      <c r="B568" s="363" t="s">
        <v>21</v>
      </c>
      <c r="C568" s="364">
        <v>8893082000152</v>
      </c>
      <c r="D568" s="365" t="s">
        <v>13</v>
      </c>
      <c r="E568" s="365" t="s">
        <v>615</v>
      </c>
      <c r="F568" s="365" t="s">
        <v>619</v>
      </c>
      <c r="G568" s="366" t="s">
        <v>34</v>
      </c>
      <c r="H568" s="366" t="s">
        <v>1337</v>
      </c>
      <c r="I568" s="366" t="s">
        <v>34</v>
      </c>
      <c r="J568" s="366" t="s">
        <v>611</v>
      </c>
      <c r="K568" s="367" t="s">
        <v>48</v>
      </c>
      <c r="L568" s="368" t="s">
        <v>715</v>
      </c>
      <c r="M568" s="368" t="s">
        <v>34</v>
      </c>
      <c r="N568" s="367">
        <v>211788</v>
      </c>
      <c r="O568" s="367" t="s">
        <v>1321</v>
      </c>
      <c r="P568" s="371">
        <v>39629</v>
      </c>
      <c r="Q568" s="372">
        <v>1039042229.36</v>
      </c>
      <c r="R568" s="372">
        <v>1115275200.4820235</v>
      </c>
      <c r="S568" s="367">
        <v>30</v>
      </c>
      <c r="T568" s="369">
        <v>0.14334586431711482</v>
      </c>
      <c r="U568" s="369">
        <v>1.8530599664692404</v>
      </c>
      <c r="V568" s="369">
        <v>0.15603999884744879</v>
      </c>
      <c r="W568" s="369">
        <v>1.5297137451562706</v>
      </c>
      <c r="X568" s="369">
        <v>0.24164804189317612</v>
      </c>
      <c r="Y568" s="369">
        <v>1.832460999592127</v>
      </c>
      <c r="Z568" s="369">
        <v>0.35755975055731692</v>
      </c>
      <c r="AA568" s="369">
        <v>2.0324855388420358</v>
      </c>
      <c r="AB568" s="369">
        <v>4.0993004385194605E-2</v>
      </c>
      <c r="AC568" s="373">
        <v>1.1886673540567896</v>
      </c>
      <c r="AD568" s="555">
        <v>8875020000118</v>
      </c>
      <c r="AE568" s="370" t="s">
        <v>2424</v>
      </c>
      <c r="AF568" s="370" t="s">
        <v>2284</v>
      </c>
      <c r="AG568" s="374" t="s">
        <v>719</v>
      </c>
      <c r="AH568" s="374" t="s">
        <v>2282</v>
      </c>
      <c r="AI568" s="374">
        <v>50000</v>
      </c>
      <c r="AJ568" s="374">
        <v>25000</v>
      </c>
      <c r="AK568" s="374">
        <v>50000</v>
      </c>
      <c r="AL568" s="369">
        <v>1.975E-2</v>
      </c>
      <c r="AM568" s="369">
        <v>0.2</v>
      </c>
      <c r="AN568" s="369" t="s">
        <v>64</v>
      </c>
      <c r="AO568" s="367" t="s">
        <v>1324</v>
      </c>
      <c r="AP568" s="370" t="s">
        <v>13</v>
      </c>
      <c r="AQ568" s="376" t="s">
        <v>668</v>
      </c>
      <c r="AR568" s="369">
        <v>3.9499999999999995E-3</v>
      </c>
      <c r="AS568" s="369">
        <v>3.9499999999999995E-3</v>
      </c>
      <c r="AT568" s="369"/>
      <c r="AW568" s="680"/>
      <c r="AX568" s="680"/>
      <c r="AY568" s="681"/>
      <c r="AZ568" s="681"/>
      <c r="BA568" s="681"/>
      <c r="BB568" s="682"/>
      <c r="BC568" s="681"/>
      <c r="BD568" s="681"/>
      <c r="BE568" s="681"/>
      <c r="BF568" s="681"/>
      <c r="BG568" s="682"/>
      <c r="BH568" s="682"/>
      <c r="BI568" s="683"/>
      <c r="BJ568" s="683"/>
      <c r="BK568" s="683"/>
      <c r="BL568" s="218"/>
      <c r="BM568" s="682"/>
      <c r="BN568" s="682"/>
      <c r="BO568" s="682"/>
      <c r="BP568" s="682"/>
      <c r="BQ568" s="682"/>
      <c r="BR568" s="682"/>
      <c r="BS568" s="682"/>
      <c r="BT568" s="685"/>
      <c r="BU568" s="686"/>
      <c r="BV568" s="684"/>
      <c r="BW568" s="687"/>
    </row>
    <row r="569" spans="2:75" ht="15.75" customHeight="1">
      <c r="B569" s="363" t="s">
        <v>515</v>
      </c>
      <c r="C569" s="364">
        <v>9289134000149</v>
      </c>
      <c r="D569" s="365" t="s">
        <v>13</v>
      </c>
      <c r="E569" s="365" t="s">
        <v>615</v>
      </c>
      <c r="F569" s="365" t="s">
        <v>619</v>
      </c>
      <c r="G569" s="366" t="s">
        <v>34</v>
      </c>
      <c r="H569" s="366" t="s">
        <v>1337</v>
      </c>
      <c r="I569" s="366" t="s">
        <v>34</v>
      </c>
      <c r="J569" s="366" t="s">
        <v>611</v>
      </c>
      <c r="K569" s="367" t="s">
        <v>48</v>
      </c>
      <c r="L569" s="368" t="s">
        <v>715</v>
      </c>
      <c r="M569" s="368" t="s">
        <v>34</v>
      </c>
      <c r="N569" s="367">
        <v>211796</v>
      </c>
      <c r="O569" s="367" t="s">
        <v>1321</v>
      </c>
      <c r="P569" s="371">
        <v>39629</v>
      </c>
      <c r="Q569" s="372">
        <v>253849908.16</v>
      </c>
      <c r="R569" s="372">
        <v>241360687.21253973</v>
      </c>
      <c r="S569" s="367">
        <v>30</v>
      </c>
      <c r="T569" s="369">
        <v>0.14417275198155566</v>
      </c>
      <c r="U569" s="369">
        <v>1.8637493047005327</v>
      </c>
      <c r="V569" s="369">
        <v>0.15676840068528763</v>
      </c>
      <c r="W569" s="369">
        <v>1.5368545187500238</v>
      </c>
      <c r="X569" s="369">
        <v>0.24315884854620307</v>
      </c>
      <c r="Y569" s="369">
        <v>1.8439177208959976</v>
      </c>
      <c r="Z569" s="369">
        <v>0.3625755309329155</v>
      </c>
      <c r="AA569" s="369">
        <v>2.0609968605540625</v>
      </c>
      <c r="AB569" s="369">
        <v>4.1281109483702887E-2</v>
      </c>
      <c r="AC569" s="373">
        <v>1.1959251403768398</v>
      </c>
      <c r="AD569" s="555">
        <v>9289155000164</v>
      </c>
      <c r="AE569" s="370" t="s">
        <v>2424</v>
      </c>
      <c r="AF569" s="370" t="s">
        <v>2284</v>
      </c>
      <c r="AG569" s="374" t="s">
        <v>719</v>
      </c>
      <c r="AH569" s="374" t="s">
        <v>2279</v>
      </c>
      <c r="AI569" s="374">
        <v>100000</v>
      </c>
      <c r="AJ569" s="374">
        <v>50000</v>
      </c>
      <c r="AK569" s="374">
        <v>100000</v>
      </c>
      <c r="AL569" s="369">
        <v>1.975E-2</v>
      </c>
      <c r="AM569" s="369">
        <v>0.2</v>
      </c>
      <c r="AN569" s="369" t="s">
        <v>64</v>
      </c>
      <c r="AO569" s="367" t="s">
        <v>1324</v>
      </c>
      <c r="AP569" s="370" t="s">
        <v>13</v>
      </c>
      <c r="AQ569" s="376" t="s">
        <v>668</v>
      </c>
      <c r="AR569" s="369">
        <v>3.9499999999999995E-3</v>
      </c>
      <c r="AS569" s="369">
        <v>3.9499999999999995E-3</v>
      </c>
      <c r="AT569" s="369"/>
      <c r="AX569" s="680"/>
      <c r="AY569" s="681"/>
      <c r="AZ569" s="681"/>
      <c r="BA569" s="681"/>
      <c r="BB569" s="682"/>
      <c r="BC569" s="681"/>
      <c r="BD569" s="681"/>
      <c r="BE569" s="681"/>
      <c r="BF569" s="681"/>
      <c r="BG569" s="682"/>
      <c r="BH569" s="682"/>
      <c r="BI569" s="683"/>
      <c r="BJ569" s="683"/>
      <c r="BK569" s="683"/>
      <c r="BL569" s="682"/>
      <c r="BM569" s="682"/>
      <c r="BN569" s="682"/>
      <c r="BO569" s="682"/>
      <c r="BP569" s="682"/>
      <c r="BQ569" s="682"/>
      <c r="BR569" s="682"/>
      <c r="BS569" s="682"/>
      <c r="BT569" s="685"/>
      <c r="BU569" s="686"/>
      <c r="BV569" s="684"/>
      <c r="BW569" s="687"/>
    </row>
    <row r="570" spans="2:75" ht="15.75" customHeight="1">
      <c r="B570" s="363" t="s">
        <v>648</v>
      </c>
      <c r="C570" s="364">
        <v>30556738000109</v>
      </c>
      <c r="D570" s="365" t="s">
        <v>13</v>
      </c>
      <c r="E570" s="365" t="s">
        <v>615</v>
      </c>
      <c r="F570" s="365" t="s">
        <v>619</v>
      </c>
      <c r="G570" s="366" t="s">
        <v>34</v>
      </c>
      <c r="H570" s="366" t="s">
        <v>865</v>
      </c>
      <c r="I570" s="366" t="s">
        <v>34</v>
      </c>
      <c r="J570" s="366" t="s">
        <v>611</v>
      </c>
      <c r="K570" s="367" t="s">
        <v>48</v>
      </c>
      <c r="L570" s="368" t="s">
        <v>715</v>
      </c>
      <c r="M570" s="368" t="s">
        <v>34</v>
      </c>
      <c r="N570" s="367">
        <v>476080</v>
      </c>
      <c r="O570" s="367" t="s">
        <v>1321</v>
      </c>
      <c r="P570" s="371">
        <v>43375</v>
      </c>
      <c r="Q570" s="372">
        <v>744112869.74000001</v>
      </c>
      <c r="R570" s="372">
        <v>558291905.47972214</v>
      </c>
      <c r="S570" s="367">
        <v>90</v>
      </c>
      <c r="T570" s="369">
        <v>0.18248392530443258</v>
      </c>
      <c r="U570" s="369">
        <v>2.3590053198725824</v>
      </c>
      <c r="V570" s="369">
        <v>0.19159215478208269</v>
      </c>
      <c r="W570" s="369">
        <v>1.8782437503142251</v>
      </c>
      <c r="X570" s="369">
        <v>0.32033237894196409</v>
      </c>
      <c r="Y570" s="369">
        <v>2.4291386212730228</v>
      </c>
      <c r="Z570" s="369">
        <v>0.48295213311651541</v>
      </c>
      <c r="AA570" s="369">
        <v>2.7452564920471429</v>
      </c>
      <c r="AB570" s="369">
        <v>6.0240923843302298E-2</v>
      </c>
      <c r="AC570" s="373">
        <v>1.3281179455378533</v>
      </c>
      <c r="AD570" s="555">
        <v>24300684000105</v>
      </c>
      <c r="AE570" s="370" t="s">
        <v>2424</v>
      </c>
      <c r="AF570" s="370" t="s">
        <v>2284</v>
      </c>
      <c r="AG570" s="374" t="s">
        <v>719</v>
      </c>
      <c r="AH570" s="374" t="s">
        <v>2279</v>
      </c>
      <c r="AI570" s="374">
        <v>50000</v>
      </c>
      <c r="AJ570" s="374">
        <v>25000</v>
      </c>
      <c r="AK570" s="374">
        <v>50000</v>
      </c>
      <c r="AL570" s="369">
        <v>1.975E-2</v>
      </c>
      <c r="AM570" s="369">
        <v>0.2</v>
      </c>
      <c r="AN570" s="369" t="s">
        <v>64</v>
      </c>
      <c r="AO570" s="367" t="s">
        <v>1324</v>
      </c>
      <c r="AP570" s="370" t="s">
        <v>13</v>
      </c>
      <c r="AQ570" s="376" t="s">
        <v>668</v>
      </c>
      <c r="AR570" s="369">
        <v>3.9500000000000004E-3</v>
      </c>
      <c r="AS570" s="369">
        <v>3.9500000000000004E-3</v>
      </c>
      <c r="AT570" s="369"/>
      <c r="AW570" s="680"/>
      <c r="AX570" s="680"/>
      <c r="AY570" s="681"/>
      <c r="AZ570" s="681"/>
      <c r="BA570" s="681"/>
      <c r="BB570" s="682"/>
      <c r="BC570" s="681"/>
      <c r="BD570" s="681"/>
      <c r="BE570" s="681"/>
      <c r="BF570" s="681"/>
      <c r="BG570" s="682"/>
      <c r="BH570" s="682"/>
      <c r="BI570" s="683"/>
      <c r="BJ570" s="683"/>
      <c r="BK570" s="683"/>
      <c r="BL570" s="218"/>
      <c r="BM570" s="682"/>
      <c r="BN570" s="682"/>
      <c r="BO570" s="682"/>
      <c r="BP570" s="682"/>
      <c r="BQ570" s="682"/>
      <c r="BR570" s="682"/>
      <c r="BS570" s="682"/>
      <c r="BT570" s="685"/>
      <c r="BU570" s="686"/>
      <c r="BV570" s="684"/>
      <c r="BW570" s="687"/>
    </row>
    <row r="571" spans="2:75" ht="15.75" customHeight="1">
      <c r="B571" s="363" t="s">
        <v>208</v>
      </c>
      <c r="C571" s="364">
        <v>36668282000147</v>
      </c>
      <c r="D571" s="365" t="s">
        <v>14</v>
      </c>
      <c r="E571" s="365" t="s">
        <v>614</v>
      </c>
      <c r="F571" s="365"/>
      <c r="G571" s="366"/>
      <c r="H571" s="366" t="s">
        <v>1338</v>
      </c>
      <c r="I571" s="366" t="s">
        <v>34</v>
      </c>
      <c r="J571" s="366" t="s">
        <v>608</v>
      </c>
      <c r="K571" s="367" t="s">
        <v>48</v>
      </c>
      <c r="L571" s="368"/>
      <c r="M571" s="368" t="s">
        <v>34</v>
      </c>
      <c r="N571" s="367">
        <v>539538</v>
      </c>
      <c r="O571" s="367" t="s">
        <v>1321</v>
      </c>
      <c r="P571" s="371">
        <v>43985</v>
      </c>
      <c r="Q571" s="372">
        <v>24930185.079999998</v>
      </c>
      <c r="R571" s="372">
        <v>26561857.679007925</v>
      </c>
      <c r="S571" s="367">
        <v>6</v>
      </c>
      <c r="T571" s="369">
        <v>-5.452065542348028E-2</v>
      </c>
      <c r="U571" s="369">
        <v>-0.70479915407544036</v>
      </c>
      <c r="V571" s="369">
        <v>-0.21770602833247588</v>
      </c>
      <c r="W571" s="369">
        <v>-2.1342470289887068</v>
      </c>
      <c r="X571" s="369">
        <v>-0.22538333218806761</v>
      </c>
      <c r="Y571" s="369">
        <v>-1.70912275124218</v>
      </c>
      <c r="Z571" s="369" t="s">
        <v>1421</v>
      </c>
      <c r="AA571" s="369" t="s">
        <v>1421</v>
      </c>
      <c r="AB571" s="369">
        <v>0.35359869672621097</v>
      </c>
      <c r="AC571" s="373">
        <v>-0.79227699980669364</v>
      </c>
      <c r="AD571" s="555">
        <v>0</v>
      </c>
      <c r="AE571" s="370" t="s">
        <v>2425</v>
      </c>
      <c r="AF571" s="370" t="s">
        <v>741</v>
      </c>
      <c r="AG571" s="374" t="s">
        <v>741</v>
      </c>
      <c r="AH571" s="374" t="s">
        <v>2282</v>
      </c>
      <c r="AI571" s="374">
        <v>1000</v>
      </c>
      <c r="AJ571" s="374">
        <v>100</v>
      </c>
      <c r="AK571" s="374">
        <v>1000</v>
      </c>
      <c r="AL571" s="369">
        <v>2.5000000000000001E-2</v>
      </c>
      <c r="AM571" s="369">
        <v>0.2</v>
      </c>
      <c r="AN571" s="369" t="s">
        <v>64</v>
      </c>
      <c r="AO571" s="367" t="s">
        <v>1324</v>
      </c>
      <c r="AP571" s="370" t="s">
        <v>13</v>
      </c>
      <c r="AQ571" s="376" t="s">
        <v>668</v>
      </c>
      <c r="AR571" s="369">
        <v>8.3333333333333332E-3</v>
      </c>
      <c r="AS571" s="369">
        <v>8.3333333333333332E-3</v>
      </c>
      <c r="AT571" s="369"/>
      <c r="AX571" s="680"/>
      <c r="AY571" s="681"/>
      <c r="AZ571" s="681"/>
      <c r="BA571" s="681"/>
      <c r="BB571" s="682"/>
      <c r="BC571" s="681"/>
      <c r="BD571" s="681"/>
      <c r="BE571" s="681"/>
      <c r="BF571" s="681"/>
      <c r="BG571" s="682"/>
      <c r="BH571" s="682"/>
      <c r="BI571" s="683"/>
      <c r="BJ571" s="683"/>
      <c r="BK571" s="683"/>
      <c r="BL571" s="682"/>
      <c r="BM571" s="682"/>
      <c r="BN571" s="682"/>
      <c r="BO571" s="682"/>
      <c r="BP571" s="682"/>
      <c r="BQ571" s="682"/>
      <c r="BR571" s="682"/>
      <c r="BS571" s="682"/>
      <c r="BT571" s="685"/>
      <c r="BU571" s="686"/>
      <c r="BV571" s="684"/>
      <c r="BW571" s="687"/>
    </row>
    <row r="572" spans="2:75" ht="15.75" customHeight="1">
      <c r="B572" s="363" t="s">
        <v>960</v>
      </c>
      <c r="C572" s="364">
        <v>23686321000197</v>
      </c>
      <c r="D572" s="365" t="s">
        <v>13</v>
      </c>
      <c r="E572" s="365" t="s">
        <v>615</v>
      </c>
      <c r="F572" s="365" t="s">
        <v>619</v>
      </c>
      <c r="G572" s="366" t="s">
        <v>34</v>
      </c>
      <c r="H572" s="366" t="s">
        <v>1337</v>
      </c>
      <c r="I572" s="366" t="s">
        <v>34</v>
      </c>
      <c r="J572" s="366"/>
      <c r="K572" s="367" t="s">
        <v>48</v>
      </c>
      <c r="L572" s="368"/>
      <c r="M572" s="368" t="s">
        <v>34</v>
      </c>
      <c r="N572" s="367">
        <v>415391</v>
      </c>
      <c r="O572" s="367" t="s">
        <v>1321</v>
      </c>
      <c r="P572" s="371">
        <v>42426</v>
      </c>
      <c r="Q572" s="372">
        <v>647458.25</v>
      </c>
      <c r="R572" s="372">
        <v>96225000.719880998</v>
      </c>
      <c r="S572" s="367">
        <v>91</v>
      </c>
      <c r="T572" s="369">
        <v>2.2174832955861312E-3</v>
      </c>
      <c r="U572" s="369">
        <v>2.8665839373465108E-2</v>
      </c>
      <c r="V572" s="369">
        <v>-2.4936465313650791E-2</v>
      </c>
      <c r="W572" s="369">
        <v>-0.24446074101293069</v>
      </c>
      <c r="X572" s="369">
        <v>-3.9855859928247694E-2</v>
      </c>
      <c r="Y572" s="369">
        <v>-0.30223422607333356</v>
      </c>
      <c r="Z572" s="369">
        <v>6.8724571255969202E-3</v>
      </c>
      <c r="AA572" s="369">
        <v>3.906527427182703E-2</v>
      </c>
      <c r="AB572" s="369">
        <v>4.7295064418211512E-2</v>
      </c>
      <c r="AC572" s="373">
        <v>-2.5640040049371753</v>
      </c>
      <c r="AD572" s="555">
        <v>0</v>
      </c>
      <c r="AE572" s="370" t="s">
        <v>2313</v>
      </c>
      <c r="AF572" s="370" t="s">
        <v>2278</v>
      </c>
      <c r="AG572" s="374" t="s">
        <v>1444</v>
      </c>
      <c r="AH572" s="374" t="s">
        <v>726</v>
      </c>
      <c r="AI572" s="374">
        <v>100000</v>
      </c>
      <c r="AJ572" s="374">
        <v>1000</v>
      </c>
      <c r="AK572" s="374">
        <v>100000</v>
      </c>
      <c r="AL572" s="369">
        <v>0.02</v>
      </c>
      <c r="AM572" s="369">
        <v>0.2</v>
      </c>
      <c r="AN572" s="369" t="s">
        <v>34</v>
      </c>
      <c r="AO572" s="367" t="s">
        <v>1324</v>
      </c>
      <c r="AP572" s="370" t="s">
        <v>13</v>
      </c>
      <c r="AQ572" s="376" t="s">
        <v>679</v>
      </c>
      <c r="AR572" s="369">
        <v>6.9999999999999993E-3</v>
      </c>
      <c r="AS572" s="369">
        <v>6.9999999999999993E-3</v>
      </c>
      <c r="AT572" s="369"/>
      <c r="AX572" s="680"/>
      <c r="AY572" s="681"/>
      <c r="AZ572" s="681"/>
      <c r="BA572" s="681"/>
      <c r="BB572" s="682"/>
      <c r="BC572" s="681"/>
      <c r="BD572" s="681"/>
      <c r="BE572" s="681"/>
      <c r="BF572" s="681"/>
      <c r="BG572" s="682"/>
      <c r="BH572" s="682"/>
      <c r="BI572" s="683"/>
      <c r="BJ572" s="683"/>
      <c r="BK572" s="683"/>
      <c r="BL572" s="682"/>
      <c r="BM572" s="682"/>
      <c r="BN572" s="682"/>
      <c r="BO572" s="682"/>
      <c r="BP572" s="682"/>
      <c r="BQ572" s="682"/>
      <c r="BR572" s="682"/>
      <c r="BS572" s="682"/>
      <c r="BT572" s="685"/>
      <c r="BU572" s="686"/>
      <c r="BV572" s="684"/>
      <c r="BW572" s="687"/>
    </row>
    <row r="573" spans="2:75" ht="15.75" customHeight="1">
      <c r="B573" s="363" t="s">
        <v>535</v>
      </c>
      <c r="C573" s="364">
        <v>37495383000126</v>
      </c>
      <c r="D573" s="365" t="s">
        <v>14</v>
      </c>
      <c r="E573" s="365" t="s">
        <v>614</v>
      </c>
      <c r="F573" s="365"/>
      <c r="G573" s="366"/>
      <c r="H573" s="366" t="s">
        <v>865</v>
      </c>
      <c r="I573" s="366" t="s">
        <v>34</v>
      </c>
      <c r="J573" s="366" t="s">
        <v>608</v>
      </c>
      <c r="K573" s="367" t="s">
        <v>48</v>
      </c>
      <c r="L573" s="368" t="s">
        <v>715</v>
      </c>
      <c r="M573" s="368" t="s">
        <v>34</v>
      </c>
      <c r="N573" s="367">
        <v>593559</v>
      </c>
      <c r="O573" s="367" t="s">
        <v>1321</v>
      </c>
      <c r="P573" s="371">
        <v>44316</v>
      </c>
      <c r="Q573" s="372">
        <v>50415599.880000003</v>
      </c>
      <c r="R573" s="372">
        <v>35254838.503492057</v>
      </c>
      <c r="S573" s="367">
        <v>32</v>
      </c>
      <c r="T573" s="369">
        <v>0.17188220886885985</v>
      </c>
      <c r="U573" s="369">
        <v>2.2219548622524163</v>
      </c>
      <c r="V573" s="369">
        <v>9.2075561739139999E-2</v>
      </c>
      <c r="W573" s="369">
        <v>0.90264838134898573</v>
      </c>
      <c r="X573" s="369" t="s">
        <v>1421</v>
      </c>
      <c r="Y573" s="369" t="s">
        <v>1421</v>
      </c>
      <c r="Z573" s="369" t="s">
        <v>1421</v>
      </c>
      <c r="AA573" s="369" t="s">
        <v>1421</v>
      </c>
      <c r="AB573" s="369">
        <v>0.15674486255354012</v>
      </c>
      <c r="AC573" s="373">
        <v>2.044670799141652E-2</v>
      </c>
      <c r="AD573" s="555">
        <v>37487877000169</v>
      </c>
      <c r="AE573" s="370" t="s">
        <v>2426</v>
      </c>
      <c r="AF573" s="370" t="s">
        <v>736</v>
      </c>
      <c r="AG573" s="374" t="s">
        <v>736</v>
      </c>
      <c r="AH573" s="374" t="s">
        <v>2279</v>
      </c>
      <c r="AI573" s="374">
        <v>25000</v>
      </c>
      <c r="AJ573" s="374">
        <v>5000</v>
      </c>
      <c r="AK573" s="374">
        <v>10000</v>
      </c>
      <c r="AL573" s="369">
        <v>1.9E-2</v>
      </c>
      <c r="AM573" s="369">
        <v>0.2</v>
      </c>
      <c r="AN573" s="369" t="s">
        <v>2291</v>
      </c>
      <c r="AO573" s="367" t="s">
        <v>1324</v>
      </c>
      <c r="AP573" s="370" t="s">
        <v>13</v>
      </c>
      <c r="AQ573" s="376" t="s">
        <v>668</v>
      </c>
      <c r="AR573" s="369">
        <v>5.0672999999999994E-3</v>
      </c>
      <c r="AS573" s="369">
        <v>5.0672999999999994E-3</v>
      </c>
      <c r="AT573" s="369"/>
      <c r="AX573" s="680"/>
      <c r="AY573" s="681"/>
      <c r="AZ573" s="681"/>
      <c r="BA573" s="681"/>
      <c r="BB573" s="682"/>
      <c r="BC573" s="681"/>
      <c r="BD573" s="681"/>
      <c r="BE573" s="681"/>
      <c r="BF573" s="681"/>
      <c r="BG573" s="682"/>
      <c r="BH573" s="682"/>
      <c r="BI573" s="683"/>
      <c r="BJ573" s="683"/>
      <c r="BK573" s="683"/>
      <c r="BL573" s="682"/>
      <c r="BM573" s="682"/>
      <c r="BN573" s="682"/>
      <c r="BO573" s="682"/>
      <c r="BP573" s="682"/>
      <c r="BQ573" s="682"/>
      <c r="BR573" s="682"/>
      <c r="BS573" s="682"/>
      <c r="BT573" s="685"/>
      <c r="BU573" s="686"/>
      <c r="BV573" s="684"/>
      <c r="BW573" s="687"/>
    </row>
    <row r="574" spans="2:75" ht="15.75" customHeight="1">
      <c r="B574" s="363" t="s">
        <v>961</v>
      </c>
      <c r="C574" s="364">
        <v>37287419000186</v>
      </c>
      <c r="D574" s="365" t="s">
        <v>13</v>
      </c>
      <c r="E574" s="365" t="s">
        <v>615</v>
      </c>
      <c r="F574" s="365" t="s">
        <v>619</v>
      </c>
      <c r="G574" s="366" t="s">
        <v>34</v>
      </c>
      <c r="H574" s="366" t="s">
        <v>1337</v>
      </c>
      <c r="I574" s="366" t="s">
        <v>34</v>
      </c>
      <c r="J574" s="366" t="s">
        <v>611</v>
      </c>
      <c r="K574" s="367" t="s">
        <v>48</v>
      </c>
      <c r="L574" s="368" t="s">
        <v>715</v>
      </c>
      <c r="M574" s="368" t="s">
        <v>34</v>
      </c>
      <c r="N574" s="367">
        <v>541941</v>
      </c>
      <c r="O574" s="367" t="s">
        <v>1324</v>
      </c>
      <c r="P574" s="371">
        <v>44012</v>
      </c>
      <c r="Q574" s="372">
        <v>574911140.00999999</v>
      </c>
      <c r="R574" s="372">
        <v>469589631.78547621</v>
      </c>
      <c r="S574" s="367">
        <v>31</v>
      </c>
      <c r="T574" s="369">
        <v>0.15047570597265358</v>
      </c>
      <c r="U574" s="369">
        <v>1.9452288211626381</v>
      </c>
      <c r="V574" s="369">
        <v>0.21029275429321714</v>
      </c>
      <c r="W574" s="369">
        <v>2.0615721553779291</v>
      </c>
      <c r="X574" s="369">
        <v>0.29213301249842738</v>
      </c>
      <c r="Y574" s="369">
        <v>2.2152977028192691</v>
      </c>
      <c r="Z574" s="369" t="s">
        <v>1421</v>
      </c>
      <c r="AA574" s="369" t="s">
        <v>1421</v>
      </c>
      <c r="AB574" s="369">
        <v>3.784107190042664E-2</v>
      </c>
      <c r="AC574" s="373">
        <v>2.4971430328588626</v>
      </c>
      <c r="AD574" s="555">
        <v>36986798000130</v>
      </c>
      <c r="AE574" s="370" t="s">
        <v>2292</v>
      </c>
      <c r="AF574" s="370" t="s">
        <v>2278</v>
      </c>
      <c r="AG574" s="374" t="s">
        <v>1444</v>
      </c>
      <c r="AH574" s="374" t="s">
        <v>2282</v>
      </c>
      <c r="AI574" s="374">
        <v>500</v>
      </c>
      <c r="AJ574" s="374">
        <v>100</v>
      </c>
      <c r="AK574" s="374">
        <v>100</v>
      </c>
      <c r="AL574" s="369">
        <v>0</v>
      </c>
      <c r="AM574" s="369" t="s">
        <v>34</v>
      </c>
      <c r="AN574" s="369" t="s">
        <v>34</v>
      </c>
      <c r="AO574" s="367" t="s">
        <v>1324</v>
      </c>
      <c r="AP574" s="370" t="s">
        <v>13</v>
      </c>
      <c r="AQ574" s="376" t="s">
        <v>668</v>
      </c>
      <c r="AR574" s="369">
        <v>5.0666666666666664E-3</v>
      </c>
      <c r="AS574" s="369">
        <v>5.0666666666666664E-3</v>
      </c>
      <c r="AT574" s="369"/>
      <c r="AX574" s="680"/>
      <c r="AY574" s="681"/>
      <c r="AZ574" s="681"/>
      <c r="BA574" s="681"/>
      <c r="BB574" s="682"/>
      <c r="BC574" s="681"/>
      <c r="BD574" s="681"/>
      <c r="BE574" s="681"/>
      <c r="BF574" s="681"/>
      <c r="BG574" s="682"/>
      <c r="BH574" s="682"/>
      <c r="BI574" s="683"/>
      <c r="BJ574" s="683"/>
      <c r="BK574" s="683"/>
      <c r="BL574" s="682"/>
      <c r="BM574" s="682"/>
      <c r="BN574" s="682"/>
      <c r="BO574" s="682"/>
      <c r="BP574" s="682"/>
      <c r="BQ574" s="682"/>
      <c r="BR574" s="682"/>
      <c r="BS574" s="682"/>
      <c r="BT574" s="685"/>
      <c r="BU574" s="686"/>
      <c r="BV574" s="684"/>
      <c r="BW574" s="687"/>
    </row>
    <row r="575" spans="2:75" ht="15.75" customHeight="1">
      <c r="B575" s="363" t="s">
        <v>516</v>
      </c>
      <c r="C575" s="364">
        <v>35828684000107</v>
      </c>
      <c r="D575" s="365" t="s">
        <v>13</v>
      </c>
      <c r="E575" s="365" t="s">
        <v>615</v>
      </c>
      <c r="F575" s="365" t="s">
        <v>619</v>
      </c>
      <c r="G575" s="366" t="s">
        <v>34</v>
      </c>
      <c r="H575" s="366" t="s">
        <v>1337</v>
      </c>
      <c r="I575" s="366" t="s">
        <v>34</v>
      </c>
      <c r="J575" s="366" t="s">
        <v>611</v>
      </c>
      <c r="K575" s="367" t="s">
        <v>48</v>
      </c>
      <c r="L575" s="368" t="s">
        <v>715</v>
      </c>
      <c r="M575" s="368" t="s">
        <v>34</v>
      </c>
      <c r="N575" s="367">
        <v>541419</v>
      </c>
      <c r="O575" s="367" t="s">
        <v>1324</v>
      </c>
      <c r="P575" s="371">
        <v>44012</v>
      </c>
      <c r="Q575" s="372">
        <v>405751713.69</v>
      </c>
      <c r="R575" s="372">
        <v>353178947.3776589</v>
      </c>
      <c r="S575" s="367">
        <v>31</v>
      </c>
      <c r="T575" s="369">
        <v>0.15130426242004935</v>
      </c>
      <c r="U575" s="369">
        <v>1.9559397320769041</v>
      </c>
      <c r="V575" s="369">
        <v>0.21154282547948644</v>
      </c>
      <c r="W575" s="369">
        <v>2.0738270329105126</v>
      </c>
      <c r="X575" s="369">
        <v>0.29451305436663766</v>
      </c>
      <c r="Y575" s="369">
        <v>2.2333459926656221</v>
      </c>
      <c r="Z575" s="369" t="s">
        <v>1421</v>
      </c>
      <c r="AA575" s="369" t="s">
        <v>1421</v>
      </c>
      <c r="AB575" s="369">
        <v>3.8261336413319254E-2</v>
      </c>
      <c r="AC575" s="373">
        <v>2.497131049700041</v>
      </c>
      <c r="AD575" s="555">
        <v>35828652000101</v>
      </c>
      <c r="AE575" s="370" t="s">
        <v>2426</v>
      </c>
      <c r="AF575" s="370" t="s">
        <v>736</v>
      </c>
      <c r="AG575" s="374" t="s">
        <v>736</v>
      </c>
      <c r="AH575" s="374" t="s">
        <v>2282</v>
      </c>
      <c r="AI575" s="374">
        <v>500</v>
      </c>
      <c r="AJ575" s="374">
        <v>100</v>
      </c>
      <c r="AK575" s="374">
        <v>100</v>
      </c>
      <c r="AL575" s="369">
        <v>1.9E-2</v>
      </c>
      <c r="AM575" s="369">
        <v>0.2</v>
      </c>
      <c r="AN575" s="369" t="s">
        <v>64</v>
      </c>
      <c r="AO575" s="367" t="s">
        <v>1324</v>
      </c>
      <c r="AP575" s="370" t="s">
        <v>13</v>
      </c>
      <c r="AQ575" s="376" t="s">
        <v>668</v>
      </c>
      <c r="AR575" s="369">
        <v>5.0672999999999994E-3</v>
      </c>
      <c r="AS575" s="369">
        <v>5.0672999999999994E-3</v>
      </c>
      <c r="AT575" s="369"/>
      <c r="AX575" s="680"/>
      <c r="AY575" s="681"/>
      <c r="AZ575" s="681"/>
      <c r="BA575" s="681"/>
      <c r="BB575" s="682"/>
      <c r="BC575" s="681"/>
      <c r="BD575" s="681"/>
      <c r="BE575" s="681"/>
      <c r="BF575" s="681"/>
      <c r="BG575" s="682"/>
      <c r="BH575" s="682"/>
      <c r="BI575" s="683"/>
      <c r="BJ575" s="683"/>
      <c r="BK575" s="683"/>
      <c r="BL575" s="682"/>
      <c r="BM575" s="682"/>
      <c r="BN575" s="682"/>
      <c r="BO575" s="682"/>
      <c r="BP575" s="682"/>
      <c r="BQ575" s="682"/>
      <c r="BR575" s="682"/>
      <c r="BS575" s="682"/>
      <c r="BT575" s="685"/>
      <c r="BU575" s="686"/>
      <c r="BV575" s="684"/>
      <c r="BW575" s="687"/>
    </row>
    <row r="576" spans="2:75" ht="15.75" customHeight="1">
      <c r="B576" s="363" t="s">
        <v>962</v>
      </c>
      <c r="C576" s="364">
        <v>32102192000133</v>
      </c>
      <c r="D576" s="365" t="s">
        <v>14</v>
      </c>
      <c r="E576" s="365" t="s">
        <v>607</v>
      </c>
      <c r="F576" s="365"/>
      <c r="G576" s="366"/>
      <c r="H576" s="366" t="s">
        <v>34</v>
      </c>
      <c r="I576" s="366" t="s">
        <v>34</v>
      </c>
      <c r="J576" s="366" t="s">
        <v>611</v>
      </c>
      <c r="K576" s="367" t="s">
        <v>48</v>
      </c>
      <c r="L576" s="368"/>
      <c r="M576" s="368" t="s">
        <v>34</v>
      </c>
      <c r="N576" s="367">
        <v>482641</v>
      </c>
      <c r="O576" s="367" t="s">
        <v>1321</v>
      </c>
      <c r="P576" s="371">
        <v>43452</v>
      </c>
      <c r="Q576" s="372">
        <v>47071357.210000001</v>
      </c>
      <c r="R576" s="372">
        <v>74766020.977619082</v>
      </c>
      <c r="S576" s="367">
        <v>34</v>
      </c>
      <c r="T576" s="369">
        <v>-0.10227818531546429</v>
      </c>
      <c r="U576" s="369">
        <v>-1.3221700643691352</v>
      </c>
      <c r="V576" s="369">
        <v>-8.6392710872588818E-2</v>
      </c>
      <c r="W576" s="369">
        <v>-0.84693744090777656</v>
      </c>
      <c r="X576" s="369">
        <v>0.12024298521536125</v>
      </c>
      <c r="Y576" s="369">
        <v>0.91182440029490019</v>
      </c>
      <c r="Z576" s="369">
        <v>2.7494282422430905E-2</v>
      </c>
      <c r="AA576" s="369">
        <v>0.15628641461274242</v>
      </c>
      <c r="AB576" s="369">
        <v>0.1691954586202602</v>
      </c>
      <c r="AC576" s="373">
        <v>-1.0236294338056817</v>
      </c>
      <c r="AD576" s="555">
        <v>31533583000140</v>
      </c>
      <c r="AE576" s="370" t="s">
        <v>2427</v>
      </c>
      <c r="AF576" s="370" t="s">
        <v>2287</v>
      </c>
      <c r="AG576" s="374" t="s">
        <v>1445</v>
      </c>
      <c r="AH576" s="374" t="s">
        <v>2279</v>
      </c>
      <c r="AI576" s="374">
        <v>1000</v>
      </c>
      <c r="AJ576" s="374">
        <v>1000</v>
      </c>
      <c r="AK576" s="374">
        <v>1000</v>
      </c>
      <c r="AL576" s="369">
        <v>0.02</v>
      </c>
      <c r="AM576" s="369">
        <v>0.2</v>
      </c>
      <c r="AN576" s="369" t="s">
        <v>2291</v>
      </c>
      <c r="AO576" s="367" t="s">
        <v>1324</v>
      </c>
      <c r="AP576" s="370" t="s">
        <v>716</v>
      </c>
      <c r="AQ576" s="376" t="s">
        <v>687</v>
      </c>
      <c r="AR576" s="369">
        <v>6.0000000000000001E-3</v>
      </c>
      <c r="AS576" s="369">
        <v>6.0000000000000001E-3</v>
      </c>
      <c r="AT576" s="369"/>
      <c r="AX576" s="680"/>
      <c r="AY576" s="681"/>
      <c r="AZ576" s="681"/>
      <c r="BA576" s="681"/>
      <c r="BB576" s="682"/>
      <c r="BC576" s="681"/>
      <c r="BD576" s="681"/>
      <c r="BE576" s="681"/>
      <c r="BF576" s="681"/>
      <c r="BG576" s="682"/>
      <c r="BH576" s="682"/>
      <c r="BI576" s="683"/>
      <c r="BJ576" s="683"/>
      <c r="BK576" s="683"/>
      <c r="BL576" s="682"/>
      <c r="BM576" s="682"/>
      <c r="BN576" s="682"/>
      <c r="BO576" s="682"/>
      <c r="BP576" s="682"/>
      <c r="BQ576" s="682"/>
      <c r="BR576" s="682"/>
      <c r="BS576" s="682"/>
      <c r="BT576" s="685"/>
      <c r="BU576" s="686"/>
      <c r="BV576" s="684"/>
      <c r="BW576" s="687"/>
    </row>
    <row r="577" spans="2:75" ht="15.75" customHeight="1">
      <c r="B577" s="363" t="s">
        <v>963</v>
      </c>
      <c r="C577" s="364">
        <v>28075532000107</v>
      </c>
      <c r="D577" s="365" t="s">
        <v>14</v>
      </c>
      <c r="E577" s="365" t="s">
        <v>607</v>
      </c>
      <c r="F577" s="365"/>
      <c r="G577" s="366"/>
      <c r="H577" s="366" t="s">
        <v>34</v>
      </c>
      <c r="I577" s="366" t="s">
        <v>34</v>
      </c>
      <c r="J577" s="366" t="s">
        <v>611</v>
      </c>
      <c r="K577" s="367" t="s">
        <v>49</v>
      </c>
      <c r="L577" s="368"/>
      <c r="M577" s="368" t="s">
        <v>34</v>
      </c>
      <c r="N577" s="367">
        <v>454117</v>
      </c>
      <c r="O577" s="367" t="s">
        <v>1321</v>
      </c>
      <c r="P577" s="371">
        <v>43018</v>
      </c>
      <c r="Q577" s="372">
        <v>120372470.54000001</v>
      </c>
      <c r="R577" s="372">
        <v>177168373.39789668</v>
      </c>
      <c r="S577" s="367">
        <v>34</v>
      </c>
      <c r="T577" s="369">
        <v>-0.23124726818615682</v>
      </c>
      <c r="U577" s="369">
        <v>-2.9893785710006044</v>
      </c>
      <c r="V577" s="369">
        <v>-0.16956401587677528</v>
      </c>
      <c r="W577" s="369">
        <v>-1.6622943327767148</v>
      </c>
      <c r="X577" s="369">
        <v>2.0683275287770586E-2</v>
      </c>
      <c r="Y577" s="369">
        <v>0.15684503384232684</v>
      </c>
      <c r="Z577" s="369">
        <v>0.23653155815778026</v>
      </c>
      <c r="AA577" s="369">
        <v>1.3445220573236709</v>
      </c>
      <c r="AB577" s="369">
        <v>0.21404352062955087</v>
      </c>
      <c r="AC577" s="373">
        <v>-1.2150302428449946</v>
      </c>
      <c r="AD577" s="555">
        <v>28075437000103</v>
      </c>
      <c r="AE577" s="370" t="s">
        <v>2427</v>
      </c>
      <c r="AF577" s="370" t="s">
        <v>2287</v>
      </c>
      <c r="AG577" s="374" t="s">
        <v>1445</v>
      </c>
      <c r="AH577" s="374" t="s">
        <v>2279</v>
      </c>
      <c r="AI577" s="374">
        <v>1000</v>
      </c>
      <c r="AJ577" s="374">
        <v>1000</v>
      </c>
      <c r="AK577" s="374">
        <v>1000</v>
      </c>
      <c r="AL577" s="369">
        <v>0.02</v>
      </c>
      <c r="AM577" s="369">
        <v>0.2</v>
      </c>
      <c r="AN577" s="369" t="s">
        <v>2291</v>
      </c>
      <c r="AO577" s="367" t="s">
        <v>1324</v>
      </c>
      <c r="AP577" s="370" t="s">
        <v>716</v>
      </c>
      <c r="AQ577" s="376" t="s">
        <v>687</v>
      </c>
      <c r="AR577" s="369">
        <v>6.0000000000000001E-3</v>
      </c>
      <c r="AS577" s="369">
        <v>6.0000000000000001E-3</v>
      </c>
      <c r="AT577" s="369"/>
      <c r="AX577" s="680"/>
      <c r="AY577" s="681"/>
      <c r="AZ577" s="681"/>
      <c r="BA577" s="681"/>
      <c r="BB577" s="682"/>
      <c r="BC577" s="681"/>
      <c r="BD577" s="681"/>
      <c r="BE577" s="681"/>
      <c r="BF577" s="681"/>
      <c r="BG577" s="682"/>
      <c r="BH577" s="682"/>
      <c r="BI577" s="683"/>
      <c r="BJ577" s="683"/>
      <c r="BK577" s="683"/>
      <c r="BL577" s="682"/>
      <c r="BM577" s="682"/>
      <c r="BN577" s="682"/>
      <c r="BO577" s="682"/>
      <c r="BP577" s="682"/>
      <c r="BQ577" s="682"/>
      <c r="BR577" s="682"/>
      <c r="BS577" s="682"/>
      <c r="BT577" s="685"/>
      <c r="BU577" s="686"/>
      <c r="BV577" s="684"/>
      <c r="BW577" s="687"/>
    </row>
    <row r="578" spans="2:75" ht="15.75" customHeight="1">
      <c r="B578" s="363" t="s">
        <v>964</v>
      </c>
      <c r="C578" s="364">
        <v>36352424000162</v>
      </c>
      <c r="D578" s="365" t="s">
        <v>14</v>
      </c>
      <c r="E578" s="365" t="s">
        <v>607</v>
      </c>
      <c r="F578" s="365"/>
      <c r="G578" s="366"/>
      <c r="H578" s="366" t="s">
        <v>34</v>
      </c>
      <c r="I578" s="366" t="s">
        <v>34</v>
      </c>
      <c r="J578" s="366" t="s">
        <v>611</v>
      </c>
      <c r="K578" s="367" t="s">
        <v>49</v>
      </c>
      <c r="L578" s="368"/>
      <c r="M578" s="368" t="s">
        <v>1418</v>
      </c>
      <c r="N578" s="367">
        <v>557021</v>
      </c>
      <c r="O578" s="367" t="s">
        <v>1321</v>
      </c>
      <c r="P578" s="371">
        <v>44132</v>
      </c>
      <c r="Q578" s="372">
        <v>18551952.260000002</v>
      </c>
      <c r="R578" s="372">
        <v>25741449.411904752</v>
      </c>
      <c r="S578" s="367">
        <v>19</v>
      </c>
      <c r="T578" s="369">
        <v>-0.28399075586252631</v>
      </c>
      <c r="U578" s="369">
        <v>-3.6712039307391113</v>
      </c>
      <c r="V578" s="369">
        <v>-0.204763034307195</v>
      </c>
      <c r="W578" s="369">
        <v>-2.0073624095950344</v>
      </c>
      <c r="X578" s="369" t="s">
        <v>1421</v>
      </c>
      <c r="Y578" s="369" t="s">
        <v>1421</v>
      </c>
      <c r="Z578" s="369" t="s">
        <v>1421</v>
      </c>
      <c r="AA578" s="369" t="s">
        <v>1421</v>
      </c>
      <c r="AB578" s="369">
        <v>0.21166265914645094</v>
      </c>
      <c r="AC578" s="373">
        <v>-1.4354780499797222</v>
      </c>
      <c r="AD578" s="555">
        <v>36327593000142</v>
      </c>
      <c r="AE578" s="370" t="s">
        <v>2427</v>
      </c>
      <c r="AF578" s="370" t="s">
        <v>2287</v>
      </c>
      <c r="AG578" s="374" t="s">
        <v>1445</v>
      </c>
      <c r="AH578" s="374" t="s">
        <v>2279</v>
      </c>
      <c r="AI578" s="374">
        <v>1000</v>
      </c>
      <c r="AJ578" s="374">
        <v>1000</v>
      </c>
      <c r="AK578" s="374">
        <v>1000</v>
      </c>
      <c r="AL578" s="369">
        <v>1.2E-2</v>
      </c>
      <c r="AM578" s="369" t="s">
        <v>34</v>
      </c>
      <c r="AN578" s="369" t="s">
        <v>34</v>
      </c>
      <c r="AO578" s="367" t="s">
        <v>1324</v>
      </c>
      <c r="AP578" s="370" t="s">
        <v>716</v>
      </c>
      <c r="AQ578" s="376" t="s">
        <v>687</v>
      </c>
      <c r="AR578" s="369">
        <v>3.2000000000000002E-3</v>
      </c>
      <c r="AS578" s="369">
        <v>3.2000000000000002E-3</v>
      </c>
      <c r="AT578" s="369"/>
      <c r="AX578" s="680"/>
      <c r="AY578" s="681"/>
      <c r="AZ578" s="681"/>
      <c r="BA578" s="681"/>
      <c r="BB578" s="682"/>
      <c r="BC578" s="681"/>
      <c r="BD578" s="681"/>
      <c r="BE578" s="681"/>
      <c r="BF578" s="681"/>
      <c r="BG578" s="682"/>
      <c r="BH578" s="682"/>
      <c r="BI578" s="683"/>
      <c r="BJ578" s="683"/>
      <c r="BK578" s="683"/>
      <c r="BL578" s="682"/>
      <c r="BM578" s="682"/>
      <c r="BN578" s="682"/>
      <c r="BO578" s="682"/>
      <c r="BP578" s="682"/>
      <c r="BQ578" s="682"/>
      <c r="BR578" s="682"/>
      <c r="BS578" s="682"/>
      <c r="BT578" s="685"/>
      <c r="BU578" s="686"/>
      <c r="BV578" s="684"/>
      <c r="BW578" s="687"/>
    </row>
    <row r="579" spans="2:75" ht="15.75" customHeight="1">
      <c r="B579" s="363" t="s">
        <v>209</v>
      </c>
      <c r="C579" s="364">
        <v>27324405000131</v>
      </c>
      <c r="D579" s="365" t="s">
        <v>13</v>
      </c>
      <c r="E579" s="365" t="s">
        <v>615</v>
      </c>
      <c r="F579" s="365" t="s">
        <v>619</v>
      </c>
      <c r="G579" s="366" t="s">
        <v>34</v>
      </c>
      <c r="H579" s="366" t="s">
        <v>1337</v>
      </c>
      <c r="I579" s="366" t="s">
        <v>34</v>
      </c>
      <c r="J579" s="366" t="s">
        <v>611</v>
      </c>
      <c r="K579" s="367" t="s">
        <v>48</v>
      </c>
      <c r="L579" s="368"/>
      <c r="M579" s="368" t="s">
        <v>1418</v>
      </c>
      <c r="N579" s="367">
        <v>441996</v>
      </c>
      <c r="O579" s="367" t="s">
        <v>1321</v>
      </c>
      <c r="P579" s="371">
        <v>42877</v>
      </c>
      <c r="Q579" s="372">
        <v>58067890.469999999</v>
      </c>
      <c r="R579" s="372">
        <v>74265138.602063477</v>
      </c>
      <c r="S579" s="367">
        <v>13</v>
      </c>
      <c r="T579" s="369">
        <v>4.2272682563059494E-2</v>
      </c>
      <c r="U579" s="369">
        <v>0.54646721833268252</v>
      </c>
      <c r="V579" s="369">
        <v>5.4754052662313812E-2</v>
      </c>
      <c r="W579" s="369">
        <v>0.53677279914899934</v>
      </c>
      <c r="X579" s="369">
        <v>9.1780808383400858E-2</v>
      </c>
      <c r="Y579" s="369">
        <v>0.69599054292344986</v>
      </c>
      <c r="Z579" s="369">
        <v>0.18258804378308646</v>
      </c>
      <c r="AA579" s="369">
        <v>1.0378896337637171</v>
      </c>
      <c r="AB579" s="369">
        <v>3.9114029565807014E-2</v>
      </c>
      <c r="AC579" s="373">
        <v>-1.1013187219327158</v>
      </c>
      <c r="AD579" s="555">
        <v>0</v>
      </c>
      <c r="AE579" s="370" t="s">
        <v>2428</v>
      </c>
      <c r="AF579" s="370" t="s">
        <v>2287</v>
      </c>
      <c r="AG579" s="374" t="s">
        <v>1445</v>
      </c>
      <c r="AH579" s="374" t="s">
        <v>2282</v>
      </c>
      <c r="AI579" s="374">
        <v>25000</v>
      </c>
      <c r="AJ579" s="374">
        <v>10000</v>
      </c>
      <c r="AK579" s="374">
        <v>20000</v>
      </c>
      <c r="AL579" s="369">
        <v>5.5000000000000005E-3</v>
      </c>
      <c r="AM579" s="369">
        <v>0.1</v>
      </c>
      <c r="AN579" s="369" t="s">
        <v>64</v>
      </c>
      <c r="AO579" s="367" t="s">
        <v>1324</v>
      </c>
      <c r="AP579" s="370" t="s">
        <v>13</v>
      </c>
      <c r="AQ579" s="376" t="s">
        <v>668</v>
      </c>
      <c r="AR579" s="369">
        <v>1.2833333333333332E-3</v>
      </c>
      <c r="AS579" s="369">
        <v>1.2833333333333332E-3</v>
      </c>
      <c r="AT579" s="369"/>
      <c r="AX579" s="680"/>
      <c r="AY579" s="681"/>
      <c r="AZ579" s="681"/>
      <c r="BA579" s="681"/>
      <c r="BB579" s="682"/>
      <c r="BC579" s="681"/>
      <c r="BD579" s="681"/>
      <c r="BE579" s="681"/>
      <c r="BF579" s="681"/>
      <c r="BG579" s="682"/>
      <c r="BH579" s="682"/>
      <c r="BI579" s="683"/>
      <c r="BJ579" s="683"/>
      <c r="BK579" s="683"/>
      <c r="BL579" s="682"/>
      <c r="BM579" s="682"/>
      <c r="BN579" s="682"/>
      <c r="BO579" s="682"/>
      <c r="BP579" s="682"/>
      <c r="BQ579" s="682"/>
      <c r="BR579" s="682"/>
      <c r="BS579" s="682"/>
      <c r="BT579" s="685"/>
      <c r="BU579" s="686"/>
      <c r="BV579" s="684"/>
      <c r="BW579" s="687"/>
    </row>
    <row r="580" spans="2:75" ht="15.75" customHeight="1">
      <c r="B580" s="363" t="s">
        <v>210</v>
      </c>
      <c r="C580" s="364">
        <v>31440882000130</v>
      </c>
      <c r="D580" s="365" t="s">
        <v>13</v>
      </c>
      <c r="E580" s="365" t="s">
        <v>616</v>
      </c>
      <c r="F580" s="365" t="s">
        <v>610</v>
      </c>
      <c r="G580" s="366" t="s">
        <v>34</v>
      </c>
      <c r="H580" s="366" t="s">
        <v>1337</v>
      </c>
      <c r="I580" s="366" t="s">
        <v>34</v>
      </c>
      <c r="J580" s="366" t="s">
        <v>611</v>
      </c>
      <c r="K580" s="367" t="s">
        <v>48</v>
      </c>
      <c r="L580" s="368"/>
      <c r="M580" s="368" t="s">
        <v>34</v>
      </c>
      <c r="N580" s="367">
        <v>478385</v>
      </c>
      <c r="O580" s="367" t="s">
        <v>1321</v>
      </c>
      <c r="P580" s="371">
        <v>43405</v>
      </c>
      <c r="Q580" s="372">
        <v>134038519.19</v>
      </c>
      <c r="R580" s="372">
        <v>150606597.40706342</v>
      </c>
      <c r="S580" s="367">
        <v>33</v>
      </c>
      <c r="T580" s="369">
        <v>8.1776539487687483E-2</v>
      </c>
      <c r="U580" s="369">
        <v>1.0571412872141852</v>
      </c>
      <c r="V580" s="369">
        <v>0.12199301858879941</v>
      </c>
      <c r="W580" s="369">
        <v>1.1959394945319941</v>
      </c>
      <c r="X580" s="369">
        <v>0.14398717522299043</v>
      </c>
      <c r="Y580" s="369">
        <v>1.0918809065053658</v>
      </c>
      <c r="Z580" s="369">
        <v>0.24648734004423711</v>
      </c>
      <c r="AA580" s="369">
        <v>1.4011139491139224</v>
      </c>
      <c r="AB580" s="369">
        <v>4.1123301415047393E-2</v>
      </c>
      <c r="AC580" s="373">
        <v>0.45770768809848689</v>
      </c>
      <c r="AD580" s="555">
        <v>0</v>
      </c>
      <c r="AE580" s="370" t="s">
        <v>2428</v>
      </c>
      <c r="AF580" s="370" t="s">
        <v>2287</v>
      </c>
      <c r="AG580" s="374" t="s">
        <v>1445</v>
      </c>
      <c r="AH580" s="374" t="s">
        <v>2282</v>
      </c>
      <c r="AI580" s="374">
        <v>50000</v>
      </c>
      <c r="AJ580" s="374">
        <v>20000</v>
      </c>
      <c r="AK580" s="374">
        <v>20000</v>
      </c>
      <c r="AL580" s="369">
        <v>0.02</v>
      </c>
      <c r="AM580" s="369">
        <v>0.2</v>
      </c>
      <c r="AN580" s="369" t="s">
        <v>64</v>
      </c>
      <c r="AO580" s="367" t="s">
        <v>1324</v>
      </c>
      <c r="AP580" s="370" t="s">
        <v>13</v>
      </c>
      <c r="AQ580" s="376" t="s">
        <v>668</v>
      </c>
      <c r="AR580" s="369">
        <v>5.4000000000000003E-3</v>
      </c>
      <c r="AS580" s="369">
        <v>5.4000000000000003E-3</v>
      </c>
      <c r="AT580" s="369"/>
      <c r="AX580" s="680"/>
      <c r="AY580" s="681"/>
      <c r="AZ580" s="681"/>
      <c r="BA580" s="681"/>
      <c r="BB580" s="682"/>
      <c r="BC580" s="681"/>
      <c r="BD580" s="681"/>
      <c r="BE580" s="681"/>
      <c r="BF580" s="681"/>
      <c r="BG580" s="682"/>
      <c r="BH580" s="682"/>
      <c r="BI580" s="683"/>
      <c r="BJ580" s="683"/>
      <c r="BK580" s="683"/>
      <c r="BL580" s="682"/>
      <c r="BM580" s="682"/>
      <c r="BN580" s="682"/>
      <c r="BO580" s="682"/>
      <c r="BP580" s="682"/>
      <c r="BQ580" s="682"/>
      <c r="BR580" s="682"/>
      <c r="BS580" s="682"/>
      <c r="BT580" s="685"/>
      <c r="BU580" s="686"/>
      <c r="BV580" s="684"/>
      <c r="BW580" s="687"/>
    </row>
    <row r="581" spans="2:75" ht="15.75" customHeight="1">
      <c r="B581" s="363" t="s">
        <v>1626</v>
      </c>
      <c r="C581" s="364">
        <v>36352601000100</v>
      </c>
      <c r="D581" s="365" t="s">
        <v>14</v>
      </c>
      <c r="E581" s="365"/>
      <c r="F581" s="365"/>
      <c r="G581" s="366"/>
      <c r="H581" s="366" t="s">
        <v>34</v>
      </c>
      <c r="I581" s="366"/>
      <c r="J581" s="366"/>
      <c r="K581" s="367"/>
      <c r="L581" s="368"/>
      <c r="M581" s="368"/>
      <c r="N581" s="367">
        <v>539740</v>
      </c>
      <c r="O581" s="367" t="s">
        <v>1321</v>
      </c>
      <c r="P581" s="371">
        <v>43998</v>
      </c>
      <c r="Q581" s="372" t="s">
        <v>1394</v>
      </c>
      <c r="R581" s="372" t="s">
        <v>1421</v>
      </c>
      <c r="S581" s="367">
        <v>33</v>
      </c>
      <c r="T581" s="369" t="s">
        <v>1421</v>
      </c>
      <c r="U581" s="369" t="s">
        <v>1421</v>
      </c>
      <c r="V581" s="369" t="s">
        <v>1421</v>
      </c>
      <c r="W581" s="369" t="s">
        <v>1421</v>
      </c>
      <c r="X581" s="369" t="s">
        <v>1421</v>
      </c>
      <c r="Y581" s="369" t="s">
        <v>1421</v>
      </c>
      <c r="Z581" s="369" t="s">
        <v>1421</v>
      </c>
      <c r="AA581" s="369" t="s">
        <v>1421</v>
      </c>
      <c r="AB581" s="369" t="s">
        <v>1421</v>
      </c>
      <c r="AC581" s="373" t="s">
        <v>1421</v>
      </c>
      <c r="AD581" s="555">
        <v>40777563000105</v>
      </c>
      <c r="AE581" s="370" t="s">
        <v>2428</v>
      </c>
      <c r="AF581" s="370" t="s">
        <v>2287</v>
      </c>
      <c r="AG581" s="374" t="s">
        <v>1445</v>
      </c>
      <c r="AH581" s="374" t="s">
        <v>2282</v>
      </c>
      <c r="AI581" s="374">
        <v>1000</v>
      </c>
      <c r="AJ581" s="374">
        <v>1000</v>
      </c>
      <c r="AK581" s="374">
        <v>1000</v>
      </c>
      <c r="AL581" s="369">
        <v>1.4499999999999999E-2</v>
      </c>
      <c r="AM581" s="369">
        <v>0.25</v>
      </c>
      <c r="AN581" s="369" t="s">
        <v>34</v>
      </c>
      <c r="AO581" s="367" t="s">
        <v>1324</v>
      </c>
      <c r="AP581" s="370" t="s">
        <v>716</v>
      </c>
      <c r="AQ581" s="376" t="s">
        <v>659</v>
      </c>
      <c r="AR581" s="369">
        <v>1.9995E-3</v>
      </c>
      <c r="AS581" s="369">
        <v>1.9995E-3</v>
      </c>
      <c r="AT581" s="369"/>
      <c r="AX581" s="680"/>
      <c r="AY581" s="681"/>
      <c r="AZ581" s="681"/>
      <c r="BA581" s="681"/>
      <c r="BB581" s="682"/>
      <c r="BC581" s="681"/>
      <c r="BD581" s="681"/>
      <c r="BE581" s="681"/>
      <c r="BF581" s="681"/>
      <c r="BG581" s="682"/>
      <c r="BH581" s="682"/>
      <c r="BI581" s="683"/>
      <c r="BJ581" s="683"/>
      <c r="BK581" s="683"/>
      <c r="BL581" s="682"/>
      <c r="BM581" s="682"/>
      <c r="BN581" s="682"/>
      <c r="BO581" s="682"/>
      <c r="BP581" s="682"/>
      <c r="BQ581" s="682"/>
      <c r="BR581" s="682"/>
      <c r="BS581" s="682"/>
      <c r="BT581" s="685"/>
      <c r="BU581" s="686"/>
      <c r="BV581" s="684"/>
      <c r="BW581" s="687"/>
    </row>
    <row r="582" spans="2:75" ht="15.75" customHeight="1">
      <c r="B582" s="363" t="s">
        <v>211</v>
      </c>
      <c r="C582" s="364">
        <v>29826089000121</v>
      </c>
      <c r="D582" s="365" t="s">
        <v>13</v>
      </c>
      <c r="E582" s="365" t="s">
        <v>616</v>
      </c>
      <c r="F582" s="365" t="s">
        <v>610</v>
      </c>
      <c r="G582" s="366" t="s">
        <v>34</v>
      </c>
      <c r="H582" s="366" t="s">
        <v>1338</v>
      </c>
      <c r="I582" s="366" t="s">
        <v>34</v>
      </c>
      <c r="J582" s="366" t="s">
        <v>611</v>
      </c>
      <c r="K582" s="367" t="s">
        <v>48</v>
      </c>
      <c r="L582" s="368" t="s">
        <v>1339</v>
      </c>
      <c r="M582" s="368" t="s">
        <v>1418</v>
      </c>
      <c r="N582" s="367">
        <v>481645</v>
      </c>
      <c r="O582" s="367" t="s">
        <v>1321</v>
      </c>
      <c r="P582" s="371">
        <v>43307</v>
      </c>
      <c r="Q582" s="372">
        <v>276979377.32999998</v>
      </c>
      <c r="R582" s="372">
        <v>391763662.88563514</v>
      </c>
      <c r="S582" s="367">
        <v>13</v>
      </c>
      <c r="T582" s="369">
        <v>6.7889531282496751E-3</v>
      </c>
      <c r="U582" s="369">
        <v>8.7762122166042539E-2</v>
      </c>
      <c r="V582" s="369">
        <v>6.3812993179759303E-3</v>
      </c>
      <c r="W582" s="369">
        <v>6.2558070691909093E-2</v>
      </c>
      <c r="X582" s="369">
        <v>4.8384491972385923E-2</v>
      </c>
      <c r="Y582" s="369">
        <v>0.36690839218002075</v>
      </c>
      <c r="Z582" s="369">
        <v>0.16909225199020983</v>
      </c>
      <c r="AA582" s="369">
        <v>0.96117517803571495</v>
      </c>
      <c r="AB582" s="369">
        <v>7.35465363429577E-2</v>
      </c>
      <c r="AC582" s="373">
        <v>-1.1978402640044912</v>
      </c>
      <c r="AD582" s="555">
        <v>26450646000164</v>
      </c>
      <c r="AE582" s="370" t="s">
        <v>2428</v>
      </c>
      <c r="AF582" s="370" t="s">
        <v>2287</v>
      </c>
      <c r="AG582" s="374" t="s">
        <v>1445</v>
      </c>
      <c r="AH582" s="374" t="s">
        <v>2282</v>
      </c>
      <c r="AI582" s="374">
        <v>25000</v>
      </c>
      <c r="AJ582" s="374">
        <v>10000</v>
      </c>
      <c r="AK582" s="374">
        <v>20000</v>
      </c>
      <c r="AL582" s="369">
        <v>1.4499999999999999E-2</v>
      </c>
      <c r="AM582" s="369">
        <v>0.2</v>
      </c>
      <c r="AN582" s="369" t="s">
        <v>64</v>
      </c>
      <c r="AO582" s="367" t="s">
        <v>1324</v>
      </c>
      <c r="AP582" s="370" t="s">
        <v>13</v>
      </c>
      <c r="AQ582" s="376" t="s">
        <v>668</v>
      </c>
      <c r="AR582" s="369">
        <v>2.8999999999999998E-3</v>
      </c>
      <c r="AS582" s="369">
        <v>2.8999999999999998E-3</v>
      </c>
      <c r="AT582" s="369"/>
      <c r="AX582" s="680"/>
      <c r="AY582" s="681"/>
      <c r="AZ582" s="681"/>
      <c r="BA582" s="681"/>
      <c r="BB582" s="682"/>
      <c r="BC582" s="681"/>
      <c r="BD582" s="681"/>
      <c r="BE582" s="681"/>
      <c r="BF582" s="681"/>
      <c r="BG582" s="682"/>
      <c r="BH582" s="682"/>
      <c r="BI582" s="683"/>
      <c r="BJ582" s="683"/>
      <c r="BK582" s="683"/>
      <c r="BL582" s="682"/>
      <c r="BM582" s="682"/>
      <c r="BN582" s="682"/>
      <c r="BO582" s="682"/>
      <c r="BP582" s="682"/>
      <c r="BQ582" s="682"/>
      <c r="BR582" s="682"/>
      <c r="BS582" s="682"/>
      <c r="BT582" s="685"/>
      <c r="BU582" s="686"/>
      <c r="BV582" s="684"/>
      <c r="BW582" s="687"/>
    </row>
    <row r="583" spans="2:75" ht="15.75" customHeight="1">
      <c r="B583" s="363" t="s">
        <v>212</v>
      </c>
      <c r="C583" s="364">
        <v>11052478000181</v>
      </c>
      <c r="D583" s="365" t="s">
        <v>13</v>
      </c>
      <c r="E583" s="365" t="s">
        <v>616</v>
      </c>
      <c r="F583" s="365" t="s">
        <v>610</v>
      </c>
      <c r="G583" s="366" t="s">
        <v>34</v>
      </c>
      <c r="H583" s="366" t="s">
        <v>865</v>
      </c>
      <c r="I583" s="366" t="s">
        <v>34</v>
      </c>
      <c r="J583" s="366" t="s">
        <v>611</v>
      </c>
      <c r="K583" s="367" t="s">
        <v>48</v>
      </c>
      <c r="L583" s="368" t="s">
        <v>715</v>
      </c>
      <c r="M583" s="368" t="s">
        <v>1418</v>
      </c>
      <c r="N583" s="367">
        <v>340091</v>
      </c>
      <c r="O583" s="367" t="s">
        <v>1321</v>
      </c>
      <c r="P583" s="371">
        <v>40975</v>
      </c>
      <c r="Q583" s="372">
        <v>633329530.24000001</v>
      </c>
      <c r="R583" s="372">
        <v>512346279.22865087</v>
      </c>
      <c r="S583" s="367">
        <v>33</v>
      </c>
      <c r="T583" s="369">
        <v>9.2843419953269501E-2</v>
      </c>
      <c r="U583" s="369">
        <v>1.2002050110416329</v>
      </c>
      <c r="V583" s="369">
        <v>0.14327015600675952</v>
      </c>
      <c r="W583" s="369">
        <v>1.4045265863433227</v>
      </c>
      <c r="X583" s="369">
        <v>0.17990275639709075</v>
      </c>
      <c r="Y583" s="369">
        <v>1.3642352829927946</v>
      </c>
      <c r="Z583" s="369">
        <v>0.3443555930592308</v>
      </c>
      <c r="AA583" s="369">
        <v>1.9574288269900382</v>
      </c>
      <c r="AB583" s="369">
        <v>5.7215161889134517E-2</v>
      </c>
      <c r="AC583" s="373">
        <v>0.67124855939197536</v>
      </c>
      <c r="AD583" s="555">
        <v>22099965000116</v>
      </c>
      <c r="AE583" s="370" t="s">
        <v>2428</v>
      </c>
      <c r="AF583" s="370" t="s">
        <v>2287</v>
      </c>
      <c r="AG583" s="374" t="s">
        <v>1445</v>
      </c>
      <c r="AH583" s="374" t="s">
        <v>2282</v>
      </c>
      <c r="AI583" s="374">
        <v>50000</v>
      </c>
      <c r="AJ583" s="374">
        <v>20000</v>
      </c>
      <c r="AK583" s="374">
        <v>20000</v>
      </c>
      <c r="AL583" s="369">
        <v>9.4999999999999998E-3</v>
      </c>
      <c r="AM583" s="369">
        <v>0.27500000000000002</v>
      </c>
      <c r="AN583" s="369" t="s">
        <v>64</v>
      </c>
      <c r="AO583" s="367" t="s">
        <v>1324</v>
      </c>
      <c r="AP583" s="370" t="s">
        <v>13</v>
      </c>
      <c r="AQ583" s="376" t="s">
        <v>668</v>
      </c>
      <c r="AR583" s="369">
        <v>1.9E-3</v>
      </c>
      <c r="AS583" s="369">
        <v>1.9E-3</v>
      </c>
      <c r="AT583" s="369"/>
      <c r="AX583" s="680"/>
      <c r="AY583" s="681"/>
      <c r="AZ583" s="681"/>
      <c r="BA583" s="681"/>
      <c r="BB583" s="682"/>
      <c r="BC583" s="681"/>
      <c r="BD583" s="681"/>
      <c r="BE583" s="681"/>
      <c r="BF583" s="681"/>
      <c r="BG583" s="682"/>
      <c r="BH583" s="682"/>
      <c r="BI583" s="683"/>
      <c r="BJ583" s="683"/>
      <c r="BK583" s="683"/>
      <c r="BL583" s="682"/>
      <c r="BM583" s="682"/>
      <c r="BN583" s="682"/>
      <c r="BO583" s="682"/>
      <c r="BP583" s="682"/>
      <c r="BQ583" s="682"/>
      <c r="BR583" s="682"/>
      <c r="BS583" s="682"/>
      <c r="BT583" s="685"/>
      <c r="BU583" s="686"/>
      <c r="BV583" s="684"/>
      <c r="BW583" s="687"/>
    </row>
    <row r="584" spans="2:75" ht="15.75" customHeight="1">
      <c r="B584" s="363" t="s">
        <v>213</v>
      </c>
      <c r="C584" s="364">
        <v>41673124000115</v>
      </c>
      <c r="D584" s="365" t="s">
        <v>14</v>
      </c>
      <c r="E584" s="365" t="s">
        <v>607</v>
      </c>
      <c r="F584" s="365"/>
      <c r="G584" s="366"/>
      <c r="H584" s="366" t="s">
        <v>34</v>
      </c>
      <c r="I584" s="366" t="s">
        <v>34</v>
      </c>
      <c r="J584" s="366" t="s">
        <v>608</v>
      </c>
      <c r="K584" s="367" t="s">
        <v>48</v>
      </c>
      <c r="L584" s="368"/>
      <c r="M584" s="368" t="s">
        <v>34</v>
      </c>
      <c r="N584" s="367">
        <v>592366</v>
      </c>
      <c r="O584" s="367" t="s">
        <v>1321</v>
      </c>
      <c r="P584" s="371">
        <v>44337</v>
      </c>
      <c r="Q584" s="372">
        <v>8954229.8100000005</v>
      </c>
      <c r="R584" s="372">
        <v>8583705.5467063449</v>
      </c>
      <c r="S584" s="367">
        <v>32</v>
      </c>
      <c r="T584" s="369">
        <v>1.9169304851962554E-2</v>
      </c>
      <c r="U584" s="369">
        <v>0.2478053453124649</v>
      </c>
      <c r="V584" s="369">
        <v>-0.14274185354850211</v>
      </c>
      <c r="W584" s="369">
        <v>-1.3993474557488248</v>
      </c>
      <c r="X584" s="369" t="s">
        <v>1421</v>
      </c>
      <c r="Y584" s="369" t="s">
        <v>1421</v>
      </c>
      <c r="Z584" s="369" t="s">
        <v>1421</v>
      </c>
      <c r="AA584" s="369" t="s">
        <v>1421</v>
      </c>
      <c r="AB584" s="369">
        <v>0.24498321883218285</v>
      </c>
      <c r="AC584" s="373">
        <v>-0.90267575341608552</v>
      </c>
      <c r="AD584" s="555">
        <v>0</v>
      </c>
      <c r="AE584" s="370" t="s">
        <v>2429</v>
      </c>
      <c r="AF584" s="370" t="s">
        <v>2278</v>
      </c>
      <c r="AG584" s="374" t="s">
        <v>1444</v>
      </c>
      <c r="AH584" s="374" t="s">
        <v>2279</v>
      </c>
      <c r="AI584" s="374">
        <v>100000</v>
      </c>
      <c r="AJ584" s="374">
        <v>250</v>
      </c>
      <c r="AK584" s="374">
        <v>100000</v>
      </c>
      <c r="AL584" s="369">
        <v>0.02</v>
      </c>
      <c r="AM584" s="369">
        <v>0.2</v>
      </c>
      <c r="AN584" s="369" t="s">
        <v>34</v>
      </c>
      <c r="AO584" s="367" t="s">
        <v>1324</v>
      </c>
      <c r="AP584" s="370" t="s">
        <v>716</v>
      </c>
      <c r="AQ584" s="376" t="s">
        <v>659</v>
      </c>
      <c r="AR584" s="369">
        <v>5.3333333333333332E-3</v>
      </c>
      <c r="AS584" s="369">
        <v>5.3333333333333332E-3</v>
      </c>
      <c r="AT584" s="369"/>
      <c r="AX584" s="680"/>
      <c r="AY584" s="681"/>
      <c r="AZ584" s="681"/>
      <c r="BA584" s="681"/>
      <c r="BB584" s="682"/>
      <c r="BC584" s="681"/>
      <c r="BD584" s="681"/>
      <c r="BE584" s="681"/>
      <c r="BF584" s="681"/>
      <c r="BG584" s="682"/>
      <c r="BH584" s="682"/>
      <c r="BI584" s="683"/>
      <c r="BJ584" s="683"/>
      <c r="BK584" s="683"/>
      <c r="BL584" s="682"/>
      <c r="BM584" s="682"/>
      <c r="BN584" s="682"/>
      <c r="BO584" s="682"/>
      <c r="BP584" s="682"/>
      <c r="BQ584" s="682"/>
      <c r="BR584" s="682"/>
      <c r="BS584" s="682"/>
      <c r="BT584" s="685"/>
      <c r="BU584" s="686"/>
      <c r="BV584" s="684"/>
      <c r="BW584" s="687"/>
    </row>
    <row r="585" spans="2:75" ht="15.75" customHeight="1">
      <c r="B585" s="363" t="s">
        <v>965</v>
      </c>
      <c r="C585" s="364">
        <v>38318112000168</v>
      </c>
      <c r="D585" s="365" t="s">
        <v>14</v>
      </c>
      <c r="E585" s="365" t="s">
        <v>607</v>
      </c>
      <c r="F585" s="365"/>
      <c r="G585" s="366"/>
      <c r="H585" s="366" t="s">
        <v>34</v>
      </c>
      <c r="I585" s="366" t="s">
        <v>34</v>
      </c>
      <c r="J585" s="366" t="s">
        <v>611</v>
      </c>
      <c r="K585" s="367" t="s">
        <v>49</v>
      </c>
      <c r="L585" s="368"/>
      <c r="M585" s="368" t="s">
        <v>1418</v>
      </c>
      <c r="N585" s="367">
        <v>555959</v>
      </c>
      <c r="O585" s="367" t="s">
        <v>1321</v>
      </c>
      <c r="P585" s="371">
        <v>44123</v>
      </c>
      <c r="Q585" s="372">
        <v>9292934.5700000003</v>
      </c>
      <c r="R585" s="372">
        <v>16038176.545992063</v>
      </c>
      <c r="S585" s="367">
        <v>4</v>
      </c>
      <c r="T585" s="369">
        <v>-0.24508117547014885</v>
      </c>
      <c r="U585" s="369">
        <v>-3.168212190581718</v>
      </c>
      <c r="V585" s="369">
        <v>-0.22253696503611065</v>
      </c>
      <c r="W585" s="369">
        <v>-2.1816063620578818</v>
      </c>
      <c r="X585" s="369" t="s">
        <v>1421</v>
      </c>
      <c r="Y585" s="369" t="s">
        <v>1421</v>
      </c>
      <c r="Z585" s="369" t="s">
        <v>1421</v>
      </c>
      <c r="AA585" s="369" t="s">
        <v>1421</v>
      </c>
      <c r="AB585" s="369">
        <v>0.16961819614311521</v>
      </c>
      <c r="AC585" s="373">
        <v>-1.9714594844426199</v>
      </c>
      <c r="AD585" s="555">
        <v>38418180000107</v>
      </c>
      <c r="AE585" s="370" t="s">
        <v>2292</v>
      </c>
      <c r="AF585" s="370" t="s">
        <v>2278</v>
      </c>
      <c r="AG585" s="374" t="s">
        <v>1444</v>
      </c>
      <c r="AH585" s="374" t="s">
        <v>2279</v>
      </c>
      <c r="AI585" s="374">
        <v>10000</v>
      </c>
      <c r="AJ585" s="374">
        <v>10000</v>
      </c>
      <c r="AK585" s="374">
        <v>10000</v>
      </c>
      <c r="AL585" s="369">
        <v>5.0000000000000001E-3</v>
      </c>
      <c r="AM585" s="369" t="s">
        <v>34</v>
      </c>
      <c r="AN585" s="369" t="s">
        <v>34</v>
      </c>
      <c r="AO585" s="367" t="s">
        <v>1324</v>
      </c>
      <c r="AP585" s="370" t="s">
        <v>716</v>
      </c>
      <c r="AQ585" s="376" t="s">
        <v>687</v>
      </c>
      <c r="AR585" s="369">
        <v>3.3E-3</v>
      </c>
      <c r="AS585" s="369">
        <v>3.3E-3</v>
      </c>
      <c r="AT585" s="369"/>
      <c r="AX585" s="680"/>
      <c r="AY585" s="681"/>
      <c r="AZ585" s="681"/>
      <c r="BA585" s="681"/>
      <c r="BB585" s="682"/>
      <c r="BC585" s="681"/>
      <c r="BD585" s="681"/>
      <c r="BE585" s="681"/>
      <c r="BF585" s="681"/>
      <c r="BG585" s="682"/>
      <c r="BH585" s="682"/>
      <c r="BI585" s="683"/>
      <c r="BJ585" s="683"/>
      <c r="BK585" s="683"/>
      <c r="BL585" s="682"/>
      <c r="BM585" s="682"/>
      <c r="BN585" s="682"/>
      <c r="BO585" s="682"/>
      <c r="BP585" s="682"/>
      <c r="BQ585" s="682"/>
      <c r="BR585" s="682"/>
      <c r="BS585" s="682"/>
      <c r="BT585" s="685"/>
      <c r="BU585" s="686"/>
      <c r="BV585" s="684"/>
      <c r="BW585" s="687"/>
    </row>
    <row r="586" spans="2:75" ht="15.75" customHeight="1">
      <c r="B586" s="363" t="s">
        <v>486</v>
      </c>
      <c r="C586" s="364">
        <v>41574684000112</v>
      </c>
      <c r="D586" s="365" t="s">
        <v>11</v>
      </c>
      <c r="E586" s="365" t="s">
        <v>620</v>
      </c>
      <c r="F586" s="365" t="s">
        <v>663</v>
      </c>
      <c r="G586" s="366" t="s">
        <v>738</v>
      </c>
      <c r="H586" s="366" t="s">
        <v>34</v>
      </c>
      <c r="I586" s="366" t="s">
        <v>1304</v>
      </c>
      <c r="J586" s="366" t="s">
        <v>690</v>
      </c>
      <c r="K586" s="367" t="s">
        <v>48</v>
      </c>
      <c r="L586" s="368"/>
      <c r="M586" s="368" t="s">
        <v>34</v>
      </c>
      <c r="N586" s="367">
        <v>592528</v>
      </c>
      <c r="O586" s="367" t="s">
        <v>1321</v>
      </c>
      <c r="P586" s="371">
        <v>44341</v>
      </c>
      <c r="Q586" s="372">
        <v>134163431.03</v>
      </c>
      <c r="R586" s="372">
        <v>104980421.97444439</v>
      </c>
      <c r="S586" s="367">
        <v>121</v>
      </c>
      <c r="T586" s="369">
        <v>0.10611057408935509</v>
      </c>
      <c r="U586" s="369">
        <v>1.3717121020601053</v>
      </c>
      <c r="V586" s="369">
        <v>0.14720190470657246</v>
      </c>
      <c r="W586" s="369">
        <v>1.4430708703283803</v>
      </c>
      <c r="X586" s="369" t="s">
        <v>1421</v>
      </c>
      <c r="Y586" s="369" t="s">
        <v>1421</v>
      </c>
      <c r="Z586" s="369" t="s">
        <v>1421</v>
      </c>
      <c r="AA586" s="369" t="s">
        <v>1421</v>
      </c>
      <c r="AB586" s="369">
        <v>1.5449867240191007E-3</v>
      </c>
      <c r="AC586" s="373">
        <v>26.027661641726112</v>
      </c>
      <c r="AD586" s="555">
        <v>0</v>
      </c>
      <c r="AE586" s="370" t="s">
        <v>2397</v>
      </c>
      <c r="AF586" s="370" t="s">
        <v>2278</v>
      </c>
      <c r="AG586" s="374" t="s">
        <v>1444</v>
      </c>
      <c r="AH586" s="374" t="s">
        <v>2279</v>
      </c>
      <c r="AI586" s="374">
        <v>1000</v>
      </c>
      <c r="AJ586" s="374">
        <v>100</v>
      </c>
      <c r="AK586" s="374">
        <v>1000</v>
      </c>
      <c r="AL586" s="369">
        <v>0.01</v>
      </c>
      <c r="AM586" s="369">
        <v>0.15</v>
      </c>
      <c r="AN586" s="369" t="s">
        <v>34</v>
      </c>
      <c r="AO586" s="367" t="s">
        <v>1324</v>
      </c>
      <c r="AP586" s="370" t="s">
        <v>13</v>
      </c>
      <c r="AQ586" s="376" t="s">
        <v>671</v>
      </c>
      <c r="AR586" s="369">
        <v>2.1333333333333334E-3</v>
      </c>
      <c r="AS586" s="369">
        <v>2.1333333333333334E-3</v>
      </c>
      <c r="AT586" s="369"/>
      <c r="AX586" s="680"/>
      <c r="AY586" s="681"/>
      <c r="AZ586" s="681"/>
      <c r="BA586" s="681"/>
      <c r="BB586" s="682"/>
      <c r="BC586" s="681"/>
      <c r="BD586" s="681"/>
      <c r="BE586" s="681"/>
      <c r="BF586" s="681"/>
      <c r="BG586" s="682"/>
      <c r="BH586" s="682"/>
      <c r="BI586" s="683"/>
      <c r="BJ586" s="683"/>
      <c r="BK586" s="683"/>
      <c r="BL586" s="682"/>
      <c r="BM586" s="682"/>
      <c r="BN586" s="682"/>
      <c r="BO586" s="682"/>
      <c r="BP586" s="682"/>
      <c r="BQ586" s="682"/>
      <c r="BR586" s="682"/>
      <c r="BS586" s="682"/>
      <c r="BT586" s="685"/>
      <c r="BU586" s="686"/>
      <c r="BV586" s="684"/>
      <c r="BW586" s="687"/>
    </row>
    <row r="587" spans="2:75" ht="15.75" customHeight="1">
      <c r="B587" s="363" t="s">
        <v>214</v>
      </c>
      <c r="C587" s="364">
        <v>41163392000197</v>
      </c>
      <c r="D587" s="365" t="s">
        <v>13</v>
      </c>
      <c r="E587" s="365" t="s">
        <v>615</v>
      </c>
      <c r="F587" s="365" t="s">
        <v>619</v>
      </c>
      <c r="G587" s="366" t="s">
        <v>34</v>
      </c>
      <c r="H587" s="366" t="s">
        <v>1337</v>
      </c>
      <c r="I587" s="366" t="s">
        <v>34</v>
      </c>
      <c r="J587" s="366"/>
      <c r="K587" s="367" t="s">
        <v>48</v>
      </c>
      <c r="L587" s="368"/>
      <c r="M587" s="368" t="s">
        <v>34</v>
      </c>
      <c r="N587" s="367">
        <v>591191</v>
      </c>
      <c r="O587" s="367" t="s">
        <v>1321</v>
      </c>
      <c r="P587" s="371">
        <v>44316</v>
      </c>
      <c r="Q587" s="372">
        <v>70909490.349999994</v>
      </c>
      <c r="R587" s="372">
        <v>69979760.120714292</v>
      </c>
      <c r="S587" s="367">
        <v>31</v>
      </c>
      <c r="T587" s="369">
        <v>8.4066333509494884E-2</v>
      </c>
      <c r="U587" s="369">
        <v>1.086741901459219</v>
      </c>
      <c r="V587" s="369">
        <v>8.0028427174538175E-2</v>
      </c>
      <c r="W587" s="369">
        <v>0.78454618018686417</v>
      </c>
      <c r="X587" s="369" t="s">
        <v>1421</v>
      </c>
      <c r="Y587" s="369" t="s">
        <v>1421</v>
      </c>
      <c r="Z587" s="369" t="s">
        <v>1421</v>
      </c>
      <c r="AA587" s="369" t="s">
        <v>1421</v>
      </c>
      <c r="AB587" s="369">
        <v>4.801106732037913E-2</v>
      </c>
      <c r="AC587" s="373">
        <v>-0.39583393386807009</v>
      </c>
      <c r="AD587" s="555">
        <v>41272577000130</v>
      </c>
      <c r="AE587" s="370" t="s">
        <v>2430</v>
      </c>
      <c r="AF587" s="370" t="s">
        <v>2278</v>
      </c>
      <c r="AG587" s="374" t="s">
        <v>1444</v>
      </c>
      <c r="AH587" s="374" t="s">
        <v>2282</v>
      </c>
      <c r="AI587" s="374">
        <v>5000</v>
      </c>
      <c r="AJ587" s="374">
        <v>1000</v>
      </c>
      <c r="AK587" s="374">
        <v>3000</v>
      </c>
      <c r="AL587" s="369">
        <v>1.8700000000000001E-2</v>
      </c>
      <c r="AM587" s="369">
        <v>0.2</v>
      </c>
      <c r="AN587" s="369" t="s">
        <v>34</v>
      </c>
      <c r="AO587" s="367" t="s">
        <v>1324</v>
      </c>
      <c r="AP587" s="370" t="s">
        <v>13</v>
      </c>
      <c r="AQ587" s="376" t="s">
        <v>668</v>
      </c>
      <c r="AR587" s="369">
        <v>4.986666666666667E-3</v>
      </c>
      <c r="AS587" s="369">
        <v>4.986666666666667E-3</v>
      </c>
      <c r="AT587" s="369"/>
      <c r="AX587" s="680"/>
      <c r="AY587" s="681"/>
      <c r="AZ587" s="681"/>
      <c r="BA587" s="681"/>
      <c r="BB587" s="682"/>
      <c r="BC587" s="681"/>
      <c r="BD587" s="681"/>
      <c r="BE587" s="681"/>
      <c r="BF587" s="681"/>
      <c r="BG587" s="682"/>
      <c r="BH587" s="682"/>
      <c r="BI587" s="683"/>
      <c r="BJ587" s="683"/>
      <c r="BK587" s="683"/>
      <c r="BL587" s="682"/>
      <c r="BM587" s="682"/>
      <c r="BN587" s="682"/>
      <c r="BO587" s="682"/>
      <c r="BP587" s="682"/>
      <c r="BQ587" s="682"/>
      <c r="BR587" s="682"/>
      <c r="BS587" s="682"/>
      <c r="BT587" s="685"/>
      <c r="BU587" s="686"/>
      <c r="BV587" s="684"/>
      <c r="BW587" s="687"/>
    </row>
    <row r="588" spans="2:75" ht="15.75" customHeight="1">
      <c r="B588" s="363" t="s">
        <v>517</v>
      </c>
      <c r="C588" s="364">
        <v>37498652000108</v>
      </c>
      <c r="D588" s="365" t="s">
        <v>13</v>
      </c>
      <c r="E588" s="365" t="s">
        <v>615</v>
      </c>
      <c r="F588" s="365" t="s">
        <v>619</v>
      </c>
      <c r="G588" s="366" t="s">
        <v>34</v>
      </c>
      <c r="H588" s="366" t="s">
        <v>1337</v>
      </c>
      <c r="I588" s="366" t="s">
        <v>34</v>
      </c>
      <c r="J588" s="366"/>
      <c r="K588" s="367" t="s">
        <v>48</v>
      </c>
      <c r="L588" s="368"/>
      <c r="M588" s="368" t="s">
        <v>34</v>
      </c>
      <c r="N588" s="367">
        <v>576891</v>
      </c>
      <c r="O588" s="367" t="s">
        <v>1321</v>
      </c>
      <c r="P588" s="371">
        <v>44253</v>
      </c>
      <c r="Q588" s="372">
        <v>142189185.97999999</v>
      </c>
      <c r="R588" s="372">
        <v>114707716.57126984</v>
      </c>
      <c r="S588" s="367">
        <v>31</v>
      </c>
      <c r="T588" s="369">
        <v>2.0136752014728199E-2</v>
      </c>
      <c r="U588" s="369">
        <v>0.2603117236131971</v>
      </c>
      <c r="V588" s="369">
        <v>1.0494796091053082E-2</v>
      </c>
      <c r="W588" s="369">
        <v>0.10288409351240313</v>
      </c>
      <c r="X588" s="369" t="s">
        <v>1421</v>
      </c>
      <c r="Y588" s="369" t="s">
        <v>1421</v>
      </c>
      <c r="Z588" s="369" t="s">
        <v>1421</v>
      </c>
      <c r="AA588" s="369" t="s">
        <v>1421</v>
      </c>
      <c r="AB588" s="369">
        <v>3.937332357048131E-2</v>
      </c>
      <c r="AC588" s="373">
        <v>-2.1826778001716378</v>
      </c>
      <c r="AD588" s="555">
        <v>37498601000186</v>
      </c>
      <c r="AE588" s="370" t="s">
        <v>2431</v>
      </c>
      <c r="AF588" s="370" t="s">
        <v>736</v>
      </c>
      <c r="AG588" s="374" t="s">
        <v>736</v>
      </c>
      <c r="AH588" s="374" t="s">
        <v>2282</v>
      </c>
      <c r="AI588" s="374">
        <v>1000</v>
      </c>
      <c r="AJ588" s="374">
        <v>1000</v>
      </c>
      <c r="AK588" s="374">
        <v>1000</v>
      </c>
      <c r="AL588" s="369">
        <v>1.9E-2</v>
      </c>
      <c r="AM588" s="369">
        <v>0.2</v>
      </c>
      <c r="AN588" s="369" t="s">
        <v>64</v>
      </c>
      <c r="AO588" s="367" t="s">
        <v>1324</v>
      </c>
      <c r="AP588" s="370" t="s">
        <v>13</v>
      </c>
      <c r="AQ588" s="376" t="s">
        <v>664</v>
      </c>
      <c r="AR588" s="369">
        <v>5.0672999999999994E-3</v>
      </c>
      <c r="AS588" s="369">
        <v>5.0672999999999994E-3</v>
      </c>
      <c r="AT588" s="369"/>
      <c r="AX588" s="680"/>
      <c r="AY588" s="681"/>
      <c r="AZ588" s="681"/>
      <c r="BA588" s="681"/>
      <c r="BB588" s="682"/>
      <c r="BC588" s="681"/>
      <c r="BD588" s="681"/>
      <c r="BE588" s="681"/>
      <c r="BF588" s="681"/>
      <c r="BG588" s="682"/>
      <c r="BH588" s="682"/>
      <c r="BI588" s="683"/>
      <c r="BJ588" s="683"/>
      <c r="BK588" s="683"/>
      <c r="BL588" s="682"/>
      <c r="BM588" s="682"/>
      <c r="BN588" s="682"/>
      <c r="BO588" s="682"/>
      <c r="BP588" s="682"/>
      <c r="BQ588" s="682"/>
      <c r="BR588" s="682"/>
      <c r="BS588" s="682"/>
      <c r="BT588" s="685"/>
      <c r="BU588" s="686"/>
      <c r="BV588" s="684"/>
      <c r="BW588" s="687"/>
    </row>
    <row r="589" spans="2:75" ht="15.75" customHeight="1">
      <c r="B589" s="363" t="s">
        <v>566</v>
      </c>
      <c r="C589" s="364">
        <v>37495438000106</v>
      </c>
      <c r="D589" s="365" t="s">
        <v>14</v>
      </c>
      <c r="E589" s="365" t="s">
        <v>614</v>
      </c>
      <c r="F589" s="365"/>
      <c r="G589" s="366"/>
      <c r="H589" s="366" t="s">
        <v>1338</v>
      </c>
      <c r="I589" s="366" t="s">
        <v>34</v>
      </c>
      <c r="J589" s="366" t="s">
        <v>608</v>
      </c>
      <c r="K589" s="367" t="s">
        <v>48</v>
      </c>
      <c r="L589" s="368"/>
      <c r="M589" s="368" t="s">
        <v>34</v>
      </c>
      <c r="N589" s="367">
        <v>579459</v>
      </c>
      <c r="O589" s="367" t="s">
        <v>1321</v>
      </c>
      <c r="P589" s="371">
        <v>44260</v>
      </c>
      <c r="Q589" s="372">
        <v>130773702.94</v>
      </c>
      <c r="R589" s="372">
        <v>97612334.087658703</v>
      </c>
      <c r="S589" s="367">
        <v>32</v>
      </c>
      <c r="T589" s="369">
        <v>8.6994280073156238E-2</v>
      </c>
      <c r="U589" s="369">
        <v>1.1245920381682852</v>
      </c>
      <c r="V589" s="369">
        <v>-3.6528979402226658E-2</v>
      </c>
      <c r="W589" s="369">
        <v>-0.35810614137946722</v>
      </c>
      <c r="X589" s="369" t="s">
        <v>1421</v>
      </c>
      <c r="Y589" s="369" t="s">
        <v>1421</v>
      </c>
      <c r="Z589" s="369" t="s">
        <v>1421</v>
      </c>
      <c r="AA589" s="369" t="s">
        <v>1421</v>
      </c>
      <c r="AB589" s="369">
        <v>0.1955944687709367</v>
      </c>
      <c r="AC589" s="373">
        <v>-0.58926299254662251</v>
      </c>
      <c r="AD589" s="555">
        <v>37495407000147</v>
      </c>
      <c r="AE589" s="370" t="s">
        <v>2431</v>
      </c>
      <c r="AF589" s="370" t="s">
        <v>736</v>
      </c>
      <c r="AG589" s="374" t="s">
        <v>736</v>
      </c>
      <c r="AH589" s="374" t="s">
        <v>2279</v>
      </c>
      <c r="AI589" s="374">
        <v>1000</v>
      </c>
      <c r="AJ589" s="374">
        <v>1000</v>
      </c>
      <c r="AK589" s="374">
        <v>1000</v>
      </c>
      <c r="AL589" s="369">
        <v>1.9E-2</v>
      </c>
      <c r="AM589" s="369">
        <v>0.2</v>
      </c>
      <c r="AN589" s="369" t="s">
        <v>2310</v>
      </c>
      <c r="AO589" s="367" t="s">
        <v>1324</v>
      </c>
      <c r="AP589" s="370" t="s">
        <v>13</v>
      </c>
      <c r="AQ589" s="376" t="s">
        <v>668</v>
      </c>
      <c r="AR589" s="369">
        <v>5.0672999999999994E-3</v>
      </c>
      <c r="AS589" s="369">
        <v>5.0672999999999994E-3</v>
      </c>
      <c r="AT589" s="369"/>
      <c r="AX589" s="680"/>
      <c r="AY589" s="681"/>
      <c r="AZ589" s="681"/>
      <c r="BA589" s="681"/>
      <c r="BB589" s="682"/>
      <c r="BC589" s="681"/>
      <c r="BD589" s="681"/>
      <c r="BE589" s="681"/>
      <c r="BF589" s="681"/>
      <c r="BG589" s="682"/>
      <c r="BH589" s="682"/>
      <c r="BI589" s="683"/>
      <c r="BJ589" s="683"/>
      <c r="BK589" s="683"/>
      <c r="BL589" s="682"/>
      <c r="BM589" s="682"/>
      <c r="BN589" s="682"/>
      <c r="BO589" s="682"/>
      <c r="BP589" s="682"/>
      <c r="BQ589" s="682"/>
      <c r="BR589" s="682"/>
      <c r="BS589" s="682"/>
      <c r="BT589" s="685"/>
      <c r="BU589" s="686"/>
      <c r="BV589" s="684"/>
      <c r="BW589" s="687"/>
    </row>
    <row r="590" spans="2:75" ht="15.75" customHeight="1">
      <c r="B590" s="363" t="s">
        <v>215</v>
      </c>
      <c r="C590" s="364">
        <v>18889810000106</v>
      </c>
      <c r="D590" s="365" t="s">
        <v>14</v>
      </c>
      <c r="E590" s="365" t="s">
        <v>614</v>
      </c>
      <c r="F590" s="365"/>
      <c r="G590" s="366"/>
      <c r="H590" s="366" t="s">
        <v>1338</v>
      </c>
      <c r="I590" s="366" t="s">
        <v>34</v>
      </c>
      <c r="J590" s="366" t="s">
        <v>608</v>
      </c>
      <c r="K590" s="367" t="s">
        <v>48</v>
      </c>
      <c r="L590" s="368"/>
      <c r="M590" s="368" t="s">
        <v>34</v>
      </c>
      <c r="N590" s="367">
        <v>361402</v>
      </c>
      <c r="O590" s="367" t="s">
        <v>1321</v>
      </c>
      <c r="P590" s="371">
        <v>41698</v>
      </c>
      <c r="Q590" s="372">
        <v>50736262.840000004</v>
      </c>
      <c r="R590" s="372">
        <v>47445713.505317479</v>
      </c>
      <c r="S590" s="367">
        <v>3</v>
      </c>
      <c r="T590" s="369">
        <v>6.6281340429101165E-2</v>
      </c>
      <c r="U590" s="369">
        <v>0.85683182460968976</v>
      </c>
      <c r="V590" s="369">
        <v>-7.640916616416249E-2</v>
      </c>
      <c r="W590" s="369">
        <v>-0.74906532043440732</v>
      </c>
      <c r="X590" s="369">
        <v>0.10197712648597146</v>
      </c>
      <c r="Y590" s="369">
        <v>0.77331107536399613</v>
      </c>
      <c r="Z590" s="369">
        <v>0.23045279224283011</v>
      </c>
      <c r="AA590" s="369">
        <v>1.3099683811985345</v>
      </c>
      <c r="AB590" s="369">
        <v>0.23965725385852915</v>
      </c>
      <c r="AC590" s="373">
        <v>-0.61713550898345171</v>
      </c>
      <c r="AD590" s="555">
        <v>26946245000108</v>
      </c>
      <c r="AE590" s="370" t="s">
        <v>2298</v>
      </c>
      <c r="AF590" s="370" t="s">
        <v>2287</v>
      </c>
      <c r="AG590" s="374" t="s">
        <v>1445</v>
      </c>
      <c r="AH590" s="374" t="s">
        <v>2282</v>
      </c>
      <c r="AI590" s="374">
        <v>5000</v>
      </c>
      <c r="AJ590" s="374">
        <v>1000</v>
      </c>
      <c r="AK590" s="374">
        <v>5000</v>
      </c>
      <c r="AL590" s="369">
        <v>0.02</v>
      </c>
      <c r="AM590" s="369">
        <v>0.2</v>
      </c>
      <c r="AN590" s="369" t="s">
        <v>2296</v>
      </c>
      <c r="AO590" s="367" t="s">
        <v>1324</v>
      </c>
      <c r="AP590" s="370" t="s">
        <v>13</v>
      </c>
      <c r="AQ590" s="376" t="s">
        <v>668</v>
      </c>
      <c r="AR590" s="369">
        <v>4.0000000000000001E-3</v>
      </c>
      <c r="AS590" s="369">
        <v>4.0000000000000001E-3</v>
      </c>
      <c r="AT590" s="369"/>
      <c r="AX590" s="680"/>
      <c r="AY590" s="681"/>
      <c r="AZ590" s="681"/>
      <c r="BA590" s="681"/>
      <c r="BB590" s="682"/>
      <c r="BC590" s="681"/>
      <c r="BD590" s="681"/>
      <c r="BE590" s="681"/>
      <c r="BF590" s="681"/>
      <c r="BG590" s="682"/>
      <c r="BH590" s="682"/>
      <c r="BI590" s="683"/>
      <c r="BJ590" s="683"/>
      <c r="BK590" s="683"/>
      <c r="BL590" s="682"/>
      <c r="BM590" s="682"/>
      <c r="BN590" s="682"/>
      <c r="BO590" s="682"/>
      <c r="BP590" s="682"/>
      <c r="BQ590" s="682"/>
      <c r="BR590" s="682"/>
      <c r="BS590" s="682"/>
      <c r="BT590" s="685"/>
      <c r="BU590" s="686"/>
      <c r="BV590" s="684"/>
      <c r="BW590" s="687"/>
    </row>
    <row r="591" spans="2:75" ht="15.75" customHeight="1">
      <c r="B591" s="363" t="s">
        <v>966</v>
      </c>
      <c r="C591" s="364">
        <v>7124064000143</v>
      </c>
      <c r="D591" s="365" t="s">
        <v>14</v>
      </c>
      <c r="E591" s="365" t="s">
        <v>607</v>
      </c>
      <c r="F591" s="365"/>
      <c r="G591" s="366"/>
      <c r="H591" s="366" t="s">
        <v>34</v>
      </c>
      <c r="I591" s="366" t="s">
        <v>34</v>
      </c>
      <c r="J591" s="366" t="s">
        <v>608</v>
      </c>
      <c r="K591" s="367" t="s">
        <v>48</v>
      </c>
      <c r="L591" s="368"/>
      <c r="M591" s="368" t="s">
        <v>34</v>
      </c>
      <c r="N591" s="367">
        <v>141720</v>
      </c>
      <c r="O591" s="367" t="s">
        <v>1321</v>
      </c>
      <c r="P591" s="371">
        <v>38357</v>
      </c>
      <c r="Q591" s="372">
        <v>50496922.850000001</v>
      </c>
      <c r="R591" s="372">
        <v>55054770.286428571</v>
      </c>
      <c r="S591" s="367">
        <v>3</v>
      </c>
      <c r="T591" s="369">
        <v>-2.3771904049708636E-2</v>
      </c>
      <c r="U591" s="369">
        <v>-0.3073040434833364</v>
      </c>
      <c r="V591" s="369">
        <v>-0.21444519195934364</v>
      </c>
      <c r="W591" s="369">
        <v>-2.1022799291583452</v>
      </c>
      <c r="X591" s="369">
        <v>-8.5351578407404927E-2</v>
      </c>
      <c r="Y591" s="369">
        <v>-0.64723652407801979</v>
      </c>
      <c r="Z591" s="369">
        <v>-2.2609914384793317E-2</v>
      </c>
      <c r="AA591" s="369">
        <v>-0.12852208323202319</v>
      </c>
      <c r="AB591" s="369">
        <v>0.23983428264047438</v>
      </c>
      <c r="AC591" s="373">
        <v>-1.2909772407871403</v>
      </c>
      <c r="AD591" s="555">
        <v>11361553000196</v>
      </c>
      <c r="AE591" s="370" t="s">
        <v>2298</v>
      </c>
      <c r="AF591" s="370" t="s">
        <v>2287</v>
      </c>
      <c r="AG591" s="374" t="s">
        <v>1445</v>
      </c>
      <c r="AH591" s="374" t="s">
        <v>2282</v>
      </c>
      <c r="AI591" s="374">
        <v>500</v>
      </c>
      <c r="AJ591" s="374">
        <v>500</v>
      </c>
      <c r="AK591" s="374">
        <v>500</v>
      </c>
      <c r="AL591" s="369">
        <v>0.02</v>
      </c>
      <c r="AM591" s="369">
        <v>0.2</v>
      </c>
      <c r="AN591" s="369" t="s">
        <v>34</v>
      </c>
      <c r="AO591" s="367" t="s">
        <v>1324</v>
      </c>
      <c r="AP591" s="370" t="s">
        <v>716</v>
      </c>
      <c r="AQ591" s="376" t="s">
        <v>659</v>
      </c>
      <c r="AR591" s="369">
        <v>4.0000000000000001E-3</v>
      </c>
      <c r="AS591" s="369">
        <v>4.0000000000000001E-3</v>
      </c>
      <c r="AT591" s="369"/>
      <c r="AX591" s="680"/>
      <c r="AY591" s="681"/>
      <c r="AZ591" s="681"/>
      <c r="BA591" s="681"/>
      <c r="BB591" s="682"/>
      <c r="BC591" s="681"/>
      <c r="BD591" s="681"/>
      <c r="BE591" s="681"/>
      <c r="BF591" s="681"/>
      <c r="BG591" s="682"/>
      <c r="BH591" s="682"/>
      <c r="BI591" s="683"/>
      <c r="BJ591" s="683"/>
      <c r="BK591" s="683"/>
      <c r="BL591" s="682"/>
      <c r="BM591" s="682"/>
      <c r="BN591" s="682"/>
      <c r="BO591" s="682"/>
      <c r="BP591" s="682"/>
      <c r="BQ591" s="682"/>
      <c r="BR591" s="682"/>
      <c r="BS591" s="682"/>
      <c r="BT591" s="685"/>
      <c r="BU591" s="686"/>
      <c r="BV591" s="684"/>
      <c r="BW591" s="687"/>
    </row>
    <row r="592" spans="2:75" ht="15.75" customHeight="1">
      <c r="B592" s="363" t="s">
        <v>216</v>
      </c>
      <c r="C592" s="364">
        <v>9143435000160</v>
      </c>
      <c r="D592" s="365" t="s">
        <v>14</v>
      </c>
      <c r="E592" s="365" t="s">
        <v>607</v>
      </c>
      <c r="F592" s="365"/>
      <c r="G592" s="366"/>
      <c r="H592" s="366" t="s">
        <v>34</v>
      </c>
      <c r="I592" s="366" t="s">
        <v>34</v>
      </c>
      <c r="J592" s="366" t="s">
        <v>608</v>
      </c>
      <c r="K592" s="367" t="s">
        <v>48</v>
      </c>
      <c r="L592" s="368"/>
      <c r="M592" s="368" t="s">
        <v>1418</v>
      </c>
      <c r="N592" s="367">
        <v>199567</v>
      </c>
      <c r="O592" s="367" t="s">
        <v>1324</v>
      </c>
      <c r="P592" s="371">
        <v>39416</v>
      </c>
      <c r="Q592" s="372">
        <v>338981201.77999997</v>
      </c>
      <c r="R592" s="372">
        <v>352892426.01115072</v>
      </c>
      <c r="S592" s="367">
        <v>17</v>
      </c>
      <c r="T592" s="369">
        <v>3.6505523499018366E-2</v>
      </c>
      <c r="U592" s="369">
        <v>0.47191402746982719</v>
      </c>
      <c r="V592" s="369">
        <v>3.1433873580959393E-3</v>
      </c>
      <c r="W592" s="369">
        <v>3.0815706764589171E-2</v>
      </c>
      <c r="X592" s="369">
        <v>0.39815167004833318</v>
      </c>
      <c r="Y592" s="369">
        <v>3.0192564424278348</v>
      </c>
      <c r="Z592" s="369">
        <v>0.52950178546576709</v>
      </c>
      <c r="AA592" s="369">
        <v>3.0098598068512015</v>
      </c>
      <c r="AB592" s="369">
        <v>0.22706822124666423</v>
      </c>
      <c r="AC592" s="373">
        <v>-0.30058009940857044</v>
      </c>
      <c r="AD592" s="555">
        <v>0</v>
      </c>
      <c r="AE592" s="370" t="s">
        <v>2432</v>
      </c>
      <c r="AF592" s="370" t="s">
        <v>2287</v>
      </c>
      <c r="AG592" s="374" t="s">
        <v>1445</v>
      </c>
      <c r="AH592" s="374" t="s">
        <v>2282</v>
      </c>
      <c r="AI592" s="374">
        <v>5000</v>
      </c>
      <c r="AJ592" s="374">
        <v>1000</v>
      </c>
      <c r="AK592" s="374">
        <v>5000</v>
      </c>
      <c r="AL592" s="369">
        <v>0.02</v>
      </c>
      <c r="AM592" s="369">
        <v>0.15</v>
      </c>
      <c r="AN592" s="369" t="s">
        <v>666</v>
      </c>
      <c r="AO592" s="367" t="s">
        <v>1324</v>
      </c>
      <c r="AP592" s="370" t="s">
        <v>716</v>
      </c>
      <c r="AQ592" s="376" t="s">
        <v>665</v>
      </c>
      <c r="AR592" s="369">
        <v>3.3333333333333331E-3</v>
      </c>
      <c r="AS592" s="369">
        <v>3.3333333333333331E-3</v>
      </c>
      <c r="AT592" s="369"/>
      <c r="AX592" s="680"/>
      <c r="AY592" s="681"/>
      <c r="AZ592" s="681"/>
      <c r="BA592" s="681"/>
      <c r="BB592" s="682"/>
      <c r="BC592" s="681"/>
      <c r="BD592" s="681"/>
      <c r="BE592" s="681"/>
      <c r="BF592" s="681"/>
      <c r="BG592" s="682"/>
      <c r="BH592" s="682"/>
      <c r="BI592" s="683"/>
      <c r="BJ592" s="683"/>
      <c r="BK592" s="683"/>
      <c r="BL592" s="682"/>
      <c r="BM592" s="682"/>
      <c r="BN592" s="682"/>
      <c r="BO592" s="682"/>
      <c r="BP592" s="682"/>
      <c r="BQ592" s="682"/>
      <c r="BR592" s="682"/>
      <c r="BS592" s="682"/>
      <c r="BT592" s="685"/>
      <c r="BU592" s="686"/>
      <c r="BV592" s="684"/>
      <c r="BW592" s="687"/>
    </row>
    <row r="593" spans="2:75" ht="15.75" customHeight="1">
      <c r="B593" s="363" t="s">
        <v>217</v>
      </c>
      <c r="C593" s="364">
        <v>35717650000137</v>
      </c>
      <c r="D593" s="365" t="s">
        <v>14</v>
      </c>
      <c r="E593" s="365" t="s">
        <v>607</v>
      </c>
      <c r="F593" s="365"/>
      <c r="G593" s="366"/>
      <c r="H593" s="366" t="s">
        <v>34</v>
      </c>
      <c r="I593" s="366" t="s">
        <v>34</v>
      </c>
      <c r="J593" s="366" t="s">
        <v>608</v>
      </c>
      <c r="K593" s="367" t="s">
        <v>48</v>
      </c>
      <c r="L593" s="368"/>
      <c r="M593" s="368" t="s">
        <v>1418</v>
      </c>
      <c r="N593" s="367">
        <v>535151</v>
      </c>
      <c r="O593" s="367" t="s">
        <v>1321</v>
      </c>
      <c r="P593" s="371">
        <v>43901</v>
      </c>
      <c r="Q593" s="372">
        <v>50206819.460000001</v>
      </c>
      <c r="R593" s="372">
        <v>28485985.557420649</v>
      </c>
      <c r="S593" s="367">
        <v>17</v>
      </c>
      <c r="T593" s="369">
        <v>4.0967177224966012E-2</v>
      </c>
      <c r="U593" s="369">
        <v>0.52959069601683029</v>
      </c>
      <c r="V593" s="369">
        <v>4.9393214599717794E-3</v>
      </c>
      <c r="W593" s="369">
        <v>4.8421866091212823E-2</v>
      </c>
      <c r="X593" s="369">
        <v>0.33448903412617903</v>
      </c>
      <c r="Y593" s="369">
        <v>2.5364911092406901</v>
      </c>
      <c r="Z593" s="369" t="s">
        <v>1421</v>
      </c>
      <c r="AA593" s="369" t="s">
        <v>1421</v>
      </c>
      <c r="AB593" s="369">
        <v>0.22216704532646278</v>
      </c>
      <c r="AC593" s="373">
        <v>-0.30412936392948547</v>
      </c>
      <c r="AD593" s="555">
        <v>0</v>
      </c>
      <c r="AE593" s="370" t="s">
        <v>2432</v>
      </c>
      <c r="AF593" s="370" t="s">
        <v>2287</v>
      </c>
      <c r="AG593" s="374" t="s">
        <v>1445</v>
      </c>
      <c r="AH593" s="374" t="s">
        <v>2282</v>
      </c>
      <c r="AI593" s="374">
        <v>500</v>
      </c>
      <c r="AJ593" s="374">
        <v>500</v>
      </c>
      <c r="AK593" s="374">
        <v>500</v>
      </c>
      <c r="AL593" s="369">
        <v>0.02</v>
      </c>
      <c r="AM593" s="369">
        <v>0.2</v>
      </c>
      <c r="AN593" s="369" t="s">
        <v>666</v>
      </c>
      <c r="AO593" s="367" t="s">
        <v>1324</v>
      </c>
      <c r="AP593" s="370" t="s">
        <v>716</v>
      </c>
      <c r="AQ593" s="376" t="s">
        <v>670</v>
      </c>
      <c r="AR593" s="369">
        <v>3.3333333333333331E-3</v>
      </c>
      <c r="AS593" s="369">
        <v>3.3333333333333331E-3</v>
      </c>
      <c r="AT593" s="369"/>
      <c r="AW593" s="680"/>
      <c r="AX593" s="680"/>
      <c r="AY593" s="681"/>
      <c r="AZ593" s="681"/>
      <c r="BA593" s="681"/>
      <c r="BB593" s="682"/>
      <c r="BC593" s="681"/>
      <c r="BD593" s="681"/>
      <c r="BE593" s="681"/>
      <c r="BF593" s="681"/>
      <c r="BG593" s="682"/>
      <c r="BH593" s="682"/>
      <c r="BI593" s="683"/>
      <c r="BJ593" s="683"/>
      <c r="BK593" s="683"/>
      <c r="BL593" s="218"/>
      <c r="BM593" s="682"/>
      <c r="BN593" s="682"/>
      <c r="BO593" s="682"/>
      <c r="BP593" s="682"/>
      <c r="BQ593" s="682"/>
      <c r="BR593" s="682"/>
      <c r="BS593" s="682"/>
      <c r="BT593" s="685"/>
      <c r="BU593" s="686"/>
      <c r="BV593" s="684"/>
      <c r="BW593" s="687"/>
    </row>
    <row r="594" spans="2:75" ht="15.75" customHeight="1">
      <c r="B594" s="363" t="s">
        <v>581</v>
      </c>
      <c r="C594" s="364">
        <v>36947848000170</v>
      </c>
      <c r="D594" s="365" t="s">
        <v>14</v>
      </c>
      <c r="E594" s="365" t="s">
        <v>607</v>
      </c>
      <c r="F594" s="365"/>
      <c r="G594" s="366"/>
      <c r="H594" s="366" t="s">
        <v>34</v>
      </c>
      <c r="I594" s="366" t="s">
        <v>34</v>
      </c>
      <c r="J594" s="366" t="s">
        <v>611</v>
      </c>
      <c r="K594" s="367"/>
      <c r="L594" s="368"/>
      <c r="M594" s="368" t="s">
        <v>1418</v>
      </c>
      <c r="N594" s="367">
        <v>552291</v>
      </c>
      <c r="O594" s="367" t="s">
        <v>1321</v>
      </c>
      <c r="P594" s="371">
        <v>44075</v>
      </c>
      <c r="Q594" s="372">
        <v>1807896.12</v>
      </c>
      <c r="R594" s="372">
        <v>2063240.4530158739</v>
      </c>
      <c r="S594" s="367">
        <v>6</v>
      </c>
      <c r="T594" s="369">
        <v>-0.27328712212156669</v>
      </c>
      <c r="U594" s="369">
        <v>-3.53283596821985</v>
      </c>
      <c r="V594" s="369">
        <v>-0.19365983795442421</v>
      </c>
      <c r="W594" s="369">
        <v>-1.8985139591883702</v>
      </c>
      <c r="X594" s="369" t="s">
        <v>1421</v>
      </c>
      <c r="Y594" s="369" t="s">
        <v>1421</v>
      </c>
      <c r="Z594" s="369" t="s">
        <v>1421</v>
      </c>
      <c r="AA594" s="369" t="s">
        <v>1421</v>
      </c>
      <c r="AB594" s="369">
        <v>0.19492951887379789</v>
      </c>
      <c r="AC594" s="373">
        <v>-1.50501245471908</v>
      </c>
      <c r="AD594" s="555">
        <v>36262399000126</v>
      </c>
      <c r="AE594" s="370" t="s">
        <v>2433</v>
      </c>
      <c r="AF594" s="370" t="s">
        <v>2281</v>
      </c>
      <c r="AG594" s="374" t="s">
        <v>59</v>
      </c>
      <c r="AH594" s="374" t="s">
        <v>2279</v>
      </c>
      <c r="AI594" s="374">
        <v>10000</v>
      </c>
      <c r="AJ594" s="374">
        <v>5000</v>
      </c>
      <c r="AK594" s="374">
        <v>10000</v>
      </c>
      <c r="AL594" s="369">
        <v>1.1000000000000001E-2</v>
      </c>
      <c r="AM594" s="369" t="s">
        <v>34</v>
      </c>
      <c r="AN594" s="369" t="s">
        <v>64</v>
      </c>
      <c r="AO594" s="367" t="s">
        <v>1324</v>
      </c>
      <c r="AP594" s="370" t="s">
        <v>13</v>
      </c>
      <c r="AQ594" s="376" t="s">
        <v>679</v>
      </c>
      <c r="AR594" s="369">
        <v>2.9333333333333329E-3</v>
      </c>
      <c r="AS594" s="369">
        <v>2.9333333333333329E-3</v>
      </c>
      <c r="AT594" s="369"/>
      <c r="AX594" s="680"/>
      <c r="AY594" s="681"/>
      <c r="AZ594" s="681"/>
      <c r="BA594" s="681"/>
      <c r="BB594" s="682"/>
      <c r="BC594" s="681"/>
      <c r="BD594" s="681"/>
      <c r="BE594" s="681"/>
      <c r="BF594" s="681"/>
      <c r="BG594" s="682"/>
      <c r="BH594" s="682"/>
      <c r="BI594" s="683"/>
      <c r="BJ594" s="683"/>
      <c r="BK594" s="683"/>
      <c r="BL594" s="682"/>
      <c r="BM594" s="682"/>
      <c r="BN594" s="682"/>
      <c r="BO594" s="682"/>
      <c r="BP594" s="682"/>
      <c r="BQ594" s="682"/>
      <c r="BR594" s="682"/>
      <c r="BS594" s="682"/>
      <c r="BT594" s="685"/>
      <c r="BU594" s="686"/>
      <c r="BV594" s="684"/>
      <c r="BW594" s="687"/>
    </row>
    <row r="595" spans="2:75" ht="15.75" customHeight="1">
      <c r="B595" s="363" t="s">
        <v>218</v>
      </c>
      <c r="C595" s="364">
        <v>8156502000118</v>
      </c>
      <c r="D595" s="365" t="s">
        <v>14</v>
      </c>
      <c r="E595" s="365" t="s">
        <v>607</v>
      </c>
      <c r="F595" s="365"/>
      <c r="G595" s="366"/>
      <c r="H595" s="366" t="s">
        <v>34</v>
      </c>
      <c r="I595" s="366" t="s">
        <v>34</v>
      </c>
      <c r="J595" s="366" t="s">
        <v>608</v>
      </c>
      <c r="K595" s="367" t="s">
        <v>48</v>
      </c>
      <c r="L595" s="368"/>
      <c r="M595" s="368" t="s">
        <v>34</v>
      </c>
      <c r="N595" s="367">
        <v>176400</v>
      </c>
      <c r="O595" s="367" t="s">
        <v>1321</v>
      </c>
      <c r="P595" s="371">
        <v>39084</v>
      </c>
      <c r="Q595" s="372">
        <v>84267277.049999997</v>
      </c>
      <c r="R595" s="372">
        <v>73235947.078730255</v>
      </c>
      <c r="S595" s="367">
        <v>32</v>
      </c>
      <c r="T595" s="369">
        <v>0.10492297621132907</v>
      </c>
      <c r="U595" s="369">
        <v>1.3563597924938844</v>
      </c>
      <c r="V595" s="369">
        <v>9.3859639240105652E-2</v>
      </c>
      <c r="W595" s="369">
        <v>0.92013830634135463</v>
      </c>
      <c r="X595" s="369">
        <v>0.43837738827714268</v>
      </c>
      <c r="Y595" s="369">
        <v>3.3242953711829908</v>
      </c>
      <c r="Z595" s="369">
        <v>0.88240362766695468</v>
      </c>
      <c r="AA595" s="369">
        <v>5.0158682845577811</v>
      </c>
      <c r="AB595" s="369">
        <v>0.24873571766759375</v>
      </c>
      <c r="AC595" s="373">
        <v>9.4208459305920089E-2</v>
      </c>
      <c r="AD595" s="555">
        <v>12987189000137</v>
      </c>
      <c r="AE595" s="370" t="s">
        <v>2434</v>
      </c>
      <c r="AF595" s="370" t="s">
        <v>2278</v>
      </c>
      <c r="AG595" s="374" t="s">
        <v>1444</v>
      </c>
      <c r="AH595" s="374" t="s">
        <v>2279</v>
      </c>
      <c r="AI595" s="374">
        <v>5000</v>
      </c>
      <c r="AJ595" s="374">
        <v>1000</v>
      </c>
      <c r="AK595" s="374">
        <v>1000</v>
      </c>
      <c r="AL595" s="369">
        <v>1.9E-2</v>
      </c>
      <c r="AM595" s="369">
        <v>0.2</v>
      </c>
      <c r="AN595" s="369" t="s">
        <v>64</v>
      </c>
      <c r="AO595" s="367" t="s">
        <v>1324</v>
      </c>
      <c r="AP595" s="370" t="s">
        <v>716</v>
      </c>
      <c r="AQ595" s="376" t="s">
        <v>659</v>
      </c>
      <c r="AR595" s="369">
        <v>4.4333333333333325E-3</v>
      </c>
      <c r="AS595" s="369">
        <v>4.4333333333333325E-3</v>
      </c>
      <c r="AT595" s="369"/>
      <c r="AX595" s="680"/>
      <c r="AY595" s="681"/>
      <c r="AZ595" s="681"/>
      <c r="BA595" s="681"/>
      <c r="BB595" s="682"/>
      <c r="BC595" s="681"/>
      <c r="BD595" s="681"/>
      <c r="BE595" s="681"/>
      <c r="BF595" s="681"/>
      <c r="BG595" s="682"/>
      <c r="BH595" s="682"/>
      <c r="BI595" s="683"/>
      <c r="BJ595" s="683"/>
      <c r="BK595" s="683"/>
      <c r="BL595" s="682"/>
      <c r="BM595" s="682"/>
      <c r="BN595" s="682"/>
      <c r="BO595" s="682"/>
      <c r="BP595" s="682"/>
      <c r="BQ595" s="682"/>
      <c r="BR595" s="682"/>
      <c r="BS595" s="682"/>
      <c r="BT595" s="685"/>
      <c r="BU595" s="686"/>
      <c r="BV595" s="684"/>
      <c r="BW595" s="687"/>
    </row>
    <row r="596" spans="2:75" ht="15.75" customHeight="1">
      <c r="B596" s="363" t="s">
        <v>219</v>
      </c>
      <c r="C596" s="364">
        <v>4437399000123</v>
      </c>
      <c r="D596" s="365" t="s">
        <v>14</v>
      </c>
      <c r="E596" s="365" t="s">
        <v>607</v>
      </c>
      <c r="F596" s="365"/>
      <c r="G596" s="366"/>
      <c r="H596" s="366" t="s">
        <v>34</v>
      </c>
      <c r="I596" s="366" t="s">
        <v>34</v>
      </c>
      <c r="J596" s="366" t="s">
        <v>608</v>
      </c>
      <c r="K596" s="367" t="s">
        <v>48</v>
      </c>
      <c r="L596" s="368"/>
      <c r="M596" s="368" t="s">
        <v>34</v>
      </c>
      <c r="N596" s="367">
        <v>349011</v>
      </c>
      <c r="O596" s="367" t="s">
        <v>1324</v>
      </c>
      <c r="P596" s="371">
        <v>41547</v>
      </c>
      <c r="Q596" s="372">
        <v>33283424.379999999</v>
      </c>
      <c r="R596" s="372">
        <v>30663798.136825386</v>
      </c>
      <c r="S596" s="367">
        <v>3</v>
      </c>
      <c r="T596" s="369">
        <v>0.10326787924707981</v>
      </c>
      <c r="U596" s="369">
        <v>1.3349640309929445</v>
      </c>
      <c r="V596" s="369">
        <v>9.1793414849193899E-2</v>
      </c>
      <c r="W596" s="369">
        <v>0.89988239840300022</v>
      </c>
      <c r="X596" s="369">
        <v>0.44408465463175295</v>
      </c>
      <c r="Y596" s="369">
        <v>3.3675746087351448</v>
      </c>
      <c r="Z596" s="369">
        <v>0.87404784433279414</v>
      </c>
      <c r="AA596" s="369">
        <v>4.9683713032395325</v>
      </c>
      <c r="AB596" s="369">
        <v>0.24835640426778866</v>
      </c>
      <c r="AC596" s="373">
        <v>8.6369834413149785E-2</v>
      </c>
      <c r="AD596" s="555">
        <v>14213077000154</v>
      </c>
      <c r="AE596" s="370" t="s">
        <v>2434</v>
      </c>
      <c r="AF596" s="370" t="s">
        <v>2278</v>
      </c>
      <c r="AG596" s="374" t="s">
        <v>1444</v>
      </c>
      <c r="AH596" s="374" t="s">
        <v>2282</v>
      </c>
      <c r="AI596" s="374">
        <v>10000</v>
      </c>
      <c r="AJ596" s="374">
        <v>1000</v>
      </c>
      <c r="AK596" s="374">
        <v>1000</v>
      </c>
      <c r="AL596" s="369">
        <v>1.9E-2</v>
      </c>
      <c r="AM596" s="369">
        <v>0.2</v>
      </c>
      <c r="AN596" s="369" t="s">
        <v>666</v>
      </c>
      <c r="AO596" s="367" t="s">
        <v>1324</v>
      </c>
      <c r="AP596" s="370" t="s">
        <v>716</v>
      </c>
      <c r="AQ596" s="376" t="s">
        <v>659</v>
      </c>
      <c r="AR596" s="369">
        <v>4.4333333333333325E-3</v>
      </c>
      <c r="AS596" s="369">
        <v>4.4333333333333325E-3</v>
      </c>
      <c r="AT596" s="369"/>
      <c r="AX596" s="680"/>
      <c r="AY596" s="681"/>
      <c r="AZ596" s="681"/>
      <c r="BA596" s="681"/>
      <c r="BB596" s="682"/>
      <c r="BC596" s="681"/>
      <c r="BD596" s="681"/>
      <c r="BE596" s="681"/>
      <c r="BF596" s="681"/>
      <c r="BG596" s="682"/>
      <c r="BH596" s="682"/>
      <c r="BI596" s="683"/>
      <c r="BJ596" s="683"/>
      <c r="BK596" s="683"/>
      <c r="BL596" s="682"/>
      <c r="BM596" s="682"/>
      <c r="BN596" s="682"/>
      <c r="BO596" s="682"/>
      <c r="BP596" s="682"/>
      <c r="BQ596" s="682"/>
      <c r="BR596" s="682"/>
      <c r="BS596" s="682"/>
      <c r="BT596" s="685"/>
      <c r="BU596" s="686"/>
      <c r="BV596" s="684"/>
      <c r="BW596" s="687"/>
    </row>
    <row r="597" spans="2:75" ht="15.75" customHeight="1">
      <c r="B597" s="363" t="s">
        <v>220</v>
      </c>
      <c r="C597" s="364">
        <v>24623392000103</v>
      </c>
      <c r="D597" s="365" t="s">
        <v>14</v>
      </c>
      <c r="E597" s="365" t="s">
        <v>614</v>
      </c>
      <c r="F597" s="365"/>
      <c r="G597" s="366"/>
      <c r="H597" s="366" t="s">
        <v>1338</v>
      </c>
      <c r="I597" s="366" t="s">
        <v>34</v>
      </c>
      <c r="J597" s="366" t="s">
        <v>608</v>
      </c>
      <c r="K597" s="367" t="s">
        <v>48</v>
      </c>
      <c r="L597" s="368"/>
      <c r="M597" s="368" t="s">
        <v>34</v>
      </c>
      <c r="N597" s="367">
        <v>420591</v>
      </c>
      <c r="O597" s="367" t="s">
        <v>1321</v>
      </c>
      <c r="P597" s="371">
        <v>42562</v>
      </c>
      <c r="Q597" s="372">
        <v>19076564.600000001</v>
      </c>
      <c r="R597" s="372">
        <v>17893028.365158737</v>
      </c>
      <c r="S597" s="367">
        <v>14</v>
      </c>
      <c r="T597" s="369">
        <v>0.11064787588552383</v>
      </c>
      <c r="U597" s="369">
        <v>1.4303666879759502</v>
      </c>
      <c r="V597" s="369">
        <v>0.10320206366794404</v>
      </c>
      <c r="W597" s="369">
        <v>1.0117253043284529</v>
      </c>
      <c r="X597" s="369">
        <v>0.33024121327579081</v>
      </c>
      <c r="Y597" s="369">
        <v>2.5042791120707246</v>
      </c>
      <c r="Z597" s="369">
        <v>0.76101644732156104</v>
      </c>
      <c r="AA597" s="369">
        <v>4.3258641991754869</v>
      </c>
      <c r="AB597" s="369">
        <v>0.24738513363878367</v>
      </c>
      <c r="AC597" s="373">
        <v>0.12774169300612562</v>
      </c>
      <c r="AD597" s="555">
        <v>0</v>
      </c>
      <c r="AE597" s="370" t="s">
        <v>2434</v>
      </c>
      <c r="AF597" s="370" t="s">
        <v>2278</v>
      </c>
      <c r="AG597" s="374" t="s">
        <v>1444</v>
      </c>
      <c r="AH597" s="374" t="s">
        <v>2282</v>
      </c>
      <c r="AI597" s="374">
        <v>5000</v>
      </c>
      <c r="AJ597" s="374">
        <v>1000</v>
      </c>
      <c r="AK597" s="374">
        <v>1000</v>
      </c>
      <c r="AL597" s="369">
        <v>0.02</v>
      </c>
      <c r="AM597" s="369">
        <v>0.2</v>
      </c>
      <c r="AN597" s="369" t="s">
        <v>64</v>
      </c>
      <c r="AO597" s="367" t="s">
        <v>1324</v>
      </c>
      <c r="AP597" s="370" t="s">
        <v>13</v>
      </c>
      <c r="AQ597" s="376" t="s">
        <v>668</v>
      </c>
      <c r="AR597" s="369">
        <v>4.6666666666666662E-3</v>
      </c>
      <c r="AS597" s="369">
        <v>4.6666666666666662E-3</v>
      </c>
      <c r="AT597" s="369"/>
      <c r="AX597" s="680"/>
      <c r="AY597" s="681"/>
      <c r="AZ597" s="681"/>
      <c r="BA597" s="681"/>
      <c r="BB597" s="682"/>
      <c r="BC597" s="681"/>
      <c r="BD597" s="681"/>
      <c r="BE597" s="681"/>
      <c r="BF597" s="681"/>
      <c r="BG597" s="682"/>
      <c r="BH597" s="682"/>
      <c r="BI597" s="683"/>
      <c r="BJ597" s="683"/>
      <c r="BK597" s="683"/>
      <c r="BL597" s="682"/>
      <c r="BM597" s="682"/>
      <c r="BN597" s="682"/>
      <c r="BO597" s="682"/>
      <c r="BP597" s="682"/>
      <c r="BQ597" s="682"/>
      <c r="BR597" s="682"/>
      <c r="BS597" s="682"/>
      <c r="BT597" s="685"/>
      <c r="BU597" s="686"/>
      <c r="BV597" s="684"/>
      <c r="BW597" s="687"/>
    </row>
    <row r="598" spans="2:75" ht="15.75" customHeight="1">
      <c r="B598" s="363" t="s">
        <v>221</v>
      </c>
      <c r="C598" s="364">
        <v>8830947000131</v>
      </c>
      <c r="D598" s="365" t="s">
        <v>14</v>
      </c>
      <c r="E598" s="365" t="s">
        <v>607</v>
      </c>
      <c r="F598" s="365"/>
      <c r="G598" s="366"/>
      <c r="H598" s="366" t="s">
        <v>34</v>
      </c>
      <c r="I598" s="366" t="s">
        <v>34</v>
      </c>
      <c r="J598" s="366" t="s">
        <v>608</v>
      </c>
      <c r="K598" s="367" t="s">
        <v>48</v>
      </c>
      <c r="L598" s="368"/>
      <c r="M598" s="368" t="s">
        <v>34</v>
      </c>
      <c r="N598" s="367">
        <v>214019</v>
      </c>
      <c r="O598" s="367" t="s">
        <v>1321</v>
      </c>
      <c r="P598" s="371">
        <v>39232</v>
      </c>
      <c r="Q598" s="372">
        <v>824912634.76999998</v>
      </c>
      <c r="R598" s="372">
        <v>719546706.74575377</v>
      </c>
      <c r="S598" s="367">
        <v>31</v>
      </c>
      <c r="T598" s="369">
        <v>8.0875172344573087E-2</v>
      </c>
      <c r="U598" s="369">
        <v>1.0454891382250733</v>
      </c>
      <c r="V598" s="369">
        <v>6.967928761011466E-2</v>
      </c>
      <c r="W598" s="369">
        <v>0.68309000767229955</v>
      </c>
      <c r="X598" s="369">
        <v>0.3895435128565512</v>
      </c>
      <c r="Y598" s="369">
        <v>2.9539792226799828</v>
      </c>
      <c r="Z598" s="369">
        <v>0.79259589492646287</v>
      </c>
      <c r="AA598" s="369">
        <v>4.5053720170479963</v>
      </c>
      <c r="AB598" s="369">
        <v>0.24238484264237659</v>
      </c>
      <c r="AC598" s="373">
        <v>-1.9294849590778382E-3</v>
      </c>
      <c r="AD598" s="555">
        <v>14213077000154</v>
      </c>
      <c r="AE598" s="370" t="s">
        <v>2434</v>
      </c>
      <c r="AF598" s="370" t="s">
        <v>2278</v>
      </c>
      <c r="AG598" s="374" t="s">
        <v>1444</v>
      </c>
      <c r="AH598" s="374" t="s">
        <v>2282</v>
      </c>
      <c r="AI598" s="374">
        <v>5000</v>
      </c>
      <c r="AJ598" s="374">
        <v>1000</v>
      </c>
      <c r="AK598" s="374">
        <v>1000</v>
      </c>
      <c r="AL598" s="691">
        <v>1.9E-2</v>
      </c>
      <c r="AM598" s="691">
        <v>0.2</v>
      </c>
      <c r="AN598" s="369" t="s">
        <v>666</v>
      </c>
      <c r="AO598" s="367" t="s">
        <v>1324</v>
      </c>
      <c r="AP598" s="370" t="s">
        <v>716</v>
      </c>
      <c r="AQ598" s="376" t="s">
        <v>659</v>
      </c>
      <c r="AR598" s="369">
        <v>4.4333333333333325E-3</v>
      </c>
      <c r="AS598" s="369">
        <v>4.4333333333333325E-3</v>
      </c>
      <c r="AT598" s="369"/>
      <c r="AX598" s="680"/>
      <c r="AY598" s="681"/>
      <c r="AZ598" s="681"/>
      <c r="BA598" s="681"/>
      <c r="BB598" s="682"/>
      <c r="BC598" s="681"/>
      <c r="BD598" s="681"/>
      <c r="BE598" s="681"/>
      <c r="BF598" s="681"/>
      <c r="BG598" s="682"/>
      <c r="BH598" s="682"/>
      <c r="BI598" s="683"/>
      <c r="BJ598" s="683"/>
      <c r="BK598" s="683"/>
      <c r="BL598" s="682"/>
      <c r="BM598" s="682"/>
      <c r="BN598" s="682"/>
      <c r="BO598" s="682"/>
      <c r="BP598" s="682"/>
      <c r="BQ598" s="682"/>
      <c r="BR598" s="682"/>
      <c r="BS598" s="682"/>
      <c r="BT598" s="685"/>
      <c r="BU598" s="686"/>
      <c r="BV598" s="684"/>
      <c r="BW598" s="687"/>
    </row>
    <row r="599" spans="2:75" ht="15.75" customHeight="1">
      <c r="B599" s="363" t="s">
        <v>967</v>
      </c>
      <c r="C599" s="364">
        <v>41252582000180</v>
      </c>
      <c r="D599" s="365" t="s">
        <v>13</v>
      </c>
      <c r="E599" s="365" t="s">
        <v>616</v>
      </c>
      <c r="F599" s="365" t="s">
        <v>619</v>
      </c>
      <c r="G599" s="366" t="s">
        <v>34</v>
      </c>
      <c r="H599" s="366" t="s">
        <v>1338</v>
      </c>
      <c r="I599" s="366" t="s">
        <v>34</v>
      </c>
      <c r="J599" s="366"/>
      <c r="K599" s="367"/>
      <c r="L599" s="368"/>
      <c r="M599" s="368" t="s">
        <v>34</v>
      </c>
      <c r="N599" s="367">
        <v>581038</v>
      </c>
      <c r="O599" s="367" t="s">
        <v>1321</v>
      </c>
      <c r="P599" s="371">
        <v>44286</v>
      </c>
      <c r="Q599" s="372">
        <v>1484753.28</v>
      </c>
      <c r="R599" s="372">
        <v>4203609.6963492073</v>
      </c>
      <c r="S599" s="367">
        <v>30</v>
      </c>
      <c r="T599" s="369">
        <v>-0.1668159356924801</v>
      </c>
      <c r="U599" s="369">
        <v>-2.1564621600592262</v>
      </c>
      <c r="V599" s="369">
        <v>-0.1290356690960669</v>
      </c>
      <c r="W599" s="369">
        <v>-1.2649810182622734</v>
      </c>
      <c r="X599" s="369" t="s">
        <v>1421</v>
      </c>
      <c r="Y599" s="369" t="s">
        <v>1421</v>
      </c>
      <c r="Z599" s="369" t="s">
        <v>1421</v>
      </c>
      <c r="AA599" s="369" t="s">
        <v>1421</v>
      </c>
      <c r="AB599" s="369">
        <v>0.12036943254591737</v>
      </c>
      <c r="AC599" s="373">
        <v>-1.8944841589600219</v>
      </c>
      <c r="AD599" s="555">
        <v>41252413000140</v>
      </c>
      <c r="AE599" s="370" t="s">
        <v>2435</v>
      </c>
      <c r="AF599" s="370" t="s">
        <v>2284</v>
      </c>
      <c r="AG599" s="374" t="s">
        <v>719</v>
      </c>
      <c r="AH599" s="374" t="s">
        <v>2279</v>
      </c>
      <c r="AI599" s="374">
        <v>10000</v>
      </c>
      <c r="AJ599" s="374">
        <v>5000</v>
      </c>
      <c r="AK599" s="374">
        <v>5000</v>
      </c>
      <c r="AL599" s="691">
        <v>1.8700000000000001E-2</v>
      </c>
      <c r="AM599" s="691">
        <v>0.2</v>
      </c>
      <c r="AN599" s="369" t="s">
        <v>64</v>
      </c>
      <c r="AO599" s="367" t="s">
        <v>1324</v>
      </c>
      <c r="AP599" s="370" t="s">
        <v>13</v>
      </c>
      <c r="AQ599" s="376" t="s">
        <v>679</v>
      </c>
      <c r="AR599" s="369">
        <v>4.9872900000000001E-3</v>
      </c>
      <c r="AS599" s="369">
        <v>4.9872900000000001E-3</v>
      </c>
      <c r="AT599" s="369"/>
      <c r="AX599" s="680"/>
      <c r="AY599" s="681"/>
      <c r="AZ599" s="681"/>
      <c r="BA599" s="681"/>
      <c r="BB599" s="682"/>
      <c r="BC599" s="681"/>
      <c r="BD599" s="681"/>
      <c r="BE599" s="681"/>
      <c r="BF599" s="681"/>
      <c r="BG599" s="682"/>
      <c r="BH599" s="682"/>
      <c r="BI599" s="683"/>
      <c r="BJ599" s="683"/>
      <c r="BK599" s="683"/>
      <c r="BL599" s="682"/>
      <c r="BM599" s="682"/>
      <c r="BN599" s="682"/>
      <c r="BO599" s="682"/>
      <c r="BP599" s="682"/>
      <c r="BQ599" s="682"/>
      <c r="BR599" s="682"/>
      <c r="BS599" s="682"/>
      <c r="BT599" s="685"/>
      <c r="BU599" s="686"/>
      <c r="BV599" s="684"/>
      <c r="BW599" s="687"/>
    </row>
    <row r="600" spans="2:75" ht="15.75" customHeight="1">
      <c r="B600" s="363" t="s">
        <v>968</v>
      </c>
      <c r="C600" s="364">
        <v>42084858000121</v>
      </c>
      <c r="D600" s="365" t="s">
        <v>13</v>
      </c>
      <c r="E600" s="365" t="s">
        <v>616</v>
      </c>
      <c r="F600" s="365" t="s">
        <v>619</v>
      </c>
      <c r="G600" s="366" t="s">
        <v>34</v>
      </c>
      <c r="H600" s="366" t="s">
        <v>865</v>
      </c>
      <c r="I600" s="366" t="s">
        <v>34</v>
      </c>
      <c r="J600" s="366"/>
      <c r="K600" s="367"/>
      <c r="L600" s="368"/>
      <c r="M600" s="368" t="s">
        <v>34</v>
      </c>
      <c r="N600" s="367">
        <v>602701</v>
      </c>
      <c r="O600" s="367" t="s">
        <v>1321</v>
      </c>
      <c r="P600" s="371">
        <v>44399</v>
      </c>
      <c r="Q600" s="372">
        <v>3666758.9</v>
      </c>
      <c r="R600" s="372">
        <v>4291488.8526190501</v>
      </c>
      <c r="S600" s="367">
        <v>5</v>
      </c>
      <c r="T600" s="369">
        <v>-4.9725429464746784E-2</v>
      </c>
      <c r="U600" s="369">
        <v>-0.64281033216812988</v>
      </c>
      <c r="V600" s="369">
        <v>-3.8301410628871602E-2</v>
      </c>
      <c r="W600" s="369">
        <v>-0.37548189394143472</v>
      </c>
      <c r="X600" s="369" t="s">
        <v>1421</v>
      </c>
      <c r="Y600" s="369" t="s">
        <v>1421</v>
      </c>
      <c r="Z600" s="369" t="s">
        <v>1421</v>
      </c>
      <c r="AA600" s="369" t="s">
        <v>1421</v>
      </c>
      <c r="AB600" s="369">
        <v>5.32450577240327E-2</v>
      </c>
      <c r="AC600" s="373">
        <v>-2.5315423291696564</v>
      </c>
      <c r="AD600" s="555">
        <v>42084903000148</v>
      </c>
      <c r="AE600" s="370" t="s">
        <v>2435</v>
      </c>
      <c r="AF600" s="370" t="s">
        <v>2284</v>
      </c>
      <c r="AG600" s="374" t="s">
        <v>719</v>
      </c>
      <c r="AH600" s="374" t="s">
        <v>2282</v>
      </c>
      <c r="AI600" s="374">
        <v>10000</v>
      </c>
      <c r="AJ600" s="374">
        <v>5000</v>
      </c>
      <c r="AK600" s="374">
        <v>5000</v>
      </c>
      <c r="AL600" s="369">
        <v>1.8700000000000001E-2</v>
      </c>
      <c r="AM600" s="369">
        <v>0.2</v>
      </c>
      <c r="AN600" s="369" t="s">
        <v>64</v>
      </c>
      <c r="AO600" s="367" t="s">
        <v>1324</v>
      </c>
      <c r="AP600" s="370" t="s">
        <v>13</v>
      </c>
      <c r="AQ600" s="376" t="s">
        <v>668</v>
      </c>
      <c r="AR600" s="369">
        <v>4.9872900000000001E-3</v>
      </c>
      <c r="AS600" s="369">
        <v>4.9872900000000001E-3</v>
      </c>
      <c r="AT600" s="369"/>
      <c r="AX600" s="680"/>
      <c r="AY600" s="681"/>
      <c r="AZ600" s="681"/>
      <c r="BA600" s="681"/>
      <c r="BB600" s="682"/>
      <c r="BC600" s="681"/>
      <c r="BD600" s="681"/>
      <c r="BE600" s="681"/>
      <c r="BF600" s="681"/>
      <c r="BG600" s="682"/>
      <c r="BH600" s="682"/>
      <c r="BI600" s="683"/>
      <c r="BJ600" s="683"/>
      <c r="BK600" s="683"/>
      <c r="BL600" s="682"/>
      <c r="BM600" s="682"/>
      <c r="BN600" s="682"/>
      <c r="BO600" s="682"/>
      <c r="BP600" s="682"/>
      <c r="BQ600" s="682"/>
      <c r="BR600" s="682"/>
      <c r="BS600" s="682"/>
      <c r="BT600" s="685"/>
      <c r="BU600" s="686"/>
      <c r="BV600" s="684"/>
      <c r="BW600" s="687"/>
    </row>
    <row r="601" spans="2:75" ht="15.75" customHeight="1">
      <c r="B601" s="363" t="s">
        <v>969</v>
      </c>
      <c r="C601" s="364">
        <v>33736845000107</v>
      </c>
      <c r="D601" s="365" t="s">
        <v>14</v>
      </c>
      <c r="E601" s="365" t="s">
        <v>15</v>
      </c>
      <c r="F601" s="365" t="s">
        <v>701</v>
      </c>
      <c r="G601" s="366"/>
      <c r="H601" s="366" t="s">
        <v>34</v>
      </c>
      <c r="I601" s="366" t="s">
        <v>34</v>
      </c>
      <c r="J601" s="366" t="s">
        <v>611</v>
      </c>
      <c r="K601" s="367" t="s">
        <v>49</v>
      </c>
      <c r="L601" s="368"/>
      <c r="M601" s="368" t="s">
        <v>34</v>
      </c>
      <c r="N601" s="367">
        <v>504505</v>
      </c>
      <c r="O601" s="367" t="s">
        <v>1321</v>
      </c>
      <c r="P601" s="371">
        <v>43677</v>
      </c>
      <c r="Q601" s="372">
        <v>97388405.969999999</v>
      </c>
      <c r="R601" s="372">
        <v>257174199.54821435</v>
      </c>
      <c r="S601" s="367">
        <v>15</v>
      </c>
      <c r="T601" s="369">
        <v>-0.60332921813063189</v>
      </c>
      <c r="U601" s="369">
        <v>-7.7993545613968385</v>
      </c>
      <c r="V601" s="369">
        <v>-0.5809579796010983</v>
      </c>
      <c r="W601" s="369">
        <v>-5.695330769790929</v>
      </c>
      <c r="X601" s="369">
        <v>0.68811617780681189</v>
      </c>
      <c r="Y601" s="369">
        <v>5.2181099798723096</v>
      </c>
      <c r="Z601" s="369">
        <v>1.670794180091888</v>
      </c>
      <c r="AA601" s="369">
        <v>9.4973357715044049</v>
      </c>
      <c r="AB601" s="369">
        <v>0.64738171929304544</v>
      </c>
      <c r="AC601" s="373">
        <v>-1.1638697482365963</v>
      </c>
      <c r="AD601" s="555">
        <v>0</v>
      </c>
      <c r="AE601" s="370" t="s">
        <v>2436</v>
      </c>
      <c r="AF601" s="370" t="s">
        <v>2278</v>
      </c>
      <c r="AG601" s="374" t="s">
        <v>1444</v>
      </c>
      <c r="AH601" s="374" t="s">
        <v>726</v>
      </c>
      <c r="AI601" s="374">
        <v>500</v>
      </c>
      <c r="AJ601" s="374">
        <v>100</v>
      </c>
      <c r="AK601" s="374">
        <v>100</v>
      </c>
      <c r="AL601" s="369">
        <v>0.01</v>
      </c>
      <c r="AM601" s="369" t="s">
        <v>34</v>
      </c>
      <c r="AN601" s="369" t="s">
        <v>34</v>
      </c>
      <c r="AO601" s="367" t="s">
        <v>1324</v>
      </c>
      <c r="AP601" s="370" t="s">
        <v>13</v>
      </c>
      <c r="AQ601" s="376" t="s">
        <v>671</v>
      </c>
      <c r="AR601" s="369">
        <v>6.6666666666666662E-3</v>
      </c>
      <c r="AS601" s="369">
        <v>6.6666666666666662E-3</v>
      </c>
      <c r="AT601" s="369"/>
      <c r="AX601" s="680"/>
      <c r="AY601" s="681"/>
      <c r="AZ601" s="681"/>
      <c r="BA601" s="681"/>
      <c r="BB601" s="682"/>
      <c r="BC601" s="681"/>
      <c r="BD601" s="681"/>
      <c r="BE601" s="681"/>
      <c r="BF601" s="681"/>
      <c r="BG601" s="682"/>
      <c r="BH601" s="682"/>
      <c r="BI601" s="683"/>
      <c r="BJ601" s="683"/>
      <c r="BK601" s="683"/>
      <c r="BL601" s="682"/>
      <c r="BM601" s="682"/>
      <c r="BN601" s="682"/>
      <c r="BO601" s="682"/>
      <c r="BP601" s="682"/>
      <c r="BQ601" s="682"/>
      <c r="BR601" s="682"/>
      <c r="BS601" s="682"/>
      <c r="BT601" s="685"/>
      <c r="BU601" s="686"/>
      <c r="BV601" s="684"/>
      <c r="BW601" s="687"/>
    </row>
    <row r="602" spans="2:75" ht="15.75" customHeight="1">
      <c r="B602" s="363" t="s">
        <v>970</v>
      </c>
      <c r="C602" s="364">
        <v>33736873000116</v>
      </c>
      <c r="D602" s="365" t="s">
        <v>14</v>
      </c>
      <c r="E602" s="365" t="s">
        <v>15</v>
      </c>
      <c r="F602" s="365" t="s">
        <v>701</v>
      </c>
      <c r="G602" s="366"/>
      <c r="H602" s="366" t="s">
        <v>34</v>
      </c>
      <c r="I602" s="366" t="s">
        <v>34</v>
      </c>
      <c r="J602" s="366" t="s">
        <v>611</v>
      </c>
      <c r="K602" s="367" t="s">
        <v>49</v>
      </c>
      <c r="L602" s="368"/>
      <c r="M602" s="368" t="s">
        <v>34</v>
      </c>
      <c r="N602" s="367">
        <v>501506</v>
      </c>
      <c r="O602" s="367" t="s">
        <v>1321</v>
      </c>
      <c r="P602" s="371">
        <v>43647</v>
      </c>
      <c r="Q602" s="372">
        <v>259085490.81</v>
      </c>
      <c r="R602" s="372">
        <v>402770981.76206374</v>
      </c>
      <c r="S602" s="367">
        <v>6</v>
      </c>
      <c r="T602" s="369">
        <v>-9.6560033168201054E-2</v>
      </c>
      <c r="U602" s="369">
        <v>-1.2482503954847046</v>
      </c>
      <c r="V602" s="369">
        <v>-6.2100211893604373E-2</v>
      </c>
      <c r="W602" s="369">
        <v>-0.60878972322753688</v>
      </c>
      <c r="X602" s="369">
        <v>0.31651199474834213</v>
      </c>
      <c r="Y602" s="369">
        <v>2.4001679539196941</v>
      </c>
      <c r="Z602" s="369">
        <v>0.53457118376331025</v>
      </c>
      <c r="AA602" s="369">
        <v>3.0386759102138621</v>
      </c>
      <c r="AB602" s="369">
        <v>0.12908899631256865</v>
      </c>
      <c r="AC602" s="373">
        <v>-1.1846865448102082</v>
      </c>
      <c r="AD602" s="555">
        <v>33736782000180</v>
      </c>
      <c r="AE602" s="370" t="s">
        <v>2436</v>
      </c>
      <c r="AF602" s="370" t="s">
        <v>2278</v>
      </c>
      <c r="AG602" s="374" t="s">
        <v>1444</v>
      </c>
      <c r="AH602" s="374" t="s">
        <v>2282</v>
      </c>
      <c r="AI602" s="374">
        <v>500</v>
      </c>
      <c r="AJ602" s="374">
        <v>100</v>
      </c>
      <c r="AK602" s="374">
        <v>100</v>
      </c>
      <c r="AL602" s="369">
        <v>0.01</v>
      </c>
      <c r="AM602" s="369" t="s">
        <v>34</v>
      </c>
      <c r="AN602" s="369" t="s">
        <v>64</v>
      </c>
      <c r="AO602" s="367" t="s">
        <v>1324</v>
      </c>
      <c r="AP602" s="370" t="s">
        <v>13</v>
      </c>
      <c r="AQ602" s="376" t="s">
        <v>671</v>
      </c>
      <c r="AR602" s="369">
        <v>4.5333333333333337E-3</v>
      </c>
      <c r="AS602" s="369">
        <v>4.5333333333333337E-3</v>
      </c>
      <c r="AT602" s="369"/>
      <c r="AX602" s="680"/>
      <c r="AY602" s="681"/>
      <c r="AZ602" s="681"/>
      <c r="BA602" s="681"/>
      <c r="BB602" s="682"/>
      <c r="BC602" s="681"/>
      <c r="BD602" s="681"/>
      <c r="BE602" s="681"/>
      <c r="BF602" s="681"/>
      <c r="BG602" s="682"/>
      <c r="BH602" s="682"/>
      <c r="BI602" s="683"/>
      <c r="BJ602" s="683"/>
      <c r="BK602" s="683"/>
      <c r="BL602" s="682"/>
      <c r="BM602" s="682"/>
      <c r="BN602" s="682"/>
      <c r="BO602" s="682"/>
      <c r="BP602" s="682"/>
      <c r="BQ602" s="682"/>
      <c r="BR602" s="682"/>
      <c r="BS602" s="682"/>
      <c r="BT602" s="685"/>
      <c r="BU602" s="686"/>
      <c r="BV602" s="684"/>
      <c r="BW602" s="687"/>
    </row>
    <row r="603" spans="2:75" ht="15.75" customHeight="1">
      <c r="B603" s="363" t="s">
        <v>971</v>
      </c>
      <c r="C603" s="364">
        <v>35088108000162</v>
      </c>
      <c r="D603" s="365" t="s">
        <v>14</v>
      </c>
      <c r="E603" s="365" t="s">
        <v>15</v>
      </c>
      <c r="F603" s="365" t="s">
        <v>701</v>
      </c>
      <c r="G603" s="366"/>
      <c r="H603" s="366" t="s">
        <v>34</v>
      </c>
      <c r="I603" s="366" t="s">
        <v>34</v>
      </c>
      <c r="J603" s="366" t="s">
        <v>611</v>
      </c>
      <c r="K603" s="367" t="s">
        <v>49</v>
      </c>
      <c r="L603" s="368"/>
      <c r="M603" s="368" t="s">
        <v>34</v>
      </c>
      <c r="N603" s="367">
        <v>518514</v>
      </c>
      <c r="O603" s="367" t="s">
        <v>1321</v>
      </c>
      <c r="P603" s="371">
        <v>43811</v>
      </c>
      <c r="Q603" s="372">
        <v>206224539.11000001</v>
      </c>
      <c r="R603" s="372">
        <v>336582612.66944426</v>
      </c>
      <c r="S603" s="367">
        <v>6</v>
      </c>
      <c r="T603" s="369">
        <v>-0.25105081611908808</v>
      </c>
      <c r="U603" s="369">
        <v>-3.2453829004131838</v>
      </c>
      <c r="V603" s="369">
        <v>-0.21384128294086346</v>
      </c>
      <c r="W603" s="369">
        <v>-2.0963596014653407</v>
      </c>
      <c r="X603" s="369">
        <v>0.49878728414776008</v>
      </c>
      <c r="Y603" s="369">
        <v>3.7823945856647856</v>
      </c>
      <c r="Z603" s="369" t="s">
        <v>1421</v>
      </c>
      <c r="AA603" s="369" t="s">
        <v>1421</v>
      </c>
      <c r="AB603" s="369">
        <v>0.25660955581053263</v>
      </c>
      <c r="AC603" s="373">
        <v>-1.1871552079913059</v>
      </c>
      <c r="AD603" s="555">
        <v>35001472000143</v>
      </c>
      <c r="AE603" s="370" t="s">
        <v>2436</v>
      </c>
      <c r="AF603" s="370" t="s">
        <v>2278</v>
      </c>
      <c r="AG603" s="374" t="s">
        <v>1444</v>
      </c>
      <c r="AH603" s="374" t="s">
        <v>2282</v>
      </c>
      <c r="AI603" s="374">
        <v>500</v>
      </c>
      <c r="AJ603" s="374">
        <v>100</v>
      </c>
      <c r="AK603" s="374">
        <v>100</v>
      </c>
      <c r="AL603" s="369">
        <v>0.01</v>
      </c>
      <c r="AM603" s="369" t="s">
        <v>34</v>
      </c>
      <c r="AN603" s="369" t="s">
        <v>64</v>
      </c>
      <c r="AO603" s="367" t="s">
        <v>1324</v>
      </c>
      <c r="AP603" s="370" t="s">
        <v>13</v>
      </c>
      <c r="AQ603" s="376" t="s">
        <v>671</v>
      </c>
      <c r="AR603" s="369">
        <v>5.0000000000000001E-3</v>
      </c>
      <c r="AS603" s="369">
        <v>5.0000000000000001E-3</v>
      </c>
      <c r="AT603" s="369"/>
      <c r="AW603" s="680"/>
      <c r="AX603" s="680"/>
      <c r="AY603" s="681"/>
      <c r="AZ603" s="681"/>
      <c r="BA603" s="681"/>
      <c r="BB603" s="682"/>
      <c r="BC603" s="681"/>
      <c r="BD603" s="681"/>
      <c r="BE603" s="681"/>
      <c r="BF603" s="681"/>
      <c r="BG603" s="682"/>
      <c r="BH603" s="682"/>
      <c r="BI603" s="683"/>
      <c r="BJ603" s="683"/>
      <c r="BK603" s="683"/>
      <c r="BL603" s="218"/>
      <c r="BM603" s="682"/>
      <c r="BN603" s="682"/>
      <c r="BO603" s="682"/>
      <c r="BP603" s="682"/>
      <c r="BQ603" s="682"/>
      <c r="BR603" s="682"/>
      <c r="BS603" s="682"/>
      <c r="BT603" s="685"/>
      <c r="BU603" s="686"/>
      <c r="BV603" s="684"/>
      <c r="BW603" s="687"/>
    </row>
    <row r="604" spans="2:75" ht="15.75" customHeight="1">
      <c r="B604" s="363" t="s">
        <v>972</v>
      </c>
      <c r="C604" s="364">
        <v>36986672000165</v>
      </c>
      <c r="D604" s="365" t="s">
        <v>14</v>
      </c>
      <c r="E604" s="365" t="s">
        <v>15</v>
      </c>
      <c r="F604" s="365" t="s">
        <v>701</v>
      </c>
      <c r="G604" s="366"/>
      <c r="H604" s="366" t="s">
        <v>34</v>
      </c>
      <c r="I604" s="366" t="s">
        <v>34</v>
      </c>
      <c r="J604" s="366" t="s">
        <v>611</v>
      </c>
      <c r="K604" s="367" t="s">
        <v>49</v>
      </c>
      <c r="L604" s="368"/>
      <c r="M604" s="368" t="s">
        <v>1418</v>
      </c>
      <c r="N604" s="367">
        <v>555071</v>
      </c>
      <c r="O604" s="367" t="s">
        <v>1321</v>
      </c>
      <c r="P604" s="371">
        <v>44105</v>
      </c>
      <c r="Q604" s="372">
        <v>104287764.14</v>
      </c>
      <c r="R604" s="372">
        <v>232097163.1301586</v>
      </c>
      <c r="S604" s="367">
        <v>6</v>
      </c>
      <c r="T604" s="369">
        <v>-0.60371896255001789</v>
      </c>
      <c r="U604" s="369">
        <v>-7.8043928635770907</v>
      </c>
      <c r="V604" s="369">
        <v>-0.57394441271262897</v>
      </c>
      <c r="W604" s="369">
        <v>-5.6265743627727947</v>
      </c>
      <c r="X604" s="369" t="s">
        <v>1421</v>
      </c>
      <c r="Y604" s="369" t="s">
        <v>1421</v>
      </c>
      <c r="Z604" s="369" t="s">
        <v>1421</v>
      </c>
      <c r="AA604" s="369" t="s">
        <v>1421</v>
      </c>
      <c r="AB604" s="369">
        <v>0.634367092718778</v>
      </c>
      <c r="AC604" s="373">
        <v>-1.1753173727808952</v>
      </c>
      <c r="AD604" s="555">
        <v>38167819000110</v>
      </c>
      <c r="AE604" s="370" t="s">
        <v>2436</v>
      </c>
      <c r="AF604" s="370" t="s">
        <v>2278</v>
      </c>
      <c r="AG604" s="374" t="s">
        <v>1444</v>
      </c>
      <c r="AH604" s="374" t="s">
        <v>2282</v>
      </c>
      <c r="AI604" s="374">
        <v>500</v>
      </c>
      <c r="AJ604" s="374">
        <v>100</v>
      </c>
      <c r="AK604" s="374">
        <v>100</v>
      </c>
      <c r="AL604" s="369">
        <v>6.9999999999999993E-3</v>
      </c>
      <c r="AM604" s="369" t="s">
        <v>34</v>
      </c>
      <c r="AN604" s="369" t="s">
        <v>2291</v>
      </c>
      <c r="AO604" s="367" t="s">
        <v>1324</v>
      </c>
      <c r="AP604" s="370" t="s">
        <v>13</v>
      </c>
      <c r="AQ604" s="376" t="s">
        <v>671</v>
      </c>
      <c r="AR604" s="369">
        <v>3.4999999999999996E-3</v>
      </c>
      <c r="AS604" s="369">
        <v>3.4999999999999996E-3</v>
      </c>
      <c r="AT604" s="369"/>
      <c r="AX604" s="680"/>
      <c r="AY604" s="681"/>
      <c r="AZ604" s="681"/>
      <c r="BA604" s="681"/>
      <c r="BB604" s="682"/>
      <c r="BC604" s="681"/>
      <c r="BD604" s="681"/>
      <c r="BE604" s="681"/>
      <c r="BF604" s="681"/>
      <c r="BG604" s="682"/>
      <c r="BH604" s="682"/>
      <c r="BI604" s="683"/>
      <c r="BJ604" s="683"/>
      <c r="BK604" s="683"/>
      <c r="BL604" s="682"/>
      <c r="BM604" s="682"/>
      <c r="BN604" s="682"/>
      <c r="BO604" s="682"/>
      <c r="BP604" s="682"/>
      <c r="BQ604" s="682"/>
      <c r="BR604" s="682"/>
      <c r="BS604" s="682"/>
      <c r="BT604" s="685"/>
      <c r="BU604" s="686"/>
      <c r="BV604" s="684"/>
      <c r="BW604" s="687"/>
    </row>
    <row r="605" spans="2:75" ht="15.75" customHeight="1">
      <c r="B605" s="363" t="s">
        <v>222</v>
      </c>
      <c r="C605" s="364">
        <v>39957930000173</v>
      </c>
      <c r="D605" s="365" t="s">
        <v>14</v>
      </c>
      <c r="E605" s="365" t="s">
        <v>15</v>
      </c>
      <c r="F605" s="365" t="s">
        <v>701</v>
      </c>
      <c r="G605" s="366"/>
      <c r="H605" s="366" t="s">
        <v>34</v>
      </c>
      <c r="I605" s="366" t="s">
        <v>34</v>
      </c>
      <c r="J605" s="366" t="s">
        <v>611</v>
      </c>
      <c r="K605" s="367" t="s">
        <v>49</v>
      </c>
      <c r="L605" s="368"/>
      <c r="M605" s="368" t="s">
        <v>1418</v>
      </c>
      <c r="N605" s="367">
        <v>568929</v>
      </c>
      <c r="O605" s="367" t="s">
        <v>1321</v>
      </c>
      <c r="P605" s="371">
        <v>44195</v>
      </c>
      <c r="Q605" s="372">
        <v>2827565.02</v>
      </c>
      <c r="R605" s="372">
        <v>4095331.7281746049</v>
      </c>
      <c r="S605" s="367">
        <v>6</v>
      </c>
      <c r="T605" s="369">
        <v>-0.24673205410150556</v>
      </c>
      <c r="U605" s="369">
        <v>-3.1895534208700158</v>
      </c>
      <c r="V605" s="369">
        <v>-0.17627087546005682</v>
      </c>
      <c r="W605" s="369">
        <v>-1.7280439826559679</v>
      </c>
      <c r="X605" s="369" t="s">
        <v>1421</v>
      </c>
      <c r="Y605" s="369" t="s">
        <v>1421</v>
      </c>
      <c r="Z605" s="369" t="s">
        <v>1421</v>
      </c>
      <c r="AA605" s="369" t="s">
        <v>1421</v>
      </c>
      <c r="AB605" s="369">
        <v>0.18620723277785445</v>
      </c>
      <c r="AC605" s="373">
        <v>-1.4699231115886904</v>
      </c>
      <c r="AD605" s="555">
        <v>0</v>
      </c>
      <c r="AE605" s="370" t="s">
        <v>2436</v>
      </c>
      <c r="AF605" s="370" t="s">
        <v>2278</v>
      </c>
      <c r="AG605" s="374" t="s">
        <v>1444</v>
      </c>
      <c r="AH605" s="374" t="s">
        <v>2282</v>
      </c>
      <c r="AI605" s="374">
        <v>0</v>
      </c>
      <c r="AJ605" s="374">
        <v>0</v>
      </c>
      <c r="AK605" s="374">
        <v>0</v>
      </c>
      <c r="AL605" s="369">
        <v>1.3500000000000002E-2</v>
      </c>
      <c r="AM605" s="369">
        <v>0.2</v>
      </c>
      <c r="AN605" s="369" t="s">
        <v>34</v>
      </c>
      <c r="AO605" s="367" t="s">
        <v>1324</v>
      </c>
      <c r="AP605" s="370" t="s">
        <v>13</v>
      </c>
      <c r="AQ605" s="376" t="s">
        <v>671</v>
      </c>
      <c r="AR605" s="369">
        <v>1.8E-3</v>
      </c>
      <c r="AS605" s="369">
        <v>1.8E-3</v>
      </c>
      <c r="AT605" s="369"/>
      <c r="AX605" s="680"/>
      <c r="AY605" s="681"/>
      <c r="AZ605" s="681"/>
      <c r="BA605" s="681"/>
      <c r="BB605" s="682"/>
      <c r="BC605" s="681"/>
      <c r="BD605" s="681"/>
      <c r="BE605" s="681"/>
      <c r="BF605" s="681"/>
      <c r="BG605" s="682"/>
      <c r="BH605" s="682"/>
      <c r="BI605" s="683"/>
      <c r="BJ605" s="683"/>
      <c r="BK605" s="683"/>
      <c r="BL605" s="682"/>
      <c r="BM605" s="682"/>
      <c r="BN605" s="682"/>
      <c r="BO605" s="682"/>
      <c r="BP605" s="682"/>
      <c r="BQ605" s="682"/>
      <c r="BR605" s="682"/>
      <c r="BS605" s="682"/>
      <c r="BT605" s="685"/>
      <c r="BU605" s="686"/>
      <c r="BV605" s="684"/>
      <c r="BW605" s="687"/>
    </row>
    <row r="606" spans="2:75" ht="15.75" customHeight="1">
      <c r="B606" s="363" t="s">
        <v>223</v>
      </c>
      <c r="C606" s="364">
        <v>29720571000182</v>
      </c>
      <c r="D606" s="365" t="s">
        <v>14</v>
      </c>
      <c r="E606" s="365" t="s">
        <v>15</v>
      </c>
      <c r="F606" s="365" t="s">
        <v>16</v>
      </c>
      <c r="G606" s="366"/>
      <c r="H606" s="366" t="s">
        <v>34</v>
      </c>
      <c r="I606" s="366" t="s">
        <v>34</v>
      </c>
      <c r="J606" s="366" t="s">
        <v>690</v>
      </c>
      <c r="K606" s="367" t="s">
        <v>48</v>
      </c>
      <c r="L606" s="368"/>
      <c r="M606" s="368" t="s">
        <v>1418</v>
      </c>
      <c r="N606" s="367">
        <v>484768</v>
      </c>
      <c r="O606" s="367" t="s">
        <v>1321</v>
      </c>
      <c r="P606" s="371">
        <v>43193</v>
      </c>
      <c r="Q606" s="372">
        <v>225416341.66999999</v>
      </c>
      <c r="R606" s="372">
        <v>185423970.75821432</v>
      </c>
      <c r="S606" s="367">
        <v>121</v>
      </c>
      <c r="T606" s="369">
        <v>0.13149037438503686</v>
      </c>
      <c r="U606" s="369">
        <v>1.6998017341465252</v>
      </c>
      <c r="V606" s="369">
        <v>0.21047650385895733</v>
      </c>
      <c r="W606" s="369">
        <v>2.0633735155320911</v>
      </c>
      <c r="X606" s="369">
        <v>0.39694538508590815</v>
      </c>
      <c r="Y606" s="369">
        <v>3.0101089644233761</v>
      </c>
      <c r="Z606" s="369">
        <v>0.58722263119793783</v>
      </c>
      <c r="AA606" s="369">
        <v>3.3379638064135433</v>
      </c>
      <c r="AB606" s="369">
        <v>1.8859296013212394E-2</v>
      </c>
      <c r="AC606" s="373">
        <v>4.990118646901295</v>
      </c>
      <c r="AD606" s="555">
        <v>0</v>
      </c>
      <c r="AE606" s="370" t="s">
        <v>2437</v>
      </c>
      <c r="AF606" s="370" t="s">
        <v>973</v>
      </c>
      <c r="AG606" s="374" t="s">
        <v>973</v>
      </c>
      <c r="AH606" s="374" t="s">
        <v>2279</v>
      </c>
      <c r="AI606" s="374">
        <v>10000</v>
      </c>
      <c r="AJ606" s="374">
        <v>1000</v>
      </c>
      <c r="AK606" s="374">
        <v>10000</v>
      </c>
      <c r="AL606" s="691">
        <v>1.6E-2</v>
      </c>
      <c r="AM606" s="691">
        <v>0.2</v>
      </c>
      <c r="AN606" s="369" t="s">
        <v>2291</v>
      </c>
      <c r="AO606" s="367" t="s">
        <v>1324</v>
      </c>
      <c r="AP606" s="370" t="s">
        <v>13</v>
      </c>
      <c r="AQ606" s="376" t="s">
        <v>668</v>
      </c>
      <c r="AR606" s="369">
        <v>3.1999999999999997E-3</v>
      </c>
      <c r="AS606" s="369">
        <v>3.1999999999999997E-3</v>
      </c>
      <c r="AT606" s="369"/>
      <c r="AX606" s="680"/>
      <c r="AY606" s="681"/>
      <c r="AZ606" s="681"/>
      <c r="BA606" s="681"/>
      <c r="BB606" s="682"/>
      <c r="BC606" s="681"/>
      <c r="BD606" s="681"/>
      <c r="BE606" s="681"/>
      <c r="BF606" s="681"/>
      <c r="BG606" s="682"/>
      <c r="BH606" s="682"/>
      <c r="BI606" s="683"/>
      <c r="BJ606" s="683"/>
      <c r="BK606" s="683"/>
      <c r="BL606" s="682"/>
      <c r="BM606" s="682"/>
      <c r="BN606" s="682"/>
      <c r="BO606" s="682"/>
      <c r="BP606" s="682"/>
      <c r="BQ606" s="682"/>
      <c r="BR606" s="682"/>
      <c r="BS606" s="682"/>
      <c r="BT606" s="685"/>
      <c r="BU606" s="686"/>
      <c r="BV606" s="684"/>
      <c r="BW606" s="687"/>
    </row>
    <row r="607" spans="2:75" ht="15.75" customHeight="1">
      <c r="B607" s="363" t="s">
        <v>25</v>
      </c>
      <c r="C607" s="364">
        <v>38954217000103</v>
      </c>
      <c r="D607" s="365" t="s">
        <v>14</v>
      </c>
      <c r="E607" s="365" t="s">
        <v>614</v>
      </c>
      <c r="F607" s="365"/>
      <c r="G607" s="366"/>
      <c r="H607" s="366" t="s">
        <v>1338</v>
      </c>
      <c r="I607" s="366" t="s">
        <v>34</v>
      </c>
      <c r="J607" s="366" t="s">
        <v>608</v>
      </c>
      <c r="K607" s="367" t="s">
        <v>48</v>
      </c>
      <c r="L607" s="368" t="s">
        <v>1339</v>
      </c>
      <c r="M607" s="368" t="s">
        <v>34</v>
      </c>
      <c r="N607" s="367">
        <v>558958</v>
      </c>
      <c r="O607" s="367" t="s">
        <v>1321</v>
      </c>
      <c r="P607" s="371">
        <v>44134</v>
      </c>
      <c r="Q607" s="372">
        <v>113915525.48999999</v>
      </c>
      <c r="R607" s="372">
        <v>131745544.59190477</v>
      </c>
      <c r="S607" s="367">
        <v>32</v>
      </c>
      <c r="T607" s="369">
        <v>9.9095753851614621E-2</v>
      </c>
      <c r="U607" s="369">
        <v>1.2810301516846239</v>
      </c>
      <c r="V607" s="369">
        <v>-7.4712548951456292E-2</v>
      </c>
      <c r="W607" s="369">
        <v>-0.73243279871103373</v>
      </c>
      <c r="X607" s="369" t="s">
        <v>1421</v>
      </c>
      <c r="Y607" s="369" t="s">
        <v>1421</v>
      </c>
      <c r="Z607" s="369" t="s">
        <v>1421</v>
      </c>
      <c r="AA607" s="369" t="s">
        <v>1421</v>
      </c>
      <c r="AB607" s="369">
        <v>0.20534153784388451</v>
      </c>
      <c r="AC607" s="373">
        <v>-0.74894530881111809</v>
      </c>
      <c r="AD607" s="555">
        <v>38948845000186</v>
      </c>
      <c r="AE607" s="370" t="s">
        <v>2438</v>
      </c>
      <c r="AF607" s="370" t="s">
        <v>2278</v>
      </c>
      <c r="AG607" s="374" t="s">
        <v>1444</v>
      </c>
      <c r="AH607" s="374" t="s">
        <v>2282</v>
      </c>
      <c r="AI607" s="374">
        <v>1000</v>
      </c>
      <c r="AJ607" s="374">
        <v>0</v>
      </c>
      <c r="AK607" s="374">
        <v>1000</v>
      </c>
      <c r="AL607" s="691">
        <v>1.8500000000000003E-2</v>
      </c>
      <c r="AM607" s="691">
        <v>0.2</v>
      </c>
      <c r="AN607" s="369" t="s">
        <v>34</v>
      </c>
      <c r="AO607" s="367" t="s">
        <v>1324</v>
      </c>
      <c r="AP607" s="370" t="s">
        <v>13</v>
      </c>
      <c r="AQ607" s="376" t="s">
        <v>668</v>
      </c>
      <c r="AR607" s="369">
        <v>4.933333333333333E-3</v>
      </c>
      <c r="AS607" s="369">
        <v>4.933333333333333E-3</v>
      </c>
      <c r="AT607" s="369"/>
      <c r="AX607" s="680"/>
      <c r="AY607" s="681"/>
      <c r="AZ607" s="681"/>
      <c r="BA607" s="681"/>
      <c r="BB607" s="682"/>
      <c r="BC607" s="681"/>
      <c r="BD607" s="681"/>
      <c r="BE607" s="681"/>
      <c r="BF607" s="681"/>
      <c r="BG607" s="682"/>
      <c r="BH607" s="682"/>
      <c r="BI607" s="683"/>
      <c r="BJ607" s="683"/>
      <c r="BK607" s="683"/>
      <c r="BL607" s="682"/>
      <c r="BM607" s="682"/>
      <c r="BN607" s="682"/>
      <c r="BO607" s="682"/>
      <c r="BP607" s="682"/>
      <c r="BQ607" s="682"/>
      <c r="BR607" s="682"/>
      <c r="BS607" s="682"/>
      <c r="BT607" s="685"/>
      <c r="BU607" s="686"/>
      <c r="BV607" s="684"/>
      <c r="BW607" s="687"/>
    </row>
    <row r="608" spans="2:75" ht="15.75" customHeight="1">
      <c r="B608" s="363" t="s">
        <v>224</v>
      </c>
      <c r="C608" s="364">
        <v>22922145000182</v>
      </c>
      <c r="D608" s="365" t="s">
        <v>11</v>
      </c>
      <c r="E608" s="365" t="s">
        <v>620</v>
      </c>
      <c r="F608" s="365" t="s">
        <v>663</v>
      </c>
      <c r="G608" s="366" t="s">
        <v>738</v>
      </c>
      <c r="H608" s="366" t="s">
        <v>34</v>
      </c>
      <c r="I608" s="366" t="s">
        <v>1304</v>
      </c>
      <c r="J608" s="366"/>
      <c r="K608" s="367" t="s">
        <v>48</v>
      </c>
      <c r="L608" s="368"/>
      <c r="M608" s="368" t="s">
        <v>34</v>
      </c>
      <c r="N608" s="367">
        <v>417122</v>
      </c>
      <c r="O608" s="367" t="s">
        <v>1321</v>
      </c>
      <c r="P608" s="371">
        <v>42230</v>
      </c>
      <c r="Q608" s="372">
        <v>28344597.379999999</v>
      </c>
      <c r="R608" s="372">
        <v>27403483.957698416</v>
      </c>
      <c r="S608" s="367">
        <v>361</v>
      </c>
      <c r="T608" s="369">
        <v>9.5030492086422225E-2</v>
      </c>
      <c r="U608" s="369">
        <v>1.2284777193826291</v>
      </c>
      <c r="V608" s="369">
        <v>0.13543475425673268</v>
      </c>
      <c r="W608" s="369">
        <v>1.3277134496836929</v>
      </c>
      <c r="X608" s="369">
        <v>0.3626374639238148</v>
      </c>
      <c r="Y608" s="369">
        <v>2.7499457658553981</v>
      </c>
      <c r="Z608" s="369">
        <v>0.60088515399541276</v>
      </c>
      <c r="AA608" s="369">
        <v>3.4156260152239168</v>
      </c>
      <c r="AB608" s="369">
        <v>5.0084351505620156E-2</v>
      </c>
      <c r="AC608" s="373">
        <v>0.62186450106745217</v>
      </c>
      <c r="AD608" s="555">
        <v>0</v>
      </c>
      <c r="AE608" s="370" t="s">
        <v>2439</v>
      </c>
      <c r="AF608" s="370" t="s">
        <v>973</v>
      </c>
      <c r="AG608" s="374" t="s">
        <v>973</v>
      </c>
      <c r="AH608" s="374" t="s">
        <v>2279</v>
      </c>
      <c r="AI608" s="374">
        <v>1000</v>
      </c>
      <c r="AJ608" s="374">
        <v>1000</v>
      </c>
      <c r="AK608" s="374">
        <v>1000</v>
      </c>
      <c r="AL608" s="691">
        <v>5.0000000000000001E-3</v>
      </c>
      <c r="AM608" s="691">
        <v>0.35</v>
      </c>
      <c r="AN608" s="369" t="s">
        <v>64</v>
      </c>
      <c r="AO608" s="367" t="s">
        <v>1324</v>
      </c>
      <c r="AP608" s="370" t="s">
        <v>13</v>
      </c>
      <c r="AQ608" s="376" t="s">
        <v>698</v>
      </c>
      <c r="AR608" s="369">
        <v>1.6666666666666666E-3</v>
      </c>
      <c r="AS608" s="369">
        <v>1.6666666666666666E-3</v>
      </c>
      <c r="AT608" s="369"/>
      <c r="AX608" s="680"/>
      <c r="AY608" s="681"/>
      <c r="AZ608" s="681"/>
      <c r="BA608" s="681"/>
      <c r="BB608" s="682"/>
      <c r="BC608" s="681"/>
      <c r="BD608" s="681"/>
      <c r="BE608" s="681"/>
      <c r="BF608" s="681"/>
      <c r="BG608" s="682"/>
      <c r="BH608" s="682"/>
      <c r="BI608" s="683"/>
      <c r="BJ608" s="683"/>
      <c r="BK608" s="683"/>
      <c r="BL608" s="682"/>
      <c r="BM608" s="682"/>
      <c r="BN608" s="682"/>
      <c r="BO608" s="682"/>
      <c r="BP608" s="682"/>
      <c r="BQ608" s="682"/>
      <c r="BR608" s="682"/>
      <c r="BS608" s="682"/>
      <c r="BT608" s="685"/>
      <c r="BU608" s="686"/>
      <c r="BV608" s="684"/>
      <c r="BW608" s="687"/>
    </row>
    <row r="609" spans="2:75" ht="15.75" customHeight="1">
      <c r="B609" s="363" t="s">
        <v>974</v>
      </c>
      <c r="C609" s="364">
        <v>7317588000150</v>
      </c>
      <c r="D609" s="365" t="s">
        <v>14</v>
      </c>
      <c r="E609" s="365" t="s">
        <v>607</v>
      </c>
      <c r="F609" s="365"/>
      <c r="G609" s="366"/>
      <c r="H609" s="366" t="s">
        <v>34</v>
      </c>
      <c r="I609" s="366" t="s">
        <v>34</v>
      </c>
      <c r="J609" s="366" t="s">
        <v>608</v>
      </c>
      <c r="K609" s="367" t="s">
        <v>48</v>
      </c>
      <c r="L609" s="368"/>
      <c r="M609" s="368" t="s">
        <v>34</v>
      </c>
      <c r="N609" s="367">
        <v>323950</v>
      </c>
      <c r="O609" s="367" t="s">
        <v>1321</v>
      </c>
      <c r="P609" s="371">
        <v>41145</v>
      </c>
      <c r="Q609" s="372">
        <v>285237160.08999997</v>
      </c>
      <c r="R609" s="372">
        <v>357984434.92186469</v>
      </c>
      <c r="S609" s="367">
        <v>61</v>
      </c>
      <c r="T609" s="369">
        <v>-0.1265348690764071</v>
      </c>
      <c r="U609" s="369">
        <v>-1.635740949799563</v>
      </c>
      <c r="V609" s="369">
        <v>-0.24594664543922684</v>
      </c>
      <c r="W609" s="369">
        <v>-2.4110995057829832</v>
      </c>
      <c r="X609" s="369">
        <v>-0.15468411966263962</v>
      </c>
      <c r="Y609" s="369">
        <v>-1.1729977794040349</v>
      </c>
      <c r="Z609" s="369">
        <v>5.3997348987493643E-2</v>
      </c>
      <c r="AA609" s="369">
        <v>0.30693843695165768</v>
      </c>
      <c r="AB609" s="369">
        <v>0.25938507450878401</v>
      </c>
      <c r="AC609" s="373">
        <v>-1.332796896120785</v>
      </c>
      <c r="AD609" s="555">
        <v>28767201000138</v>
      </c>
      <c r="AE609" s="370" t="s">
        <v>2440</v>
      </c>
      <c r="AF609" s="370" t="s">
        <v>2287</v>
      </c>
      <c r="AG609" s="374" t="s">
        <v>1445</v>
      </c>
      <c r="AH609" s="374" t="s">
        <v>2279</v>
      </c>
      <c r="AI609" s="374">
        <v>1000</v>
      </c>
      <c r="AJ609" s="374">
        <v>100</v>
      </c>
      <c r="AK609" s="374">
        <v>1000</v>
      </c>
      <c r="AL609" s="691">
        <v>1.9400000000000001E-2</v>
      </c>
      <c r="AM609" s="691">
        <v>0.2</v>
      </c>
      <c r="AN609" s="369" t="s">
        <v>2310</v>
      </c>
      <c r="AO609" s="367" t="s">
        <v>1324</v>
      </c>
      <c r="AP609" s="370" t="s">
        <v>716</v>
      </c>
      <c r="AQ609" s="376" t="s">
        <v>659</v>
      </c>
      <c r="AR609" s="369">
        <v>5.8199999999999997E-3</v>
      </c>
      <c r="AS609" s="369">
        <v>5.8199999999999997E-3</v>
      </c>
      <c r="AT609" s="369"/>
      <c r="AX609" s="680"/>
      <c r="AY609" s="681"/>
      <c r="AZ609" s="681"/>
      <c r="BA609" s="681"/>
      <c r="BB609" s="682"/>
      <c r="BC609" s="681"/>
      <c r="BD609" s="681"/>
      <c r="BE609" s="681"/>
      <c r="BF609" s="681"/>
      <c r="BG609" s="682"/>
      <c r="BH609" s="682"/>
      <c r="BI609" s="683"/>
      <c r="BJ609" s="683"/>
      <c r="BK609" s="683"/>
      <c r="BL609" s="682"/>
      <c r="BM609" s="682"/>
      <c r="BN609" s="682"/>
      <c r="BO609" s="682"/>
      <c r="BP609" s="682"/>
      <c r="BQ609" s="682"/>
      <c r="BR609" s="682"/>
      <c r="BS609" s="682"/>
      <c r="BT609" s="685"/>
      <c r="BU609" s="686"/>
      <c r="BV609" s="684"/>
      <c r="BW609" s="687"/>
    </row>
    <row r="610" spans="2:75" ht="15.75" customHeight="1">
      <c r="B610" s="363" t="s">
        <v>975</v>
      </c>
      <c r="C610" s="364">
        <v>22662135000155</v>
      </c>
      <c r="D610" s="365" t="s">
        <v>14</v>
      </c>
      <c r="E610" s="365" t="s">
        <v>607</v>
      </c>
      <c r="F610" s="365"/>
      <c r="G610" s="366"/>
      <c r="H610" s="366" t="s">
        <v>34</v>
      </c>
      <c r="I610" s="366" t="s">
        <v>34</v>
      </c>
      <c r="J610" s="366" t="s">
        <v>608</v>
      </c>
      <c r="K610" s="367" t="s">
        <v>48</v>
      </c>
      <c r="L610" s="368"/>
      <c r="M610" s="368" t="s">
        <v>34</v>
      </c>
      <c r="N610" s="367">
        <v>407496</v>
      </c>
      <c r="O610" s="367" t="s">
        <v>1321</v>
      </c>
      <c r="P610" s="371">
        <v>42311</v>
      </c>
      <c r="Q610" s="372">
        <v>401693093.39999998</v>
      </c>
      <c r="R610" s="372">
        <v>444879007.71825415</v>
      </c>
      <c r="S610" s="367">
        <v>62</v>
      </c>
      <c r="T610" s="369">
        <v>-0.11552435913012138</v>
      </c>
      <c r="U610" s="369">
        <v>-1.4934059386775336</v>
      </c>
      <c r="V610" s="369">
        <v>-0.2377067672924027</v>
      </c>
      <c r="W610" s="369">
        <v>-2.3303211479727368</v>
      </c>
      <c r="X610" s="369">
        <v>-0.15797201661969218</v>
      </c>
      <c r="Y610" s="369">
        <v>-1.1979304993105335</v>
      </c>
      <c r="Z610" s="369">
        <v>8.1130989629599082E-2</v>
      </c>
      <c r="AA610" s="369">
        <v>0.46117484676919801</v>
      </c>
      <c r="AB610" s="369">
        <v>0.25914839652916127</v>
      </c>
      <c r="AC610" s="373">
        <v>-1.2923486445454688</v>
      </c>
      <c r="AD610" s="555">
        <v>35939458000195</v>
      </c>
      <c r="AE610" s="370" t="s">
        <v>2440</v>
      </c>
      <c r="AF610" s="370" t="s">
        <v>2287</v>
      </c>
      <c r="AG610" s="374" t="s">
        <v>1445</v>
      </c>
      <c r="AH610" s="374" t="s">
        <v>2282</v>
      </c>
      <c r="AI610" s="374">
        <v>1000</v>
      </c>
      <c r="AJ610" s="374">
        <v>100</v>
      </c>
      <c r="AK610" s="374">
        <v>1000</v>
      </c>
      <c r="AL610" s="369">
        <v>1.9400000000000001E-2</v>
      </c>
      <c r="AM610" s="369">
        <v>0.2</v>
      </c>
      <c r="AN610" s="369" t="s">
        <v>666</v>
      </c>
      <c r="AO610" s="367" t="s">
        <v>1324</v>
      </c>
      <c r="AP610" s="370" t="s">
        <v>716</v>
      </c>
      <c r="AQ610" s="376" t="s">
        <v>659</v>
      </c>
      <c r="AR610" s="369">
        <v>4.0000000000000001E-3</v>
      </c>
      <c r="AS610" s="369">
        <v>4.0000000000000001E-3</v>
      </c>
      <c r="AT610" s="369"/>
      <c r="AX610" s="680"/>
      <c r="AY610" s="681"/>
      <c r="AZ610" s="681"/>
      <c r="BA610" s="681"/>
      <c r="BB610" s="682"/>
      <c r="BC610" s="681"/>
      <c r="BD610" s="681"/>
      <c r="BE610" s="681"/>
      <c r="BF610" s="681"/>
      <c r="BG610" s="682"/>
      <c r="BH610" s="682"/>
      <c r="BI610" s="683"/>
      <c r="BJ610" s="683"/>
      <c r="BK610" s="683"/>
      <c r="BL610" s="682"/>
      <c r="BM610" s="682"/>
      <c r="BN610" s="682"/>
      <c r="BO610" s="682"/>
      <c r="BP610" s="682"/>
      <c r="BQ610" s="682"/>
      <c r="BR610" s="682"/>
      <c r="BS610" s="682"/>
      <c r="BT610" s="685"/>
      <c r="BU610" s="686"/>
      <c r="BV610" s="684"/>
      <c r="BW610" s="687"/>
    </row>
    <row r="611" spans="2:75" ht="15.75" customHeight="1">
      <c r="B611" s="363" t="s">
        <v>518</v>
      </c>
      <c r="C611" s="364">
        <v>27500576000174</v>
      </c>
      <c r="D611" s="365" t="s">
        <v>11</v>
      </c>
      <c r="E611" s="365" t="s">
        <v>620</v>
      </c>
      <c r="F611" s="365" t="s">
        <v>685</v>
      </c>
      <c r="G611" s="366" t="s">
        <v>738</v>
      </c>
      <c r="H611" s="366" t="s">
        <v>34</v>
      </c>
      <c r="I611" s="366" t="s">
        <v>1319</v>
      </c>
      <c r="J611" s="366" t="s">
        <v>608</v>
      </c>
      <c r="K611" s="367" t="s">
        <v>48</v>
      </c>
      <c r="L611" s="368"/>
      <c r="M611" s="368" t="s">
        <v>34</v>
      </c>
      <c r="N611" s="367">
        <v>458406</v>
      </c>
      <c r="O611" s="367" t="s">
        <v>1321</v>
      </c>
      <c r="P611" s="371">
        <v>43109</v>
      </c>
      <c r="Q611" s="372">
        <v>323711437.73000002</v>
      </c>
      <c r="R611" s="372">
        <v>288832276.99718255</v>
      </c>
      <c r="S611" s="367">
        <v>270</v>
      </c>
      <c r="T611" s="369">
        <v>0.10414106466887363</v>
      </c>
      <c r="U611" s="369">
        <v>1.3462518693699983</v>
      </c>
      <c r="V611" s="369">
        <v>0.14248647371165757</v>
      </c>
      <c r="W611" s="369">
        <v>1.3968438794251747</v>
      </c>
      <c r="X611" s="369">
        <v>0.20450480501390444</v>
      </c>
      <c r="Y611" s="369">
        <v>1.5507970868757732</v>
      </c>
      <c r="Z611" s="369">
        <v>0.27096020750607264</v>
      </c>
      <c r="AA611" s="369">
        <v>1.5402256615833745</v>
      </c>
      <c r="AB611" s="369">
        <v>3.4582688338758443E-3</v>
      </c>
      <c r="AC611" s="373">
        <v>10.437620917766653</v>
      </c>
      <c r="AD611" s="555">
        <v>0</v>
      </c>
      <c r="AE611" s="370" t="s">
        <v>2441</v>
      </c>
      <c r="AF611" s="370" t="s">
        <v>2442</v>
      </c>
      <c r="AG611" s="374" t="s">
        <v>1446</v>
      </c>
      <c r="AH611" s="374" t="s">
        <v>726</v>
      </c>
      <c r="AI611" s="374">
        <v>1000</v>
      </c>
      <c r="AJ611" s="374">
        <v>1000</v>
      </c>
      <c r="AK611" s="374">
        <v>1000</v>
      </c>
      <c r="AL611" s="369">
        <v>1.1000000000000001E-3</v>
      </c>
      <c r="AM611" s="369">
        <v>0.2</v>
      </c>
      <c r="AN611" s="369" t="s">
        <v>64</v>
      </c>
      <c r="AO611" s="367" t="s">
        <v>1324</v>
      </c>
      <c r="AP611" s="370" t="s">
        <v>13</v>
      </c>
      <c r="AQ611" s="376" t="s">
        <v>668</v>
      </c>
      <c r="AR611" s="369">
        <v>3.8800000000000002E-3</v>
      </c>
      <c r="AS611" s="369">
        <v>3.8800000000000002E-3</v>
      </c>
      <c r="AT611" s="369"/>
      <c r="AX611" s="680"/>
      <c r="AY611" s="681"/>
      <c r="AZ611" s="681"/>
      <c r="BA611" s="681"/>
      <c r="BB611" s="682"/>
      <c r="BC611" s="681"/>
      <c r="BD611" s="681"/>
      <c r="BE611" s="681"/>
      <c r="BF611" s="681"/>
      <c r="BG611" s="682"/>
      <c r="BH611" s="682"/>
      <c r="BI611" s="683"/>
      <c r="BJ611" s="683"/>
      <c r="BK611" s="683"/>
      <c r="BL611" s="682"/>
      <c r="BM611" s="682"/>
      <c r="BN611" s="682"/>
      <c r="BO611" s="682"/>
      <c r="BP611" s="682"/>
      <c r="BQ611" s="682"/>
      <c r="BR611" s="682"/>
      <c r="BS611" s="682"/>
      <c r="BT611" s="685"/>
      <c r="BU611" s="686"/>
      <c r="BV611" s="684"/>
      <c r="BW611" s="687"/>
    </row>
    <row r="612" spans="2:75" ht="15.75" customHeight="1">
      <c r="B612" s="363" t="s">
        <v>528</v>
      </c>
      <c r="C612" s="364">
        <v>27500387000100</v>
      </c>
      <c r="D612" s="365" t="s">
        <v>13</v>
      </c>
      <c r="E612" s="365" t="s">
        <v>616</v>
      </c>
      <c r="F612" s="365" t="s">
        <v>619</v>
      </c>
      <c r="G612" s="366" t="s">
        <v>34</v>
      </c>
      <c r="H612" s="366" t="s">
        <v>1338</v>
      </c>
      <c r="I612" s="366" t="s">
        <v>34</v>
      </c>
      <c r="J612" s="366" t="s">
        <v>611</v>
      </c>
      <c r="K612" s="367" t="s">
        <v>48</v>
      </c>
      <c r="L612" s="368"/>
      <c r="M612" s="368" t="s">
        <v>1418</v>
      </c>
      <c r="N612" s="367">
        <v>443311</v>
      </c>
      <c r="O612" s="367" t="s">
        <v>1321</v>
      </c>
      <c r="P612" s="371">
        <v>42886</v>
      </c>
      <c r="Q612" s="372">
        <v>35752537.539999999</v>
      </c>
      <c r="R612" s="372">
        <v>27092421.406111117</v>
      </c>
      <c r="S612" s="367">
        <v>30</v>
      </c>
      <c r="T612" s="369">
        <v>0.11350999590294064</v>
      </c>
      <c r="U612" s="369">
        <v>1.4673658720735978</v>
      </c>
      <c r="V612" s="369">
        <v>0.13325075646313445</v>
      </c>
      <c r="W612" s="369">
        <v>1.3063029685959278</v>
      </c>
      <c r="X612" s="369">
        <v>0.27277960605910923</v>
      </c>
      <c r="Y612" s="369">
        <v>2.0685373060394632</v>
      </c>
      <c r="Z612" s="369">
        <v>0.28896674041527293</v>
      </c>
      <c r="AA612" s="369">
        <v>1.6425806321458851</v>
      </c>
      <c r="AB612" s="369">
        <v>8.113872675988841E-2</v>
      </c>
      <c r="AC612" s="373">
        <v>0.3851267910746311</v>
      </c>
      <c r="AD612" s="555">
        <v>0</v>
      </c>
      <c r="AE612" s="370" t="s">
        <v>2441</v>
      </c>
      <c r="AF612" s="370" t="s">
        <v>976</v>
      </c>
      <c r="AG612" s="374" t="s">
        <v>976</v>
      </c>
      <c r="AH612" s="374" t="s">
        <v>2282</v>
      </c>
      <c r="AI612" s="374">
        <v>5000</v>
      </c>
      <c r="AJ612" s="374">
        <v>5000</v>
      </c>
      <c r="AK612" s="374">
        <v>5000</v>
      </c>
      <c r="AL612" s="369">
        <v>1.106E-2</v>
      </c>
      <c r="AM612" s="369">
        <v>0.2</v>
      </c>
      <c r="AN612" s="369" t="s">
        <v>64</v>
      </c>
      <c r="AO612" s="367" t="s">
        <v>1324</v>
      </c>
      <c r="AP612" s="370" t="s">
        <v>13</v>
      </c>
      <c r="AQ612" s="376" t="s">
        <v>668</v>
      </c>
      <c r="AR612" s="369">
        <v>2.2200000000000002E-3</v>
      </c>
      <c r="AS612" s="369">
        <v>2.2200000000000002E-3</v>
      </c>
      <c r="AT612" s="369"/>
      <c r="AX612" s="680"/>
      <c r="AY612" s="681"/>
      <c r="AZ612" s="681"/>
      <c r="BA612" s="681"/>
      <c r="BB612" s="682"/>
      <c r="BC612" s="681"/>
      <c r="BD612" s="681"/>
      <c r="BE612" s="681"/>
      <c r="BF612" s="681"/>
      <c r="BG612" s="682"/>
      <c r="BH612" s="682"/>
      <c r="BI612" s="683"/>
      <c r="BJ612" s="683"/>
      <c r="BK612" s="683"/>
      <c r="BL612" s="682"/>
      <c r="BM612" s="682"/>
      <c r="BN612" s="682"/>
      <c r="BO612" s="682"/>
      <c r="BP612" s="682"/>
      <c r="BQ612" s="682"/>
      <c r="BR612" s="682"/>
      <c r="BS612" s="682"/>
      <c r="BT612" s="685"/>
      <c r="BU612" s="686"/>
      <c r="BV612" s="684"/>
      <c r="BW612" s="687"/>
    </row>
    <row r="613" spans="2:75" ht="15.75" customHeight="1">
      <c r="B613" s="363" t="s">
        <v>487</v>
      </c>
      <c r="C613" s="364">
        <v>34867354000150</v>
      </c>
      <c r="D613" s="365" t="s">
        <v>11</v>
      </c>
      <c r="E613" s="365" t="s">
        <v>620</v>
      </c>
      <c r="F613" s="365" t="s">
        <v>685</v>
      </c>
      <c r="G613" s="366" t="s">
        <v>738</v>
      </c>
      <c r="H613" s="366" t="s">
        <v>34</v>
      </c>
      <c r="I613" s="366" t="s">
        <v>1319</v>
      </c>
      <c r="J613" s="366" t="s">
        <v>608</v>
      </c>
      <c r="K613" s="367" t="s">
        <v>48</v>
      </c>
      <c r="L613" s="368"/>
      <c r="M613" s="368" t="s">
        <v>34</v>
      </c>
      <c r="N613" s="367">
        <v>523453</v>
      </c>
      <c r="O613" s="367" t="s">
        <v>1321</v>
      </c>
      <c r="P613" s="371">
        <v>43844</v>
      </c>
      <c r="Q613" s="372">
        <v>339925921.83999997</v>
      </c>
      <c r="R613" s="372">
        <v>184075942.26718265</v>
      </c>
      <c r="S613" s="367">
        <v>0</v>
      </c>
      <c r="T613" s="369">
        <v>0.13496956904973101</v>
      </c>
      <c r="U613" s="369">
        <v>1.7447779626510007</v>
      </c>
      <c r="V613" s="369">
        <v>0.16500565453311955</v>
      </c>
      <c r="W613" s="369">
        <v>1.6176071496551854</v>
      </c>
      <c r="X613" s="369">
        <v>0.26727721280994565</v>
      </c>
      <c r="Y613" s="369">
        <v>2.0268116584632723</v>
      </c>
      <c r="Z613" s="369" t="s">
        <v>1421</v>
      </c>
      <c r="AA613" s="369" t="s">
        <v>1421</v>
      </c>
      <c r="AB613" s="369">
        <v>0.11555699566124844</v>
      </c>
      <c r="AC613" s="373">
        <v>0.53869449052346408</v>
      </c>
      <c r="AD613" s="555">
        <v>0</v>
      </c>
      <c r="AE613" s="370" t="s">
        <v>2441</v>
      </c>
      <c r="AF613" s="370" t="s">
        <v>976</v>
      </c>
      <c r="AG613" s="374" t="s">
        <v>976</v>
      </c>
      <c r="AH613" s="374" t="s">
        <v>726</v>
      </c>
      <c r="AI613" s="374">
        <v>1000</v>
      </c>
      <c r="AJ613" s="374">
        <v>1000</v>
      </c>
      <c r="AK613" s="374">
        <v>1000</v>
      </c>
      <c r="AL613" s="369">
        <v>3.0000000000000001E-5</v>
      </c>
      <c r="AM613" s="369">
        <v>0.3</v>
      </c>
      <c r="AN613" s="369" t="s">
        <v>64</v>
      </c>
      <c r="AO613" s="367" t="s">
        <v>1324</v>
      </c>
      <c r="AP613" s="370" t="s">
        <v>13</v>
      </c>
      <c r="AQ613" s="376" t="s">
        <v>679</v>
      </c>
      <c r="AR613" s="369">
        <v>2E-3</v>
      </c>
      <c r="AS613" s="369">
        <v>2E-3</v>
      </c>
      <c r="AT613" s="369"/>
      <c r="AW613" s="680"/>
      <c r="AX613" s="680"/>
      <c r="AY613" s="681"/>
      <c r="AZ613" s="681"/>
      <c r="BA613" s="681"/>
      <c r="BB613" s="682"/>
      <c r="BC613" s="681"/>
      <c r="BD613" s="681"/>
      <c r="BE613" s="681"/>
      <c r="BF613" s="681"/>
      <c r="BG613" s="682"/>
      <c r="BH613" s="682"/>
      <c r="BI613" s="683"/>
      <c r="BJ613" s="683"/>
      <c r="BK613" s="683"/>
      <c r="BL613" s="218"/>
      <c r="BM613" s="682"/>
      <c r="BN613" s="682"/>
      <c r="BO613" s="682"/>
      <c r="BP613" s="682"/>
      <c r="BQ613" s="682"/>
      <c r="BR613" s="682"/>
      <c r="BS613" s="682"/>
      <c r="BT613" s="685"/>
      <c r="BU613" s="686"/>
      <c r="BV613" s="684"/>
      <c r="BW613" s="687"/>
    </row>
    <row r="614" spans="2:75" ht="15.75" customHeight="1">
      <c r="B614" s="363" t="s">
        <v>488</v>
      </c>
      <c r="C614" s="364">
        <v>37121216000115</v>
      </c>
      <c r="D614" s="365" t="s">
        <v>11</v>
      </c>
      <c r="E614" s="365" t="s">
        <v>620</v>
      </c>
      <c r="F614" s="365" t="s">
        <v>685</v>
      </c>
      <c r="G614" s="366" t="s">
        <v>738</v>
      </c>
      <c r="H614" s="366" t="s">
        <v>34</v>
      </c>
      <c r="I614" s="366" t="s">
        <v>1319</v>
      </c>
      <c r="J614" s="366" t="s">
        <v>608</v>
      </c>
      <c r="K614" s="367" t="s">
        <v>48</v>
      </c>
      <c r="L614" s="368"/>
      <c r="M614" s="368" t="s">
        <v>34</v>
      </c>
      <c r="N614" s="367">
        <v>553174</v>
      </c>
      <c r="O614" s="367" t="s">
        <v>1321</v>
      </c>
      <c r="P614" s="371">
        <v>44056</v>
      </c>
      <c r="Q614" s="372">
        <v>115565999.5</v>
      </c>
      <c r="R614" s="372">
        <v>89882909.21047622</v>
      </c>
      <c r="S614" s="367">
        <v>32</v>
      </c>
      <c r="T614" s="369">
        <v>0.14110679938666881</v>
      </c>
      <c r="U614" s="369">
        <v>1.8241151370896087</v>
      </c>
      <c r="V614" s="369">
        <v>0.19950011417450297</v>
      </c>
      <c r="W614" s="369">
        <v>1.9557681944828602</v>
      </c>
      <c r="X614" s="369">
        <v>0.38028944560909794</v>
      </c>
      <c r="Y614" s="369">
        <v>2.8838039496436001</v>
      </c>
      <c r="Z614" s="369" t="s">
        <v>1421</v>
      </c>
      <c r="AA614" s="369" t="s">
        <v>1421</v>
      </c>
      <c r="AB614" s="369">
        <v>5.3146218911845684E-2</v>
      </c>
      <c r="AC614" s="373">
        <v>1.6219590729359978</v>
      </c>
      <c r="AD614" s="555">
        <v>0</v>
      </c>
      <c r="AE614" s="370" t="s">
        <v>2441</v>
      </c>
      <c r="AF614" s="370" t="s">
        <v>928</v>
      </c>
      <c r="AG614" s="374" t="s">
        <v>928</v>
      </c>
      <c r="AH614" s="374" t="s">
        <v>726</v>
      </c>
      <c r="AI614" s="374">
        <v>1000</v>
      </c>
      <c r="AJ614" s="374">
        <v>0</v>
      </c>
      <c r="AK614" s="374">
        <v>0</v>
      </c>
      <c r="AL614" s="369">
        <v>0.01</v>
      </c>
      <c r="AM614" s="369">
        <v>0.3</v>
      </c>
      <c r="AN614" s="369" t="s">
        <v>64</v>
      </c>
      <c r="AO614" s="367" t="s">
        <v>1324</v>
      </c>
      <c r="AP614" s="370" t="s">
        <v>13</v>
      </c>
      <c r="AQ614" s="376" t="s">
        <v>679</v>
      </c>
      <c r="AR614" s="369">
        <v>1.6666666666666666E-3</v>
      </c>
      <c r="AS614" s="369">
        <v>1.6666666666666666E-3</v>
      </c>
      <c r="AT614" s="369"/>
      <c r="AW614" s="680"/>
      <c r="AX614" s="680"/>
      <c r="AY614" s="681"/>
      <c r="AZ614" s="681"/>
      <c r="BA614" s="681"/>
      <c r="BB614" s="682"/>
      <c r="BC614" s="681"/>
      <c r="BD614" s="681"/>
      <c r="BE614" s="681"/>
      <c r="BF614" s="681"/>
      <c r="BG614" s="682"/>
      <c r="BH614" s="682"/>
      <c r="BI614" s="683"/>
      <c r="BJ614" s="683"/>
      <c r="BK614" s="683"/>
      <c r="BL614" s="218"/>
      <c r="BM614" s="682"/>
      <c r="BN614" s="682"/>
      <c r="BO614" s="682"/>
      <c r="BP614" s="682"/>
      <c r="BQ614" s="682"/>
      <c r="BR614" s="682"/>
      <c r="BS614" s="682"/>
      <c r="BT614" s="685"/>
      <c r="BU614" s="686"/>
      <c r="BV614" s="684"/>
      <c r="BW614" s="687"/>
    </row>
    <row r="615" spans="2:75" ht="15.75" customHeight="1">
      <c r="B615" s="363" t="s">
        <v>225</v>
      </c>
      <c r="C615" s="364">
        <v>6170653000103</v>
      </c>
      <c r="D615" s="365" t="s">
        <v>13</v>
      </c>
      <c r="E615" s="365" t="s">
        <v>615</v>
      </c>
      <c r="F615" s="365" t="s">
        <v>619</v>
      </c>
      <c r="G615" s="366" t="s">
        <v>34</v>
      </c>
      <c r="H615" s="366" t="s">
        <v>1338</v>
      </c>
      <c r="I615" s="366" t="s">
        <v>34</v>
      </c>
      <c r="J615" s="366"/>
      <c r="K615" s="367" t="s">
        <v>48</v>
      </c>
      <c r="L615" s="368"/>
      <c r="M615" s="368" t="s">
        <v>34</v>
      </c>
      <c r="N615" s="367">
        <v>132500</v>
      </c>
      <c r="O615" s="367" t="s">
        <v>1324</v>
      </c>
      <c r="P615" s="371">
        <v>38279</v>
      </c>
      <c r="Q615" s="372">
        <v>16354400.18</v>
      </c>
      <c r="R615" s="372">
        <v>23583605.828492075</v>
      </c>
      <c r="S615" s="367">
        <v>30</v>
      </c>
      <c r="T615" s="369">
        <v>-5.8670249081657522E-2</v>
      </c>
      <c r="U615" s="369">
        <v>-0.7584417612180645</v>
      </c>
      <c r="V615" s="369">
        <v>-9.5850595688133255E-2</v>
      </c>
      <c r="W615" s="369">
        <v>-0.93965633676336735</v>
      </c>
      <c r="X615" s="369">
        <v>-1.7311860986642058E-2</v>
      </c>
      <c r="Y615" s="369">
        <v>-0.13127898674389335</v>
      </c>
      <c r="Z615" s="369">
        <v>0.15744126749386389</v>
      </c>
      <c r="AA615" s="369">
        <v>0.89494720504606518</v>
      </c>
      <c r="AB615" s="369">
        <v>0.10218916153230279</v>
      </c>
      <c r="AC615" s="373">
        <v>-1.8856639504643267</v>
      </c>
      <c r="AD615" s="555">
        <v>0</v>
      </c>
      <c r="AE615" s="370" t="s">
        <v>2433</v>
      </c>
      <c r="AF615" s="370" t="s">
        <v>2287</v>
      </c>
      <c r="AG615" s="374" t="s">
        <v>1445</v>
      </c>
      <c r="AH615" s="374" t="s">
        <v>2282</v>
      </c>
      <c r="AI615" s="374">
        <v>5000</v>
      </c>
      <c r="AJ615" s="374">
        <v>1000</v>
      </c>
      <c r="AK615" s="374">
        <v>5000</v>
      </c>
      <c r="AL615" s="369">
        <v>0.02</v>
      </c>
      <c r="AM615" s="369">
        <v>0.2</v>
      </c>
      <c r="AN615" s="369" t="s">
        <v>64</v>
      </c>
      <c r="AO615" s="367" t="s">
        <v>1324</v>
      </c>
      <c r="AP615" s="370" t="s">
        <v>13</v>
      </c>
      <c r="AQ615" s="376" t="s">
        <v>674</v>
      </c>
      <c r="AR615" s="369">
        <v>5.3333333333333332E-3</v>
      </c>
      <c r="AS615" s="369">
        <v>5.3333333333333332E-3</v>
      </c>
      <c r="AT615" s="369"/>
      <c r="AW615" s="680"/>
      <c r="AX615" s="680"/>
      <c r="AY615" s="681"/>
      <c r="AZ615" s="681"/>
      <c r="BA615" s="681"/>
      <c r="BB615" s="682"/>
      <c r="BC615" s="681"/>
      <c r="BD615" s="681"/>
      <c r="BE615" s="681"/>
      <c r="BF615" s="681"/>
      <c r="BG615" s="682"/>
      <c r="BH615" s="682"/>
      <c r="BI615" s="683"/>
      <c r="BJ615" s="683"/>
      <c r="BK615" s="683"/>
      <c r="BL615" s="218"/>
      <c r="BM615" s="682"/>
      <c r="BN615" s="682"/>
      <c r="BO615" s="682"/>
      <c r="BP615" s="682"/>
      <c r="BQ615" s="682"/>
      <c r="BR615" s="682"/>
      <c r="BS615" s="682"/>
      <c r="BT615" s="685"/>
      <c r="BU615" s="686"/>
      <c r="BV615" s="684"/>
      <c r="BW615" s="687"/>
    </row>
    <row r="616" spans="2:75" ht="15.75" customHeight="1">
      <c r="B616" s="363" t="s">
        <v>226</v>
      </c>
      <c r="C616" s="364">
        <v>37069950000182</v>
      </c>
      <c r="D616" s="365" t="s">
        <v>14</v>
      </c>
      <c r="E616" s="365" t="s">
        <v>607</v>
      </c>
      <c r="F616" s="365"/>
      <c r="G616" s="366"/>
      <c r="H616" s="366" t="s">
        <v>34</v>
      </c>
      <c r="I616" s="366" t="s">
        <v>34</v>
      </c>
      <c r="J616" s="366" t="s">
        <v>608</v>
      </c>
      <c r="K616" s="367" t="s">
        <v>48</v>
      </c>
      <c r="L616" s="368"/>
      <c r="M616" s="368" t="s">
        <v>1418</v>
      </c>
      <c r="N616" s="367">
        <v>545661</v>
      </c>
      <c r="O616" s="367" t="s">
        <v>1321</v>
      </c>
      <c r="P616" s="371">
        <v>44046</v>
      </c>
      <c r="Q616" s="372">
        <v>1450139.48</v>
      </c>
      <c r="R616" s="372">
        <v>1452597.9788095229</v>
      </c>
      <c r="S616" s="367">
        <v>32</v>
      </c>
      <c r="T616" s="369">
        <v>-4.0105910200296413E-2</v>
      </c>
      <c r="U616" s="369">
        <v>-0.51845692908565022</v>
      </c>
      <c r="V616" s="369">
        <v>-0.17255444796656227</v>
      </c>
      <c r="W616" s="369">
        <v>-1.6916105664699472</v>
      </c>
      <c r="X616" s="369">
        <v>-8.304329350030859E-2</v>
      </c>
      <c r="Y616" s="369">
        <v>-0.62973238030320278</v>
      </c>
      <c r="Z616" s="369" t="s">
        <v>1421</v>
      </c>
      <c r="AA616" s="369" t="s">
        <v>1421</v>
      </c>
      <c r="AB616" s="369">
        <v>0.20534918846612848</v>
      </c>
      <c r="AC616" s="373">
        <v>-1.2928035334096726</v>
      </c>
      <c r="AD616" s="555">
        <v>0</v>
      </c>
      <c r="AE616" s="370" t="s">
        <v>2433</v>
      </c>
      <c r="AF616" s="370" t="s">
        <v>2287</v>
      </c>
      <c r="AG616" s="374" t="s">
        <v>1445</v>
      </c>
      <c r="AH616" s="374" t="s">
        <v>2282</v>
      </c>
      <c r="AI616" s="374">
        <v>5000</v>
      </c>
      <c r="AJ616" s="374">
        <v>1000</v>
      </c>
      <c r="AK616" s="374">
        <v>5000</v>
      </c>
      <c r="AL616" s="369">
        <v>1.4999999999999999E-2</v>
      </c>
      <c r="AM616" s="369">
        <v>0.2</v>
      </c>
      <c r="AN616" s="369" t="s">
        <v>2296</v>
      </c>
      <c r="AO616" s="367" t="s">
        <v>1324</v>
      </c>
      <c r="AP616" s="370" t="s">
        <v>13</v>
      </c>
      <c r="AQ616" s="376" t="s">
        <v>674</v>
      </c>
      <c r="AR616" s="369">
        <v>2.9999999999999996E-3</v>
      </c>
      <c r="AS616" s="369">
        <v>2.9999999999999996E-3</v>
      </c>
      <c r="AT616" s="369"/>
      <c r="AW616" s="680"/>
      <c r="AX616" s="680"/>
      <c r="AY616" s="681"/>
      <c r="AZ616" s="681"/>
      <c r="BA616" s="681"/>
      <c r="BB616" s="682"/>
      <c r="BC616" s="681"/>
      <c r="BD616" s="681"/>
      <c r="BE616" s="681"/>
      <c r="BF616" s="681"/>
      <c r="BG616" s="682"/>
      <c r="BH616" s="682"/>
      <c r="BI616" s="683"/>
      <c r="BJ616" s="683"/>
      <c r="BK616" s="683"/>
      <c r="BL616" s="218"/>
      <c r="BM616" s="682"/>
      <c r="BN616" s="682"/>
      <c r="BO616" s="682"/>
      <c r="BP616" s="682"/>
      <c r="BQ616" s="682"/>
      <c r="BR616" s="682"/>
      <c r="BS616" s="682"/>
      <c r="BT616" s="685"/>
      <c r="BU616" s="686"/>
      <c r="BV616" s="684"/>
      <c r="BW616" s="687"/>
    </row>
    <row r="617" spans="2:75" ht="15.75" customHeight="1">
      <c r="B617" s="363" t="s">
        <v>19</v>
      </c>
      <c r="C617" s="364">
        <v>37310657000165</v>
      </c>
      <c r="D617" s="365" t="s">
        <v>11</v>
      </c>
      <c r="E617" s="365" t="s">
        <v>620</v>
      </c>
      <c r="F617" s="365" t="s">
        <v>663</v>
      </c>
      <c r="G617" s="366" t="s">
        <v>738</v>
      </c>
      <c r="H617" s="366" t="s">
        <v>34</v>
      </c>
      <c r="I617" s="366"/>
      <c r="J617" s="366" t="s">
        <v>608</v>
      </c>
      <c r="K617" s="367" t="s">
        <v>48</v>
      </c>
      <c r="L617" s="368" t="s">
        <v>1339</v>
      </c>
      <c r="M617" s="368" t="s">
        <v>34</v>
      </c>
      <c r="N617" s="367">
        <v>546887</v>
      </c>
      <c r="O617" s="367" t="s">
        <v>1321</v>
      </c>
      <c r="P617" s="371">
        <v>44043</v>
      </c>
      <c r="Q617" s="372">
        <v>1208126598.1800001</v>
      </c>
      <c r="R617" s="372">
        <v>958319360.59654725</v>
      </c>
      <c r="S617" s="367">
        <v>31</v>
      </c>
      <c r="T617" s="369">
        <v>8.418814540306796E-2</v>
      </c>
      <c r="U617" s="369">
        <v>1.0883165875828502</v>
      </c>
      <c r="V617" s="369">
        <v>0.11618289351949596</v>
      </c>
      <c r="W617" s="369">
        <v>1.138980841332569</v>
      </c>
      <c r="X617" s="369">
        <v>0.20154067573080225</v>
      </c>
      <c r="Y617" s="369">
        <v>1.5283195560566538</v>
      </c>
      <c r="Z617" s="369" t="s">
        <v>1421</v>
      </c>
      <c r="AA617" s="369" t="s">
        <v>1421</v>
      </c>
      <c r="AB617" s="369">
        <v>4.9303520050811653E-3</v>
      </c>
      <c r="AC617" s="373">
        <v>2.595906998936198</v>
      </c>
      <c r="AD617" s="555">
        <v>37322048000126</v>
      </c>
      <c r="AE617" s="370" t="s">
        <v>2443</v>
      </c>
      <c r="AF617" s="370" t="s">
        <v>2284</v>
      </c>
      <c r="AG617" s="374" t="s">
        <v>719</v>
      </c>
      <c r="AH617" s="374" t="s">
        <v>2282</v>
      </c>
      <c r="AI617" s="374">
        <v>1000</v>
      </c>
      <c r="AJ617" s="374">
        <v>100</v>
      </c>
      <c r="AK617" s="374">
        <v>1000</v>
      </c>
      <c r="AL617" s="369">
        <v>7.5749999999999993E-3</v>
      </c>
      <c r="AM617" s="369">
        <v>0.2</v>
      </c>
      <c r="AN617" s="369" t="s">
        <v>64</v>
      </c>
      <c r="AO617" s="367" t="s">
        <v>1324</v>
      </c>
      <c r="AP617" s="370" t="s">
        <v>13</v>
      </c>
      <c r="AQ617" s="376" t="s">
        <v>688</v>
      </c>
      <c r="AR617" s="369">
        <v>1.5529333333333332E-3</v>
      </c>
      <c r="AS617" s="369">
        <v>1.5529333333333332E-3</v>
      </c>
      <c r="AT617" s="369"/>
      <c r="AX617" s="680"/>
      <c r="AY617" s="681"/>
      <c r="AZ617" s="681"/>
      <c r="BA617" s="681"/>
      <c r="BB617" s="682"/>
      <c r="BC617" s="681"/>
      <c r="BD617" s="681"/>
      <c r="BE617" s="681"/>
      <c r="BF617" s="681"/>
      <c r="BG617" s="682"/>
      <c r="BH617" s="682"/>
      <c r="BI617" s="683"/>
      <c r="BJ617" s="683"/>
      <c r="BK617" s="683"/>
      <c r="BL617" s="682"/>
      <c r="BM617" s="682"/>
      <c r="BN617" s="682"/>
      <c r="BO617" s="682"/>
      <c r="BP617" s="682"/>
      <c r="BQ617" s="682"/>
      <c r="BR617" s="682"/>
      <c r="BS617" s="682"/>
      <c r="BT617" s="685"/>
      <c r="BU617" s="686"/>
      <c r="BV617" s="684"/>
      <c r="BW617" s="687"/>
    </row>
    <row r="618" spans="2:75" ht="15.75" customHeight="1">
      <c r="B618" s="363" t="s">
        <v>228</v>
      </c>
      <c r="C618" s="364">
        <v>26243348000101</v>
      </c>
      <c r="D618" s="365" t="s">
        <v>14</v>
      </c>
      <c r="E618" s="365" t="s">
        <v>607</v>
      </c>
      <c r="F618" s="365"/>
      <c r="G618" s="366"/>
      <c r="H618" s="366" t="s">
        <v>34</v>
      </c>
      <c r="I618" s="366" t="s">
        <v>34</v>
      </c>
      <c r="J618" s="366" t="s">
        <v>608</v>
      </c>
      <c r="K618" s="367" t="s">
        <v>48</v>
      </c>
      <c r="L618" s="368"/>
      <c r="M618" s="368" t="s">
        <v>34</v>
      </c>
      <c r="N618" s="367">
        <v>432814</v>
      </c>
      <c r="O618" s="367" t="s">
        <v>1321</v>
      </c>
      <c r="P618" s="371">
        <v>42754</v>
      </c>
      <c r="Q618" s="372">
        <v>136698094.31</v>
      </c>
      <c r="R618" s="372">
        <v>70369151.532103211</v>
      </c>
      <c r="S618" s="367">
        <v>32</v>
      </c>
      <c r="T618" s="369">
        <v>0.15839559621264754</v>
      </c>
      <c r="U618" s="369">
        <v>2.0476107881100516</v>
      </c>
      <c r="V618" s="369">
        <v>4.9391072690208038E-3</v>
      </c>
      <c r="W618" s="369">
        <v>4.8419766303695419E-2</v>
      </c>
      <c r="X618" s="369">
        <v>0.14034325206530318</v>
      </c>
      <c r="Y618" s="369">
        <v>1.0642483752435388</v>
      </c>
      <c r="Z618" s="369">
        <v>0.22925957968549193</v>
      </c>
      <c r="AA618" s="369">
        <v>1.3031857741971187</v>
      </c>
      <c r="AB618" s="369">
        <v>0.20634978018392336</v>
      </c>
      <c r="AC618" s="373">
        <v>-0.34390493187669874</v>
      </c>
      <c r="AD618" s="555">
        <v>13396819000161</v>
      </c>
      <c r="AE618" s="370" t="s">
        <v>2443</v>
      </c>
      <c r="AF618" s="370" t="s">
        <v>2284</v>
      </c>
      <c r="AG618" s="374" t="s">
        <v>719</v>
      </c>
      <c r="AH618" s="374" t="s">
        <v>2282</v>
      </c>
      <c r="AI618" s="374">
        <v>20000</v>
      </c>
      <c r="AJ618" s="374">
        <v>10000</v>
      </c>
      <c r="AK618" s="374">
        <v>20000</v>
      </c>
      <c r="AL618" s="369">
        <v>1.9574999999999999E-2</v>
      </c>
      <c r="AM618" s="369">
        <v>0.2</v>
      </c>
      <c r="AN618" s="369" t="s">
        <v>2329</v>
      </c>
      <c r="AO618" s="367" t="s">
        <v>1324</v>
      </c>
      <c r="AP618" s="370" t="s">
        <v>716</v>
      </c>
      <c r="AQ618" s="376" t="s">
        <v>659</v>
      </c>
      <c r="AR618" s="369">
        <v>4.8937499999999997E-3</v>
      </c>
      <c r="AS618" s="369">
        <v>4.8937499999999997E-3</v>
      </c>
      <c r="AT618" s="369"/>
      <c r="AX618" s="680"/>
      <c r="AY618" s="681"/>
      <c r="AZ618" s="681"/>
      <c r="BA618" s="681"/>
      <c r="BB618" s="682"/>
      <c r="BC618" s="681"/>
      <c r="BD618" s="681"/>
      <c r="BE618" s="681"/>
      <c r="BF618" s="681"/>
      <c r="BG618" s="682"/>
      <c r="BH618" s="682"/>
      <c r="BI618" s="683"/>
      <c r="BJ618" s="683"/>
      <c r="BK618" s="683"/>
      <c r="BL618" s="682"/>
      <c r="BM618" s="682"/>
      <c r="BN618" s="682"/>
      <c r="BO618" s="682"/>
      <c r="BP618" s="682"/>
      <c r="BQ618" s="682"/>
      <c r="BR618" s="682"/>
      <c r="BS618" s="682"/>
      <c r="BT618" s="685"/>
      <c r="BU618" s="686"/>
      <c r="BV618" s="684"/>
      <c r="BW618" s="687"/>
    </row>
    <row r="619" spans="2:75" ht="15.75" customHeight="1">
      <c r="B619" s="363" t="s">
        <v>229</v>
      </c>
      <c r="C619" s="364">
        <v>13401715000106</v>
      </c>
      <c r="D619" s="365" t="s">
        <v>14</v>
      </c>
      <c r="E619" s="365" t="s">
        <v>607</v>
      </c>
      <c r="F619" s="365"/>
      <c r="G619" s="366"/>
      <c r="H619" s="366" t="s">
        <v>34</v>
      </c>
      <c r="I619" s="366" t="s">
        <v>34</v>
      </c>
      <c r="J619" s="366" t="s">
        <v>608</v>
      </c>
      <c r="K619" s="367" t="s">
        <v>48</v>
      </c>
      <c r="L619" s="368"/>
      <c r="M619" s="368" t="s">
        <v>34</v>
      </c>
      <c r="N619" s="367">
        <v>282219</v>
      </c>
      <c r="O619" s="367" t="s">
        <v>1324</v>
      </c>
      <c r="P619" s="371">
        <v>40753</v>
      </c>
      <c r="Q619" s="372">
        <v>48458102.740000002</v>
      </c>
      <c r="R619" s="372">
        <v>63771633.811071411</v>
      </c>
      <c r="S619" s="367">
        <v>3</v>
      </c>
      <c r="T619" s="369">
        <v>0.162679513486645</v>
      </c>
      <c r="U619" s="369">
        <v>2.1029898228518507</v>
      </c>
      <c r="V619" s="369">
        <v>6.5977127884668807E-3</v>
      </c>
      <c r="W619" s="369">
        <v>6.4679646332079579E-2</v>
      </c>
      <c r="X619" s="369">
        <v>0.14420580514038361</v>
      </c>
      <c r="Y619" s="369">
        <v>1.0935388168853895</v>
      </c>
      <c r="Z619" s="369">
        <v>0.23785500208241328</v>
      </c>
      <c r="AA619" s="369">
        <v>1.3520449416362712</v>
      </c>
      <c r="AB619" s="369">
        <v>0.20792887118283743</v>
      </c>
      <c r="AC619" s="373">
        <v>-0.33179371144479564</v>
      </c>
      <c r="AD619" s="555">
        <v>13396819000161</v>
      </c>
      <c r="AE619" s="370" t="s">
        <v>2443</v>
      </c>
      <c r="AF619" s="370" t="s">
        <v>2284</v>
      </c>
      <c r="AG619" s="374" t="s">
        <v>719</v>
      </c>
      <c r="AH619" s="374" t="s">
        <v>2282</v>
      </c>
      <c r="AI619" s="374">
        <v>30000</v>
      </c>
      <c r="AJ619" s="374">
        <v>10000</v>
      </c>
      <c r="AK619" s="374">
        <v>30000</v>
      </c>
      <c r="AL619" s="369">
        <v>1.9574999999999999E-2</v>
      </c>
      <c r="AM619" s="369">
        <v>0.2</v>
      </c>
      <c r="AN619" s="369" t="s">
        <v>2329</v>
      </c>
      <c r="AO619" s="367" t="s">
        <v>1324</v>
      </c>
      <c r="AP619" s="370" t="s">
        <v>716</v>
      </c>
      <c r="AQ619" s="376" t="s">
        <v>659</v>
      </c>
      <c r="AR619" s="369">
        <v>4.5022500000000002E-3</v>
      </c>
      <c r="AS619" s="369">
        <v>4.5022500000000002E-3</v>
      </c>
      <c r="AT619" s="369"/>
      <c r="AW619" s="680"/>
      <c r="AX619" s="680"/>
      <c r="AY619" s="681"/>
      <c r="AZ619" s="681"/>
      <c r="BA619" s="681"/>
      <c r="BB619" s="681"/>
      <c r="BC619" s="681"/>
      <c r="BD619" s="681"/>
      <c r="BE619" s="681"/>
      <c r="BF619" s="681"/>
      <c r="BG619" s="682"/>
      <c r="BH619" s="682"/>
      <c r="BI619" s="683"/>
      <c r="BJ619" s="683"/>
      <c r="BK619" s="683"/>
      <c r="BL619" s="218"/>
      <c r="BM619" s="682"/>
      <c r="BN619" s="682"/>
      <c r="BO619" s="682"/>
      <c r="BP619" s="682"/>
      <c r="BQ619" s="682"/>
      <c r="BR619" s="682"/>
      <c r="BS619" s="682"/>
      <c r="BT619" s="682"/>
      <c r="BU619" s="682"/>
      <c r="BV619" s="684"/>
      <c r="BW619" s="681"/>
    </row>
    <row r="620" spans="2:75" ht="15.75" customHeight="1">
      <c r="B620" s="363" t="s">
        <v>230</v>
      </c>
      <c r="C620" s="364">
        <v>12154412000165</v>
      </c>
      <c r="D620" s="365" t="s">
        <v>13</v>
      </c>
      <c r="E620" s="365" t="s">
        <v>615</v>
      </c>
      <c r="F620" s="365" t="s">
        <v>619</v>
      </c>
      <c r="G620" s="366" t="s">
        <v>34</v>
      </c>
      <c r="H620" s="366" t="s">
        <v>1337</v>
      </c>
      <c r="I620" s="366" t="s">
        <v>34</v>
      </c>
      <c r="J620" s="366" t="s">
        <v>611</v>
      </c>
      <c r="K620" s="367" t="s">
        <v>48</v>
      </c>
      <c r="L620" s="368"/>
      <c r="M620" s="368" t="s">
        <v>34</v>
      </c>
      <c r="N620" s="367">
        <v>260088</v>
      </c>
      <c r="O620" s="367" t="s">
        <v>1321</v>
      </c>
      <c r="P620" s="371">
        <v>40480</v>
      </c>
      <c r="Q620" s="372">
        <v>2273441103.48</v>
      </c>
      <c r="R620" s="372">
        <v>1715980845.0591278</v>
      </c>
      <c r="S620" s="367">
        <v>31</v>
      </c>
      <c r="T620" s="369">
        <v>0.12349120532702984</v>
      </c>
      <c r="U620" s="369">
        <v>1.5963949144449088</v>
      </c>
      <c r="V620" s="369">
        <v>0.18312933453283819</v>
      </c>
      <c r="W620" s="369">
        <v>1.795279814440883</v>
      </c>
      <c r="X620" s="369">
        <v>0.21971988420663946</v>
      </c>
      <c r="Y620" s="369">
        <v>1.6661757963739359</v>
      </c>
      <c r="Z620" s="369">
        <v>0.36851110177488455</v>
      </c>
      <c r="AA620" s="369">
        <v>2.0947365694622126</v>
      </c>
      <c r="AB620" s="369">
        <v>4.2285034075144765E-2</v>
      </c>
      <c r="AC620" s="373">
        <v>1.70174687293729</v>
      </c>
      <c r="AD620" s="555">
        <v>12124089000187</v>
      </c>
      <c r="AE620" s="370" t="s">
        <v>2443</v>
      </c>
      <c r="AF620" s="370" t="s">
        <v>2284</v>
      </c>
      <c r="AG620" s="374" t="s">
        <v>719</v>
      </c>
      <c r="AH620" s="374" t="s">
        <v>2282</v>
      </c>
      <c r="AI620" s="374">
        <v>50000</v>
      </c>
      <c r="AJ620" s="374">
        <v>10000</v>
      </c>
      <c r="AK620" s="374">
        <v>10000</v>
      </c>
      <c r="AL620" s="369">
        <v>1.9574999999999999E-2</v>
      </c>
      <c r="AM620" s="369">
        <v>0.2</v>
      </c>
      <c r="AN620" s="369" t="s">
        <v>64</v>
      </c>
      <c r="AO620" s="367" t="s">
        <v>1324</v>
      </c>
      <c r="AP620" s="370" t="s">
        <v>13</v>
      </c>
      <c r="AQ620" s="376" t="s">
        <v>664</v>
      </c>
      <c r="AR620" s="369">
        <v>4.8937499999999997E-3</v>
      </c>
      <c r="AS620" s="369">
        <v>4.8937499999999997E-3</v>
      </c>
      <c r="AT620" s="369"/>
      <c r="AW620" s="680"/>
      <c r="AX620" s="680"/>
      <c r="AY620" s="681"/>
      <c r="AZ620" s="681"/>
      <c r="BA620" s="681"/>
      <c r="BB620" s="681"/>
      <c r="BC620" s="681"/>
      <c r="BD620" s="681"/>
      <c r="BE620" s="681"/>
      <c r="BF620" s="681"/>
      <c r="BG620" s="682"/>
      <c r="BH620" s="682"/>
      <c r="BI620" s="683"/>
      <c r="BJ620" s="683"/>
      <c r="BK620" s="683"/>
      <c r="BL620" s="218"/>
      <c r="BM620" s="682"/>
      <c r="BN620" s="682"/>
      <c r="BO620" s="682"/>
      <c r="BP620" s="682"/>
      <c r="BQ620" s="682"/>
      <c r="BR620" s="682"/>
      <c r="BS620" s="682"/>
      <c r="BT620" s="682"/>
      <c r="BU620" s="682"/>
      <c r="BV620" s="684"/>
      <c r="BW620" s="681"/>
    </row>
    <row r="621" spans="2:75" ht="15.75" customHeight="1">
      <c r="B621" s="363" t="s">
        <v>41</v>
      </c>
      <c r="C621" s="364">
        <v>15799713000134</v>
      </c>
      <c r="D621" s="365" t="s">
        <v>13</v>
      </c>
      <c r="E621" s="365" t="s">
        <v>615</v>
      </c>
      <c r="F621" s="365" t="s">
        <v>619</v>
      </c>
      <c r="G621" s="366" t="s">
        <v>34</v>
      </c>
      <c r="H621" s="366" t="s">
        <v>865</v>
      </c>
      <c r="I621" s="366" t="s">
        <v>34</v>
      </c>
      <c r="J621" s="366" t="s">
        <v>611</v>
      </c>
      <c r="K621" s="367" t="s">
        <v>48</v>
      </c>
      <c r="L621" s="368" t="s">
        <v>715</v>
      </c>
      <c r="M621" s="368" t="s">
        <v>34</v>
      </c>
      <c r="N621" s="367">
        <v>320153</v>
      </c>
      <c r="O621" s="367" t="s">
        <v>1324</v>
      </c>
      <c r="P621" s="371">
        <v>41243</v>
      </c>
      <c r="Q621" s="372">
        <v>5291496714.5299997</v>
      </c>
      <c r="R621" s="372">
        <v>4797593551.9763498</v>
      </c>
      <c r="S621" s="367">
        <v>31</v>
      </c>
      <c r="T621" s="369">
        <v>0.15461213676850361</v>
      </c>
      <c r="U621" s="369">
        <v>1.9987012694148127</v>
      </c>
      <c r="V621" s="369">
        <v>0.23581554571592966</v>
      </c>
      <c r="W621" s="369">
        <v>2.3117808527789689</v>
      </c>
      <c r="X621" s="369">
        <v>0.28694003176797622</v>
      </c>
      <c r="Y621" s="369">
        <v>2.1759183865805229</v>
      </c>
      <c r="Z621" s="369">
        <v>0.54268822199224309</v>
      </c>
      <c r="AA621" s="369">
        <v>3.0848157869556361</v>
      </c>
      <c r="AB621" s="369">
        <v>6.3119575765374705E-2</v>
      </c>
      <c r="AC621" s="373">
        <v>1.8481729631444674</v>
      </c>
      <c r="AD621" s="555">
        <v>15487918000184</v>
      </c>
      <c r="AE621" s="370" t="s">
        <v>2443</v>
      </c>
      <c r="AF621" s="370" t="s">
        <v>2284</v>
      </c>
      <c r="AG621" s="374" t="s">
        <v>719</v>
      </c>
      <c r="AH621" s="374" t="s">
        <v>2282</v>
      </c>
      <c r="AI621" s="374">
        <v>5000</v>
      </c>
      <c r="AJ621" s="374">
        <v>1000</v>
      </c>
      <c r="AK621" s="374">
        <v>5000</v>
      </c>
      <c r="AL621" s="369">
        <v>1.9574999999999999E-2</v>
      </c>
      <c r="AM621" s="369">
        <v>0.2</v>
      </c>
      <c r="AN621" s="369" t="s">
        <v>64</v>
      </c>
      <c r="AO621" s="367" t="s">
        <v>1324</v>
      </c>
      <c r="AP621" s="370" t="s">
        <v>13</v>
      </c>
      <c r="AQ621" s="376" t="s">
        <v>664</v>
      </c>
      <c r="AR621" s="369">
        <v>4.8937499999999997E-3</v>
      </c>
      <c r="AS621" s="369">
        <v>4.8937499999999997E-3</v>
      </c>
      <c r="AT621" s="369"/>
      <c r="AW621" s="680"/>
      <c r="AX621" s="680"/>
      <c r="AY621" s="681"/>
      <c r="AZ621" s="681"/>
      <c r="BA621" s="681"/>
      <c r="BB621" s="681"/>
      <c r="BC621" s="681"/>
      <c r="BD621" s="681"/>
      <c r="BE621" s="681"/>
      <c r="BF621" s="681"/>
      <c r="BG621" s="682"/>
      <c r="BH621" s="682"/>
      <c r="BI621" s="683"/>
      <c r="BJ621" s="683"/>
      <c r="BK621" s="683"/>
      <c r="BL621" s="218"/>
      <c r="BM621" s="682"/>
      <c r="BN621" s="682"/>
      <c r="BO621" s="682"/>
      <c r="BP621" s="682"/>
      <c r="BQ621" s="682"/>
      <c r="BR621" s="682"/>
      <c r="BS621" s="682"/>
      <c r="BT621" s="682"/>
      <c r="BU621" s="682"/>
      <c r="BV621" s="684"/>
      <c r="BW621" s="681"/>
    </row>
    <row r="622" spans="2:75" ht="15.75" customHeight="1">
      <c r="B622" s="363" t="s">
        <v>977</v>
      </c>
      <c r="C622" s="364">
        <v>26822047000124</v>
      </c>
      <c r="D622" s="365" t="s">
        <v>13</v>
      </c>
      <c r="E622" s="365" t="s">
        <v>615</v>
      </c>
      <c r="F622" s="365" t="s">
        <v>619</v>
      </c>
      <c r="G622" s="366" t="s">
        <v>34</v>
      </c>
      <c r="H622" s="366" t="s">
        <v>865</v>
      </c>
      <c r="I622" s="366" t="s">
        <v>34</v>
      </c>
      <c r="J622" s="366" t="s">
        <v>611</v>
      </c>
      <c r="K622" s="367" t="s">
        <v>48</v>
      </c>
      <c r="L622" s="368"/>
      <c r="M622" s="368" t="s">
        <v>34</v>
      </c>
      <c r="N622" s="367">
        <v>438091</v>
      </c>
      <c r="O622" s="367" t="s">
        <v>1324</v>
      </c>
      <c r="P622" s="371">
        <v>42836</v>
      </c>
      <c r="Q622" s="372">
        <v>448144901.63</v>
      </c>
      <c r="R622" s="372">
        <v>346695447.1742065</v>
      </c>
      <c r="S622" s="367">
        <v>31</v>
      </c>
      <c r="T622" s="369">
        <v>0.15366928983321326</v>
      </c>
      <c r="U622" s="369">
        <v>1.9865129030561599</v>
      </c>
      <c r="V622" s="369">
        <v>0.23348078887004653</v>
      </c>
      <c r="W622" s="369">
        <v>2.2888924288804477</v>
      </c>
      <c r="X622" s="369">
        <v>0.28407558190922533</v>
      </c>
      <c r="Y622" s="369">
        <v>2.154196742944078</v>
      </c>
      <c r="Z622" s="369">
        <v>0.53726361579084703</v>
      </c>
      <c r="AA622" s="369">
        <v>3.0539805667132418</v>
      </c>
      <c r="AB622" s="369">
        <v>6.2969753074730683E-2</v>
      </c>
      <c r="AC622" s="373">
        <v>1.8223656745264656</v>
      </c>
      <c r="AD622" s="555">
        <v>0</v>
      </c>
      <c r="AE622" s="370" t="s">
        <v>2292</v>
      </c>
      <c r="AF622" s="370" t="s">
        <v>2278</v>
      </c>
      <c r="AG622" s="374" t="s">
        <v>1444</v>
      </c>
      <c r="AH622" s="374" t="s">
        <v>2282</v>
      </c>
      <c r="AI622" s="374">
        <v>5000</v>
      </c>
      <c r="AJ622" s="374">
        <v>1000</v>
      </c>
      <c r="AK622" s="374">
        <v>5000</v>
      </c>
      <c r="AL622" s="369">
        <v>0</v>
      </c>
      <c r="AM622" s="369" t="s">
        <v>34</v>
      </c>
      <c r="AN622" s="369" t="s">
        <v>34</v>
      </c>
      <c r="AO622" s="367" t="s">
        <v>1324</v>
      </c>
      <c r="AP622" s="370" t="s">
        <v>13</v>
      </c>
      <c r="AQ622" s="376" t="s">
        <v>664</v>
      </c>
      <c r="AR622" s="369">
        <v>4.8999999999999998E-3</v>
      </c>
      <c r="AS622" s="369">
        <v>4.8999999999999998E-3</v>
      </c>
      <c r="AT622" s="369"/>
      <c r="AW622" s="680"/>
      <c r="AX622" s="680"/>
      <c r="AY622" s="681"/>
      <c r="AZ622" s="681"/>
      <c r="BA622" s="681"/>
      <c r="BB622" s="681"/>
      <c r="BC622" s="681"/>
      <c r="BD622" s="681"/>
      <c r="BE622" s="681"/>
      <c r="BF622" s="681"/>
      <c r="BG622" s="682"/>
      <c r="BH622" s="682"/>
      <c r="BI622" s="683"/>
      <c r="BJ622" s="683"/>
      <c r="BK622" s="683"/>
      <c r="BL622" s="218"/>
      <c r="BM622" s="682"/>
      <c r="BN622" s="682"/>
      <c r="BO622" s="682"/>
      <c r="BP622" s="682"/>
      <c r="BQ622" s="682"/>
      <c r="BR622" s="682"/>
      <c r="BS622" s="682"/>
      <c r="BT622" s="682"/>
      <c r="BU622" s="682"/>
      <c r="BV622" s="684"/>
      <c r="BW622" s="681"/>
    </row>
    <row r="623" spans="2:75" ht="15.75" customHeight="1">
      <c r="B623" s="363" t="s">
        <v>231</v>
      </c>
      <c r="C623" s="364">
        <v>17554200000199</v>
      </c>
      <c r="D623" s="365" t="s">
        <v>14</v>
      </c>
      <c r="E623" s="365" t="s">
        <v>614</v>
      </c>
      <c r="F623" s="365"/>
      <c r="G623" s="366"/>
      <c r="H623" s="366" t="s">
        <v>865</v>
      </c>
      <c r="I623" s="366" t="s">
        <v>34</v>
      </c>
      <c r="J623" s="366" t="s">
        <v>608</v>
      </c>
      <c r="K623" s="367" t="s">
        <v>48</v>
      </c>
      <c r="L623" s="368"/>
      <c r="M623" s="368" t="s">
        <v>34</v>
      </c>
      <c r="N623" s="367">
        <v>337250</v>
      </c>
      <c r="O623" s="367" t="s">
        <v>1321</v>
      </c>
      <c r="P623" s="371">
        <v>41414</v>
      </c>
      <c r="Q623" s="372">
        <v>193633092.33000001</v>
      </c>
      <c r="R623" s="372">
        <v>221980518.01424617</v>
      </c>
      <c r="S623" s="367">
        <v>32</v>
      </c>
      <c r="T623" s="369">
        <v>0.16211841339280064</v>
      </c>
      <c r="U623" s="369">
        <v>2.0957363724224409</v>
      </c>
      <c r="V623" s="369">
        <v>7.7932232791253719E-2</v>
      </c>
      <c r="W623" s="369">
        <v>0.76399646611153604</v>
      </c>
      <c r="X623" s="369">
        <v>0.2760709709814666</v>
      </c>
      <c r="Y623" s="369">
        <v>2.0934963241568609</v>
      </c>
      <c r="Z623" s="369">
        <v>0.35817195358974341</v>
      </c>
      <c r="AA623" s="369">
        <v>2.0359654993473852</v>
      </c>
      <c r="AB623" s="369">
        <v>0.17277087458405732</v>
      </c>
      <c r="AC623" s="373">
        <v>-4.1616961376276462E-2</v>
      </c>
      <c r="AD623" s="555">
        <v>17554210000124</v>
      </c>
      <c r="AE623" s="370" t="s">
        <v>2443</v>
      </c>
      <c r="AF623" s="370" t="s">
        <v>2284</v>
      </c>
      <c r="AG623" s="374" t="s">
        <v>719</v>
      </c>
      <c r="AH623" s="374" t="s">
        <v>2282</v>
      </c>
      <c r="AI623" s="374">
        <v>20000</v>
      </c>
      <c r="AJ623" s="374">
        <v>10000</v>
      </c>
      <c r="AK623" s="374">
        <v>30000</v>
      </c>
      <c r="AL623" s="369">
        <v>1.9574999999999999E-2</v>
      </c>
      <c r="AM623" s="369">
        <v>0.2</v>
      </c>
      <c r="AN623" s="369" t="s">
        <v>2291</v>
      </c>
      <c r="AO623" s="367" t="s">
        <v>1324</v>
      </c>
      <c r="AP623" s="370" t="s">
        <v>13</v>
      </c>
      <c r="AQ623" s="376" t="s">
        <v>668</v>
      </c>
      <c r="AR623" s="369">
        <v>4.8937499999999997E-3</v>
      </c>
      <c r="AS623" s="369">
        <v>4.8937499999999997E-3</v>
      </c>
      <c r="AT623" s="369"/>
      <c r="AX623" s="680"/>
      <c r="AY623" s="681"/>
      <c r="AZ623" s="681"/>
      <c r="BA623" s="681"/>
      <c r="BB623" s="682"/>
      <c r="BC623" s="681"/>
      <c r="BD623" s="681"/>
      <c r="BE623" s="681"/>
      <c r="BF623" s="681"/>
      <c r="BG623" s="682"/>
      <c r="BH623" s="682"/>
      <c r="BI623" s="683"/>
      <c r="BJ623" s="683"/>
      <c r="BK623" s="683"/>
      <c r="BL623" s="682"/>
      <c r="BM623" s="682"/>
      <c r="BN623" s="682"/>
      <c r="BO623" s="682"/>
      <c r="BP623" s="682"/>
      <c r="BQ623" s="682"/>
      <c r="BR623" s="682"/>
      <c r="BS623" s="682"/>
      <c r="BT623" s="685"/>
      <c r="BU623" s="686"/>
      <c r="BV623" s="684"/>
      <c r="BW623" s="687"/>
    </row>
    <row r="624" spans="2:75" ht="15.75" customHeight="1">
      <c r="B624" s="363" t="s">
        <v>232</v>
      </c>
      <c r="C624" s="364">
        <v>18391138000124</v>
      </c>
      <c r="D624" s="365" t="s">
        <v>13</v>
      </c>
      <c r="E624" s="365" t="s">
        <v>616</v>
      </c>
      <c r="F624" s="365" t="s">
        <v>617</v>
      </c>
      <c r="G624" s="366" t="s">
        <v>34</v>
      </c>
      <c r="H624" s="366" t="s">
        <v>1338</v>
      </c>
      <c r="I624" s="366" t="s">
        <v>34</v>
      </c>
      <c r="J624" s="366" t="s">
        <v>608</v>
      </c>
      <c r="K624" s="367" t="s">
        <v>48</v>
      </c>
      <c r="L624" s="368"/>
      <c r="M624" s="368" t="s">
        <v>34</v>
      </c>
      <c r="N624" s="367">
        <v>342092</v>
      </c>
      <c r="O624" s="367" t="s">
        <v>1324</v>
      </c>
      <c r="P624" s="371">
        <v>41486</v>
      </c>
      <c r="Q624" s="372">
        <v>794935679.66999996</v>
      </c>
      <c r="R624" s="372">
        <v>602799095.22761869</v>
      </c>
      <c r="S624" s="367">
        <v>31</v>
      </c>
      <c r="T624" s="369">
        <v>0.21466615079981533</v>
      </c>
      <c r="U624" s="369">
        <v>2.7750312302221931</v>
      </c>
      <c r="V624" s="369">
        <v>0.21046411082595928</v>
      </c>
      <c r="W624" s="369">
        <v>2.0632520223696882</v>
      </c>
      <c r="X624" s="369">
        <v>0.2705632399552651</v>
      </c>
      <c r="Y624" s="369">
        <v>2.0517301992477281</v>
      </c>
      <c r="Z624" s="369">
        <v>0.41323740718778756</v>
      </c>
      <c r="AA624" s="369">
        <v>2.3489753891723897</v>
      </c>
      <c r="AB624" s="369">
        <v>9.6858857909488047E-2</v>
      </c>
      <c r="AC624" s="373">
        <v>1.0179631278398089</v>
      </c>
      <c r="AD624" s="555">
        <v>13962959000150</v>
      </c>
      <c r="AE624" s="370" t="s">
        <v>2443</v>
      </c>
      <c r="AF624" s="370" t="s">
        <v>2284</v>
      </c>
      <c r="AG624" s="374" t="s">
        <v>719</v>
      </c>
      <c r="AH624" s="374" t="s">
        <v>2282</v>
      </c>
      <c r="AI624" s="374">
        <v>1000</v>
      </c>
      <c r="AJ624" s="374">
        <v>100</v>
      </c>
      <c r="AK624" s="374">
        <v>1000</v>
      </c>
      <c r="AL624" s="369">
        <v>1.9574999999999999E-2</v>
      </c>
      <c r="AM624" s="369">
        <v>0.2</v>
      </c>
      <c r="AN624" s="369" t="s">
        <v>64</v>
      </c>
      <c r="AO624" s="367" t="s">
        <v>1324</v>
      </c>
      <c r="AP624" s="370" t="s">
        <v>13</v>
      </c>
      <c r="AQ624" s="376" t="s">
        <v>691</v>
      </c>
      <c r="AR624" s="369">
        <v>4.8937499999999997E-3</v>
      </c>
      <c r="AS624" s="369">
        <v>4.8937499999999997E-3</v>
      </c>
      <c r="AT624" s="369"/>
      <c r="AX624" s="680"/>
      <c r="AY624" s="681"/>
      <c r="AZ624" s="681"/>
      <c r="BA624" s="681"/>
      <c r="BB624" s="682"/>
      <c r="BC624" s="681"/>
      <c r="BD624" s="681"/>
      <c r="BE624" s="681"/>
      <c r="BF624" s="681"/>
      <c r="BG624" s="682"/>
      <c r="BH624" s="682"/>
      <c r="BI624" s="683"/>
      <c r="BJ624" s="683"/>
      <c r="BK624" s="683"/>
      <c r="BL624" s="682"/>
      <c r="BM624" s="682"/>
      <c r="BN624" s="682"/>
      <c r="BO624" s="682"/>
      <c r="BP624" s="682"/>
      <c r="BQ624" s="682"/>
      <c r="BR624" s="682"/>
      <c r="BS624" s="682"/>
      <c r="BT624" s="685"/>
      <c r="BU624" s="686"/>
      <c r="BV624" s="684"/>
      <c r="BW624" s="687"/>
    </row>
    <row r="625" spans="2:75" ht="15.75" customHeight="1">
      <c r="B625" s="363" t="s">
        <v>606</v>
      </c>
      <c r="C625" s="364">
        <v>41545099000194</v>
      </c>
      <c r="D625" s="365" t="s">
        <v>11</v>
      </c>
      <c r="E625" s="365" t="s">
        <v>620</v>
      </c>
      <c r="F625" s="365" t="s">
        <v>663</v>
      </c>
      <c r="G625" s="366" t="s">
        <v>738</v>
      </c>
      <c r="H625" s="366" t="s">
        <v>34</v>
      </c>
      <c r="I625" s="366"/>
      <c r="J625" s="366" t="s">
        <v>608</v>
      </c>
      <c r="K625" s="367" t="s">
        <v>48</v>
      </c>
      <c r="L625" s="368" t="s">
        <v>1339</v>
      </c>
      <c r="M625" s="368" t="s">
        <v>34</v>
      </c>
      <c r="N625" s="367">
        <v>591572</v>
      </c>
      <c r="O625" s="367" t="s">
        <v>1321</v>
      </c>
      <c r="P625" s="371">
        <v>44347</v>
      </c>
      <c r="Q625" s="372">
        <v>168603426</v>
      </c>
      <c r="R625" s="372">
        <v>116651389.36654758</v>
      </c>
      <c r="S625" s="367">
        <v>121</v>
      </c>
      <c r="T625" s="369">
        <v>8.4438975362377766E-2</v>
      </c>
      <c r="U625" s="369">
        <v>1.0915591154241826</v>
      </c>
      <c r="V625" s="369">
        <v>0.11973554738585568</v>
      </c>
      <c r="W625" s="369">
        <v>1.1738087283570113</v>
      </c>
      <c r="X625" s="369" t="s">
        <v>1421</v>
      </c>
      <c r="Y625" s="369" t="s">
        <v>1421</v>
      </c>
      <c r="Z625" s="369" t="s">
        <v>1421</v>
      </c>
      <c r="AA625" s="369" t="s">
        <v>1421</v>
      </c>
      <c r="AB625" s="369">
        <v>9.9404167330734653E-3</v>
      </c>
      <c r="AC625" s="373">
        <v>1.6111020365758408</v>
      </c>
      <c r="AD625" s="555">
        <v>41545043000130</v>
      </c>
      <c r="AE625" s="370" t="s">
        <v>2443</v>
      </c>
      <c r="AF625" s="370" t="s">
        <v>2284</v>
      </c>
      <c r="AG625" s="374" t="s">
        <v>719</v>
      </c>
      <c r="AH625" s="374" t="s">
        <v>2279</v>
      </c>
      <c r="AI625" s="374">
        <v>5000</v>
      </c>
      <c r="AJ625" s="374">
        <v>1000</v>
      </c>
      <c r="AK625" s="374">
        <v>5000</v>
      </c>
      <c r="AL625" s="369">
        <v>1.1575E-2</v>
      </c>
      <c r="AM625" s="369">
        <v>0.2</v>
      </c>
      <c r="AN625" s="369" t="s">
        <v>64</v>
      </c>
      <c r="AO625" s="367" t="s">
        <v>1324</v>
      </c>
      <c r="AP625" s="370" t="s">
        <v>13</v>
      </c>
      <c r="AQ625" s="376" t="s">
        <v>688</v>
      </c>
      <c r="AR625" s="369">
        <v>2.3702666666666661E-3</v>
      </c>
      <c r="AS625" s="369">
        <v>2.3702666666666661E-3</v>
      </c>
      <c r="AT625" s="369"/>
      <c r="AX625" s="680"/>
      <c r="AY625" s="681"/>
      <c r="AZ625" s="681"/>
      <c r="BA625" s="681"/>
      <c r="BB625" s="682"/>
      <c r="BC625" s="681"/>
      <c r="BD625" s="681"/>
      <c r="BE625" s="681"/>
      <c r="BF625" s="681"/>
      <c r="BG625" s="682"/>
      <c r="BH625" s="682"/>
      <c r="BI625" s="683"/>
      <c r="BJ625" s="683"/>
      <c r="BK625" s="683"/>
      <c r="BL625" s="682"/>
      <c r="BM625" s="682"/>
      <c r="BN625" s="682"/>
      <c r="BO625" s="682"/>
      <c r="BP625" s="682"/>
      <c r="BQ625" s="682"/>
      <c r="BR625" s="682"/>
      <c r="BS625" s="682"/>
      <c r="BT625" s="685"/>
      <c r="BU625" s="686"/>
      <c r="BV625" s="684"/>
      <c r="BW625" s="687"/>
    </row>
    <row r="626" spans="2:75" ht="15.75" customHeight="1">
      <c r="B626" s="363" t="s">
        <v>978</v>
      </c>
      <c r="C626" s="364">
        <v>7900255000150</v>
      </c>
      <c r="D626" s="365" t="s">
        <v>11</v>
      </c>
      <c r="E626" s="365" t="s">
        <v>620</v>
      </c>
      <c r="F626" s="365" t="s">
        <v>663</v>
      </c>
      <c r="G626" s="366" t="s">
        <v>738</v>
      </c>
      <c r="H626" s="366" t="s">
        <v>34</v>
      </c>
      <c r="I626" s="366"/>
      <c r="J626" s="366" t="s">
        <v>608</v>
      </c>
      <c r="K626" s="367" t="s">
        <v>48</v>
      </c>
      <c r="L626" s="368" t="s">
        <v>1339</v>
      </c>
      <c r="M626" s="368" t="s">
        <v>1418</v>
      </c>
      <c r="N626" s="367">
        <v>157491</v>
      </c>
      <c r="O626" s="367" t="s">
        <v>1324</v>
      </c>
      <c r="P626" s="371">
        <v>38854</v>
      </c>
      <c r="Q626" s="372">
        <v>1037792907.62</v>
      </c>
      <c r="R626" s="372">
        <v>1183620477.5614674</v>
      </c>
      <c r="S626" s="367">
        <v>1</v>
      </c>
      <c r="T626" s="369">
        <v>8.4909727543412972E-2</v>
      </c>
      <c r="U626" s="369">
        <v>1.0976446207504795</v>
      </c>
      <c r="V626" s="369">
        <v>0.11423852942272417</v>
      </c>
      <c r="W626" s="369">
        <v>1.1199195717453527</v>
      </c>
      <c r="X626" s="369">
        <v>0.16299355719399977</v>
      </c>
      <c r="Y626" s="369">
        <v>1.2360097537013301</v>
      </c>
      <c r="Z626" s="369">
        <v>0.20874488370445654</v>
      </c>
      <c r="AA626" s="369">
        <v>1.1865735916172693</v>
      </c>
      <c r="AB626" s="369">
        <v>1.8117111119863283E-3</v>
      </c>
      <c r="AC626" s="373">
        <v>6.0959056980937669</v>
      </c>
      <c r="AD626" s="555">
        <v>0</v>
      </c>
      <c r="AE626" s="370" t="s">
        <v>2444</v>
      </c>
      <c r="AF626" s="370" t="s">
        <v>2284</v>
      </c>
      <c r="AG626" s="374" t="s">
        <v>719</v>
      </c>
      <c r="AH626" s="374" t="s">
        <v>2282</v>
      </c>
      <c r="AI626" s="374">
        <v>500</v>
      </c>
      <c r="AJ626" s="374">
        <v>500</v>
      </c>
      <c r="AK626" s="374">
        <v>500</v>
      </c>
      <c r="AL626" s="369">
        <v>3.4999999999999996E-3</v>
      </c>
      <c r="AM626" s="369">
        <v>0.2</v>
      </c>
      <c r="AN626" s="369" t="s">
        <v>64</v>
      </c>
      <c r="AO626" s="367" t="s">
        <v>1324</v>
      </c>
      <c r="AP626" s="370" t="s">
        <v>11</v>
      </c>
      <c r="AQ626" s="376" t="s">
        <v>677</v>
      </c>
      <c r="AR626" s="369">
        <v>8.7500000000000002E-4</v>
      </c>
      <c r="AS626" s="369">
        <v>8.7500000000000002E-4</v>
      </c>
      <c r="AT626" s="369"/>
      <c r="AX626" s="680"/>
      <c r="AY626" s="681"/>
      <c r="AZ626" s="681"/>
      <c r="BA626" s="681"/>
      <c r="BB626" s="682"/>
      <c r="BC626" s="681"/>
      <c r="BD626" s="681"/>
      <c r="BE626" s="681"/>
      <c r="BF626" s="681"/>
      <c r="BG626" s="682"/>
      <c r="BH626" s="682"/>
      <c r="BI626" s="683"/>
      <c r="BJ626" s="683"/>
      <c r="BK626" s="683"/>
      <c r="BL626" s="682"/>
      <c r="BM626" s="682"/>
      <c r="BN626" s="682"/>
      <c r="BO626" s="682"/>
      <c r="BP626" s="682"/>
      <c r="BQ626" s="682"/>
      <c r="BR626" s="682"/>
      <c r="BS626" s="682"/>
      <c r="BT626" s="685"/>
      <c r="BU626" s="686"/>
      <c r="BV626" s="684"/>
      <c r="BW626" s="687"/>
    </row>
    <row r="627" spans="2:75" ht="15.75" customHeight="1">
      <c r="B627" s="363" t="s">
        <v>233</v>
      </c>
      <c r="C627" s="364">
        <v>32760042000117</v>
      </c>
      <c r="D627" s="365" t="s">
        <v>11</v>
      </c>
      <c r="E627" s="365" t="s">
        <v>620</v>
      </c>
      <c r="F627" s="365" t="s">
        <v>663</v>
      </c>
      <c r="G627" s="366" t="s">
        <v>738</v>
      </c>
      <c r="H627" s="366" t="s">
        <v>34</v>
      </c>
      <c r="I627" s="366"/>
      <c r="J627" s="366" t="s">
        <v>608</v>
      </c>
      <c r="K627" s="367" t="s">
        <v>48</v>
      </c>
      <c r="L627" s="368"/>
      <c r="M627" s="368" t="s">
        <v>1418</v>
      </c>
      <c r="N627" s="367">
        <v>498599</v>
      </c>
      <c r="O627" s="367" t="s">
        <v>1321</v>
      </c>
      <c r="P627" s="371">
        <v>43633</v>
      </c>
      <c r="Q627" s="372">
        <v>478035915.61000001</v>
      </c>
      <c r="R627" s="372">
        <v>387890119.18400812</v>
      </c>
      <c r="S627" s="367">
        <v>46</v>
      </c>
      <c r="T627" s="369">
        <v>0.10022205886331292</v>
      </c>
      <c r="U627" s="369">
        <v>1.2955901164046006</v>
      </c>
      <c r="V627" s="369">
        <v>0.13850762381368265</v>
      </c>
      <c r="W627" s="369">
        <v>1.3578378462041911</v>
      </c>
      <c r="X627" s="369">
        <v>0.21320595150830135</v>
      </c>
      <c r="Y627" s="369">
        <v>1.6167794613978419</v>
      </c>
      <c r="Z627" s="369">
        <v>0.2941244909945917</v>
      </c>
      <c r="AA627" s="369">
        <v>1.6718989585209314</v>
      </c>
      <c r="AB627" s="369">
        <v>7.8444026362367025E-3</v>
      </c>
      <c r="AC627" s="373">
        <v>4.1596834707088242</v>
      </c>
      <c r="AD627" s="555">
        <v>32760072000123</v>
      </c>
      <c r="AE627" s="370" t="s">
        <v>2444</v>
      </c>
      <c r="AF627" s="370" t="s">
        <v>2284</v>
      </c>
      <c r="AG627" s="374" t="s">
        <v>719</v>
      </c>
      <c r="AH627" s="374" t="s">
        <v>2279</v>
      </c>
      <c r="AI627" s="374">
        <v>20000</v>
      </c>
      <c r="AJ627" s="374">
        <v>5000</v>
      </c>
      <c r="AK627" s="374">
        <v>20000</v>
      </c>
      <c r="AL627" s="369">
        <v>5.0000000000000001E-3</v>
      </c>
      <c r="AM627" s="369">
        <v>0.2</v>
      </c>
      <c r="AN627" s="369" t="s">
        <v>2291</v>
      </c>
      <c r="AO627" s="367" t="s">
        <v>1324</v>
      </c>
      <c r="AP627" s="370" t="s">
        <v>11</v>
      </c>
      <c r="AQ627" s="376" t="s">
        <v>675</v>
      </c>
      <c r="AR627" s="369" t="s">
        <v>34</v>
      </c>
      <c r="AS627" s="369" t="s">
        <v>34</v>
      </c>
      <c r="AT627" s="369"/>
      <c r="AX627" s="680"/>
      <c r="AY627" s="681"/>
      <c r="AZ627" s="681"/>
      <c r="BA627" s="681"/>
      <c r="BB627" s="682"/>
      <c r="BC627" s="681"/>
      <c r="BD627" s="681"/>
      <c r="BE627" s="681"/>
      <c r="BF627" s="681"/>
      <c r="BG627" s="682"/>
      <c r="BH627" s="682"/>
      <c r="BI627" s="683"/>
      <c r="BJ627" s="683"/>
      <c r="BK627" s="683"/>
      <c r="BL627" s="682"/>
      <c r="BM627" s="682"/>
      <c r="BN627" s="682"/>
      <c r="BO627" s="682"/>
      <c r="BP627" s="682"/>
      <c r="BQ627" s="682"/>
      <c r="BR627" s="682"/>
      <c r="BS627" s="682"/>
      <c r="BT627" s="685"/>
      <c r="BU627" s="686"/>
      <c r="BV627" s="684"/>
      <c r="BW627" s="687"/>
    </row>
    <row r="628" spans="2:75" ht="15.75" customHeight="1">
      <c r="B628" s="363" t="s">
        <v>234</v>
      </c>
      <c r="C628" s="364">
        <v>8279304000141</v>
      </c>
      <c r="D628" s="365" t="s">
        <v>14</v>
      </c>
      <c r="E628" s="365" t="s">
        <v>607</v>
      </c>
      <c r="F628" s="365"/>
      <c r="G628" s="366"/>
      <c r="H628" s="366" t="s">
        <v>34</v>
      </c>
      <c r="I628" s="366" t="s">
        <v>34</v>
      </c>
      <c r="J628" s="366" t="s">
        <v>608</v>
      </c>
      <c r="K628" s="367" t="s">
        <v>48</v>
      </c>
      <c r="L628" s="368"/>
      <c r="M628" s="368" t="s">
        <v>34</v>
      </c>
      <c r="N628" s="367">
        <v>173126</v>
      </c>
      <c r="O628" s="367" t="s">
        <v>1321</v>
      </c>
      <c r="P628" s="371">
        <v>39014</v>
      </c>
      <c r="Q628" s="372">
        <v>957886346.38999999</v>
      </c>
      <c r="R628" s="372">
        <v>1013217244.2058729</v>
      </c>
      <c r="S628" s="367">
        <v>3</v>
      </c>
      <c r="T628" s="369">
        <v>4.4035713299779289E-2</v>
      </c>
      <c r="U628" s="369">
        <v>0.56925826077701036</v>
      </c>
      <c r="V628" s="369">
        <v>-0.10444403393760271</v>
      </c>
      <c r="W628" s="369">
        <v>-1.0239007657909314</v>
      </c>
      <c r="X628" s="369">
        <v>-5.040938983950527E-2</v>
      </c>
      <c r="Y628" s="369">
        <v>-0.3822635605504468</v>
      </c>
      <c r="Z628" s="369">
        <v>-0.11414043519340589</v>
      </c>
      <c r="AA628" s="369">
        <v>-0.6488112366286769</v>
      </c>
      <c r="AB628" s="369">
        <v>0.18742149322663448</v>
      </c>
      <c r="AC628" s="373">
        <v>-1.0131706287694835</v>
      </c>
      <c r="AD628" s="555">
        <v>0</v>
      </c>
      <c r="AE628" s="370" t="s">
        <v>2444</v>
      </c>
      <c r="AF628" s="370" t="s">
        <v>2284</v>
      </c>
      <c r="AG628" s="374" t="s">
        <v>719</v>
      </c>
      <c r="AH628" s="374" t="s">
        <v>2282</v>
      </c>
      <c r="AI628" s="374">
        <v>500</v>
      </c>
      <c r="AJ628" s="374">
        <v>500</v>
      </c>
      <c r="AK628" s="374">
        <v>500</v>
      </c>
      <c r="AL628" s="369">
        <v>0.02</v>
      </c>
      <c r="AM628" s="369" t="s">
        <v>34</v>
      </c>
      <c r="AN628" s="369" t="s">
        <v>2291</v>
      </c>
      <c r="AO628" s="367" t="s">
        <v>1324</v>
      </c>
      <c r="AP628" s="370" t="s">
        <v>716</v>
      </c>
      <c r="AQ628" s="376" t="s">
        <v>667</v>
      </c>
      <c r="AR628" s="369">
        <v>5.0000000000000001E-3</v>
      </c>
      <c r="AS628" s="369">
        <v>5.0000000000000001E-3</v>
      </c>
      <c r="AT628" s="369"/>
      <c r="AX628" s="680"/>
      <c r="AY628" s="681"/>
      <c r="AZ628" s="681"/>
      <c r="BA628" s="681"/>
      <c r="BB628" s="682"/>
      <c r="BC628" s="681"/>
      <c r="BD628" s="681"/>
      <c r="BE628" s="681"/>
      <c r="BF628" s="681"/>
      <c r="BG628" s="682"/>
      <c r="BH628" s="682"/>
      <c r="BI628" s="683"/>
      <c r="BJ628" s="683"/>
      <c r="BK628" s="683"/>
      <c r="BL628" s="682"/>
      <c r="BM628" s="682"/>
      <c r="BN628" s="682"/>
      <c r="BO628" s="682"/>
      <c r="BP628" s="682"/>
      <c r="BQ628" s="682"/>
      <c r="BR628" s="682"/>
      <c r="BS628" s="682"/>
      <c r="BT628" s="685"/>
      <c r="BU628" s="686"/>
      <c r="BV628" s="684"/>
      <c r="BW628" s="687"/>
    </row>
    <row r="629" spans="2:75" ht="15.75" customHeight="1">
      <c r="B629" s="363" t="s">
        <v>979</v>
      </c>
      <c r="C629" s="364">
        <v>32745560000161</v>
      </c>
      <c r="D629" s="365" t="s">
        <v>14</v>
      </c>
      <c r="E629" s="365" t="s">
        <v>15</v>
      </c>
      <c r="F629" s="365" t="s">
        <v>17</v>
      </c>
      <c r="G629" s="366"/>
      <c r="H629" s="366" t="s">
        <v>34</v>
      </c>
      <c r="I629" s="366" t="s">
        <v>34</v>
      </c>
      <c r="J629" s="366" t="s">
        <v>611</v>
      </c>
      <c r="K629" s="367" t="s">
        <v>49</v>
      </c>
      <c r="L629" s="368"/>
      <c r="M629" s="368" t="s">
        <v>1418</v>
      </c>
      <c r="N629" s="367">
        <v>494976</v>
      </c>
      <c r="O629" s="367" t="s">
        <v>1321</v>
      </c>
      <c r="P629" s="371">
        <v>43585</v>
      </c>
      <c r="Q629" s="372">
        <v>3162455.99</v>
      </c>
      <c r="R629" s="372">
        <v>9174557.1683730111</v>
      </c>
      <c r="S629" s="367">
        <v>1</v>
      </c>
      <c r="T629" s="369">
        <v>-5.7531137092417639E-2</v>
      </c>
      <c r="U629" s="369">
        <v>-0.74371623819972421</v>
      </c>
      <c r="V629" s="369">
        <v>1.4712810745604044E-2</v>
      </c>
      <c r="W629" s="369">
        <v>0.14423474105146955</v>
      </c>
      <c r="X629" s="369">
        <v>-1.8907305904531047E-2</v>
      </c>
      <c r="Y629" s="369">
        <v>-0.14337753538564665</v>
      </c>
      <c r="Z629" s="369">
        <v>0.27189320237731818</v>
      </c>
      <c r="AA629" s="369">
        <v>1.5455291068975203</v>
      </c>
      <c r="AB629" s="369">
        <v>0.1621114474147643</v>
      </c>
      <c r="AC629" s="373">
        <v>-0.42863312223261657</v>
      </c>
      <c r="AD629" s="555">
        <v>0</v>
      </c>
      <c r="AE629" s="370" t="s">
        <v>2444</v>
      </c>
      <c r="AF629" s="370" t="s">
        <v>2284</v>
      </c>
      <c r="AG629" s="374" t="s">
        <v>719</v>
      </c>
      <c r="AH629" s="374" t="s">
        <v>2282</v>
      </c>
      <c r="AI629" s="374">
        <v>500</v>
      </c>
      <c r="AJ629" s="374">
        <v>500</v>
      </c>
      <c r="AK629" s="374">
        <v>500</v>
      </c>
      <c r="AL629" s="691">
        <v>2.2300000000000002E-3</v>
      </c>
      <c r="AM629" s="691" t="s">
        <v>34</v>
      </c>
      <c r="AN629" s="369" t="s">
        <v>2363</v>
      </c>
      <c r="AO629" s="367" t="s">
        <v>1324</v>
      </c>
      <c r="AP629" s="370" t="s">
        <v>17</v>
      </c>
      <c r="AQ629" s="376" t="s">
        <v>17</v>
      </c>
      <c r="AR629" s="369">
        <v>1.4866666666666668E-4</v>
      </c>
      <c r="AS629" s="369">
        <v>1.4866666666666668E-4</v>
      </c>
      <c r="AT629" s="369"/>
      <c r="AX629" s="680"/>
      <c r="AY629" s="681"/>
      <c r="AZ629" s="681"/>
      <c r="BA629" s="681"/>
      <c r="BB629" s="682"/>
      <c r="BC629" s="681"/>
      <c r="BD629" s="681"/>
      <c r="BE629" s="681"/>
      <c r="BF629" s="681"/>
      <c r="BG629" s="682"/>
      <c r="BH629" s="682"/>
      <c r="BI629" s="683"/>
      <c r="BJ629" s="683"/>
      <c r="BK629" s="683"/>
      <c r="BL629" s="682"/>
      <c r="BM629" s="682"/>
      <c r="BN629" s="682"/>
      <c r="BO629" s="682"/>
      <c r="BP629" s="682"/>
      <c r="BQ629" s="682"/>
      <c r="BR629" s="682"/>
      <c r="BS629" s="682"/>
      <c r="BT629" s="685"/>
      <c r="BU629" s="686"/>
      <c r="BV629" s="684"/>
      <c r="BW629" s="687"/>
    </row>
    <row r="630" spans="2:75" ht="15.75" customHeight="1">
      <c r="B630" s="363" t="s">
        <v>980</v>
      </c>
      <c r="C630" s="364">
        <v>19719727000151</v>
      </c>
      <c r="D630" s="365" t="s">
        <v>11</v>
      </c>
      <c r="E630" s="365" t="s">
        <v>621</v>
      </c>
      <c r="F630" s="365" t="s">
        <v>672</v>
      </c>
      <c r="G630" s="366" t="s">
        <v>738</v>
      </c>
      <c r="H630" s="366" t="s">
        <v>34</v>
      </c>
      <c r="I630" s="366"/>
      <c r="J630" s="366" t="s">
        <v>608</v>
      </c>
      <c r="K630" s="367" t="s">
        <v>48</v>
      </c>
      <c r="L630" s="368"/>
      <c r="M630" s="368" t="s">
        <v>1418</v>
      </c>
      <c r="N630" s="367">
        <v>367354</v>
      </c>
      <c r="O630" s="367" t="s">
        <v>1321</v>
      </c>
      <c r="P630" s="371">
        <v>41754</v>
      </c>
      <c r="Q630" s="372">
        <v>853429348.91999996</v>
      </c>
      <c r="R630" s="372">
        <v>990819277.07980216</v>
      </c>
      <c r="S630" s="367">
        <v>6</v>
      </c>
      <c r="T630" s="369">
        <v>7.4976989183257681E-2</v>
      </c>
      <c r="U630" s="369">
        <v>0.96924217328329076</v>
      </c>
      <c r="V630" s="369">
        <v>0.10153738244470722</v>
      </c>
      <c r="W630" s="369">
        <v>0.99540586208737425</v>
      </c>
      <c r="X630" s="369">
        <v>0.1687089777046582</v>
      </c>
      <c r="Y630" s="369">
        <v>1.2793508257000858</v>
      </c>
      <c r="Z630" s="369">
        <v>0.25742255504842571</v>
      </c>
      <c r="AA630" s="369">
        <v>1.463273256266082</v>
      </c>
      <c r="AB630" s="369">
        <v>3.9453290013497871E-2</v>
      </c>
      <c r="AC630" s="373">
        <v>8.8302815717133214E-3</v>
      </c>
      <c r="AD630" s="555">
        <v>0</v>
      </c>
      <c r="AE630" s="370" t="s">
        <v>2444</v>
      </c>
      <c r="AF630" s="370" t="s">
        <v>2284</v>
      </c>
      <c r="AG630" s="374" t="s">
        <v>719</v>
      </c>
      <c r="AH630" s="374" t="s">
        <v>2282</v>
      </c>
      <c r="AI630" s="374">
        <v>500</v>
      </c>
      <c r="AJ630" s="374">
        <v>500</v>
      </c>
      <c r="AK630" s="374">
        <v>500</v>
      </c>
      <c r="AL630" s="369">
        <v>4.0000000000000001E-3</v>
      </c>
      <c r="AM630" s="369">
        <v>0.2</v>
      </c>
      <c r="AN630" s="369" t="s">
        <v>2291</v>
      </c>
      <c r="AO630" s="367" t="s">
        <v>1324</v>
      </c>
      <c r="AP630" s="370" t="s">
        <v>11</v>
      </c>
      <c r="AQ630" s="376" t="s">
        <v>669</v>
      </c>
      <c r="AR630" s="369">
        <v>6.6666666666666664E-4</v>
      </c>
      <c r="AS630" s="369">
        <v>6.6666666666666664E-4</v>
      </c>
      <c r="AT630" s="369"/>
      <c r="AX630" s="680"/>
      <c r="AY630" s="681"/>
      <c r="AZ630" s="681"/>
      <c r="BA630" s="681"/>
      <c r="BB630" s="682"/>
      <c r="BC630" s="681"/>
      <c r="BD630" s="681"/>
      <c r="BE630" s="681"/>
      <c r="BF630" s="681"/>
      <c r="BG630" s="682"/>
      <c r="BH630" s="682"/>
      <c r="BI630" s="683"/>
      <c r="BJ630" s="683"/>
      <c r="BK630" s="683"/>
      <c r="BL630" s="682"/>
      <c r="BM630" s="682"/>
      <c r="BN630" s="682"/>
      <c r="BO630" s="682"/>
      <c r="BP630" s="682"/>
      <c r="BQ630" s="682"/>
      <c r="BR630" s="682"/>
      <c r="BS630" s="682"/>
      <c r="BT630" s="685"/>
      <c r="BU630" s="686"/>
      <c r="BV630" s="684"/>
      <c r="BW630" s="687"/>
    </row>
    <row r="631" spans="2:75" ht="15.75" customHeight="1">
      <c r="B631" s="363" t="s">
        <v>1384</v>
      </c>
      <c r="C631" s="364">
        <v>12682783000110</v>
      </c>
      <c r="D631" s="365" t="s">
        <v>11</v>
      </c>
      <c r="E631" s="365" t="s">
        <v>621</v>
      </c>
      <c r="F631" s="365" t="s">
        <v>672</v>
      </c>
      <c r="G631" s="366" t="s">
        <v>738</v>
      </c>
      <c r="H631" s="366" t="s">
        <v>34</v>
      </c>
      <c r="I631" s="366"/>
      <c r="J631" s="366" t="s">
        <v>608</v>
      </c>
      <c r="K631" s="367" t="s">
        <v>48</v>
      </c>
      <c r="L631" s="368"/>
      <c r="M631" s="368" t="s">
        <v>34</v>
      </c>
      <c r="N631" s="367">
        <v>263109</v>
      </c>
      <c r="O631" s="367" t="s">
        <v>1321</v>
      </c>
      <c r="P631" s="371">
        <v>40514</v>
      </c>
      <c r="Q631" s="372">
        <v>189581655.38</v>
      </c>
      <c r="R631" s="372">
        <v>215810693.79575399</v>
      </c>
      <c r="S631" s="367">
        <v>1</v>
      </c>
      <c r="T631" s="369">
        <v>6.1221303584819475E-2</v>
      </c>
      <c r="U631" s="369">
        <v>0.79141974069874688</v>
      </c>
      <c r="V631" s="369">
        <v>9.0768855083891875E-2</v>
      </c>
      <c r="W631" s="369">
        <v>0.88983828684639332</v>
      </c>
      <c r="X631" s="369">
        <v>0.13094036261536068</v>
      </c>
      <c r="Y631" s="369">
        <v>0.99294455641055679</v>
      </c>
      <c r="Z631" s="369">
        <v>0.22757404252176383</v>
      </c>
      <c r="AA631" s="369">
        <v>1.2936046345271237</v>
      </c>
      <c r="AB631" s="369">
        <v>2.6443610123613383E-2</v>
      </c>
      <c r="AC631" s="373">
        <v>-0.37461555941825242</v>
      </c>
      <c r="AD631" s="555">
        <v>10922432000103</v>
      </c>
      <c r="AE631" s="370" t="s">
        <v>2444</v>
      </c>
      <c r="AF631" s="370" t="s">
        <v>2284</v>
      </c>
      <c r="AG631" s="374" t="s">
        <v>719</v>
      </c>
      <c r="AH631" s="374" t="s">
        <v>2282</v>
      </c>
      <c r="AI631" s="374">
        <v>500</v>
      </c>
      <c r="AJ631" s="374">
        <v>500</v>
      </c>
      <c r="AK631" s="374">
        <v>500</v>
      </c>
      <c r="AL631" s="369">
        <v>5.0000000000000001E-3</v>
      </c>
      <c r="AM631" s="369" t="s">
        <v>34</v>
      </c>
      <c r="AN631" s="369" t="s">
        <v>636</v>
      </c>
      <c r="AO631" s="367" t="s">
        <v>1324</v>
      </c>
      <c r="AP631" s="370" t="s">
        <v>11</v>
      </c>
      <c r="AQ631" s="376" t="s">
        <v>669</v>
      </c>
      <c r="AR631" s="369">
        <v>1.25E-3</v>
      </c>
      <c r="AS631" s="369">
        <v>1.25E-3</v>
      </c>
      <c r="AT631" s="369"/>
      <c r="AX631" s="680"/>
      <c r="AY631" s="681"/>
      <c r="AZ631" s="681"/>
      <c r="BA631" s="681"/>
      <c r="BB631" s="682"/>
      <c r="BC631" s="681"/>
      <c r="BD631" s="681"/>
      <c r="BE631" s="681"/>
      <c r="BF631" s="681"/>
      <c r="BG631" s="682"/>
      <c r="BH631" s="682"/>
      <c r="BI631" s="683"/>
      <c r="BJ631" s="683"/>
      <c r="BK631" s="683"/>
      <c r="BL631" s="682"/>
      <c r="BM631" s="682"/>
      <c r="BN631" s="682"/>
      <c r="BO631" s="682"/>
      <c r="BP631" s="682"/>
      <c r="BQ631" s="682"/>
      <c r="BR631" s="682"/>
      <c r="BS631" s="682"/>
      <c r="BT631" s="685"/>
      <c r="BU631" s="686"/>
      <c r="BV631" s="684"/>
      <c r="BW631" s="687"/>
    </row>
    <row r="632" spans="2:75" ht="15.75" customHeight="1">
      <c r="B632" s="363" t="s">
        <v>1385</v>
      </c>
      <c r="C632" s="364">
        <v>7400556000114</v>
      </c>
      <c r="D632" s="365" t="s">
        <v>11</v>
      </c>
      <c r="E632" s="365" t="s">
        <v>621</v>
      </c>
      <c r="F632" s="365" t="s">
        <v>672</v>
      </c>
      <c r="G632" s="366" t="s">
        <v>866</v>
      </c>
      <c r="H632" s="366" t="s">
        <v>34</v>
      </c>
      <c r="I632" s="366"/>
      <c r="J632" s="366" t="s">
        <v>608</v>
      </c>
      <c r="K632" s="367" t="s">
        <v>48</v>
      </c>
      <c r="L632" s="368"/>
      <c r="M632" s="368" t="s">
        <v>34</v>
      </c>
      <c r="N632" s="367">
        <v>148342</v>
      </c>
      <c r="O632" s="367" t="s">
        <v>1321</v>
      </c>
      <c r="P632" s="371">
        <v>38534</v>
      </c>
      <c r="Q632" s="372">
        <v>96685221.709999993</v>
      </c>
      <c r="R632" s="372">
        <v>153154707.12698421</v>
      </c>
      <c r="S632" s="367">
        <v>1</v>
      </c>
      <c r="T632" s="369">
        <v>2.1154608151037202E-2</v>
      </c>
      <c r="U632" s="369">
        <v>0.27346974855381673</v>
      </c>
      <c r="V632" s="369">
        <v>5.804290968479231E-3</v>
      </c>
      <c r="W632" s="369">
        <v>5.6901459503658845E-2</v>
      </c>
      <c r="X632" s="369">
        <v>6.7201111294035165E-3</v>
      </c>
      <c r="Y632" s="369">
        <v>5.095982347335002E-2</v>
      </c>
      <c r="Z632" s="369">
        <v>6.2975490566236303E-2</v>
      </c>
      <c r="AA632" s="369">
        <v>0.35797310429334916</v>
      </c>
      <c r="AB632" s="369">
        <v>8.8085616630768998E-2</v>
      </c>
      <c r="AC632" s="373">
        <v>-0.99354084505585483</v>
      </c>
      <c r="AD632" s="555">
        <v>10756541000106</v>
      </c>
      <c r="AE632" s="370" t="s">
        <v>2444</v>
      </c>
      <c r="AF632" s="370" t="s">
        <v>2284</v>
      </c>
      <c r="AG632" s="374" t="s">
        <v>719</v>
      </c>
      <c r="AH632" s="374" t="s">
        <v>2282</v>
      </c>
      <c r="AI632" s="374">
        <v>500</v>
      </c>
      <c r="AJ632" s="374">
        <v>500</v>
      </c>
      <c r="AK632" s="374">
        <v>500</v>
      </c>
      <c r="AL632" s="369">
        <v>5.0000000000000001E-3</v>
      </c>
      <c r="AM632" s="369" t="s">
        <v>34</v>
      </c>
      <c r="AN632" s="369" t="s">
        <v>635</v>
      </c>
      <c r="AO632" s="367" t="s">
        <v>1324</v>
      </c>
      <c r="AP632" s="370" t="s">
        <v>11</v>
      </c>
      <c r="AQ632" s="376" t="s">
        <v>1375</v>
      </c>
      <c r="AR632" s="369">
        <v>1.25E-3</v>
      </c>
      <c r="AS632" s="369">
        <v>1.25E-3</v>
      </c>
      <c r="AT632" s="369"/>
      <c r="AX632" s="680"/>
      <c r="AY632" s="681"/>
      <c r="AZ632" s="681"/>
      <c r="BA632" s="681"/>
      <c r="BB632" s="682"/>
      <c r="BC632" s="681"/>
      <c r="BD632" s="681"/>
      <c r="BE632" s="681"/>
      <c r="BF632" s="681"/>
      <c r="BG632" s="682"/>
      <c r="BH632" s="682"/>
      <c r="BI632" s="683"/>
      <c r="BJ632" s="683"/>
      <c r="BK632" s="683"/>
      <c r="BL632" s="682"/>
      <c r="BM632" s="682"/>
      <c r="BN632" s="682"/>
      <c r="BO632" s="682"/>
      <c r="BP632" s="682"/>
      <c r="BQ632" s="682"/>
      <c r="BR632" s="682"/>
      <c r="BS632" s="682"/>
      <c r="BT632" s="685"/>
      <c r="BU632" s="686"/>
      <c r="BV632" s="684"/>
      <c r="BW632" s="687"/>
    </row>
    <row r="633" spans="2:75" ht="15.75" customHeight="1">
      <c r="B633" s="363" t="s">
        <v>981</v>
      </c>
      <c r="C633" s="364">
        <v>22504092000180</v>
      </c>
      <c r="D633" s="365" t="s">
        <v>13</v>
      </c>
      <c r="E633" s="365" t="s">
        <v>615</v>
      </c>
      <c r="F633" s="365" t="s">
        <v>619</v>
      </c>
      <c r="G633" s="366" t="s">
        <v>34</v>
      </c>
      <c r="H633" s="366" t="s">
        <v>1337</v>
      </c>
      <c r="I633" s="366" t="s">
        <v>34</v>
      </c>
      <c r="J633" s="366"/>
      <c r="K633" s="367" t="s">
        <v>48</v>
      </c>
      <c r="L633" s="368"/>
      <c r="M633" s="368" t="s">
        <v>1418</v>
      </c>
      <c r="N633" s="367">
        <v>402354</v>
      </c>
      <c r="O633" s="367" t="s">
        <v>1321</v>
      </c>
      <c r="P633" s="371">
        <v>42237</v>
      </c>
      <c r="Q633" s="372">
        <v>89777530.439999998</v>
      </c>
      <c r="R633" s="372">
        <v>113899150.89571418</v>
      </c>
      <c r="S633" s="367">
        <v>2</v>
      </c>
      <c r="T633" s="369">
        <v>8.5689926305503983E-2</v>
      </c>
      <c r="U633" s="369">
        <v>1.1077304024282917</v>
      </c>
      <c r="V633" s="369">
        <v>0.12512873229305388</v>
      </c>
      <c r="W633" s="369">
        <v>1.2266799738302698</v>
      </c>
      <c r="X633" s="369">
        <v>0.15087985010365013</v>
      </c>
      <c r="Y633" s="369">
        <v>1.1441493122525175</v>
      </c>
      <c r="Z633" s="369">
        <v>0.19463239011052447</v>
      </c>
      <c r="AA633" s="369">
        <v>1.1063536029245826</v>
      </c>
      <c r="AB633" s="369">
        <v>2.1639529309446223E-2</v>
      </c>
      <c r="AC633" s="373">
        <v>0.9707275082387633</v>
      </c>
      <c r="AD633" s="555">
        <v>0</v>
      </c>
      <c r="AE633" s="370" t="s">
        <v>2444</v>
      </c>
      <c r="AF633" s="370" t="s">
        <v>2284</v>
      </c>
      <c r="AG633" s="374" t="s">
        <v>719</v>
      </c>
      <c r="AH633" s="374" t="s">
        <v>2282</v>
      </c>
      <c r="AI633" s="374">
        <v>500</v>
      </c>
      <c r="AJ633" s="374">
        <v>500</v>
      </c>
      <c r="AK633" s="374">
        <v>500</v>
      </c>
      <c r="AL633" s="369">
        <v>1.4999999999999999E-2</v>
      </c>
      <c r="AM633" s="369">
        <v>0.2</v>
      </c>
      <c r="AN633" s="369" t="s">
        <v>64</v>
      </c>
      <c r="AO633" s="367" t="s">
        <v>1324</v>
      </c>
      <c r="AP633" s="370" t="s">
        <v>13</v>
      </c>
      <c r="AQ633" s="376" t="s">
        <v>664</v>
      </c>
      <c r="AR633" s="369">
        <v>2.9999999999999996E-3</v>
      </c>
      <c r="AS633" s="369">
        <v>2.9999999999999996E-3</v>
      </c>
      <c r="AT633" s="369"/>
      <c r="AX633" s="680"/>
      <c r="AY633" s="681"/>
      <c r="AZ633" s="681"/>
      <c r="BA633" s="681"/>
      <c r="BB633" s="682"/>
      <c r="BC633" s="681"/>
      <c r="BD633" s="681"/>
      <c r="BE633" s="681"/>
      <c r="BF633" s="681"/>
      <c r="BG633" s="682"/>
      <c r="BH633" s="682"/>
      <c r="BI633" s="683"/>
      <c r="BJ633" s="683"/>
      <c r="BK633" s="683"/>
      <c r="BL633" s="682"/>
      <c r="BM633" s="682"/>
      <c r="BN633" s="682"/>
      <c r="BO633" s="682"/>
      <c r="BP633" s="682"/>
      <c r="BQ633" s="682"/>
      <c r="BR633" s="682"/>
      <c r="BS633" s="682"/>
      <c r="BT633" s="685"/>
      <c r="BU633" s="686"/>
      <c r="BV633" s="684"/>
      <c r="BW633" s="687"/>
    </row>
    <row r="634" spans="2:75" ht="15.75" customHeight="1">
      <c r="B634" s="363" t="s">
        <v>982</v>
      </c>
      <c r="C634" s="364">
        <v>19418031000195</v>
      </c>
      <c r="D634" s="365" t="s">
        <v>11</v>
      </c>
      <c r="E634" s="365" t="s">
        <v>661</v>
      </c>
      <c r="F634" s="365" t="s">
        <v>672</v>
      </c>
      <c r="G634" s="366" t="s">
        <v>866</v>
      </c>
      <c r="H634" s="366" t="s">
        <v>34</v>
      </c>
      <c r="I634" s="366"/>
      <c r="J634" s="366" t="s">
        <v>608</v>
      </c>
      <c r="K634" s="367" t="s">
        <v>48</v>
      </c>
      <c r="L634" s="368"/>
      <c r="M634" s="368" t="s">
        <v>1418</v>
      </c>
      <c r="N634" s="367">
        <v>366153</v>
      </c>
      <c r="O634" s="367" t="s">
        <v>1321</v>
      </c>
      <c r="P634" s="371">
        <v>41740</v>
      </c>
      <c r="Q634" s="372">
        <v>99989929.400000006</v>
      </c>
      <c r="R634" s="372">
        <v>149422745.09769836</v>
      </c>
      <c r="S634" s="367">
        <v>1</v>
      </c>
      <c r="T634" s="369">
        <v>3.3209013846595692E-2</v>
      </c>
      <c r="U634" s="369">
        <v>0.42929940377569564</v>
      </c>
      <c r="V634" s="369">
        <v>2.8030925226411485E-2</v>
      </c>
      <c r="W634" s="369">
        <v>0.2747967952128087</v>
      </c>
      <c r="X634" s="369">
        <v>-4.0333556376846214E-2</v>
      </c>
      <c r="Y634" s="369">
        <v>-0.30585668502165564</v>
      </c>
      <c r="Z634" s="369">
        <v>7.2983191248894741E-2</v>
      </c>
      <c r="AA634" s="369">
        <v>0.41486011935267492</v>
      </c>
      <c r="AB634" s="369">
        <v>8.658167804094867E-2</v>
      </c>
      <c r="AC634" s="373">
        <v>-0.75959654404466881</v>
      </c>
      <c r="AD634" s="555">
        <v>0</v>
      </c>
      <c r="AE634" s="370" t="s">
        <v>2444</v>
      </c>
      <c r="AF634" s="370" t="s">
        <v>2284</v>
      </c>
      <c r="AG634" s="374" t="s">
        <v>719</v>
      </c>
      <c r="AH634" s="374" t="s">
        <v>2282</v>
      </c>
      <c r="AI634" s="374">
        <v>500</v>
      </c>
      <c r="AJ634" s="374">
        <v>500</v>
      </c>
      <c r="AK634" s="374">
        <v>500</v>
      </c>
      <c r="AL634" s="369">
        <v>3.0000000000000001E-3</v>
      </c>
      <c r="AM634" s="369">
        <v>0.2</v>
      </c>
      <c r="AN634" s="369" t="s">
        <v>633</v>
      </c>
      <c r="AO634" s="367" t="s">
        <v>1324</v>
      </c>
      <c r="AP634" s="370" t="s">
        <v>11</v>
      </c>
      <c r="AQ634" s="376" t="s">
        <v>673</v>
      </c>
      <c r="AR634" s="369">
        <v>7.5000000000000002E-4</v>
      </c>
      <c r="AS634" s="369">
        <v>7.5000000000000002E-4</v>
      </c>
      <c r="AT634" s="369"/>
      <c r="AX634" s="680"/>
      <c r="AY634" s="681"/>
      <c r="AZ634" s="681"/>
      <c r="BA634" s="681"/>
      <c r="BB634" s="682"/>
      <c r="BC634" s="681"/>
      <c r="BD634" s="681"/>
      <c r="BE634" s="681"/>
      <c r="BF634" s="681"/>
      <c r="BG634" s="682"/>
      <c r="BH634" s="682"/>
      <c r="BI634" s="683"/>
      <c r="BJ634" s="683"/>
      <c r="BK634" s="683"/>
      <c r="BL634" s="682"/>
      <c r="BM634" s="682"/>
      <c r="BN634" s="682"/>
      <c r="BO634" s="682"/>
      <c r="BP634" s="682"/>
      <c r="BQ634" s="682"/>
      <c r="BR634" s="682"/>
      <c r="BS634" s="682"/>
      <c r="BT634" s="685"/>
      <c r="BU634" s="686"/>
      <c r="BV634" s="684"/>
      <c r="BW634" s="687"/>
    </row>
    <row r="635" spans="2:75" ht="15.75" customHeight="1">
      <c r="B635" s="363" t="s">
        <v>983</v>
      </c>
      <c r="C635" s="364">
        <v>8140054000164</v>
      </c>
      <c r="D635" s="365" t="s">
        <v>14</v>
      </c>
      <c r="E635" s="365" t="s">
        <v>607</v>
      </c>
      <c r="F635" s="365"/>
      <c r="G635" s="366"/>
      <c r="H635" s="366" t="s">
        <v>34</v>
      </c>
      <c r="I635" s="366" t="s">
        <v>34</v>
      </c>
      <c r="J635" s="366" t="s">
        <v>608</v>
      </c>
      <c r="K635" s="367" t="s">
        <v>48</v>
      </c>
      <c r="L635" s="368"/>
      <c r="M635" s="368" t="s">
        <v>34</v>
      </c>
      <c r="N635" s="367">
        <v>171751</v>
      </c>
      <c r="O635" s="367" t="s">
        <v>1321</v>
      </c>
      <c r="P635" s="371">
        <v>38989</v>
      </c>
      <c r="Q635" s="372">
        <v>94697227.439999998</v>
      </c>
      <c r="R635" s="372">
        <v>104236003.17710321</v>
      </c>
      <c r="S635" s="367">
        <v>4</v>
      </c>
      <c r="T635" s="369">
        <v>1.5317927777944718E-3</v>
      </c>
      <c r="U635" s="369">
        <v>1.9801784215959028E-2</v>
      </c>
      <c r="V635" s="369">
        <v>-0.15806569529141179</v>
      </c>
      <c r="W635" s="369">
        <v>-1.5495723436998006</v>
      </c>
      <c r="X635" s="369">
        <v>1.2393823807989035E-2</v>
      </c>
      <c r="Y635" s="369">
        <v>9.3984617404829163E-2</v>
      </c>
      <c r="Z635" s="369">
        <v>0.31937775522826883</v>
      </c>
      <c r="AA635" s="369">
        <v>1.8154466992370046</v>
      </c>
      <c r="AB635" s="369">
        <v>0.24350769212291512</v>
      </c>
      <c r="AC635" s="373">
        <v>-0.98367537585425269</v>
      </c>
      <c r="AD635" s="555">
        <v>0</v>
      </c>
      <c r="AE635" s="370" t="s">
        <v>2445</v>
      </c>
      <c r="AF635" s="370" t="s">
        <v>736</v>
      </c>
      <c r="AG635" s="374" t="s">
        <v>736</v>
      </c>
      <c r="AH635" s="374" t="s">
        <v>2282</v>
      </c>
      <c r="AI635" s="374">
        <v>5000</v>
      </c>
      <c r="AJ635" s="374">
        <v>1000</v>
      </c>
      <c r="AK635" s="374">
        <v>1000</v>
      </c>
      <c r="AL635" s="369">
        <v>0.02</v>
      </c>
      <c r="AM635" s="369">
        <v>0.2</v>
      </c>
      <c r="AN635" s="369" t="s">
        <v>666</v>
      </c>
      <c r="AO635" s="367" t="s">
        <v>1324</v>
      </c>
      <c r="AP635" s="370" t="s">
        <v>716</v>
      </c>
      <c r="AQ635" s="376" t="s">
        <v>659</v>
      </c>
      <c r="AR635" s="369">
        <v>4.0000000000000001E-3</v>
      </c>
      <c r="AS635" s="369">
        <v>4.0000000000000001E-3</v>
      </c>
      <c r="AT635" s="369"/>
      <c r="AX635" s="680"/>
      <c r="AY635" s="681"/>
      <c r="AZ635" s="681"/>
      <c r="BA635" s="681"/>
      <c r="BB635" s="682"/>
      <c r="BC635" s="681"/>
      <c r="BD635" s="681"/>
      <c r="BE635" s="681"/>
      <c r="BF635" s="681"/>
      <c r="BG635" s="682"/>
      <c r="BH635" s="682"/>
      <c r="BI635" s="683"/>
      <c r="BJ635" s="683"/>
      <c r="BK635" s="683"/>
      <c r="BL635" s="682"/>
      <c r="BM635" s="682"/>
      <c r="BN635" s="682"/>
      <c r="BO635" s="682"/>
      <c r="BP635" s="682"/>
      <c r="BQ635" s="682"/>
      <c r="BR635" s="682"/>
      <c r="BS635" s="682"/>
      <c r="BT635" s="685"/>
      <c r="BU635" s="686"/>
      <c r="BV635" s="684"/>
      <c r="BW635" s="687"/>
    </row>
    <row r="636" spans="2:75" ht="15.75" customHeight="1">
      <c r="B636" s="363" t="s">
        <v>557</v>
      </c>
      <c r="C636" s="364">
        <v>35646163000120</v>
      </c>
      <c r="D636" s="365" t="s">
        <v>14</v>
      </c>
      <c r="E636" s="365" t="s">
        <v>607</v>
      </c>
      <c r="F636" s="365"/>
      <c r="G636" s="366"/>
      <c r="H636" s="366" t="s">
        <v>34</v>
      </c>
      <c r="I636" s="366" t="s">
        <v>34</v>
      </c>
      <c r="J636" s="366" t="s">
        <v>608</v>
      </c>
      <c r="K636" s="367" t="s">
        <v>48</v>
      </c>
      <c r="L636" s="368"/>
      <c r="M636" s="368" t="s">
        <v>34</v>
      </c>
      <c r="N636" s="367">
        <v>518204</v>
      </c>
      <c r="O636" s="367" t="s">
        <v>1321</v>
      </c>
      <c r="P636" s="371">
        <v>43826</v>
      </c>
      <c r="Q636" s="372">
        <v>7056778.9699999997</v>
      </c>
      <c r="R636" s="372">
        <v>10986053.775436513</v>
      </c>
      <c r="S636" s="367">
        <v>32</v>
      </c>
      <c r="T636" s="369">
        <v>-0.13951400148622994</v>
      </c>
      <c r="U636" s="369">
        <v>-1.8035247277461623</v>
      </c>
      <c r="V636" s="369">
        <v>-0.3215962707340142</v>
      </c>
      <c r="W636" s="369">
        <v>-3.152718785993903</v>
      </c>
      <c r="X636" s="369">
        <v>-0.29104503801889514</v>
      </c>
      <c r="Y636" s="369">
        <v>-2.2070473946989337</v>
      </c>
      <c r="Z636" s="369" t="s">
        <v>1421</v>
      </c>
      <c r="AA636" s="369" t="s">
        <v>1421</v>
      </c>
      <c r="AB636" s="369">
        <v>0.29157564633009447</v>
      </c>
      <c r="AC636" s="373">
        <v>-1.5171690844161985</v>
      </c>
      <c r="AD636" s="555">
        <v>35646113000143</v>
      </c>
      <c r="AE636" s="370" t="s">
        <v>2446</v>
      </c>
      <c r="AF636" s="370" t="s">
        <v>2278</v>
      </c>
      <c r="AG636" s="374" t="s">
        <v>1444</v>
      </c>
      <c r="AH636" s="374" t="s">
        <v>2279</v>
      </c>
      <c r="AI636" s="374">
        <v>5000</v>
      </c>
      <c r="AJ636" s="374">
        <v>1000</v>
      </c>
      <c r="AK636" s="374">
        <v>1000</v>
      </c>
      <c r="AL636" s="369">
        <v>1.34E-2</v>
      </c>
      <c r="AM636" s="369">
        <v>0.2</v>
      </c>
      <c r="AN636" s="369" t="s">
        <v>636</v>
      </c>
      <c r="AO636" s="367" t="s">
        <v>1324</v>
      </c>
      <c r="AP636" s="370" t="s">
        <v>716</v>
      </c>
      <c r="AQ636" s="376" t="s">
        <v>659</v>
      </c>
      <c r="AR636" s="369">
        <v>4.0003466666666664E-3</v>
      </c>
      <c r="AS636" s="369">
        <v>4.0003466666666664E-3</v>
      </c>
      <c r="AT636" s="369"/>
      <c r="AW636" s="680"/>
      <c r="AX636" s="680"/>
      <c r="AY636" s="681"/>
      <c r="AZ636" s="681"/>
      <c r="BA636" s="681"/>
      <c r="BB636" s="682"/>
      <c r="BC636" s="681"/>
      <c r="BD636" s="681"/>
      <c r="BE636" s="681"/>
      <c r="BF636" s="681"/>
      <c r="BG636" s="682"/>
      <c r="BH636" s="682"/>
      <c r="BI636" s="683"/>
      <c r="BJ636" s="683"/>
      <c r="BK636" s="683"/>
      <c r="BL636" s="218"/>
      <c r="BM636" s="682"/>
      <c r="BN636" s="682"/>
      <c r="BO636" s="682"/>
      <c r="BP636" s="682"/>
      <c r="BQ636" s="682"/>
      <c r="BR636" s="682"/>
      <c r="BS636" s="682"/>
      <c r="BT636" s="685"/>
      <c r="BU636" s="686"/>
      <c r="BV636" s="684"/>
      <c r="BW636" s="687"/>
    </row>
    <row r="637" spans="2:75" ht="15.75" customHeight="1">
      <c r="B637" s="363" t="s">
        <v>235</v>
      </c>
      <c r="C637" s="364">
        <v>17335646000122</v>
      </c>
      <c r="D637" s="365" t="s">
        <v>14</v>
      </c>
      <c r="E637" s="365" t="s">
        <v>607</v>
      </c>
      <c r="F637" s="365"/>
      <c r="G637" s="366"/>
      <c r="H637" s="366" t="s">
        <v>34</v>
      </c>
      <c r="I637" s="366" t="s">
        <v>34</v>
      </c>
      <c r="J637" s="366" t="s">
        <v>608</v>
      </c>
      <c r="K637" s="367" t="s">
        <v>48</v>
      </c>
      <c r="L637" s="368"/>
      <c r="M637" s="368" t="s">
        <v>34</v>
      </c>
      <c r="N637" s="367">
        <v>325325</v>
      </c>
      <c r="O637" s="367" t="s">
        <v>1321</v>
      </c>
      <c r="P637" s="371">
        <v>41271</v>
      </c>
      <c r="Q637" s="372">
        <v>553693988.28999996</v>
      </c>
      <c r="R637" s="372">
        <v>863639162.65071452</v>
      </c>
      <c r="S637" s="367">
        <v>32</v>
      </c>
      <c r="T637" s="369">
        <v>-0.11714005836567554</v>
      </c>
      <c r="U637" s="369">
        <v>-1.5142923980499292</v>
      </c>
      <c r="V637" s="369">
        <v>-0.30205578909539654</v>
      </c>
      <c r="W637" s="369">
        <v>-2.9611567277373516</v>
      </c>
      <c r="X637" s="369">
        <v>-0.25591177005701615</v>
      </c>
      <c r="Y637" s="369">
        <v>-1.9406254414152277</v>
      </c>
      <c r="Z637" s="369">
        <v>-0.11046252298079373</v>
      </c>
      <c r="AA637" s="369">
        <v>-0.62790479127621979</v>
      </c>
      <c r="AB637" s="369">
        <v>0.28954347398099922</v>
      </c>
      <c r="AC637" s="373">
        <v>-1.431895472424296</v>
      </c>
      <c r="AD637" s="555">
        <v>17335645000188</v>
      </c>
      <c r="AE637" s="370" t="s">
        <v>2446</v>
      </c>
      <c r="AF637" s="370" t="s">
        <v>2278</v>
      </c>
      <c r="AG637" s="374" t="s">
        <v>1444</v>
      </c>
      <c r="AH637" s="374" t="s">
        <v>2282</v>
      </c>
      <c r="AI637" s="374">
        <v>5000</v>
      </c>
      <c r="AJ637" s="374">
        <v>1000</v>
      </c>
      <c r="AK637" s="374">
        <v>1000</v>
      </c>
      <c r="AL637" s="369">
        <v>1.34E-2</v>
      </c>
      <c r="AM637" s="369">
        <v>0.2</v>
      </c>
      <c r="AN637" s="369" t="s">
        <v>2329</v>
      </c>
      <c r="AO637" s="367" t="s">
        <v>1324</v>
      </c>
      <c r="AP637" s="370" t="s">
        <v>716</v>
      </c>
      <c r="AQ637" s="376" t="s">
        <v>659</v>
      </c>
      <c r="AR637" s="369">
        <v>4.6899999999999997E-3</v>
      </c>
      <c r="AS637" s="369">
        <v>4.6899999999999997E-3</v>
      </c>
      <c r="AT637" s="369"/>
      <c r="AW637" s="680"/>
      <c r="AX637" s="680"/>
      <c r="AY637" s="681"/>
      <c r="AZ637" s="681"/>
      <c r="BA637" s="681"/>
      <c r="BB637" s="682"/>
      <c r="BC637" s="681"/>
      <c r="BD637" s="681"/>
      <c r="BE637" s="681"/>
      <c r="BF637" s="681"/>
      <c r="BG637" s="682"/>
      <c r="BH637" s="682"/>
      <c r="BI637" s="683"/>
      <c r="BJ637" s="683"/>
      <c r="BK637" s="683"/>
      <c r="BL637" s="218"/>
      <c r="BM637" s="682"/>
      <c r="BN637" s="682"/>
      <c r="BO637" s="682"/>
      <c r="BP637" s="682"/>
      <c r="BQ637" s="682"/>
      <c r="BR637" s="682"/>
      <c r="BS637" s="682"/>
      <c r="BT637" s="685"/>
      <c r="BU637" s="686"/>
      <c r="BV637" s="684"/>
      <c r="BW637" s="687"/>
    </row>
    <row r="638" spans="2:75" ht="15.75" customHeight="1">
      <c r="B638" s="363" t="s">
        <v>1627</v>
      </c>
      <c r="C638" s="364">
        <v>39992349000192</v>
      </c>
      <c r="D638" s="365" t="s">
        <v>14</v>
      </c>
      <c r="E638" s="365" t="s">
        <v>607</v>
      </c>
      <c r="F638" s="365"/>
      <c r="G638" s="366"/>
      <c r="H638" s="366" t="s">
        <v>34</v>
      </c>
      <c r="I638" s="366" t="s">
        <v>34</v>
      </c>
      <c r="J638" s="366" t="s">
        <v>608</v>
      </c>
      <c r="K638" s="367" t="s">
        <v>48</v>
      </c>
      <c r="L638" s="368"/>
      <c r="M638" s="368"/>
      <c r="N638" s="367">
        <v>567876</v>
      </c>
      <c r="O638" s="367" t="s">
        <v>1321</v>
      </c>
      <c r="P638" s="371">
        <v>44193</v>
      </c>
      <c r="Q638" s="372">
        <v>71679886.040000007</v>
      </c>
      <c r="R638" s="372">
        <v>99811188.182063445</v>
      </c>
      <c r="S638" s="367">
        <v>47</v>
      </c>
      <c r="T638" s="369">
        <v>-0.10644250702417157</v>
      </c>
      <c r="U638" s="369">
        <v>-1.1972561140810489</v>
      </c>
      <c r="V638" s="369">
        <v>-0.27651878361697835</v>
      </c>
      <c r="W638" s="369">
        <v>-2.5378087665120956</v>
      </c>
      <c r="X638" s="369" t="s">
        <v>1421</v>
      </c>
      <c r="Y638" s="369" t="s">
        <v>1421</v>
      </c>
      <c r="Z638" s="369" t="s">
        <v>1421</v>
      </c>
      <c r="AA638" s="369" t="s">
        <v>1421</v>
      </c>
      <c r="AB638" s="369">
        <v>0.31886384511291449</v>
      </c>
      <c r="AC638" s="373">
        <v>-1.1792316963348048</v>
      </c>
      <c r="AD638" s="555">
        <v>40040288000142</v>
      </c>
      <c r="AE638" s="370" t="s">
        <v>2446</v>
      </c>
      <c r="AF638" s="370" t="s">
        <v>2278</v>
      </c>
      <c r="AG638" s="374" t="s">
        <v>1444</v>
      </c>
      <c r="AH638" s="374" t="s">
        <v>2282</v>
      </c>
      <c r="AI638" s="374">
        <v>5000</v>
      </c>
      <c r="AJ638" s="374">
        <v>1000</v>
      </c>
      <c r="AK638" s="374">
        <v>1000</v>
      </c>
      <c r="AL638" s="369">
        <v>1.4999999999999999E-2</v>
      </c>
      <c r="AM638" s="369">
        <v>0.2</v>
      </c>
      <c r="AN638" s="369" t="s">
        <v>34</v>
      </c>
      <c r="AO638" s="367" t="s">
        <v>1324</v>
      </c>
      <c r="AP638" s="370" t="s">
        <v>716</v>
      </c>
      <c r="AQ638" s="376" t="s">
        <v>659</v>
      </c>
      <c r="AR638" s="369" t="s">
        <v>34</v>
      </c>
      <c r="AS638" s="369" t="s">
        <v>34</v>
      </c>
      <c r="AT638" s="369"/>
      <c r="AW638" s="680"/>
      <c r="AX638" s="680"/>
      <c r="AY638" s="681"/>
      <c r="AZ638" s="681"/>
      <c r="BA638" s="681"/>
      <c r="BB638" s="682"/>
      <c r="BC638" s="681"/>
      <c r="BD638" s="681"/>
      <c r="BE638" s="681"/>
      <c r="BF638" s="681"/>
      <c r="BG638" s="682"/>
      <c r="BH638" s="682"/>
      <c r="BI638" s="683"/>
      <c r="BJ638" s="683"/>
      <c r="BK638" s="683"/>
      <c r="BL638" s="218"/>
      <c r="BM638" s="682"/>
      <c r="BN638" s="682"/>
      <c r="BO638" s="682"/>
      <c r="BP638" s="682"/>
      <c r="BQ638" s="682"/>
      <c r="BR638" s="682"/>
      <c r="BS638" s="682"/>
      <c r="BT638" s="685"/>
      <c r="BU638" s="686"/>
      <c r="BV638" s="684"/>
      <c r="BW638" s="687"/>
    </row>
    <row r="639" spans="2:75" ht="15.75" customHeight="1">
      <c r="B639" s="363" t="s">
        <v>236</v>
      </c>
      <c r="C639" s="364">
        <v>39363151000140</v>
      </c>
      <c r="D639" s="365" t="s">
        <v>14</v>
      </c>
      <c r="E639" s="365" t="s">
        <v>607</v>
      </c>
      <c r="F639" s="365"/>
      <c r="G639" s="366"/>
      <c r="H639" s="366" t="s">
        <v>34</v>
      </c>
      <c r="I639" s="366" t="s">
        <v>34</v>
      </c>
      <c r="J639" s="366" t="s">
        <v>608</v>
      </c>
      <c r="K639" s="367" t="s">
        <v>48</v>
      </c>
      <c r="L639" s="368"/>
      <c r="M639" s="368" t="s">
        <v>1418</v>
      </c>
      <c r="N639" s="367">
        <v>559989</v>
      </c>
      <c r="O639" s="367" t="s">
        <v>1321</v>
      </c>
      <c r="P639" s="371">
        <v>44141</v>
      </c>
      <c r="Q639" s="372">
        <v>5728353.7400000002</v>
      </c>
      <c r="R639" s="372">
        <v>8828728.7333730236</v>
      </c>
      <c r="S639" s="367">
        <v>62</v>
      </c>
      <c r="T639" s="369">
        <v>-0.25065611880999672</v>
      </c>
      <c r="U639" s="369">
        <v>-3.2402805712609992</v>
      </c>
      <c r="V639" s="369">
        <v>-0.32556387333827397</v>
      </c>
      <c r="W639" s="369">
        <v>-3.1916145581285051</v>
      </c>
      <c r="X639" s="369" t="s">
        <v>1421</v>
      </c>
      <c r="Y639" s="369" t="s">
        <v>1421</v>
      </c>
      <c r="Z639" s="369" t="s">
        <v>1421</v>
      </c>
      <c r="AA639" s="369" t="s">
        <v>1421</v>
      </c>
      <c r="AB639" s="369">
        <v>0.3320744163153182</v>
      </c>
      <c r="AC639" s="373">
        <v>-1.3117101819752368</v>
      </c>
      <c r="AD639" s="555">
        <v>0</v>
      </c>
      <c r="AE639" s="370" t="s">
        <v>2446</v>
      </c>
      <c r="AF639" s="370" t="s">
        <v>2278</v>
      </c>
      <c r="AG639" s="374" t="s">
        <v>1444</v>
      </c>
      <c r="AH639" s="374" t="s">
        <v>2279</v>
      </c>
      <c r="AI639" s="374">
        <v>50000</v>
      </c>
      <c r="AJ639" s="374">
        <v>10000</v>
      </c>
      <c r="AK639" s="374">
        <v>10000</v>
      </c>
      <c r="AL639" s="369">
        <v>5.0000000000000001E-3</v>
      </c>
      <c r="AM639" s="369">
        <v>0.25</v>
      </c>
      <c r="AN639" s="369" t="s">
        <v>34</v>
      </c>
      <c r="AO639" s="367" t="s">
        <v>1324</v>
      </c>
      <c r="AP639" s="370" t="s">
        <v>716</v>
      </c>
      <c r="AQ639" s="376" t="s">
        <v>659</v>
      </c>
      <c r="AR639" s="369" t="s">
        <v>34</v>
      </c>
      <c r="AS639" s="369" t="s">
        <v>34</v>
      </c>
      <c r="AT639" s="369"/>
      <c r="AW639" s="680"/>
      <c r="AX639" s="680"/>
      <c r="AY639" s="681"/>
      <c r="AZ639" s="681"/>
      <c r="BA639" s="681"/>
      <c r="BB639" s="682"/>
      <c r="BC639" s="681"/>
      <c r="BD639" s="681"/>
      <c r="BE639" s="681"/>
      <c r="BF639" s="681"/>
      <c r="BG639" s="682"/>
      <c r="BH639" s="682"/>
      <c r="BI639" s="683"/>
      <c r="BJ639" s="683"/>
      <c r="BK639" s="683"/>
      <c r="BL639" s="218"/>
      <c r="BM639" s="682"/>
      <c r="BN639" s="682"/>
      <c r="BO639" s="682"/>
      <c r="BP639" s="682"/>
      <c r="BQ639" s="682"/>
      <c r="BR639" s="682"/>
      <c r="BS639" s="682"/>
      <c r="BT639" s="685"/>
      <c r="BU639" s="686"/>
      <c r="BV639" s="684"/>
      <c r="BW639" s="687"/>
    </row>
    <row r="640" spans="2:75" ht="15.75" customHeight="1">
      <c r="B640" s="363" t="s">
        <v>237</v>
      </c>
      <c r="C640" s="364">
        <v>40982906000173</v>
      </c>
      <c r="D640" s="365" t="s">
        <v>14</v>
      </c>
      <c r="E640" s="365" t="s">
        <v>607</v>
      </c>
      <c r="F640" s="365"/>
      <c r="G640" s="366"/>
      <c r="H640" s="366" t="s">
        <v>34</v>
      </c>
      <c r="I640" s="366" t="s">
        <v>34</v>
      </c>
      <c r="J640" s="366" t="s">
        <v>608</v>
      </c>
      <c r="K640" s="367" t="s">
        <v>48</v>
      </c>
      <c r="L640" s="368"/>
      <c r="M640" s="368" t="s">
        <v>1418</v>
      </c>
      <c r="N640" s="367">
        <v>633860</v>
      </c>
      <c r="O640" s="367" t="s">
        <v>1324</v>
      </c>
      <c r="P640" s="371">
        <v>44295</v>
      </c>
      <c r="Q640" s="372">
        <v>2591337.65</v>
      </c>
      <c r="R640" s="372">
        <v>4175060.9538888903</v>
      </c>
      <c r="S640" s="367">
        <v>92</v>
      </c>
      <c r="T640" s="369">
        <v>-0.57656242620077958</v>
      </c>
      <c r="U640" s="369">
        <v>-7.4533350177405717</v>
      </c>
      <c r="V640" s="369">
        <v>-0.64755950082088098</v>
      </c>
      <c r="W640" s="369">
        <v>-6.3482483756018722</v>
      </c>
      <c r="X640" s="369" t="s">
        <v>1421</v>
      </c>
      <c r="Y640" s="369" t="s">
        <v>1421</v>
      </c>
      <c r="Z640" s="369" t="s">
        <v>1421</v>
      </c>
      <c r="AA640" s="369" t="s">
        <v>1421</v>
      </c>
      <c r="AB640" s="369">
        <v>0.88863867812428132</v>
      </c>
      <c r="AC640" s="373">
        <v>-0.85800313543835038</v>
      </c>
      <c r="AD640" s="555">
        <v>0</v>
      </c>
      <c r="AE640" s="370" t="s">
        <v>2446</v>
      </c>
      <c r="AF640" s="370" t="s">
        <v>2278</v>
      </c>
      <c r="AG640" s="374" t="s">
        <v>1444</v>
      </c>
      <c r="AH640" s="374" t="s">
        <v>2279</v>
      </c>
      <c r="AI640" s="374">
        <v>50000</v>
      </c>
      <c r="AJ640" s="374">
        <v>10000</v>
      </c>
      <c r="AK640" s="374">
        <v>10000</v>
      </c>
      <c r="AL640" s="369">
        <v>5.0000000000000001E-3</v>
      </c>
      <c r="AM640" s="369">
        <v>0.2</v>
      </c>
      <c r="AN640" s="369" t="s">
        <v>2310</v>
      </c>
      <c r="AO640" s="367" t="s">
        <v>1324</v>
      </c>
      <c r="AP640" s="370" t="s">
        <v>716</v>
      </c>
      <c r="AQ640" s="376" t="s">
        <v>659</v>
      </c>
      <c r="AR640" s="369" t="s">
        <v>34</v>
      </c>
      <c r="AS640" s="369" t="s">
        <v>34</v>
      </c>
      <c r="AT640" s="369"/>
      <c r="AW640" s="680"/>
      <c r="AX640" s="680"/>
      <c r="AY640" s="681"/>
      <c r="AZ640" s="681"/>
      <c r="BA640" s="681"/>
      <c r="BB640" s="682"/>
      <c r="BC640" s="681"/>
      <c r="BD640" s="681"/>
      <c r="BE640" s="681"/>
      <c r="BF640" s="681"/>
      <c r="BG640" s="682"/>
      <c r="BH640" s="682"/>
      <c r="BI640" s="683"/>
      <c r="BJ640" s="683"/>
      <c r="BK640" s="683"/>
      <c r="BL640" s="218"/>
      <c r="BM640" s="682"/>
      <c r="BN640" s="682"/>
      <c r="BO640" s="682"/>
      <c r="BP640" s="682"/>
      <c r="BQ640" s="682"/>
      <c r="BR640" s="682"/>
      <c r="BS640" s="682"/>
      <c r="BT640" s="685"/>
      <c r="BU640" s="686"/>
      <c r="BV640" s="684"/>
      <c r="BW640" s="687"/>
    </row>
    <row r="641" spans="2:75" ht="15.75" customHeight="1">
      <c r="B641" s="363" t="s">
        <v>238</v>
      </c>
      <c r="C641" s="364">
        <v>41673186000127</v>
      </c>
      <c r="D641" s="365" t="s">
        <v>14</v>
      </c>
      <c r="E641" s="365" t="s">
        <v>607</v>
      </c>
      <c r="F641" s="365"/>
      <c r="G641" s="366"/>
      <c r="H641" s="366" t="s">
        <v>34</v>
      </c>
      <c r="I641" s="366" t="s">
        <v>34</v>
      </c>
      <c r="J641" s="366" t="s">
        <v>608</v>
      </c>
      <c r="K641" s="367" t="s">
        <v>48</v>
      </c>
      <c r="L641" s="368"/>
      <c r="M641" s="368" t="s">
        <v>1418</v>
      </c>
      <c r="N641" s="367">
        <v>589438</v>
      </c>
      <c r="O641" s="367" t="s">
        <v>1321</v>
      </c>
      <c r="P641" s="371">
        <v>44330</v>
      </c>
      <c r="Q641" s="372">
        <v>3915066.86</v>
      </c>
      <c r="R641" s="372">
        <v>7429838.2403571401</v>
      </c>
      <c r="S641" s="367">
        <v>92</v>
      </c>
      <c r="T641" s="369">
        <v>-0.47686784880404254</v>
      </c>
      <c r="U641" s="369">
        <v>-6.1645637572089518</v>
      </c>
      <c r="V641" s="369">
        <v>-0.83492058256825086</v>
      </c>
      <c r="W641" s="369">
        <v>-8.185013462587678</v>
      </c>
      <c r="X641" s="369" t="s">
        <v>1421</v>
      </c>
      <c r="Y641" s="369" t="s">
        <v>1421</v>
      </c>
      <c r="Z641" s="369" t="s">
        <v>1421</v>
      </c>
      <c r="AA641" s="369" t="s">
        <v>1421</v>
      </c>
      <c r="AB641" s="369">
        <v>0.73664033258883832</v>
      </c>
      <c r="AC641" s="373">
        <v>-2.2055186080232105</v>
      </c>
      <c r="AD641" s="555">
        <v>0</v>
      </c>
      <c r="AE641" s="370" t="s">
        <v>2446</v>
      </c>
      <c r="AF641" s="370" t="s">
        <v>2278</v>
      </c>
      <c r="AG641" s="374" t="s">
        <v>1444</v>
      </c>
      <c r="AH641" s="374" t="s">
        <v>2279</v>
      </c>
      <c r="AI641" s="374">
        <v>50000</v>
      </c>
      <c r="AJ641" s="374">
        <v>10000</v>
      </c>
      <c r="AK641" s="374">
        <v>10000</v>
      </c>
      <c r="AL641" s="369">
        <v>5.0000000000000001E-3</v>
      </c>
      <c r="AM641" s="369">
        <v>0.2</v>
      </c>
      <c r="AN641" s="369" t="s">
        <v>2310</v>
      </c>
      <c r="AO641" s="367" t="s">
        <v>1324</v>
      </c>
      <c r="AP641" s="370" t="s">
        <v>716</v>
      </c>
      <c r="AQ641" s="376" t="s">
        <v>659</v>
      </c>
      <c r="AR641" s="369" t="s">
        <v>34</v>
      </c>
      <c r="AS641" s="369" t="s">
        <v>34</v>
      </c>
      <c r="AT641" s="369"/>
      <c r="AX641" s="680"/>
      <c r="AY641" s="681"/>
      <c r="AZ641" s="681"/>
      <c r="BA641" s="681"/>
      <c r="BB641" s="682"/>
      <c r="BC641" s="681"/>
      <c r="BD641" s="681"/>
      <c r="BE641" s="681"/>
      <c r="BF641" s="681"/>
      <c r="BG641" s="682"/>
      <c r="BH641" s="682"/>
      <c r="BI641" s="683"/>
      <c r="BJ641" s="683"/>
      <c r="BK641" s="683"/>
      <c r="BL641" s="682"/>
      <c r="BM641" s="682"/>
      <c r="BN641" s="682"/>
      <c r="BO641" s="682"/>
      <c r="BP641" s="682"/>
      <c r="BQ641" s="682"/>
      <c r="BR641" s="682"/>
      <c r="BS641" s="682"/>
      <c r="BT641" s="685"/>
      <c r="BU641" s="686"/>
      <c r="BV641" s="684"/>
      <c r="BW641" s="687"/>
    </row>
    <row r="642" spans="2:75" ht="15.75" customHeight="1">
      <c r="B642" s="363" t="s">
        <v>1628</v>
      </c>
      <c r="C642" s="364">
        <v>15174629000125</v>
      </c>
      <c r="D642" s="365" t="s">
        <v>11</v>
      </c>
      <c r="E642" s="365" t="s">
        <v>620</v>
      </c>
      <c r="F642" s="365" t="s">
        <v>663</v>
      </c>
      <c r="G642" s="366" t="s">
        <v>738</v>
      </c>
      <c r="H642" s="366" t="s">
        <v>34</v>
      </c>
      <c r="I642" s="366"/>
      <c r="J642" s="366" t="s">
        <v>608</v>
      </c>
      <c r="K642" s="367" t="s">
        <v>48</v>
      </c>
      <c r="L642" s="368"/>
      <c r="M642" s="368"/>
      <c r="N642" s="367">
        <v>332208</v>
      </c>
      <c r="O642" s="367" t="s">
        <v>1321</v>
      </c>
      <c r="P642" s="371">
        <v>41023</v>
      </c>
      <c r="Q642" s="372">
        <v>40648430.880000003</v>
      </c>
      <c r="R642" s="372">
        <v>31279864.617658727</v>
      </c>
      <c r="S642" s="367">
        <v>30</v>
      </c>
      <c r="T642" s="369">
        <v>0.10090395283178011</v>
      </c>
      <c r="U642" s="369">
        <v>1.1349589354876879</v>
      </c>
      <c r="V642" s="369">
        <v>0.12322146700120196</v>
      </c>
      <c r="W642" s="369">
        <v>1.1308906942513057</v>
      </c>
      <c r="X642" s="369">
        <v>0.19108505715043034</v>
      </c>
      <c r="Y642" s="369">
        <v>1.3436700797804746</v>
      </c>
      <c r="Z642" s="369">
        <v>0.23442448048380271</v>
      </c>
      <c r="AA642" s="369">
        <v>1.2810275038416523</v>
      </c>
      <c r="AB642" s="369">
        <v>2.8531626172822585E-3</v>
      </c>
      <c r="AC642" s="373">
        <v>4.4817723709143742</v>
      </c>
      <c r="AD642" s="555">
        <v>0</v>
      </c>
      <c r="AE642" s="370" t="s">
        <v>2447</v>
      </c>
      <c r="AF642" s="370" t="s">
        <v>2278</v>
      </c>
      <c r="AG642" s="374" t="s">
        <v>1444</v>
      </c>
      <c r="AH642" s="374" t="s">
        <v>2282</v>
      </c>
      <c r="AI642" s="374">
        <v>1000</v>
      </c>
      <c r="AJ642" s="374">
        <v>1000</v>
      </c>
      <c r="AK642" s="374">
        <v>1000</v>
      </c>
      <c r="AL642" s="369">
        <v>7.4999999999999997E-3</v>
      </c>
      <c r="AM642" s="369" t="s">
        <v>34</v>
      </c>
      <c r="AN642" s="369" t="s">
        <v>34</v>
      </c>
      <c r="AO642" s="367" t="s">
        <v>1324</v>
      </c>
      <c r="AP642" s="370" t="s">
        <v>11</v>
      </c>
      <c r="AQ642" s="376" t="s">
        <v>669</v>
      </c>
      <c r="AR642" s="369">
        <v>2.9999999999999996E-3</v>
      </c>
      <c r="AS642" s="369">
        <v>2.9999999999999996E-3</v>
      </c>
      <c r="AT642" s="369"/>
      <c r="AX642" s="680"/>
      <c r="AY642" s="681"/>
      <c r="AZ642" s="681"/>
      <c r="BA642" s="681"/>
      <c r="BB642" s="682"/>
      <c r="BC642" s="681"/>
      <c r="BD642" s="681"/>
      <c r="BE642" s="681"/>
      <c r="BF642" s="681"/>
      <c r="BG642" s="682"/>
      <c r="BH642" s="682"/>
      <c r="BI642" s="683"/>
      <c r="BJ642" s="683"/>
      <c r="BK642" s="683"/>
      <c r="BL642" s="682"/>
      <c r="BM642" s="682"/>
      <c r="BN642" s="682"/>
      <c r="BO642" s="682"/>
      <c r="BP642" s="682"/>
      <c r="BQ642" s="682"/>
      <c r="BR642" s="682"/>
      <c r="BS642" s="682"/>
      <c r="BT642" s="685"/>
      <c r="BU642" s="686"/>
      <c r="BV642" s="684"/>
      <c r="BW642" s="687"/>
    </row>
    <row r="643" spans="2:75" ht="15.75" customHeight="1">
      <c r="B643" s="363" t="s">
        <v>984</v>
      </c>
      <c r="C643" s="364">
        <v>37227745000106</v>
      </c>
      <c r="D643" s="365" t="s">
        <v>11</v>
      </c>
      <c r="E643" s="365" t="s">
        <v>620</v>
      </c>
      <c r="F643" s="365" t="s">
        <v>663</v>
      </c>
      <c r="G643" s="366" t="s">
        <v>738</v>
      </c>
      <c r="H643" s="366" t="s">
        <v>34</v>
      </c>
      <c r="I643" s="366"/>
      <c r="J643" s="366" t="s">
        <v>608</v>
      </c>
      <c r="K643" s="367" t="s">
        <v>48</v>
      </c>
      <c r="L643" s="368"/>
      <c r="M643" s="368" t="s">
        <v>34</v>
      </c>
      <c r="N643" s="367">
        <v>541753</v>
      </c>
      <c r="O643" s="367" t="s">
        <v>1321</v>
      </c>
      <c r="P643" s="371">
        <v>44008</v>
      </c>
      <c r="Q643" s="372">
        <v>23208532.449999999</v>
      </c>
      <c r="R643" s="372">
        <v>25098284.245079353</v>
      </c>
      <c r="S643" s="367">
        <v>61</v>
      </c>
      <c r="T643" s="369">
        <v>9.3144907085031203E-2</v>
      </c>
      <c r="U643" s="369">
        <v>1.2041023940385871</v>
      </c>
      <c r="V643" s="369">
        <v>0.12706224005431377</v>
      </c>
      <c r="W643" s="369">
        <v>1.2456348150287575</v>
      </c>
      <c r="X643" s="369">
        <v>0.18914215458185057</v>
      </c>
      <c r="Y643" s="369">
        <v>1.4342993178619834</v>
      </c>
      <c r="Z643" s="369" t="s">
        <v>1421</v>
      </c>
      <c r="AA643" s="369" t="s">
        <v>1421</v>
      </c>
      <c r="AB643" s="369">
        <v>4.4773206822099369E-3</v>
      </c>
      <c r="AC643" s="373">
        <v>5.0254969344460054</v>
      </c>
      <c r="AD643" s="555">
        <v>0</v>
      </c>
      <c r="AE643" s="370" t="s">
        <v>2447</v>
      </c>
      <c r="AF643" s="370" t="s">
        <v>2278</v>
      </c>
      <c r="AG643" s="374" t="s">
        <v>1444</v>
      </c>
      <c r="AH643" s="374" t="s">
        <v>2279</v>
      </c>
      <c r="AI643" s="374">
        <v>1000</v>
      </c>
      <c r="AJ643" s="374">
        <v>1000</v>
      </c>
      <c r="AK643" s="374">
        <v>1000</v>
      </c>
      <c r="AL643" s="369">
        <v>4.0000000000000001E-3</v>
      </c>
      <c r="AM643" s="369">
        <v>0.15</v>
      </c>
      <c r="AN643" s="369" t="s">
        <v>34</v>
      </c>
      <c r="AO643" s="367" t="s">
        <v>1324</v>
      </c>
      <c r="AP643" s="370" t="s">
        <v>11</v>
      </c>
      <c r="AQ643" s="376" t="s">
        <v>675</v>
      </c>
      <c r="AR643" s="369">
        <v>1.6000000000000001E-3</v>
      </c>
      <c r="AS643" s="369">
        <v>1.6000000000000001E-3</v>
      </c>
      <c r="AT643" s="369"/>
      <c r="AW643" s="680"/>
      <c r="AX643" s="680"/>
      <c r="AY643" s="681"/>
      <c r="AZ643" s="681"/>
      <c r="BA643" s="681"/>
      <c r="BB643" s="681"/>
      <c r="BC643" s="681"/>
      <c r="BD643" s="681"/>
      <c r="BE643" s="681"/>
      <c r="BF643" s="681"/>
      <c r="BG643" s="682"/>
      <c r="BH643" s="682"/>
      <c r="BI643" s="683"/>
      <c r="BJ643" s="683"/>
      <c r="BK643" s="683"/>
      <c r="BL643" s="218"/>
      <c r="BM643" s="682"/>
      <c r="BN643" s="682"/>
      <c r="BO643" s="682"/>
      <c r="BP643" s="682"/>
      <c r="BQ643" s="682"/>
      <c r="BR643" s="682"/>
      <c r="BS643" s="682"/>
      <c r="BT643" s="682"/>
      <c r="BU643" s="682"/>
      <c r="BV643" s="684"/>
      <c r="BW643" s="681"/>
    </row>
    <row r="644" spans="2:75" ht="15.75" customHeight="1">
      <c r="B644" s="363" t="s">
        <v>985</v>
      </c>
      <c r="C644" s="364">
        <v>20879578000177</v>
      </c>
      <c r="D644" s="365" t="s">
        <v>11</v>
      </c>
      <c r="E644" s="365" t="s">
        <v>620</v>
      </c>
      <c r="F644" s="365" t="s">
        <v>663</v>
      </c>
      <c r="G644" s="366" t="s">
        <v>738</v>
      </c>
      <c r="H644" s="366" t="s">
        <v>34</v>
      </c>
      <c r="I644" s="366"/>
      <c r="J644" s="366" t="s">
        <v>608</v>
      </c>
      <c r="K644" s="367" t="s">
        <v>48</v>
      </c>
      <c r="L644" s="368"/>
      <c r="M644" s="368" t="s">
        <v>34</v>
      </c>
      <c r="N644" s="367">
        <v>387444</v>
      </c>
      <c r="O644" s="367" t="s">
        <v>1321</v>
      </c>
      <c r="P644" s="371">
        <v>42034</v>
      </c>
      <c r="Q644" s="372">
        <v>1197980249.77</v>
      </c>
      <c r="R644" s="372">
        <v>542667184.17476165</v>
      </c>
      <c r="S644" s="367">
        <v>1</v>
      </c>
      <c r="T644" s="369">
        <v>8.6943226516678518E-2</v>
      </c>
      <c r="U644" s="369">
        <v>1.1239320588789947</v>
      </c>
      <c r="V644" s="369">
        <v>0.12882364377044753</v>
      </c>
      <c r="W644" s="369">
        <v>1.2629024611146391</v>
      </c>
      <c r="X644" s="369">
        <v>0.16762286363087697</v>
      </c>
      <c r="Y644" s="369">
        <v>1.2711146253745229</v>
      </c>
      <c r="Z644" s="369">
        <v>0.15687408056775287</v>
      </c>
      <c r="AA644" s="369">
        <v>0.89172313068270614</v>
      </c>
      <c r="AB644" s="369">
        <v>7.1659042756956537E-3</v>
      </c>
      <c r="AC644" s="373">
        <v>3.3601643171341418</v>
      </c>
      <c r="AD644" s="555">
        <v>0</v>
      </c>
      <c r="AE644" s="370" t="s">
        <v>2448</v>
      </c>
      <c r="AF644" s="370" t="s">
        <v>2278</v>
      </c>
      <c r="AG644" s="374" t="s">
        <v>1444</v>
      </c>
      <c r="AH644" s="374" t="s">
        <v>2282</v>
      </c>
      <c r="AI644" s="374">
        <v>500</v>
      </c>
      <c r="AJ644" s="374">
        <v>100</v>
      </c>
      <c r="AK644" s="374">
        <v>500</v>
      </c>
      <c r="AL644" s="369">
        <v>5.0000000000000001E-3</v>
      </c>
      <c r="AM644" s="369" t="s">
        <v>34</v>
      </c>
      <c r="AN644" s="369" t="s">
        <v>64</v>
      </c>
      <c r="AO644" s="367" t="s">
        <v>1324</v>
      </c>
      <c r="AP644" s="370" t="s">
        <v>11</v>
      </c>
      <c r="AQ644" s="376" t="s">
        <v>675</v>
      </c>
      <c r="AR644" s="369">
        <v>1.5E-3</v>
      </c>
      <c r="AS644" s="369">
        <v>1.5E-3</v>
      </c>
      <c r="AT644" s="369"/>
      <c r="AW644" s="680"/>
      <c r="AX644" s="680"/>
      <c r="AY644" s="681"/>
      <c r="AZ644" s="681"/>
      <c r="BA644" s="681"/>
      <c r="BB644" s="681"/>
      <c r="BC644" s="681"/>
      <c r="BD644" s="681"/>
      <c r="BE644" s="681"/>
      <c r="BF644" s="681"/>
      <c r="BG644" s="682"/>
      <c r="BH644" s="682"/>
      <c r="BI644" s="683"/>
      <c r="BJ644" s="683"/>
      <c r="BK644" s="683"/>
      <c r="BL644" s="218"/>
      <c r="BM644" s="682"/>
      <c r="BN644" s="682"/>
      <c r="BO644" s="682"/>
      <c r="BP644" s="682"/>
      <c r="BQ644" s="682"/>
      <c r="BR644" s="682"/>
      <c r="BS644" s="682"/>
      <c r="BT644" s="682"/>
      <c r="BU644" s="682"/>
      <c r="BV644" s="684"/>
      <c r="BW644" s="681"/>
    </row>
    <row r="645" spans="2:75" ht="15.75" customHeight="1">
      <c r="B645" s="363" t="s">
        <v>986</v>
      </c>
      <c r="C645" s="364">
        <v>9720710000160</v>
      </c>
      <c r="D645" s="365" t="s">
        <v>11</v>
      </c>
      <c r="E645" s="365" t="s">
        <v>620</v>
      </c>
      <c r="F645" s="365" t="s">
        <v>663</v>
      </c>
      <c r="G645" s="366" t="s">
        <v>738</v>
      </c>
      <c r="H645" s="366" t="s">
        <v>34</v>
      </c>
      <c r="I645" s="366"/>
      <c r="J645" s="366" t="s">
        <v>608</v>
      </c>
      <c r="K645" s="367" t="s">
        <v>48</v>
      </c>
      <c r="L645" s="368"/>
      <c r="M645" s="368" t="s">
        <v>34</v>
      </c>
      <c r="N645" s="367">
        <v>217913</v>
      </c>
      <c r="O645" s="367" t="s">
        <v>1321</v>
      </c>
      <c r="P645" s="371">
        <v>39720</v>
      </c>
      <c r="Q645" s="372">
        <v>277370412.95999998</v>
      </c>
      <c r="R645" s="372">
        <v>193207404.05670646</v>
      </c>
      <c r="S645" s="367">
        <v>1</v>
      </c>
      <c r="T645" s="369">
        <v>8.390704599104315E-2</v>
      </c>
      <c r="U645" s="369">
        <v>1.0846827606182377</v>
      </c>
      <c r="V645" s="369">
        <v>0.11558738627840337</v>
      </c>
      <c r="W645" s="369">
        <v>1.1331428791512825</v>
      </c>
      <c r="X645" s="369">
        <v>0.15208771011383093</v>
      </c>
      <c r="Y645" s="369">
        <v>1.1533087341302322</v>
      </c>
      <c r="Z645" s="369">
        <v>0.16900110529935586</v>
      </c>
      <c r="AA645" s="369">
        <v>0.96065707069621364</v>
      </c>
      <c r="AB645" s="369">
        <v>3.1760000930810745E-3</v>
      </c>
      <c r="AC645" s="373">
        <v>3.8594958533754338</v>
      </c>
      <c r="AD645" s="555">
        <v>0</v>
      </c>
      <c r="AE645" s="370" t="s">
        <v>2448</v>
      </c>
      <c r="AF645" s="370" t="s">
        <v>2278</v>
      </c>
      <c r="AG645" s="374" t="s">
        <v>1444</v>
      </c>
      <c r="AH645" s="374" t="s">
        <v>2282</v>
      </c>
      <c r="AI645" s="374">
        <v>1</v>
      </c>
      <c r="AJ645" s="374">
        <v>1</v>
      </c>
      <c r="AK645" s="374">
        <v>1</v>
      </c>
      <c r="AL645" s="369">
        <v>8.0000000000000002E-3</v>
      </c>
      <c r="AM645" s="369">
        <v>0.2</v>
      </c>
      <c r="AN645" s="369" t="s">
        <v>64</v>
      </c>
      <c r="AO645" s="367" t="s">
        <v>1324</v>
      </c>
      <c r="AP645" s="370" t="s">
        <v>11</v>
      </c>
      <c r="AQ645" s="376" t="s">
        <v>675</v>
      </c>
      <c r="AR645" s="369">
        <v>2.3999999999999998E-3</v>
      </c>
      <c r="AS645" s="369">
        <v>2.3999999999999998E-3</v>
      </c>
      <c r="AT645" s="369"/>
      <c r="AW645" s="680"/>
      <c r="AX645" s="680"/>
      <c r="AY645" s="681"/>
      <c r="AZ645" s="681"/>
      <c r="BA645" s="681"/>
      <c r="BB645" s="681"/>
      <c r="BC645" s="681"/>
      <c r="BD645" s="681"/>
      <c r="BE645" s="681"/>
      <c r="BF645" s="681"/>
      <c r="BG645" s="682"/>
      <c r="BH645" s="682"/>
      <c r="BI645" s="683"/>
      <c r="BJ645" s="683"/>
      <c r="BK645" s="683"/>
      <c r="BL645" s="218"/>
      <c r="BM645" s="682"/>
      <c r="BN645" s="682"/>
      <c r="BO645" s="682"/>
      <c r="BP645" s="682"/>
      <c r="BQ645" s="682"/>
      <c r="BR645" s="682"/>
      <c r="BS645" s="682"/>
      <c r="BT645" s="682"/>
      <c r="BU645" s="682"/>
      <c r="BV645" s="684"/>
      <c r="BW645" s="681"/>
    </row>
    <row r="646" spans="2:75" ht="15.75" customHeight="1">
      <c r="B646" s="363" t="s">
        <v>987</v>
      </c>
      <c r="C646" s="364">
        <v>27826059000190</v>
      </c>
      <c r="D646" s="365" t="s">
        <v>11</v>
      </c>
      <c r="E646" s="365" t="s">
        <v>620</v>
      </c>
      <c r="F646" s="365" t="s">
        <v>663</v>
      </c>
      <c r="G646" s="366" t="s">
        <v>738</v>
      </c>
      <c r="H646" s="366" t="s">
        <v>34</v>
      </c>
      <c r="I646" s="366"/>
      <c r="J646" s="366" t="s">
        <v>608</v>
      </c>
      <c r="K646" s="367" t="s">
        <v>48</v>
      </c>
      <c r="L646" s="368"/>
      <c r="M646" s="368" t="s">
        <v>34</v>
      </c>
      <c r="N646" s="367">
        <v>451703</v>
      </c>
      <c r="O646" s="367" t="s">
        <v>1321</v>
      </c>
      <c r="P646" s="371">
        <v>43039</v>
      </c>
      <c r="Q646" s="372">
        <v>285870599.62</v>
      </c>
      <c r="R646" s="372">
        <v>201595926.65801588</v>
      </c>
      <c r="S646" s="367">
        <v>15</v>
      </c>
      <c r="T646" s="369">
        <v>8.9148642531748923E-2</v>
      </c>
      <c r="U646" s="369">
        <v>1.1524419021619248</v>
      </c>
      <c r="V646" s="369">
        <v>0.13203273930126125</v>
      </c>
      <c r="W646" s="369">
        <v>1.2943623276825988</v>
      </c>
      <c r="X646" s="369">
        <v>0.18617651980953265</v>
      </c>
      <c r="Y646" s="369">
        <v>1.411810370644653</v>
      </c>
      <c r="Z646" s="369">
        <v>0.16208718692553248</v>
      </c>
      <c r="AA646" s="369">
        <v>0.92135611724821731</v>
      </c>
      <c r="AB646" s="369">
        <v>7.2841136790539147E-3</v>
      </c>
      <c r="AC646" s="373">
        <v>3.6956690339351201</v>
      </c>
      <c r="AD646" s="555">
        <v>0</v>
      </c>
      <c r="AE646" s="370" t="s">
        <v>2448</v>
      </c>
      <c r="AF646" s="370" t="s">
        <v>2278</v>
      </c>
      <c r="AG646" s="374" t="s">
        <v>1444</v>
      </c>
      <c r="AH646" s="374" t="s">
        <v>2282</v>
      </c>
      <c r="AI646" s="374">
        <v>500</v>
      </c>
      <c r="AJ646" s="374">
        <v>100</v>
      </c>
      <c r="AK646" s="374">
        <v>500</v>
      </c>
      <c r="AL646" s="369">
        <v>6.0000000000000001E-3</v>
      </c>
      <c r="AM646" s="369">
        <v>0.2</v>
      </c>
      <c r="AN646" s="369" t="s">
        <v>64</v>
      </c>
      <c r="AO646" s="367" t="s">
        <v>1324</v>
      </c>
      <c r="AP646" s="370" t="s">
        <v>11</v>
      </c>
      <c r="AQ646" s="376" t="s">
        <v>675</v>
      </c>
      <c r="AR646" s="369">
        <v>1.8E-3</v>
      </c>
      <c r="AS646" s="369">
        <v>1.8E-3</v>
      </c>
      <c r="AT646" s="369"/>
      <c r="AX646" s="680"/>
      <c r="AY646" s="681"/>
      <c r="AZ646" s="681"/>
      <c r="BA646" s="681"/>
      <c r="BB646" s="682"/>
      <c r="BC646" s="681"/>
      <c r="BD646" s="681"/>
      <c r="BE646" s="681"/>
      <c r="BF646" s="681"/>
      <c r="BG646" s="682"/>
      <c r="BH646" s="682"/>
      <c r="BI646" s="683"/>
      <c r="BJ646" s="683"/>
      <c r="BK646" s="683"/>
      <c r="BL646" s="682"/>
      <c r="BM646" s="682"/>
      <c r="BN646" s="682"/>
      <c r="BO646" s="682"/>
      <c r="BP646" s="682"/>
      <c r="BQ646" s="682"/>
      <c r="BR646" s="682"/>
      <c r="BS646" s="682"/>
      <c r="BT646" s="685"/>
      <c r="BU646" s="686"/>
      <c r="BV646" s="684"/>
      <c r="BW646" s="687"/>
    </row>
    <row r="647" spans="2:75" ht="15.75" customHeight="1">
      <c r="B647" s="363" t="s">
        <v>988</v>
      </c>
      <c r="C647" s="364">
        <v>33784218000133</v>
      </c>
      <c r="D647" s="365" t="s">
        <v>11</v>
      </c>
      <c r="E647" s="365" t="s">
        <v>661</v>
      </c>
      <c r="F647" s="365" t="s">
        <v>663</v>
      </c>
      <c r="G647" s="366"/>
      <c r="H647" s="366" t="s">
        <v>34</v>
      </c>
      <c r="I647" s="366"/>
      <c r="J647" s="366" t="s">
        <v>611</v>
      </c>
      <c r="K647" s="367" t="s">
        <v>48</v>
      </c>
      <c r="L647" s="368"/>
      <c r="M647" s="368" t="s">
        <v>34</v>
      </c>
      <c r="N647" s="367">
        <v>505161</v>
      </c>
      <c r="O647" s="367" t="s">
        <v>1321</v>
      </c>
      <c r="P647" s="371">
        <v>43707</v>
      </c>
      <c r="Q647" s="372">
        <v>69941888.400000006</v>
      </c>
      <c r="R647" s="372">
        <v>76976053.260515943</v>
      </c>
      <c r="S647" s="367">
        <v>30</v>
      </c>
      <c r="T647" s="369">
        <v>7.8287324655591739E-2</v>
      </c>
      <c r="U647" s="369">
        <v>1.0120355260499592</v>
      </c>
      <c r="V647" s="369">
        <v>9.8508753582846831E-2</v>
      </c>
      <c r="W647" s="369">
        <v>0.96571517230792736</v>
      </c>
      <c r="X647" s="369">
        <v>0.17917928378003678</v>
      </c>
      <c r="Y647" s="369">
        <v>1.358749058711241</v>
      </c>
      <c r="Z647" s="369" t="s">
        <v>1421</v>
      </c>
      <c r="AA647" s="369" t="s">
        <v>1421</v>
      </c>
      <c r="AB647" s="369">
        <v>2.0797008604863228E-2</v>
      </c>
      <c r="AC647" s="373">
        <v>-0.14260054711444872</v>
      </c>
      <c r="AD647" s="555">
        <v>0</v>
      </c>
      <c r="AE647" s="370" t="s">
        <v>2448</v>
      </c>
      <c r="AF647" s="370" t="s">
        <v>2278</v>
      </c>
      <c r="AG647" s="374" t="s">
        <v>1444</v>
      </c>
      <c r="AH647" s="374" t="s">
        <v>2279</v>
      </c>
      <c r="AI647" s="374">
        <v>5000</v>
      </c>
      <c r="AJ647" s="374">
        <v>1000</v>
      </c>
      <c r="AK647" s="374">
        <v>5000</v>
      </c>
      <c r="AL647" s="369">
        <v>0.01</v>
      </c>
      <c r="AM647" s="369">
        <v>0.15</v>
      </c>
      <c r="AN647" s="369" t="s">
        <v>64</v>
      </c>
      <c r="AO647" s="367" t="s">
        <v>1324</v>
      </c>
      <c r="AP647" s="370" t="s">
        <v>13</v>
      </c>
      <c r="AQ647" s="376" t="s">
        <v>688</v>
      </c>
      <c r="AR647" s="369">
        <v>2.3333333333333331E-3</v>
      </c>
      <c r="AS647" s="369">
        <v>2.3333333333333331E-3</v>
      </c>
      <c r="AT647" s="369"/>
      <c r="AX647" s="680"/>
      <c r="AY647" s="681"/>
      <c r="AZ647" s="681"/>
      <c r="BA647" s="681"/>
      <c r="BB647" s="682"/>
      <c r="BC647" s="681"/>
      <c r="BD647" s="681"/>
      <c r="BE647" s="681"/>
      <c r="BF647" s="681"/>
      <c r="BG647" s="682"/>
      <c r="BH647" s="682"/>
      <c r="BI647" s="683"/>
      <c r="BJ647" s="683"/>
      <c r="BK647" s="683"/>
      <c r="BL647" s="682"/>
      <c r="BM647" s="682"/>
      <c r="BN647" s="682"/>
      <c r="BO647" s="682"/>
      <c r="BP647" s="682"/>
      <c r="BQ647" s="682"/>
      <c r="BR647" s="682"/>
      <c r="BS647" s="682"/>
      <c r="BT647" s="685"/>
      <c r="BU647" s="686"/>
      <c r="BV647" s="684"/>
      <c r="BW647" s="687"/>
    </row>
    <row r="648" spans="2:75" ht="15.75" customHeight="1">
      <c r="B648" s="363" t="s">
        <v>989</v>
      </c>
      <c r="C648" s="364">
        <v>24874367000100</v>
      </c>
      <c r="D648" s="365" t="s">
        <v>14</v>
      </c>
      <c r="E648" s="365" t="s">
        <v>607</v>
      </c>
      <c r="F648" s="365"/>
      <c r="G648" s="366"/>
      <c r="H648" s="366" t="s">
        <v>34</v>
      </c>
      <c r="I648" s="366" t="s">
        <v>34</v>
      </c>
      <c r="J648" s="366" t="s">
        <v>608</v>
      </c>
      <c r="K648" s="367" t="s">
        <v>48</v>
      </c>
      <c r="L648" s="368"/>
      <c r="M648" s="368" t="s">
        <v>34</v>
      </c>
      <c r="N648" s="367">
        <v>430595</v>
      </c>
      <c r="O648" s="367" t="s">
        <v>1321</v>
      </c>
      <c r="P648" s="371">
        <v>42587</v>
      </c>
      <c r="Q648" s="372">
        <v>55652344.060000002</v>
      </c>
      <c r="R648" s="372">
        <v>122836327.00376986</v>
      </c>
      <c r="S648" s="367">
        <v>5</v>
      </c>
      <c r="T648" s="369">
        <v>-0.37330869743285633</v>
      </c>
      <c r="U648" s="369">
        <v>-4.8258343946167921</v>
      </c>
      <c r="V648" s="369">
        <v>-0.64755180874070806</v>
      </c>
      <c r="W648" s="369">
        <v>-6.3481729674958975</v>
      </c>
      <c r="X648" s="369">
        <v>-0.53693052030025479</v>
      </c>
      <c r="Y648" s="369">
        <v>-4.0716416745304072</v>
      </c>
      <c r="Z648" s="369">
        <v>-0.11676263955958366</v>
      </c>
      <c r="AA648" s="369">
        <v>-0.66371669633390851</v>
      </c>
      <c r="AB648" s="369">
        <v>0.51435515431246126</v>
      </c>
      <c r="AC648" s="373">
        <v>-1.9555243426319839</v>
      </c>
      <c r="AD648" s="555">
        <v>0</v>
      </c>
      <c r="AE648" s="370" t="s">
        <v>2449</v>
      </c>
      <c r="AF648" s="370" t="s">
        <v>2442</v>
      </c>
      <c r="AG648" s="374" t="s">
        <v>1446</v>
      </c>
      <c r="AH648" s="374" t="s">
        <v>2282</v>
      </c>
      <c r="AI648" s="374">
        <v>10000</v>
      </c>
      <c r="AJ648" s="374">
        <v>0</v>
      </c>
      <c r="AK648" s="374">
        <v>5000</v>
      </c>
      <c r="AL648" s="369">
        <v>2.5150000000000002E-2</v>
      </c>
      <c r="AM648" s="369">
        <v>0.2</v>
      </c>
      <c r="AN648" s="369" t="s">
        <v>666</v>
      </c>
      <c r="AO648" s="367" t="s">
        <v>1324</v>
      </c>
      <c r="AP648" s="370" t="s">
        <v>716</v>
      </c>
      <c r="AQ648" s="376" t="s">
        <v>670</v>
      </c>
      <c r="AR648" s="369">
        <v>6.7200000000000003E-3</v>
      </c>
      <c r="AS648" s="369">
        <v>6.7200000000000003E-3</v>
      </c>
      <c r="AT648" s="369"/>
      <c r="AX648" s="680"/>
      <c r="AY648" s="681"/>
      <c r="AZ648" s="681"/>
      <c r="BA648" s="681"/>
      <c r="BB648" s="682"/>
      <c r="BC648" s="681"/>
      <c r="BD648" s="681"/>
      <c r="BE648" s="681"/>
      <c r="BF648" s="681"/>
      <c r="BG648" s="682"/>
      <c r="BH648" s="682"/>
      <c r="BI648" s="683"/>
      <c r="BJ648" s="683"/>
      <c r="BK648" s="683"/>
      <c r="BL648" s="682"/>
      <c r="BM648" s="682"/>
      <c r="BN648" s="682"/>
      <c r="BO648" s="682"/>
      <c r="BP648" s="682"/>
      <c r="BQ648" s="682"/>
      <c r="BR648" s="682"/>
      <c r="BS648" s="682"/>
      <c r="BT648" s="685"/>
      <c r="BU648" s="686"/>
      <c r="BV648" s="684"/>
      <c r="BW648" s="687"/>
    </row>
    <row r="649" spans="2:75" ht="15.75" customHeight="1">
      <c r="B649" s="363" t="s">
        <v>494</v>
      </c>
      <c r="C649" s="364">
        <v>37608764000174</v>
      </c>
      <c r="D649" s="365" t="s">
        <v>11</v>
      </c>
      <c r="E649" s="365" t="s">
        <v>661</v>
      </c>
      <c r="F649" s="365"/>
      <c r="G649" s="366"/>
      <c r="H649" s="366" t="s">
        <v>34</v>
      </c>
      <c r="I649" s="366" t="s">
        <v>34</v>
      </c>
      <c r="J649" s="366" t="s">
        <v>611</v>
      </c>
      <c r="K649" s="367" t="s">
        <v>48</v>
      </c>
      <c r="L649" s="368"/>
      <c r="M649" s="368" t="s">
        <v>34</v>
      </c>
      <c r="N649" s="367">
        <v>559199</v>
      </c>
      <c r="O649" s="367" t="s">
        <v>1321</v>
      </c>
      <c r="P649" s="371">
        <v>44124</v>
      </c>
      <c r="Q649" s="372">
        <v>11063356.74</v>
      </c>
      <c r="R649" s="372">
        <v>13980419.353055554</v>
      </c>
      <c r="S649" s="367">
        <v>20</v>
      </c>
      <c r="T649" s="369">
        <v>-0.22129780221734086</v>
      </c>
      <c r="U649" s="369">
        <v>-2.8607598824713416</v>
      </c>
      <c r="V649" s="369">
        <v>-0.26432354666680313</v>
      </c>
      <c r="W649" s="369">
        <v>-2.5912545853064421</v>
      </c>
      <c r="X649" s="369" t="s">
        <v>1421</v>
      </c>
      <c r="Y649" s="369" t="s">
        <v>1421</v>
      </c>
      <c r="Z649" s="369" t="s">
        <v>1421</v>
      </c>
      <c r="AA649" s="369" t="s">
        <v>1421</v>
      </c>
      <c r="AB649" s="369">
        <v>0.213715400369141</v>
      </c>
      <c r="AC649" s="373">
        <v>-1.7836390816942076</v>
      </c>
      <c r="AD649" s="555">
        <v>0</v>
      </c>
      <c r="AE649" s="370" t="s">
        <v>2450</v>
      </c>
      <c r="AF649" s="370" t="s">
        <v>976</v>
      </c>
      <c r="AG649" s="374" t="s">
        <v>976</v>
      </c>
      <c r="AH649" s="374" t="s">
        <v>726</v>
      </c>
      <c r="AI649" s="374">
        <v>1000</v>
      </c>
      <c r="AJ649" s="374">
        <v>100</v>
      </c>
      <c r="AK649" s="374">
        <v>1000</v>
      </c>
      <c r="AL649" s="369">
        <v>1.15E-2</v>
      </c>
      <c r="AM649" s="369">
        <v>0.2</v>
      </c>
      <c r="AN649" s="369" t="s">
        <v>64</v>
      </c>
      <c r="AO649" s="367" t="s">
        <v>1324</v>
      </c>
      <c r="AP649" s="370" t="s">
        <v>13</v>
      </c>
      <c r="AQ649" s="376" t="s">
        <v>679</v>
      </c>
      <c r="AR649" s="369">
        <v>2.3E-3</v>
      </c>
      <c r="AS649" s="369">
        <v>2.3E-3</v>
      </c>
      <c r="AT649" s="369"/>
      <c r="AW649" s="680"/>
      <c r="AX649" s="680"/>
      <c r="AY649" s="681"/>
      <c r="AZ649" s="681"/>
      <c r="BA649" s="681"/>
      <c r="BB649" s="682"/>
      <c r="BC649" s="681"/>
      <c r="BD649" s="681"/>
      <c r="BE649" s="681"/>
      <c r="BF649" s="681"/>
      <c r="BG649" s="682"/>
      <c r="BH649" s="682"/>
      <c r="BI649" s="683"/>
      <c r="BJ649" s="683"/>
      <c r="BK649" s="683"/>
      <c r="BL649" s="218"/>
      <c r="BM649" s="682"/>
      <c r="BN649" s="682"/>
      <c r="BO649" s="682"/>
      <c r="BP649" s="682"/>
      <c r="BQ649" s="682"/>
      <c r="BR649" s="682"/>
      <c r="BS649" s="682"/>
      <c r="BT649" s="685"/>
      <c r="BU649" s="686"/>
      <c r="BV649" s="684"/>
      <c r="BW649" s="687"/>
    </row>
    <row r="650" spans="2:75" ht="15.75" customHeight="1">
      <c r="B650" s="363" t="s">
        <v>582</v>
      </c>
      <c r="C650" s="364">
        <v>41063334000191</v>
      </c>
      <c r="D650" s="365" t="s">
        <v>14</v>
      </c>
      <c r="E650" s="365" t="s">
        <v>607</v>
      </c>
      <c r="F650" s="365" t="s">
        <v>672</v>
      </c>
      <c r="G650" s="366"/>
      <c r="H650" s="366" t="s">
        <v>34</v>
      </c>
      <c r="I650" s="366" t="s">
        <v>34</v>
      </c>
      <c r="J650" s="366" t="s">
        <v>612</v>
      </c>
      <c r="K650" s="367" t="s">
        <v>49</v>
      </c>
      <c r="L650" s="368" t="s">
        <v>1339</v>
      </c>
      <c r="M650" s="368" t="s">
        <v>34</v>
      </c>
      <c r="N650" s="367">
        <v>596949</v>
      </c>
      <c r="O650" s="367" t="s">
        <v>1321</v>
      </c>
      <c r="P650" s="371">
        <v>44364</v>
      </c>
      <c r="Q650" s="372">
        <v>3844360.77</v>
      </c>
      <c r="R650" s="372">
        <v>5154163.9840476168</v>
      </c>
      <c r="S650" s="367">
        <v>5</v>
      </c>
      <c r="T650" s="369">
        <v>-0.28188919407933</v>
      </c>
      <c r="U650" s="369">
        <v>-3.6440366313820287</v>
      </c>
      <c r="V650" s="369">
        <v>-0.27701843912327317</v>
      </c>
      <c r="W650" s="369">
        <v>-2.7157069797397968</v>
      </c>
      <c r="X650" s="369" t="s">
        <v>1421</v>
      </c>
      <c r="Y650" s="369" t="s">
        <v>1421</v>
      </c>
      <c r="Z650" s="369" t="s">
        <v>1421</v>
      </c>
      <c r="AA650" s="369" t="s">
        <v>1421</v>
      </c>
      <c r="AB650" s="369">
        <v>0.26575314072592493</v>
      </c>
      <c r="AC650" s="373">
        <v>-1.4533319642242652</v>
      </c>
      <c r="AD650" s="555">
        <v>42115133000153</v>
      </c>
      <c r="AE650" s="370" t="s">
        <v>2313</v>
      </c>
      <c r="AF650" s="370" t="s">
        <v>2278</v>
      </c>
      <c r="AG650" s="374" t="s">
        <v>1444</v>
      </c>
      <c r="AH650" s="374" t="s">
        <v>2279</v>
      </c>
      <c r="AI650" s="374">
        <v>5000</v>
      </c>
      <c r="AJ650" s="374">
        <v>5000</v>
      </c>
      <c r="AK650" s="374">
        <v>5000</v>
      </c>
      <c r="AL650" s="369">
        <v>0.01</v>
      </c>
      <c r="AM650" s="369" t="s">
        <v>34</v>
      </c>
      <c r="AN650" s="369" t="s">
        <v>34</v>
      </c>
      <c r="AO650" s="367" t="s">
        <v>1324</v>
      </c>
      <c r="AP650" s="370" t="s">
        <v>716</v>
      </c>
      <c r="AQ650" s="376" t="s">
        <v>687</v>
      </c>
      <c r="AR650" s="369">
        <v>8.0000000000000002E-3</v>
      </c>
      <c r="AS650" s="369">
        <v>8.0000000000000002E-3</v>
      </c>
      <c r="AT650" s="369"/>
      <c r="AW650" s="680"/>
      <c r="AX650" s="680"/>
      <c r="AY650" s="681"/>
      <c r="AZ650" s="681"/>
      <c r="BA650" s="681"/>
      <c r="BB650" s="682"/>
      <c r="BC650" s="681"/>
      <c r="BD650" s="681"/>
      <c r="BE650" s="681"/>
      <c r="BF650" s="681"/>
      <c r="BG650" s="682"/>
      <c r="BH650" s="682"/>
      <c r="BI650" s="683"/>
      <c r="BJ650" s="683"/>
      <c r="BK650" s="683"/>
      <c r="BL650" s="218"/>
      <c r="BM650" s="682"/>
      <c r="BN650" s="682"/>
      <c r="BO650" s="682"/>
      <c r="BP650" s="682"/>
      <c r="BQ650" s="682"/>
      <c r="BR650" s="682"/>
      <c r="BS650" s="682"/>
      <c r="BT650" s="685"/>
      <c r="BU650" s="686"/>
      <c r="BV650" s="684"/>
      <c r="BW650" s="687"/>
    </row>
    <row r="651" spans="2:75" ht="15.75" customHeight="1">
      <c r="B651" s="363" t="s">
        <v>1629</v>
      </c>
      <c r="C651" s="364">
        <v>44347000000138</v>
      </c>
      <c r="D651" s="365" t="s">
        <v>14</v>
      </c>
      <c r="E651" s="365" t="s">
        <v>614</v>
      </c>
      <c r="F651" s="365"/>
      <c r="G651" s="366"/>
      <c r="H651" s="366" t="s">
        <v>1338</v>
      </c>
      <c r="I651" s="366"/>
      <c r="J651" s="366" t="s">
        <v>690</v>
      </c>
      <c r="K651" s="367" t="s">
        <v>48</v>
      </c>
      <c r="L651" s="368"/>
      <c r="M651" s="368"/>
      <c r="N651" s="367">
        <v>627674</v>
      </c>
      <c r="O651" s="367" t="s">
        <v>1321</v>
      </c>
      <c r="P651" s="371">
        <v>44551</v>
      </c>
      <c r="Q651" s="372" t="s">
        <v>1394</v>
      </c>
      <c r="R651" s="372" t="s">
        <v>1421</v>
      </c>
      <c r="S651" s="367">
        <v>9</v>
      </c>
      <c r="T651" s="369" t="s">
        <v>1421</v>
      </c>
      <c r="U651" s="369" t="s">
        <v>1421</v>
      </c>
      <c r="V651" s="369" t="s">
        <v>1421</v>
      </c>
      <c r="W651" s="369" t="s">
        <v>1421</v>
      </c>
      <c r="X651" s="369" t="s">
        <v>1421</v>
      </c>
      <c r="Y651" s="369" t="s">
        <v>1421</v>
      </c>
      <c r="Z651" s="369" t="s">
        <v>1421</v>
      </c>
      <c r="AA651" s="369" t="s">
        <v>1421</v>
      </c>
      <c r="AB651" s="369" t="s">
        <v>1421</v>
      </c>
      <c r="AC651" s="373" t="s">
        <v>1421</v>
      </c>
      <c r="AD651" s="555">
        <v>44347468000122</v>
      </c>
      <c r="AE651" s="370" t="s">
        <v>2449</v>
      </c>
      <c r="AF651" s="370" t="s">
        <v>2278</v>
      </c>
      <c r="AG651" s="374" t="s">
        <v>1444</v>
      </c>
      <c r="AH651" s="374" t="s">
        <v>2282</v>
      </c>
      <c r="AI651" s="374">
        <v>1000</v>
      </c>
      <c r="AJ651" s="374">
        <v>1000</v>
      </c>
      <c r="AK651" s="374">
        <v>1000</v>
      </c>
      <c r="AL651" s="369">
        <v>0.01</v>
      </c>
      <c r="AM651" s="369">
        <v>0.2</v>
      </c>
      <c r="AN651" s="369" t="s">
        <v>2296</v>
      </c>
      <c r="AO651" s="367" t="s">
        <v>1324</v>
      </c>
      <c r="AP651" s="370" t="s">
        <v>716</v>
      </c>
      <c r="AQ651" s="376" t="s">
        <v>659</v>
      </c>
      <c r="AR651" s="369">
        <v>2.6670000000000001E-3</v>
      </c>
      <c r="AS651" s="369">
        <v>2.6670000000000001E-3</v>
      </c>
      <c r="AT651" s="369"/>
      <c r="AX651" s="680"/>
      <c r="AY651" s="681"/>
      <c r="AZ651" s="681"/>
      <c r="BA651" s="681"/>
      <c r="BB651" s="682"/>
      <c r="BC651" s="681"/>
      <c r="BD651" s="681"/>
      <c r="BE651" s="681"/>
      <c r="BF651" s="681"/>
      <c r="BG651" s="682"/>
      <c r="BH651" s="682"/>
      <c r="BI651" s="683"/>
      <c r="BJ651" s="683"/>
      <c r="BK651" s="683"/>
      <c r="BL651" s="682"/>
      <c r="BM651" s="682"/>
      <c r="BN651" s="682"/>
      <c r="BO651" s="682"/>
      <c r="BP651" s="682"/>
      <c r="BQ651" s="682"/>
      <c r="BR651" s="682"/>
      <c r="BS651" s="682"/>
      <c r="BT651" s="685"/>
      <c r="BU651" s="686"/>
      <c r="BV651" s="684"/>
      <c r="BW651" s="687"/>
    </row>
    <row r="652" spans="2:75" ht="15.75" customHeight="1">
      <c r="B652" s="363" t="s">
        <v>990</v>
      </c>
      <c r="C652" s="364">
        <v>35939847000110</v>
      </c>
      <c r="D652" s="365" t="s">
        <v>14</v>
      </c>
      <c r="E652" s="365" t="s">
        <v>607</v>
      </c>
      <c r="F652" s="365"/>
      <c r="G652" s="366"/>
      <c r="H652" s="366" t="s">
        <v>34</v>
      </c>
      <c r="I652" s="366" t="s">
        <v>34</v>
      </c>
      <c r="J652" s="366" t="s">
        <v>611</v>
      </c>
      <c r="K652" s="367" t="s">
        <v>49</v>
      </c>
      <c r="L652" s="368" t="s">
        <v>1339</v>
      </c>
      <c r="M652" s="368" t="s">
        <v>1418</v>
      </c>
      <c r="N652" s="367">
        <v>532010</v>
      </c>
      <c r="O652" s="367" t="s">
        <v>1321</v>
      </c>
      <c r="P652" s="371">
        <v>43917</v>
      </c>
      <c r="Q652" s="372">
        <v>92386784.010000005</v>
      </c>
      <c r="R652" s="372">
        <v>124699445.48670623</v>
      </c>
      <c r="S652" s="367">
        <v>14</v>
      </c>
      <c r="T652" s="369">
        <v>-0.33888412531413825</v>
      </c>
      <c r="U652" s="369">
        <v>-4.3808212318030435</v>
      </c>
      <c r="V652" s="369">
        <v>-0.31483277922620223</v>
      </c>
      <c r="W652" s="369">
        <v>-3.0864139538920869</v>
      </c>
      <c r="X652" s="369">
        <v>-0.13765406222466225</v>
      </c>
      <c r="Y652" s="369">
        <v>-1.0438557601622536</v>
      </c>
      <c r="Z652" s="369" t="s">
        <v>1421</v>
      </c>
      <c r="AA652" s="369" t="s">
        <v>1421</v>
      </c>
      <c r="AB652" s="369">
        <v>0.27584177023310663</v>
      </c>
      <c r="AC652" s="373">
        <v>-1.5842089333781253</v>
      </c>
      <c r="AD652" s="555">
        <v>35916505000185</v>
      </c>
      <c r="AE652" s="370" t="s">
        <v>2451</v>
      </c>
      <c r="AF652" s="370" t="s">
        <v>2287</v>
      </c>
      <c r="AG652" s="374" t="s">
        <v>1445</v>
      </c>
      <c r="AH652" s="374" t="s">
        <v>2282</v>
      </c>
      <c r="AI652" s="374">
        <v>20000</v>
      </c>
      <c r="AJ652" s="374">
        <v>5000</v>
      </c>
      <c r="AK652" s="374">
        <v>0</v>
      </c>
      <c r="AL652" s="691">
        <v>1.4999999999999999E-2</v>
      </c>
      <c r="AM652" s="691">
        <v>0.15</v>
      </c>
      <c r="AN652" s="369" t="s">
        <v>34</v>
      </c>
      <c r="AO652" s="367" t="s">
        <v>1324</v>
      </c>
      <c r="AP652" s="370" t="s">
        <v>716</v>
      </c>
      <c r="AQ652" s="376" t="s">
        <v>659</v>
      </c>
      <c r="AR652" s="369">
        <v>2.4999999999999996E-3</v>
      </c>
      <c r="AS652" s="369">
        <v>2.4999999999999996E-3</v>
      </c>
      <c r="AT652" s="369"/>
      <c r="AX652" s="680"/>
      <c r="AY652" s="681"/>
      <c r="AZ652" s="681"/>
      <c r="BA652" s="681"/>
      <c r="BB652" s="682"/>
      <c r="BC652" s="681"/>
      <c r="BD652" s="681"/>
      <c r="BE652" s="681"/>
      <c r="BF652" s="681"/>
      <c r="BG652" s="682"/>
      <c r="BH652" s="682"/>
      <c r="BI652" s="683"/>
      <c r="BJ652" s="683"/>
      <c r="BK652" s="683"/>
      <c r="BL652" s="682"/>
      <c r="BM652" s="682"/>
      <c r="BN652" s="682"/>
      <c r="BO652" s="682"/>
      <c r="BP652" s="682"/>
      <c r="BQ652" s="682"/>
      <c r="BR652" s="682"/>
      <c r="BS652" s="682"/>
      <c r="BT652" s="685"/>
      <c r="BU652" s="686"/>
      <c r="BV652" s="684"/>
      <c r="BW652" s="687"/>
    </row>
    <row r="653" spans="2:75" ht="15.75" customHeight="1">
      <c r="B653" s="363" t="s">
        <v>991</v>
      </c>
      <c r="C653" s="364">
        <v>29544764000120</v>
      </c>
      <c r="D653" s="365" t="s">
        <v>14</v>
      </c>
      <c r="E653" s="365" t="s">
        <v>607</v>
      </c>
      <c r="F653" s="365"/>
      <c r="G653" s="366"/>
      <c r="H653" s="366" t="s">
        <v>34</v>
      </c>
      <c r="I653" s="366" t="s">
        <v>34</v>
      </c>
      <c r="J653" s="366" t="s">
        <v>611</v>
      </c>
      <c r="K653" s="367" t="s">
        <v>48</v>
      </c>
      <c r="L653" s="368" t="s">
        <v>1339</v>
      </c>
      <c r="M653" s="368" t="s">
        <v>1418</v>
      </c>
      <c r="N653" s="367">
        <v>5193</v>
      </c>
      <c r="O653" s="367" t="s">
        <v>1321</v>
      </c>
      <c r="P653" s="371">
        <v>33057</v>
      </c>
      <c r="Q653" s="372">
        <v>414737901.98000002</v>
      </c>
      <c r="R653" s="372">
        <v>520221268.86321473</v>
      </c>
      <c r="S653" s="367">
        <v>32</v>
      </c>
      <c r="T653" s="369">
        <v>-0.23184698250786928</v>
      </c>
      <c r="U653" s="369">
        <v>-2.9971311950904429</v>
      </c>
      <c r="V653" s="369">
        <v>-0.25899622175713122</v>
      </c>
      <c r="W653" s="369">
        <v>-2.5390289880273396</v>
      </c>
      <c r="X653" s="369">
        <v>-0.11999409528352445</v>
      </c>
      <c r="Y653" s="369">
        <v>-0.90993702272829979</v>
      </c>
      <c r="Z653" s="369">
        <v>0.18404449020464853</v>
      </c>
      <c r="AA653" s="369">
        <v>1.0461685473867106</v>
      </c>
      <c r="AB653" s="369">
        <v>0.23640248373527464</v>
      </c>
      <c r="AC653" s="373">
        <v>-1.5600155008449339</v>
      </c>
      <c r="AD653" s="555">
        <v>11435298000189</v>
      </c>
      <c r="AE653" s="370" t="s">
        <v>2451</v>
      </c>
      <c r="AF653" s="370" t="s">
        <v>2287</v>
      </c>
      <c r="AG653" s="374" t="s">
        <v>1445</v>
      </c>
      <c r="AH653" s="374" t="s">
        <v>2279</v>
      </c>
      <c r="AI653" s="374">
        <v>20000</v>
      </c>
      <c r="AJ653" s="374">
        <v>5000</v>
      </c>
      <c r="AK653" s="374">
        <v>0</v>
      </c>
      <c r="AL653" s="369">
        <v>0.02</v>
      </c>
      <c r="AM653" s="369">
        <v>0.2</v>
      </c>
      <c r="AN653" s="369" t="s">
        <v>2310</v>
      </c>
      <c r="AO653" s="367" t="s">
        <v>1324</v>
      </c>
      <c r="AP653" s="370" t="s">
        <v>716</v>
      </c>
      <c r="AQ653" s="376" t="s">
        <v>659</v>
      </c>
      <c r="AR653" s="369">
        <v>3.3339999999999997E-3</v>
      </c>
      <c r="AS653" s="369">
        <v>3.3339999999999997E-3</v>
      </c>
      <c r="AT653" s="369"/>
      <c r="AX653" s="680"/>
      <c r="AY653" s="681"/>
      <c r="AZ653" s="681"/>
      <c r="BA653" s="681"/>
      <c r="BB653" s="682"/>
      <c r="BC653" s="681"/>
      <c r="BD653" s="681"/>
      <c r="BE653" s="681"/>
      <c r="BF653" s="681"/>
      <c r="BG653" s="682"/>
      <c r="BH653" s="682"/>
      <c r="BI653" s="683"/>
      <c r="BJ653" s="683"/>
      <c r="BK653" s="683"/>
      <c r="BL653" s="682"/>
      <c r="BM653" s="682"/>
      <c r="BN653" s="682"/>
      <c r="BO653" s="682"/>
      <c r="BP653" s="682"/>
      <c r="BQ653" s="682"/>
      <c r="BR653" s="682"/>
      <c r="BS653" s="682"/>
      <c r="BT653" s="685"/>
      <c r="BU653" s="686"/>
      <c r="BV653" s="684"/>
      <c r="BW653" s="687"/>
    </row>
    <row r="654" spans="2:75" ht="15.75" customHeight="1">
      <c r="B654" s="363" t="s">
        <v>992</v>
      </c>
      <c r="C654" s="364">
        <v>12082452000149</v>
      </c>
      <c r="D654" s="365" t="s">
        <v>11</v>
      </c>
      <c r="E654" s="365" t="s">
        <v>620</v>
      </c>
      <c r="F654" s="365" t="s">
        <v>663</v>
      </c>
      <c r="G654" s="366" t="s">
        <v>738</v>
      </c>
      <c r="H654" s="366" t="s">
        <v>34</v>
      </c>
      <c r="I654" s="366"/>
      <c r="J654" s="366" t="s">
        <v>611</v>
      </c>
      <c r="K654" s="367" t="s">
        <v>48</v>
      </c>
      <c r="L654" s="368"/>
      <c r="M654" s="368" t="s">
        <v>34</v>
      </c>
      <c r="N654" s="367">
        <v>253200</v>
      </c>
      <c r="O654" s="367" t="s">
        <v>1321</v>
      </c>
      <c r="P654" s="371">
        <v>40375</v>
      </c>
      <c r="Q654" s="372">
        <v>572764233.51999998</v>
      </c>
      <c r="R654" s="372">
        <v>798694482.36726224</v>
      </c>
      <c r="S654" s="367">
        <v>32</v>
      </c>
      <c r="T654" s="369">
        <v>-0.23269274904216819</v>
      </c>
      <c r="U654" s="369">
        <v>-3.0080645841571942</v>
      </c>
      <c r="V654" s="369">
        <v>-0.26830518442745499</v>
      </c>
      <c r="W654" s="369">
        <v>-2.6302879489035349</v>
      </c>
      <c r="X654" s="369">
        <v>-0.13005254324195425</v>
      </c>
      <c r="Y654" s="369">
        <v>-0.98621206082026025</v>
      </c>
      <c r="Z654" s="369">
        <v>0.18333990564336355</v>
      </c>
      <c r="AA654" s="369">
        <v>1.0421634603223222</v>
      </c>
      <c r="AB654" s="369">
        <v>0.2365923419306418</v>
      </c>
      <c r="AC654" s="373">
        <v>-1.611974754264663</v>
      </c>
      <c r="AD654" s="555">
        <v>28246609000164</v>
      </c>
      <c r="AE654" s="370" t="s">
        <v>2451</v>
      </c>
      <c r="AF654" s="370" t="s">
        <v>2287</v>
      </c>
      <c r="AG654" s="374" t="s">
        <v>1445</v>
      </c>
      <c r="AH654" s="374" t="s">
        <v>2282</v>
      </c>
      <c r="AI654" s="374">
        <v>20000</v>
      </c>
      <c r="AJ654" s="374">
        <v>5000</v>
      </c>
      <c r="AK654" s="374">
        <v>0</v>
      </c>
      <c r="AL654" s="369">
        <v>0.02</v>
      </c>
      <c r="AM654" s="369">
        <v>0.2</v>
      </c>
      <c r="AN654" s="369" t="s">
        <v>2329</v>
      </c>
      <c r="AO654" s="367" t="s">
        <v>1324</v>
      </c>
      <c r="AP654" s="370" t="s">
        <v>716</v>
      </c>
      <c r="AQ654" s="376" t="s">
        <v>659</v>
      </c>
      <c r="AR654" s="369">
        <v>5.0000000000000001E-3</v>
      </c>
      <c r="AS654" s="369">
        <v>5.0000000000000001E-3</v>
      </c>
      <c r="AT654" s="369"/>
      <c r="AX654" s="680"/>
      <c r="AY654" s="681"/>
      <c r="AZ654" s="681"/>
      <c r="BA654" s="681"/>
      <c r="BB654" s="682"/>
      <c r="BC654" s="681"/>
      <c r="BD654" s="681"/>
      <c r="BE654" s="681"/>
      <c r="BF654" s="681"/>
      <c r="BG654" s="682"/>
      <c r="BH654" s="682"/>
      <c r="BI654" s="683"/>
      <c r="BJ654" s="683"/>
      <c r="BK654" s="683"/>
      <c r="BL654" s="682"/>
      <c r="BM654" s="682"/>
      <c r="BN654" s="682"/>
      <c r="BO654" s="682"/>
      <c r="BP654" s="682"/>
      <c r="BQ654" s="682"/>
      <c r="BR654" s="682"/>
      <c r="BS654" s="682"/>
      <c r="BT654" s="685"/>
      <c r="BU654" s="686"/>
      <c r="BV654" s="684"/>
      <c r="BW654" s="687"/>
    </row>
    <row r="655" spans="2:75" ht="15.75" customHeight="1">
      <c r="B655" s="363" t="s">
        <v>993</v>
      </c>
      <c r="C655" s="364">
        <v>5936530000160</v>
      </c>
      <c r="D655" s="365" t="s">
        <v>13</v>
      </c>
      <c r="E655" s="365" t="s">
        <v>616</v>
      </c>
      <c r="F655" s="365" t="s">
        <v>617</v>
      </c>
      <c r="G655" s="366" t="s">
        <v>34</v>
      </c>
      <c r="H655" s="366" t="s">
        <v>1338</v>
      </c>
      <c r="I655" s="366" t="s">
        <v>34</v>
      </c>
      <c r="J655" s="366" t="s">
        <v>608</v>
      </c>
      <c r="K655" s="367" t="s">
        <v>48</v>
      </c>
      <c r="L655" s="368"/>
      <c r="M655" s="368" t="s">
        <v>1418</v>
      </c>
      <c r="N655" s="367">
        <v>167029</v>
      </c>
      <c r="O655" s="367" t="s">
        <v>1321</v>
      </c>
      <c r="P655" s="371">
        <v>37917</v>
      </c>
      <c r="Q655" s="372">
        <v>667902622.25</v>
      </c>
      <c r="R655" s="372">
        <v>881455206.95999968</v>
      </c>
      <c r="S655" s="367">
        <v>32</v>
      </c>
      <c r="T655" s="369">
        <v>-8.1073314634165339E-2</v>
      </c>
      <c r="U655" s="369">
        <v>-1.0480505622763154</v>
      </c>
      <c r="V655" s="369">
        <v>-9.5840211017189092E-2</v>
      </c>
      <c r="W655" s="369">
        <v>-0.93955453226452379</v>
      </c>
      <c r="X655" s="369">
        <v>2.3040135628617842E-2</v>
      </c>
      <c r="Y655" s="369">
        <v>0.17471753395551715</v>
      </c>
      <c r="Z655" s="369">
        <v>0.20969859307122007</v>
      </c>
      <c r="AA655" s="369">
        <v>1.1919947848393357</v>
      </c>
      <c r="AB655" s="369">
        <v>0.12208094108129536</v>
      </c>
      <c r="AC655" s="373">
        <v>-1.559974603452343</v>
      </c>
      <c r="AD655" s="555">
        <v>11456177000113</v>
      </c>
      <c r="AE655" s="370" t="s">
        <v>2451</v>
      </c>
      <c r="AF655" s="370" t="s">
        <v>2287</v>
      </c>
      <c r="AG655" s="374" t="s">
        <v>1445</v>
      </c>
      <c r="AH655" s="374" t="s">
        <v>2279</v>
      </c>
      <c r="AI655" s="374">
        <v>20000</v>
      </c>
      <c r="AJ655" s="374">
        <v>5000</v>
      </c>
      <c r="AK655" s="374">
        <v>0</v>
      </c>
      <c r="AL655" s="369">
        <v>0.02</v>
      </c>
      <c r="AM655" s="369">
        <v>0.2</v>
      </c>
      <c r="AN655" s="369" t="s">
        <v>64</v>
      </c>
      <c r="AO655" s="367" t="s">
        <v>1324</v>
      </c>
      <c r="AP655" s="370" t="s">
        <v>13</v>
      </c>
      <c r="AQ655" s="376" t="s">
        <v>679</v>
      </c>
      <c r="AR655" s="369">
        <v>2.7000000000000001E-3</v>
      </c>
      <c r="AS655" s="369">
        <v>2.7000000000000001E-3</v>
      </c>
      <c r="AT655" s="369"/>
      <c r="AX655" s="680"/>
      <c r="AY655" s="681"/>
      <c r="AZ655" s="681"/>
      <c r="BA655" s="681"/>
      <c r="BB655" s="682"/>
      <c r="BC655" s="681"/>
      <c r="BD655" s="681"/>
      <c r="BE655" s="681"/>
      <c r="BF655" s="681"/>
      <c r="BG655" s="682"/>
      <c r="BH655" s="682"/>
      <c r="BI655" s="683"/>
      <c r="BJ655" s="683"/>
      <c r="BK655" s="683"/>
      <c r="BL655" s="682"/>
      <c r="BM655" s="682"/>
      <c r="BN655" s="682"/>
      <c r="BO655" s="682"/>
      <c r="BP655" s="682"/>
      <c r="BQ655" s="682"/>
      <c r="BR655" s="682"/>
      <c r="BS655" s="682"/>
      <c r="BT655" s="685"/>
      <c r="BU655" s="686"/>
      <c r="BV655" s="684"/>
      <c r="BW655" s="687"/>
    </row>
    <row r="656" spans="2:75" ht="15.75" customHeight="1">
      <c r="B656" s="363" t="s">
        <v>239</v>
      </c>
      <c r="C656" s="364">
        <v>26978438000132</v>
      </c>
      <c r="D656" s="365" t="s">
        <v>11</v>
      </c>
      <c r="E656" s="365" t="s">
        <v>620</v>
      </c>
      <c r="F656" s="365" t="s">
        <v>663</v>
      </c>
      <c r="G656" s="366" t="s">
        <v>738</v>
      </c>
      <c r="H656" s="366" t="s">
        <v>34</v>
      </c>
      <c r="I656" s="366"/>
      <c r="J656" s="366" t="s">
        <v>608</v>
      </c>
      <c r="K656" s="367" t="s">
        <v>48</v>
      </c>
      <c r="L656" s="368"/>
      <c r="M656" s="368" t="s">
        <v>34</v>
      </c>
      <c r="N656" s="367">
        <v>456497</v>
      </c>
      <c r="O656" s="367" t="s">
        <v>1321</v>
      </c>
      <c r="P656" s="371">
        <v>43047</v>
      </c>
      <c r="Q656" s="372">
        <v>2217380204.5900002</v>
      </c>
      <c r="R656" s="372">
        <v>1134157373.3624208</v>
      </c>
      <c r="S656" s="367">
        <v>1</v>
      </c>
      <c r="T656" s="369">
        <v>8.7695265885642915E-2</v>
      </c>
      <c r="U656" s="369">
        <v>1.1336538185856702</v>
      </c>
      <c r="V656" s="369">
        <v>0.12169453943694153</v>
      </c>
      <c r="W656" s="369">
        <v>1.1930134008085127</v>
      </c>
      <c r="X656" s="369">
        <v>0.17312031243344728</v>
      </c>
      <c r="Y656" s="369">
        <v>1.3128027783139862</v>
      </c>
      <c r="Z656" s="369">
        <v>0.16992127553756675</v>
      </c>
      <c r="AA656" s="369">
        <v>0.96588761663859501</v>
      </c>
      <c r="AB656" s="369">
        <v>2.6340404169740684E-3</v>
      </c>
      <c r="AC656" s="373">
        <v>6.7265771468244688</v>
      </c>
      <c r="AD656" s="555">
        <v>0</v>
      </c>
      <c r="AE656" s="370" t="s">
        <v>2452</v>
      </c>
      <c r="AF656" s="370" t="s">
        <v>2287</v>
      </c>
      <c r="AG656" s="374" t="s">
        <v>1445</v>
      </c>
      <c r="AH656" s="374" t="s">
        <v>2282</v>
      </c>
      <c r="AI656" s="374">
        <v>500</v>
      </c>
      <c r="AJ656" s="374">
        <v>100</v>
      </c>
      <c r="AK656" s="374">
        <v>500</v>
      </c>
      <c r="AL656" s="369">
        <v>4.0000000000000001E-3</v>
      </c>
      <c r="AM656" s="369">
        <v>0.1</v>
      </c>
      <c r="AN656" s="369" t="s">
        <v>64</v>
      </c>
      <c r="AO656" s="367" t="s">
        <v>1324</v>
      </c>
      <c r="AP656" s="370" t="s">
        <v>11</v>
      </c>
      <c r="AQ656" s="376" t="s">
        <v>669</v>
      </c>
      <c r="AR656" s="369">
        <v>1.4E-3</v>
      </c>
      <c r="AS656" s="369">
        <v>1.4E-3</v>
      </c>
      <c r="AT656" s="369"/>
      <c r="AX656" s="680"/>
      <c r="AY656" s="681"/>
      <c r="AZ656" s="681"/>
      <c r="BA656" s="681"/>
      <c r="BB656" s="682"/>
      <c r="BC656" s="681"/>
      <c r="BD656" s="681"/>
      <c r="BE656" s="681"/>
      <c r="BF656" s="681"/>
      <c r="BG656" s="682"/>
      <c r="BH656" s="682"/>
      <c r="BI656" s="683"/>
      <c r="BJ656" s="683"/>
      <c r="BK656" s="683"/>
      <c r="BL656" s="682"/>
      <c r="BM656" s="682"/>
      <c r="BN656" s="682"/>
      <c r="BO656" s="682"/>
      <c r="BP656" s="682"/>
      <c r="BQ656" s="682"/>
      <c r="BR656" s="682"/>
      <c r="BS656" s="682"/>
      <c r="BT656" s="685"/>
      <c r="BU656" s="686"/>
      <c r="BV656" s="684"/>
      <c r="BW656" s="687"/>
    </row>
    <row r="657" spans="2:75" ht="15.75" customHeight="1">
      <c r="B657" s="363" t="s">
        <v>994</v>
      </c>
      <c r="C657" s="364">
        <v>28259415000101</v>
      </c>
      <c r="D657" s="365" t="s">
        <v>11</v>
      </c>
      <c r="E657" s="365" t="s">
        <v>620</v>
      </c>
      <c r="F657" s="365" t="s">
        <v>663</v>
      </c>
      <c r="G657" s="366" t="s">
        <v>738</v>
      </c>
      <c r="H657" s="366" t="s">
        <v>34</v>
      </c>
      <c r="I657" s="366"/>
      <c r="J657" s="366" t="s">
        <v>608</v>
      </c>
      <c r="K657" s="367" t="s">
        <v>48</v>
      </c>
      <c r="L657" s="368"/>
      <c r="M657" s="368" t="s">
        <v>34</v>
      </c>
      <c r="N657" s="367">
        <v>452734</v>
      </c>
      <c r="O657" s="367" t="s">
        <v>1321</v>
      </c>
      <c r="P657" s="371">
        <v>43047</v>
      </c>
      <c r="Q657" s="372">
        <v>149509878.13</v>
      </c>
      <c r="R657" s="372">
        <v>126106745.80932537</v>
      </c>
      <c r="S657" s="367">
        <v>31</v>
      </c>
      <c r="T657" s="369">
        <v>7.9760816382139277E-2</v>
      </c>
      <c r="U657" s="369">
        <v>1.0310836411971702</v>
      </c>
      <c r="V657" s="369">
        <v>0.11961314774848475</v>
      </c>
      <c r="W657" s="369">
        <v>1.1726088026387889</v>
      </c>
      <c r="X657" s="369">
        <v>0.20147185630092235</v>
      </c>
      <c r="Y657" s="369">
        <v>1.527797685818099</v>
      </c>
      <c r="Z657" s="369">
        <v>0.18291062254815271</v>
      </c>
      <c r="AA657" s="369">
        <v>1.039723276040603</v>
      </c>
      <c r="AB657" s="369">
        <v>1.1669725868610979E-2</v>
      </c>
      <c r="AC657" s="373">
        <v>1.3645776896265343</v>
      </c>
      <c r="AD657" s="555">
        <v>0</v>
      </c>
      <c r="AE657" s="370" t="s">
        <v>2452</v>
      </c>
      <c r="AF657" s="370" t="s">
        <v>2287</v>
      </c>
      <c r="AG657" s="374" t="s">
        <v>1445</v>
      </c>
      <c r="AH657" s="374" t="s">
        <v>2279</v>
      </c>
      <c r="AI657" s="374">
        <v>500</v>
      </c>
      <c r="AJ657" s="374">
        <v>100</v>
      </c>
      <c r="AK657" s="374">
        <v>500</v>
      </c>
      <c r="AL657" s="369">
        <v>6.9999999999999993E-3</v>
      </c>
      <c r="AM657" s="369">
        <v>0.2</v>
      </c>
      <c r="AN657" s="369" t="s">
        <v>64</v>
      </c>
      <c r="AO657" s="367" t="s">
        <v>1324</v>
      </c>
      <c r="AP657" s="370" t="s">
        <v>11</v>
      </c>
      <c r="AQ657" s="376" t="s">
        <v>675</v>
      </c>
      <c r="AR657" s="369">
        <v>2.4499999999999999E-3</v>
      </c>
      <c r="AS657" s="369">
        <v>2.4499999999999999E-3</v>
      </c>
      <c r="AT657" s="369"/>
      <c r="AX657" s="680"/>
      <c r="AY657" s="681"/>
      <c r="AZ657" s="681"/>
      <c r="BA657" s="681"/>
      <c r="BB657" s="682"/>
      <c r="BC657" s="681"/>
      <c r="BD657" s="681"/>
      <c r="BE657" s="681"/>
      <c r="BF657" s="681"/>
      <c r="BG657" s="682"/>
      <c r="BH657" s="682"/>
      <c r="BI657" s="683"/>
      <c r="BJ657" s="683"/>
      <c r="BK657" s="683"/>
      <c r="BL657" s="682"/>
      <c r="BM657" s="682"/>
      <c r="BN657" s="682"/>
      <c r="BO657" s="682"/>
      <c r="BP657" s="682"/>
      <c r="BQ657" s="682"/>
      <c r="BR657" s="682"/>
      <c r="BS657" s="682"/>
      <c r="BT657" s="685"/>
      <c r="BU657" s="686"/>
      <c r="BV657" s="684"/>
      <c r="BW657" s="687"/>
    </row>
    <row r="658" spans="2:75" ht="15.75" customHeight="1">
      <c r="B658" s="363" t="s">
        <v>995</v>
      </c>
      <c r="C658" s="364">
        <v>39990463000183</v>
      </c>
      <c r="D658" s="365" t="s">
        <v>14</v>
      </c>
      <c r="E658" s="365" t="s">
        <v>607</v>
      </c>
      <c r="F658" s="365"/>
      <c r="G658" s="366"/>
      <c r="H658" s="366" t="s">
        <v>34</v>
      </c>
      <c r="I658" s="366" t="s">
        <v>34</v>
      </c>
      <c r="J658" s="366" t="s">
        <v>608</v>
      </c>
      <c r="K658" s="367" t="s">
        <v>48</v>
      </c>
      <c r="L658" s="368"/>
      <c r="M658" s="368" t="s">
        <v>34</v>
      </c>
      <c r="N658" s="367">
        <v>574767</v>
      </c>
      <c r="O658" s="367" t="s">
        <v>1324</v>
      </c>
      <c r="P658" s="371">
        <v>44229</v>
      </c>
      <c r="Q658" s="372">
        <v>15790701.09</v>
      </c>
      <c r="R658" s="372">
        <v>29316833.578333355</v>
      </c>
      <c r="S658" s="367">
        <v>23</v>
      </c>
      <c r="T658" s="369">
        <v>-3.6874363603383364E-2</v>
      </c>
      <c r="U658" s="369">
        <v>-0.47668209548966967</v>
      </c>
      <c r="V658" s="369">
        <v>-0.19010800575931819</v>
      </c>
      <c r="W658" s="369">
        <v>-1.8636941272896654</v>
      </c>
      <c r="X658" s="369" t="s">
        <v>1421</v>
      </c>
      <c r="Y658" s="369" t="s">
        <v>1421</v>
      </c>
      <c r="Z658" s="369" t="s">
        <v>1421</v>
      </c>
      <c r="AA658" s="369" t="s">
        <v>1421</v>
      </c>
      <c r="AB658" s="369">
        <v>0.21913566309323318</v>
      </c>
      <c r="AC658" s="373">
        <v>-1.2954012205130774</v>
      </c>
      <c r="AD658" s="555">
        <v>35492558000116</v>
      </c>
      <c r="AE658" s="370" t="s">
        <v>59</v>
      </c>
      <c r="AF658" s="370" t="s">
        <v>2281</v>
      </c>
      <c r="AG658" s="374" t="s">
        <v>59</v>
      </c>
      <c r="AH658" s="374" t="s">
        <v>2279</v>
      </c>
      <c r="AI658" s="374">
        <v>100</v>
      </c>
      <c r="AJ658" s="374">
        <v>1</v>
      </c>
      <c r="AK658" s="374">
        <v>100</v>
      </c>
      <c r="AL658" s="369">
        <v>0.02</v>
      </c>
      <c r="AM658" s="369">
        <v>0.2</v>
      </c>
      <c r="AN658" s="369" t="s">
        <v>666</v>
      </c>
      <c r="AO658" s="367" t="s">
        <v>1324</v>
      </c>
      <c r="AP658" s="370" t="s">
        <v>716</v>
      </c>
      <c r="AQ658" s="376" t="s">
        <v>659</v>
      </c>
      <c r="AR658" s="369">
        <v>4.6666666666666662E-3</v>
      </c>
      <c r="AS658" s="369">
        <v>4.6666666666666662E-3</v>
      </c>
      <c r="AT658" s="369"/>
      <c r="AX658" s="680"/>
      <c r="AY658" s="681"/>
      <c r="AZ658" s="681"/>
      <c r="BA658" s="681"/>
      <c r="BB658" s="682"/>
      <c r="BC658" s="681"/>
      <c r="BD658" s="681"/>
      <c r="BE658" s="681"/>
      <c r="BF658" s="681"/>
      <c r="BG658" s="682"/>
      <c r="BH658" s="682"/>
      <c r="BI658" s="683"/>
      <c r="BJ658" s="683"/>
      <c r="BK658" s="683"/>
      <c r="BL658" s="682"/>
      <c r="BM658" s="682"/>
      <c r="BN658" s="682"/>
      <c r="BO658" s="682"/>
      <c r="BP658" s="682"/>
      <c r="BQ658" s="682"/>
      <c r="BR658" s="682"/>
      <c r="BS658" s="682"/>
      <c r="BT658" s="685"/>
      <c r="BU658" s="686"/>
      <c r="BV658" s="684"/>
      <c r="BW658" s="687"/>
    </row>
    <row r="659" spans="2:75" ht="15.75" customHeight="1">
      <c r="B659" s="363" t="s">
        <v>996</v>
      </c>
      <c r="C659" s="364">
        <v>41484468000186</v>
      </c>
      <c r="D659" s="365" t="s">
        <v>14</v>
      </c>
      <c r="E659" s="365" t="s">
        <v>607</v>
      </c>
      <c r="F659" s="365"/>
      <c r="G659" s="366"/>
      <c r="H659" s="366" t="s">
        <v>34</v>
      </c>
      <c r="I659" s="366" t="s">
        <v>34</v>
      </c>
      <c r="J659" s="366" t="s">
        <v>696</v>
      </c>
      <c r="K659" s="367"/>
      <c r="L659" s="368"/>
      <c r="M659" s="368" t="s">
        <v>1418</v>
      </c>
      <c r="N659" s="367">
        <v>594326</v>
      </c>
      <c r="O659" s="367" t="s">
        <v>1321</v>
      </c>
      <c r="P659" s="371">
        <v>44343</v>
      </c>
      <c r="Q659" s="372">
        <v>1296211.8999999999</v>
      </c>
      <c r="R659" s="372">
        <v>2441577.487420633</v>
      </c>
      <c r="S659" s="367">
        <v>5</v>
      </c>
      <c r="T659" s="369">
        <v>-0.23409499166021752</v>
      </c>
      <c r="U659" s="369">
        <v>-3.0261916481723503</v>
      </c>
      <c r="V659" s="369">
        <v>-0.20681649592489082</v>
      </c>
      <c r="W659" s="369">
        <v>-2.0274931996805372</v>
      </c>
      <c r="X659" s="369" t="s">
        <v>1421</v>
      </c>
      <c r="Y659" s="369" t="s">
        <v>1421</v>
      </c>
      <c r="Z659" s="369" t="s">
        <v>1421</v>
      </c>
      <c r="AA659" s="369" t="s">
        <v>1421</v>
      </c>
      <c r="AB659" s="369">
        <v>0.20209473364825217</v>
      </c>
      <c r="AC659" s="373">
        <v>-1.526215886020869</v>
      </c>
      <c r="AD659" s="555">
        <v>35412313000131</v>
      </c>
      <c r="AE659" s="370" t="s">
        <v>59</v>
      </c>
      <c r="AF659" s="370" t="s">
        <v>2281</v>
      </c>
      <c r="AG659" s="374" t="s">
        <v>59</v>
      </c>
      <c r="AH659" s="374" t="s">
        <v>2279</v>
      </c>
      <c r="AI659" s="374">
        <v>100</v>
      </c>
      <c r="AJ659" s="374" t="s">
        <v>1432</v>
      </c>
      <c r="AK659" s="374" t="s">
        <v>1432</v>
      </c>
      <c r="AL659" s="369">
        <v>8.0000000000000002E-3</v>
      </c>
      <c r="AM659" s="369" t="s">
        <v>34</v>
      </c>
      <c r="AN659" s="369" t="s">
        <v>2291</v>
      </c>
      <c r="AO659" s="367" t="s">
        <v>1324</v>
      </c>
      <c r="AP659" s="370" t="s">
        <v>716</v>
      </c>
      <c r="AQ659" s="376" t="s">
        <v>687</v>
      </c>
      <c r="AR659" s="369">
        <v>1.8666666666666664E-3</v>
      </c>
      <c r="AS659" s="369">
        <v>1.8666666666666664E-3</v>
      </c>
      <c r="AT659" s="369"/>
      <c r="AX659" s="680"/>
      <c r="AY659" s="681"/>
      <c r="AZ659" s="681"/>
      <c r="BA659" s="681"/>
      <c r="BB659" s="682"/>
      <c r="BC659" s="681"/>
      <c r="BD659" s="681"/>
      <c r="BE659" s="681"/>
      <c r="BF659" s="681"/>
      <c r="BG659" s="682"/>
      <c r="BH659" s="682"/>
      <c r="BI659" s="683"/>
      <c r="BJ659" s="683"/>
      <c r="BK659" s="683"/>
      <c r="BL659" s="682"/>
      <c r="BM659" s="682"/>
      <c r="BN659" s="682"/>
      <c r="BO659" s="682"/>
      <c r="BP659" s="682"/>
      <c r="BQ659" s="682"/>
      <c r="BR659" s="682"/>
      <c r="BS659" s="682"/>
      <c r="BT659" s="685"/>
      <c r="BU659" s="686"/>
      <c r="BV659" s="684"/>
      <c r="BW659" s="687"/>
    </row>
    <row r="660" spans="2:75" ht="15.75" customHeight="1">
      <c r="B660" s="363" t="s">
        <v>997</v>
      </c>
      <c r="C660" s="364">
        <v>41559595000105</v>
      </c>
      <c r="D660" s="365" t="s">
        <v>14</v>
      </c>
      <c r="E660" s="365" t="s">
        <v>607</v>
      </c>
      <c r="F660" s="365"/>
      <c r="G660" s="366"/>
      <c r="H660" s="366" t="s">
        <v>34</v>
      </c>
      <c r="I660" s="366" t="s">
        <v>34</v>
      </c>
      <c r="J660" s="366" t="s">
        <v>613</v>
      </c>
      <c r="K660" s="367"/>
      <c r="L660" s="368"/>
      <c r="M660" s="368" t="s">
        <v>1418</v>
      </c>
      <c r="N660" s="367">
        <v>595543</v>
      </c>
      <c r="O660" s="367" t="s">
        <v>1321</v>
      </c>
      <c r="P660" s="371">
        <v>44343</v>
      </c>
      <c r="Q660" s="372">
        <v>1098425.4099999999</v>
      </c>
      <c r="R660" s="372">
        <v>3259925.7390079387</v>
      </c>
      <c r="S660" s="367">
        <v>5</v>
      </c>
      <c r="T660" s="369">
        <v>-0.31043040286794543</v>
      </c>
      <c r="U660" s="369">
        <v>-4.0129944081046371</v>
      </c>
      <c r="V660" s="369">
        <v>-0.26391365997221639</v>
      </c>
      <c r="W660" s="369">
        <v>-2.5872363251468853</v>
      </c>
      <c r="X660" s="369" t="s">
        <v>1421</v>
      </c>
      <c r="Y660" s="369" t="s">
        <v>1421</v>
      </c>
      <c r="Z660" s="369" t="s">
        <v>1421</v>
      </c>
      <c r="AA660" s="369" t="s">
        <v>1421</v>
      </c>
      <c r="AB660" s="369">
        <v>0.25403434864407365</v>
      </c>
      <c r="AC660" s="373">
        <v>-1.4615061929309472</v>
      </c>
      <c r="AD660" s="555">
        <v>35416040000101</v>
      </c>
      <c r="AE660" s="370" t="s">
        <v>59</v>
      </c>
      <c r="AF660" s="370" t="s">
        <v>2281</v>
      </c>
      <c r="AG660" s="374" t="s">
        <v>59</v>
      </c>
      <c r="AH660" s="374" t="s">
        <v>2279</v>
      </c>
      <c r="AI660" s="374">
        <v>100</v>
      </c>
      <c r="AJ660" s="374" t="s">
        <v>1432</v>
      </c>
      <c r="AK660" s="374" t="s">
        <v>1432</v>
      </c>
      <c r="AL660" s="369">
        <v>8.0000000000000002E-3</v>
      </c>
      <c r="AM660" s="369" t="s">
        <v>34</v>
      </c>
      <c r="AN660" s="369" t="s">
        <v>666</v>
      </c>
      <c r="AO660" s="367" t="s">
        <v>1324</v>
      </c>
      <c r="AP660" s="370" t="s">
        <v>716</v>
      </c>
      <c r="AQ660" s="376" t="s">
        <v>687</v>
      </c>
      <c r="AR660" s="369">
        <v>1.8666666666666664E-3</v>
      </c>
      <c r="AS660" s="369">
        <v>1.8666666666666664E-3</v>
      </c>
      <c r="AT660" s="369"/>
      <c r="AW660" s="680"/>
      <c r="AX660" s="680"/>
      <c r="AY660" s="681"/>
      <c r="AZ660" s="681"/>
      <c r="BA660" s="681"/>
      <c r="BB660" s="682"/>
      <c r="BC660" s="681"/>
      <c r="BD660" s="681"/>
      <c r="BE660" s="681"/>
      <c r="BF660" s="681"/>
      <c r="BG660" s="682"/>
      <c r="BH660" s="682"/>
      <c r="BI660" s="683"/>
      <c r="BJ660" s="683"/>
      <c r="BK660" s="683"/>
      <c r="BL660" s="218"/>
      <c r="BM660" s="682"/>
      <c r="BN660" s="682"/>
      <c r="BO660" s="682"/>
      <c r="BP660" s="682"/>
      <c r="BQ660" s="682"/>
      <c r="BR660" s="682"/>
      <c r="BS660" s="682"/>
      <c r="BT660" s="685"/>
      <c r="BU660" s="686"/>
      <c r="BV660" s="684"/>
      <c r="BW660" s="687"/>
    </row>
    <row r="661" spans="2:75" ht="15.75" customHeight="1">
      <c r="B661" s="363" t="s">
        <v>998</v>
      </c>
      <c r="C661" s="364">
        <v>42826922000100</v>
      </c>
      <c r="D661" s="365" t="s">
        <v>11</v>
      </c>
      <c r="E661" s="365" t="s">
        <v>621</v>
      </c>
      <c r="F661" s="365" t="s">
        <v>692</v>
      </c>
      <c r="G661" s="366" t="s">
        <v>865</v>
      </c>
      <c r="H661" s="366" t="s">
        <v>34</v>
      </c>
      <c r="I661" s="366"/>
      <c r="J661" s="366" t="s">
        <v>608</v>
      </c>
      <c r="K661" s="367" t="s">
        <v>48</v>
      </c>
      <c r="L661" s="368"/>
      <c r="M661" s="368" t="s">
        <v>34</v>
      </c>
      <c r="N661" s="367">
        <v>645923</v>
      </c>
      <c r="O661" s="367" t="s">
        <v>1321</v>
      </c>
      <c r="P661" s="371">
        <v>44659</v>
      </c>
      <c r="Q661" s="372">
        <v>3094449.64</v>
      </c>
      <c r="R661" s="372" t="s">
        <v>1421</v>
      </c>
      <c r="S661" s="367">
        <v>22</v>
      </c>
      <c r="T661" s="369" t="s">
        <v>1421</v>
      </c>
      <c r="U661" s="369" t="s">
        <v>1421</v>
      </c>
      <c r="V661" s="369" t="s">
        <v>1421</v>
      </c>
      <c r="W661" s="369" t="s">
        <v>1421</v>
      </c>
      <c r="X661" s="369" t="s">
        <v>1421</v>
      </c>
      <c r="Y661" s="369" t="s">
        <v>1421</v>
      </c>
      <c r="Z661" s="369" t="s">
        <v>1421</v>
      </c>
      <c r="AA661" s="369" t="s">
        <v>1421</v>
      </c>
      <c r="AB661" s="369" t="s">
        <v>1421</v>
      </c>
      <c r="AC661" s="373" t="s">
        <v>1421</v>
      </c>
      <c r="AD661" s="555">
        <v>42378579000170</v>
      </c>
      <c r="AE661" s="370" t="s">
        <v>2453</v>
      </c>
      <c r="AF661" s="370" t="s">
        <v>2281</v>
      </c>
      <c r="AG661" s="374" t="s">
        <v>59</v>
      </c>
      <c r="AH661" s="374" t="s">
        <v>2282</v>
      </c>
      <c r="AI661" s="374">
        <v>0</v>
      </c>
      <c r="AJ661" s="374">
        <v>0</v>
      </c>
      <c r="AK661" s="374">
        <v>0</v>
      </c>
      <c r="AL661" s="369">
        <v>8.5000000000000006E-3</v>
      </c>
      <c r="AM661" s="369">
        <v>0.2</v>
      </c>
      <c r="AN661" s="369" t="s">
        <v>635</v>
      </c>
      <c r="AO661" s="367" t="s">
        <v>1324</v>
      </c>
      <c r="AP661" s="370" t="s">
        <v>11</v>
      </c>
      <c r="AQ661" s="376" t="s">
        <v>675</v>
      </c>
      <c r="AR661" s="369">
        <v>1.9833333333333335E-3</v>
      </c>
      <c r="AS661" s="369">
        <v>1.9833333333333335E-3</v>
      </c>
      <c r="AT661" s="369"/>
      <c r="AW661" s="680"/>
      <c r="AX661" s="680"/>
      <c r="AY661" s="681"/>
      <c r="AZ661" s="681"/>
      <c r="BA661" s="681"/>
      <c r="BB661" s="682"/>
      <c r="BC661" s="681"/>
      <c r="BD661" s="681"/>
      <c r="BE661" s="681"/>
      <c r="BF661" s="681"/>
      <c r="BG661" s="682"/>
      <c r="BH661" s="682"/>
      <c r="BI661" s="683"/>
      <c r="BJ661" s="683"/>
      <c r="BK661" s="683"/>
      <c r="BL661" s="218"/>
      <c r="BM661" s="682"/>
      <c r="BN661" s="682"/>
      <c r="BO661" s="682"/>
      <c r="BP661" s="682"/>
      <c r="BQ661" s="682"/>
      <c r="BR661" s="682"/>
      <c r="BS661" s="682"/>
      <c r="BT661" s="685"/>
      <c r="BU661" s="686"/>
      <c r="BV661" s="684"/>
      <c r="BW661" s="687"/>
    </row>
    <row r="662" spans="2:75" ht="15.75" customHeight="1">
      <c r="B662" s="363" t="s">
        <v>999</v>
      </c>
      <c r="C662" s="364">
        <v>29993583000180</v>
      </c>
      <c r="D662" s="365" t="s">
        <v>13</v>
      </c>
      <c r="E662" s="365" t="s">
        <v>615</v>
      </c>
      <c r="F662" s="365" t="s">
        <v>619</v>
      </c>
      <c r="G662" s="366" t="s">
        <v>34</v>
      </c>
      <c r="H662" s="366" t="s">
        <v>1337</v>
      </c>
      <c r="I662" s="366" t="s">
        <v>34</v>
      </c>
      <c r="J662" s="366" t="s">
        <v>611</v>
      </c>
      <c r="K662" s="367" t="s">
        <v>48</v>
      </c>
      <c r="L662" s="368" t="s">
        <v>715</v>
      </c>
      <c r="M662" s="368" t="s">
        <v>34</v>
      </c>
      <c r="N662" s="367">
        <v>469068</v>
      </c>
      <c r="O662" s="367" t="s">
        <v>1324</v>
      </c>
      <c r="P662" s="371">
        <v>43280</v>
      </c>
      <c r="Q662" s="372">
        <v>209514898.55000001</v>
      </c>
      <c r="R662" s="372">
        <v>226969790.20222238</v>
      </c>
      <c r="S662" s="367">
        <v>43</v>
      </c>
      <c r="T662" s="369">
        <v>9.9680976539747501E-2</v>
      </c>
      <c r="U662" s="369">
        <v>1.2885954395986825</v>
      </c>
      <c r="V662" s="369">
        <v>0.11982181140402681</v>
      </c>
      <c r="W662" s="369">
        <v>1.1746544041791305</v>
      </c>
      <c r="X662" s="369">
        <v>0.13795117316526961</v>
      </c>
      <c r="Y662" s="369">
        <v>1.046108806398216</v>
      </c>
      <c r="Z662" s="369">
        <v>0.42657817472667592</v>
      </c>
      <c r="AA662" s="369">
        <v>2.4248086367836792</v>
      </c>
      <c r="AB662" s="369">
        <v>4.5438564218148243E-2</v>
      </c>
      <c r="AC662" s="373">
        <v>0.37565087327515378</v>
      </c>
      <c r="AD662" s="555">
        <v>11419627000106</v>
      </c>
      <c r="AE662" s="370" t="s">
        <v>2453</v>
      </c>
      <c r="AF662" s="370" t="s">
        <v>2281</v>
      </c>
      <c r="AG662" s="374" t="s">
        <v>59</v>
      </c>
      <c r="AH662" s="374" t="s">
        <v>2282</v>
      </c>
      <c r="AI662" s="374">
        <v>10000</v>
      </c>
      <c r="AJ662" s="374">
        <v>0</v>
      </c>
      <c r="AK662" s="374">
        <v>10000</v>
      </c>
      <c r="AL662" s="369">
        <v>0.02</v>
      </c>
      <c r="AM662" s="369">
        <v>0.2</v>
      </c>
      <c r="AN662" s="369" t="s">
        <v>64</v>
      </c>
      <c r="AO662" s="367" t="s">
        <v>1324</v>
      </c>
      <c r="AP662" s="370" t="s">
        <v>13</v>
      </c>
      <c r="AQ662" s="376" t="s">
        <v>668</v>
      </c>
      <c r="AR662" s="369">
        <v>4.6666666666666662E-3</v>
      </c>
      <c r="AS662" s="369">
        <v>4.6666666666666662E-3</v>
      </c>
      <c r="AT662" s="369"/>
      <c r="AW662" s="680"/>
      <c r="AX662" s="680"/>
      <c r="AY662" s="681"/>
      <c r="AZ662" s="681"/>
      <c r="BA662" s="681"/>
      <c r="BB662" s="682"/>
      <c r="BC662" s="681"/>
      <c r="BD662" s="681"/>
      <c r="BE662" s="681"/>
      <c r="BF662" s="681"/>
      <c r="BG662" s="682"/>
      <c r="BH662" s="682"/>
      <c r="BI662" s="683"/>
      <c r="BJ662" s="683"/>
      <c r="BK662" s="683"/>
      <c r="BL662" s="218"/>
      <c r="BM662" s="682"/>
      <c r="BN662" s="682"/>
      <c r="BO662" s="682"/>
      <c r="BP662" s="682"/>
      <c r="BQ662" s="682"/>
      <c r="BR662" s="682"/>
      <c r="BS662" s="682"/>
      <c r="BT662" s="685"/>
      <c r="BU662" s="686"/>
      <c r="BV662" s="684"/>
      <c r="BW662" s="687"/>
    </row>
    <row r="663" spans="2:75" ht="15.75" customHeight="1">
      <c r="B663" s="363" t="s">
        <v>1000</v>
      </c>
      <c r="C663" s="364">
        <v>37567415000151</v>
      </c>
      <c r="D663" s="365" t="s">
        <v>14</v>
      </c>
      <c r="E663" s="365" t="s">
        <v>607</v>
      </c>
      <c r="F663" s="365"/>
      <c r="G663" s="366"/>
      <c r="H663" s="366" t="s">
        <v>34</v>
      </c>
      <c r="I663" s="366" t="s">
        <v>34</v>
      </c>
      <c r="J663" s="366" t="s">
        <v>608</v>
      </c>
      <c r="K663" s="367" t="s">
        <v>48</v>
      </c>
      <c r="L663" s="368"/>
      <c r="M663" s="368" t="s">
        <v>34</v>
      </c>
      <c r="N663" s="367">
        <v>555411</v>
      </c>
      <c r="O663" s="367" t="s">
        <v>1321</v>
      </c>
      <c r="P663" s="371">
        <v>44102</v>
      </c>
      <c r="Q663" s="372">
        <v>1712626.9</v>
      </c>
      <c r="R663" s="372">
        <v>2407194.2803968238</v>
      </c>
      <c r="S663" s="367">
        <v>23</v>
      </c>
      <c r="T663" s="369">
        <v>6.9536622516722657E-2</v>
      </c>
      <c r="U663" s="369">
        <v>0.89891349152678401</v>
      </c>
      <c r="V663" s="369">
        <v>-6.2872681418182919E-2</v>
      </c>
      <c r="W663" s="369">
        <v>-0.61636250750201871</v>
      </c>
      <c r="X663" s="369" t="s">
        <v>1421</v>
      </c>
      <c r="Y663" s="369" t="s">
        <v>1421</v>
      </c>
      <c r="Z663" s="369" t="s">
        <v>1421</v>
      </c>
      <c r="AA663" s="369" t="s">
        <v>1421</v>
      </c>
      <c r="AB663" s="369">
        <v>0.17563885298479354</v>
      </c>
      <c r="AC663" s="373">
        <v>-0.83512349601586278</v>
      </c>
      <c r="AD663" s="555">
        <v>35495676000188</v>
      </c>
      <c r="AE663" s="370" t="s">
        <v>59</v>
      </c>
      <c r="AF663" s="370" t="s">
        <v>2281</v>
      </c>
      <c r="AG663" s="374" t="s">
        <v>59</v>
      </c>
      <c r="AH663" s="374" t="s">
        <v>2279</v>
      </c>
      <c r="AI663" s="374">
        <v>100</v>
      </c>
      <c r="AJ663" s="374">
        <v>0</v>
      </c>
      <c r="AK663" s="374">
        <v>1</v>
      </c>
      <c r="AL663" s="691">
        <v>0.02</v>
      </c>
      <c r="AM663" s="691">
        <v>0.2</v>
      </c>
      <c r="AN663" s="369" t="s">
        <v>2291</v>
      </c>
      <c r="AO663" s="367" t="s">
        <v>1324</v>
      </c>
      <c r="AP663" s="370" t="s">
        <v>716</v>
      </c>
      <c r="AQ663" s="376" t="s">
        <v>659</v>
      </c>
      <c r="AR663" s="369">
        <v>4.6666666666666662E-3</v>
      </c>
      <c r="AS663" s="369">
        <v>4.6666666666666662E-3</v>
      </c>
      <c r="AT663" s="369"/>
      <c r="AW663" s="680"/>
      <c r="AX663" s="680"/>
      <c r="AY663" s="681"/>
      <c r="AZ663" s="681"/>
      <c r="BA663" s="681"/>
      <c r="BB663" s="682"/>
      <c r="BC663" s="681"/>
      <c r="BD663" s="681"/>
      <c r="BE663" s="681"/>
      <c r="BF663" s="681"/>
      <c r="BG663" s="682"/>
      <c r="BH663" s="682"/>
      <c r="BI663" s="683"/>
      <c r="BJ663" s="683"/>
      <c r="BK663" s="683"/>
      <c r="BL663" s="218"/>
      <c r="BM663" s="682"/>
      <c r="BN663" s="682"/>
      <c r="BO663" s="682"/>
      <c r="BP663" s="682"/>
      <c r="BQ663" s="682"/>
      <c r="BR663" s="682"/>
      <c r="BS663" s="682"/>
      <c r="BT663" s="685"/>
      <c r="BU663" s="686"/>
      <c r="BV663" s="684"/>
      <c r="BW663" s="687"/>
    </row>
    <row r="664" spans="2:75" ht="15.75" customHeight="1">
      <c r="B664" s="363" t="s">
        <v>1001</v>
      </c>
      <c r="C664" s="364">
        <v>29993579000112</v>
      </c>
      <c r="D664" s="365" t="s">
        <v>13</v>
      </c>
      <c r="E664" s="365" t="s">
        <v>615</v>
      </c>
      <c r="F664" s="365" t="s">
        <v>619</v>
      </c>
      <c r="G664" s="366" t="s">
        <v>34</v>
      </c>
      <c r="H664" s="366" t="s">
        <v>1337</v>
      </c>
      <c r="I664" s="366" t="s">
        <v>34</v>
      </c>
      <c r="J664" s="366" t="s">
        <v>611</v>
      </c>
      <c r="K664" s="367" t="s">
        <v>48</v>
      </c>
      <c r="L664" s="368" t="s">
        <v>1339</v>
      </c>
      <c r="M664" s="368" t="s">
        <v>34</v>
      </c>
      <c r="N664" s="367">
        <v>487465</v>
      </c>
      <c r="O664" s="367" t="s">
        <v>1321</v>
      </c>
      <c r="P664" s="371">
        <v>43481</v>
      </c>
      <c r="Q664" s="372">
        <v>7643670.0199999996</v>
      </c>
      <c r="R664" s="372">
        <v>10814859.958650792</v>
      </c>
      <c r="S664" s="367">
        <v>22</v>
      </c>
      <c r="T664" s="369">
        <v>0.11407616397026832</v>
      </c>
      <c r="U664" s="369">
        <v>1.4746848371854007</v>
      </c>
      <c r="V664" s="369">
        <v>0.13499091292802246</v>
      </c>
      <c r="W664" s="369">
        <v>1.3233623205744174</v>
      </c>
      <c r="X664" s="369">
        <v>0.17124819105218791</v>
      </c>
      <c r="Y664" s="369">
        <v>1.2986061417892967</v>
      </c>
      <c r="Z664" s="369">
        <v>0.24353837856651617</v>
      </c>
      <c r="AA664" s="369">
        <v>1.3843510960558592</v>
      </c>
      <c r="AB664" s="369">
        <v>2.369648151278422E-2</v>
      </c>
      <c r="AC664" s="373">
        <v>1.2568914080021292</v>
      </c>
      <c r="AD664" s="555">
        <v>35825021000120</v>
      </c>
      <c r="AE664" s="370" t="s">
        <v>59</v>
      </c>
      <c r="AF664" s="370" t="s">
        <v>2281</v>
      </c>
      <c r="AG664" s="374" t="s">
        <v>59</v>
      </c>
      <c r="AH664" s="374" t="s">
        <v>2282</v>
      </c>
      <c r="AI664" s="374">
        <v>500</v>
      </c>
      <c r="AJ664" s="374">
        <v>1</v>
      </c>
      <c r="AK664" s="374">
        <v>500</v>
      </c>
      <c r="AL664" s="369">
        <v>0.02</v>
      </c>
      <c r="AM664" s="369">
        <v>0.2</v>
      </c>
      <c r="AN664" s="369" t="s">
        <v>64</v>
      </c>
      <c r="AO664" s="367" t="s">
        <v>1324</v>
      </c>
      <c r="AP664" s="370" t="s">
        <v>13</v>
      </c>
      <c r="AQ664" s="376" t="s">
        <v>686</v>
      </c>
      <c r="AR664" s="369">
        <v>4.6666666666666662E-3</v>
      </c>
      <c r="AS664" s="369">
        <v>4.6666666666666662E-3</v>
      </c>
      <c r="AT664" s="369"/>
      <c r="AX664" s="680"/>
      <c r="AY664" s="681"/>
      <c r="AZ664" s="681"/>
      <c r="BA664" s="681"/>
      <c r="BB664" s="682"/>
      <c r="BC664" s="681"/>
      <c r="BD664" s="681"/>
      <c r="BE664" s="681"/>
      <c r="BF664" s="681"/>
      <c r="BG664" s="682"/>
      <c r="BH664" s="682"/>
      <c r="BI664" s="683"/>
      <c r="BJ664" s="683"/>
      <c r="BK664" s="683"/>
      <c r="BL664" s="682"/>
      <c r="BM664" s="682"/>
      <c r="BN664" s="682"/>
      <c r="BO664" s="682"/>
      <c r="BP664" s="682"/>
      <c r="BQ664" s="682"/>
      <c r="BR664" s="682"/>
      <c r="BS664" s="682"/>
      <c r="BT664" s="685"/>
      <c r="BU664" s="686"/>
      <c r="BV664" s="684"/>
      <c r="BW664" s="687"/>
    </row>
    <row r="665" spans="2:75" ht="15.75" customHeight="1">
      <c r="B665" s="363" t="s">
        <v>1002</v>
      </c>
      <c r="C665" s="364">
        <v>37567202000120</v>
      </c>
      <c r="D665" s="365" t="s">
        <v>14</v>
      </c>
      <c r="E665" s="365" t="s">
        <v>614</v>
      </c>
      <c r="F665" s="365"/>
      <c r="G665" s="366"/>
      <c r="H665" s="366" t="s">
        <v>1337</v>
      </c>
      <c r="I665" s="366" t="s">
        <v>34</v>
      </c>
      <c r="J665" s="366" t="s">
        <v>608</v>
      </c>
      <c r="K665" s="367" t="s">
        <v>48</v>
      </c>
      <c r="L665" s="368" t="s">
        <v>1339</v>
      </c>
      <c r="M665" s="368" t="s">
        <v>34</v>
      </c>
      <c r="N665" s="367">
        <v>548219</v>
      </c>
      <c r="O665" s="367" t="s">
        <v>1321</v>
      </c>
      <c r="P665" s="371">
        <v>44042</v>
      </c>
      <c r="Q665" s="372">
        <v>39792661.630000003</v>
      </c>
      <c r="R665" s="372">
        <v>28856545.302738119</v>
      </c>
      <c r="S665" s="367">
        <v>23</v>
      </c>
      <c r="T665" s="369">
        <v>7.657415390332889E-2</v>
      </c>
      <c r="U665" s="369">
        <v>0.98988903335644629</v>
      </c>
      <c r="V665" s="369">
        <v>7.2613047581924883E-2</v>
      </c>
      <c r="W665" s="369">
        <v>0.71185066511279882</v>
      </c>
      <c r="X665" s="369">
        <v>0.19853325805537159</v>
      </c>
      <c r="Y665" s="369">
        <v>1.5055137614947143</v>
      </c>
      <c r="Z665" s="369" t="s">
        <v>1421</v>
      </c>
      <c r="AA665" s="369" t="s">
        <v>1421</v>
      </c>
      <c r="AB665" s="369">
        <v>3.34358131005561E-2</v>
      </c>
      <c r="AC665" s="373">
        <v>-0.79218195587246043</v>
      </c>
      <c r="AD665" s="555">
        <v>37347996000116</v>
      </c>
      <c r="AE665" s="370" t="s">
        <v>59</v>
      </c>
      <c r="AF665" s="370" t="s">
        <v>2281</v>
      </c>
      <c r="AG665" s="374" t="s">
        <v>59</v>
      </c>
      <c r="AH665" s="374" t="s">
        <v>2279</v>
      </c>
      <c r="AI665" s="374">
        <v>100</v>
      </c>
      <c r="AJ665" s="374" t="s">
        <v>1432</v>
      </c>
      <c r="AK665" s="374" t="s">
        <v>1432</v>
      </c>
      <c r="AL665" s="369">
        <v>0.02</v>
      </c>
      <c r="AM665" s="369">
        <v>0.2</v>
      </c>
      <c r="AN665" s="369" t="s">
        <v>2291</v>
      </c>
      <c r="AO665" s="367" t="s">
        <v>1324</v>
      </c>
      <c r="AP665" s="370" t="s">
        <v>13</v>
      </c>
      <c r="AQ665" s="376" t="s">
        <v>668</v>
      </c>
      <c r="AR665" s="369">
        <v>4.6666666666666662E-3</v>
      </c>
      <c r="AS665" s="369">
        <v>4.6666666666666662E-3</v>
      </c>
      <c r="AT665" s="369"/>
      <c r="AX665" s="680"/>
      <c r="AY665" s="681"/>
      <c r="AZ665" s="681"/>
      <c r="BA665" s="681"/>
      <c r="BB665" s="682"/>
      <c r="BC665" s="681"/>
      <c r="BD665" s="681"/>
      <c r="BE665" s="681"/>
      <c r="BF665" s="681"/>
      <c r="BG665" s="682"/>
      <c r="BH665" s="682"/>
      <c r="BI665" s="683"/>
      <c r="BJ665" s="683"/>
      <c r="BK665" s="683"/>
      <c r="BL665" s="682"/>
      <c r="BM665" s="682"/>
      <c r="BN665" s="682"/>
      <c r="BO665" s="682"/>
      <c r="BP665" s="682"/>
      <c r="BQ665" s="682"/>
      <c r="BR665" s="682"/>
      <c r="BS665" s="682"/>
      <c r="BT665" s="685"/>
      <c r="BU665" s="686"/>
      <c r="BV665" s="684"/>
      <c r="BW665" s="687"/>
    </row>
    <row r="666" spans="2:75" ht="15.75" customHeight="1">
      <c r="B666" s="363" t="s">
        <v>1003</v>
      </c>
      <c r="C666" s="364">
        <v>30630299000129</v>
      </c>
      <c r="D666" s="365" t="s">
        <v>14</v>
      </c>
      <c r="E666" s="365" t="s">
        <v>614</v>
      </c>
      <c r="F666" s="365"/>
      <c r="G666" s="366"/>
      <c r="H666" s="366" t="s">
        <v>865</v>
      </c>
      <c r="I666" s="366" t="s">
        <v>34</v>
      </c>
      <c r="J666" s="366" t="s">
        <v>608</v>
      </c>
      <c r="K666" s="367" t="s">
        <v>48</v>
      </c>
      <c r="L666" s="368"/>
      <c r="M666" s="368" t="s">
        <v>34</v>
      </c>
      <c r="N666" s="367">
        <v>474282</v>
      </c>
      <c r="O666" s="367" t="s">
        <v>1321</v>
      </c>
      <c r="P666" s="371">
        <v>43334</v>
      </c>
      <c r="Q666" s="372">
        <v>1082844.58</v>
      </c>
      <c r="R666" s="372">
        <v>1368184.8454761901</v>
      </c>
      <c r="S666" s="367">
        <v>23</v>
      </c>
      <c r="T666" s="369">
        <v>-1.5590392101059836E-2</v>
      </c>
      <c r="U666" s="369">
        <v>-0.20154004164445871</v>
      </c>
      <c r="V666" s="369">
        <v>-0.12382623012826177</v>
      </c>
      <c r="W666" s="369">
        <v>-1.2139110973928495</v>
      </c>
      <c r="X666" s="369">
        <v>-3.9687002617196043E-2</v>
      </c>
      <c r="Y666" s="369">
        <v>-0.30095375040891686</v>
      </c>
      <c r="Z666" s="369">
        <v>-0.2265836447215519</v>
      </c>
      <c r="AA666" s="369">
        <v>-1.2879748923553773</v>
      </c>
      <c r="AB666" s="369">
        <v>0.1080497076176602</v>
      </c>
      <c r="AC666" s="373">
        <v>-2.0683388999257963</v>
      </c>
      <c r="AD666" s="555">
        <v>29259435000137</v>
      </c>
      <c r="AE666" s="370" t="s">
        <v>59</v>
      </c>
      <c r="AF666" s="370" t="s">
        <v>2281</v>
      </c>
      <c r="AG666" s="374" t="s">
        <v>59</v>
      </c>
      <c r="AH666" s="374" t="s">
        <v>2279</v>
      </c>
      <c r="AI666" s="374">
        <v>100</v>
      </c>
      <c r="AJ666" s="374">
        <v>1</v>
      </c>
      <c r="AK666" s="374">
        <v>1</v>
      </c>
      <c r="AL666" s="369">
        <v>0.02</v>
      </c>
      <c r="AM666" s="369">
        <v>0.2</v>
      </c>
      <c r="AN666" s="369" t="s">
        <v>666</v>
      </c>
      <c r="AO666" s="367" t="s">
        <v>1324</v>
      </c>
      <c r="AP666" s="370" t="s">
        <v>716</v>
      </c>
      <c r="AQ666" s="376" t="s">
        <v>659</v>
      </c>
      <c r="AR666" s="369">
        <v>4.6666666666666662E-3</v>
      </c>
      <c r="AS666" s="369">
        <v>4.6666666666666662E-3</v>
      </c>
      <c r="AT666" s="369"/>
      <c r="AX666" s="680"/>
      <c r="AY666" s="681"/>
      <c r="AZ666" s="681"/>
      <c r="BA666" s="681"/>
      <c r="BB666" s="682"/>
      <c r="BC666" s="681"/>
      <c r="BD666" s="681"/>
      <c r="BE666" s="681"/>
      <c r="BF666" s="681"/>
      <c r="BG666" s="682"/>
      <c r="BH666" s="682"/>
      <c r="BI666" s="683"/>
      <c r="BJ666" s="683"/>
      <c r="BK666" s="683"/>
      <c r="BL666" s="682"/>
      <c r="BM666" s="682"/>
      <c r="BN666" s="682"/>
      <c r="BO666" s="682"/>
      <c r="BP666" s="682"/>
      <c r="BQ666" s="682"/>
      <c r="BR666" s="682"/>
      <c r="BS666" s="682"/>
      <c r="BT666" s="685"/>
      <c r="BU666" s="686"/>
      <c r="BV666" s="684"/>
      <c r="BW666" s="687"/>
    </row>
    <row r="667" spans="2:75" ht="15.75" customHeight="1">
      <c r="B667" s="363" t="s">
        <v>1295</v>
      </c>
      <c r="C667" s="364">
        <v>39773639000145</v>
      </c>
      <c r="D667" s="365" t="s">
        <v>11</v>
      </c>
      <c r="E667" s="365" t="s">
        <v>620</v>
      </c>
      <c r="F667" s="365" t="s">
        <v>619</v>
      </c>
      <c r="G667" s="366" t="s">
        <v>738</v>
      </c>
      <c r="H667" s="366" t="s">
        <v>34</v>
      </c>
      <c r="I667" s="366"/>
      <c r="J667" s="366" t="s">
        <v>608</v>
      </c>
      <c r="K667" s="367" t="s">
        <v>48</v>
      </c>
      <c r="L667" s="368"/>
      <c r="M667" s="368" t="s">
        <v>34</v>
      </c>
      <c r="N667" s="367">
        <v>657638</v>
      </c>
      <c r="O667" s="367" t="s">
        <v>1321</v>
      </c>
      <c r="P667" s="371">
        <v>44712</v>
      </c>
      <c r="Q667" s="372">
        <v>5199392.3899999997</v>
      </c>
      <c r="R667" s="372" t="s">
        <v>1421</v>
      </c>
      <c r="S667" s="367">
        <v>1</v>
      </c>
      <c r="T667" s="369" t="s">
        <v>1421</v>
      </c>
      <c r="U667" s="369" t="s">
        <v>1421</v>
      </c>
      <c r="V667" s="369" t="s">
        <v>1421</v>
      </c>
      <c r="W667" s="369" t="s">
        <v>1421</v>
      </c>
      <c r="X667" s="369" t="s">
        <v>1421</v>
      </c>
      <c r="Y667" s="369" t="s">
        <v>1421</v>
      </c>
      <c r="Z667" s="369" t="s">
        <v>1421</v>
      </c>
      <c r="AA667" s="369" t="s">
        <v>1421</v>
      </c>
      <c r="AB667" s="369" t="s">
        <v>1421</v>
      </c>
      <c r="AC667" s="373" t="s">
        <v>1421</v>
      </c>
      <c r="AD667" s="555">
        <v>0</v>
      </c>
      <c r="AE667" s="370" t="s">
        <v>59</v>
      </c>
      <c r="AF667" s="370" t="s">
        <v>2281</v>
      </c>
      <c r="AG667" s="374" t="s">
        <v>59</v>
      </c>
      <c r="AH667" s="374" t="s">
        <v>2282</v>
      </c>
      <c r="AI667" s="374">
        <v>100</v>
      </c>
      <c r="AJ667" s="374">
        <v>1</v>
      </c>
      <c r="AK667" s="374">
        <v>100</v>
      </c>
      <c r="AL667" s="369">
        <v>9.0000000000000011E-3</v>
      </c>
      <c r="AM667" s="369">
        <v>0.2</v>
      </c>
      <c r="AN667" s="369" t="s">
        <v>64</v>
      </c>
      <c r="AO667" s="367" t="s">
        <v>1324</v>
      </c>
      <c r="AP667" s="370" t="s">
        <v>11</v>
      </c>
      <c r="AQ667" s="376" t="s">
        <v>669</v>
      </c>
      <c r="AR667" s="369">
        <v>2.0999999999999994E-3</v>
      </c>
      <c r="AS667" s="369">
        <v>2.0999999999999994E-3</v>
      </c>
      <c r="AT667" s="369"/>
      <c r="AX667" s="680"/>
      <c r="AY667" s="681"/>
      <c r="AZ667" s="681"/>
      <c r="BA667" s="681"/>
      <c r="BB667" s="682"/>
      <c r="BC667" s="681"/>
      <c r="BD667" s="681"/>
      <c r="BE667" s="681"/>
      <c r="BF667" s="681"/>
      <c r="BG667" s="682"/>
      <c r="BH667" s="682"/>
      <c r="BI667" s="683"/>
      <c r="BJ667" s="683"/>
      <c r="BK667" s="683"/>
      <c r="BL667" s="682"/>
      <c r="BM667" s="682"/>
      <c r="BN667" s="682"/>
      <c r="BO667" s="682"/>
      <c r="BP667" s="682"/>
      <c r="BQ667" s="682"/>
      <c r="BR667" s="682"/>
      <c r="BS667" s="682"/>
      <c r="BT667" s="685"/>
      <c r="BU667" s="686"/>
      <c r="BV667" s="684"/>
      <c r="BW667" s="687"/>
    </row>
    <row r="668" spans="2:75" ht="15.75" customHeight="1">
      <c r="B668" s="363" t="s">
        <v>477</v>
      </c>
      <c r="C668" s="364">
        <v>41993440000174</v>
      </c>
      <c r="D668" s="365" t="s">
        <v>11</v>
      </c>
      <c r="E668" s="365" t="s">
        <v>620</v>
      </c>
      <c r="F668" s="365" t="s">
        <v>663</v>
      </c>
      <c r="G668" s="366" t="s">
        <v>738</v>
      </c>
      <c r="H668" s="366" t="s">
        <v>34</v>
      </c>
      <c r="I668" s="366"/>
      <c r="J668" s="366" t="s">
        <v>608</v>
      </c>
      <c r="K668" s="367" t="s">
        <v>48</v>
      </c>
      <c r="L668" s="368"/>
      <c r="M668" s="368" t="s">
        <v>34</v>
      </c>
      <c r="N668" s="367">
        <v>627372</v>
      </c>
      <c r="O668" s="367" t="s">
        <v>1321</v>
      </c>
      <c r="P668" s="371">
        <v>44439</v>
      </c>
      <c r="Q668" s="372">
        <v>99208994.569999993</v>
      </c>
      <c r="R668" s="372">
        <v>49569223.182182521</v>
      </c>
      <c r="S668" s="367">
        <v>1</v>
      </c>
      <c r="T668" s="369">
        <v>6.6557278197399317E-2</v>
      </c>
      <c r="U668" s="369">
        <v>0.86039892599839107</v>
      </c>
      <c r="V668" s="369">
        <v>0.10321338000000013</v>
      </c>
      <c r="W668" s="369">
        <v>1.0118362422214213</v>
      </c>
      <c r="X668" s="369" t="s">
        <v>1421</v>
      </c>
      <c r="Y668" s="369" t="s">
        <v>1421</v>
      </c>
      <c r="Z668" s="369" t="s">
        <v>1421</v>
      </c>
      <c r="AA668" s="369" t="s">
        <v>1421</v>
      </c>
      <c r="AB668" s="369">
        <v>2.0698908575775412E-2</v>
      </c>
      <c r="AC668" s="373">
        <v>6.316421023533926E-2</v>
      </c>
      <c r="AD668" s="555">
        <v>29197090000134</v>
      </c>
      <c r="AE668" s="370" t="s">
        <v>59</v>
      </c>
      <c r="AF668" s="370" t="s">
        <v>2281</v>
      </c>
      <c r="AG668" s="374" t="s">
        <v>59</v>
      </c>
      <c r="AH668" s="374" t="s">
        <v>2282</v>
      </c>
      <c r="AI668" s="374">
        <v>100</v>
      </c>
      <c r="AJ668" s="374">
        <v>1</v>
      </c>
      <c r="AK668" s="374">
        <v>100</v>
      </c>
      <c r="AL668" s="369">
        <v>9.0000000000000011E-3</v>
      </c>
      <c r="AM668" s="369">
        <v>0.2</v>
      </c>
      <c r="AN668" s="369" t="s">
        <v>64</v>
      </c>
      <c r="AO668" s="367" t="s">
        <v>1324</v>
      </c>
      <c r="AP668" s="370" t="s">
        <v>11</v>
      </c>
      <c r="AQ668" s="376" t="s">
        <v>669</v>
      </c>
      <c r="AR668" s="369">
        <v>2.0996999999999999E-3</v>
      </c>
      <c r="AS668" s="369">
        <v>2.0996999999999999E-3</v>
      </c>
      <c r="AT668" s="369"/>
      <c r="AW668" s="680"/>
      <c r="AX668" s="680"/>
      <c r="AY668" s="681"/>
      <c r="AZ668" s="681"/>
      <c r="BA668" s="681"/>
      <c r="BB668" s="681"/>
      <c r="BC668" s="681"/>
      <c r="BD668" s="681"/>
      <c r="BE668" s="681"/>
      <c r="BF668" s="681"/>
      <c r="BG668" s="682"/>
      <c r="BH668" s="682"/>
      <c r="BI668" s="683"/>
      <c r="BJ668" s="683"/>
      <c r="BK668" s="683"/>
      <c r="BL668" s="218"/>
      <c r="BM668" s="682"/>
      <c r="BN668" s="682"/>
      <c r="BO668" s="682"/>
      <c r="BP668" s="682"/>
      <c r="BQ668" s="682"/>
      <c r="BR668" s="682"/>
      <c r="BS668" s="682"/>
      <c r="BT668" s="682"/>
      <c r="BU668" s="682"/>
      <c r="BV668" s="684"/>
      <c r="BW668" s="681"/>
    </row>
    <row r="669" spans="2:75" ht="15.75" customHeight="1">
      <c r="B669" s="363" t="s">
        <v>1630</v>
      </c>
      <c r="C669" s="364">
        <v>40498539000137</v>
      </c>
      <c r="D669" s="365" t="s">
        <v>11</v>
      </c>
      <c r="E669" s="365" t="s">
        <v>620</v>
      </c>
      <c r="F669" s="365" t="s">
        <v>663</v>
      </c>
      <c r="G669" s="366" t="s">
        <v>738</v>
      </c>
      <c r="H669" s="366" t="s">
        <v>34</v>
      </c>
      <c r="I669" s="366"/>
      <c r="J669" s="366"/>
      <c r="K669" s="367" t="s">
        <v>48</v>
      </c>
      <c r="L669" s="368" t="s">
        <v>715</v>
      </c>
      <c r="M669" s="368"/>
      <c r="N669" s="367">
        <v>581453</v>
      </c>
      <c r="O669" s="367" t="s">
        <v>1324</v>
      </c>
      <c r="P669" s="371">
        <v>44286</v>
      </c>
      <c r="Q669" s="372">
        <v>8282775559.2299995</v>
      </c>
      <c r="R669" s="372">
        <v>5816953377.5001192</v>
      </c>
      <c r="S669" s="367">
        <v>1</v>
      </c>
      <c r="T669" s="369">
        <v>0.12094538732365967</v>
      </c>
      <c r="U669" s="369">
        <v>1.360383257510738</v>
      </c>
      <c r="V669" s="369">
        <v>0.15473103508086083</v>
      </c>
      <c r="W669" s="369">
        <v>1.4200763222784143</v>
      </c>
      <c r="X669" s="369" t="s">
        <v>1421</v>
      </c>
      <c r="Y669" s="369" t="s">
        <v>1421</v>
      </c>
      <c r="Z669" s="369" t="s">
        <v>1421</v>
      </c>
      <c r="AA669" s="369" t="s">
        <v>1421</v>
      </c>
      <c r="AB669" s="369">
        <v>1.1810745226373482E-2</v>
      </c>
      <c r="AC669" s="373">
        <v>3.4319129899704208</v>
      </c>
      <c r="AD669" s="555">
        <v>40668849000152</v>
      </c>
      <c r="AE669" s="370" t="s">
        <v>2453</v>
      </c>
      <c r="AF669" s="370" t="s">
        <v>59</v>
      </c>
      <c r="AG669" s="374" t="s">
        <v>59</v>
      </c>
      <c r="AH669" s="374" t="s">
        <v>2282</v>
      </c>
      <c r="AI669" s="374">
        <v>1</v>
      </c>
      <c r="AJ669" s="374">
        <v>1</v>
      </c>
      <c r="AK669" s="374">
        <v>1</v>
      </c>
      <c r="AL669" s="369">
        <v>9.0000000000000011E-3</v>
      </c>
      <c r="AM669" s="369">
        <v>0.2</v>
      </c>
      <c r="AN669" s="369" t="s">
        <v>64</v>
      </c>
      <c r="AO669" s="367" t="s">
        <v>1324</v>
      </c>
      <c r="AP669" s="370" t="s">
        <v>11</v>
      </c>
      <c r="AQ669" s="376" t="s">
        <v>669</v>
      </c>
      <c r="AR669" s="369" t="s">
        <v>34</v>
      </c>
      <c r="AS669" s="369" t="s">
        <v>34</v>
      </c>
      <c r="AT669" s="369"/>
      <c r="AW669" s="680"/>
      <c r="AX669" s="680"/>
      <c r="AY669" s="681"/>
      <c r="AZ669" s="681"/>
      <c r="BA669" s="681"/>
      <c r="BB669" s="681"/>
      <c r="BC669" s="681"/>
      <c r="BD669" s="681"/>
      <c r="BE669" s="681"/>
      <c r="BF669" s="681"/>
      <c r="BG669" s="682"/>
      <c r="BH669" s="682"/>
      <c r="BI669" s="683"/>
      <c r="BJ669" s="683"/>
      <c r="BK669" s="683"/>
      <c r="BL669" s="218"/>
      <c r="BM669" s="682"/>
      <c r="BN669" s="682"/>
      <c r="BO669" s="682"/>
      <c r="BP669" s="682"/>
      <c r="BQ669" s="682"/>
      <c r="BR669" s="682"/>
      <c r="BS669" s="682"/>
      <c r="BT669" s="682"/>
      <c r="BU669" s="682"/>
      <c r="BV669" s="684"/>
      <c r="BW669" s="681"/>
    </row>
    <row r="670" spans="2:75" ht="15.75" customHeight="1">
      <c r="B670" s="363" t="s">
        <v>1380</v>
      </c>
      <c r="C670" s="364">
        <v>32892819000105</v>
      </c>
      <c r="D670" s="365" t="s">
        <v>11</v>
      </c>
      <c r="E670" s="365" t="s">
        <v>620</v>
      </c>
      <c r="F670" s="365" t="s">
        <v>663</v>
      </c>
      <c r="G670" s="366" t="s">
        <v>738</v>
      </c>
      <c r="H670" s="366" t="s">
        <v>34</v>
      </c>
      <c r="I670" s="366"/>
      <c r="J670" s="366"/>
      <c r="K670" s="367" t="s">
        <v>48</v>
      </c>
      <c r="L670" s="368" t="s">
        <v>715</v>
      </c>
      <c r="M670" s="368" t="s">
        <v>34</v>
      </c>
      <c r="N670" s="367">
        <v>627089</v>
      </c>
      <c r="O670" s="367" t="s">
        <v>1324</v>
      </c>
      <c r="P670" s="371">
        <v>44544</v>
      </c>
      <c r="Q670" s="372">
        <v>60904193.789999999</v>
      </c>
      <c r="R670" s="372" t="s">
        <v>1421</v>
      </c>
      <c r="S670" s="367">
        <v>1</v>
      </c>
      <c r="T670" s="369">
        <v>0.10478977227424879</v>
      </c>
      <c r="U670" s="369">
        <v>1.3546378392003209</v>
      </c>
      <c r="V670" s="369" t="s">
        <v>1421</v>
      </c>
      <c r="W670" s="369" t="s">
        <v>1421</v>
      </c>
      <c r="X670" s="369" t="s">
        <v>1421</v>
      </c>
      <c r="Y670" s="369" t="s">
        <v>1421</v>
      </c>
      <c r="Z670" s="369" t="s">
        <v>1421</v>
      </c>
      <c r="AA670" s="369" t="s">
        <v>1421</v>
      </c>
      <c r="AB670" s="369" t="s">
        <v>1421</v>
      </c>
      <c r="AC670" s="373" t="s">
        <v>1421</v>
      </c>
      <c r="AD670" s="555">
        <v>40668849000152</v>
      </c>
      <c r="AE670" s="370" t="s">
        <v>59</v>
      </c>
      <c r="AF670" s="370" t="s">
        <v>2281</v>
      </c>
      <c r="AG670" s="374" t="s">
        <v>59</v>
      </c>
      <c r="AH670" s="374" t="s">
        <v>2282</v>
      </c>
      <c r="AI670" s="374">
        <v>100</v>
      </c>
      <c r="AJ670" s="374">
        <v>1</v>
      </c>
      <c r="AK670" s="374">
        <v>100</v>
      </c>
      <c r="AL670" s="369">
        <v>9.0000000000000011E-3</v>
      </c>
      <c r="AM670" s="369">
        <v>0.2</v>
      </c>
      <c r="AN670" s="369" t="s">
        <v>64</v>
      </c>
      <c r="AO670" s="367" t="s">
        <v>1324</v>
      </c>
      <c r="AP670" s="370" t="s">
        <v>11</v>
      </c>
      <c r="AQ670" s="376" t="s">
        <v>669</v>
      </c>
      <c r="AR670" s="369">
        <v>2.0999999999999994E-3</v>
      </c>
      <c r="AS670" s="369">
        <v>2.0999999999999994E-3</v>
      </c>
      <c r="AT670" s="369"/>
      <c r="AW670" s="680"/>
      <c r="AX670" s="680"/>
      <c r="AY670" s="681"/>
      <c r="AZ670" s="681"/>
      <c r="BA670" s="681"/>
      <c r="BB670" s="681"/>
      <c r="BC670" s="681"/>
      <c r="BD670" s="681"/>
      <c r="BE670" s="681"/>
      <c r="BF670" s="681"/>
      <c r="BG670" s="682"/>
      <c r="BH670" s="682"/>
      <c r="BI670" s="683"/>
      <c r="BJ670" s="683"/>
      <c r="BK670" s="683"/>
      <c r="BL670" s="218"/>
      <c r="BM670" s="682"/>
      <c r="BN670" s="682"/>
      <c r="BO670" s="682"/>
      <c r="BP670" s="682"/>
      <c r="BQ670" s="682"/>
      <c r="BR670" s="682"/>
      <c r="BS670" s="682"/>
      <c r="BT670" s="682"/>
      <c r="BU670" s="682"/>
      <c r="BV670" s="684"/>
      <c r="BW670" s="681"/>
    </row>
    <row r="671" spans="2:75" ht="15.75" customHeight="1">
      <c r="B671" s="363" t="s">
        <v>240</v>
      </c>
      <c r="C671" s="364">
        <v>35727276000150</v>
      </c>
      <c r="D671" s="365" t="s">
        <v>13</v>
      </c>
      <c r="E671" s="365" t="s">
        <v>615</v>
      </c>
      <c r="F671" s="365" t="s">
        <v>619</v>
      </c>
      <c r="G671" s="366"/>
      <c r="H671" s="366" t="s">
        <v>1337</v>
      </c>
      <c r="I671" s="366" t="s">
        <v>34</v>
      </c>
      <c r="J671" s="366" t="s">
        <v>608</v>
      </c>
      <c r="K671" s="367" t="s">
        <v>48</v>
      </c>
      <c r="L671" s="368"/>
      <c r="M671" s="368" t="s">
        <v>34</v>
      </c>
      <c r="N671" s="367">
        <v>592293</v>
      </c>
      <c r="O671" s="367" t="s">
        <v>1321</v>
      </c>
      <c r="P671" s="371">
        <v>44316</v>
      </c>
      <c r="Q671" s="372">
        <v>151792795.94</v>
      </c>
      <c r="R671" s="372">
        <v>100900091.06603168</v>
      </c>
      <c r="S671" s="367">
        <v>22</v>
      </c>
      <c r="T671" s="369">
        <v>0.14165406768726774</v>
      </c>
      <c r="U671" s="369">
        <v>1.8311897812280267</v>
      </c>
      <c r="V671" s="369">
        <v>0.22729452945541717</v>
      </c>
      <c r="W671" s="369">
        <v>2.2282464014031436</v>
      </c>
      <c r="X671" s="369" t="s">
        <v>1421</v>
      </c>
      <c r="Y671" s="369" t="s">
        <v>1421</v>
      </c>
      <c r="Z671" s="369" t="s">
        <v>1421</v>
      </c>
      <c r="AA671" s="369" t="s">
        <v>1421</v>
      </c>
      <c r="AB671" s="369">
        <v>3.0762877652949314E-2</v>
      </c>
      <c r="AC671" s="373">
        <v>3.5176857581464653</v>
      </c>
      <c r="AD671" s="555">
        <v>40671799000162</v>
      </c>
      <c r="AE671" s="370" t="s">
        <v>59</v>
      </c>
      <c r="AF671" s="370" t="s">
        <v>2281</v>
      </c>
      <c r="AG671" s="374" t="s">
        <v>59</v>
      </c>
      <c r="AH671" s="374" t="s">
        <v>2282</v>
      </c>
      <c r="AI671" s="374">
        <v>100</v>
      </c>
      <c r="AJ671" s="374">
        <v>1</v>
      </c>
      <c r="AK671" s="374">
        <v>100</v>
      </c>
      <c r="AL671" s="369">
        <v>0.02</v>
      </c>
      <c r="AM671" s="369">
        <v>0.2</v>
      </c>
      <c r="AN671" s="369" t="s">
        <v>64</v>
      </c>
      <c r="AO671" s="367" t="s">
        <v>1324</v>
      </c>
      <c r="AP671" s="370" t="s">
        <v>13</v>
      </c>
      <c r="AQ671" s="376" t="s">
        <v>668</v>
      </c>
      <c r="AR671" s="369">
        <v>4.6666666666666662E-3</v>
      </c>
      <c r="AS671" s="369">
        <v>4.6666666666666662E-3</v>
      </c>
      <c r="AT671" s="369"/>
      <c r="AW671" s="680"/>
      <c r="AX671" s="680"/>
      <c r="AY671" s="681"/>
      <c r="AZ671" s="681"/>
      <c r="BA671" s="681"/>
      <c r="BB671" s="681"/>
      <c r="BC671" s="681"/>
      <c r="BD671" s="681"/>
      <c r="BE671" s="681"/>
      <c r="BF671" s="681"/>
      <c r="BG671" s="682"/>
      <c r="BH671" s="682"/>
      <c r="BI671" s="683"/>
      <c r="BJ671" s="683"/>
      <c r="BK671" s="683"/>
      <c r="BL671" s="218"/>
      <c r="BM671" s="682"/>
      <c r="BN671" s="682"/>
      <c r="BO671" s="682"/>
      <c r="BP671" s="682"/>
      <c r="BQ671" s="682"/>
      <c r="BR671" s="682"/>
      <c r="BS671" s="682"/>
      <c r="BT671" s="682"/>
      <c r="BU671" s="682"/>
      <c r="BV671" s="684"/>
      <c r="BW671" s="681"/>
    </row>
    <row r="672" spans="2:75" ht="15.75" customHeight="1">
      <c r="B672" s="363" t="s">
        <v>1409</v>
      </c>
      <c r="C672" s="364">
        <v>42449356000157</v>
      </c>
      <c r="D672" s="365" t="s">
        <v>11</v>
      </c>
      <c r="E672" s="365" t="s">
        <v>620</v>
      </c>
      <c r="F672" s="365" t="s">
        <v>663</v>
      </c>
      <c r="G672" s="366"/>
      <c r="H672" s="366" t="s">
        <v>34</v>
      </c>
      <c r="I672" s="366" t="s">
        <v>1304</v>
      </c>
      <c r="J672" s="366" t="s">
        <v>608</v>
      </c>
      <c r="K672" s="367" t="s">
        <v>48</v>
      </c>
      <c r="L672" s="368"/>
      <c r="M672" s="368" t="s">
        <v>1418</v>
      </c>
      <c r="N672" s="367">
        <v>667218</v>
      </c>
      <c r="O672" s="367" t="s">
        <v>1321</v>
      </c>
      <c r="P672" s="371">
        <v>44753</v>
      </c>
      <c r="Q672" s="372">
        <v>9459972.5999999996</v>
      </c>
      <c r="R672" s="372" t="s">
        <v>1421</v>
      </c>
      <c r="S672" s="367">
        <v>22</v>
      </c>
      <c r="T672" s="369" t="s">
        <v>1421</v>
      </c>
      <c r="U672" s="369" t="s">
        <v>1421</v>
      </c>
      <c r="V672" s="369" t="s">
        <v>1421</v>
      </c>
      <c r="W672" s="369" t="s">
        <v>1421</v>
      </c>
      <c r="X672" s="369" t="s">
        <v>1421</v>
      </c>
      <c r="Y672" s="369" t="s">
        <v>1421</v>
      </c>
      <c r="Z672" s="369" t="s">
        <v>1421</v>
      </c>
      <c r="AA672" s="369" t="s">
        <v>1421</v>
      </c>
      <c r="AB672" s="369" t="s">
        <v>1421</v>
      </c>
      <c r="AC672" s="373" t="s">
        <v>1421</v>
      </c>
      <c r="AD672" s="555">
        <v>28840203000105</v>
      </c>
      <c r="AE672" s="370" t="s">
        <v>2453</v>
      </c>
      <c r="AF672" s="370" t="s">
        <v>2281</v>
      </c>
      <c r="AG672" s="374" t="s">
        <v>59</v>
      </c>
      <c r="AH672" s="374" t="s">
        <v>2279</v>
      </c>
      <c r="AI672" s="374">
        <v>0</v>
      </c>
      <c r="AJ672" s="374">
        <v>0</v>
      </c>
      <c r="AK672" s="374">
        <v>0</v>
      </c>
      <c r="AL672" s="369">
        <v>6.0000000000000001E-3</v>
      </c>
      <c r="AM672" s="369">
        <v>0.2</v>
      </c>
      <c r="AN672" s="369" t="s">
        <v>64</v>
      </c>
      <c r="AO672" s="367" t="s">
        <v>1324</v>
      </c>
      <c r="AP672" s="370" t="s">
        <v>13</v>
      </c>
      <c r="AQ672" s="376" t="s">
        <v>668</v>
      </c>
      <c r="AR672" s="369" t="s">
        <v>34</v>
      </c>
      <c r="AS672" s="369" t="s">
        <v>34</v>
      </c>
      <c r="AT672" s="369"/>
      <c r="AW672" s="680"/>
      <c r="AX672" s="680"/>
      <c r="AY672" s="681"/>
      <c r="AZ672" s="681"/>
      <c r="BA672" s="681"/>
      <c r="BB672" s="681"/>
      <c r="BC672" s="681"/>
      <c r="BD672" s="681"/>
      <c r="BE672" s="681"/>
      <c r="BF672" s="681"/>
      <c r="BG672" s="682"/>
      <c r="BH672" s="682"/>
      <c r="BI672" s="683"/>
      <c r="BJ672" s="683"/>
      <c r="BK672" s="683"/>
      <c r="BL672" s="218"/>
      <c r="BM672" s="682"/>
      <c r="BN672" s="682"/>
      <c r="BO672" s="682"/>
      <c r="BP672" s="682"/>
      <c r="BQ672" s="682"/>
      <c r="BR672" s="682"/>
      <c r="BS672" s="682"/>
      <c r="BT672" s="682"/>
      <c r="BU672" s="682"/>
      <c r="BV672" s="684"/>
      <c r="BW672" s="681"/>
    </row>
    <row r="673" spans="2:75" ht="15.75" customHeight="1">
      <c r="B673" s="363" t="s">
        <v>1004</v>
      </c>
      <c r="C673" s="364">
        <v>41745741000189</v>
      </c>
      <c r="D673" s="365" t="s">
        <v>11</v>
      </c>
      <c r="E673" s="365" t="s">
        <v>620</v>
      </c>
      <c r="F673" s="365" t="s">
        <v>672</v>
      </c>
      <c r="G673" s="366" t="s">
        <v>738</v>
      </c>
      <c r="H673" s="366" t="s">
        <v>34</v>
      </c>
      <c r="I673" s="366" t="s">
        <v>1304</v>
      </c>
      <c r="J673" s="366"/>
      <c r="K673" s="367" t="s">
        <v>48</v>
      </c>
      <c r="L673" s="368"/>
      <c r="M673" s="368" t="s">
        <v>1418</v>
      </c>
      <c r="N673" s="367">
        <v>627402</v>
      </c>
      <c r="O673" s="367" t="s">
        <v>1321</v>
      </c>
      <c r="P673" s="371">
        <v>44498</v>
      </c>
      <c r="Q673" s="372">
        <v>197533506.69</v>
      </c>
      <c r="R673" s="372" t="s">
        <v>1421</v>
      </c>
      <c r="S673" s="367">
        <v>0</v>
      </c>
      <c r="T673" s="369">
        <v>8.2304469324841145E-2</v>
      </c>
      <c r="U673" s="369">
        <v>1.0639659392611382</v>
      </c>
      <c r="V673" s="369" t="s">
        <v>1421</v>
      </c>
      <c r="W673" s="369" t="s">
        <v>1421</v>
      </c>
      <c r="X673" s="369" t="s">
        <v>1421</v>
      </c>
      <c r="Y673" s="369" t="s">
        <v>1421</v>
      </c>
      <c r="Z673" s="369" t="s">
        <v>1421</v>
      </c>
      <c r="AA673" s="369" t="s">
        <v>1421</v>
      </c>
      <c r="AB673" s="369" t="s">
        <v>1421</v>
      </c>
      <c r="AC673" s="373" t="s">
        <v>1421</v>
      </c>
      <c r="AD673" s="555">
        <v>0</v>
      </c>
      <c r="AE673" s="370" t="s">
        <v>2453</v>
      </c>
      <c r="AF673" s="370" t="s">
        <v>2281</v>
      </c>
      <c r="AG673" s="374" t="s">
        <v>59</v>
      </c>
      <c r="AH673" s="374" t="s">
        <v>2282</v>
      </c>
      <c r="AI673" s="374">
        <v>1</v>
      </c>
      <c r="AJ673" s="374">
        <v>1</v>
      </c>
      <c r="AK673" s="374">
        <v>1</v>
      </c>
      <c r="AL673" s="369">
        <v>3.0000000000000001E-3</v>
      </c>
      <c r="AM673" s="369" t="s">
        <v>34</v>
      </c>
      <c r="AN673" s="369" t="s">
        <v>64</v>
      </c>
      <c r="AO673" s="367" t="s">
        <v>1324</v>
      </c>
      <c r="AP673" s="370" t="s">
        <v>11</v>
      </c>
      <c r="AQ673" s="376" t="s">
        <v>662</v>
      </c>
      <c r="AR673" s="369">
        <v>6.9999999999999999E-4</v>
      </c>
      <c r="AS673" s="369">
        <v>6.9999999999999999E-4</v>
      </c>
      <c r="AT673" s="369"/>
      <c r="AW673" s="680"/>
      <c r="AX673" s="680"/>
      <c r="AY673" s="681"/>
      <c r="AZ673" s="681"/>
      <c r="BA673" s="681"/>
      <c r="BB673" s="681"/>
      <c r="BC673" s="681"/>
      <c r="BD673" s="681"/>
      <c r="BE673" s="681"/>
      <c r="BF673" s="681"/>
      <c r="BG673" s="682"/>
      <c r="BH673" s="682"/>
      <c r="BI673" s="683"/>
      <c r="BJ673" s="683"/>
      <c r="BK673" s="683"/>
      <c r="BL673" s="218"/>
      <c r="BM673" s="682"/>
      <c r="BN673" s="682"/>
      <c r="BO673" s="682"/>
      <c r="BP673" s="682"/>
      <c r="BQ673" s="682"/>
      <c r="BR673" s="682"/>
      <c r="BS673" s="682"/>
      <c r="BT673" s="682"/>
      <c r="BU673" s="682"/>
      <c r="BV673" s="684"/>
      <c r="BW673" s="681"/>
    </row>
    <row r="674" spans="2:75" ht="15.75" customHeight="1">
      <c r="B674" s="363" t="s">
        <v>1631</v>
      </c>
      <c r="C674" s="364">
        <v>10388050000141</v>
      </c>
      <c r="D674" s="365" t="s">
        <v>11</v>
      </c>
      <c r="E674" s="365" t="s">
        <v>620</v>
      </c>
      <c r="F674" s="365" t="s">
        <v>672</v>
      </c>
      <c r="G674" s="366" t="s">
        <v>738</v>
      </c>
      <c r="H674" s="366" t="s">
        <v>34</v>
      </c>
      <c r="I674" s="366" t="s">
        <v>1304</v>
      </c>
      <c r="J674" s="366" t="s">
        <v>608</v>
      </c>
      <c r="K674" s="367" t="s">
        <v>48</v>
      </c>
      <c r="L674" s="368"/>
      <c r="M674" s="368"/>
      <c r="N674" s="367">
        <v>222585</v>
      </c>
      <c r="O674" s="367" t="s">
        <v>1321</v>
      </c>
      <c r="P674" s="371">
        <v>39829</v>
      </c>
      <c r="Q674" s="372">
        <v>46039474.189999998</v>
      </c>
      <c r="R674" s="372">
        <v>54502906.735992044</v>
      </c>
      <c r="S674" s="367">
        <v>0</v>
      </c>
      <c r="T674" s="369">
        <v>8.7199914243692112E-2</v>
      </c>
      <c r="U674" s="369">
        <v>0.9808170945456558</v>
      </c>
      <c r="V674" s="369">
        <v>0.10688929658608259</v>
      </c>
      <c r="W674" s="369">
        <v>0.98099879644420696</v>
      </c>
      <c r="X674" s="369">
        <v>0.13733546812875153</v>
      </c>
      <c r="Y674" s="369">
        <v>0.96571423307043669</v>
      </c>
      <c r="Z674" s="369">
        <v>0.17302336155145626</v>
      </c>
      <c r="AA674" s="369">
        <v>0.94549717886595996</v>
      </c>
      <c r="AB674" s="369">
        <v>1.3792051714657028E-3</v>
      </c>
      <c r="AC674" s="373">
        <v>-1.355440704666939</v>
      </c>
      <c r="AD674" s="555">
        <v>35823433000121</v>
      </c>
      <c r="AE674" s="370" t="s">
        <v>59</v>
      </c>
      <c r="AF674" s="370" t="s">
        <v>59</v>
      </c>
      <c r="AG674" s="374" t="s">
        <v>59</v>
      </c>
      <c r="AH674" s="374" t="s">
        <v>2282</v>
      </c>
      <c r="AI674" s="374">
        <v>1000</v>
      </c>
      <c r="AJ674" s="374">
        <v>1000</v>
      </c>
      <c r="AK674" s="374">
        <v>1000</v>
      </c>
      <c r="AL674" s="369">
        <v>3.0000000000000001E-3</v>
      </c>
      <c r="AM674" s="369" t="s">
        <v>34</v>
      </c>
      <c r="AN674" s="369" t="s">
        <v>64</v>
      </c>
      <c r="AO674" s="367" t="s">
        <v>1324</v>
      </c>
      <c r="AP674" s="370" t="s">
        <v>11</v>
      </c>
      <c r="AQ674" s="376" t="s">
        <v>1535</v>
      </c>
      <c r="AR674" s="369" t="s">
        <v>34</v>
      </c>
      <c r="AS674" s="369" t="s">
        <v>34</v>
      </c>
      <c r="AT674" s="369"/>
      <c r="AX674" s="680"/>
      <c r="AY674" s="681"/>
      <c r="AZ674" s="681"/>
      <c r="BA674" s="681"/>
      <c r="BB674" s="682"/>
      <c r="BC674" s="681"/>
      <c r="BD674" s="681"/>
      <c r="BE674" s="681"/>
      <c r="BF674" s="681"/>
      <c r="BG674" s="682"/>
      <c r="BH674" s="682"/>
      <c r="BI674" s="683"/>
      <c r="BJ674" s="683"/>
      <c r="BK674" s="683"/>
      <c r="BL674" s="682"/>
      <c r="BM674" s="682"/>
      <c r="BN674" s="682"/>
      <c r="BO674" s="682"/>
      <c r="BP674" s="682"/>
      <c r="BQ674" s="682"/>
      <c r="BR674" s="682"/>
      <c r="BS674" s="682"/>
      <c r="BT674" s="685"/>
      <c r="BU674" s="686"/>
      <c r="BV674" s="684"/>
      <c r="BW674" s="687"/>
    </row>
    <row r="675" spans="2:75" ht="15.75" customHeight="1">
      <c r="B675" s="363" t="s">
        <v>1005</v>
      </c>
      <c r="C675" s="364">
        <v>41483966000104</v>
      </c>
      <c r="D675" s="365" t="s">
        <v>14</v>
      </c>
      <c r="E675" s="365" t="s">
        <v>607</v>
      </c>
      <c r="F675" s="365"/>
      <c r="G675" s="366" t="s">
        <v>866</v>
      </c>
      <c r="H675" s="366" t="s">
        <v>34</v>
      </c>
      <c r="I675" s="366" t="s">
        <v>34</v>
      </c>
      <c r="J675" s="366" t="s">
        <v>690</v>
      </c>
      <c r="K675" s="367"/>
      <c r="L675" s="368"/>
      <c r="M675" s="368" t="s">
        <v>1418</v>
      </c>
      <c r="N675" s="367">
        <v>604801</v>
      </c>
      <c r="O675" s="367" t="s">
        <v>1321</v>
      </c>
      <c r="P675" s="371">
        <v>44343</v>
      </c>
      <c r="Q675" s="372">
        <v>11681651.17</v>
      </c>
      <c r="R675" s="372">
        <v>22185001.68511904</v>
      </c>
      <c r="S675" s="367">
        <v>6</v>
      </c>
      <c r="T675" s="369">
        <v>-0.23002359254764659</v>
      </c>
      <c r="U675" s="369">
        <v>-2.9735598771828977</v>
      </c>
      <c r="V675" s="369">
        <v>-0.1994612252827731</v>
      </c>
      <c r="W675" s="369">
        <v>-1.9553869533097477</v>
      </c>
      <c r="X675" s="369" t="s">
        <v>1421</v>
      </c>
      <c r="Y675" s="369" t="s">
        <v>1421</v>
      </c>
      <c r="Z675" s="369" t="s">
        <v>1421</v>
      </c>
      <c r="AA675" s="369" t="s">
        <v>1421</v>
      </c>
      <c r="AB675" s="369">
        <v>0.33448311715696388</v>
      </c>
      <c r="AC675" s="373">
        <v>-0.78841004505260481</v>
      </c>
      <c r="AD675" s="555">
        <v>29152373000160</v>
      </c>
      <c r="AE675" s="370" t="s">
        <v>59</v>
      </c>
      <c r="AF675" s="370" t="s">
        <v>2281</v>
      </c>
      <c r="AG675" s="374" t="s">
        <v>59</v>
      </c>
      <c r="AH675" s="374" t="s">
        <v>2279</v>
      </c>
      <c r="AI675" s="374">
        <v>100</v>
      </c>
      <c r="AJ675" s="374" t="s">
        <v>1432</v>
      </c>
      <c r="AK675" s="374" t="s">
        <v>1432</v>
      </c>
      <c r="AL675" s="691">
        <v>8.0000000000000002E-3</v>
      </c>
      <c r="AM675" s="691" t="s">
        <v>34</v>
      </c>
      <c r="AN675" s="369" t="s">
        <v>666</v>
      </c>
      <c r="AO675" s="367" t="s">
        <v>1324</v>
      </c>
      <c r="AP675" s="370" t="s">
        <v>716</v>
      </c>
      <c r="AQ675" s="376" t="s">
        <v>687</v>
      </c>
      <c r="AR675" s="369" t="s">
        <v>34</v>
      </c>
      <c r="AS675" s="369" t="s">
        <v>34</v>
      </c>
      <c r="AT675" s="369"/>
      <c r="AW675" s="680"/>
      <c r="AX675" s="680"/>
      <c r="AY675" s="681"/>
      <c r="AZ675" s="681"/>
      <c r="BA675" s="681"/>
      <c r="BB675" s="682"/>
      <c r="BC675" s="681"/>
      <c r="BD675" s="681"/>
      <c r="BE675" s="681"/>
      <c r="BF675" s="681"/>
      <c r="BG675" s="682"/>
      <c r="BH675" s="682"/>
      <c r="BI675" s="683"/>
      <c r="BJ675" s="683"/>
      <c r="BK675" s="683"/>
      <c r="BL675" s="218"/>
      <c r="BM675" s="682"/>
      <c r="BN675" s="682"/>
      <c r="BO675" s="682"/>
      <c r="BP675" s="682"/>
      <c r="BQ675" s="682"/>
      <c r="BR675" s="682"/>
      <c r="BS675" s="682"/>
      <c r="BT675" s="685"/>
      <c r="BU675" s="686"/>
      <c r="BV675" s="684"/>
      <c r="BW675" s="687"/>
    </row>
    <row r="676" spans="2:75" ht="15.75" customHeight="1">
      <c r="B676" s="363" t="s">
        <v>1006</v>
      </c>
      <c r="C676" s="364">
        <v>19628842000110</v>
      </c>
      <c r="D676" s="365" t="s">
        <v>14</v>
      </c>
      <c r="E676" s="365" t="s">
        <v>614</v>
      </c>
      <c r="F676" s="365"/>
      <c r="G676" s="366"/>
      <c r="H676" s="366" t="s">
        <v>1338</v>
      </c>
      <c r="I676" s="366" t="s">
        <v>34</v>
      </c>
      <c r="J676" s="366" t="s">
        <v>611</v>
      </c>
      <c r="K676" s="367" t="s">
        <v>48</v>
      </c>
      <c r="L676" s="368"/>
      <c r="M676" s="368" t="s">
        <v>34</v>
      </c>
      <c r="N676" s="367">
        <v>374296</v>
      </c>
      <c r="O676" s="367" t="s">
        <v>1321</v>
      </c>
      <c r="P676" s="371">
        <v>41739</v>
      </c>
      <c r="Q676" s="372">
        <v>163765640.47</v>
      </c>
      <c r="R676" s="372">
        <v>181108552.00809506</v>
      </c>
      <c r="S676" s="367">
        <v>32</v>
      </c>
      <c r="T676" s="369">
        <v>-6.6502767482635394E-2</v>
      </c>
      <c r="U676" s="369">
        <v>-0.859694255349162</v>
      </c>
      <c r="V676" s="369">
        <v>-0.18027352355299309</v>
      </c>
      <c r="W676" s="369">
        <v>-1.7672833177624372</v>
      </c>
      <c r="X676" s="369">
        <v>-0.14577174702054407</v>
      </c>
      <c r="Y676" s="369">
        <v>-1.1054136386325093</v>
      </c>
      <c r="Z676" s="369">
        <v>5.7937695465212435E-2</v>
      </c>
      <c r="AA676" s="369">
        <v>0.32933664374508925</v>
      </c>
      <c r="AB676" s="369">
        <v>0.25216649986797479</v>
      </c>
      <c r="AC676" s="373">
        <v>-1.0475063357566277</v>
      </c>
      <c r="AD676" s="555">
        <v>19601993000185</v>
      </c>
      <c r="AE676" s="370" t="s">
        <v>2454</v>
      </c>
      <c r="AF676" s="370" t="s">
        <v>2287</v>
      </c>
      <c r="AG676" s="374" t="s">
        <v>1445</v>
      </c>
      <c r="AH676" s="374" t="s">
        <v>2279</v>
      </c>
      <c r="AI676" s="374">
        <v>20000</v>
      </c>
      <c r="AJ676" s="374">
        <v>10000</v>
      </c>
      <c r="AK676" s="374">
        <v>20000</v>
      </c>
      <c r="AL676" s="691">
        <v>0.02</v>
      </c>
      <c r="AM676" s="691">
        <v>0.2</v>
      </c>
      <c r="AN676" s="369" t="s">
        <v>666</v>
      </c>
      <c r="AO676" s="367" t="s">
        <v>1324</v>
      </c>
      <c r="AP676" s="370" t="s">
        <v>716</v>
      </c>
      <c r="AQ676" s="376" t="s">
        <v>659</v>
      </c>
      <c r="AR676" s="369">
        <v>5.3333333333333332E-3</v>
      </c>
      <c r="AS676" s="369">
        <v>5.3333333333333332E-3</v>
      </c>
      <c r="AT676" s="369"/>
      <c r="AX676" s="680"/>
      <c r="AY676" s="681"/>
      <c r="AZ676" s="681"/>
      <c r="BA676" s="681"/>
      <c r="BB676" s="682"/>
      <c r="BC676" s="681"/>
      <c r="BD676" s="681"/>
      <c r="BE676" s="681"/>
      <c r="BF676" s="681"/>
      <c r="BG676" s="682"/>
      <c r="BH676" s="682"/>
      <c r="BI676" s="683"/>
      <c r="BJ676" s="683"/>
      <c r="BK676" s="683"/>
      <c r="BL676" s="682"/>
      <c r="BM676" s="682"/>
      <c r="BN676" s="682"/>
      <c r="BO676" s="682"/>
      <c r="BP676" s="682"/>
      <c r="BQ676" s="682"/>
      <c r="BR676" s="682"/>
      <c r="BS676" s="682"/>
      <c r="BT676" s="685"/>
      <c r="BU676" s="686"/>
      <c r="BV676" s="684"/>
      <c r="BW676" s="687"/>
    </row>
    <row r="677" spans="2:75" ht="15.75" customHeight="1">
      <c r="B677" s="363" t="s">
        <v>227</v>
      </c>
      <c r="C677" s="364">
        <v>29319740000177</v>
      </c>
      <c r="D677" s="365" t="s">
        <v>13</v>
      </c>
      <c r="E677" s="365" t="s">
        <v>616</v>
      </c>
      <c r="F677" s="365" t="s">
        <v>610</v>
      </c>
      <c r="G677" s="366" t="s">
        <v>34</v>
      </c>
      <c r="H677" s="366" t="s">
        <v>1337</v>
      </c>
      <c r="I677" s="366" t="s">
        <v>34</v>
      </c>
      <c r="J677" s="366"/>
      <c r="K677" s="367" t="s">
        <v>48</v>
      </c>
      <c r="L677" s="368"/>
      <c r="M677" s="368" t="s">
        <v>34</v>
      </c>
      <c r="N677" s="367">
        <v>475467</v>
      </c>
      <c r="O677" s="367" t="s">
        <v>1324</v>
      </c>
      <c r="P677" s="371">
        <v>43348</v>
      </c>
      <c r="Q677" s="372">
        <v>4336395.29</v>
      </c>
      <c r="R677" s="372">
        <v>5715584.0055555543</v>
      </c>
      <c r="S677" s="367">
        <v>16</v>
      </c>
      <c r="T677" s="369">
        <v>3.5159892455188135E-2</v>
      </c>
      <c r="U677" s="369">
        <v>0.45451879232412579</v>
      </c>
      <c r="V677" s="369">
        <v>7.4344842966207914E-2</v>
      </c>
      <c r="W677" s="369">
        <v>0.72882805054411925</v>
      </c>
      <c r="X677" s="369">
        <v>3.2217895901203164E-2</v>
      </c>
      <c r="Y677" s="369">
        <v>0.24431415733950959</v>
      </c>
      <c r="Z677" s="369">
        <v>0.10997860328975007</v>
      </c>
      <c r="AA677" s="369">
        <v>0.62515403487124377</v>
      </c>
      <c r="AB677" s="369">
        <v>3.4611901482732049E-2</v>
      </c>
      <c r="AC677" s="373">
        <v>-0.71751983878921655</v>
      </c>
      <c r="AD677" s="555">
        <v>0</v>
      </c>
      <c r="AE677" s="370" t="s">
        <v>2455</v>
      </c>
      <c r="AF677" s="370" t="s">
        <v>2396</v>
      </c>
      <c r="AG677" s="374" t="s">
        <v>1446</v>
      </c>
      <c r="AH677" s="374" t="s">
        <v>2282</v>
      </c>
      <c r="AI677" s="374">
        <v>1000</v>
      </c>
      <c r="AJ677" s="374">
        <v>1000</v>
      </c>
      <c r="AK677" s="374">
        <v>1000</v>
      </c>
      <c r="AL677" s="369">
        <v>0.02</v>
      </c>
      <c r="AM677" s="369">
        <v>0.2</v>
      </c>
      <c r="AN677" s="369" t="s">
        <v>64</v>
      </c>
      <c r="AO677" s="367" t="s">
        <v>1324</v>
      </c>
      <c r="AP677" s="370" t="s">
        <v>13</v>
      </c>
      <c r="AQ677" s="376" t="s">
        <v>668</v>
      </c>
      <c r="AR677" s="369">
        <v>4.0000000000000001E-3</v>
      </c>
      <c r="AS677" s="369">
        <v>4.0000000000000001E-3</v>
      </c>
      <c r="AT677" s="369"/>
      <c r="AX677" s="680"/>
      <c r="AY677" s="681"/>
      <c r="AZ677" s="681"/>
      <c r="BA677" s="681"/>
      <c r="BB677" s="682"/>
      <c r="BC677" s="681"/>
      <c r="BD677" s="681"/>
      <c r="BE677" s="681"/>
      <c r="BF677" s="681"/>
      <c r="BG677" s="682"/>
      <c r="BH677" s="682"/>
      <c r="BI677" s="683"/>
      <c r="BJ677" s="683"/>
      <c r="BK677" s="683"/>
      <c r="BL677" s="682"/>
      <c r="BM677" s="682"/>
      <c r="BN677" s="682"/>
      <c r="BO677" s="682"/>
      <c r="BP677" s="682"/>
      <c r="BQ677" s="682"/>
      <c r="BR677" s="682"/>
      <c r="BS677" s="682"/>
      <c r="BT677" s="685"/>
      <c r="BU677" s="686"/>
      <c r="BV677" s="684"/>
      <c r="BW677" s="687"/>
    </row>
    <row r="678" spans="2:75" ht="15.75" customHeight="1">
      <c r="B678" s="363" t="s">
        <v>241</v>
      </c>
      <c r="C678" s="364">
        <v>38318178000158</v>
      </c>
      <c r="D678" s="365" t="s">
        <v>14</v>
      </c>
      <c r="E678" s="365" t="s">
        <v>607</v>
      </c>
      <c r="F678" s="365"/>
      <c r="G678" s="366" t="s">
        <v>866</v>
      </c>
      <c r="H678" s="366" t="s">
        <v>34</v>
      </c>
      <c r="I678" s="366" t="s">
        <v>34</v>
      </c>
      <c r="J678" s="366" t="s">
        <v>611</v>
      </c>
      <c r="K678" s="367"/>
      <c r="L678" s="368"/>
      <c r="M678" s="368" t="s">
        <v>34</v>
      </c>
      <c r="N678" s="367">
        <v>582883</v>
      </c>
      <c r="O678" s="367" t="s">
        <v>1321</v>
      </c>
      <c r="P678" s="371">
        <v>44293</v>
      </c>
      <c r="Q678" s="372">
        <v>1192581.31</v>
      </c>
      <c r="R678" s="372">
        <v>1886302.8751587293</v>
      </c>
      <c r="S678" s="367">
        <v>5</v>
      </c>
      <c r="T678" s="369">
        <v>-0.32778975093994112</v>
      </c>
      <c r="U678" s="369">
        <v>-4.2374020888526296</v>
      </c>
      <c r="V678" s="369">
        <v>-0.26993298622158857</v>
      </c>
      <c r="W678" s="369">
        <v>-2.646245849424353</v>
      </c>
      <c r="X678" s="369" t="s">
        <v>1421</v>
      </c>
      <c r="Y678" s="369" t="s">
        <v>1421</v>
      </c>
      <c r="Z678" s="369" t="s">
        <v>1421</v>
      </c>
      <c r="AA678" s="369" t="s">
        <v>1421</v>
      </c>
      <c r="AB678" s="369">
        <v>0.26212528444425692</v>
      </c>
      <c r="AC678" s="373">
        <v>-1.4393185467319234</v>
      </c>
      <c r="AD678" s="555">
        <v>38427986000153</v>
      </c>
      <c r="AE678" s="370" t="s">
        <v>2313</v>
      </c>
      <c r="AF678" s="370" t="s">
        <v>2278</v>
      </c>
      <c r="AG678" s="374" t="s">
        <v>1444</v>
      </c>
      <c r="AH678" s="374" t="s">
        <v>2279</v>
      </c>
      <c r="AI678" s="374">
        <v>5000</v>
      </c>
      <c r="AJ678" s="374">
        <v>5000</v>
      </c>
      <c r="AK678" s="374">
        <v>5000</v>
      </c>
      <c r="AL678" s="369">
        <v>0.01</v>
      </c>
      <c r="AM678" s="369" t="s">
        <v>34</v>
      </c>
      <c r="AN678" s="369" t="s">
        <v>34</v>
      </c>
      <c r="AO678" s="367" t="s">
        <v>1324</v>
      </c>
      <c r="AP678" s="370" t="s">
        <v>716</v>
      </c>
      <c r="AQ678" s="376" t="s">
        <v>687</v>
      </c>
      <c r="AR678" s="369">
        <v>6.6669999999999993E-3</v>
      </c>
      <c r="AS678" s="369">
        <v>6.6669999999999993E-3</v>
      </c>
      <c r="AT678" s="369"/>
      <c r="AX678" s="680"/>
      <c r="AY678" s="681"/>
      <c r="AZ678" s="681"/>
      <c r="BA678" s="681"/>
      <c r="BB678" s="682"/>
      <c r="BC678" s="681"/>
      <c r="BD678" s="681"/>
      <c r="BE678" s="681"/>
      <c r="BF678" s="681"/>
      <c r="BG678" s="682"/>
      <c r="BH678" s="682"/>
      <c r="BI678" s="683"/>
      <c r="BJ678" s="683"/>
      <c r="BK678" s="683"/>
      <c r="BL678" s="682"/>
      <c r="BM678" s="682"/>
      <c r="BN678" s="682"/>
      <c r="BO678" s="682"/>
      <c r="BP678" s="682"/>
      <c r="BQ678" s="682"/>
      <c r="BR678" s="682"/>
      <c r="BS678" s="682"/>
      <c r="BT678" s="685"/>
      <c r="BU678" s="686"/>
      <c r="BV678" s="684"/>
      <c r="BW678" s="687"/>
    </row>
    <row r="679" spans="2:75" ht="15.75" customHeight="1">
      <c r="B679" s="363" t="s">
        <v>242</v>
      </c>
      <c r="C679" s="364">
        <v>7266253000150</v>
      </c>
      <c r="D679" s="365" t="s">
        <v>14</v>
      </c>
      <c r="E679" s="365" t="s">
        <v>607</v>
      </c>
      <c r="F679" s="365"/>
      <c r="G679" s="366"/>
      <c r="H679" s="366" t="s">
        <v>34</v>
      </c>
      <c r="I679" s="366" t="s">
        <v>34</v>
      </c>
      <c r="J679" s="366" t="s">
        <v>608</v>
      </c>
      <c r="K679" s="367" t="s">
        <v>48</v>
      </c>
      <c r="L679" s="368"/>
      <c r="M679" s="368" t="s">
        <v>34</v>
      </c>
      <c r="N679" s="367">
        <v>156981</v>
      </c>
      <c r="O679" s="367" t="s">
        <v>1321</v>
      </c>
      <c r="P679" s="371">
        <v>38611</v>
      </c>
      <c r="Q679" s="372">
        <v>21827155.710000001</v>
      </c>
      <c r="R679" s="372">
        <v>24975840.935515858</v>
      </c>
      <c r="S679" s="367">
        <v>14</v>
      </c>
      <c r="T679" s="369">
        <v>-8.8241307723799345E-2</v>
      </c>
      <c r="U679" s="369">
        <v>-1.1407126080047114</v>
      </c>
      <c r="V679" s="369">
        <v>-0.22467290518009486</v>
      </c>
      <c r="W679" s="369">
        <v>-2.2025457174873706</v>
      </c>
      <c r="X679" s="369">
        <v>-0.17010072424250267</v>
      </c>
      <c r="Y679" s="369">
        <v>-1.2899046925220019</v>
      </c>
      <c r="Z679" s="369">
        <v>-0.1060948538230293</v>
      </c>
      <c r="AA679" s="369">
        <v>-0.60307754383641166</v>
      </c>
      <c r="AB679" s="369">
        <v>0.23873749317710669</v>
      </c>
      <c r="AC679" s="373">
        <v>-1.353033837981648</v>
      </c>
      <c r="AD679" s="555">
        <v>11361527000168</v>
      </c>
      <c r="AE679" s="370" t="s">
        <v>2456</v>
      </c>
      <c r="AF679" s="370" t="s">
        <v>2278</v>
      </c>
      <c r="AG679" s="374" t="s">
        <v>1444</v>
      </c>
      <c r="AH679" s="374" t="s">
        <v>2282</v>
      </c>
      <c r="AI679" s="374">
        <v>1000</v>
      </c>
      <c r="AJ679" s="374">
        <v>1000</v>
      </c>
      <c r="AK679" s="374">
        <v>1000</v>
      </c>
      <c r="AL679" s="369">
        <v>0.02</v>
      </c>
      <c r="AM679" s="369">
        <v>0.2</v>
      </c>
      <c r="AN679" s="369" t="s">
        <v>34</v>
      </c>
      <c r="AO679" s="367" t="s">
        <v>1324</v>
      </c>
      <c r="AP679" s="370" t="s">
        <v>716</v>
      </c>
      <c r="AQ679" s="376" t="s">
        <v>659</v>
      </c>
      <c r="AR679" s="369">
        <v>4.6666666666666662E-3</v>
      </c>
      <c r="AS679" s="369">
        <v>4.6666666666666662E-3</v>
      </c>
      <c r="AT679" s="369"/>
      <c r="AX679" s="680"/>
      <c r="AY679" s="681"/>
      <c r="AZ679" s="681"/>
      <c r="BA679" s="681"/>
      <c r="BB679" s="682"/>
      <c r="BC679" s="681"/>
      <c r="BD679" s="681"/>
      <c r="BE679" s="681"/>
      <c r="BF679" s="681"/>
      <c r="BG679" s="682"/>
      <c r="BH679" s="682"/>
      <c r="BI679" s="683"/>
      <c r="BJ679" s="683"/>
      <c r="BK679" s="683"/>
      <c r="BL679" s="682"/>
      <c r="BM679" s="682"/>
      <c r="BN679" s="682"/>
      <c r="BO679" s="682"/>
      <c r="BP679" s="682"/>
      <c r="BQ679" s="682"/>
      <c r="BR679" s="682"/>
      <c r="BS679" s="682"/>
      <c r="BT679" s="685"/>
      <c r="BU679" s="686"/>
      <c r="BV679" s="684"/>
      <c r="BW679" s="687"/>
    </row>
    <row r="680" spans="2:75" ht="15.75" customHeight="1">
      <c r="B680" s="363" t="s">
        <v>1632</v>
      </c>
      <c r="C680" s="364">
        <v>38075290000105</v>
      </c>
      <c r="D680" s="365" t="s">
        <v>13</v>
      </c>
      <c r="E680" s="365" t="s">
        <v>615</v>
      </c>
      <c r="F680" s="365" t="s">
        <v>619</v>
      </c>
      <c r="G680" s="366" t="s">
        <v>34</v>
      </c>
      <c r="H680" s="366" t="s">
        <v>1337</v>
      </c>
      <c r="I680" s="366" t="s">
        <v>34</v>
      </c>
      <c r="J680" s="366" t="s">
        <v>611</v>
      </c>
      <c r="K680" s="367" t="s">
        <v>48</v>
      </c>
      <c r="L680" s="368"/>
      <c r="M680" s="368"/>
      <c r="N680" s="367">
        <v>564461</v>
      </c>
      <c r="O680" s="367" t="s">
        <v>1321</v>
      </c>
      <c r="P680" s="371">
        <v>44167</v>
      </c>
      <c r="Q680" s="372">
        <v>52332885.119999997</v>
      </c>
      <c r="R680" s="372">
        <v>67283887.010634959</v>
      </c>
      <c r="S680" s="367">
        <v>3</v>
      </c>
      <c r="T680" s="369">
        <v>0.11068492536294339</v>
      </c>
      <c r="U680" s="369">
        <v>1.2449744686800315</v>
      </c>
      <c r="V680" s="369">
        <v>0.10151266815900639</v>
      </c>
      <c r="W680" s="369">
        <v>0.93165366850015963</v>
      </c>
      <c r="X680" s="369" t="s">
        <v>1421</v>
      </c>
      <c r="Y680" s="369" t="s">
        <v>1421</v>
      </c>
      <c r="Z680" s="369" t="s">
        <v>1421</v>
      </c>
      <c r="AA680" s="369" t="s">
        <v>1421</v>
      </c>
      <c r="AB680" s="369">
        <v>3.1862115500958396E-2</v>
      </c>
      <c r="AC680" s="373">
        <v>-0.19571625690090483</v>
      </c>
      <c r="AD680" s="555">
        <v>36977246000165</v>
      </c>
      <c r="AE680" s="370" t="s">
        <v>2457</v>
      </c>
      <c r="AF680" s="370" t="s">
        <v>2458</v>
      </c>
      <c r="AG680" s="374" t="s">
        <v>719</v>
      </c>
      <c r="AH680" s="374" t="s">
        <v>2288</v>
      </c>
      <c r="AI680" s="374" t="s">
        <v>1432</v>
      </c>
      <c r="AJ680" s="374" t="s">
        <v>1432</v>
      </c>
      <c r="AK680" s="374" t="s">
        <v>1432</v>
      </c>
      <c r="AL680" s="369">
        <v>0.02</v>
      </c>
      <c r="AM680" s="369" t="s">
        <v>34</v>
      </c>
      <c r="AN680" s="369" t="s">
        <v>64</v>
      </c>
      <c r="AO680" s="367" t="s">
        <v>1321</v>
      </c>
      <c r="AP680" s="370" t="s">
        <v>13</v>
      </c>
      <c r="AQ680" s="376" t="s">
        <v>2346</v>
      </c>
      <c r="AR680" s="369" t="s">
        <v>34</v>
      </c>
      <c r="AS680" s="369" t="s">
        <v>34</v>
      </c>
      <c r="AT680" s="369"/>
      <c r="AX680" s="680"/>
      <c r="AY680" s="681"/>
      <c r="AZ680" s="681"/>
      <c r="BA680" s="681"/>
      <c r="BB680" s="682"/>
      <c r="BC680" s="681"/>
      <c r="BD680" s="681"/>
      <c r="BE680" s="681"/>
      <c r="BF680" s="681"/>
      <c r="BG680" s="682"/>
      <c r="BH680" s="682"/>
      <c r="BI680" s="683"/>
      <c r="BJ680" s="683"/>
      <c r="BK680" s="683"/>
      <c r="BL680" s="682"/>
      <c r="BM680" s="682"/>
      <c r="BN680" s="682"/>
      <c r="BO680" s="682"/>
      <c r="BP680" s="682"/>
      <c r="BQ680" s="682"/>
      <c r="BR680" s="682"/>
      <c r="BS680" s="682"/>
      <c r="BT680" s="685"/>
      <c r="BU680" s="686"/>
      <c r="BV680" s="684"/>
      <c r="BW680" s="687"/>
    </row>
    <row r="681" spans="2:75" ht="15.75" customHeight="1">
      <c r="B681" s="363" t="s">
        <v>1007</v>
      </c>
      <c r="C681" s="364">
        <v>20824446000148</v>
      </c>
      <c r="D681" s="365" t="s">
        <v>11</v>
      </c>
      <c r="E681" s="365" t="s">
        <v>620</v>
      </c>
      <c r="F681" s="365" t="s">
        <v>663</v>
      </c>
      <c r="G681" s="366" t="s">
        <v>738</v>
      </c>
      <c r="H681" s="366" t="s">
        <v>34</v>
      </c>
      <c r="I681" s="366"/>
      <c r="J681" s="366" t="s">
        <v>608</v>
      </c>
      <c r="K681" s="367" t="s">
        <v>48</v>
      </c>
      <c r="L681" s="368" t="s">
        <v>1339</v>
      </c>
      <c r="M681" s="368" t="s">
        <v>1418</v>
      </c>
      <c r="N681" s="367">
        <v>391573</v>
      </c>
      <c r="O681" s="367" t="s">
        <v>1321</v>
      </c>
      <c r="P681" s="371">
        <v>41992</v>
      </c>
      <c r="Q681" s="372">
        <v>518922013.56</v>
      </c>
      <c r="R681" s="372">
        <v>412054359.66285706</v>
      </c>
      <c r="S681" s="367">
        <v>46</v>
      </c>
      <c r="T681" s="369">
        <v>8.9523050704364726E-2</v>
      </c>
      <c r="U681" s="369">
        <v>1.1572819496868285</v>
      </c>
      <c r="V681" s="369">
        <v>0.11934750908759062</v>
      </c>
      <c r="W681" s="369">
        <v>1.1700046555366608</v>
      </c>
      <c r="X681" s="369">
        <v>0.19846732306651016</v>
      </c>
      <c r="Y681" s="369">
        <v>1.5050137644963919</v>
      </c>
      <c r="Z681" s="369">
        <v>0.20845394106567805</v>
      </c>
      <c r="AA681" s="369">
        <v>1.1849197793382638</v>
      </c>
      <c r="AB681" s="369">
        <v>1.9747977527039308E-3</v>
      </c>
      <c r="AC681" s="373">
        <v>7.9101918840779772</v>
      </c>
      <c r="AD681" s="555">
        <v>20833920000106</v>
      </c>
      <c r="AE681" s="370" t="s">
        <v>2457</v>
      </c>
      <c r="AF681" s="370" t="s">
        <v>2287</v>
      </c>
      <c r="AG681" s="374" t="s">
        <v>1445</v>
      </c>
      <c r="AH681" s="374" t="s">
        <v>2282</v>
      </c>
      <c r="AI681" s="374">
        <v>100000</v>
      </c>
      <c r="AJ681" s="374">
        <v>50000</v>
      </c>
      <c r="AK681" s="374">
        <v>100000</v>
      </c>
      <c r="AL681" s="369">
        <v>6.0000000000000001E-3</v>
      </c>
      <c r="AM681" s="369">
        <v>0.2</v>
      </c>
      <c r="AN681" s="369" t="s">
        <v>2296</v>
      </c>
      <c r="AO681" s="367" t="s">
        <v>1324</v>
      </c>
      <c r="AP681" s="370" t="s">
        <v>11</v>
      </c>
      <c r="AQ681" s="376" t="s">
        <v>675</v>
      </c>
      <c r="AR681" s="369" t="s">
        <v>34</v>
      </c>
      <c r="AS681" s="369" t="s">
        <v>34</v>
      </c>
      <c r="AT681" s="369"/>
      <c r="AX681" s="680"/>
      <c r="AY681" s="681"/>
      <c r="AZ681" s="681"/>
      <c r="BA681" s="681"/>
      <c r="BB681" s="682"/>
      <c r="BC681" s="681"/>
      <c r="BD681" s="681"/>
      <c r="BE681" s="681"/>
      <c r="BF681" s="681"/>
      <c r="BG681" s="682"/>
      <c r="BH681" s="682"/>
      <c r="BI681" s="683"/>
      <c r="BJ681" s="683"/>
      <c r="BK681" s="683"/>
      <c r="BL681" s="682"/>
      <c r="BM681" s="682"/>
      <c r="BN681" s="682"/>
      <c r="BO681" s="682"/>
      <c r="BP681" s="682"/>
      <c r="BQ681" s="682"/>
      <c r="BR681" s="682"/>
      <c r="BS681" s="682"/>
      <c r="BT681" s="685"/>
      <c r="BU681" s="686"/>
      <c r="BV681" s="684"/>
      <c r="BW681" s="687"/>
    </row>
    <row r="682" spans="2:75" ht="15.75" customHeight="1">
      <c r="B682" s="363" t="s">
        <v>243</v>
      </c>
      <c r="C682" s="364">
        <v>19488866000111</v>
      </c>
      <c r="D682" s="365" t="s">
        <v>11</v>
      </c>
      <c r="E682" s="365" t="s">
        <v>620</v>
      </c>
      <c r="F682" s="365" t="s">
        <v>663</v>
      </c>
      <c r="G682" s="366" t="s">
        <v>738</v>
      </c>
      <c r="H682" s="366" t="s">
        <v>34</v>
      </c>
      <c r="I682" s="366"/>
      <c r="J682" s="366" t="s">
        <v>608</v>
      </c>
      <c r="K682" s="367" t="s">
        <v>48</v>
      </c>
      <c r="L682" s="368" t="s">
        <v>1339</v>
      </c>
      <c r="M682" s="368" t="s">
        <v>34</v>
      </c>
      <c r="N682" s="367">
        <v>425338</v>
      </c>
      <c r="O682" s="367" t="s">
        <v>1321</v>
      </c>
      <c r="P682" s="371">
        <v>42551</v>
      </c>
      <c r="Q682" s="372">
        <v>576336343</v>
      </c>
      <c r="R682" s="372">
        <v>414029785.15519845</v>
      </c>
      <c r="S682" s="367">
        <v>76</v>
      </c>
      <c r="T682" s="369">
        <v>9.0146879912603062E-2</v>
      </c>
      <c r="U682" s="369">
        <v>1.1653463116215637</v>
      </c>
      <c r="V682" s="369">
        <v>0.1189423656208386</v>
      </c>
      <c r="W682" s="369">
        <v>1.1660328948699825</v>
      </c>
      <c r="X682" s="369">
        <v>0.21258817921009343</v>
      </c>
      <c r="Y682" s="369">
        <v>1.6120947818356759</v>
      </c>
      <c r="Z682" s="369">
        <v>0.19866145666730595</v>
      </c>
      <c r="AA682" s="369">
        <v>1.1292561234094147</v>
      </c>
      <c r="AB682" s="369">
        <v>2.8312156416509982E-3</v>
      </c>
      <c r="AC682" s="373">
        <v>5.3902304817843829</v>
      </c>
      <c r="AD682" s="555">
        <v>18990334000115</v>
      </c>
      <c r="AE682" s="370" t="s">
        <v>2457</v>
      </c>
      <c r="AF682" s="370" t="s">
        <v>2287</v>
      </c>
      <c r="AG682" s="374" t="s">
        <v>1445</v>
      </c>
      <c r="AH682" s="374" t="s">
        <v>2282</v>
      </c>
      <c r="AI682" s="374">
        <v>100000</v>
      </c>
      <c r="AJ682" s="374">
        <v>50000</v>
      </c>
      <c r="AK682" s="374">
        <v>100000</v>
      </c>
      <c r="AL682" s="369">
        <v>7.4999999999999997E-3</v>
      </c>
      <c r="AM682" s="369">
        <v>0.2</v>
      </c>
      <c r="AN682" s="369" t="s">
        <v>64</v>
      </c>
      <c r="AO682" s="367" t="s">
        <v>1324</v>
      </c>
      <c r="AP682" s="370" t="s">
        <v>13</v>
      </c>
      <c r="AQ682" s="376" t="s">
        <v>671</v>
      </c>
      <c r="AR682" s="369">
        <v>1E-3</v>
      </c>
      <c r="AS682" s="369">
        <v>1E-3</v>
      </c>
      <c r="AT682" s="369"/>
      <c r="AX682" s="680"/>
      <c r="AY682" s="681"/>
      <c r="AZ682" s="681"/>
      <c r="BA682" s="681"/>
      <c r="BB682" s="682"/>
      <c r="BC682" s="681"/>
      <c r="BD682" s="681"/>
      <c r="BE682" s="681"/>
      <c r="BF682" s="681"/>
      <c r="BG682" s="682"/>
      <c r="BH682" s="682"/>
      <c r="BI682" s="683"/>
      <c r="BJ682" s="683"/>
      <c r="BK682" s="683"/>
      <c r="BL682" s="682"/>
      <c r="BM682" s="682"/>
      <c r="BN682" s="682"/>
      <c r="BO682" s="682"/>
      <c r="BP682" s="682"/>
      <c r="BQ682" s="682"/>
      <c r="BR682" s="682"/>
      <c r="BS682" s="682"/>
      <c r="BT682" s="685"/>
      <c r="BU682" s="686"/>
      <c r="BV682" s="684"/>
      <c r="BW682" s="687"/>
    </row>
    <row r="683" spans="2:75" ht="15.75" customHeight="1">
      <c r="B683" s="363" t="s">
        <v>1008</v>
      </c>
      <c r="C683" s="364">
        <v>38281372000106</v>
      </c>
      <c r="D683" s="365" t="s">
        <v>11</v>
      </c>
      <c r="E683" s="365" t="s">
        <v>620</v>
      </c>
      <c r="F683" s="365" t="s">
        <v>663</v>
      </c>
      <c r="G683" s="366" t="s">
        <v>738</v>
      </c>
      <c r="H683" s="366" t="s">
        <v>34</v>
      </c>
      <c r="I683" s="366"/>
      <c r="J683" s="366" t="s">
        <v>608</v>
      </c>
      <c r="K683" s="367" t="s">
        <v>48</v>
      </c>
      <c r="L683" s="368"/>
      <c r="M683" s="368" t="s">
        <v>34</v>
      </c>
      <c r="N683" s="367">
        <v>559806</v>
      </c>
      <c r="O683" s="367" t="s">
        <v>1321</v>
      </c>
      <c r="P683" s="371">
        <v>44138</v>
      </c>
      <c r="Q683" s="372">
        <v>72069233.599999994</v>
      </c>
      <c r="R683" s="372">
        <v>62863739.442579351</v>
      </c>
      <c r="S683" s="367">
        <v>181</v>
      </c>
      <c r="T683" s="369">
        <v>9.9027880538314683E-2</v>
      </c>
      <c r="U683" s="369">
        <v>1.2801527401159893</v>
      </c>
      <c r="V683" s="369">
        <v>0.1238376740881908</v>
      </c>
      <c r="W683" s="369">
        <v>1.2140232864657265</v>
      </c>
      <c r="X683" s="369" t="s">
        <v>1421</v>
      </c>
      <c r="Y683" s="369" t="s">
        <v>1421</v>
      </c>
      <c r="Z683" s="369" t="s">
        <v>1421</v>
      </c>
      <c r="AA683" s="369" t="s">
        <v>1421</v>
      </c>
      <c r="AB683" s="369">
        <v>5.8899082017287519E-3</v>
      </c>
      <c r="AC683" s="373">
        <v>3.3347824389126237</v>
      </c>
      <c r="AD683" s="555">
        <v>38230040000100</v>
      </c>
      <c r="AE683" s="370" t="s">
        <v>2457</v>
      </c>
      <c r="AF683" s="370" t="s">
        <v>2287</v>
      </c>
      <c r="AG683" s="374" t="s">
        <v>1445</v>
      </c>
      <c r="AH683" s="374" t="s">
        <v>2279</v>
      </c>
      <c r="AI683" s="374">
        <v>100000</v>
      </c>
      <c r="AJ683" s="374" t="s">
        <v>1432</v>
      </c>
      <c r="AK683" s="374">
        <v>100000</v>
      </c>
      <c r="AL683" s="369">
        <v>6.0000000000000001E-3</v>
      </c>
      <c r="AM683" s="369">
        <v>0.2</v>
      </c>
      <c r="AN683" s="369" t="s">
        <v>34</v>
      </c>
      <c r="AO683" s="367" t="s">
        <v>1324</v>
      </c>
      <c r="AP683" s="370" t="s">
        <v>13</v>
      </c>
      <c r="AQ683" s="376" t="s">
        <v>671</v>
      </c>
      <c r="AR683" s="369">
        <v>6.0000000000000006E-4</v>
      </c>
      <c r="AS683" s="369">
        <v>6.0000000000000006E-4</v>
      </c>
      <c r="AT683" s="369"/>
      <c r="AX683" s="680"/>
      <c r="AY683" s="681"/>
      <c r="AZ683" s="681"/>
      <c r="BA683" s="681"/>
      <c r="BB683" s="682"/>
      <c r="BC683" s="681"/>
      <c r="BD683" s="681"/>
      <c r="BE683" s="681"/>
      <c r="BF683" s="681"/>
      <c r="BG683" s="682"/>
      <c r="BH683" s="682"/>
      <c r="BI683" s="683"/>
      <c r="BJ683" s="683"/>
      <c r="BK683" s="683"/>
      <c r="BL683" s="682"/>
      <c r="BM683" s="682"/>
      <c r="BN683" s="682"/>
      <c r="BO683" s="682"/>
      <c r="BP683" s="682"/>
      <c r="BQ683" s="682"/>
      <c r="BR683" s="682"/>
      <c r="BS683" s="682"/>
      <c r="BT683" s="685"/>
      <c r="BU683" s="686"/>
      <c r="BV683" s="684"/>
      <c r="BW683" s="687"/>
    </row>
    <row r="684" spans="2:75" ht="15.75" customHeight="1">
      <c r="B684" s="363" t="s">
        <v>1009</v>
      </c>
      <c r="C684" s="364">
        <v>32227355000104</v>
      </c>
      <c r="D684" s="365" t="s">
        <v>11</v>
      </c>
      <c r="E684" s="365" t="s">
        <v>620</v>
      </c>
      <c r="F684" s="365" t="s">
        <v>692</v>
      </c>
      <c r="G684" s="366" t="s">
        <v>738</v>
      </c>
      <c r="H684" s="366" t="s">
        <v>34</v>
      </c>
      <c r="I684" s="366"/>
      <c r="J684" s="366" t="s">
        <v>608</v>
      </c>
      <c r="K684" s="367" t="s">
        <v>48</v>
      </c>
      <c r="L684" s="368" t="s">
        <v>1339</v>
      </c>
      <c r="M684" s="368" t="s">
        <v>34</v>
      </c>
      <c r="N684" s="367">
        <v>491055</v>
      </c>
      <c r="O684" s="367" t="s">
        <v>1321</v>
      </c>
      <c r="P684" s="371">
        <v>43544</v>
      </c>
      <c r="Q684" s="372">
        <v>12841027.01</v>
      </c>
      <c r="R684" s="372">
        <v>17629264.52198413</v>
      </c>
      <c r="S684" s="367">
        <v>46</v>
      </c>
      <c r="T684" s="369">
        <v>8.1237216933496281E-2</v>
      </c>
      <c r="U684" s="369">
        <v>1.0501693592904415</v>
      </c>
      <c r="V684" s="369">
        <v>0.10375414827778906</v>
      </c>
      <c r="W684" s="369">
        <v>1.0171375795297286</v>
      </c>
      <c r="X684" s="369">
        <v>0.17685302435552219</v>
      </c>
      <c r="Y684" s="369">
        <v>1.3411086109055805</v>
      </c>
      <c r="Z684" s="369">
        <v>0.19147794303784749</v>
      </c>
      <c r="AA684" s="369">
        <v>1.0884227031287712</v>
      </c>
      <c r="AB684" s="369">
        <v>1.661501355203817E-2</v>
      </c>
      <c r="AC684" s="373">
        <v>0.10363574369455647</v>
      </c>
      <c r="AD684" s="555">
        <v>32227954000128</v>
      </c>
      <c r="AE684" s="370" t="s">
        <v>2457</v>
      </c>
      <c r="AF684" s="370" t="s">
        <v>2287</v>
      </c>
      <c r="AG684" s="374" t="s">
        <v>1445</v>
      </c>
      <c r="AH684" s="374" t="s">
        <v>2279</v>
      </c>
      <c r="AI684" s="374">
        <v>50000</v>
      </c>
      <c r="AJ684" s="374">
        <v>10000</v>
      </c>
      <c r="AK684" s="374">
        <v>50000</v>
      </c>
      <c r="AL684" s="369">
        <v>4.5000000000000005E-3</v>
      </c>
      <c r="AM684" s="369">
        <v>0.2</v>
      </c>
      <c r="AN684" s="369" t="s">
        <v>64</v>
      </c>
      <c r="AO684" s="367" t="s">
        <v>1324</v>
      </c>
      <c r="AP684" s="370" t="s">
        <v>11</v>
      </c>
      <c r="AQ684" s="376" t="s">
        <v>675</v>
      </c>
      <c r="AR684" s="369">
        <v>8.1809999999999988E-4</v>
      </c>
      <c r="AS684" s="369">
        <v>8.1809999999999988E-4</v>
      </c>
      <c r="AT684" s="369"/>
      <c r="AX684" s="680"/>
      <c r="AY684" s="681"/>
      <c r="AZ684" s="681"/>
      <c r="BA684" s="681"/>
      <c r="BB684" s="682"/>
      <c r="BC684" s="681"/>
      <c r="BD684" s="681"/>
      <c r="BE684" s="681"/>
      <c r="BF684" s="681"/>
      <c r="BG684" s="682"/>
      <c r="BH684" s="682"/>
      <c r="BI684" s="683"/>
      <c r="BJ684" s="683"/>
      <c r="BK684" s="683"/>
      <c r="BL684" s="682"/>
      <c r="BM684" s="682"/>
      <c r="BN684" s="682"/>
      <c r="BO684" s="682"/>
      <c r="BP684" s="682"/>
      <c r="BQ684" s="682"/>
      <c r="BR684" s="682"/>
      <c r="BS684" s="682"/>
      <c r="BT684" s="685"/>
      <c r="BU684" s="686"/>
      <c r="BV684" s="684"/>
      <c r="BW684" s="687"/>
    </row>
    <row r="685" spans="2:75" ht="15.75" customHeight="1">
      <c r="B685" s="363" t="s">
        <v>1010</v>
      </c>
      <c r="C685" s="364">
        <v>41594333000173</v>
      </c>
      <c r="D685" s="365" t="s">
        <v>11</v>
      </c>
      <c r="E685" s="365" t="s">
        <v>621</v>
      </c>
      <c r="F685" s="365" t="s">
        <v>692</v>
      </c>
      <c r="G685" s="366" t="s">
        <v>738</v>
      </c>
      <c r="H685" s="366" t="s">
        <v>34</v>
      </c>
      <c r="I685" s="366"/>
      <c r="J685" s="366" t="s">
        <v>608</v>
      </c>
      <c r="K685" s="367" t="s">
        <v>48</v>
      </c>
      <c r="L685" s="368" t="s">
        <v>1339</v>
      </c>
      <c r="M685" s="368" t="s">
        <v>34</v>
      </c>
      <c r="N685" s="367">
        <v>602957</v>
      </c>
      <c r="O685" s="367" t="s">
        <v>1321</v>
      </c>
      <c r="P685" s="371">
        <v>44397</v>
      </c>
      <c r="Q685" s="372">
        <v>28813276.780000001</v>
      </c>
      <c r="R685" s="372">
        <v>10009424.587420633</v>
      </c>
      <c r="S685" s="367">
        <v>31</v>
      </c>
      <c r="T685" s="369">
        <v>8.5050741417316722E-2</v>
      </c>
      <c r="U685" s="369">
        <v>1.099467534621714</v>
      </c>
      <c r="V685" s="369">
        <v>0.12374967406443305</v>
      </c>
      <c r="W685" s="369">
        <v>1.2131605919841155</v>
      </c>
      <c r="X685" s="369" t="s">
        <v>1421</v>
      </c>
      <c r="Y685" s="369" t="s">
        <v>1421</v>
      </c>
      <c r="Z685" s="369" t="s">
        <v>1421</v>
      </c>
      <c r="AA685" s="369" t="s">
        <v>1421</v>
      </c>
      <c r="AB685" s="369">
        <v>2.8413242239103808E-2</v>
      </c>
      <c r="AC685" s="373">
        <v>0.70204697702281293</v>
      </c>
      <c r="AD685" s="555">
        <v>41594289000100</v>
      </c>
      <c r="AE685" s="370" t="s">
        <v>2457</v>
      </c>
      <c r="AF685" s="370" t="s">
        <v>2287</v>
      </c>
      <c r="AG685" s="374" t="s">
        <v>1445</v>
      </c>
      <c r="AH685" s="374" t="s">
        <v>2282</v>
      </c>
      <c r="AI685" s="374">
        <v>50000</v>
      </c>
      <c r="AJ685" s="374">
        <v>10000</v>
      </c>
      <c r="AK685" s="374">
        <v>50000</v>
      </c>
      <c r="AL685" s="369">
        <v>8.5000000000000006E-3</v>
      </c>
      <c r="AM685" s="369">
        <v>0.2</v>
      </c>
      <c r="AN685" s="369" t="s">
        <v>2387</v>
      </c>
      <c r="AO685" s="367" t="s">
        <v>1324</v>
      </c>
      <c r="AP685" s="370" t="s">
        <v>13</v>
      </c>
      <c r="AQ685" s="376" t="s">
        <v>668</v>
      </c>
      <c r="AR685" s="369">
        <v>2.2669500000000002E-3</v>
      </c>
      <c r="AS685" s="369">
        <v>2.2669500000000002E-3</v>
      </c>
      <c r="AT685" s="369"/>
      <c r="AW685" s="680"/>
      <c r="AX685" s="680"/>
      <c r="AY685" s="681"/>
      <c r="AZ685" s="681"/>
      <c r="BA685" s="681"/>
      <c r="BB685" s="681"/>
      <c r="BC685" s="681"/>
      <c r="BD685" s="681"/>
      <c r="BE685" s="681"/>
      <c r="BF685" s="681"/>
      <c r="BG685" s="682"/>
      <c r="BH685" s="682"/>
      <c r="BI685" s="683"/>
      <c r="BJ685" s="683"/>
      <c r="BK685" s="683"/>
      <c r="BL685" s="218"/>
      <c r="BM685" s="682"/>
      <c r="BN685" s="682"/>
      <c r="BO685" s="682"/>
      <c r="BP685" s="682"/>
      <c r="BQ685" s="682"/>
      <c r="BR685" s="682"/>
      <c r="BS685" s="682"/>
      <c r="BT685" s="682"/>
      <c r="BU685" s="682"/>
      <c r="BV685" s="684"/>
      <c r="BW685" s="681"/>
    </row>
    <row r="686" spans="2:75" ht="15.75" customHeight="1">
      <c r="B686" s="363" t="s">
        <v>1011</v>
      </c>
      <c r="C686" s="364">
        <v>13106980000153</v>
      </c>
      <c r="D686" s="365" t="s">
        <v>14</v>
      </c>
      <c r="E686" s="365" t="s">
        <v>607</v>
      </c>
      <c r="F686" s="365"/>
      <c r="G686" s="366"/>
      <c r="H686" s="366" t="s">
        <v>34</v>
      </c>
      <c r="I686" s="366" t="s">
        <v>34</v>
      </c>
      <c r="J686" s="366" t="s">
        <v>608</v>
      </c>
      <c r="K686" s="367" t="s">
        <v>48</v>
      </c>
      <c r="L686" s="368"/>
      <c r="M686" s="368" t="s">
        <v>1418</v>
      </c>
      <c r="N686" s="367">
        <v>271012</v>
      </c>
      <c r="O686" s="367" t="s">
        <v>1321</v>
      </c>
      <c r="P686" s="371">
        <v>40633</v>
      </c>
      <c r="Q686" s="372">
        <v>111106900.06999999</v>
      </c>
      <c r="R686" s="372">
        <v>133314124.32376979</v>
      </c>
      <c r="S686" s="367">
        <v>32</v>
      </c>
      <c r="T686" s="369">
        <v>-1.2605202711515773E-2</v>
      </c>
      <c r="U686" s="369">
        <v>-0.16294991575247378</v>
      </c>
      <c r="V686" s="369">
        <v>-0.15638023423583103</v>
      </c>
      <c r="W686" s="369">
        <v>-1.5330491896194924</v>
      </c>
      <c r="X686" s="369">
        <v>-3.7577481285791525E-2</v>
      </c>
      <c r="Y686" s="369">
        <v>-0.28495686693607136</v>
      </c>
      <c r="Z686" s="369">
        <v>0.1246581502498203</v>
      </c>
      <c r="AA686" s="369">
        <v>0.70859733872910513</v>
      </c>
      <c r="AB686" s="369">
        <v>0.23681512695351406</v>
      </c>
      <c r="AC686" s="373">
        <v>-1.0099009611013892</v>
      </c>
      <c r="AD686" s="555">
        <v>13136966000100</v>
      </c>
      <c r="AE686" s="370" t="s">
        <v>2457</v>
      </c>
      <c r="AF686" s="370" t="s">
        <v>2287</v>
      </c>
      <c r="AG686" s="374" t="s">
        <v>1445</v>
      </c>
      <c r="AH686" s="374" t="s">
        <v>2279</v>
      </c>
      <c r="AI686" s="374">
        <v>100000</v>
      </c>
      <c r="AJ686" s="374">
        <v>50000</v>
      </c>
      <c r="AK686" s="374">
        <v>100000</v>
      </c>
      <c r="AL686" s="369">
        <v>1.8500000000000003E-2</v>
      </c>
      <c r="AM686" s="369">
        <v>0.2</v>
      </c>
      <c r="AN686" s="369" t="s">
        <v>2310</v>
      </c>
      <c r="AO686" s="367" t="s">
        <v>1324</v>
      </c>
      <c r="AP686" s="370" t="s">
        <v>716</v>
      </c>
      <c r="AQ686" s="376" t="s">
        <v>659</v>
      </c>
      <c r="AR686" s="369">
        <v>2.4666666666666665E-3</v>
      </c>
      <c r="AS686" s="369">
        <v>2.4666666666666665E-3</v>
      </c>
      <c r="AT686" s="369"/>
      <c r="AW686" s="680"/>
      <c r="AX686" s="680"/>
      <c r="AY686" s="681"/>
      <c r="AZ686" s="681"/>
      <c r="BA686" s="681"/>
      <c r="BB686" s="681"/>
      <c r="BC686" s="681"/>
      <c r="BD686" s="681"/>
      <c r="BE686" s="681"/>
      <c r="BF686" s="681"/>
      <c r="BG686" s="682"/>
      <c r="BH686" s="682"/>
      <c r="BI686" s="683"/>
      <c r="BJ686" s="683"/>
      <c r="BK686" s="683"/>
      <c r="BL686" s="218"/>
      <c r="BM686" s="682"/>
      <c r="BN686" s="682"/>
      <c r="BO686" s="682"/>
      <c r="BP686" s="682"/>
      <c r="BQ686" s="682"/>
      <c r="BR686" s="682"/>
      <c r="BS686" s="682"/>
      <c r="BT686" s="682"/>
      <c r="BU686" s="682"/>
      <c r="BV686" s="684"/>
      <c r="BW686" s="681"/>
    </row>
    <row r="687" spans="2:75" ht="15.75" customHeight="1">
      <c r="B687" s="363" t="s">
        <v>244</v>
      </c>
      <c r="C687" s="364">
        <v>9143318000104</v>
      </c>
      <c r="D687" s="365" t="s">
        <v>14</v>
      </c>
      <c r="E687" s="365" t="s">
        <v>614</v>
      </c>
      <c r="F687" s="365"/>
      <c r="G687" s="366"/>
      <c r="H687" s="366" t="s">
        <v>1338</v>
      </c>
      <c r="I687" s="366" t="s">
        <v>34</v>
      </c>
      <c r="J687" s="366" t="s">
        <v>608</v>
      </c>
      <c r="K687" s="367" t="s">
        <v>48</v>
      </c>
      <c r="L687" s="368"/>
      <c r="M687" s="368" t="s">
        <v>1418</v>
      </c>
      <c r="N687" s="367">
        <v>211958</v>
      </c>
      <c r="O687" s="367" t="s">
        <v>1321</v>
      </c>
      <c r="P687" s="371">
        <v>39598</v>
      </c>
      <c r="Q687" s="372">
        <v>426283237.69999999</v>
      </c>
      <c r="R687" s="372">
        <v>496236336.11380929</v>
      </c>
      <c r="S687" s="367">
        <v>33</v>
      </c>
      <c r="T687" s="369">
        <v>-1.2189663721921429E-2</v>
      </c>
      <c r="U687" s="369">
        <v>-0.15757816212851924</v>
      </c>
      <c r="V687" s="369">
        <v>-0.15595808219680485</v>
      </c>
      <c r="W687" s="369">
        <v>-1.528910688072364</v>
      </c>
      <c r="X687" s="369">
        <v>-3.8473010072266112E-2</v>
      </c>
      <c r="Y687" s="369">
        <v>-0.29174782440615993</v>
      </c>
      <c r="Z687" s="369">
        <v>0.12112535406919633</v>
      </c>
      <c r="AA687" s="369">
        <v>0.68851577994738322</v>
      </c>
      <c r="AB687" s="369">
        <v>0.2370192060313861</v>
      </c>
      <c r="AC687" s="373">
        <v>-1.0067176921398353</v>
      </c>
      <c r="AD687" s="555">
        <v>9271730000100</v>
      </c>
      <c r="AE687" s="370" t="s">
        <v>2457</v>
      </c>
      <c r="AF687" s="370" t="s">
        <v>2287</v>
      </c>
      <c r="AG687" s="374" t="s">
        <v>1445</v>
      </c>
      <c r="AH687" s="374" t="s">
        <v>2282</v>
      </c>
      <c r="AI687" s="374">
        <v>100000</v>
      </c>
      <c r="AJ687" s="374">
        <v>50000</v>
      </c>
      <c r="AK687" s="374">
        <v>100000</v>
      </c>
      <c r="AL687" s="369">
        <v>1.8500000000000003E-2</v>
      </c>
      <c r="AM687" s="369">
        <v>0.2</v>
      </c>
      <c r="AN687" s="369" t="s">
        <v>2310</v>
      </c>
      <c r="AO687" s="367" t="s">
        <v>1324</v>
      </c>
      <c r="AP687" s="370" t="s">
        <v>13</v>
      </c>
      <c r="AQ687" s="376" t="s">
        <v>671</v>
      </c>
      <c r="AR687" s="369">
        <v>2.4666666666666665E-3</v>
      </c>
      <c r="AS687" s="369">
        <v>2.4666666666666665E-3</v>
      </c>
      <c r="AT687" s="369"/>
      <c r="AW687" s="680"/>
      <c r="AX687" s="680"/>
      <c r="AY687" s="681"/>
      <c r="AZ687" s="681"/>
      <c r="BA687" s="681"/>
      <c r="BB687" s="681"/>
      <c r="BC687" s="681"/>
      <c r="BD687" s="681"/>
      <c r="BE687" s="681"/>
      <c r="BF687" s="681"/>
      <c r="BG687" s="682"/>
      <c r="BH687" s="682"/>
      <c r="BI687" s="683"/>
      <c r="BJ687" s="683"/>
      <c r="BK687" s="683"/>
      <c r="BL687" s="218"/>
      <c r="BM687" s="682"/>
      <c r="BN687" s="682"/>
      <c r="BO687" s="682"/>
      <c r="BP687" s="682"/>
      <c r="BQ687" s="682"/>
      <c r="BR687" s="682"/>
      <c r="BS687" s="682"/>
      <c r="BT687" s="682"/>
      <c r="BU687" s="682"/>
      <c r="BV687" s="684"/>
      <c r="BW687" s="681"/>
    </row>
    <row r="688" spans="2:75" ht="15.75" customHeight="1">
      <c r="B688" s="363" t="s">
        <v>245</v>
      </c>
      <c r="C688" s="364">
        <v>35956906000169</v>
      </c>
      <c r="D688" s="365" t="s">
        <v>14</v>
      </c>
      <c r="E688" s="365" t="s">
        <v>607</v>
      </c>
      <c r="F688" s="365"/>
      <c r="G688" s="366"/>
      <c r="H688" s="366" t="s">
        <v>34</v>
      </c>
      <c r="I688" s="366" t="s">
        <v>34</v>
      </c>
      <c r="J688" s="366" t="s">
        <v>608</v>
      </c>
      <c r="K688" s="367" t="s">
        <v>48</v>
      </c>
      <c r="L688" s="368"/>
      <c r="M688" s="368" t="s">
        <v>1418</v>
      </c>
      <c r="N688" s="367">
        <v>535818</v>
      </c>
      <c r="O688" s="367" t="s">
        <v>1321</v>
      </c>
      <c r="P688" s="371">
        <v>43957</v>
      </c>
      <c r="Q688" s="372">
        <v>12995439.09</v>
      </c>
      <c r="R688" s="372">
        <v>29650488.771031778</v>
      </c>
      <c r="S688" s="367">
        <v>32</v>
      </c>
      <c r="T688" s="369">
        <v>-5.82663913805892E-2</v>
      </c>
      <c r="U688" s="369">
        <v>-0.75322101389085572</v>
      </c>
      <c r="V688" s="369">
        <v>-0.20546142285599911</v>
      </c>
      <c r="W688" s="369">
        <v>-2.0142089525997533</v>
      </c>
      <c r="X688" s="369">
        <v>-0.10069391404327099</v>
      </c>
      <c r="Y688" s="369">
        <v>-0.76358024230192056</v>
      </c>
      <c r="Z688" s="369" t="s">
        <v>1421</v>
      </c>
      <c r="AA688" s="369" t="s">
        <v>1421</v>
      </c>
      <c r="AB688" s="369">
        <v>0.23278069842650817</v>
      </c>
      <c r="AC688" s="373">
        <v>-1.2889670534823185</v>
      </c>
      <c r="AD688" s="555">
        <v>35400868000163</v>
      </c>
      <c r="AE688" s="370" t="s">
        <v>2457</v>
      </c>
      <c r="AF688" s="370" t="s">
        <v>2287</v>
      </c>
      <c r="AG688" s="374" t="s">
        <v>1445</v>
      </c>
      <c r="AH688" s="374" t="s">
        <v>2282</v>
      </c>
      <c r="AI688" s="374">
        <v>100000</v>
      </c>
      <c r="AJ688" s="374">
        <v>50000</v>
      </c>
      <c r="AK688" s="374">
        <v>100000</v>
      </c>
      <c r="AL688" s="369">
        <v>1.8500000000000003E-2</v>
      </c>
      <c r="AM688" s="369">
        <v>0.2</v>
      </c>
      <c r="AN688" s="369" t="s">
        <v>34</v>
      </c>
      <c r="AO688" s="367" t="s">
        <v>1324</v>
      </c>
      <c r="AP688" s="370" t="s">
        <v>716</v>
      </c>
      <c r="AQ688" s="376" t="s">
        <v>682</v>
      </c>
      <c r="AR688" s="369">
        <v>2.4666666666666665E-3</v>
      </c>
      <c r="AS688" s="369">
        <v>2.4666666666666665E-3</v>
      </c>
      <c r="AT688" s="369"/>
      <c r="AW688" s="680"/>
      <c r="AX688" s="680"/>
      <c r="AY688" s="681"/>
      <c r="AZ688" s="681"/>
      <c r="BA688" s="681"/>
      <c r="BB688" s="681"/>
      <c r="BC688" s="681"/>
      <c r="BD688" s="681"/>
      <c r="BE688" s="681"/>
      <c r="BF688" s="681"/>
      <c r="BG688" s="682"/>
      <c r="BH688" s="682"/>
      <c r="BI688" s="683"/>
      <c r="BJ688" s="683"/>
      <c r="BK688" s="683"/>
      <c r="BL688" s="218"/>
      <c r="BM688" s="682"/>
      <c r="BN688" s="682"/>
      <c r="BO688" s="682"/>
      <c r="BP688" s="682"/>
      <c r="BQ688" s="682"/>
      <c r="BR688" s="682"/>
      <c r="BS688" s="682"/>
      <c r="BT688" s="682"/>
      <c r="BU688" s="682"/>
      <c r="BV688" s="684"/>
      <c r="BW688" s="681"/>
    </row>
    <row r="689" spans="2:75" ht="15.75" customHeight="1">
      <c r="B689" s="363" t="s">
        <v>1012</v>
      </c>
      <c r="C689" s="364">
        <v>37888003000113</v>
      </c>
      <c r="D689" s="365" t="s">
        <v>14</v>
      </c>
      <c r="E689" s="365" t="s">
        <v>607</v>
      </c>
      <c r="F689" s="365"/>
      <c r="G689" s="366"/>
      <c r="H689" s="366" t="s">
        <v>34</v>
      </c>
      <c r="I689" s="366" t="s">
        <v>34</v>
      </c>
      <c r="J689" s="366" t="s">
        <v>608</v>
      </c>
      <c r="K689" s="367" t="s">
        <v>48</v>
      </c>
      <c r="L689" s="368"/>
      <c r="M689" s="368" t="s">
        <v>1418</v>
      </c>
      <c r="N689" s="367">
        <v>552704</v>
      </c>
      <c r="O689" s="367" t="s">
        <v>1321</v>
      </c>
      <c r="P689" s="371">
        <v>44095</v>
      </c>
      <c r="Q689" s="372">
        <v>3043985.91</v>
      </c>
      <c r="R689" s="372">
        <v>3626693.6547619007</v>
      </c>
      <c r="S689" s="367">
        <v>32</v>
      </c>
      <c r="T689" s="369">
        <v>-6.4198574444582324E-2</v>
      </c>
      <c r="U689" s="369">
        <v>-0.82990750221070064</v>
      </c>
      <c r="V689" s="369">
        <v>-0.2155086358981726</v>
      </c>
      <c r="W689" s="369">
        <v>-2.1127052356338991</v>
      </c>
      <c r="X689" s="369" t="s">
        <v>1421</v>
      </c>
      <c r="Y689" s="369" t="s">
        <v>1421</v>
      </c>
      <c r="Z689" s="369" t="s">
        <v>1421</v>
      </c>
      <c r="AA689" s="369" t="s">
        <v>1421</v>
      </c>
      <c r="AB689" s="369">
        <v>0.2327190184225178</v>
      </c>
      <c r="AC689" s="373">
        <v>-1.3440018504105755</v>
      </c>
      <c r="AD689" s="555">
        <v>36352709000101</v>
      </c>
      <c r="AE689" s="370" t="s">
        <v>2457</v>
      </c>
      <c r="AF689" s="370" t="s">
        <v>2287</v>
      </c>
      <c r="AG689" s="374" t="s">
        <v>1445</v>
      </c>
      <c r="AH689" s="374" t="s">
        <v>2282</v>
      </c>
      <c r="AI689" s="374">
        <v>100000</v>
      </c>
      <c r="AJ689" s="374">
        <v>50000</v>
      </c>
      <c r="AK689" s="374">
        <v>100000</v>
      </c>
      <c r="AL689" s="369">
        <v>1.8500000000000003E-2</v>
      </c>
      <c r="AM689" s="369">
        <v>0.2</v>
      </c>
      <c r="AN689" s="369" t="s">
        <v>34</v>
      </c>
      <c r="AO689" s="367" t="s">
        <v>1324</v>
      </c>
      <c r="AP689" s="370" t="s">
        <v>716</v>
      </c>
      <c r="AQ689" s="376" t="s">
        <v>682</v>
      </c>
      <c r="AR689" s="369">
        <v>2.4666666666666665E-3</v>
      </c>
      <c r="AS689" s="369">
        <v>2.4666666666666665E-3</v>
      </c>
      <c r="AT689" s="369"/>
      <c r="AX689" s="680"/>
      <c r="AY689" s="681"/>
      <c r="AZ689" s="681"/>
      <c r="BA689" s="681"/>
      <c r="BB689" s="682"/>
      <c r="BC689" s="681"/>
      <c r="BD689" s="681"/>
      <c r="BE689" s="681"/>
      <c r="BF689" s="681"/>
      <c r="BG689" s="682"/>
      <c r="BH689" s="682"/>
      <c r="BI689" s="683"/>
      <c r="BJ689" s="683"/>
      <c r="BK689" s="683"/>
      <c r="BL689" s="682"/>
      <c r="BM689" s="682"/>
      <c r="BN689" s="682"/>
      <c r="BO689" s="682"/>
      <c r="BP689" s="682"/>
      <c r="BQ689" s="682"/>
      <c r="BR689" s="682"/>
      <c r="BS689" s="682"/>
      <c r="BT689" s="685"/>
      <c r="BU689" s="686"/>
      <c r="BV689" s="684"/>
      <c r="BW689" s="687"/>
    </row>
    <row r="690" spans="2:75" ht="15.75" customHeight="1">
      <c r="B690" s="363" t="s">
        <v>1013</v>
      </c>
      <c r="C690" s="364">
        <v>18628905000176</v>
      </c>
      <c r="D690" s="365" t="s">
        <v>14</v>
      </c>
      <c r="E690" s="365" t="s">
        <v>607</v>
      </c>
      <c r="F690" s="365" t="s">
        <v>860</v>
      </c>
      <c r="G690" s="366"/>
      <c r="H690" s="366" t="s">
        <v>34</v>
      </c>
      <c r="I690" s="366" t="s">
        <v>34</v>
      </c>
      <c r="J690" s="366" t="s">
        <v>611</v>
      </c>
      <c r="K690" s="367"/>
      <c r="L690" s="368"/>
      <c r="M690" s="368" t="s">
        <v>1418</v>
      </c>
      <c r="N690" s="367">
        <v>416703</v>
      </c>
      <c r="O690" s="367" t="s">
        <v>1321</v>
      </c>
      <c r="P690" s="371">
        <v>42457</v>
      </c>
      <c r="Q690" s="372">
        <v>25957530.280000001</v>
      </c>
      <c r="R690" s="372">
        <v>30717548.242063507</v>
      </c>
      <c r="S690" s="367">
        <v>65</v>
      </c>
      <c r="T690" s="369">
        <v>-0.21396861270573442</v>
      </c>
      <c r="U690" s="369">
        <v>-2.7660140191335696</v>
      </c>
      <c r="V690" s="369">
        <v>-0.17856254719504505</v>
      </c>
      <c r="W690" s="369">
        <v>-1.750510028402513</v>
      </c>
      <c r="X690" s="369">
        <v>-5.601129737640187E-2</v>
      </c>
      <c r="Y690" s="369">
        <v>-0.42474384304833734</v>
      </c>
      <c r="Z690" s="369">
        <v>0.52214393896979838</v>
      </c>
      <c r="AA690" s="369">
        <v>2.9680354220406442</v>
      </c>
      <c r="AB690" s="369">
        <v>0.24061904932273381</v>
      </c>
      <c r="AC690" s="373">
        <v>-1.1011965194560152</v>
      </c>
      <c r="AD690" s="555">
        <v>23668075000140</v>
      </c>
      <c r="AE690" s="370" t="s">
        <v>2457</v>
      </c>
      <c r="AF690" s="370" t="s">
        <v>2287</v>
      </c>
      <c r="AG690" s="374" t="s">
        <v>1445</v>
      </c>
      <c r="AH690" s="374" t="s">
        <v>2279</v>
      </c>
      <c r="AI690" s="374">
        <v>100000</v>
      </c>
      <c r="AJ690" s="374">
        <v>50000</v>
      </c>
      <c r="AK690" s="374">
        <v>100000</v>
      </c>
      <c r="AL690" s="369">
        <v>1.7500000000000002E-2</v>
      </c>
      <c r="AM690" s="369" t="s">
        <v>34</v>
      </c>
      <c r="AN690" s="369" t="s">
        <v>2296</v>
      </c>
      <c r="AO690" s="367" t="s">
        <v>1324</v>
      </c>
      <c r="AP690" s="370" t="s">
        <v>716</v>
      </c>
      <c r="AQ690" s="376" t="s">
        <v>687</v>
      </c>
      <c r="AR690" s="369">
        <v>3.5000000000000005E-3</v>
      </c>
      <c r="AS690" s="369">
        <v>3.5000000000000005E-3</v>
      </c>
      <c r="AT690" s="369"/>
      <c r="AX690" s="680"/>
      <c r="AY690" s="681"/>
      <c r="AZ690" s="681"/>
      <c r="BA690" s="681"/>
      <c r="BB690" s="682"/>
      <c r="BC690" s="681"/>
      <c r="BD690" s="681"/>
      <c r="BE690" s="681"/>
      <c r="BF690" s="681"/>
      <c r="BG690" s="682"/>
      <c r="BH690" s="682"/>
      <c r="BI690" s="683"/>
      <c r="BJ690" s="683"/>
      <c r="BK690" s="683"/>
      <c r="BL690" s="682"/>
      <c r="BM690" s="682"/>
      <c r="BN690" s="682"/>
      <c r="BO690" s="682"/>
      <c r="BP690" s="682"/>
      <c r="BQ690" s="682"/>
      <c r="BR690" s="682"/>
      <c r="BS690" s="682"/>
      <c r="BT690" s="685"/>
      <c r="BU690" s="686"/>
      <c r="BV690" s="684"/>
      <c r="BW690" s="687"/>
    </row>
    <row r="691" spans="2:75" ht="15.75" customHeight="1">
      <c r="B691" s="363" t="s">
        <v>246</v>
      </c>
      <c r="C691" s="364">
        <v>3119883000141</v>
      </c>
      <c r="D691" s="365" t="s">
        <v>13</v>
      </c>
      <c r="E691" s="365" t="s">
        <v>615</v>
      </c>
      <c r="F691" s="365" t="s">
        <v>619</v>
      </c>
      <c r="G691" s="366" t="s">
        <v>34</v>
      </c>
      <c r="H691" s="366" t="s">
        <v>1337</v>
      </c>
      <c r="I691" s="366" t="s">
        <v>34</v>
      </c>
      <c r="J691" s="366" t="s">
        <v>611</v>
      </c>
      <c r="K691" s="367" t="s">
        <v>48</v>
      </c>
      <c r="L691" s="368"/>
      <c r="M691" s="368" t="s">
        <v>1418</v>
      </c>
      <c r="N691" s="367">
        <v>73652</v>
      </c>
      <c r="O691" s="367" t="s">
        <v>1321</v>
      </c>
      <c r="P691" s="371">
        <v>36342</v>
      </c>
      <c r="Q691" s="372">
        <v>55815222.079999998</v>
      </c>
      <c r="R691" s="372">
        <v>54770027.610555544</v>
      </c>
      <c r="S691" s="367">
        <v>1</v>
      </c>
      <c r="T691" s="369">
        <v>8.337735731448026E-2</v>
      </c>
      <c r="U691" s="369">
        <v>1.0778353717109488</v>
      </c>
      <c r="V691" s="369">
        <v>0.10499784679546553</v>
      </c>
      <c r="W691" s="369">
        <v>1.0293299836015855</v>
      </c>
      <c r="X691" s="369">
        <v>0.11691266623525998</v>
      </c>
      <c r="Y691" s="369">
        <v>0.88656998648121488</v>
      </c>
      <c r="Z691" s="369">
        <v>0.18331949790886282</v>
      </c>
      <c r="AA691" s="369">
        <v>1.0420474561434721</v>
      </c>
      <c r="AB691" s="369">
        <v>8.6988946298215981E-3</v>
      </c>
      <c r="AC691" s="373">
        <v>0.31599051597447658</v>
      </c>
      <c r="AD691" s="555">
        <v>10841389000151</v>
      </c>
      <c r="AE691" s="370" t="s">
        <v>2457</v>
      </c>
      <c r="AF691" s="370" t="s">
        <v>2287</v>
      </c>
      <c r="AG691" s="374" t="s">
        <v>1445</v>
      </c>
      <c r="AH691" s="374" t="s">
        <v>2282</v>
      </c>
      <c r="AI691" s="374">
        <v>50000</v>
      </c>
      <c r="AJ691" s="374">
        <v>10000</v>
      </c>
      <c r="AK691" s="374">
        <v>50000</v>
      </c>
      <c r="AL691" s="369">
        <v>1.3500000000000002E-2</v>
      </c>
      <c r="AM691" s="369">
        <v>0.2</v>
      </c>
      <c r="AN691" s="369" t="s">
        <v>64</v>
      </c>
      <c r="AO691" s="367" t="s">
        <v>1324</v>
      </c>
      <c r="AP691" s="370" t="s">
        <v>13</v>
      </c>
      <c r="AQ691" s="376" t="s">
        <v>668</v>
      </c>
      <c r="AR691" s="369">
        <v>2.6999999999999997E-3</v>
      </c>
      <c r="AS691" s="369">
        <v>2.6999999999999997E-3</v>
      </c>
      <c r="AT691" s="369"/>
      <c r="AX691" s="680"/>
      <c r="AY691" s="681"/>
      <c r="AZ691" s="681"/>
      <c r="BA691" s="681"/>
      <c r="BB691" s="682"/>
      <c r="BC691" s="681"/>
      <c r="BD691" s="681"/>
      <c r="BE691" s="681"/>
      <c r="BF691" s="681"/>
      <c r="BG691" s="682"/>
      <c r="BH691" s="682"/>
      <c r="BI691" s="683"/>
      <c r="BJ691" s="683"/>
      <c r="BK691" s="683"/>
      <c r="BL691" s="682"/>
      <c r="BM691" s="682"/>
      <c r="BN691" s="682"/>
      <c r="BO691" s="682"/>
      <c r="BP691" s="682"/>
      <c r="BQ691" s="682"/>
      <c r="BR691" s="682"/>
      <c r="BS691" s="682"/>
      <c r="BT691" s="685"/>
      <c r="BU691" s="686"/>
      <c r="BV691" s="684"/>
      <c r="BW691" s="687"/>
    </row>
    <row r="692" spans="2:75" ht="15.75" customHeight="1">
      <c r="B692" s="363" t="s">
        <v>247</v>
      </c>
      <c r="C692" s="364">
        <v>11228311000129</v>
      </c>
      <c r="D692" s="365" t="s">
        <v>14</v>
      </c>
      <c r="E692" s="365" t="s">
        <v>607</v>
      </c>
      <c r="F692" s="365"/>
      <c r="G692" s="366"/>
      <c r="H692" s="366" t="s">
        <v>34</v>
      </c>
      <c r="I692" s="366" t="s">
        <v>34</v>
      </c>
      <c r="J692" s="366" t="s">
        <v>608</v>
      </c>
      <c r="K692" s="367" t="s">
        <v>48</v>
      </c>
      <c r="L692" s="368" t="s">
        <v>1339</v>
      </c>
      <c r="M692" s="368" t="s">
        <v>34</v>
      </c>
      <c r="N692" s="367">
        <v>241474</v>
      </c>
      <c r="O692" s="367" t="s">
        <v>1321</v>
      </c>
      <c r="P692" s="371">
        <v>40147</v>
      </c>
      <c r="Q692" s="372">
        <v>74540441.890000001</v>
      </c>
      <c r="R692" s="372">
        <v>93104303.508055508</v>
      </c>
      <c r="S692" s="367">
        <v>32</v>
      </c>
      <c r="T692" s="369">
        <v>-3.8411846663696125E-2</v>
      </c>
      <c r="U692" s="369">
        <v>-0.49655743909837974</v>
      </c>
      <c r="V692" s="369">
        <v>-0.19306201039753179</v>
      </c>
      <c r="W692" s="369">
        <v>-1.8926532501537232</v>
      </c>
      <c r="X692" s="369">
        <v>-7.5341292227378287E-2</v>
      </c>
      <c r="Y692" s="369">
        <v>-0.57132670550078568</v>
      </c>
      <c r="Z692" s="369">
        <v>0.10043324414943022</v>
      </c>
      <c r="AA692" s="369">
        <v>0.57089511902427192</v>
      </c>
      <c r="AB692" s="369">
        <v>0.24839376536553978</v>
      </c>
      <c r="AC692" s="373">
        <v>-1.1303733076942106</v>
      </c>
      <c r="AD692" s="555">
        <v>11228490000102</v>
      </c>
      <c r="AE692" s="370" t="s">
        <v>2457</v>
      </c>
      <c r="AF692" s="370" t="s">
        <v>2287</v>
      </c>
      <c r="AG692" s="374" t="s">
        <v>1445</v>
      </c>
      <c r="AH692" s="374" t="s">
        <v>2282</v>
      </c>
      <c r="AI692" s="374">
        <v>100000</v>
      </c>
      <c r="AJ692" s="374">
        <v>50000</v>
      </c>
      <c r="AK692" s="374">
        <v>100000</v>
      </c>
      <c r="AL692" s="369">
        <v>2.6000000000000002E-2</v>
      </c>
      <c r="AM692" s="369" t="s">
        <v>34</v>
      </c>
      <c r="AN692" s="369" t="s">
        <v>2296</v>
      </c>
      <c r="AO692" s="367" t="s">
        <v>1324</v>
      </c>
      <c r="AP692" s="370" t="s">
        <v>716</v>
      </c>
      <c r="AQ692" s="376" t="s">
        <v>659</v>
      </c>
      <c r="AR692" s="369">
        <v>5.1999999999999998E-3</v>
      </c>
      <c r="AS692" s="369">
        <v>5.1999999999999998E-3</v>
      </c>
      <c r="AT692" s="369"/>
      <c r="AX692" s="680"/>
      <c r="AY692" s="681"/>
      <c r="AZ692" s="681"/>
      <c r="BA692" s="681"/>
      <c r="BB692" s="682"/>
      <c r="BC692" s="681"/>
      <c r="BD692" s="681"/>
      <c r="BE692" s="681"/>
      <c r="BF692" s="681"/>
      <c r="BG692" s="682"/>
      <c r="BH692" s="682"/>
      <c r="BI692" s="683"/>
      <c r="BJ692" s="683"/>
      <c r="BK692" s="683"/>
      <c r="BL692" s="682"/>
      <c r="BM692" s="682"/>
      <c r="BN692" s="682"/>
      <c r="BO692" s="682"/>
      <c r="BP692" s="682"/>
      <c r="BQ692" s="682"/>
      <c r="BR692" s="682"/>
      <c r="BS692" s="682"/>
      <c r="BT692" s="685"/>
      <c r="BU692" s="686"/>
      <c r="BV692" s="684"/>
      <c r="BW692" s="687"/>
    </row>
    <row r="693" spans="2:75" ht="15.75" customHeight="1">
      <c r="B693" s="363" t="s">
        <v>1014</v>
      </c>
      <c r="C693" s="364">
        <v>11175745000108</v>
      </c>
      <c r="D693" s="365" t="s">
        <v>14</v>
      </c>
      <c r="E693" s="365" t="s">
        <v>607</v>
      </c>
      <c r="F693" s="365"/>
      <c r="G693" s="366"/>
      <c r="H693" s="366" t="s">
        <v>34</v>
      </c>
      <c r="I693" s="366" t="s">
        <v>34</v>
      </c>
      <c r="J693" s="366" t="s">
        <v>608</v>
      </c>
      <c r="K693" s="367" t="s">
        <v>48</v>
      </c>
      <c r="L693" s="368"/>
      <c r="M693" s="368" t="s">
        <v>34</v>
      </c>
      <c r="N693" s="367">
        <v>249181</v>
      </c>
      <c r="O693" s="367" t="s">
        <v>1321</v>
      </c>
      <c r="P693" s="371">
        <v>40323</v>
      </c>
      <c r="Q693" s="372">
        <v>28423130.43</v>
      </c>
      <c r="R693" s="372">
        <v>74591020.194682494</v>
      </c>
      <c r="S693" s="367">
        <v>32</v>
      </c>
      <c r="T693" s="369">
        <v>-5.1689705589786805E-2</v>
      </c>
      <c r="U693" s="369">
        <v>-0.66820291302662349</v>
      </c>
      <c r="V693" s="369">
        <v>-0.23418956084548925</v>
      </c>
      <c r="W693" s="369">
        <v>-2.2958407641856557</v>
      </c>
      <c r="X693" s="369">
        <v>-0.15333655630135035</v>
      </c>
      <c r="Y693" s="369">
        <v>-1.1627789616362771</v>
      </c>
      <c r="Z693" s="369">
        <v>-3.0610334867038458E-2</v>
      </c>
      <c r="AA693" s="369">
        <v>-0.17399906689551939</v>
      </c>
      <c r="AB693" s="369">
        <v>0.24961265939353142</v>
      </c>
      <c r="AC693" s="373">
        <v>-1.3330308950174119</v>
      </c>
      <c r="AD693" s="555">
        <v>0</v>
      </c>
      <c r="AE693" s="370" t="s">
        <v>2457</v>
      </c>
      <c r="AF693" s="370" t="s">
        <v>2287</v>
      </c>
      <c r="AG693" s="374" t="s">
        <v>1445</v>
      </c>
      <c r="AH693" s="374" t="s">
        <v>2379</v>
      </c>
      <c r="AI693" s="374">
        <v>100000</v>
      </c>
      <c r="AJ693" s="374">
        <v>50000</v>
      </c>
      <c r="AK693" s="374">
        <v>100000</v>
      </c>
      <c r="AL693" s="369">
        <v>2.75E-2</v>
      </c>
      <c r="AM693" s="369" t="s">
        <v>34</v>
      </c>
      <c r="AN693" s="369" t="s">
        <v>34</v>
      </c>
      <c r="AO693" s="367" t="s">
        <v>1324</v>
      </c>
      <c r="AP693" s="370" t="s">
        <v>716</v>
      </c>
      <c r="AQ693" s="376" t="s">
        <v>659</v>
      </c>
      <c r="AR693" s="369">
        <v>5.4999999999999997E-3</v>
      </c>
      <c r="AS693" s="369">
        <v>5.4999999999999997E-3</v>
      </c>
      <c r="AT693" s="369"/>
      <c r="AW693" s="680"/>
      <c r="AX693" s="680"/>
      <c r="AY693" s="681"/>
      <c r="AZ693" s="681"/>
      <c r="BA693" s="681"/>
      <c r="BB693" s="682"/>
      <c r="BC693" s="681"/>
      <c r="BD693" s="681"/>
      <c r="BE693" s="681"/>
      <c r="BF693" s="681"/>
      <c r="BG693" s="682"/>
      <c r="BH693" s="682"/>
      <c r="BI693" s="683"/>
      <c r="BJ693" s="683"/>
      <c r="BK693" s="683"/>
      <c r="BL693" s="218"/>
      <c r="BM693" s="682"/>
      <c r="BN693" s="682"/>
      <c r="BO693" s="682"/>
      <c r="BP693" s="682"/>
      <c r="BQ693" s="682"/>
      <c r="BR693" s="682"/>
      <c r="BS693" s="682"/>
      <c r="BT693" s="685"/>
      <c r="BU693" s="686"/>
      <c r="BV693" s="684"/>
      <c r="BW693" s="687"/>
    </row>
    <row r="694" spans="2:75" ht="15.75" customHeight="1">
      <c r="B694" s="363" t="s">
        <v>1015</v>
      </c>
      <c r="C694" s="364">
        <v>8912591000185</v>
      </c>
      <c r="D694" s="365" t="s">
        <v>13</v>
      </c>
      <c r="E694" s="365" t="s">
        <v>615</v>
      </c>
      <c r="F694" s="365" t="s">
        <v>619</v>
      </c>
      <c r="G694" s="366" t="s">
        <v>34</v>
      </c>
      <c r="H694" s="366" t="s">
        <v>1337</v>
      </c>
      <c r="I694" s="366" t="s">
        <v>34</v>
      </c>
      <c r="J694" s="366" t="s">
        <v>611</v>
      </c>
      <c r="K694" s="367" t="s">
        <v>48</v>
      </c>
      <c r="L694" s="368"/>
      <c r="M694" s="368" t="s">
        <v>1418</v>
      </c>
      <c r="N694" s="367">
        <v>191663</v>
      </c>
      <c r="O694" s="367" t="s">
        <v>1321</v>
      </c>
      <c r="P694" s="371">
        <v>39295</v>
      </c>
      <c r="Q694" s="372">
        <v>131757957.26000001</v>
      </c>
      <c r="R694" s="372">
        <v>154511866.11880958</v>
      </c>
      <c r="S694" s="367">
        <v>16</v>
      </c>
      <c r="T694" s="369">
        <v>9.1252080966770954E-2</v>
      </c>
      <c r="U694" s="369">
        <v>1.1796334613634458</v>
      </c>
      <c r="V694" s="369">
        <v>0.11329642169628196</v>
      </c>
      <c r="W694" s="369">
        <v>1.1106837658673643</v>
      </c>
      <c r="X694" s="369">
        <v>0.12046859122314624</v>
      </c>
      <c r="Y694" s="369">
        <v>0.91353521163564511</v>
      </c>
      <c r="Z694" s="369">
        <v>0.21138509092811453</v>
      </c>
      <c r="AA694" s="369">
        <v>1.2015813854007336</v>
      </c>
      <c r="AB694" s="369">
        <v>1.3411062146122445E-2</v>
      </c>
      <c r="AC694" s="373">
        <v>0.7669554758301601</v>
      </c>
      <c r="AD694" s="555">
        <v>10756521000127</v>
      </c>
      <c r="AE694" s="370" t="s">
        <v>2457</v>
      </c>
      <c r="AF694" s="370" t="s">
        <v>2287</v>
      </c>
      <c r="AG694" s="374" t="s">
        <v>1445</v>
      </c>
      <c r="AH694" s="374" t="s">
        <v>2282</v>
      </c>
      <c r="AI694" s="374">
        <v>100000</v>
      </c>
      <c r="AJ694" s="374">
        <v>50000</v>
      </c>
      <c r="AK694" s="374">
        <v>100000</v>
      </c>
      <c r="AL694" s="369">
        <v>1.8500000000000003E-2</v>
      </c>
      <c r="AM694" s="369">
        <v>0.2</v>
      </c>
      <c r="AN694" s="369" t="s">
        <v>64</v>
      </c>
      <c r="AO694" s="367" t="s">
        <v>1324</v>
      </c>
      <c r="AP694" s="370" t="s">
        <v>13</v>
      </c>
      <c r="AQ694" s="376" t="s">
        <v>668</v>
      </c>
      <c r="AR694" s="369">
        <v>2.4666666666666665E-3</v>
      </c>
      <c r="AS694" s="369">
        <v>2.4666666666666665E-3</v>
      </c>
      <c r="AT694" s="369"/>
      <c r="AW694" s="680"/>
      <c r="AX694" s="680"/>
      <c r="AY694" s="681"/>
      <c r="AZ694" s="681"/>
      <c r="BA694" s="681"/>
      <c r="BB694" s="682"/>
      <c r="BC694" s="681"/>
      <c r="BD694" s="681"/>
      <c r="BE694" s="681"/>
      <c r="BF694" s="681"/>
      <c r="BG694" s="682"/>
      <c r="BH694" s="682"/>
      <c r="BI694" s="683"/>
      <c r="BJ694" s="683"/>
      <c r="BK694" s="683"/>
      <c r="BL694" s="218"/>
      <c r="BM694" s="682"/>
      <c r="BN694" s="682"/>
      <c r="BO694" s="682"/>
      <c r="BP694" s="682"/>
      <c r="BQ694" s="682"/>
      <c r="BR694" s="682"/>
      <c r="BS694" s="682"/>
      <c r="BT694" s="685"/>
      <c r="BU694" s="686"/>
      <c r="BV694" s="684"/>
      <c r="BW694" s="687"/>
    </row>
    <row r="695" spans="2:75" ht="15.75" customHeight="1">
      <c r="B695" s="363" t="s">
        <v>248</v>
      </c>
      <c r="C695" s="364">
        <v>30005655000113</v>
      </c>
      <c r="D695" s="365" t="s">
        <v>13</v>
      </c>
      <c r="E695" s="365" t="s">
        <v>615</v>
      </c>
      <c r="F695" s="365" t="s">
        <v>619</v>
      </c>
      <c r="G695" s="366" t="s">
        <v>34</v>
      </c>
      <c r="H695" s="366" t="s">
        <v>1337</v>
      </c>
      <c r="I695" s="366" t="s">
        <v>34</v>
      </c>
      <c r="J695" s="366" t="s">
        <v>611</v>
      </c>
      <c r="K695" s="367" t="s">
        <v>48</v>
      </c>
      <c r="L695" s="368"/>
      <c r="M695" s="368" t="s">
        <v>1418</v>
      </c>
      <c r="N695" s="367">
        <v>471941</v>
      </c>
      <c r="O695" s="367" t="s">
        <v>1321</v>
      </c>
      <c r="P695" s="371">
        <v>43318</v>
      </c>
      <c r="Q695" s="372">
        <v>41711271.340000004</v>
      </c>
      <c r="R695" s="372">
        <v>55641808.347023815</v>
      </c>
      <c r="S695" s="367">
        <v>16</v>
      </c>
      <c r="T695" s="369">
        <v>9.0994066105640536E-2</v>
      </c>
      <c r="U695" s="369">
        <v>1.1762980528939193</v>
      </c>
      <c r="V695" s="369">
        <v>0.11303419423821826</v>
      </c>
      <c r="W695" s="369">
        <v>1.1081130599591338</v>
      </c>
      <c r="X695" s="369">
        <v>0.12019297272363327</v>
      </c>
      <c r="Y695" s="369">
        <v>0.9114451464848301</v>
      </c>
      <c r="Z695" s="369">
        <v>0.21021852238906802</v>
      </c>
      <c r="AA695" s="369">
        <v>1.1949502316369656</v>
      </c>
      <c r="AB695" s="369">
        <v>1.3275293001467977E-2</v>
      </c>
      <c r="AC695" s="373">
        <v>0.75691096729291907</v>
      </c>
      <c r="AD695" s="555">
        <v>10756521000127</v>
      </c>
      <c r="AE695" s="370" t="s">
        <v>2457</v>
      </c>
      <c r="AF695" s="370" t="s">
        <v>2287</v>
      </c>
      <c r="AG695" s="374" t="s">
        <v>1445</v>
      </c>
      <c r="AH695" s="374" t="s">
        <v>2282</v>
      </c>
      <c r="AI695" s="374">
        <v>20000</v>
      </c>
      <c r="AJ695" s="374">
        <v>1000</v>
      </c>
      <c r="AK695" s="374">
        <v>5000</v>
      </c>
      <c r="AL695" s="369">
        <v>1.8500000000000003E-2</v>
      </c>
      <c r="AM695" s="369">
        <v>0.2</v>
      </c>
      <c r="AN695" s="369" t="s">
        <v>64</v>
      </c>
      <c r="AO695" s="367" t="s">
        <v>1324</v>
      </c>
      <c r="AP695" s="370" t="s">
        <v>13</v>
      </c>
      <c r="AQ695" s="376" t="s">
        <v>668</v>
      </c>
      <c r="AR695" s="369">
        <v>2.4666666666666665E-3</v>
      </c>
      <c r="AS695" s="369">
        <v>2.4666666666666665E-3</v>
      </c>
      <c r="AT695" s="369"/>
      <c r="AW695" s="680"/>
      <c r="AX695" s="680"/>
      <c r="AY695" s="681"/>
      <c r="AZ695" s="681"/>
      <c r="BA695" s="681"/>
      <c r="BB695" s="682"/>
      <c r="BC695" s="681"/>
      <c r="BD695" s="681"/>
      <c r="BE695" s="681"/>
      <c r="BF695" s="681"/>
      <c r="BG695" s="682"/>
      <c r="BH695" s="682"/>
      <c r="BI695" s="683"/>
      <c r="BJ695" s="683"/>
      <c r="BK695" s="683"/>
      <c r="BL695" s="218"/>
      <c r="BM695" s="682"/>
      <c r="BN695" s="682"/>
      <c r="BO695" s="682"/>
      <c r="BP695" s="682"/>
      <c r="BQ695" s="682"/>
      <c r="BR695" s="682"/>
      <c r="BS695" s="682"/>
      <c r="BT695" s="685"/>
      <c r="BU695" s="686"/>
      <c r="BV695" s="684"/>
      <c r="BW695" s="687"/>
    </row>
    <row r="696" spans="2:75" ht="15.75" customHeight="1">
      <c r="B696" s="363" t="s">
        <v>249</v>
      </c>
      <c r="C696" s="364">
        <v>21946695000179</v>
      </c>
      <c r="D696" s="365" t="s">
        <v>11</v>
      </c>
      <c r="E696" s="365" t="s">
        <v>620</v>
      </c>
      <c r="F696" s="365" t="s">
        <v>663</v>
      </c>
      <c r="G696" s="366" t="s">
        <v>738</v>
      </c>
      <c r="H696" s="366" t="s">
        <v>34</v>
      </c>
      <c r="I696" s="366"/>
      <c r="J696" s="366" t="s">
        <v>608</v>
      </c>
      <c r="K696" s="367" t="s">
        <v>48</v>
      </c>
      <c r="L696" s="368" t="s">
        <v>1339</v>
      </c>
      <c r="M696" s="368" t="s">
        <v>34</v>
      </c>
      <c r="N696" s="367">
        <v>393185</v>
      </c>
      <c r="O696" s="367" t="s">
        <v>1321</v>
      </c>
      <c r="P696" s="371">
        <v>42118</v>
      </c>
      <c r="Q696" s="372">
        <v>327919925.73000002</v>
      </c>
      <c r="R696" s="372">
        <v>342931780.14373022</v>
      </c>
      <c r="S696" s="367">
        <v>76</v>
      </c>
      <c r="T696" s="369">
        <v>8.7314327036811967E-2</v>
      </c>
      <c r="U696" s="369">
        <v>1.1287293477346669</v>
      </c>
      <c r="V696" s="369">
        <v>0.11049730768022203</v>
      </c>
      <c r="W696" s="369">
        <v>1.0832430890136524</v>
      </c>
      <c r="X696" s="369">
        <v>0.22309032086324643</v>
      </c>
      <c r="Y696" s="369">
        <v>1.6917344298163628</v>
      </c>
      <c r="Z696" s="369">
        <v>0.17917301327133872</v>
      </c>
      <c r="AA696" s="369">
        <v>1.0184774932221352</v>
      </c>
      <c r="AB696" s="369">
        <v>6.7166321318470647E-3</v>
      </c>
      <c r="AC696" s="373">
        <v>1.1464267141977618</v>
      </c>
      <c r="AD696" s="555">
        <v>21762085000115</v>
      </c>
      <c r="AE696" s="370" t="s">
        <v>2457</v>
      </c>
      <c r="AF696" s="370" t="s">
        <v>2287</v>
      </c>
      <c r="AG696" s="374" t="s">
        <v>1445</v>
      </c>
      <c r="AH696" s="374" t="s">
        <v>2282</v>
      </c>
      <c r="AI696" s="374">
        <v>100000</v>
      </c>
      <c r="AJ696" s="374">
        <v>50000</v>
      </c>
      <c r="AK696" s="374">
        <v>100000</v>
      </c>
      <c r="AL696" s="369">
        <v>8.5000000000000006E-3</v>
      </c>
      <c r="AM696" s="369">
        <v>0.2</v>
      </c>
      <c r="AN696" s="369" t="s">
        <v>64</v>
      </c>
      <c r="AO696" s="367" t="s">
        <v>1324</v>
      </c>
      <c r="AP696" s="370" t="s">
        <v>13</v>
      </c>
      <c r="AQ696" s="376" t="s">
        <v>671</v>
      </c>
      <c r="AR696" s="369">
        <v>1.6665666666666665E-3</v>
      </c>
      <c r="AS696" s="369">
        <v>1.6665666666666665E-3</v>
      </c>
      <c r="AT696" s="369"/>
      <c r="AW696" s="680"/>
      <c r="AX696" s="680"/>
      <c r="AY696" s="681"/>
      <c r="AZ696" s="681"/>
      <c r="BA696" s="681"/>
      <c r="BB696" s="682"/>
      <c r="BC696" s="681"/>
      <c r="BD696" s="681"/>
      <c r="BE696" s="681"/>
      <c r="BF696" s="681"/>
      <c r="BG696" s="682"/>
      <c r="BH696" s="682"/>
      <c r="BI696" s="683"/>
      <c r="BJ696" s="683"/>
      <c r="BK696" s="683"/>
      <c r="BL696" s="218"/>
      <c r="BM696" s="682"/>
      <c r="BN696" s="682"/>
      <c r="BO696" s="682"/>
      <c r="BP696" s="682"/>
      <c r="BQ696" s="682"/>
      <c r="BR696" s="682"/>
      <c r="BS696" s="682"/>
      <c r="BT696" s="685"/>
      <c r="BU696" s="686"/>
      <c r="BV696" s="684"/>
      <c r="BW696" s="687"/>
    </row>
    <row r="697" spans="2:75" ht="15.75" customHeight="1">
      <c r="B697" s="363" t="s">
        <v>1016</v>
      </c>
      <c r="C697" s="364">
        <v>26525450000191</v>
      </c>
      <c r="D697" s="365" t="s">
        <v>11</v>
      </c>
      <c r="E697" s="365" t="s">
        <v>620</v>
      </c>
      <c r="F697" s="365" t="s">
        <v>663</v>
      </c>
      <c r="G697" s="366" t="s">
        <v>738</v>
      </c>
      <c r="H697" s="366" t="s">
        <v>34</v>
      </c>
      <c r="I697" s="366"/>
      <c r="J697" s="366" t="s">
        <v>611</v>
      </c>
      <c r="K697" s="367" t="s">
        <v>48</v>
      </c>
      <c r="L697" s="368" t="s">
        <v>1339</v>
      </c>
      <c r="M697" s="368" t="s">
        <v>34</v>
      </c>
      <c r="N697" s="367">
        <v>444456</v>
      </c>
      <c r="O697" s="367" t="s">
        <v>1321</v>
      </c>
      <c r="P697" s="371">
        <v>42754</v>
      </c>
      <c r="Q697" s="372">
        <v>123214972.52</v>
      </c>
      <c r="R697" s="372">
        <v>140474322.83630961</v>
      </c>
      <c r="S697" s="367">
        <v>76</v>
      </c>
      <c r="T697" s="369">
        <v>8.1994216607156556E-2</v>
      </c>
      <c r="U697" s="369">
        <v>1.0599552418240799</v>
      </c>
      <c r="V697" s="369">
        <v>9.7303882433552813E-2</v>
      </c>
      <c r="W697" s="369">
        <v>0.95390340627466053</v>
      </c>
      <c r="X697" s="369">
        <v>0.23360340470767627</v>
      </c>
      <c r="Y697" s="369">
        <v>1.7714570544212667</v>
      </c>
      <c r="Z697" s="369">
        <v>0.14736897421939466</v>
      </c>
      <c r="AA697" s="369">
        <v>0.83769302475472673</v>
      </c>
      <c r="AB697" s="369">
        <v>1.3080325510591198E-2</v>
      </c>
      <c r="AC697" s="373">
        <v>-0.32060437788296559</v>
      </c>
      <c r="AD697" s="555">
        <v>0</v>
      </c>
      <c r="AE697" s="370" t="s">
        <v>2457</v>
      </c>
      <c r="AF697" s="370" t="s">
        <v>2287</v>
      </c>
      <c r="AG697" s="374" t="s">
        <v>1445</v>
      </c>
      <c r="AH697" s="374" t="s">
        <v>726</v>
      </c>
      <c r="AI697" s="374">
        <v>100000</v>
      </c>
      <c r="AJ697" s="374">
        <v>50000</v>
      </c>
      <c r="AK697" s="374">
        <v>100000</v>
      </c>
      <c r="AL697" s="369">
        <v>1.3000000000000001E-2</v>
      </c>
      <c r="AM697" s="369">
        <v>0.2</v>
      </c>
      <c r="AN697" s="369" t="s">
        <v>64</v>
      </c>
      <c r="AO697" s="367" t="s">
        <v>1324</v>
      </c>
      <c r="AP697" s="370" t="s">
        <v>13</v>
      </c>
      <c r="AQ697" s="376" t="s">
        <v>679</v>
      </c>
      <c r="AR697" s="369">
        <v>2.0002666666666664E-3</v>
      </c>
      <c r="AS697" s="369">
        <v>2.0002666666666664E-3</v>
      </c>
      <c r="AT697" s="369"/>
      <c r="AW697" s="680"/>
      <c r="AX697" s="680"/>
      <c r="AY697" s="681"/>
      <c r="AZ697" s="681"/>
      <c r="BA697" s="681"/>
      <c r="BB697" s="682"/>
      <c r="BC697" s="681"/>
      <c r="BD697" s="681"/>
      <c r="BE697" s="681"/>
      <c r="BF697" s="681"/>
      <c r="BG697" s="682"/>
      <c r="BH697" s="682"/>
      <c r="BI697" s="683"/>
      <c r="BJ697" s="683"/>
      <c r="BK697" s="683"/>
      <c r="BL697" s="218"/>
      <c r="BM697" s="682"/>
      <c r="BN697" s="682"/>
      <c r="BO697" s="682"/>
      <c r="BP697" s="682"/>
      <c r="BQ697" s="682"/>
      <c r="BR697" s="682"/>
      <c r="BS697" s="682"/>
      <c r="BT697" s="685"/>
      <c r="BU697" s="686"/>
      <c r="BV697" s="684"/>
      <c r="BW697" s="687"/>
    </row>
    <row r="698" spans="2:75" ht="15.75" customHeight="1">
      <c r="B698" s="363" t="s">
        <v>1017</v>
      </c>
      <c r="C698" s="364">
        <v>32300350000160</v>
      </c>
      <c r="D698" s="365" t="s">
        <v>13</v>
      </c>
      <c r="E698" s="365" t="s">
        <v>615</v>
      </c>
      <c r="F698" s="365" t="s">
        <v>619</v>
      </c>
      <c r="G698" s="366" t="s">
        <v>34</v>
      </c>
      <c r="H698" s="366" t="s">
        <v>1337</v>
      </c>
      <c r="I698" s="366" t="s">
        <v>34</v>
      </c>
      <c r="J698" s="366"/>
      <c r="K698" s="367" t="s">
        <v>48</v>
      </c>
      <c r="L698" s="368" t="s">
        <v>1339</v>
      </c>
      <c r="M698" s="368" t="s">
        <v>1418</v>
      </c>
      <c r="N698" s="367">
        <v>487181</v>
      </c>
      <c r="O698" s="367" t="s">
        <v>1321</v>
      </c>
      <c r="P698" s="371">
        <v>43507</v>
      </c>
      <c r="Q698" s="372">
        <v>442774382.04000002</v>
      </c>
      <c r="R698" s="372">
        <v>531189169.50011903</v>
      </c>
      <c r="S698" s="367">
        <v>31</v>
      </c>
      <c r="T698" s="369">
        <v>0.11151668030511774</v>
      </c>
      <c r="U698" s="369">
        <v>1.4415978922824759</v>
      </c>
      <c r="V698" s="369">
        <v>0.13729620325482594</v>
      </c>
      <c r="W698" s="369">
        <v>1.3459618740577179</v>
      </c>
      <c r="X698" s="369">
        <v>0.13296055031130605</v>
      </c>
      <c r="Y698" s="369">
        <v>1.0082640066973183</v>
      </c>
      <c r="Z698" s="369">
        <v>0.25304832119480647</v>
      </c>
      <c r="AA698" s="369">
        <v>1.4384086929668376</v>
      </c>
      <c r="AB698" s="369">
        <v>2.1639840918209353E-2</v>
      </c>
      <c r="AC698" s="373">
        <v>1.4680139239131555</v>
      </c>
      <c r="AD698" s="555">
        <v>0</v>
      </c>
      <c r="AE698" s="370" t="s">
        <v>2292</v>
      </c>
      <c r="AF698" s="370" t="s">
        <v>2278</v>
      </c>
      <c r="AG698" s="374" t="s">
        <v>1444</v>
      </c>
      <c r="AH698" s="374" t="s">
        <v>2282</v>
      </c>
      <c r="AI698" s="374">
        <v>20000</v>
      </c>
      <c r="AJ698" s="374">
        <v>20000</v>
      </c>
      <c r="AK698" s="374">
        <v>20000</v>
      </c>
      <c r="AL698" s="369">
        <v>0</v>
      </c>
      <c r="AM698" s="369" t="s">
        <v>34</v>
      </c>
      <c r="AN698" s="369" t="s">
        <v>34</v>
      </c>
      <c r="AO698" s="367" t="s">
        <v>1324</v>
      </c>
      <c r="AP698" s="370" t="s">
        <v>13</v>
      </c>
      <c r="AQ698" s="376" t="s">
        <v>668</v>
      </c>
      <c r="AR698" s="369">
        <v>2.6666666666666666E-3</v>
      </c>
      <c r="AS698" s="369">
        <v>2.6666666666666666E-3</v>
      </c>
      <c r="AT698" s="369"/>
      <c r="AW698" s="680"/>
      <c r="AX698" s="680"/>
      <c r="AY698" s="681"/>
      <c r="AZ698" s="681"/>
      <c r="BA698" s="681"/>
      <c r="BB698" s="682"/>
      <c r="BC698" s="681"/>
      <c r="BD698" s="681"/>
      <c r="BE698" s="681"/>
      <c r="BF698" s="681"/>
      <c r="BG698" s="682"/>
      <c r="BH698" s="682"/>
      <c r="BI698" s="683"/>
      <c r="BJ698" s="683"/>
      <c r="BK698" s="683"/>
      <c r="BL698" s="218"/>
      <c r="BM698" s="682"/>
      <c r="BN698" s="682"/>
      <c r="BO698" s="682"/>
      <c r="BP698" s="682"/>
      <c r="BQ698" s="682"/>
      <c r="BR698" s="682"/>
      <c r="BS698" s="682"/>
      <c r="BT698" s="685"/>
      <c r="BU698" s="686"/>
      <c r="BV698" s="684"/>
      <c r="BW698" s="687"/>
    </row>
    <row r="699" spans="2:75" ht="15.75" customHeight="1">
      <c r="B699" s="363" t="s">
        <v>250</v>
      </c>
      <c r="C699" s="364">
        <v>13812165000100</v>
      </c>
      <c r="D699" s="365" t="s">
        <v>13</v>
      </c>
      <c r="E699" s="365" t="s">
        <v>615</v>
      </c>
      <c r="F699" s="365" t="s">
        <v>619</v>
      </c>
      <c r="G699" s="366" t="s">
        <v>34</v>
      </c>
      <c r="H699" s="366" t="s">
        <v>1337</v>
      </c>
      <c r="I699" s="366" t="s">
        <v>34</v>
      </c>
      <c r="J699" s="366" t="s">
        <v>611</v>
      </c>
      <c r="K699" s="367" t="s">
        <v>48</v>
      </c>
      <c r="L699" s="368" t="s">
        <v>1339</v>
      </c>
      <c r="M699" s="368" t="s">
        <v>1418</v>
      </c>
      <c r="N699" s="367">
        <v>285560</v>
      </c>
      <c r="O699" s="367" t="s">
        <v>1321</v>
      </c>
      <c r="P699" s="371">
        <v>40786</v>
      </c>
      <c r="Q699" s="372">
        <v>981840733.99000001</v>
      </c>
      <c r="R699" s="372">
        <v>1240869610.4779761</v>
      </c>
      <c r="S699" s="367">
        <v>31</v>
      </c>
      <c r="T699" s="369">
        <v>0.11349327743886461</v>
      </c>
      <c r="U699" s="369">
        <v>1.4671497492253542</v>
      </c>
      <c r="V699" s="369">
        <v>0.13939063471765878</v>
      </c>
      <c r="W699" s="369">
        <v>1.3664943056178809</v>
      </c>
      <c r="X699" s="369">
        <v>0.13500569158453679</v>
      </c>
      <c r="Y699" s="369">
        <v>1.0237726844937152</v>
      </c>
      <c r="Z699" s="369">
        <v>0.25652614711336552</v>
      </c>
      <c r="AA699" s="369">
        <v>1.4581777829582689</v>
      </c>
      <c r="AB699" s="369">
        <v>2.2534416247466101E-2</v>
      </c>
      <c r="AC699" s="373">
        <v>1.4922993140595402</v>
      </c>
      <c r="AD699" s="555">
        <v>97548167000123</v>
      </c>
      <c r="AE699" s="370" t="s">
        <v>2457</v>
      </c>
      <c r="AF699" s="370" t="s">
        <v>2287</v>
      </c>
      <c r="AG699" s="374" t="s">
        <v>1445</v>
      </c>
      <c r="AH699" s="374" t="s">
        <v>2282</v>
      </c>
      <c r="AI699" s="374">
        <v>100000</v>
      </c>
      <c r="AJ699" s="374">
        <v>50000</v>
      </c>
      <c r="AK699" s="374">
        <v>100000</v>
      </c>
      <c r="AL699" s="691">
        <v>1.8500000000000003E-2</v>
      </c>
      <c r="AM699" s="691">
        <v>0.2</v>
      </c>
      <c r="AN699" s="369" t="s">
        <v>64</v>
      </c>
      <c r="AO699" s="367" t="s">
        <v>1324</v>
      </c>
      <c r="AP699" s="370" t="s">
        <v>13</v>
      </c>
      <c r="AQ699" s="376" t="s">
        <v>668</v>
      </c>
      <c r="AR699" s="369">
        <v>2.4666666666666665E-3</v>
      </c>
      <c r="AS699" s="369">
        <v>2.4666666666666665E-3</v>
      </c>
      <c r="AT699" s="369"/>
      <c r="AX699" s="680"/>
      <c r="AY699" s="681"/>
      <c r="AZ699" s="681"/>
      <c r="BA699" s="681"/>
      <c r="BB699" s="682"/>
      <c r="BC699" s="681"/>
      <c r="BD699" s="681"/>
      <c r="BE699" s="681"/>
      <c r="BF699" s="681"/>
      <c r="BG699" s="682"/>
      <c r="BH699" s="682"/>
      <c r="BI699" s="683"/>
      <c r="BJ699" s="683"/>
      <c r="BK699" s="683"/>
      <c r="BL699" s="682"/>
      <c r="BM699" s="682"/>
      <c r="BN699" s="682"/>
      <c r="BO699" s="682"/>
      <c r="BP699" s="682"/>
      <c r="BQ699" s="682"/>
      <c r="BR699" s="682"/>
      <c r="BS699" s="682"/>
      <c r="BT699" s="685"/>
      <c r="BU699" s="686"/>
      <c r="BV699" s="684"/>
      <c r="BW699" s="687"/>
    </row>
    <row r="700" spans="2:75" ht="15.75" customHeight="1">
      <c r="B700" s="363" t="s">
        <v>558</v>
      </c>
      <c r="C700" s="364">
        <v>41956196000170</v>
      </c>
      <c r="D700" s="365" t="s">
        <v>14</v>
      </c>
      <c r="E700" s="365" t="s">
        <v>607</v>
      </c>
      <c r="F700" s="365"/>
      <c r="G700" s="366"/>
      <c r="H700" s="366" t="s">
        <v>34</v>
      </c>
      <c r="I700" s="366" t="s">
        <v>34</v>
      </c>
      <c r="J700" s="366" t="s">
        <v>608</v>
      </c>
      <c r="K700" s="367" t="s">
        <v>48</v>
      </c>
      <c r="L700" s="368"/>
      <c r="M700" s="368" t="s">
        <v>1418</v>
      </c>
      <c r="N700" s="367">
        <v>624489</v>
      </c>
      <c r="O700" s="367" t="s">
        <v>1321</v>
      </c>
      <c r="P700" s="371">
        <v>44497</v>
      </c>
      <c r="Q700" s="372">
        <v>108864359.34999999</v>
      </c>
      <c r="R700" s="372" t="s">
        <v>1421</v>
      </c>
      <c r="S700" s="367">
        <v>4</v>
      </c>
      <c r="T700" s="369">
        <v>-0.16372640698569108</v>
      </c>
      <c r="U700" s="369">
        <v>-2.1165232194481249</v>
      </c>
      <c r="V700" s="369" t="s">
        <v>1421</v>
      </c>
      <c r="W700" s="369" t="s">
        <v>1421</v>
      </c>
      <c r="X700" s="369" t="s">
        <v>1421</v>
      </c>
      <c r="Y700" s="369" t="s">
        <v>1421</v>
      </c>
      <c r="Z700" s="369" t="s">
        <v>1421</v>
      </c>
      <c r="AA700" s="369" t="s">
        <v>1421</v>
      </c>
      <c r="AB700" s="369" t="s">
        <v>1421</v>
      </c>
      <c r="AC700" s="373" t="s">
        <v>1421</v>
      </c>
      <c r="AD700" s="555">
        <v>42196278000126</v>
      </c>
      <c r="AE700" s="370" t="s">
        <v>2459</v>
      </c>
      <c r="AF700" s="370" t="s">
        <v>928</v>
      </c>
      <c r="AG700" s="374" t="s">
        <v>928</v>
      </c>
      <c r="AH700" s="374" t="s">
        <v>2282</v>
      </c>
      <c r="AI700" s="374">
        <v>0</v>
      </c>
      <c r="AJ700" s="374">
        <v>0</v>
      </c>
      <c r="AK700" s="374">
        <v>0</v>
      </c>
      <c r="AL700" s="369">
        <v>1.3500000000000002E-2</v>
      </c>
      <c r="AM700" s="369">
        <v>0.2</v>
      </c>
      <c r="AN700" s="369" t="s">
        <v>666</v>
      </c>
      <c r="AO700" s="367" t="s">
        <v>1324</v>
      </c>
      <c r="AP700" s="370" t="s">
        <v>716</v>
      </c>
      <c r="AQ700" s="376" t="s">
        <v>659</v>
      </c>
      <c r="AR700" s="369">
        <v>3.1499999999999996E-3</v>
      </c>
      <c r="AS700" s="369">
        <v>3.1499999999999996E-3</v>
      </c>
      <c r="AT700" s="369"/>
      <c r="AW700" s="680"/>
      <c r="AX700" s="680"/>
      <c r="AY700" s="681"/>
      <c r="AZ700" s="681"/>
      <c r="BA700" s="681"/>
      <c r="BB700" s="682"/>
      <c r="BC700" s="681"/>
      <c r="BD700" s="681"/>
      <c r="BE700" s="681"/>
      <c r="BF700" s="681"/>
      <c r="BG700" s="682"/>
      <c r="BH700" s="682"/>
      <c r="BI700" s="683"/>
      <c r="BJ700" s="683"/>
      <c r="BK700" s="683"/>
      <c r="BL700" s="218"/>
      <c r="BM700" s="682"/>
      <c r="BN700" s="682"/>
      <c r="BO700" s="682"/>
      <c r="BP700" s="682"/>
      <c r="BQ700" s="682"/>
      <c r="BR700" s="682"/>
      <c r="BS700" s="682"/>
      <c r="BT700" s="685"/>
      <c r="BU700" s="686"/>
      <c r="BV700" s="684"/>
      <c r="BW700" s="687"/>
    </row>
    <row r="701" spans="2:75" ht="15.75" customHeight="1">
      <c r="B701" s="363" t="s">
        <v>1018</v>
      </c>
      <c r="C701" s="364">
        <v>31120420000135</v>
      </c>
      <c r="D701" s="365" t="s">
        <v>11</v>
      </c>
      <c r="E701" s="365" t="s">
        <v>620</v>
      </c>
      <c r="F701" s="365" t="s">
        <v>692</v>
      </c>
      <c r="G701" s="366" t="s">
        <v>738</v>
      </c>
      <c r="H701" s="366" t="s">
        <v>34</v>
      </c>
      <c r="I701" s="366"/>
      <c r="J701" s="366" t="s">
        <v>608</v>
      </c>
      <c r="K701" s="367" t="s">
        <v>48</v>
      </c>
      <c r="L701" s="368"/>
      <c r="M701" s="368" t="s">
        <v>34</v>
      </c>
      <c r="N701" s="367">
        <v>480967</v>
      </c>
      <c r="O701" s="367" t="s">
        <v>1321</v>
      </c>
      <c r="P701" s="371">
        <v>43433</v>
      </c>
      <c r="Q701" s="372">
        <v>52881638.200000003</v>
      </c>
      <c r="R701" s="372">
        <v>49828005.442301601</v>
      </c>
      <c r="S701" s="367">
        <v>30</v>
      </c>
      <c r="T701" s="369">
        <v>6.5456635382463713E-2</v>
      </c>
      <c r="U701" s="369">
        <v>0.84617070150474827</v>
      </c>
      <c r="V701" s="369">
        <v>9.2694673028961949E-2</v>
      </c>
      <c r="W701" s="369">
        <v>0.90871774213351098</v>
      </c>
      <c r="X701" s="369">
        <v>0.159539677761382</v>
      </c>
      <c r="Y701" s="369">
        <v>1.2098183585301525</v>
      </c>
      <c r="Z701" s="369">
        <v>0.15189101373100544</v>
      </c>
      <c r="AA701" s="369">
        <v>0.86339776333085438</v>
      </c>
      <c r="AB701" s="369">
        <v>2.2215482434344524E-2</v>
      </c>
      <c r="AC701" s="373">
        <v>-0.37109752619401992</v>
      </c>
      <c r="AD701" s="555">
        <v>0</v>
      </c>
      <c r="AE701" s="370" t="s">
        <v>2460</v>
      </c>
      <c r="AF701" s="370" t="s">
        <v>2278</v>
      </c>
      <c r="AG701" s="374" t="s">
        <v>1444</v>
      </c>
      <c r="AH701" s="374" t="s">
        <v>2282</v>
      </c>
      <c r="AI701" s="374">
        <v>500</v>
      </c>
      <c r="AJ701" s="374">
        <v>100</v>
      </c>
      <c r="AK701" s="374">
        <v>100</v>
      </c>
      <c r="AL701" s="369">
        <v>0.01</v>
      </c>
      <c r="AM701" s="369" t="s">
        <v>34</v>
      </c>
      <c r="AN701" s="369" t="s">
        <v>34</v>
      </c>
      <c r="AO701" s="367" t="s">
        <v>1324</v>
      </c>
      <c r="AP701" s="370" t="s">
        <v>11</v>
      </c>
      <c r="AQ701" s="376" t="s">
        <v>2369</v>
      </c>
      <c r="AR701" s="369">
        <v>3.0000000000000001E-3</v>
      </c>
      <c r="AS701" s="369">
        <v>3.0000000000000001E-3</v>
      </c>
      <c r="AT701" s="369"/>
      <c r="AX701" s="680"/>
      <c r="AY701" s="681"/>
      <c r="AZ701" s="681"/>
      <c r="BA701" s="681"/>
      <c r="BB701" s="682"/>
      <c r="BC701" s="681"/>
      <c r="BD701" s="681"/>
      <c r="BE701" s="681"/>
      <c r="BF701" s="681"/>
      <c r="BG701" s="682"/>
      <c r="BH701" s="682"/>
      <c r="BI701" s="683"/>
      <c r="BJ701" s="683"/>
      <c r="BK701" s="683"/>
      <c r="BL701" s="682"/>
      <c r="BM701" s="682"/>
      <c r="BN701" s="682"/>
      <c r="BO701" s="682"/>
      <c r="BP701" s="682"/>
      <c r="BQ701" s="682"/>
      <c r="BR701" s="682"/>
      <c r="BS701" s="682"/>
      <c r="BT701" s="685"/>
      <c r="BU701" s="686"/>
      <c r="BV701" s="684"/>
      <c r="BW701" s="687"/>
    </row>
    <row r="702" spans="2:75" ht="15.75" customHeight="1">
      <c r="B702" s="363" t="s">
        <v>471</v>
      </c>
      <c r="C702" s="364">
        <v>41088594000111</v>
      </c>
      <c r="D702" s="365" t="s">
        <v>11</v>
      </c>
      <c r="E702" s="365" t="s">
        <v>621</v>
      </c>
      <c r="F702" s="365" t="s">
        <v>692</v>
      </c>
      <c r="G702" s="366" t="s">
        <v>738</v>
      </c>
      <c r="H702" s="366" t="s">
        <v>34</v>
      </c>
      <c r="I702" s="366"/>
      <c r="J702" s="366" t="s">
        <v>608</v>
      </c>
      <c r="K702" s="367" t="s">
        <v>48</v>
      </c>
      <c r="L702" s="368"/>
      <c r="M702" s="368" t="s">
        <v>34</v>
      </c>
      <c r="N702" s="367">
        <v>635685</v>
      </c>
      <c r="O702" s="367" t="s">
        <v>1321</v>
      </c>
      <c r="P702" s="371">
        <v>44287</v>
      </c>
      <c r="Q702" s="372">
        <v>3322791.94</v>
      </c>
      <c r="R702" s="372">
        <v>3289942.5839285692</v>
      </c>
      <c r="S702" s="367">
        <v>31</v>
      </c>
      <c r="T702" s="369">
        <v>4.5397866403447118E-2</v>
      </c>
      <c r="U702" s="369">
        <v>0.58686707981503061</v>
      </c>
      <c r="V702" s="369">
        <v>7.57290517683058E-2</v>
      </c>
      <c r="W702" s="369">
        <v>0.74239792523250303</v>
      </c>
      <c r="X702" s="369" t="s">
        <v>1421</v>
      </c>
      <c r="Y702" s="369" t="s">
        <v>1421</v>
      </c>
      <c r="Z702" s="369" t="s">
        <v>1421</v>
      </c>
      <c r="AA702" s="369" t="s">
        <v>1421</v>
      </c>
      <c r="AB702" s="369">
        <v>3.4508719649502931E-2</v>
      </c>
      <c r="AC702" s="373">
        <v>-0.68244819902252085</v>
      </c>
      <c r="AD702" s="555">
        <v>34706691000165</v>
      </c>
      <c r="AE702" s="370" t="s">
        <v>2460</v>
      </c>
      <c r="AF702" s="370" t="s">
        <v>2278</v>
      </c>
      <c r="AG702" s="374" t="s">
        <v>1444</v>
      </c>
      <c r="AH702" s="374" t="s">
        <v>2282</v>
      </c>
      <c r="AI702" s="374">
        <v>500</v>
      </c>
      <c r="AJ702" s="374">
        <v>100</v>
      </c>
      <c r="AK702" s="374">
        <v>100</v>
      </c>
      <c r="AL702" s="369">
        <v>8.0000000000000002E-3</v>
      </c>
      <c r="AM702" s="369">
        <v>0.2</v>
      </c>
      <c r="AN702" s="369" t="s">
        <v>34</v>
      </c>
      <c r="AO702" s="367" t="s">
        <v>1324</v>
      </c>
      <c r="AP702" s="370" t="s">
        <v>11</v>
      </c>
      <c r="AQ702" s="376" t="s">
        <v>675</v>
      </c>
      <c r="AR702" s="369">
        <v>1.8664E-3</v>
      </c>
      <c r="AS702" s="369">
        <v>1.8664E-3</v>
      </c>
      <c r="AT702" s="369"/>
      <c r="AX702" s="680"/>
      <c r="AY702" s="681"/>
      <c r="AZ702" s="681"/>
      <c r="BA702" s="681"/>
      <c r="BB702" s="682"/>
      <c r="BC702" s="681"/>
      <c r="BD702" s="681"/>
      <c r="BE702" s="681"/>
      <c r="BF702" s="681"/>
      <c r="BG702" s="682"/>
      <c r="BH702" s="682"/>
      <c r="BI702" s="683"/>
      <c r="BJ702" s="683"/>
      <c r="BK702" s="683"/>
      <c r="BL702" s="682"/>
      <c r="BM702" s="682"/>
      <c r="BN702" s="682"/>
      <c r="BO702" s="682"/>
      <c r="BP702" s="682"/>
      <c r="BQ702" s="682"/>
      <c r="BR702" s="682"/>
      <c r="BS702" s="682"/>
      <c r="BT702" s="685"/>
      <c r="BU702" s="686"/>
      <c r="BV702" s="684"/>
      <c r="BW702" s="687"/>
    </row>
    <row r="703" spans="2:75" ht="15.75" customHeight="1">
      <c r="B703" s="363" t="s">
        <v>1019</v>
      </c>
      <c r="C703" s="364">
        <v>24454718000116</v>
      </c>
      <c r="D703" s="365" t="s">
        <v>13</v>
      </c>
      <c r="E703" s="365" t="s">
        <v>615</v>
      </c>
      <c r="F703" s="365" t="s">
        <v>619</v>
      </c>
      <c r="G703" s="366" t="s">
        <v>34</v>
      </c>
      <c r="H703" s="366" t="s">
        <v>1338</v>
      </c>
      <c r="I703" s="366" t="s">
        <v>34</v>
      </c>
      <c r="J703" s="366" t="s">
        <v>611</v>
      </c>
      <c r="K703" s="367" t="s">
        <v>49</v>
      </c>
      <c r="L703" s="368"/>
      <c r="M703" s="368" t="s">
        <v>34</v>
      </c>
      <c r="N703" s="367">
        <v>419761</v>
      </c>
      <c r="O703" s="367" t="s">
        <v>1321</v>
      </c>
      <c r="P703" s="371">
        <v>42507</v>
      </c>
      <c r="Q703" s="372">
        <v>317731322.10000002</v>
      </c>
      <c r="R703" s="372">
        <v>447266059.92456347</v>
      </c>
      <c r="S703" s="367">
        <v>5</v>
      </c>
      <c r="T703" s="369">
        <v>-0.164808158542467</v>
      </c>
      <c r="U703" s="369">
        <v>-2.1305072329603156</v>
      </c>
      <c r="V703" s="369">
        <v>-0.10350709806739378</v>
      </c>
      <c r="W703" s="369">
        <v>-1.0147156613973471</v>
      </c>
      <c r="X703" s="369">
        <v>-5.5920395719560867E-2</v>
      </c>
      <c r="Y703" s="369">
        <v>-0.42405451927126708</v>
      </c>
      <c r="Z703" s="369">
        <v>0.28865549472169461</v>
      </c>
      <c r="AA703" s="369">
        <v>1.6408114107213854</v>
      </c>
      <c r="AB703" s="369">
        <v>0.16533522004868925</v>
      </c>
      <c r="AC703" s="373">
        <v>-1.166097446215469</v>
      </c>
      <c r="AD703" s="555">
        <v>0</v>
      </c>
      <c r="AE703" s="370" t="s">
        <v>2461</v>
      </c>
      <c r="AF703" s="370" t="s">
        <v>2287</v>
      </c>
      <c r="AG703" s="374" t="s">
        <v>1445</v>
      </c>
      <c r="AH703" s="374" t="s">
        <v>2279</v>
      </c>
      <c r="AI703" s="374">
        <v>5000</v>
      </c>
      <c r="AJ703" s="374">
        <v>1000</v>
      </c>
      <c r="AK703" s="374">
        <v>1000</v>
      </c>
      <c r="AL703" s="369">
        <v>1.3999999999999999E-2</v>
      </c>
      <c r="AM703" s="369" t="s">
        <v>34</v>
      </c>
      <c r="AN703" s="369" t="s">
        <v>2291</v>
      </c>
      <c r="AO703" s="367" t="s">
        <v>1324</v>
      </c>
      <c r="AP703" s="370" t="s">
        <v>13</v>
      </c>
      <c r="AQ703" s="376" t="s">
        <v>679</v>
      </c>
      <c r="AR703" s="369">
        <v>7.4666666666666666E-3</v>
      </c>
      <c r="AS703" s="369">
        <v>7.4666666666666666E-3</v>
      </c>
      <c r="AT703" s="369"/>
      <c r="AX703" s="680"/>
      <c r="AY703" s="681"/>
      <c r="AZ703" s="681"/>
      <c r="BA703" s="681"/>
      <c r="BB703" s="682"/>
      <c r="BC703" s="681"/>
      <c r="BD703" s="681"/>
      <c r="BE703" s="681"/>
      <c r="BF703" s="681"/>
      <c r="BG703" s="682"/>
      <c r="BH703" s="682"/>
      <c r="BI703" s="683"/>
      <c r="BJ703" s="683"/>
      <c r="BK703" s="683"/>
      <c r="BL703" s="682"/>
      <c r="BM703" s="682"/>
      <c r="BN703" s="682"/>
      <c r="BO703" s="682"/>
      <c r="BP703" s="682"/>
      <c r="BQ703" s="682"/>
      <c r="BR703" s="682"/>
      <c r="BS703" s="682"/>
      <c r="BT703" s="685"/>
      <c r="BU703" s="686"/>
      <c r="BV703" s="684"/>
      <c r="BW703" s="687"/>
    </row>
    <row r="704" spans="2:75" ht="15.75" customHeight="1">
      <c r="B704" s="363" t="s">
        <v>1020</v>
      </c>
      <c r="C704" s="364">
        <v>29587389000103</v>
      </c>
      <c r="D704" s="365" t="s">
        <v>11</v>
      </c>
      <c r="E704" s="365" t="s">
        <v>661</v>
      </c>
      <c r="F704" s="365"/>
      <c r="G704" s="366"/>
      <c r="H704" s="366" t="s">
        <v>34</v>
      </c>
      <c r="I704" s="366" t="s">
        <v>34</v>
      </c>
      <c r="J704" s="366" t="s">
        <v>611</v>
      </c>
      <c r="K704" s="367" t="s">
        <v>48</v>
      </c>
      <c r="L704" s="368"/>
      <c r="M704" s="368" t="s">
        <v>34</v>
      </c>
      <c r="N704" s="367">
        <v>465429</v>
      </c>
      <c r="O704" s="367" t="s">
        <v>1321</v>
      </c>
      <c r="P704" s="371">
        <v>43234</v>
      </c>
      <c r="Q704" s="372">
        <v>16633954.960000001</v>
      </c>
      <c r="R704" s="372">
        <v>28201335.272619057</v>
      </c>
      <c r="S704" s="367">
        <v>5</v>
      </c>
      <c r="T704" s="369">
        <v>-1.6902375105175005E-2</v>
      </c>
      <c r="U704" s="369">
        <v>-0.21850030201329307</v>
      </c>
      <c r="V704" s="369">
        <v>-1.0934974650148588E-3</v>
      </c>
      <c r="W704" s="369">
        <v>-1.0719931523212238E-2</v>
      </c>
      <c r="X704" s="369">
        <v>5.8150651679799825E-2</v>
      </c>
      <c r="Y704" s="369">
        <v>0.44096695536728325</v>
      </c>
      <c r="Z704" s="369">
        <v>9.0182895678318387E-2</v>
      </c>
      <c r="AA704" s="369">
        <v>0.51262881527181214</v>
      </c>
      <c r="AB704" s="369">
        <v>3.9172006009712337E-2</v>
      </c>
      <c r="AC704" s="373">
        <v>-2.4885440676063157</v>
      </c>
      <c r="AD704" s="555">
        <v>29574911000104</v>
      </c>
      <c r="AE704" s="370" t="s">
        <v>2461</v>
      </c>
      <c r="AF704" s="370" t="s">
        <v>2287</v>
      </c>
      <c r="AG704" s="374" t="s">
        <v>1445</v>
      </c>
      <c r="AH704" s="374" t="s">
        <v>2279</v>
      </c>
      <c r="AI704" s="374">
        <v>10000</v>
      </c>
      <c r="AJ704" s="374">
        <v>1000</v>
      </c>
      <c r="AK704" s="374">
        <v>1000</v>
      </c>
      <c r="AL704" s="369">
        <v>9.0000000000000011E-3</v>
      </c>
      <c r="AM704" s="369" t="s">
        <v>34</v>
      </c>
      <c r="AN704" s="369" t="s">
        <v>34</v>
      </c>
      <c r="AO704" s="367" t="s">
        <v>1324</v>
      </c>
      <c r="AP704" s="370" t="s">
        <v>13</v>
      </c>
      <c r="AQ704" s="376" t="s">
        <v>679</v>
      </c>
      <c r="AR704" s="369">
        <v>4.7999999999999996E-3</v>
      </c>
      <c r="AS704" s="369">
        <v>4.7999999999999996E-3</v>
      </c>
      <c r="AT704" s="369"/>
      <c r="AX704" s="680"/>
      <c r="AY704" s="681"/>
      <c r="AZ704" s="681"/>
      <c r="BA704" s="681"/>
      <c r="BB704" s="682"/>
      <c r="BC704" s="681"/>
      <c r="BD704" s="681"/>
      <c r="BE704" s="681"/>
      <c r="BF704" s="681"/>
      <c r="BG704" s="682"/>
      <c r="BH704" s="682"/>
      <c r="BI704" s="683"/>
      <c r="BJ704" s="683"/>
      <c r="BK704" s="683"/>
      <c r="BL704" s="682"/>
      <c r="BM704" s="682"/>
      <c r="BN704" s="682"/>
      <c r="BO704" s="682"/>
      <c r="BP704" s="682"/>
      <c r="BQ704" s="682"/>
      <c r="BR704" s="682"/>
      <c r="BS704" s="682"/>
      <c r="BT704" s="685"/>
      <c r="BU704" s="686"/>
      <c r="BV704" s="684"/>
      <c r="BW704" s="687"/>
    </row>
    <row r="705" spans="2:75" ht="15.75" customHeight="1">
      <c r="B705" s="363" t="s">
        <v>1021</v>
      </c>
      <c r="C705" s="364">
        <v>26112046000196</v>
      </c>
      <c r="D705" s="365" t="s">
        <v>11</v>
      </c>
      <c r="E705" s="365" t="s">
        <v>661</v>
      </c>
      <c r="F705" s="365"/>
      <c r="G705" s="366"/>
      <c r="H705" s="366" t="s">
        <v>34</v>
      </c>
      <c r="I705" s="366" t="s">
        <v>34</v>
      </c>
      <c r="J705" s="366" t="s">
        <v>611</v>
      </c>
      <c r="K705" s="367"/>
      <c r="L705" s="368"/>
      <c r="M705" s="368" t="s">
        <v>34</v>
      </c>
      <c r="N705" s="367">
        <v>454281</v>
      </c>
      <c r="O705" s="367" t="s">
        <v>1321</v>
      </c>
      <c r="P705" s="371">
        <v>43048</v>
      </c>
      <c r="Q705" s="372">
        <v>78392054.930000007</v>
      </c>
      <c r="R705" s="372">
        <v>153638254.18884921</v>
      </c>
      <c r="S705" s="367">
        <v>5</v>
      </c>
      <c r="T705" s="369">
        <v>-5.5262007005642988E-2</v>
      </c>
      <c r="U705" s="369">
        <v>-0.71438275067607371</v>
      </c>
      <c r="V705" s="369">
        <v>-2.3543301698411012E-2</v>
      </c>
      <c r="W705" s="369">
        <v>-0.23080307921323162</v>
      </c>
      <c r="X705" s="369">
        <v>0.13147986208798912</v>
      </c>
      <c r="Y705" s="369">
        <v>0.99703567891726907</v>
      </c>
      <c r="Z705" s="369">
        <v>0.12182705292800966</v>
      </c>
      <c r="AA705" s="369">
        <v>0.69250446374341201</v>
      </c>
      <c r="AB705" s="369">
        <v>7.786138003203999E-2</v>
      </c>
      <c r="AC705" s="373">
        <v>-1.5148444704167596</v>
      </c>
      <c r="AD705" s="555">
        <v>26112022000137</v>
      </c>
      <c r="AE705" s="370" t="s">
        <v>2461</v>
      </c>
      <c r="AF705" s="370" t="s">
        <v>2287</v>
      </c>
      <c r="AG705" s="374" t="s">
        <v>1445</v>
      </c>
      <c r="AH705" s="374" t="s">
        <v>2279</v>
      </c>
      <c r="AI705" s="374">
        <v>10000</v>
      </c>
      <c r="AJ705" s="374">
        <v>1000</v>
      </c>
      <c r="AK705" s="374">
        <v>1000</v>
      </c>
      <c r="AL705" s="369">
        <v>9.0000000000000011E-3</v>
      </c>
      <c r="AM705" s="369" t="s">
        <v>34</v>
      </c>
      <c r="AN705" s="369" t="s">
        <v>34</v>
      </c>
      <c r="AO705" s="367" t="s">
        <v>1324</v>
      </c>
      <c r="AP705" s="370" t="s">
        <v>13</v>
      </c>
      <c r="AQ705" s="376" t="s">
        <v>679</v>
      </c>
      <c r="AR705" s="369">
        <v>4.7999999999999996E-3</v>
      </c>
      <c r="AS705" s="369">
        <v>4.7999999999999996E-3</v>
      </c>
      <c r="AT705" s="369"/>
      <c r="AX705" s="680"/>
      <c r="AY705" s="681"/>
      <c r="AZ705" s="681"/>
      <c r="BA705" s="681"/>
      <c r="BB705" s="682"/>
      <c r="BC705" s="681"/>
      <c r="BD705" s="681"/>
      <c r="BE705" s="681"/>
      <c r="BF705" s="681"/>
      <c r="BG705" s="682"/>
      <c r="BH705" s="682"/>
      <c r="BI705" s="683"/>
      <c r="BJ705" s="683"/>
      <c r="BK705" s="683"/>
      <c r="BL705" s="682"/>
      <c r="BM705" s="682"/>
      <c r="BN705" s="682"/>
      <c r="BO705" s="682"/>
      <c r="BP705" s="682"/>
      <c r="BQ705" s="682"/>
      <c r="BR705" s="682"/>
      <c r="BS705" s="682"/>
      <c r="BT705" s="685"/>
      <c r="BU705" s="686"/>
      <c r="BV705" s="684"/>
      <c r="BW705" s="687"/>
    </row>
    <row r="706" spans="2:75" ht="15.75" customHeight="1">
      <c r="B706" s="363" t="s">
        <v>1022</v>
      </c>
      <c r="C706" s="364">
        <v>19821469000110</v>
      </c>
      <c r="D706" s="365" t="s">
        <v>13</v>
      </c>
      <c r="E706" s="365" t="s">
        <v>615</v>
      </c>
      <c r="F706" s="365" t="s">
        <v>619</v>
      </c>
      <c r="G706" s="366" t="s">
        <v>34</v>
      </c>
      <c r="H706" s="366" t="s">
        <v>865</v>
      </c>
      <c r="I706" s="366" t="s">
        <v>34</v>
      </c>
      <c r="J706" s="366" t="s">
        <v>611</v>
      </c>
      <c r="K706" s="367" t="s">
        <v>48</v>
      </c>
      <c r="L706" s="368"/>
      <c r="M706" s="368" t="s">
        <v>34</v>
      </c>
      <c r="N706" s="367">
        <v>405396</v>
      </c>
      <c r="O706" s="367" t="s">
        <v>1321</v>
      </c>
      <c r="P706" s="371">
        <v>42278</v>
      </c>
      <c r="Q706" s="372">
        <v>141407282.68000001</v>
      </c>
      <c r="R706" s="372">
        <v>305718147.38376975</v>
      </c>
      <c r="S706" s="367">
        <v>5</v>
      </c>
      <c r="T706" s="369">
        <v>-4.7418961286600392E-2</v>
      </c>
      <c r="U706" s="369">
        <v>-0.61299416784961724</v>
      </c>
      <c r="V706" s="369">
        <v>-3.0633695315779308E-2</v>
      </c>
      <c r="W706" s="369">
        <v>-0.30031264506282085</v>
      </c>
      <c r="X706" s="369">
        <v>7.9819700652395742E-2</v>
      </c>
      <c r="Y706" s="369">
        <v>0.60528729013783023</v>
      </c>
      <c r="Z706" s="369">
        <v>0.15170635879501715</v>
      </c>
      <c r="AA706" s="369">
        <v>0.86234812481173406</v>
      </c>
      <c r="AB706" s="369">
        <v>6.0989216688994832E-2</v>
      </c>
      <c r="AC706" s="373">
        <v>-2.072635455927208</v>
      </c>
      <c r="AD706" s="555">
        <v>26094770000134</v>
      </c>
      <c r="AE706" s="370" t="s">
        <v>2461</v>
      </c>
      <c r="AF706" s="370" t="s">
        <v>2287</v>
      </c>
      <c r="AG706" s="374" t="s">
        <v>1445</v>
      </c>
      <c r="AH706" s="374" t="s">
        <v>2279</v>
      </c>
      <c r="AI706" s="374">
        <v>10000</v>
      </c>
      <c r="AJ706" s="374">
        <v>1000</v>
      </c>
      <c r="AK706" s="374">
        <v>1000</v>
      </c>
      <c r="AL706" s="369">
        <v>1.2500000000000001E-2</v>
      </c>
      <c r="AM706" s="369" t="s">
        <v>34</v>
      </c>
      <c r="AN706" s="369" t="s">
        <v>34</v>
      </c>
      <c r="AO706" s="367" t="s">
        <v>1324</v>
      </c>
      <c r="AP706" s="370" t="s">
        <v>13</v>
      </c>
      <c r="AQ706" s="376" t="s">
        <v>679</v>
      </c>
      <c r="AR706" s="369">
        <v>6.6666666666666671E-3</v>
      </c>
      <c r="AS706" s="369">
        <v>6.6666666666666671E-3</v>
      </c>
      <c r="AT706" s="369"/>
      <c r="AX706" s="680"/>
      <c r="AY706" s="681"/>
      <c r="AZ706" s="681"/>
      <c r="BA706" s="681"/>
      <c r="BB706" s="682"/>
      <c r="BC706" s="681"/>
      <c r="BD706" s="681"/>
      <c r="BE706" s="681"/>
      <c r="BF706" s="681"/>
      <c r="BG706" s="682"/>
      <c r="BH706" s="682"/>
      <c r="BI706" s="683"/>
      <c r="BJ706" s="683"/>
      <c r="BK706" s="683"/>
      <c r="BL706" s="682"/>
      <c r="BM706" s="682"/>
      <c r="BN706" s="682"/>
      <c r="BO706" s="682"/>
      <c r="BP706" s="682"/>
      <c r="BQ706" s="682"/>
      <c r="BR706" s="682"/>
      <c r="BS706" s="682"/>
      <c r="BT706" s="685"/>
      <c r="BU706" s="686"/>
      <c r="BV706" s="684"/>
      <c r="BW706" s="687"/>
    </row>
    <row r="707" spans="2:75" ht="15.75" customHeight="1">
      <c r="B707" s="363" t="s">
        <v>1023</v>
      </c>
      <c r="C707" s="364">
        <v>17340392000130</v>
      </c>
      <c r="D707" s="365" t="s">
        <v>14</v>
      </c>
      <c r="E707" s="365" t="s">
        <v>607</v>
      </c>
      <c r="F707" s="365"/>
      <c r="G707" s="366"/>
      <c r="H707" s="366" t="s">
        <v>34</v>
      </c>
      <c r="I707" s="366" t="s">
        <v>34</v>
      </c>
      <c r="J707" s="366" t="s">
        <v>611</v>
      </c>
      <c r="K707" s="367"/>
      <c r="L707" s="368"/>
      <c r="M707" s="368" t="s">
        <v>1418</v>
      </c>
      <c r="N707" s="367">
        <v>363103</v>
      </c>
      <c r="O707" s="367" t="s">
        <v>1321</v>
      </c>
      <c r="P707" s="371">
        <v>41710</v>
      </c>
      <c r="Q707" s="372">
        <v>155551592.44</v>
      </c>
      <c r="R707" s="372">
        <v>262108916.75615093</v>
      </c>
      <c r="S707" s="367">
        <v>5</v>
      </c>
      <c r="T707" s="369">
        <v>-0.22117424444027989</v>
      </c>
      <c r="U707" s="369">
        <v>-2.8591626269710986</v>
      </c>
      <c r="V707" s="369">
        <v>-0.12727297579614227</v>
      </c>
      <c r="W707" s="369">
        <v>-1.2477007299432141</v>
      </c>
      <c r="X707" s="369">
        <v>7.6697900227140625E-2</v>
      </c>
      <c r="Y707" s="369">
        <v>0.58161411040513877</v>
      </c>
      <c r="Z707" s="369">
        <v>0.64787936554309833</v>
      </c>
      <c r="AA707" s="369">
        <v>3.6827563486327475</v>
      </c>
      <c r="AB707" s="369">
        <v>0.20716573346819978</v>
      </c>
      <c r="AC707" s="373">
        <v>-1.0224094944280286</v>
      </c>
      <c r="AD707" s="555">
        <v>0</v>
      </c>
      <c r="AE707" s="370" t="s">
        <v>2461</v>
      </c>
      <c r="AF707" s="370" t="s">
        <v>728</v>
      </c>
      <c r="AG707" s="374" t="s">
        <v>728</v>
      </c>
      <c r="AH707" s="374" t="s">
        <v>2279</v>
      </c>
      <c r="AI707" s="374">
        <v>10000</v>
      </c>
      <c r="AJ707" s="374">
        <v>1000</v>
      </c>
      <c r="AK707" s="374">
        <v>1000</v>
      </c>
      <c r="AL707" s="369">
        <v>3.0000000000000001E-3</v>
      </c>
      <c r="AM707" s="369" t="s">
        <v>34</v>
      </c>
      <c r="AN707" s="369" t="s">
        <v>2291</v>
      </c>
      <c r="AO707" s="367" t="s">
        <v>1324</v>
      </c>
      <c r="AP707" s="370" t="s">
        <v>716</v>
      </c>
      <c r="AQ707" s="376" t="s">
        <v>687</v>
      </c>
      <c r="AR707" s="369" t="s">
        <v>34</v>
      </c>
      <c r="AS707" s="369" t="s">
        <v>34</v>
      </c>
      <c r="AT707" s="369"/>
      <c r="AX707" s="680"/>
      <c r="AY707" s="681"/>
      <c r="AZ707" s="681"/>
      <c r="BA707" s="681"/>
      <c r="BB707" s="682"/>
      <c r="BC707" s="681"/>
      <c r="BD707" s="681"/>
      <c r="BE707" s="681"/>
      <c r="BF707" s="681"/>
      <c r="BG707" s="682"/>
      <c r="BH707" s="682"/>
      <c r="BI707" s="683"/>
      <c r="BJ707" s="683"/>
      <c r="BK707" s="683"/>
      <c r="BL707" s="682"/>
      <c r="BM707" s="682"/>
      <c r="BN707" s="682"/>
      <c r="BO707" s="682"/>
      <c r="BP707" s="682"/>
      <c r="BQ707" s="682"/>
      <c r="BR707" s="682"/>
      <c r="BS707" s="682"/>
      <c r="BT707" s="685"/>
      <c r="BU707" s="686"/>
      <c r="BV707" s="684"/>
      <c r="BW707" s="687"/>
    </row>
    <row r="708" spans="2:75" ht="15.75" customHeight="1">
      <c r="B708" s="363" t="s">
        <v>519</v>
      </c>
      <c r="C708" s="364">
        <v>39469191000170</v>
      </c>
      <c r="D708" s="365" t="s">
        <v>11</v>
      </c>
      <c r="E708" s="365" t="s">
        <v>620</v>
      </c>
      <c r="F708" s="365" t="s">
        <v>685</v>
      </c>
      <c r="G708" s="366" t="s">
        <v>738</v>
      </c>
      <c r="H708" s="366" t="s">
        <v>34</v>
      </c>
      <c r="I708" s="366" t="s">
        <v>1319</v>
      </c>
      <c r="J708" s="366" t="s">
        <v>608</v>
      </c>
      <c r="K708" s="367" t="s">
        <v>48</v>
      </c>
      <c r="L708" s="368" t="s">
        <v>1339</v>
      </c>
      <c r="M708" s="368" t="s">
        <v>34</v>
      </c>
      <c r="N708" s="367">
        <v>579610</v>
      </c>
      <c r="O708" s="367" t="s">
        <v>1321</v>
      </c>
      <c r="P708" s="371">
        <v>44252</v>
      </c>
      <c r="Q708" s="372">
        <v>49267296.009999998</v>
      </c>
      <c r="R708" s="372">
        <v>42848325.929126993</v>
      </c>
      <c r="S708" s="367">
        <v>151</v>
      </c>
      <c r="T708" s="369">
        <v>9.937898078414098E-2</v>
      </c>
      <c r="U708" s="369">
        <v>1.2846914815220123</v>
      </c>
      <c r="V708" s="369">
        <v>0.1381031590094588</v>
      </c>
      <c r="W708" s="369">
        <v>1.3538727386995566</v>
      </c>
      <c r="X708" s="369" t="s">
        <v>1421</v>
      </c>
      <c r="Y708" s="369" t="s">
        <v>1421</v>
      </c>
      <c r="Z708" s="369" t="s">
        <v>1421</v>
      </c>
      <c r="AA708" s="369" t="s">
        <v>1421</v>
      </c>
      <c r="AB708" s="369">
        <v>9.0952244771324176E-3</v>
      </c>
      <c r="AC708" s="373">
        <v>3.5496845160417316</v>
      </c>
      <c r="AD708" s="555">
        <v>0</v>
      </c>
      <c r="AE708" s="370" t="s">
        <v>2404</v>
      </c>
      <c r="AF708" s="370" t="s">
        <v>2278</v>
      </c>
      <c r="AG708" s="374" t="s">
        <v>1444</v>
      </c>
      <c r="AH708" s="374" t="s">
        <v>2279</v>
      </c>
      <c r="AI708" s="374">
        <v>5000</v>
      </c>
      <c r="AJ708" s="374">
        <v>5000</v>
      </c>
      <c r="AK708" s="374">
        <v>5000</v>
      </c>
      <c r="AL708" s="369">
        <v>1.95E-2</v>
      </c>
      <c r="AM708" s="369">
        <v>0.2</v>
      </c>
      <c r="AN708" s="369" t="s">
        <v>64</v>
      </c>
      <c r="AO708" s="367" t="s">
        <v>1324</v>
      </c>
      <c r="AP708" s="370" t="s">
        <v>13</v>
      </c>
      <c r="AQ708" s="376" t="s">
        <v>668</v>
      </c>
      <c r="AR708" s="369">
        <v>6.4999999999999997E-3</v>
      </c>
      <c r="AS708" s="369">
        <v>6.4999999999999997E-3</v>
      </c>
      <c r="AT708" s="369"/>
      <c r="AX708" s="680"/>
      <c r="AY708" s="681"/>
      <c r="AZ708" s="681"/>
      <c r="BA708" s="681"/>
      <c r="BB708" s="682"/>
      <c r="BC708" s="681"/>
      <c r="BD708" s="681"/>
      <c r="BE708" s="681"/>
      <c r="BF708" s="681"/>
      <c r="BG708" s="682"/>
      <c r="BH708" s="682"/>
      <c r="BI708" s="683"/>
      <c r="BJ708" s="683"/>
      <c r="BK708" s="683"/>
      <c r="BL708" s="682"/>
      <c r="BM708" s="682"/>
      <c r="BN708" s="682"/>
      <c r="BO708" s="682"/>
      <c r="BP708" s="682"/>
      <c r="BQ708" s="682"/>
      <c r="BR708" s="682"/>
      <c r="BS708" s="682"/>
      <c r="BT708" s="685"/>
      <c r="BU708" s="686"/>
      <c r="BV708" s="684"/>
      <c r="BW708" s="687"/>
    </row>
    <row r="709" spans="2:75" ht="15.75" customHeight="1">
      <c r="B709" s="363" t="s">
        <v>1393</v>
      </c>
      <c r="C709" s="364">
        <v>43778868000120</v>
      </c>
      <c r="D709" s="365" t="s">
        <v>11</v>
      </c>
      <c r="E709" s="365" t="s">
        <v>621</v>
      </c>
      <c r="F709" s="365" t="s">
        <v>672</v>
      </c>
      <c r="G709" s="366" t="s">
        <v>866</v>
      </c>
      <c r="H709" s="366" t="s">
        <v>34</v>
      </c>
      <c r="I709" s="366"/>
      <c r="J709" s="366" t="s">
        <v>608</v>
      </c>
      <c r="K709" s="367" t="s">
        <v>48</v>
      </c>
      <c r="L709" s="368"/>
      <c r="M709" s="368" t="s">
        <v>34</v>
      </c>
      <c r="N709" s="367">
        <v>639011</v>
      </c>
      <c r="O709" s="367" t="s">
        <v>1321</v>
      </c>
      <c r="P709" s="371">
        <v>44543</v>
      </c>
      <c r="Q709" s="372">
        <v>60440781.579999998</v>
      </c>
      <c r="R709" s="372" t="s">
        <v>1421</v>
      </c>
      <c r="S709" s="367">
        <v>6</v>
      </c>
      <c r="T709" s="369">
        <v>2.3315395805235894E-2</v>
      </c>
      <c r="U709" s="369">
        <v>0.30140267230513357</v>
      </c>
      <c r="V709" s="369" t="s">
        <v>1421</v>
      </c>
      <c r="W709" s="369" t="s">
        <v>1421</v>
      </c>
      <c r="X709" s="369" t="s">
        <v>1421</v>
      </c>
      <c r="Y709" s="369" t="s">
        <v>1421</v>
      </c>
      <c r="Z709" s="369" t="s">
        <v>1421</v>
      </c>
      <c r="AA709" s="369" t="s">
        <v>1421</v>
      </c>
      <c r="AB709" s="369" t="s">
        <v>1421</v>
      </c>
      <c r="AC709" s="373" t="s">
        <v>1421</v>
      </c>
      <c r="AD709" s="555">
        <v>43774619000166</v>
      </c>
      <c r="AE709" s="370" t="s">
        <v>2462</v>
      </c>
      <c r="AF709" s="370" t="s">
        <v>2287</v>
      </c>
      <c r="AG709" s="374" t="s">
        <v>1445</v>
      </c>
      <c r="AH709" s="374" t="s">
        <v>2282</v>
      </c>
      <c r="AI709" s="374">
        <v>20000</v>
      </c>
      <c r="AJ709" s="374">
        <v>5000</v>
      </c>
      <c r="AK709" s="374">
        <v>20000</v>
      </c>
      <c r="AL709" s="369">
        <v>7.4999999999999997E-3</v>
      </c>
      <c r="AM709" s="369">
        <v>0.2</v>
      </c>
      <c r="AN709" s="369" t="s">
        <v>636</v>
      </c>
      <c r="AO709" s="367" t="s">
        <v>1324</v>
      </c>
      <c r="AP709" s="370" t="s">
        <v>11</v>
      </c>
      <c r="AQ709" s="376" t="s">
        <v>683</v>
      </c>
      <c r="AR709" s="369">
        <v>2.0002499999999999E-3</v>
      </c>
      <c r="AS709" s="369">
        <v>2.0002499999999999E-3</v>
      </c>
      <c r="AT709" s="369"/>
      <c r="AX709" s="680"/>
      <c r="AY709" s="681"/>
      <c r="AZ709" s="681"/>
      <c r="BA709" s="681"/>
      <c r="BB709" s="682"/>
      <c r="BC709" s="681"/>
      <c r="BD709" s="681"/>
      <c r="BE709" s="681"/>
      <c r="BF709" s="681"/>
      <c r="BG709" s="682"/>
      <c r="BH709" s="682"/>
      <c r="BI709" s="683"/>
      <c r="BJ709" s="683"/>
      <c r="BK709" s="683"/>
      <c r="BL709" s="682"/>
      <c r="BM709" s="682"/>
      <c r="BN709" s="682"/>
      <c r="BO709" s="682"/>
      <c r="BP709" s="682"/>
      <c r="BQ709" s="682"/>
      <c r="BR709" s="682"/>
      <c r="BS709" s="682"/>
      <c r="BT709" s="685"/>
      <c r="BU709" s="686"/>
      <c r="BV709" s="684"/>
      <c r="BW709" s="687"/>
    </row>
    <row r="710" spans="2:75" ht="15.75" customHeight="1">
      <c r="B710" s="363" t="s">
        <v>251</v>
      </c>
      <c r="C710" s="364">
        <v>12845796000162</v>
      </c>
      <c r="D710" s="365" t="s">
        <v>14</v>
      </c>
      <c r="E710" s="365" t="s">
        <v>607</v>
      </c>
      <c r="F710" s="365"/>
      <c r="G710" s="366"/>
      <c r="H710" s="366" t="s">
        <v>34</v>
      </c>
      <c r="I710" s="366" t="s">
        <v>34</v>
      </c>
      <c r="J710" s="366" t="s">
        <v>608</v>
      </c>
      <c r="K710" s="367" t="s">
        <v>48</v>
      </c>
      <c r="L710" s="368"/>
      <c r="M710" s="368" t="s">
        <v>34</v>
      </c>
      <c r="N710" s="367">
        <v>263435</v>
      </c>
      <c r="O710" s="367" t="s">
        <v>1321</v>
      </c>
      <c r="P710" s="371">
        <v>40529</v>
      </c>
      <c r="Q710" s="372">
        <v>72126670.840000004</v>
      </c>
      <c r="R710" s="372">
        <v>55473766.686468281</v>
      </c>
      <c r="S710" s="367">
        <v>7</v>
      </c>
      <c r="T710" s="369">
        <v>1.7075515105593242E-2</v>
      </c>
      <c r="U710" s="369">
        <v>0.22073851659240176</v>
      </c>
      <c r="V710" s="369">
        <v>-8.8555633204365658E-2</v>
      </c>
      <c r="W710" s="369">
        <v>-0.86814131199892652</v>
      </c>
      <c r="X710" s="369">
        <v>0.23850726843444181</v>
      </c>
      <c r="Y710" s="369">
        <v>1.8086439438999111</v>
      </c>
      <c r="Z710" s="369">
        <v>0.34753077412538658</v>
      </c>
      <c r="AA710" s="369">
        <v>1.9754775855265003</v>
      </c>
      <c r="AB710" s="369">
        <v>0.16749571958597026</v>
      </c>
      <c r="AC710" s="373">
        <v>-1.0497297650642801</v>
      </c>
      <c r="AD710" s="555">
        <v>12807182000196</v>
      </c>
      <c r="AE710" s="370" t="s">
        <v>2462</v>
      </c>
      <c r="AF710" s="370" t="s">
        <v>2278</v>
      </c>
      <c r="AG710" s="374" t="s">
        <v>1444</v>
      </c>
      <c r="AH710" s="374" t="s">
        <v>2282</v>
      </c>
      <c r="AI710" s="374">
        <v>500</v>
      </c>
      <c r="AJ710" s="374">
        <v>500</v>
      </c>
      <c r="AK710" s="374">
        <v>500</v>
      </c>
      <c r="AL710" s="369">
        <v>1.3500000000000002E-2</v>
      </c>
      <c r="AM710" s="369">
        <v>0.2</v>
      </c>
      <c r="AN710" s="369" t="s">
        <v>666</v>
      </c>
      <c r="AO710" s="367" t="s">
        <v>1324</v>
      </c>
      <c r="AP710" s="370" t="s">
        <v>716</v>
      </c>
      <c r="AQ710" s="376" t="s">
        <v>659</v>
      </c>
      <c r="AR710" s="369">
        <v>5.3333333333333332E-3</v>
      </c>
      <c r="AS710" s="369">
        <v>5.3333333333333332E-3</v>
      </c>
      <c r="AT710" s="369"/>
      <c r="AW710" s="680"/>
      <c r="AX710" s="680"/>
      <c r="AY710" s="681"/>
      <c r="AZ710" s="681"/>
      <c r="BA710" s="681"/>
      <c r="BB710" s="682"/>
      <c r="BC710" s="681"/>
      <c r="BD710" s="681"/>
      <c r="BE710" s="681"/>
      <c r="BF710" s="681"/>
      <c r="BG710" s="682"/>
      <c r="BH710" s="682"/>
      <c r="BI710" s="683"/>
      <c r="BJ710" s="683"/>
      <c r="BK710" s="683"/>
      <c r="BL710" s="218"/>
      <c r="BM710" s="682"/>
      <c r="BN710" s="682"/>
      <c r="BO710" s="682"/>
      <c r="BP710" s="682"/>
      <c r="BQ710" s="682"/>
      <c r="BR710" s="682"/>
      <c r="BS710" s="682"/>
      <c r="BT710" s="685"/>
      <c r="BU710" s="686"/>
      <c r="BV710" s="684"/>
      <c r="BW710" s="687"/>
    </row>
    <row r="711" spans="2:75" ht="15.75" customHeight="1">
      <c r="B711" s="363" t="s">
        <v>1024</v>
      </c>
      <c r="C711" s="364">
        <v>8773805000180</v>
      </c>
      <c r="D711" s="365" t="s">
        <v>13</v>
      </c>
      <c r="E711" s="365" t="s">
        <v>616</v>
      </c>
      <c r="F711" s="365" t="s">
        <v>610</v>
      </c>
      <c r="G711" s="366" t="s">
        <v>34</v>
      </c>
      <c r="H711" s="366" t="s">
        <v>1337</v>
      </c>
      <c r="I711" s="366" t="s">
        <v>34</v>
      </c>
      <c r="J711" s="366"/>
      <c r="K711" s="367" t="s">
        <v>48</v>
      </c>
      <c r="L711" s="368"/>
      <c r="M711" s="368" t="s">
        <v>34</v>
      </c>
      <c r="N711" s="367">
        <v>184519</v>
      </c>
      <c r="O711" s="367" t="s">
        <v>1324</v>
      </c>
      <c r="P711" s="371">
        <v>39213</v>
      </c>
      <c r="Q711" s="372">
        <v>26054413.399999999</v>
      </c>
      <c r="R711" s="372">
        <v>42539272.284285694</v>
      </c>
      <c r="S711" s="367">
        <v>1</v>
      </c>
      <c r="T711" s="369">
        <v>3.8066329617901351E-2</v>
      </c>
      <c r="U711" s="369">
        <v>0.49209087280890101</v>
      </c>
      <c r="V711" s="369">
        <v>6.0530094856687588E-2</v>
      </c>
      <c r="W711" s="369">
        <v>0.59339732621000185</v>
      </c>
      <c r="X711" s="369">
        <v>8.1645728023381769E-2</v>
      </c>
      <c r="Y711" s="369">
        <v>0.61913438740915361</v>
      </c>
      <c r="Z711" s="369">
        <v>0.16926719564738057</v>
      </c>
      <c r="AA711" s="369">
        <v>0.96216961449775362</v>
      </c>
      <c r="AB711" s="369">
        <v>3.4703023739013322E-2</v>
      </c>
      <c r="AC711" s="373">
        <v>-1.0885969659981016</v>
      </c>
      <c r="AD711" s="555">
        <v>9412694000149</v>
      </c>
      <c r="AE711" s="370" t="s">
        <v>2462</v>
      </c>
      <c r="AF711" s="370" t="s">
        <v>2287</v>
      </c>
      <c r="AG711" s="374" t="s">
        <v>1445</v>
      </c>
      <c r="AH711" s="374" t="s">
        <v>2282</v>
      </c>
      <c r="AI711" s="374">
        <v>50000</v>
      </c>
      <c r="AJ711" s="374">
        <v>5000</v>
      </c>
      <c r="AK711" s="374">
        <v>25000</v>
      </c>
      <c r="AL711" s="369">
        <v>0.02</v>
      </c>
      <c r="AM711" s="369">
        <v>0.2</v>
      </c>
      <c r="AN711" s="369" t="s">
        <v>64</v>
      </c>
      <c r="AO711" s="367" t="s">
        <v>1324</v>
      </c>
      <c r="AP711" s="370" t="s">
        <v>13</v>
      </c>
      <c r="AQ711" s="376" t="s">
        <v>668</v>
      </c>
      <c r="AR711" s="369">
        <v>5.3333333333333332E-3</v>
      </c>
      <c r="AS711" s="369">
        <v>5.3333333333333332E-3</v>
      </c>
      <c r="AT711" s="369"/>
      <c r="AW711" s="680"/>
      <c r="AX711" s="680"/>
      <c r="AY711" s="681"/>
      <c r="AZ711" s="681"/>
      <c r="BA711" s="681"/>
      <c r="BB711" s="682"/>
      <c r="BC711" s="681"/>
      <c r="BD711" s="681"/>
      <c r="BE711" s="681"/>
      <c r="BF711" s="681"/>
      <c r="BG711" s="682"/>
      <c r="BH711" s="682"/>
      <c r="BI711" s="683"/>
      <c r="BJ711" s="683"/>
      <c r="BK711" s="683"/>
      <c r="BL711" s="218"/>
      <c r="BM711" s="682"/>
      <c r="BN711" s="682"/>
      <c r="BO711" s="682"/>
      <c r="BP711" s="682"/>
      <c r="BQ711" s="682"/>
      <c r="BR711" s="682"/>
      <c r="BS711" s="682"/>
      <c r="BT711" s="685"/>
      <c r="BU711" s="686"/>
      <c r="BV711" s="684"/>
      <c r="BW711" s="687"/>
    </row>
    <row r="712" spans="2:75" ht="15.75" customHeight="1">
      <c r="B712" s="363" t="s">
        <v>1025</v>
      </c>
      <c r="C712" s="364">
        <v>14146496000110</v>
      </c>
      <c r="D712" s="365" t="s">
        <v>13</v>
      </c>
      <c r="E712" s="365" t="s">
        <v>616</v>
      </c>
      <c r="F712" s="365" t="s">
        <v>610</v>
      </c>
      <c r="G712" s="366" t="s">
        <v>34</v>
      </c>
      <c r="H712" s="366" t="s">
        <v>865</v>
      </c>
      <c r="I712" s="366" t="s">
        <v>34</v>
      </c>
      <c r="J712" s="366"/>
      <c r="K712" s="367" t="s">
        <v>48</v>
      </c>
      <c r="L712" s="368"/>
      <c r="M712" s="368" t="s">
        <v>34</v>
      </c>
      <c r="N712" s="367">
        <v>299677</v>
      </c>
      <c r="O712" s="367" t="s">
        <v>1321</v>
      </c>
      <c r="P712" s="371">
        <v>40991</v>
      </c>
      <c r="Q712" s="372">
        <v>1056528380</v>
      </c>
      <c r="R712" s="372">
        <v>1322599544.0523806</v>
      </c>
      <c r="S712" s="367">
        <v>11</v>
      </c>
      <c r="T712" s="369">
        <v>1.9259853718576858E-2</v>
      </c>
      <c r="U712" s="369">
        <v>0.24897588818463967</v>
      </c>
      <c r="V712" s="369">
        <v>3.5043262733119862E-2</v>
      </c>
      <c r="W712" s="369">
        <v>0.3435411501789587</v>
      </c>
      <c r="X712" s="369">
        <v>5.4795436755154192E-2</v>
      </c>
      <c r="Y712" s="369">
        <v>0.41552375108350714</v>
      </c>
      <c r="Z712" s="369">
        <v>0.16981433422685055</v>
      </c>
      <c r="AA712" s="369">
        <v>0.96527972755936642</v>
      </c>
      <c r="AB712" s="369">
        <v>6.5805260894973544E-2</v>
      </c>
      <c r="AC712" s="373">
        <v>-0.92021564546215495</v>
      </c>
      <c r="AD712" s="555">
        <v>43761843000113</v>
      </c>
      <c r="AE712" s="370" t="s">
        <v>2462</v>
      </c>
      <c r="AF712" s="370" t="s">
        <v>2287</v>
      </c>
      <c r="AG712" s="374" t="s">
        <v>1445</v>
      </c>
      <c r="AH712" s="374" t="s">
        <v>2279</v>
      </c>
      <c r="AI712" s="374">
        <v>100000</v>
      </c>
      <c r="AJ712" s="374">
        <v>50000</v>
      </c>
      <c r="AK712" s="374">
        <v>100000</v>
      </c>
      <c r="AL712" s="369">
        <v>0.02</v>
      </c>
      <c r="AM712" s="369">
        <v>0.2</v>
      </c>
      <c r="AN712" s="369" t="s">
        <v>2296</v>
      </c>
      <c r="AO712" s="367" t="s">
        <v>1324</v>
      </c>
      <c r="AP712" s="370" t="s">
        <v>13</v>
      </c>
      <c r="AQ712" s="376" t="s">
        <v>668</v>
      </c>
      <c r="AR712" s="369">
        <v>5.3333333333333332E-3</v>
      </c>
      <c r="AS712" s="369">
        <v>5.3333333333333332E-3</v>
      </c>
      <c r="AT712" s="369"/>
      <c r="AW712" s="680"/>
      <c r="AX712" s="680"/>
      <c r="AY712" s="681"/>
      <c r="AZ712" s="681"/>
      <c r="BA712" s="681"/>
      <c r="BB712" s="682"/>
      <c r="BC712" s="681"/>
      <c r="BD712" s="681"/>
      <c r="BE712" s="681"/>
      <c r="BF712" s="681"/>
      <c r="BG712" s="682"/>
      <c r="BH712" s="682"/>
      <c r="BI712" s="683"/>
      <c r="BJ712" s="683"/>
      <c r="BK712" s="683"/>
      <c r="BL712" s="218"/>
      <c r="BM712" s="682"/>
      <c r="BN712" s="682"/>
      <c r="BO712" s="682"/>
      <c r="BP712" s="682"/>
      <c r="BQ712" s="682"/>
      <c r="BR712" s="682"/>
      <c r="BS712" s="682"/>
      <c r="BT712" s="685"/>
      <c r="BU712" s="686"/>
      <c r="BV712" s="684"/>
      <c r="BW712" s="687"/>
    </row>
    <row r="713" spans="2:75" ht="15.75" customHeight="1">
      <c r="B713" s="363" t="s">
        <v>252</v>
      </c>
      <c r="C713" s="364">
        <v>9441308000147</v>
      </c>
      <c r="D713" s="365" t="s">
        <v>13</v>
      </c>
      <c r="E713" s="365" t="s">
        <v>616</v>
      </c>
      <c r="F713" s="365" t="s">
        <v>610</v>
      </c>
      <c r="G713" s="366" t="s">
        <v>34</v>
      </c>
      <c r="H713" s="366" t="s">
        <v>1337</v>
      </c>
      <c r="I713" s="366" t="s">
        <v>34</v>
      </c>
      <c r="J713" s="366"/>
      <c r="K713" s="367" t="s">
        <v>48</v>
      </c>
      <c r="L713" s="368"/>
      <c r="M713" s="368" t="s">
        <v>34</v>
      </c>
      <c r="N713" s="367">
        <v>208809</v>
      </c>
      <c r="O713" s="367" t="s">
        <v>1321</v>
      </c>
      <c r="P713" s="371">
        <v>39568</v>
      </c>
      <c r="Q713" s="372">
        <v>422127651.25</v>
      </c>
      <c r="R713" s="372">
        <v>526045439.29523808</v>
      </c>
      <c r="S713" s="367">
        <v>11</v>
      </c>
      <c r="T713" s="369">
        <v>3.8478302527927166E-2</v>
      </c>
      <c r="U713" s="369">
        <v>0.4974165270262409</v>
      </c>
      <c r="V713" s="369">
        <v>6.1045472361618724E-2</v>
      </c>
      <c r="W713" s="369">
        <v>0.59844974904427939</v>
      </c>
      <c r="X713" s="369">
        <v>8.2253343278160695E-2</v>
      </c>
      <c r="Y713" s="369">
        <v>0.62374204426586355</v>
      </c>
      <c r="Z713" s="369">
        <v>0.16896003682773331</v>
      </c>
      <c r="AA713" s="369">
        <v>0.96042362418959459</v>
      </c>
      <c r="AB713" s="369">
        <v>3.4262004912184126E-2</v>
      </c>
      <c r="AC713" s="373">
        <v>-1.088866192674067</v>
      </c>
      <c r="AD713" s="555">
        <v>9412694000149</v>
      </c>
      <c r="AE713" s="370" t="s">
        <v>2462</v>
      </c>
      <c r="AF713" s="370" t="s">
        <v>2287</v>
      </c>
      <c r="AG713" s="374" t="s">
        <v>1445</v>
      </c>
      <c r="AH713" s="374" t="s">
        <v>2282</v>
      </c>
      <c r="AI713" s="374">
        <v>20000</v>
      </c>
      <c r="AJ713" s="374">
        <v>1000</v>
      </c>
      <c r="AK713" s="374">
        <v>20000</v>
      </c>
      <c r="AL713" s="369">
        <v>0.02</v>
      </c>
      <c r="AM713" s="369">
        <v>0.2</v>
      </c>
      <c r="AN713" s="369" t="s">
        <v>64</v>
      </c>
      <c r="AO713" s="367" t="s">
        <v>1324</v>
      </c>
      <c r="AP713" s="370" t="s">
        <v>13</v>
      </c>
      <c r="AQ713" s="376" t="s">
        <v>668</v>
      </c>
      <c r="AR713" s="369">
        <v>5.3333333333333332E-3</v>
      </c>
      <c r="AS713" s="369">
        <v>5.3333333333333332E-3</v>
      </c>
      <c r="AT713" s="369"/>
      <c r="AW713" s="680"/>
      <c r="AX713" s="680"/>
      <c r="AY713" s="681"/>
      <c r="AZ713" s="681"/>
      <c r="BA713" s="681"/>
      <c r="BB713" s="682"/>
      <c r="BC713" s="681"/>
      <c r="BD713" s="681"/>
      <c r="BE713" s="681"/>
      <c r="BF713" s="681"/>
      <c r="BG713" s="682"/>
      <c r="BH713" s="682"/>
      <c r="BI713" s="683"/>
      <c r="BJ713" s="683"/>
      <c r="BK713" s="683"/>
      <c r="BL713" s="218"/>
      <c r="BM713" s="682"/>
      <c r="BN713" s="682"/>
      <c r="BO713" s="682"/>
      <c r="BP713" s="682"/>
      <c r="BQ713" s="682"/>
      <c r="BR713" s="682"/>
      <c r="BS713" s="682"/>
      <c r="BT713" s="685"/>
      <c r="BU713" s="686"/>
      <c r="BV713" s="684"/>
      <c r="BW713" s="687"/>
    </row>
    <row r="714" spans="2:75" ht="15.75" customHeight="1">
      <c r="B714" s="363" t="s">
        <v>567</v>
      </c>
      <c r="C714" s="364">
        <v>33378392000186</v>
      </c>
      <c r="D714" s="365" t="s">
        <v>14</v>
      </c>
      <c r="E714" s="365" t="s">
        <v>614</v>
      </c>
      <c r="F714" s="365"/>
      <c r="G714" s="366"/>
      <c r="H714" s="366" t="s">
        <v>865</v>
      </c>
      <c r="I714" s="366" t="s">
        <v>34</v>
      </c>
      <c r="J714" s="366" t="s">
        <v>608</v>
      </c>
      <c r="K714" s="367" t="s">
        <v>48</v>
      </c>
      <c r="L714" s="368"/>
      <c r="M714" s="368" t="s">
        <v>34</v>
      </c>
      <c r="N714" s="367">
        <v>505307</v>
      </c>
      <c r="O714" s="367" t="s">
        <v>1321</v>
      </c>
      <c r="P714" s="371">
        <v>43703</v>
      </c>
      <c r="Q714" s="372">
        <v>37030660.82</v>
      </c>
      <c r="R714" s="372">
        <v>42439117.729285702</v>
      </c>
      <c r="S714" s="367">
        <v>12</v>
      </c>
      <c r="T714" s="369">
        <v>4.1567395529460427E-3</v>
      </c>
      <c r="U714" s="369">
        <v>5.3734983519045931E-2</v>
      </c>
      <c r="V714" s="369">
        <v>-3.0704270361027852E-2</v>
      </c>
      <c r="W714" s="369">
        <v>-0.30100451649052617</v>
      </c>
      <c r="X714" s="369">
        <v>0.24430167356173538</v>
      </c>
      <c r="Y714" s="369">
        <v>1.852583970595</v>
      </c>
      <c r="Z714" s="369">
        <v>0.40507186285480445</v>
      </c>
      <c r="AA714" s="369">
        <v>2.3025597880100848</v>
      </c>
      <c r="AB714" s="369">
        <v>0.13129046541406419</v>
      </c>
      <c r="AC714" s="373">
        <v>-0.91189855070935333</v>
      </c>
      <c r="AD714" s="555">
        <v>0</v>
      </c>
      <c r="AE714" s="370" t="s">
        <v>2462</v>
      </c>
      <c r="AF714" s="370" t="s">
        <v>2287</v>
      </c>
      <c r="AG714" s="374" t="s">
        <v>1445</v>
      </c>
      <c r="AH714" s="374" t="s">
        <v>2282</v>
      </c>
      <c r="AI714" s="374">
        <v>20000</v>
      </c>
      <c r="AJ714" s="374">
        <v>5000</v>
      </c>
      <c r="AK714" s="374">
        <v>20000</v>
      </c>
      <c r="AL714" s="369">
        <v>1.7500000000000002E-2</v>
      </c>
      <c r="AM714" s="369">
        <v>0.2</v>
      </c>
      <c r="AN714" s="369" t="s">
        <v>64</v>
      </c>
      <c r="AO714" s="367" t="s">
        <v>1324</v>
      </c>
      <c r="AP714" s="370" t="s">
        <v>13</v>
      </c>
      <c r="AQ714" s="376" t="s">
        <v>668</v>
      </c>
      <c r="AR714" s="369">
        <v>4.6666666666666671E-3</v>
      </c>
      <c r="AS714" s="369">
        <v>4.6666666666666671E-3</v>
      </c>
      <c r="AT714" s="369"/>
      <c r="AX714" s="680"/>
      <c r="AY714" s="681"/>
      <c r="AZ714" s="681"/>
      <c r="BA714" s="681"/>
      <c r="BB714" s="682"/>
      <c r="BC714" s="681"/>
      <c r="BD714" s="681"/>
      <c r="BE714" s="681"/>
      <c r="BF714" s="681"/>
      <c r="BG714" s="682"/>
      <c r="BH714" s="682"/>
      <c r="BI714" s="683"/>
      <c r="BJ714" s="683"/>
      <c r="BK714" s="683"/>
      <c r="BL714" s="682"/>
      <c r="BM714" s="682"/>
      <c r="BN714" s="682"/>
      <c r="BO714" s="682"/>
      <c r="BP714" s="682"/>
      <c r="BQ714" s="682"/>
      <c r="BR714" s="682"/>
      <c r="BS714" s="682"/>
      <c r="BT714" s="685"/>
      <c r="BU714" s="686"/>
      <c r="BV714" s="684"/>
      <c r="BW714" s="687"/>
    </row>
    <row r="715" spans="2:75" ht="15.75" customHeight="1">
      <c r="B715" s="363" t="s">
        <v>1026</v>
      </c>
      <c r="C715" s="364">
        <v>31455960000170</v>
      </c>
      <c r="D715" s="365" t="s">
        <v>13</v>
      </c>
      <c r="E715" s="365" t="s">
        <v>616</v>
      </c>
      <c r="F715" s="365" t="s">
        <v>617</v>
      </c>
      <c r="G715" s="366" t="s">
        <v>34</v>
      </c>
      <c r="H715" s="366" t="s">
        <v>1337</v>
      </c>
      <c r="I715" s="366" t="s">
        <v>34</v>
      </c>
      <c r="J715" s="366" t="s">
        <v>608</v>
      </c>
      <c r="K715" s="367" t="s">
        <v>48</v>
      </c>
      <c r="L715" s="368"/>
      <c r="M715" s="368" t="s">
        <v>34</v>
      </c>
      <c r="N715" s="367">
        <v>482986</v>
      </c>
      <c r="O715" s="367" t="s">
        <v>1321</v>
      </c>
      <c r="P715" s="371">
        <v>43410</v>
      </c>
      <c r="Q715" s="372">
        <v>196532702.44</v>
      </c>
      <c r="R715" s="372">
        <v>174958483.54134923</v>
      </c>
      <c r="S715" s="367">
        <v>12</v>
      </c>
      <c r="T715" s="369">
        <v>5.2700110434273917E-2</v>
      </c>
      <c r="U715" s="369">
        <v>0.68126461366350821</v>
      </c>
      <c r="V715" s="369">
        <v>7.1013409990320575E-2</v>
      </c>
      <c r="W715" s="369">
        <v>0.69616886795040545</v>
      </c>
      <c r="X715" s="369">
        <v>0.1490802578976218</v>
      </c>
      <c r="Y715" s="369">
        <v>1.130502677639295</v>
      </c>
      <c r="Z715" s="369">
        <v>0.28835957699149994</v>
      </c>
      <c r="AA715" s="369">
        <v>1.6391293184099043</v>
      </c>
      <c r="AB715" s="369">
        <v>4.9635227693667502E-2</v>
      </c>
      <c r="AC715" s="373">
        <v>-0.55023792290035178</v>
      </c>
      <c r="AD715" s="555">
        <v>43761784000183</v>
      </c>
      <c r="AE715" s="370" t="s">
        <v>2462</v>
      </c>
      <c r="AF715" s="370" t="s">
        <v>2287</v>
      </c>
      <c r="AG715" s="374" t="s">
        <v>1445</v>
      </c>
      <c r="AH715" s="374" t="s">
        <v>2279</v>
      </c>
      <c r="AI715" s="374">
        <v>100000</v>
      </c>
      <c r="AJ715" s="374">
        <v>500</v>
      </c>
      <c r="AK715" s="374">
        <v>100000</v>
      </c>
      <c r="AL715" s="369">
        <v>0.02</v>
      </c>
      <c r="AM715" s="369">
        <v>0.2</v>
      </c>
      <c r="AN715" s="369" t="s">
        <v>2296</v>
      </c>
      <c r="AO715" s="367" t="s">
        <v>1324</v>
      </c>
      <c r="AP715" s="370" t="s">
        <v>716</v>
      </c>
      <c r="AQ715" s="376" t="s">
        <v>659</v>
      </c>
      <c r="AR715" s="369">
        <v>5.3333333333333332E-3</v>
      </c>
      <c r="AS715" s="369">
        <v>5.3333333333333332E-3</v>
      </c>
      <c r="AT715" s="369"/>
      <c r="AX715" s="680"/>
      <c r="AY715" s="681"/>
      <c r="AZ715" s="681"/>
      <c r="BA715" s="681"/>
      <c r="BB715" s="682"/>
      <c r="BC715" s="681"/>
      <c r="BD715" s="681"/>
      <c r="BE715" s="681"/>
      <c r="BF715" s="681"/>
      <c r="BG715" s="682"/>
      <c r="BH715" s="682"/>
      <c r="BI715" s="683"/>
      <c r="BJ715" s="683"/>
      <c r="BK715" s="683"/>
      <c r="BL715" s="682"/>
      <c r="BM715" s="682"/>
      <c r="BN715" s="682"/>
      <c r="BO715" s="682"/>
      <c r="BP715" s="682"/>
      <c r="BQ715" s="682"/>
      <c r="BR715" s="682"/>
      <c r="BS715" s="682"/>
      <c r="BT715" s="685"/>
      <c r="BU715" s="686"/>
      <c r="BV715" s="684"/>
      <c r="BW715" s="687"/>
    </row>
    <row r="716" spans="2:75" ht="15.75" customHeight="1">
      <c r="B716" s="363" t="s">
        <v>1633</v>
      </c>
      <c r="C716" s="364">
        <v>34979876000143</v>
      </c>
      <c r="D716" s="365" t="s">
        <v>13</v>
      </c>
      <c r="E716" s="365" t="s">
        <v>616</v>
      </c>
      <c r="F716" s="365" t="s">
        <v>617</v>
      </c>
      <c r="G716" s="366" t="s">
        <v>34</v>
      </c>
      <c r="H716" s="366" t="s">
        <v>1337</v>
      </c>
      <c r="I716" s="366" t="s">
        <v>34</v>
      </c>
      <c r="J716" s="366" t="s">
        <v>608</v>
      </c>
      <c r="K716" s="367" t="s">
        <v>48</v>
      </c>
      <c r="L716" s="368"/>
      <c r="M716" s="368"/>
      <c r="N716" s="367">
        <v>536474</v>
      </c>
      <c r="O716" s="367" t="s">
        <v>1321</v>
      </c>
      <c r="P716" s="371">
        <v>43966</v>
      </c>
      <c r="Q716" s="372">
        <v>100928778.90000001</v>
      </c>
      <c r="R716" s="372">
        <v>114713752.58694442</v>
      </c>
      <c r="S716" s="367">
        <v>7</v>
      </c>
      <c r="T716" s="369">
        <v>4.8418643316860965E-2</v>
      </c>
      <c r="U716" s="369">
        <v>0.54460871288438606</v>
      </c>
      <c r="V716" s="369">
        <v>8.4910650507639351E-2</v>
      </c>
      <c r="W716" s="369">
        <v>0.77928519144296171</v>
      </c>
      <c r="X716" s="369">
        <v>0.20367604327307176</v>
      </c>
      <c r="Y716" s="369">
        <v>1.4322072557387484</v>
      </c>
      <c r="Z716" s="369" t="s">
        <v>1421</v>
      </c>
      <c r="AA716" s="369" t="s">
        <v>1421</v>
      </c>
      <c r="AB716" s="369">
        <v>3.8985298980494659E-2</v>
      </c>
      <c r="AC716" s="373">
        <v>-0.54320756682320437</v>
      </c>
      <c r="AD716" s="555">
        <v>0</v>
      </c>
      <c r="AE716" s="370" t="s">
        <v>2462</v>
      </c>
      <c r="AF716" s="370" t="s">
        <v>2278</v>
      </c>
      <c r="AG716" s="374" t="s">
        <v>1444</v>
      </c>
      <c r="AH716" s="374" t="s">
        <v>2288</v>
      </c>
      <c r="AI716" s="374">
        <v>0</v>
      </c>
      <c r="AJ716" s="374">
        <v>0</v>
      </c>
      <c r="AK716" s="374">
        <v>0</v>
      </c>
      <c r="AL716" s="369">
        <v>0.01</v>
      </c>
      <c r="AM716" s="369">
        <v>0.2</v>
      </c>
      <c r="AN716" s="369" t="s">
        <v>34</v>
      </c>
      <c r="AO716" s="367" t="s">
        <v>1321</v>
      </c>
      <c r="AP716" s="370" t="s">
        <v>13</v>
      </c>
      <c r="AQ716" s="376" t="s">
        <v>2346</v>
      </c>
      <c r="AR716" s="369" t="s">
        <v>34</v>
      </c>
      <c r="AS716" s="369" t="s">
        <v>34</v>
      </c>
      <c r="AT716" s="369"/>
      <c r="AW716" s="680"/>
      <c r="AX716" s="680"/>
      <c r="AY716" s="681"/>
      <c r="AZ716" s="681"/>
      <c r="BA716" s="681"/>
      <c r="BB716" s="682"/>
      <c r="BC716" s="681"/>
      <c r="BD716" s="681"/>
      <c r="BE716" s="681"/>
      <c r="BF716" s="681"/>
      <c r="BG716" s="682"/>
      <c r="BH716" s="682"/>
      <c r="BI716" s="683"/>
      <c r="BJ716" s="683"/>
      <c r="BK716" s="683"/>
      <c r="BL716" s="218"/>
      <c r="BM716" s="682"/>
      <c r="BN716" s="682"/>
      <c r="BO716" s="682"/>
      <c r="BP716" s="682"/>
      <c r="BQ716" s="682"/>
      <c r="BR716" s="682"/>
      <c r="BS716" s="682"/>
      <c r="BT716" s="685"/>
      <c r="BU716" s="686"/>
      <c r="BV716" s="684"/>
      <c r="BW716" s="687"/>
    </row>
    <row r="717" spans="2:75" ht="15.75" customHeight="1">
      <c r="B717" s="363" t="s">
        <v>253</v>
      </c>
      <c r="C717" s="364">
        <v>31923761000149</v>
      </c>
      <c r="D717" s="365" t="s">
        <v>13</v>
      </c>
      <c r="E717" s="365" t="s">
        <v>616</v>
      </c>
      <c r="F717" s="365" t="s">
        <v>610</v>
      </c>
      <c r="G717" s="366"/>
      <c r="H717" s="366" t="s">
        <v>1338</v>
      </c>
      <c r="I717" s="366" t="s">
        <v>34</v>
      </c>
      <c r="J717" s="366" t="s">
        <v>608</v>
      </c>
      <c r="K717" s="367" t="s">
        <v>48</v>
      </c>
      <c r="L717" s="368"/>
      <c r="M717" s="368" t="s">
        <v>34</v>
      </c>
      <c r="N717" s="367">
        <v>484032</v>
      </c>
      <c r="O717" s="367" t="s">
        <v>1321</v>
      </c>
      <c r="P717" s="371">
        <v>43467</v>
      </c>
      <c r="Q717" s="372">
        <v>47207298.670000002</v>
      </c>
      <c r="R717" s="372">
        <v>39355776.027460314</v>
      </c>
      <c r="S717" s="367">
        <v>11</v>
      </c>
      <c r="T717" s="369">
        <v>3.4510110392894422E-2</v>
      </c>
      <c r="U717" s="369">
        <v>0.44611893277950315</v>
      </c>
      <c r="V717" s="369">
        <v>0.12414345595700937</v>
      </c>
      <c r="W717" s="369">
        <v>1.2170209712337754</v>
      </c>
      <c r="X717" s="369">
        <v>0.1372573879948249</v>
      </c>
      <c r="Y717" s="369">
        <v>1.0408477074173381</v>
      </c>
      <c r="Z717" s="369">
        <v>0.21667591277490961</v>
      </c>
      <c r="AA717" s="369">
        <v>1.2316561320002581</v>
      </c>
      <c r="AB717" s="369">
        <v>7.8557925511239746E-2</v>
      </c>
      <c r="AC717" s="373">
        <v>0.29227955131829036</v>
      </c>
      <c r="AD717" s="555">
        <v>0</v>
      </c>
      <c r="AE717" s="370" t="s">
        <v>2462</v>
      </c>
      <c r="AF717" s="370" t="s">
        <v>2287</v>
      </c>
      <c r="AG717" s="374" t="s">
        <v>1445</v>
      </c>
      <c r="AH717" s="374" t="s">
        <v>2282</v>
      </c>
      <c r="AI717" s="374">
        <v>5000</v>
      </c>
      <c r="AJ717" s="374">
        <v>1000</v>
      </c>
      <c r="AK717" s="374">
        <v>5000</v>
      </c>
      <c r="AL717" s="369">
        <v>0.02</v>
      </c>
      <c r="AM717" s="369">
        <v>0.2</v>
      </c>
      <c r="AN717" s="369" t="s">
        <v>64</v>
      </c>
      <c r="AO717" s="367" t="s">
        <v>1324</v>
      </c>
      <c r="AP717" s="370" t="s">
        <v>13</v>
      </c>
      <c r="AQ717" s="376" t="s">
        <v>668</v>
      </c>
      <c r="AR717" s="369">
        <v>6.6666666666666662E-3</v>
      </c>
      <c r="AS717" s="369">
        <v>6.6666666666666662E-3</v>
      </c>
      <c r="AT717" s="369"/>
      <c r="AX717" s="680"/>
      <c r="AY717" s="681"/>
      <c r="AZ717" s="681"/>
      <c r="BA717" s="681"/>
      <c r="BB717" s="682"/>
      <c r="BC717" s="681"/>
      <c r="BD717" s="681"/>
      <c r="BE717" s="681"/>
      <c r="BF717" s="681"/>
      <c r="BG717" s="682"/>
      <c r="BH717" s="682"/>
      <c r="BI717" s="683"/>
      <c r="BJ717" s="683"/>
      <c r="BK717" s="683"/>
      <c r="BL717" s="682"/>
      <c r="BM717" s="682"/>
      <c r="BN717" s="682"/>
      <c r="BO717" s="682"/>
      <c r="BP717" s="682"/>
      <c r="BQ717" s="682"/>
      <c r="BR717" s="682"/>
      <c r="BS717" s="682"/>
      <c r="BT717" s="685"/>
      <c r="BU717" s="686"/>
      <c r="BV717" s="684"/>
      <c r="BW717" s="687"/>
    </row>
    <row r="718" spans="2:75" ht="15.75" customHeight="1">
      <c r="B718" s="363" t="s">
        <v>1027</v>
      </c>
      <c r="C718" s="364">
        <v>32754593000178</v>
      </c>
      <c r="D718" s="365" t="s">
        <v>13</v>
      </c>
      <c r="E718" s="365" t="s">
        <v>615</v>
      </c>
      <c r="F718" s="365" t="s">
        <v>619</v>
      </c>
      <c r="G718" s="366" t="s">
        <v>34</v>
      </c>
      <c r="H718" s="366" t="s">
        <v>1338</v>
      </c>
      <c r="I718" s="366" t="s">
        <v>34</v>
      </c>
      <c r="J718" s="366" t="s">
        <v>611</v>
      </c>
      <c r="K718" s="367" t="s">
        <v>48</v>
      </c>
      <c r="L718" s="368"/>
      <c r="M718" s="368" t="s">
        <v>34</v>
      </c>
      <c r="N718" s="367">
        <v>494429</v>
      </c>
      <c r="O718" s="367" t="s">
        <v>1321</v>
      </c>
      <c r="P718" s="371">
        <v>43585</v>
      </c>
      <c r="Q718" s="372">
        <v>755326.17</v>
      </c>
      <c r="R718" s="372">
        <v>809233.07436507905</v>
      </c>
      <c r="S718" s="367">
        <v>31</v>
      </c>
      <c r="T718" s="369">
        <v>0.18948019795087911</v>
      </c>
      <c r="U718" s="369">
        <v>2.4494475019152628</v>
      </c>
      <c r="V718" s="369">
        <v>0.16966865158158106</v>
      </c>
      <c r="W718" s="369">
        <v>1.6633201125579105</v>
      </c>
      <c r="X718" s="369">
        <v>0.2056667482960608</v>
      </c>
      <c r="Y718" s="369">
        <v>1.5596083138636205</v>
      </c>
      <c r="Z718" s="369">
        <v>0.26947665491834605</v>
      </c>
      <c r="AA718" s="369">
        <v>1.5317926677244009</v>
      </c>
      <c r="AB718" s="369">
        <v>7.0242582529867786E-2</v>
      </c>
      <c r="AC718" s="373">
        <v>0.88373740251397115</v>
      </c>
      <c r="AD718" s="555">
        <v>32318799000155</v>
      </c>
      <c r="AE718" s="370" t="s">
        <v>2292</v>
      </c>
      <c r="AF718" s="370" t="s">
        <v>2278</v>
      </c>
      <c r="AG718" s="374" t="s">
        <v>1444</v>
      </c>
      <c r="AH718" s="374" t="s">
        <v>2282</v>
      </c>
      <c r="AI718" s="374">
        <v>500</v>
      </c>
      <c r="AJ718" s="374">
        <v>500</v>
      </c>
      <c r="AK718" s="374">
        <v>0</v>
      </c>
      <c r="AL718" s="369">
        <v>0</v>
      </c>
      <c r="AM718" s="369" t="s">
        <v>34</v>
      </c>
      <c r="AN718" s="369" t="s">
        <v>34</v>
      </c>
      <c r="AO718" s="367" t="s">
        <v>1324</v>
      </c>
      <c r="AP718" s="370" t="s">
        <v>13</v>
      </c>
      <c r="AQ718" s="376" t="s">
        <v>664</v>
      </c>
      <c r="AR718" s="369">
        <v>3.8E-3</v>
      </c>
      <c r="AS718" s="369">
        <v>3.8E-3</v>
      </c>
      <c r="AT718" s="369"/>
      <c r="AX718" s="680"/>
      <c r="AY718" s="681"/>
      <c r="AZ718" s="681"/>
      <c r="BA718" s="681"/>
      <c r="BB718" s="682"/>
      <c r="BC718" s="681"/>
      <c r="BD718" s="681"/>
      <c r="BE718" s="681"/>
      <c r="BF718" s="681"/>
      <c r="BG718" s="682"/>
      <c r="BH718" s="682"/>
      <c r="BI718" s="683"/>
      <c r="BJ718" s="683"/>
      <c r="BK718" s="683"/>
      <c r="BL718" s="682"/>
      <c r="BM718" s="682"/>
      <c r="BN718" s="682"/>
      <c r="BO718" s="682"/>
      <c r="BP718" s="682"/>
      <c r="BQ718" s="682"/>
      <c r="BR718" s="682"/>
      <c r="BS718" s="682"/>
      <c r="BT718" s="685"/>
      <c r="BU718" s="686"/>
      <c r="BV718" s="684"/>
      <c r="BW718" s="687"/>
    </row>
    <row r="719" spans="2:75" ht="15.75" customHeight="1">
      <c r="B719" s="363" t="s">
        <v>254</v>
      </c>
      <c r="C719" s="364">
        <v>28558421000151</v>
      </c>
      <c r="D719" s="365" t="s">
        <v>13</v>
      </c>
      <c r="E719" s="365" t="s">
        <v>616</v>
      </c>
      <c r="F719" s="365" t="s">
        <v>619</v>
      </c>
      <c r="G719" s="366" t="s">
        <v>34</v>
      </c>
      <c r="H719" s="366" t="s">
        <v>865</v>
      </c>
      <c r="I719" s="366" t="s">
        <v>34</v>
      </c>
      <c r="J719" s="366" t="s">
        <v>611</v>
      </c>
      <c r="K719" s="367" t="s">
        <v>48</v>
      </c>
      <c r="L719" s="368" t="s">
        <v>715</v>
      </c>
      <c r="M719" s="368" t="s">
        <v>34</v>
      </c>
      <c r="N719" s="367">
        <v>452750</v>
      </c>
      <c r="O719" s="367" t="s">
        <v>1321</v>
      </c>
      <c r="P719" s="371">
        <v>43046</v>
      </c>
      <c r="Q719" s="372">
        <v>46255540.969999999</v>
      </c>
      <c r="R719" s="372">
        <v>28344445.303928573</v>
      </c>
      <c r="S719" s="367">
        <v>31</v>
      </c>
      <c r="T719" s="369">
        <v>0.21553637273549286</v>
      </c>
      <c r="U719" s="369">
        <v>2.7862807590358045</v>
      </c>
      <c r="V719" s="369">
        <v>0.29695507160657719</v>
      </c>
      <c r="W719" s="369">
        <v>2.9111526408978352</v>
      </c>
      <c r="X719" s="369">
        <v>0.37821993677668075</v>
      </c>
      <c r="Y719" s="369">
        <v>2.8681104882192678</v>
      </c>
      <c r="Z719" s="369">
        <v>0.42153506888747483</v>
      </c>
      <c r="AA719" s="369">
        <v>2.3961419882779409</v>
      </c>
      <c r="AB719" s="369">
        <v>5.4920380560658046E-2</v>
      </c>
      <c r="AC719" s="373">
        <v>2.9953216635933537</v>
      </c>
      <c r="AD719" s="555">
        <v>0</v>
      </c>
      <c r="AE719" s="370" t="s">
        <v>2463</v>
      </c>
      <c r="AF719" s="370" t="s">
        <v>2284</v>
      </c>
      <c r="AG719" s="374" t="s">
        <v>719</v>
      </c>
      <c r="AH719" s="374" t="s">
        <v>2279</v>
      </c>
      <c r="AI719" s="374">
        <v>50000</v>
      </c>
      <c r="AJ719" s="374">
        <v>10000</v>
      </c>
      <c r="AK719" s="374">
        <v>20000</v>
      </c>
      <c r="AL719" s="369">
        <v>0.02</v>
      </c>
      <c r="AM719" s="369">
        <v>0.2</v>
      </c>
      <c r="AN719" s="369" t="s">
        <v>64</v>
      </c>
      <c r="AO719" s="367" t="s">
        <v>1324</v>
      </c>
      <c r="AP719" s="370" t="s">
        <v>13</v>
      </c>
      <c r="AQ719" s="376" t="s">
        <v>664</v>
      </c>
      <c r="AR719" s="369">
        <v>4.0000000000000001E-3</v>
      </c>
      <c r="AS719" s="369">
        <v>4.0000000000000001E-3</v>
      </c>
      <c r="AT719" s="369"/>
      <c r="AX719" s="680"/>
      <c r="AY719" s="681"/>
      <c r="AZ719" s="681"/>
      <c r="BA719" s="681"/>
      <c r="BB719" s="682"/>
      <c r="BC719" s="681"/>
      <c r="BD719" s="681"/>
      <c r="BE719" s="681"/>
      <c r="BF719" s="681"/>
      <c r="BG719" s="682"/>
      <c r="BH719" s="682"/>
      <c r="BI719" s="683"/>
      <c r="BJ719" s="683"/>
      <c r="BK719" s="683"/>
      <c r="BL719" s="682"/>
      <c r="BM719" s="682"/>
      <c r="BN719" s="682"/>
      <c r="BO719" s="682"/>
      <c r="BP719" s="682"/>
      <c r="BQ719" s="682"/>
      <c r="BR719" s="682"/>
      <c r="BS719" s="682"/>
      <c r="BT719" s="685"/>
      <c r="BU719" s="686"/>
      <c r="BV719" s="684"/>
      <c r="BW719" s="687"/>
    </row>
    <row r="720" spans="2:75" ht="15.75" customHeight="1">
      <c r="B720" s="363" t="s">
        <v>255</v>
      </c>
      <c r="C720" s="364">
        <v>36521802000194</v>
      </c>
      <c r="D720" s="365" t="s">
        <v>13</v>
      </c>
      <c r="E720" s="365" t="s">
        <v>616</v>
      </c>
      <c r="F720" s="365" t="s">
        <v>610</v>
      </c>
      <c r="G720" s="366" t="s">
        <v>34</v>
      </c>
      <c r="H720" s="366" t="s">
        <v>1338</v>
      </c>
      <c r="I720" s="366" t="s">
        <v>34</v>
      </c>
      <c r="J720" s="366"/>
      <c r="K720" s="367" t="s">
        <v>48</v>
      </c>
      <c r="L720" s="368"/>
      <c r="M720" s="368" t="s">
        <v>34</v>
      </c>
      <c r="N720" s="367">
        <v>539457</v>
      </c>
      <c r="O720" s="367" t="s">
        <v>1321</v>
      </c>
      <c r="P720" s="371">
        <v>43980</v>
      </c>
      <c r="Q720" s="372">
        <v>8438436.1899999995</v>
      </c>
      <c r="R720" s="372">
        <v>5741659.0566269848</v>
      </c>
      <c r="S720" s="367">
        <v>31</v>
      </c>
      <c r="T720" s="369">
        <v>0.25925545394651794</v>
      </c>
      <c r="U720" s="369">
        <v>3.3514458550008048</v>
      </c>
      <c r="V720" s="369">
        <v>0.19224861906932178</v>
      </c>
      <c r="W720" s="369">
        <v>1.884679295371974</v>
      </c>
      <c r="X720" s="369">
        <v>0.18190708962337276</v>
      </c>
      <c r="Y720" s="369">
        <v>1.3794345059559672</v>
      </c>
      <c r="Z720" s="369" t="s">
        <v>1421</v>
      </c>
      <c r="AA720" s="369" t="s">
        <v>1421</v>
      </c>
      <c r="AB720" s="369">
        <v>0.10666567426682524</v>
      </c>
      <c r="AC720" s="373">
        <v>0.79105947699474599</v>
      </c>
      <c r="AD720" s="555">
        <v>36521795000120</v>
      </c>
      <c r="AE720" s="370" t="s">
        <v>2463</v>
      </c>
      <c r="AF720" s="370" t="s">
        <v>2284</v>
      </c>
      <c r="AG720" s="374" t="s">
        <v>719</v>
      </c>
      <c r="AH720" s="374" t="s">
        <v>2279</v>
      </c>
      <c r="AI720" s="374">
        <v>50000</v>
      </c>
      <c r="AJ720" s="374">
        <v>10000</v>
      </c>
      <c r="AK720" s="374">
        <v>20000</v>
      </c>
      <c r="AL720" s="691">
        <v>1.4999999999999999E-2</v>
      </c>
      <c r="AM720" s="691">
        <v>0.2</v>
      </c>
      <c r="AN720" s="369" t="s">
        <v>64</v>
      </c>
      <c r="AO720" s="367" t="s">
        <v>1324</v>
      </c>
      <c r="AP720" s="370" t="s">
        <v>13</v>
      </c>
      <c r="AQ720" s="376" t="s">
        <v>664</v>
      </c>
      <c r="AR720" s="369">
        <v>4.0000000000000001E-3</v>
      </c>
      <c r="AS720" s="369">
        <v>4.0000000000000001E-3</v>
      </c>
      <c r="AT720" s="369"/>
      <c r="AX720" s="680"/>
      <c r="AY720" s="681"/>
      <c r="AZ720" s="681"/>
      <c r="BA720" s="681"/>
      <c r="BB720" s="682"/>
      <c r="BC720" s="681"/>
      <c r="BD720" s="681"/>
      <c r="BE720" s="681"/>
      <c r="BF720" s="681"/>
      <c r="BG720" s="682"/>
      <c r="BH720" s="682"/>
      <c r="BI720" s="683"/>
      <c r="BJ720" s="683"/>
      <c r="BK720" s="683"/>
      <c r="BL720" s="682"/>
      <c r="BM720" s="682"/>
      <c r="BN720" s="682"/>
      <c r="BO720" s="682"/>
      <c r="BP720" s="682"/>
      <c r="BQ720" s="682"/>
      <c r="BR720" s="682"/>
      <c r="BS720" s="682"/>
      <c r="BT720" s="685"/>
      <c r="BU720" s="686"/>
      <c r="BV720" s="684"/>
      <c r="BW720" s="687"/>
    </row>
    <row r="721" spans="2:75" ht="15.75" customHeight="1">
      <c r="B721" s="363" t="s">
        <v>256</v>
      </c>
      <c r="C721" s="364">
        <v>29726133000121</v>
      </c>
      <c r="D721" s="365" t="s">
        <v>13</v>
      </c>
      <c r="E721" s="365" t="s">
        <v>615</v>
      </c>
      <c r="F721" s="365" t="s">
        <v>619</v>
      </c>
      <c r="G721" s="366" t="s">
        <v>34</v>
      </c>
      <c r="H721" s="366" t="s">
        <v>865</v>
      </c>
      <c r="I721" s="366" t="s">
        <v>34</v>
      </c>
      <c r="J721" s="366" t="s">
        <v>611</v>
      </c>
      <c r="K721" s="367" t="s">
        <v>48</v>
      </c>
      <c r="L721" s="368" t="s">
        <v>715</v>
      </c>
      <c r="M721" s="368" t="s">
        <v>34</v>
      </c>
      <c r="N721" s="367">
        <v>465501</v>
      </c>
      <c r="O721" s="367" t="s">
        <v>1321</v>
      </c>
      <c r="P721" s="371">
        <v>43236</v>
      </c>
      <c r="Q721" s="372">
        <v>2342853462.77</v>
      </c>
      <c r="R721" s="372">
        <v>1738077384.6755545</v>
      </c>
      <c r="S721" s="367">
        <v>31</v>
      </c>
      <c r="T721" s="369">
        <v>0.16028525173603114</v>
      </c>
      <c r="U721" s="369">
        <v>2.0720387338863815</v>
      </c>
      <c r="V721" s="369">
        <v>0.23442702828583206</v>
      </c>
      <c r="W721" s="369">
        <v>2.2981687391292764</v>
      </c>
      <c r="X721" s="369">
        <v>0.40957397410747709</v>
      </c>
      <c r="Y721" s="369">
        <v>3.1058738490903597</v>
      </c>
      <c r="Z721" s="369">
        <v>0.60226310000038152</v>
      </c>
      <c r="AA721" s="369">
        <v>3.4234587070300804</v>
      </c>
      <c r="AB721" s="369">
        <v>5.2054524826844618E-2</v>
      </c>
      <c r="AC721" s="373">
        <v>2.2071467056216321</v>
      </c>
      <c r="AD721" s="555">
        <v>29726117000139</v>
      </c>
      <c r="AE721" s="370" t="s">
        <v>2463</v>
      </c>
      <c r="AF721" s="370" t="s">
        <v>2284</v>
      </c>
      <c r="AG721" s="374" t="s">
        <v>719</v>
      </c>
      <c r="AH721" s="374" t="s">
        <v>2282</v>
      </c>
      <c r="AI721" s="374">
        <v>50000</v>
      </c>
      <c r="AJ721" s="374">
        <v>10000</v>
      </c>
      <c r="AK721" s="374">
        <v>20000</v>
      </c>
      <c r="AL721" s="369">
        <v>0.02</v>
      </c>
      <c r="AM721" s="369">
        <v>0.2</v>
      </c>
      <c r="AN721" s="369" t="s">
        <v>64</v>
      </c>
      <c r="AO721" s="367" t="s">
        <v>1324</v>
      </c>
      <c r="AP721" s="370" t="s">
        <v>13</v>
      </c>
      <c r="AQ721" s="376" t="s">
        <v>664</v>
      </c>
      <c r="AR721" s="369">
        <v>4.0000000000000001E-3</v>
      </c>
      <c r="AS721" s="369">
        <v>4.0000000000000001E-3</v>
      </c>
      <c r="AT721" s="369"/>
      <c r="AX721" s="680"/>
      <c r="AY721" s="681"/>
      <c r="AZ721" s="681"/>
      <c r="BA721" s="681"/>
      <c r="BB721" s="682"/>
      <c r="BC721" s="681"/>
      <c r="BD721" s="681"/>
      <c r="BE721" s="681"/>
      <c r="BF721" s="681"/>
      <c r="BG721" s="682"/>
      <c r="BH721" s="682"/>
      <c r="BI721" s="683"/>
      <c r="BJ721" s="683"/>
      <c r="BK721" s="683"/>
      <c r="BL721" s="682"/>
      <c r="BM721" s="682"/>
      <c r="BN721" s="682"/>
      <c r="BO721" s="682"/>
      <c r="BP721" s="682"/>
      <c r="BQ721" s="682"/>
      <c r="BR721" s="682"/>
      <c r="BS721" s="682"/>
      <c r="BT721" s="685"/>
      <c r="BU721" s="686"/>
      <c r="BV721" s="684"/>
      <c r="BW721" s="687"/>
    </row>
    <row r="722" spans="2:75" ht="15.75" customHeight="1">
      <c r="B722" s="363" t="s">
        <v>1634</v>
      </c>
      <c r="C722" s="364">
        <v>41498482000139</v>
      </c>
      <c r="D722" s="365" t="s">
        <v>13</v>
      </c>
      <c r="E722" s="365" t="s">
        <v>615</v>
      </c>
      <c r="F722" s="365" t="s">
        <v>619</v>
      </c>
      <c r="G722" s="366" t="s">
        <v>34</v>
      </c>
      <c r="H722" s="366" t="s">
        <v>1338</v>
      </c>
      <c r="I722" s="366" t="s">
        <v>34</v>
      </c>
      <c r="J722" s="366" t="s">
        <v>611</v>
      </c>
      <c r="K722" s="367" t="s">
        <v>48</v>
      </c>
      <c r="L722" s="368"/>
      <c r="M722" s="368"/>
      <c r="N722" s="367">
        <v>622125</v>
      </c>
      <c r="O722" s="367" t="s">
        <v>1321</v>
      </c>
      <c r="P722" s="371">
        <v>44509</v>
      </c>
      <c r="Q722" s="372">
        <v>283315366.29000002</v>
      </c>
      <c r="R722" s="372" t="s">
        <v>1421</v>
      </c>
      <c r="S722" s="367">
        <v>9</v>
      </c>
      <c r="T722" s="369">
        <v>0.19067061195254964</v>
      </c>
      <c r="U722" s="369">
        <v>2.144646554443947</v>
      </c>
      <c r="V722" s="369" t="s">
        <v>1421</v>
      </c>
      <c r="W722" s="369" t="s">
        <v>1421</v>
      </c>
      <c r="X722" s="369" t="s">
        <v>1421</v>
      </c>
      <c r="Y722" s="369" t="s">
        <v>1421</v>
      </c>
      <c r="Z722" s="369" t="s">
        <v>1421</v>
      </c>
      <c r="AA722" s="369" t="s">
        <v>1421</v>
      </c>
      <c r="AB722" s="369" t="s">
        <v>1421</v>
      </c>
      <c r="AC722" s="373" t="s">
        <v>1421</v>
      </c>
      <c r="AD722" s="555">
        <v>41575707000103</v>
      </c>
      <c r="AE722" s="370" t="s">
        <v>2463</v>
      </c>
      <c r="AF722" s="370" t="s">
        <v>2281</v>
      </c>
      <c r="AG722" s="374" t="s">
        <v>59</v>
      </c>
      <c r="AH722" s="374" t="s">
        <v>2288</v>
      </c>
      <c r="AI722" s="374">
        <v>1</v>
      </c>
      <c r="AJ722" s="374" t="s">
        <v>1432</v>
      </c>
      <c r="AK722" s="374" t="s">
        <v>1432</v>
      </c>
      <c r="AL722" s="369">
        <v>7.4999999999999997E-3</v>
      </c>
      <c r="AM722" s="369" t="s">
        <v>34</v>
      </c>
      <c r="AN722" s="369" t="s">
        <v>64</v>
      </c>
      <c r="AO722" s="367" t="s">
        <v>1321</v>
      </c>
      <c r="AP722" s="370" t="s">
        <v>13</v>
      </c>
      <c r="AQ722" s="376" t="s">
        <v>2346</v>
      </c>
      <c r="AR722" s="369" t="s">
        <v>34</v>
      </c>
      <c r="AS722" s="369" t="s">
        <v>34</v>
      </c>
      <c r="AT722" s="369"/>
      <c r="AX722" s="680"/>
      <c r="AY722" s="681"/>
      <c r="AZ722" s="681"/>
      <c r="BA722" s="681"/>
      <c r="BB722" s="682"/>
      <c r="BC722" s="681"/>
      <c r="BD722" s="681"/>
      <c r="BE722" s="681"/>
      <c r="BF722" s="681"/>
      <c r="BG722" s="682"/>
      <c r="BH722" s="682"/>
      <c r="BI722" s="683"/>
      <c r="BJ722" s="683"/>
      <c r="BK722" s="683"/>
      <c r="BL722" s="682"/>
      <c r="BM722" s="682"/>
      <c r="BN722" s="682"/>
      <c r="BO722" s="682"/>
      <c r="BP722" s="682"/>
      <c r="BQ722" s="682"/>
      <c r="BR722" s="682"/>
      <c r="BS722" s="682"/>
      <c r="BT722" s="685"/>
      <c r="BU722" s="686"/>
      <c r="BV722" s="684"/>
      <c r="BW722" s="687"/>
    </row>
    <row r="723" spans="2:75" ht="15.75" customHeight="1">
      <c r="B723" s="363" t="s">
        <v>1028</v>
      </c>
      <c r="C723" s="364">
        <v>17429959000140</v>
      </c>
      <c r="D723" s="365" t="s">
        <v>13</v>
      </c>
      <c r="E723" s="365" t="s">
        <v>615</v>
      </c>
      <c r="F723" s="365" t="s">
        <v>619</v>
      </c>
      <c r="G723" s="366" t="s">
        <v>34</v>
      </c>
      <c r="H723" s="366" t="s">
        <v>1337</v>
      </c>
      <c r="I723" s="366" t="s">
        <v>34</v>
      </c>
      <c r="J723" s="366" t="s">
        <v>611</v>
      </c>
      <c r="K723" s="367" t="s">
        <v>48</v>
      </c>
      <c r="L723" s="368" t="s">
        <v>1339</v>
      </c>
      <c r="M723" s="368" t="s">
        <v>34</v>
      </c>
      <c r="N723" s="367">
        <v>329118</v>
      </c>
      <c r="O723" s="367" t="s">
        <v>1324</v>
      </c>
      <c r="P723" s="371">
        <v>41332</v>
      </c>
      <c r="Q723" s="372">
        <v>87656429.439999998</v>
      </c>
      <c r="R723" s="372">
        <v>92912135.248412654</v>
      </c>
      <c r="S723" s="367">
        <v>31</v>
      </c>
      <c r="T723" s="369">
        <v>0.11764274862699198</v>
      </c>
      <c r="U723" s="369">
        <v>1.5207907731737398</v>
      </c>
      <c r="V723" s="369">
        <v>0.15547533717782858</v>
      </c>
      <c r="W723" s="369">
        <v>1.5241781727148391</v>
      </c>
      <c r="X723" s="369">
        <v>0.25215376200098016</v>
      </c>
      <c r="Y723" s="369">
        <v>1.9121277836444968</v>
      </c>
      <c r="Z723" s="369">
        <v>0.27538457028682162</v>
      </c>
      <c r="AA723" s="369">
        <v>1.5653751739556341</v>
      </c>
      <c r="AB723" s="369">
        <v>4.1619392075538532E-2</v>
      </c>
      <c r="AC723" s="373">
        <v>1.1596367188600887</v>
      </c>
      <c r="AD723" s="555">
        <v>0</v>
      </c>
      <c r="AE723" s="370" t="s">
        <v>2292</v>
      </c>
      <c r="AF723" s="370" t="s">
        <v>2278</v>
      </c>
      <c r="AG723" s="374" t="s">
        <v>1444</v>
      </c>
      <c r="AH723" s="374" t="s">
        <v>2282</v>
      </c>
      <c r="AI723" s="374">
        <v>10000</v>
      </c>
      <c r="AJ723" s="374">
        <v>10000</v>
      </c>
      <c r="AK723" s="374">
        <v>10000</v>
      </c>
      <c r="AL723" s="369">
        <v>0</v>
      </c>
      <c r="AM723" s="369" t="s">
        <v>34</v>
      </c>
      <c r="AN723" s="369" t="s">
        <v>2296</v>
      </c>
      <c r="AO723" s="367" t="s">
        <v>1324</v>
      </c>
      <c r="AP723" s="370" t="s">
        <v>13</v>
      </c>
      <c r="AQ723" s="376" t="s">
        <v>668</v>
      </c>
      <c r="AR723" s="369">
        <v>4.0000000000000001E-3</v>
      </c>
      <c r="AS723" s="369">
        <v>4.0000000000000001E-3</v>
      </c>
      <c r="AT723" s="369"/>
      <c r="AX723" s="680"/>
      <c r="AY723" s="681"/>
      <c r="AZ723" s="681"/>
      <c r="BA723" s="681"/>
      <c r="BB723" s="682"/>
      <c r="BC723" s="681"/>
      <c r="BD723" s="681"/>
      <c r="BE723" s="681"/>
      <c r="BF723" s="681"/>
      <c r="BG723" s="682"/>
      <c r="BH723" s="682"/>
      <c r="BI723" s="683"/>
      <c r="BJ723" s="683"/>
      <c r="BK723" s="683"/>
      <c r="BL723" s="682"/>
      <c r="BM723" s="682"/>
      <c r="BN723" s="682"/>
      <c r="BO723" s="682"/>
      <c r="BP723" s="682"/>
      <c r="BQ723" s="682"/>
      <c r="BR723" s="682"/>
      <c r="BS723" s="682"/>
      <c r="BT723" s="685"/>
      <c r="BU723" s="686"/>
      <c r="BV723" s="684"/>
      <c r="BW723" s="687"/>
    </row>
    <row r="724" spans="2:75" ht="15.75" customHeight="1">
      <c r="B724" s="363" t="s">
        <v>1029</v>
      </c>
      <c r="C724" s="364">
        <v>29726019000100</v>
      </c>
      <c r="D724" s="365" t="s">
        <v>13</v>
      </c>
      <c r="E724" s="365" t="s">
        <v>615</v>
      </c>
      <c r="F724" s="365" t="s">
        <v>619</v>
      </c>
      <c r="G724" s="366" t="s">
        <v>34</v>
      </c>
      <c r="H724" s="366" t="s">
        <v>1337</v>
      </c>
      <c r="I724" s="366" t="s">
        <v>34</v>
      </c>
      <c r="J724" s="366" t="s">
        <v>611</v>
      </c>
      <c r="K724" s="367" t="s">
        <v>48</v>
      </c>
      <c r="L724" s="368"/>
      <c r="M724" s="368" t="s">
        <v>34</v>
      </c>
      <c r="N724" s="367">
        <v>464661</v>
      </c>
      <c r="O724" s="367" t="s">
        <v>1324</v>
      </c>
      <c r="P724" s="371">
        <v>43228</v>
      </c>
      <c r="Q724" s="372">
        <v>95495404.689999998</v>
      </c>
      <c r="R724" s="372">
        <v>101288513.17035715</v>
      </c>
      <c r="S724" s="367">
        <v>31</v>
      </c>
      <c r="T724" s="369">
        <v>0.11801480235776785</v>
      </c>
      <c r="U724" s="369">
        <v>1.5256003843694355</v>
      </c>
      <c r="V724" s="369">
        <v>0.15613689127623487</v>
      </c>
      <c r="W724" s="369">
        <v>1.5306636149410078</v>
      </c>
      <c r="X724" s="369">
        <v>0.25583118654725823</v>
      </c>
      <c r="Y724" s="369">
        <v>1.9400143620218886</v>
      </c>
      <c r="Z724" s="369">
        <v>0.27620260335531155</v>
      </c>
      <c r="AA724" s="369">
        <v>1.5700251391136499</v>
      </c>
      <c r="AB724" s="369">
        <v>4.2378661749779604E-2</v>
      </c>
      <c r="AC724" s="373">
        <v>1.1531200897855551</v>
      </c>
      <c r="AD724" s="555">
        <v>0</v>
      </c>
      <c r="AE724" s="370" t="s">
        <v>2463</v>
      </c>
      <c r="AF724" s="370" t="s">
        <v>2284</v>
      </c>
      <c r="AG724" s="374" t="s">
        <v>719</v>
      </c>
      <c r="AH724" s="374" t="s">
        <v>2282</v>
      </c>
      <c r="AI724" s="374">
        <v>50000</v>
      </c>
      <c r="AJ724" s="374">
        <v>10000</v>
      </c>
      <c r="AK724" s="374">
        <v>20000</v>
      </c>
      <c r="AL724" s="691">
        <v>0.02</v>
      </c>
      <c r="AM724" s="691">
        <v>0.2</v>
      </c>
      <c r="AN724" s="369" t="s">
        <v>2291</v>
      </c>
      <c r="AO724" s="367" t="s">
        <v>1324</v>
      </c>
      <c r="AP724" s="370" t="s">
        <v>13</v>
      </c>
      <c r="AQ724" s="376" t="s">
        <v>664</v>
      </c>
      <c r="AR724" s="369">
        <v>4.0000000000000001E-3</v>
      </c>
      <c r="AS724" s="369">
        <v>4.0000000000000001E-3</v>
      </c>
      <c r="AT724" s="369"/>
      <c r="AX724" s="680"/>
      <c r="AY724" s="681"/>
      <c r="AZ724" s="681"/>
      <c r="BA724" s="681"/>
      <c r="BB724" s="682"/>
      <c r="BC724" s="681"/>
      <c r="BD724" s="681"/>
      <c r="BE724" s="681"/>
      <c r="BF724" s="681"/>
      <c r="BG724" s="682"/>
      <c r="BH724" s="682"/>
      <c r="BI724" s="683"/>
      <c r="BJ724" s="683"/>
      <c r="BK724" s="683"/>
      <c r="BL724" s="682"/>
      <c r="BM724" s="682"/>
      <c r="BN724" s="682"/>
      <c r="BO724" s="682"/>
      <c r="BP724" s="682"/>
      <c r="BQ724" s="682"/>
      <c r="BR724" s="682"/>
      <c r="BS724" s="682"/>
      <c r="BT724" s="685"/>
      <c r="BU724" s="686"/>
      <c r="BV724" s="684"/>
      <c r="BW724" s="687"/>
    </row>
    <row r="725" spans="2:75" ht="15.75" customHeight="1">
      <c r="B725" s="363" t="s">
        <v>257</v>
      </c>
      <c r="C725" s="364">
        <v>12105940000124</v>
      </c>
      <c r="D725" s="365" t="s">
        <v>13</v>
      </c>
      <c r="E725" s="365" t="s">
        <v>615</v>
      </c>
      <c r="F725" s="365" t="s">
        <v>619</v>
      </c>
      <c r="G725" s="366" t="s">
        <v>34</v>
      </c>
      <c r="H725" s="366" t="s">
        <v>1337</v>
      </c>
      <c r="I725" s="366" t="s">
        <v>34</v>
      </c>
      <c r="J725" s="366" t="s">
        <v>611</v>
      </c>
      <c r="K725" s="367" t="s">
        <v>48</v>
      </c>
      <c r="L725" s="368"/>
      <c r="M725" s="368" t="s">
        <v>34</v>
      </c>
      <c r="N725" s="367">
        <v>256579</v>
      </c>
      <c r="O725" s="367" t="s">
        <v>1324</v>
      </c>
      <c r="P725" s="371">
        <v>40435</v>
      </c>
      <c r="Q725" s="372">
        <v>538554750.89999998</v>
      </c>
      <c r="R725" s="372">
        <v>619628387.82436478</v>
      </c>
      <c r="S725" s="367">
        <v>31</v>
      </c>
      <c r="T725" s="369">
        <v>0.11909943222737751</v>
      </c>
      <c r="U725" s="369">
        <v>1.5396216063934214</v>
      </c>
      <c r="V725" s="369">
        <v>0.15742675492756986</v>
      </c>
      <c r="W725" s="369">
        <v>1.5433085916867049</v>
      </c>
      <c r="X725" s="369">
        <v>0.25706236964646179</v>
      </c>
      <c r="Y725" s="369">
        <v>1.9493506471205482</v>
      </c>
      <c r="Z725" s="369">
        <v>0.27842040372793186</v>
      </c>
      <c r="AA725" s="369">
        <v>1.582631835416473</v>
      </c>
      <c r="AB725" s="369">
        <v>4.252207950218849E-2</v>
      </c>
      <c r="AC725" s="373">
        <v>1.1756110364232297</v>
      </c>
      <c r="AD725" s="555">
        <v>0</v>
      </c>
      <c r="AE725" s="370" t="s">
        <v>2463</v>
      </c>
      <c r="AF725" s="370" t="s">
        <v>2284</v>
      </c>
      <c r="AG725" s="374" t="s">
        <v>719</v>
      </c>
      <c r="AH725" s="374" t="s">
        <v>2282</v>
      </c>
      <c r="AI725" s="374">
        <v>50000</v>
      </c>
      <c r="AJ725" s="374">
        <v>10000</v>
      </c>
      <c r="AK725" s="374">
        <v>20000</v>
      </c>
      <c r="AL725" s="369">
        <v>0.02</v>
      </c>
      <c r="AM725" s="369">
        <v>0.2</v>
      </c>
      <c r="AN725" s="369" t="s">
        <v>64</v>
      </c>
      <c r="AO725" s="367" t="s">
        <v>1324</v>
      </c>
      <c r="AP725" s="370" t="s">
        <v>13</v>
      </c>
      <c r="AQ725" s="376" t="s">
        <v>668</v>
      </c>
      <c r="AR725" s="369">
        <v>4.0000000000000001E-3</v>
      </c>
      <c r="AS725" s="369">
        <v>4.0000000000000001E-3</v>
      </c>
      <c r="AT725" s="369"/>
      <c r="AX725" s="680"/>
      <c r="AY725" s="681"/>
      <c r="AZ725" s="681"/>
      <c r="BA725" s="681"/>
      <c r="BB725" s="682"/>
      <c r="BC725" s="681"/>
      <c r="BD725" s="681"/>
      <c r="BE725" s="681"/>
      <c r="BF725" s="681"/>
      <c r="BG725" s="682"/>
      <c r="BH725" s="682"/>
      <c r="BI725" s="683"/>
      <c r="BJ725" s="683"/>
      <c r="BK725" s="683"/>
      <c r="BL725" s="682"/>
      <c r="BM725" s="682"/>
      <c r="BN725" s="682"/>
      <c r="BO725" s="682"/>
      <c r="BP725" s="682"/>
      <c r="BQ725" s="682"/>
      <c r="BR725" s="682"/>
      <c r="BS725" s="682"/>
      <c r="BT725" s="685"/>
      <c r="BU725" s="686"/>
      <c r="BV725" s="684"/>
      <c r="BW725" s="687"/>
    </row>
    <row r="726" spans="2:75" ht="15.75" customHeight="1">
      <c r="B726" s="363" t="s">
        <v>1030</v>
      </c>
      <c r="C726" s="364">
        <v>28747685000153</v>
      </c>
      <c r="D726" s="365" t="s">
        <v>14</v>
      </c>
      <c r="E726" s="365" t="s">
        <v>607</v>
      </c>
      <c r="F726" s="365"/>
      <c r="G726" s="366"/>
      <c r="H726" s="366" t="s">
        <v>34</v>
      </c>
      <c r="I726" s="366" t="s">
        <v>34</v>
      </c>
      <c r="J726" s="366" t="s">
        <v>608</v>
      </c>
      <c r="K726" s="367" t="s">
        <v>48</v>
      </c>
      <c r="L726" s="368"/>
      <c r="M726" s="368" t="s">
        <v>34</v>
      </c>
      <c r="N726" s="367">
        <v>452637</v>
      </c>
      <c r="O726" s="367" t="s">
        <v>1321</v>
      </c>
      <c r="P726" s="371">
        <v>43045</v>
      </c>
      <c r="Q726" s="372">
        <v>209011885.75999999</v>
      </c>
      <c r="R726" s="372">
        <v>282773213.15853161</v>
      </c>
      <c r="S726" s="367">
        <v>32</v>
      </c>
      <c r="T726" s="369">
        <v>-5.3700310328465672E-2</v>
      </c>
      <c r="U726" s="369">
        <v>-0.69419439291610863</v>
      </c>
      <c r="V726" s="369">
        <v>-0.11738000586178088</v>
      </c>
      <c r="W726" s="369">
        <v>-1.15071654511375</v>
      </c>
      <c r="X726" s="369">
        <v>2.9895884181625698E-2</v>
      </c>
      <c r="Y726" s="369">
        <v>0.22670592065202783</v>
      </c>
      <c r="Z726" s="369">
        <v>3.5871433245764361E-2</v>
      </c>
      <c r="AA726" s="369">
        <v>0.20390485566653926</v>
      </c>
      <c r="AB726" s="369">
        <v>0.22621942878995935</v>
      </c>
      <c r="AC726" s="373">
        <v>-0.86850141679555948</v>
      </c>
      <c r="AD726" s="555">
        <v>28747676000162</v>
      </c>
      <c r="AE726" s="370" t="s">
        <v>2463</v>
      </c>
      <c r="AF726" s="370" t="s">
        <v>2284</v>
      </c>
      <c r="AG726" s="374" t="s">
        <v>719</v>
      </c>
      <c r="AH726" s="374" t="s">
        <v>2279</v>
      </c>
      <c r="AI726" s="374">
        <v>50000</v>
      </c>
      <c r="AJ726" s="374">
        <v>10000</v>
      </c>
      <c r="AK726" s="374">
        <v>20000</v>
      </c>
      <c r="AL726" s="369">
        <v>0.02</v>
      </c>
      <c r="AM726" s="369">
        <v>0.2</v>
      </c>
      <c r="AN726" s="369" t="s">
        <v>666</v>
      </c>
      <c r="AO726" s="367" t="s">
        <v>1324</v>
      </c>
      <c r="AP726" s="370" t="s">
        <v>716</v>
      </c>
      <c r="AQ726" s="376" t="s">
        <v>659</v>
      </c>
      <c r="AR726" s="369">
        <v>4.0000000000000001E-3</v>
      </c>
      <c r="AS726" s="369">
        <v>4.0000000000000001E-3</v>
      </c>
      <c r="AT726" s="369"/>
      <c r="AX726" s="680"/>
      <c r="AY726" s="681"/>
      <c r="AZ726" s="681"/>
      <c r="BA726" s="681"/>
      <c r="BB726" s="682"/>
      <c r="BC726" s="681"/>
      <c r="BD726" s="681"/>
      <c r="BE726" s="681"/>
      <c r="BF726" s="681"/>
      <c r="BG726" s="682"/>
      <c r="BH726" s="682"/>
      <c r="BI726" s="683"/>
      <c r="BJ726" s="683"/>
      <c r="BK726" s="683"/>
      <c r="BL726" s="682"/>
      <c r="BM726" s="682"/>
      <c r="BN726" s="682"/>
      <c r="BO726" s="682"/>
      <c r="BP726" s="682"/>
      <c r="BQ726" s="682"/>
      <c r="BR726" s="682"/>
      <c r="BS726" s="682"/>
      <c r="BT726" s="685"/>
      <c r="BU726" s="686"/>
      <c r="BV726" s="684"/>
      <c r="BW726" s="687"/>
    </row>
    <row r="727" spans="2:75" ht="15.75" customHeight="1">
      <c r="B727" s="363" t="s">
        <v>258</v>
      </c>
      <c r="C727" s="364">
        <v>12105992000109</v>
      </c>
      <c r="D727" s="365" t="s">
        <v>13</v>
      </c>
      <c r="E727" s="365" t="s">
        <v>615</v>
      </c>
      <c r="F727" s="365" t="s">
        <v>619</v>
      </c>
      <c r="G727" s="366" t="s">
        <v>34</v>
      </c>
      <c r="H727" s="366" t="s">
        <v>1338</v>
      </c>
      <c r="I727" s="366" t="s">
        <v>34</v>
      </c>
      <c r="J727" s="366" t="s">
        <v>611</v>
      </c>
      <c r="K727" s="367" t="s">
        <v>48</v>
      </c>
      <c r="L727" s="368" t="s">
        <v>1339</v>
      </c>
      <c r="M727" s="368" t="s">
        <v>1418</v>
      </c>
      <c r="N727" s="367">
        <v>255343</v>
      </c>
      <c r="O727" s="367" t="s">
        <v>1324</v>
      </c>
      <c r="P727" s="371">
        <v>40422</v>
      </c>
      <c r="Q727" s="372">
        <v>2439103580.8200002</v>
      </c>
      <c r="R727" s="372">
        <v>2249387210.3833327</v>
      </c>
      <c r="S727" s="367">
        <v>61</v>
      </c>
      <c r="T727" s="369">
        <v>0.14858742165618377</v>
      </c>
      <c r="U727" s="369">
        <v>1.9208186012457169</v>
      </c>
      <c r="V727" s="369">
        <v>0.1988667507830435</v>
      </c>
      <c r="W727" s="369">
        <v>1.949559115447032</v>
      </c>
      <c r="X727" s="369">
        <v>0.3639277990633436</v>
      </c>
      <c r="Y727" s="369">
        <v>2.759730611621436</v>
      </c>
      <c r="Z727" s="369">
        <v>0.36272818723949052</v>
      </c>
      <c r="AA727" s="369">
        <v>2.0618646084900178</v>
      </c>
      <c r="AB727" s="369">
        <v>7.0854447009592855E-2</v>
      </c>
      <c r="AC727" s="373">
        <v>1.2249019945672033</v>
      </c>
      <c r="AD727" s="555">
        <v>12083748000184</v>
      </c>
      <c r="AE727" s="370" t="s">
        <v>2463</v>
      </c>
      <c r="AF727" s="370" t="s">
        <v>2284</v>
      </c>
      <c r="AG727" s="374" t="s">
        <v>719</v>
      </c>
      <c r="AH727" s="374" t="s">
        <v>2279</v>
      </c>
      <c r="AI727" s="374">
        <v>100000</v>
      </c>
      <c r="AJ727" s="374">
        <v>50000</v>
      </c>
      <c r="AK727" s="374">
        <v>100000</v>
      </c>
      <c r="AL727" s="369">
        <v>0.02</v>
      </c>
      <c r="AM727" s="369">
        <v>0.2</v>
      </c>
      <c r="AN727" s="369" t="s">
        <v>64</v>
      </c>
      <c r="AO727" s="367" t="s">
        <v>1324</v>
      </c>
      <c r="AP727" s="370" t="s">
        <v>13</v>
      </c>
      <c r="AQ727" s="376" t="s">
        <v>668</v>
      </c>
      <c r="AR727" s="369" t="s">
        <v>34</v>
      </c>
      <c r="AS727" s="369" t="s">
        <v>34</v>
      </c>
      <c r="AT727" s="369"/>
      <c r="AX727" s="680"/>
      <c r="AY727" s="681"/>
      <c r="AZ727" s="681"/>
      <c r="BA727" s="681"/>
      <c r="BB727" s="682"/>
      <c r="BC727" s="681"/>
      <c r="BD727" s="681"/>
      <c r="BE727" s="681"/>
      <c r="BF727" s="681"/>
      <c r="BG727" s="682"/>
      <c r="BH727" s="682"/>
      <c r="BI727" s="683"/>
      <c r="BJ727" s="683"/>
      <c r="BK727" s="683"/>
      <c r="BL727" s="682"/>
      <c r="BM727" s="682"/>
      <c r="BN727" s="682"/>
      <c r="BO727" s="682"/>
      <c r="BP727" s="682"/>
      <c r="BQ727" s="682"/>
      <c r="BR727" s="682"/>
      <c r="BS727" s="682"/>
      <c r="BT727" s="685"/>
      <c r="BU727" s="686"/>
      <c r="BV727" s="684"/>
      <c r="BW727" s="687"/>
    </row>
    <row r="728" spans="2:75" ht="15.75" customHeight="1">
      <c r="B728" s="363" t="s">
        <v>1031</v>
      </c>
      <c r="C728" s="364">
        <v>35088117000153</v>
      </c>
      <c r="D728" s="365" t="s">
        <v>13</v>
      </c>
      <c r="E728" s="365" t="s">
        <v>615</v>
      </c>
      <c r="F728" s="365" t="s">
        <v>619</v>
      </c>
      <c r="G728" s="366" t="s">
        <v>34</v>
      </c>
      <c r="H728" s="366" t="s">
        <v>865</v>
      </c>
      <c r="I728" s="366" t="s">
        <v>34</v>
      </c>
      <c r="J728" s="366" t="s">
        <v>611</v>
      </c>
      <c r="K728" s="367" t="s">
        <v>48</v>
      </c>
      <c r="L728" s="368"/>
      <c r="M728" s="368" t="s">
        <v>1418</v>
      </c>
      <c r="N728" s="367">
        <v>519650</v>
      </c>
      <c r="O728" s="367" t="s">
        <v>1324</v>
      </c>
      <c r="P728" s="371">
        <v>43822</v>
      </c>
      <c r="Q728" s="372">
        <v>200916560.03999999</v>
      </c>
      <c r="R728" s="372">
        <v>147020084.92166674</v>
      </c>
      <c r="S728" s="367">
        <v>61</v>
      </c>
      <c r="T728" s="369">
        <v>0.14758328758191275</v>
      </c>
      <c r="U728" s="369">
        <v>1.907837964079353</v>
      </c>
      <c r="V728" s="369">
        <v>0.19704663782874343</v>
      </c>
      <c r="W728" s="369">
        <v>1.9317159225189686</v>
      </c>
      <c r="X728" s="369">
        <v>0.3571170022476613</v>
      </c>
      <c r="Y728" s="369">
        <v>2.7080831021150225</v>
      </c>
      <c r="Z728" s="369" t="s">
        <v>1421</v>
      </c>
      <c r="AA728" s="369" t="s">
        <v>1421</v>
      </c>
      <c r="AB728" s="369">
        <v>6.9794952406872252E-2</v>
      </c>
      <c r="AC728" s="373">
        <v>1.2206500866429597</v>
      </c>
      <c r="AD728" s="555">
        <v>35002571000140</v>
      </c>
      <c r="AE728" s="370" t="s">
        <v>2292</v>
      </c>
      <c r="AF728" s="370" t="s">
        <v>2278</v>
      </c>
      <c r="AG728" s="374" t="s">
        <v>1444</v>
      </c>
      <c r="AH728" s="374" t="s">
        <v>2279</v>
      </c>
      <c r="AI728" s="374">
        <v>10000</v>
      </c>
      <c r="AJ728" s="374">
        <v>10000</v>
      </c>
      <c r="AK728" s="374">
        <v>10000</v>
      </c>
      <c r="AL728" s="369">
        <v>0</v>
      </c>
      <c r="AM728" s="369" t="s">
        <v>34</v>
      </c>
      <c r="AN728" s="369" t="s">
        <v>34</v>
      </c>
      <c r="AO728" s="367" t="s">
        <v>1324</v>
      </c>
      <c r="AP728" s="370" t="s">
        <v>13</v>
      </c>
      <c r="AQ728" s="376" t="s">
        <v>664</v>
      </c>
      <c r="AR728" s="369" t="s">
        <v>34</v>
      </c>
      <c r="AS728" s="369" t="s">
        <v>34</v>
      </c>
      <c r="AT728" s="369"/>
      <c r="AX728" s="680"/>
      <c r="AY728" s="681"/>
      <c r="AZ728" s="681"/>
      <c r="BA728" s="681"/>
      <c r="BB728" s="682"/>
      <c r="BC728" s="681"/>
      <c r="BD728" s="681"/>
      <c r="BE728" s="681"/>
      <c r="BF728" s="681"/>
      <c r="BG728" s="682"/>
      <c r="BH728" s="682"/>
      <c r="BI728" s="683"/>
      <c r="BJ728" s="683"/>
      <c r="BK728" s="683"/>
      <c r="BL728" s="682"/>
      <c r="BM728" s="682"/>
      <c r="BN728" s="682"/>
      <c r="BO728" s="682"/>
      <c r="BP728" s="682"/>
      <c r="BQ728" s="682"/>
      <c r="BR728" s="682"/>
      <c r="BS728" s="682"/>
      <c r="BT728" s="685"/>
      <c r="BU728" s="686"/>
      <c r="BV728" s="684"/>
      <c r="BW728" s="687"/>
    </row>
    <row r="729" spans="2:75" ht="15.75" customHeight="1">
      <c r="B729" s="363" t="s">
        <v>1296</v>
      </c>
      <c r="C729" s="364">
        <v>42831231000197</v>
      </c>
      <c r="D729" s="365" t="s">
        <v>13</v>
      </c>
      <c r="E729" s="365" t="s">
        <v>615</v>
      </c>
      <c r="F729" s="365" t="s">
        <v>619</v>
      </c>
      <c r="G729" s="366" t="s">
        <v>34</v>
      </c>
      <c r="H729" s="366" t="s">
        <v>1338</v>
      </c>
      <c r="I729" s="366" t="s">
        <v>34</v>
      </c>
      <c r="J729" s="366" t="s">
        <v>608</v>
      </c>
      <c r="K729" s="367" t="s">
        <v>48</v>
      </c>
      <c r="L729" s="368"/>
      <c r="M729" s="368" t="s">
        <v>1418</v>
      </c>
      <c r="N729" s="367">
        <v>645605</v>
      </c>
      <c r="O729" s="367" t="s">
        <v>1324</v>
      </c>
      <c r="P729" s="371">
        <v>44676</v>
      </c>
      <c r="Q729" s="372">
        <v>76463014.430000007</v>
      </c>
      <c r="R729" s="372" t="s">
        <v>1421</v>
      </c>
      <c r="S729" s="367">
        <v>62</v>
      </c>
      <c r="T729" s="369" t="s">
        <v>1421</v>
      </c>
      <c r="U729" s="369" t="s">
        <v>1421</v>
      </c>
      <c r="V729" s="369" t="s">
        <v>1421</v>
      </c>
      <c r="W729" s="369" t="s">
        <v>1421</v>
      </c>
      <c r="X729" s="369" t="s">
        <v>1421</v>
      </c>
      <c r="Y729" s="369" t="s">
        <v>1421</v>
      </c>
      <c r="Z729" s="369" t="s">
        <v>1421</v>
      </c>
      <c r="AA729" s="369" t="s">
        <v>1421</v>
      </c>
      <c r="AB729" s="369" t="s">
        <v>1421</v>
      </c>
      <c r="AC729" s="373" t="s">
        <v>1421</v>
      </c>
      <c r="AD729" s="555">
        <v>42831201000180</v>
      </c>
      <c r="AE729" s="370" t="s">
        <v>2463</v>
      </c>
      <c r="AF729" s="370" t="s">
        <v>2284</v>
      </c>
      <c r="AG729" s="374" t="s">
        <v>719</v>
      </c>
      <c r="AH729" s="374" t="s">
        <v>2279</v>
      </c>
      <c r="AI729" s="374">
        <v>100000</v>
      </c>
      <c r="AJ729" s="374">
        <v>50000</v>
      </c>
      <c r="AK729" s="374">
        <v>100000</v>
      </c>
      <c r="AL729" s="691">
        <v>0.02</v>
      </c>
      <c r="AM729" s="691">
        <v>0.2</v>
      </c>
      <c r="AN729" s="369" t="s">
        <v>64</v>
      </c>
      <c r="AO729" s="367" t="s">
        <v>1324</v>
      </c>
      <c r="AP729" s="370" t="s">
        <v>13</v>
      </c>
      <c r="AQ729" s="376" t="s">
        <v>668</v>
      </c>
      <c r="AR729" s="369" t="s">
        <v>34</v>
      </c>
      <c r="AS729" s="369" t="s">
        <v>34</v>
      </c>
      <c r="AT729" s="369"/>
      <c r="AX729" s="680"/>
      <c r="AY729" s="681"/>
      <c r="AZ729" s="681"/>
      <c r="BA729" s="681"/>
      <c r="BB729" s="682"/>
      <c r="BC729" s="681"/>
      <c r="BD729" s="681"/>
      <c r="BE729" s="681"/>
      <c r="BF729" s="681"/>
      <c r="BG729" s="682"/>
      <c r="BH729" s="682"/>
      <c r="BI729" s="683"/>
      <c r="BJ729" s="683"/>
      <c r="BK729" s="683"/>
      <c r="BL729" s="682"/>
      <c r="BM729" s="682"/>
      <c r="BN729" s="682"/>
      <c r="BO729" s="682"/>
      <c r="BP729" s="682"/>
      <c r="BQ729" s="682"/>
      <c r="BR729" s="682"/>
      <c r="BS729" s="682"/>
      <c r="BT729" s="685"/>
      <c r="BU729" s="686"/>
      <c r="BV729" s="684"/>
      <c r="BW729" s="687"/>
    </row>
    <row r="730" spans="2:75" ht="15.75" customHeight="1">
      <c r="B730" s="363" t="s">
        <v>520</v>
      </c>
      <c r="C730" s="364">
        <v>34687662000101</v>
      </c>
      <c r="D730" s="365" t="s">
        <v>13</v>
      </c>
      <c r="E730" s="365" t="s">
        <v>615</v>
      </c>
      <c r="F730" s="365" t="s">
        <v>619</v>
      </c>
      <c r="G730" s="366" t="s">
        <v>34</v>
      </c>
      <c r="H730" s="366" t="s">
        <v>1337</v>
      </c>
      <c r="I730" s="366" t="s">
        <v>34</v>
      </c>
      <c r="J730" s="366" t="s">
        <v>611</v>
      </c>
      <c r="K730" s="367" t="s">
        <v>48</v>
      </c>
      <c r="L730" s="368"/>
      <c r="M730" s="368" t="s">
        <v>1418</v>
      </c>
      <c r="N730" s="367">
        <v>523771</v>
      </c>
      <c r="O730" s="367" t="s">
        <v>1321</v>
      </c>
      <c r="P730" s="371">
        <v>43798</v>
      </c>
      <c r="Q730" s="372">
        <v>905203020.04999995</v>
      </c>
      <c r="R730" s="372">
        <v>720945093.73388875</v>
      </c>
      <c r="S730" s="367">
        <v>1</v>
      </c>
      <c r="T730" s="369">
        <v>8.5279639495282833E-2</v>
      </c>
      <c r="U730" s="369">
        <v>1.1024265447522219</v>
      </c>
      <c r="V730" s="369">
        <v>0.11141509986455689</v>
      </c>
      <c r="W730" s="369">
        <v>1.0922405212742523</v>
      </c>
      <c r="X730" s="369">
        <v>0.14897845683233091</v>
      </c>
      <c r="Y730" s="369">
        <v>1.1297307016679565</v>
      </c>
      <c r="Z730" s="369" t="s">
        <v>1421</v>
      </c>
      <c r="AA730" s="369" t="s">
        <v>1421</v>
      </c>
      <c r="AB730" s="369">
        <v>6.5459065006033762E-3</v>
      </c>
      <c r="AC730" s="373">
        <v>1.3024130472692117</v>
      </c>
      <c r="AD730" s="555">
        <v>34687633000131</v>
      </c>
      <c r="AE730" s="370" t="s">
        <v>2464</v>
      </c>
      <c r="AF730" s="370" t="s">
        <v>2281</v>
      </c>
      <c r="AG730" s="374" t="s">
        <v>59</v>
      </c>
      <c r="AH730" s="374" t="s">
        <v>2282</v>
      </c>
      <c r="AI730" s="374">
        <v>1</v>
      </c>
      <c r="AJ730" s="374">
        <v>1</v>
      </c>
      <c r="AK730" s="374">
        <v>1</v>
      </c>
      <c r="AL730" s="691">
        <v>8.3999999999999995E-3</v>
      </c>
      <c r="AM730" s="691">
        <v>0.25</v>
      </c>
      <c r="AN730" s="369" t="s">
        <v>64</v>
      </c>
      <c r="AO730" s="367" t="s">
        <v>1324</v>
      </c>
      <c r="AP730" s="370" t="s">
        <v>13</v>
      </c>
      <c r="AQ730" s="376" t="s">
        <v>664</v>
      </c>
      <c r="AR730" s="369">
        <v>2.1333333333333334E-3</v>
      </c>
      <c r="AS730" s="369">
        <v>2.1333333333333334E-3</v>
      </c>
      <c r="AT730" s="369"/>
      <c r="AX730" s="680"/>
      <c r="AY730" s="681"/>
      <c r="AZ730" s="681"/>
      <c r="BA730" s="681"/>
      <c r="BB730" s="682"/>
      <c r="BC730" s="681"/>
      <c r="BD730" s="681"/>
      <c r="BE730" s="681"/>
      <c r="BF730" s="681"/>
      <c r="BG730" s="682"/>
      <c r="BH730" s="682"/>
      <c r="BI730" s="683"/>
      <c r="BJ730" s="683"/>
      <c r="BK730" s="683"/>
      <c r="BL730" s="682"/>
      <c r="BM730" s="682"/>
      <c r="BN730" s="682"/>
      <c r="BO730" s="682"/>
      <c r="BP730" s="682"/>
      <c r="BQ730" s="682"/>
      <c r="BR730" s="682"/>
      <c r="BS730" s="682"/>
      <c r="BT730" s="685"/>
      <c r="BU730" s="686"/>
      <c r="BV730" s="684"/>
      <c r="BW730" s="687"/>
    </row>
    <row r="731" spans="2:75" ht="15.75" customHeight="1">
      <c r="B731" s="363" t="s">
        <v>259</v>
      </c>
      <c r="C731" s="364">
        <v>29762315000158</v>
      </c>
      <c r="D731" s="365" t="s">
        <v>13</v>
      </c>
      <c r="E731" s="365" t="s">
        <v>615</v>
      </c>
      <c r="F731" s="365" t="s">
        <v>619</v>
      </c>
      <c r="G731" s="366" t="s">
        <v>34</v>
      </c>
      <c r="H731" s="366" t="s">
        <v>1337</v>
      </c>
      <c r="I731" s="366" t="s">
        <v>34</v>
      </c>
      <c r="J731" s="366" t="s">
        <v>611</v>
      </c>
      <c r="K731" s="367" t="s">
        <v>48</v>
      </c>
      <c r="L731" s="368"/>
      <c r="M731" s="368" t="s">
        <v>34</v>
      </c>
      <c r="N731" s="367">
        <v>469106</v>
      </c>
      <c r="O731" s="367" t="s">
        <v>1321</v>
      </c>
      <c r="P731" s="371">
        <v>43199</v>
      </c>
      <c r="Q731" s="372">
        <v>1991493374.48</v>
      </c>
      <c r="R731" s="372">
        <v>2115905402.9671814</v>
      </c>
      <c r="S731" s="367">
        <v>30</v>
      </c>
      <c r="T731" s="369">
        <v>0.12405656846661972</v>
      </c>
      <c r="U731" s="369">
        <v>1.6037034740987381</v>
      </c>
      <c r="V731" s="369">
        <v>0.15933407918655074</v>
      </c>
      <c r="W731" s="369">
        <v>1.5620067470121575</v>
      </c>
      <c r="X731" s="369">
        <v>0.21378162323729244</v>
      </c>
      <c r="Y731" s="369">
        <v>1.6211448846956242</v>
      </c>
      <c r="Z731" s="369">
        <v>0.27928447250622002</v>
      </c>
      <c r="AA731" s="369">
        <v>1.5875434824732186</v>
      </c>
      <c r="AB731" s="369">
        <v>3.5110726074099992E-2</v>
      </c>
      <c r="AC731" s="373">
        <v>1.4625481745806399</v>
      </c>
      <c r="AD731" s="555">
        <v>0</v>
      </c>
      <c r="AE731" s="370" t="s">
        <v>2464</v>
      </c>
      <c r="AF731" s="370" t="s">
        <v>2281</v>
      </c>
      <c r="AG731" s="374" t="s">
        <v>59</v>
      </c>
      <c r="AH731" s="374" t="s">
        <v>2282</v>
      </c>
      <c r="AI731" s="374">
        <v>1</v>
      </c>
      <c r="AJ731" s="374">
        <v>1</v>
      </c>
      <c r="AK731" s="374">
        <v>1</v>
      </c>
      <c r="AL731" s="369">
        <v>0.02</v>
      </c>
      <c r="AM731" s="369">
        <v>0.2</v>
      </c>
      <c r="AN731" s="369" t="s">
        <v>64</v>
      </c>
      <c r="AO731" s="367" t="s">
        <v>1324</v>
      </c>
      <c r="AP731" s="370" t="s">
        <v>13</v>
      </c>
      <c r="AQ731" s="376" t="s">
        <v>664</v>
      </c>
      <c r="AR731" s="369">
        <v>4.6666666666666662E-3</v>
      </c>
      <c r="AS731" s="369">
        <v>4.6666666666666662E-3</v>
      </c>
      <c r="AT731" s="369"/>
      <c r="AX731" s="680"/>
      <c r="AY731" s="681"/>
      <c r="AZ731" s="681"/>
      <c r="BA731" s="681"/>
      <c r="BB731" s="682"/>
      <c r="BC731" s="681"/>
      <c r="BD731" s="681"/>
      <c r="BE731" s="681"/>
      <c r="BF731" s="681"/>
      <c r="BG731" s="682"/>
      <c r="BH731" s="682"/>
      <c r="BI731" s="683"/>
      <c r="BJ731" s="683"/>
      <c r="BK731" s="683"/>
      <c r="BL731" s="682"/>
      <c r="BM731" s="682"/>
      <c r="BN731" s="682"/>
      <c r="BO731" s="682"/>
      <c r="BP731" s="682"/>
      <c r="BQ731" s="682"/>
      <c r="BR731" s="682"/>
      <c r="BS731" s="682"/>
      <c r="BT731" s="685"/>
      <c r="BU731" s="686"/>
      <c r="BV731" s="684"/>
      <c r="BW731" s="687"/>
    </row>
    <row r="732" spans="2:75" ht="15.75" customHeight="1">
      <c r="B732" s="363" t="s">
        <v>1032</v>
      </c>
      <c r="C732" s="364">
        <v>21624757000126</v>
      </c>
      <c r="D732" s="365" t="s">
        <v>13</v>
      </c>
      <c r="E732" s="365" t="s">
        <v>615</v>
      </c>
      <c r="F732" s="365" t="s">
        <v>619</v>
      </c>
      <c r="G732" s="366" t="s">
        <v>34</v>
      </c>
      <c r="H732" s="366" t="s">
        <v>1337</v>
      </c>
      <c r="I732" s="366" t="s">
        <v>34</v>
      </c>
      <c r="J732" s="366" t="s">
        <v>611</v>
      </c>
      <c r="K732" s="367" t="s">
        <v>48</v>
      </c>
      <c r="L732" s="368"/>
      <c r="M732" s="368" t="s">
        <v>34</v>
      </c>
      <c r="N732" s="367">
        <v>397679</v>
      </c>
      <c r="O732" s="367" t="s">
        <v>1321</v>
      </c>
      <c r="P732" s="371">
        <v>42160</v>
      </c>
      <c r="Q732" s="372">
        <v>3269532065.27</v>
      </c>
      <c r="R732" s="372">
        <v>3585496367.3814301</v>
      </c>
      <c r="S732" s="367">
        <v>6</v>
      </c>
      <c r="T732" s="369">
        <v>0.10255588784207093</v>
      </c>
      <c r="U732" s="369">
        <v>1.3257599791329382</v>
      </c>
      <c r="V732" s="369">
        <v>0.13078899347230499</v>
      </c>
      <c r="W732" s="369">
        <v>1.2821694598020037</v>
      </c>
      <c r="X732" s="369">
        <v>0.17021293897536904</v>
      </c>
      <c r="Y732" s="369">
        <v>1.2907556372263178</v>
      </c>
      <c r="Z732" s="369">
        <v>0.21319619972305115</v>
      </c>
      <c r="AA732" s="369">
        <v>1.2118763149313665</v>
      </c>
      <c r="AB732" s="369">
        <v>2.1926045032874843E-2</v>
      </c>
      <c r="AC732" s="373">
        <v>1.1873077788821149</v>
      </c>
      <c r="AD732" s="555">
        <v>0</v>
      </c>
      <c r="AE732" s="370" t="s">
        <v>2464</v>
      </c>
      <c r="AF732" s="370" t="s">
        <v>2281</v>
      </c>
      <c r="AG732" s="374" t="s">
        <v>59</v>
      </c>
      <c r="AH732" s="374" t="s">
        <v>2282</v>
      </c>
      <c r="AI732" s="374">
        <v>1</v>
      </c>
      <c r="AJ732" s="374">
        <v>1</v>
      </c>
      <c r="AK732" s="374">
        <v>1</v>
      </c>
      <c r="AL732" s="369">
        <v>0.02</v>
      </c>
      <c r="AM732" s="369">
        <v>0.2</v>
      </c>
      <c r="AN732" s="369" t="s">
        <v>64</v>
      </c>
      <c r="AO732" s="367" t="s">
        <v>1324</v>
      </c>
      <c r="AP732" s="370" t="s">
        <v>13</v>
      </c>
      <c r="AQ732" s="376" t="s">
        <v>664</v>
      </c>
      <c r="AR732" s="369">
        <v>4.6666666666666662E-3</v>
      </c>
      <c r="AS732" s="369">
        <v>4.6666666666666662E-3</v>
      </c>
      <c r="AT732" s="369"/>
      <c r="AX732" s="680"/>
      <c r="AY732" s="681"/>
      <c r="AZ732" s="681"/>
      <c r="BA732" s="681"/>
      <c r="BB732" s="682"/>
      <c r="BC732" s="681"/>
      <c r="BD732" s="681"/>
      <c r="BE732" s="681"/>
      <c r="BF732" s="681"/>
      <c r="BG732" s="682"/>
      <c r="BH732" s="682"/>
      <c r="BI732" s="683"/>
      <c r="BJ732" s="683"/>
      <c r="BK732" s="683"/>
      <c r="BL732" s="682"/>
      <c r="BM732" s="682"/>
      <c r="BN732" s="682"/>
      <c r="BO732" s="682"/>
      <c r="BP732" s="682"/>
      <c r="BQ732" s="682"/>
      <c r="BR732" s="682"/>
      <c r="BS732" s="682"/>
      <c r="BT732" s="685"/>
      <c r="BU732" s="686"/>
      <c r="BV732" s="684"/>
      <c r="BW732" s="687"/>
    </row>
    <row r="733" spans="2:75" ht="15.75" customHeight="1">
      <c r="B733" s="363" t="s">
        <v>1033</v>
      </c>
      <c r="C733" s="364">
        <v>35372675000146</v>
      </c>
      <c r="D733" s="365" t="s">
        <v>14</v>
      </c>
      <c r="E733" s="365" t="s">
        <v>607</v>
      </c>
      <c r="F733" s="365"/>
      <c r="G733" s="366"/>
      <c r="H733" s="366" t="s">
        <v>34</v>
      </c>
      <c r="I733" s="366" t="s">
        <v>34</v>
      </c>
      <c r="J733" s="366" t="s">
        <v>608</v>
      </c>
      <c r="K733" s="367" t="s">
        <v>48</v>
      </c>
      <c r="L733" s="368" t="s">
        <v>1339</v>
      </c>
      <c r="M733" s="368" t="s">
        <v>34</v>
      </c>
      <c r="N733" s="367">
        <v>523968</v>
      </c>
      <c r="O733" s="367" t="s">
        <v>1321</v>
      </c>
      <c r="P733" s="371">
        <v>43819</v>
      </c>
      <c r="Q733" s="372">
        <v>371662772.64999998</v>
      </c>
      <c r="R733" s="372">
        <v>406356602.49753946</v>
      </c>
      <c r="S733" s="367">
        <v>17</v>
      </c>
      <c r="T733" s="369">
        <v>7.4974283500874872E-2</v>
      </c>
      <c r="U733" s="369">
        <v>0.96920719639902941</v>
      </c>
      <c r="V733" s="369">
        <v>-7.5103513125582055E-2</v>
      </c>
      <c r="W733" s="369">
        <v>-0.73626555489817358</v>
      </c>
      <c r="X733" s="369">
        <v>0.19168700119111537</v>
      </c>
      <c r="Y733" s="369">
        <v>1.4535973519982728</v>
      </c>
      <c r="Z733" s="369" t="s">
        <v>1421</v>
      </c>
      <c r="AA733" s="369" t="s">
        <v>1421</v>
      </c>
      <c r="AB733" s="369">
        <v>0.20159621067675274</v>
      </c>
      <c r="AC733" s="373">
        <v>-0.76835601775838225</v>
      </c>
      <c r="AD733" s="555">
        <v>35372771000194</v>
      </c>
      <c r="AE733" s="370" t="s">
        <v>2464</v>
      </c>
      <c r="AF733" s="370" t="s">
        <v>2281</v>
      </c>
      <c r="AG733" s="374" t="s">
        <v>59</v>
      </c>
      <c r="AH733" s="374" t="s">
        <v>2282</v>
      </c>
      <c r="AI733" s="374">
        <v>1</v>
      </c>
      <c r="AJ733" s="374">
        <v>1</v>
      </c>
      <c r="AK733" s="374">
        <v>1</v>
      </c>
      <c r="AL733" s="369">
        <v>0.02</v>
      </c>
      <c r="AM733" s="369">
        <v>0.2</v>
      </c>
      <c r="AN733" s="369" t="s">
        <v>666</v>
      </c>
      <c r="AO733" s="367" t="s">
        <v>1324</v>
      </c>
      <c r="AP733" s="370" t="s">
        <v>716</v>
      </c>
      <c r="AQ733" s="376" t="s">
        <v>659</v>
      </c>
      <c r="AR733" s="369">
        <v>4.6666666666666662E-3</v>
      </c>
      <c r="AS733" s="369">
        <v>4.6666666666666662E-3</v>
      </c>
      <c r="AT733" s="369"/>
      <c r="AX733" s="680"/>
      <c r="AY733" s="681"/>
      <c r="AZ733" s="681"/>
      <c r="BA733" s="681"/>
      <c r="BB733" s="682"/>
      <c r="BC733" s="681"/>
      <c r="BD733" s="681"/>
      <c r="BE733" s="681"/>
      <c r="BF733" s="681"/>
      <c r="BG733" s="682"/>
      <c r="BH733" s="682"/>
      <c r="BI733" s="683"/>
      <c r="BJ733" s="683"/>
      <c r="BK733" s="683"/>
      <c r="BL733" s="682"/>
      <c r="BM733" s="682"/>
      <c r="BN733" s="682"/>
      <c r="BO733" s="682"/>
      <c r="BP733" s="682"/>
      <c r="BQ733" s="682"/>
      <c r="BR733" s="682"/>
      <c r="BS733" s="682"/>
      <c r="BT733" s="685"/>
      <c r="BU733" s="686"/>
      <c r="BV733" s="684"/>
      <c r="BW733" s="687"/>
    </row>
    <row r="734" spans="2:75" ht="15.75" customHeight="1">
      <c r="B734" s="363" t="s">
        <v>1297</v>
      </c>
      <c r="C734" s="364">
        <v>38145457000167</v>
      </c>
      <c r="D734" s="365" t="s">
        <v>11</v>
      </c>
      <c r="E734" s="365" t="s">
        <v>621</v>
      </c>
      <c r="F734" s="365" t="s">
        <v>663</v>
      </c>
      <c r="G734" s="366" t="s">
        <v>738</v>
      </c>
      <c r="H734" s="366" t="s">
        <v>34</v>
      </c>
      <c r="I734" s="366"/>
      <c r="J734" s="366" t="s">
        <v>608</v>
      </c>
      <c r="K734" s="367" t="s">
        <v>48</v>
      </c>
      <c r="L734" s="368"/>
      <c r="M734" s="368" t="s">
        <v>34</v>
      </c>
      <c r="N734" s="367">
        <v>562335</v>
      </c>
      <c r="O734" s="367" t="s">
        <v>1321</v>
      </c>
      <c r="P734" s="371">
        <v>44165</v>
      </c>
      <c r="Q734" s="372">
        <v>1817864150.0999999</v>
      </c>
      <c r="R734" s="372">
        <v>1724007961.8055551</v>
      </c>
      <c r="S734" s="367">
        <v>1</v>
      </c>
      <c r="T734" s="369">
        <v>0.10137276045709909</v>
      </c>
      <c r="U734" s="369">
        <v>1.3104654605029857</v>
      </c>
      <c r="V734" s="369">
        <v>0.13828838952626099</v>
      </c>
      <c r="W734" s="369">
        <v>1.3556886171260345</v>
      </c>
      <c r="X734" s="369" t="s">
        <v>1421</v>
      </c>
      <c r="Y734" s="369" t="s">
        <v>1421</v>
      </c>
      <c r="Z734" s="369" t="s">
        <v>1421</v>
      </c>
      <c r="AA734" s="369" t="s">
        <v>1421</v>
      </c>
      <c r="AB734" s="369">
        <v>4.0383068350215191E-2</v>
      </c>
      <c r="AC734" s="373">
        <v>0.82259313423156255</v>
      </c>
      <c r="AD734" s="555">
        <v>39586858000115</v>
      </c>
      <c r="AE734" s="370" t="s">
        <v>2464</v>
      </c>
      <c r="AF734" s="370" t="s">
        <v>2281</v>
      </c>
      <c r="AG734" s="374" t="s">
        <v>59</v>
      </c>
      <c r="AH734" s="374" t="s">
        <v>2282</v>
      </c>
      <c r="AI734" s="374">
        <v>1</v>
      </c>
      <c r="AJ734" s="374">
        <v>1</v>
      </c>
      <c r="AK734" s="374">
        <v>1</v>
      </c>
      <c r="AL734" s="691">
        <v>9.1999999999999998E-3</v>
      </c>
      <c r="AM734" s="691" t="s">
        <v>34</v>
      </c>
      <c r="AN734" s="369" t="s">
        <v>2310</v>
      </c>
      <c r="AO734" s="367" t="s">
        <v>1324</v>
      </c>
      <c r="AP734" s="370" t="s">
        <v>11</v>
      </c>
      <c r="AQ734" s="376" t="s">
        <v>675</v>
      </c>
      <c r="AR734" s="369">
        <v>2.2147466666666664E-3</v>
      </c>
      <c r="AS734" s="369">
        <v>2.2147466666666664E-3</v>
      </c>
      <c r="AT734" s="369"/>
      <c r="AX734" s="680"/>
      <c r="AY734" s="681"/>
      <c r="AZ734" s="681"/>
      <c r="BA734" s="681"/>
      <c r="BB734" s="682"/>
      <c r="BC734" s="681"/>
      <c r="BD734" s="681"/>
      <c r="BE734" s="681"/>
      <c r="BF734" s="681"/>
      <c r="BG734" s="682"/>
      <c r="BH734" s="682"/>
      <c r="BI734" s="683"/>
      <c r="BJ734" s="683"/>
      <c r="BK734" s="683"/>
      <c r="BL734" s="682"/>
      <c r="BM734" s="682"/>
      <c r="BN734" s="682"/>
      <c r="BO734" s="682"/>
      <c r="BP734" s="682"/>
      <c r="BQ734" s="682"/>
      <c r="BR734" s="682"/>
      <c r="BS734" s="682"/>
      <c r="BT734" s="685"/>
      <c r="BU734" s="686"/>
      <c r="BV734" s="684"/>
      <c r="BW734" s="687"/>
    </row>
    <row r="735" spans="2:75" ht="15.75" customHeight="1">
      <c r="B735" s="363" t="s">
        <v>260</v>
      </c>
      <c r="C735" s="364">
        <v>32990051000102</v>
      </c>
      <c r="D735" s="365" t="s">
        <v>11</v>
      </c>
      <c r="E735" s="365" t="s">
        <v>620</v>
      </c>
      <c r="F735" s="365" t="s">
        <v>663</v>
      </c>
      <c r="G735" s="366" t="s">
        <v>738</v>
      </c>
      <c r="H735" s="366" t="s">
        <v>34</v>
      </c>
      <c r="I735" s="366"/>
      <c r="J735" s="366" t="s">
        <v>608</v>
      </c>
      <c r="K735" s="367" t="s">
        <v>48</v>
      </c>
      <c r="L735" s="368"/>
      <c r="M735" s="368" t="s">
        <v>34</v>
      </c>
      <c r="N735" s="367">
        <v>534536</v>
      </c>
      <c r="O735" s="367" t="s">
        <v>1321</v>
      </c>
      <c r="P735" s="371">
        <v>43935</v>
      </c>
      <c r="Q735" s="372">
        <v>109010666.04000001</v>
      </c>
      <c r="R735" s="372">
        <v>100183474.77099207</v>
      </c>
      <c r="S735" s="367">
        <v>91</v>
      </c>
      <c r="T735" s="369">
        <v>8.681078687384991E-2</v>
      </c>
      <c r="U735" s="369">
        <v>1.1222199857663986</v>
      </c>
      <c r="V735" s="369">
        <v>0.11849517471480842</v>
      </c>
      <c r="W735" s="369">
        <v>1.1616489287028715</v>
      </c>
      <c r="X735" s="369">
        <v>0.18339000129421135</v>
      </c>
      <c r="Y735" s="369">
        <v>1.3906796945424857</v>
      </c>
      <c r="Z735" s="369" t="s">
        <v>1421</v>
      </c>
      <c r="AA735" s="369" t="s">
        <v>1421</v>
      </c>
      <c r="AB735" s="369">
        <v>3.7921990229686326E-3</v>
      </c>
      <c r="AC735" s="373">
        <v>3.9196675880639855</v>
      </c>
      <c r="AD735" s="555">
        <v>0</v>
      </c>
      <c r="AE735" s="370" t="s">
        <v>2464</v>
      </c>
      <c r="AF735" s="370" t="s">
        <v>2281</v>
      </c>
      <c r="AG735" s="374" t="s">
        <v>59</v>
      </c>
      <c r="AH735" s="374" t="s">
        <v>2279</v>
      </c>
      <c r="AI735" s="374">
        <v>100</v>
      </c>
      <c r="AJ735" s="374" t="s">
        <v>1432</v>
      </c>
      <c r="AK735" s="374" t="s">
        <v>1432</v>
      </c>
      <c r="AL735" s="369">
        <v>8.0000000000000002E-3</v>
      </c>
      <c r="AM735" s="369" t="s">
        <v>34</v>
      </c>
      <c r="AN735" s="369" t="s">
        <v>64</v>
      </c>
      <c r="AO735" s="367" t="s">
        <v>1324</v>
      </c>
      <c r="AP735" s="370" t="s">
        <v>11</v>
      </c>
      <c r="AQ735" s="376" t="s">
        <v>675</v>
      </c>
      <c r="AR735" s="369">
        <v>1.92E-3</v>
      </c>
      <c r="AS735" s="369">
        <v>1.92E-3</v>
      </c>
      <c r="AT735" s="369"/>
      <c r="AX735" s="680"/>
      <c r="AY735" s="681"/>
      <c r="AZ735" s="681"/>
      <c r="BA735" s="681"/>
      <c r="BB735" s="682"/>
      <c r="BC735" s="681"/>
      <c r="BD735" s="681"/>
      <c r="BE735" s="681"/>
      <c r="BF735" s="681"/>
      <c r="BG735" s="682"/>
      <c r="BH735" s="682"/>
      <c r="BI735" s="683"/>
      <c r="BJ735" s="683"/>
      <c r="BK735" s="683"/>
      <c r="BL735" s="682"/>
      <c r="BM735" s="682"/>
      <c r="BN735" s="682"/>
      <c r="BO735" s="682"/>
      <c r="BP735" s="682"/>
      <c r="BQ735" s="682"/>
      <c r="BR735" s="682"/>
      <c r="BS735" s="682"/>
      <c r="BT735" s="685"/>
      <c r="BU735" s="686"/>
      <c r="BV735" s="684"/>
      <c r="BW735" s="687"/>
    </row>
    <row r="736" spans="2:75" ht="15.75" customHeight="1">
      <c r="B736" s="363" t="s">
        <v>1034</v>
      </c>
      <c r="C736" s="364">
        <v>27945264000174</v>
      </c>
      <c r="D736" s="365" t="s">
        <v>11</v>
      </c>
      <c r="E736" s="365" t="s">
        <v>620</v>
      </c>
      <c r="F736" s="365" t="s">
        <v>663</v>
      </c>
      <c r="G736" s="366" t="s">
        <v>738</v>
      </c>
      <c r="H736" s="366" t="s">
        <v>34</v>
      </c>
      <c r="I736" s="366"/>
      <c r="J736" s="366" t="s">
        <v>608</v>
      </c>
      <c r="K736" s="367" t="s">
        <v>48</v>
      </c>
      <c r="L736" s="368"/>
      <c r="M736" s="368" t="s">
        <v>34</v>
      </c>
      <c r="N736" s="367">
        <v>467286</v>
      </c>
      <c r="O736" s="367" t="s">
        <v>1321</v>
      </c>
      <c r="P736" s="371">
        <v>43131</v>
      </c>
      <c r="Q736" s="372">
        <v>3845445724.0500002</v>
      </c>
      <c r="R736" s="372">
        <v>4335816542.0791273</v>
      </c>
      <c r="S736" s="367">
        <v>1</v>
      </c>
      <c r="T736" s="369">
        <v>8.5000320423177289E-2</v>
      </c>
      <c r="U736" s="369">
        <v>1.0988157325892349</v>
      </c>
      <c r="V736" s="369">
        <v>0.1099392143553255</v>
      </c>
      <c r="W736" s="369">
        <v>1.077771908313319</v>
      </c>
      <c r="X736" s="369">
        <v>0.13857701950606161</v>
      </c>
      <c r="Y736" s="369">
        <v>1.050854712892032</v>
      </c>
      <c r="Z736" s="369">
        <v>0.17488463541923505</v>
      </c>
      <c r="AA736" s="369">
        <v>0.99410096326901343</v>
      </c>
      <c r="AB736" s="369">
        <v>9.0139194576166187E-3</v>
      </c>
      <c r="AC736" s="373">
        <v>0.80045375065401336</v>
      </c>
      <c r="AD736" s="555">
        <v>0</v>
      </c>
      <c r="AE736" s="370" t="s">
        <v>2464</v>
      </c>
      <c r="AF736" s="370" t="s">
        <v>2281</v>
      </c>
      <c r="AG736" s="374" t="s">
        <v>59</v>
      </c>
      <c r="AH736" s="374" t="s">
        <v>2282</v>
      </c>
      <c r="AI736" s="374">
        <v>1</v>
      </c>
      <c r="AJ736" s="374">
        <v>1</v>
      </c>
      <c r="AK736" s="374">
        <v>1</v>
      </c>
      <c r="AL736" s="369">
        <v>8.0000000000000002E-3</v>
      </c>
      <c r="AM736" s="369">
        <v>0.2</v>
      </c>
      <c r="AN736" s="369" t="s">
        <v>64</v>
      </c>
      <c r="AO736" s="367" t="s">
        <v>1324</v>
      </c>
      <c r="AP736" s="370" t="s">
        <v>11</v>
      </c>
      <c r="AQ736" s="376" t="s">
        <v>675</v>
      </c>
      <c r="AR736" s="369">
        <v>1.9258666666666664E-3</v>
      </c>
      <c r="AS736" s="369">
        <v>1.9258666666666664E-3</v>
      </c>
      <c r="AT736" s="369"/>
      <c r="AX736" s="680"/>
      <c r="AY736" s="681"/>
      <c r="AZ736" s="681"/>
      <c r="BA736" s="681"/>
      <c r="BB736" s="682"/>
      <c r="BC736" s="681"/>
      <c r="BD736" s="681"/>
      <c r="BE736" s="681"/>
      <c r="BF736" s="681"/>
      <c r="BG736" s="682"/>
      <c r="BH736" s="682"/>
      <c r="BI736" s="683"/>
      <c r="BJ736" s="683"/>
      <c r="BK736" s="683"/>
      <c r="BL736" s="682"/>
      <c r="BM736" s="682"/>
      <c r="BN736" s="682"/>
      <c r="BO736" s="682"/>
      <c r="BP736" s="682"/>
      <c r="BQ736" s="682"/>
      <c r="BR736" s="682"/>
      <c r="BS736" s="682"/>
      <c r="BT736" s="685"/>
      <c r="BU736" s="686"/>
      <c r="BV736" s="684"/>
      <c r="BW736" s="687"/>
    </row>
    <row r="737" spans="2:75" ht="15.75" customHeight="1">
      <c r="B737" s="363" t="s">
        <v>536</v>
      </c>
      <c r="C737" s="364">
        <v>42731202000153</v>
      </c>
      <c r="D737" s="365" t="s">
        <v>13</v>
      </c>
      <c r="E737" s="365" t="s">
        <v>615</v>
      </c>
      <c r="F737" s="365" t="s">
        <v>619</v>
      </c>
      <c r="G737" s="366" t="s">
        <v>34</v>
      </c>
      <c r="H737" s="366" t="s">
        <v>865</v>
      </c>
      <c r="I737" s="366" t="s">
        <v>34</v>
      </c>
      <c r="J737" s="366"/>
      <c r="K737" s="367" t="s">
        <v>48</v>
      </c>
      <c r="L737" s="368"/>
      <c r="M737" s="368" t="s">
        <v>34</v>
      </c>
      <c r="N737" s="367">
        <v>604811</v>
      </c>
      <c r="O737" s="367" t="s">
        <v>1321</v>
      </c>
      <c r="P737" s="371">
        <v>44413</v>
      </c>
      <c r="Q737" s="372">
        <v>271617774.63</v>
      </c>
      <c r="R737" s="372">
        <v>257670838.56083319</v>
      </c>
      <c r="S737" s="367">
        <v>31</v>
      </c>
      <c r="T737" s="369">
        <v>0.10389907682696498</v>
      </c>
      <c r="U737" s="369">
        <v>1.3431236453061273</v>
      </c>
      <c r="V737" s="369">
        <v>6.9757344488880157E-2</v>
      </c>
      <c r="W737" s="369">
        <v>0.6838552260857419</v>
      </c>
      <c r="X737" s="369" t="s">
        <v>1421</v>
      </c>
      <c r="Y737" s="369" t="s">
        <v>1421</v>
      </c>
      <c r="Z737" s="369" t="s">
        <v>1421</v>
      </c>
      <c r="AA737" s="369" t="s">
        <v>1421</v>
      </c>
      <c r="AB737" s="369">
        <v>6.857691880343815E-2</v>
      </c>
      <c r="AC737" s="373">
        <v>-0.39911430299564277</v>
      </c>
      <c r="AD737" s="555">
        <v>42747387000194</v>
      </c>
      <c r="AE737" s="370" t="s">
        <v>2465</v>
      </c>
      <c r="AF737" s="370" t="s">
        <v>2278</v>
      </c>
      <c r="AG737" s="374" t="s">
        <v>1444</v>
      </c>
      <c r="AH737" s="374" t="s">
        <v>2282</v>
      </c>
      <c r="AI737" s="374">
        <v>5000</v>
      </c>
      <c r="AJ737" s="374">
        <v>1000</v>
      </c>
      <c r="AK737" s="374">
        <v>1000</v>
      </c>
      <c r="AL737" s="369">
        <v>0.02</v>
      </c>
      <c r="AM737" s="369">
        <v>0.2</v>
      </c>
      <c r="AN737" s="369" t="s">
        <v>64</v>
      </c>
      <c r="AO737" s="367" t="s">
        <v>1324</v>
      </c>
      <c r="AP737" s="370" t="s">
        <v>13</v>
      </c>
      <c r="AQ737" s="376" t="s">
        <v>668</v>
      </c>
      <c r="AR737" s="369">
        <v>4.0000000000000001E-3</v>
      </c>
      <c r="AS737" s="369">
        <v>4.0000000000000001E-3</v>
      </c>
      <c r="AT737" s="369"/>
      <c r="AX737" s="680"/>
      <c r="AY737" s="681"/>
      <c r="AZ737" s="681"/>
      <c r="BA737" s="681"/>
      <c r="BB737" s="682"/>
      <c r="BC737" s="681"/>
      <c r="BD737" s="681"/>
      <c r="BE737" s="681"/>
      <c r="BF737" s="681"/>
      <c r="BG737" s="682"/>
      <c r="BH737" s="682"/>
      <c r="BI737" s="683"/>
      <c r="BJ737" s="683"/>
      <c r="BK737" s="683"/>
      <c r="BL737" s="682"/>
      <c r="BM737" s="682"/>
      <c r="BN737" s="682"/>
      <c r="BO737" s="682"/>
      <c r="BP737" s="682"/>
      <c r="BQ737" s="682"/>
      <c r="BR737" s="682"/>
      <c r="BS737" s="682"/>
      <c r="BT737" s="685"/>
      <c r="BU737" s="686"/>
      <c r="BV737" s="684"/>
      <c r="BW737" s="687"/>
    </row>
    <row r="738" spans="2:75" ht="15.75" customHeight="1">
      <c r="B738" s="363" t="s">
        <v>1035</v>
      </c>
      <c r="C738" s="364">
        <v>27749572000124</v>
      </c>
      <c r="D738" s="365" t="s">
        <v>14</v>
      </c>
      <c r="E738" s="365" t="s">
        <v>607</v>
      </c>
      <c r="F738" s="365"/>
      <c r="G738" s="366"/>
      <c r="H738" s="366" t="s">
        <v>34</v>
      </c>
      <c r="I738" s="366" t="s">
        <v>34</v>
      </c>
      <c r="J738" s="366" t="s">
        <v>608</v>
      </c>
      <c r="K738" s="367" t="s">
        <v>48</v>
      </c>
      <c r="L738" s="368"/>
      <c r="M738" s="368" t="s">
        <v>34</v>
      </c>
      <c r="N738" s="367">
        <v>493511</v>
      </c>
      <c r="O738" s="367" t="s">
        <v>1321</v>
      </c>
      <c r="P738" s="371">
        <v>43580</v>
      </c>
      <c r="Q738" s="372">
        <v>41302566.189999998</v>
      </c>
      <c r="R738" s="372">
        <v>46697827.399325423</v>
      </c>
      <c r="S738" s="367">
        <v>5</v>
      </c>
      <c r="T738" s="369">
        <v>-4.8641793593289573E-2</v>
      </c>
      <c r="U738" s="369">
        <v>-0.62880195975227071</v>
      </c>
      <c r="V738" s="369">
        <v>-0.22059771763986946</v>
      </c>
      <c r="W738" s="369">
        <v>-2.1625952532447577</v>
      </c>
      <c r="X738" s="369">
        <v>-8.4378542194879502E-3</v>
      </c>
      <c r="Y738" s="369">
        <v>-6.3985781371614606E-2</v>
      </c>
      <c r="Z738" s="369">
        <v>0.1219716993125235</v>
      </c>
      <c r="AA738" s="369">
        <v>0.69332668068564873</v>
      </c>
      <c r="AB738" s="369">
        <v>0.28822551514432931</v>
      </c>
      <c r="AC738" s="373">
        <v>-1.0574218489188238</v>
      </c>
      <c r="AD738" s="555">
        <v>0</v>
      </c>
      <c r="AE738" s="370" t="s">
        <v>2465</v>
      </c>
      <c r="AF738" s="370" t="s">
        <v>2278</v>
      </c>
      <c r="AG738" s="374" t="s">
        <v>1444</v>
      </c>
      <c r="AH738" s="374" t="s">
        <v>2282</v>
      </c>
      <c r="AI738" s="374">
        <v>1000</v>
      </c>
      <c r="AJ738" s="374">
        <v>1000</v>
      </c>
      <c r="AK738" s="374">
        <v>1000</v>
      </c>
      <c r="AL738" s="369">
        <v>0.02</v>
      </c>
      <c r="AM738" s="369">
        <v>0.2</v>
      </c>
      <c r="AN738" s="369" t="s">
        <v>2296</v>
      </c>
      <c r="AO738" s="367" t="s">
        <v>1324</v>
      </c>
      <c r="AP738" s="370" t="s">
        <v>716</v>
      </c>
      <c r="AQ738" s="376" t="s">
        <v>659</v>
      </c>
      <c r="AR738" s="369">
        <v>4.0000000000000001E-3</v>
      </c>
      <c r="AS738" s="369">
        <v>4.0000000000000001E-3</v>
      </c>
      <c r="AT738" s="369"/>
      <c r="AX738" s="680"/>
      <c r="AY738" s="681"/>
      <c r="AZ738" s="681"/>
      <c r="BA738" s="681"/>
      <c r="BB738" s="682"/>
      <c r="BC738" s="681"/>
      <c r="BD738" s="681"/>
      <c r="BE738" s="681"/>
      <c r="BF738" s="681"/>
      <c r="BG738" s="682"/>
      <c r="BH738" s="682"/>
      <c r="BI738" s="683"/>
      <c r="BJ738" s="683"/>
      <c r="BK738" s="683"/>
      <c r="BL738" s="682"/>
      <c r="BM738" s="682"/>
      <c r="BN738" s="682"/>
      <c r="BO738" s="682"/>
      <c r="BP738" s="682"/>
      <c r="BQ738" s="682"/>
      <c r="BR738" s="682"/>
      <c r="BS738" s="682"/>
      <c r="BT738" s="685"/>
      <c r="BU738" s="686"/>
      <c r="BV738" s="684"/>
      <c r="BW738" s="687"/>
    </row>
    <row r="739" spans="2:75" ht="15.75" customHeight="1">
      <c r="B739" s="363" t="s">
        <v>1036</v>
      </c>
      <c r="C739" s="364">
        <v>13503226000157</v>
      </c>
      <c r="D739" s="365" t="s">
        <v>13</v>
      </c>
      <c r="E739" s="365" t="s">
        <v>615</v>
      </c>
      <c r="F739" s="365" t="s">
        <v>619</v>
      </c>
      <c r="G739" s="366" t="s">
        <v>34</v>
      </c>
      <c r="H739" s="366" t="s">
        <v>1337</v>
      </c>
      <c r="I739" s="366" t="s">
        <v>34</v>
      </c>
      <c r="J739" s="366"/>
      <c r="K739" s="367" t="s">
        <v>48</v>
      </c>
      <c r="L739" s="368"/>
      <c r="M739" s="368" t="s">
        <v>34</v>
      </c>
      <c r="N739" s="367">
        <v>273589</v>
      </c>
      <c r="O739" s="367" t="s">
        <v>1321</v>
      </c>
      <c r="P739" s="371">
        <v>40667</v>
      </c>
      <c r="Q739" s="372">
        <v>39719860.450000003</v>
      </c>
      <c r="R739" s="372">
        <v>38368315.51920636</v>
      </c>
      <c r="S739" s="367">
        <v>5</v>
      </c>
      <c r="T739" s="369">
        <v>7.4864700011950669E-2</v>
      </c>
      <c r="U739" s="369">
        <v>0.96779058924905093</v>
      </c>
      <c r="V739" s="369">
        <v>7.7620000450792315E-2</v>
      </c>
      <c r="W739" s="369">
        <v>0.76093554515271788</v>
      </c>
      <c r="X739" s="369">
        <v>0.12193764459954304</v>
      </c>
      <c r="Y739" s="369">
        <v>0.92467531025790628</v>
      </c>
      <c r="Z739" s="369">
        <v>0.13344291935872277</v>
      </c>
      <c r="AA739" s="369">
        <v>0.75853281426314001</v>
      </c>
      <c r="AB739" s="369">
        <v>2.1940779463558671E-2</v>
      </c>
      <c r="AC739" s="373">
        <v>-1.0093704463084414</v>
      </c>
      <c r="AD739" s="555">
        <v>0</v>
      </c>
      <c r="AE739" s="370" t="s">
        <v>2465</v>
      </c>
      <c r="AF739" s="370" t="s">
        <v>2278</v>
      </c>
      <c r="AG739" s="374" t="s">
        <v>1444</v>
      </c>
      <c r="AH739" s="374" t="s">
        <v>2282</v>
      </c>
      <c r="AI739" s="374">
        <v>5000</v>
      </c>
      <c r="AJ739" s="374">
        <v>1000</v>
      </c>
      <c r="AK739" s="374">
        <v>1000</v>
      </c>
      <c r="AL739" s="369">
        <v>0.02</v>
      </c>
      <c r="AM739" s="369">
        <v>0.2</v>
      </c>
      <c r="AN739" s="369" t="s">
        <v>2296</v>
      </c>
      <c r="AO739" s="367" t="s">
        <v>1324</v>
      </c>
      <c r="AP739" s="370" t="s">
        <v>13</v>
      </c>
      <c r="AQ739" s="376" t="s">
        <v>668</v>
      </c>
      <c r="AR739" s="369">
        <v>4.0000000000000001E-3</v>
      </c>
      <c r="AS739" s="369">
        <v>4.0000000000000001E-3</v>
      </c>
      <c r="AT739" s="369"/>
      <c r="AX739" s="680"/>
      <c r="AY739" s="681"/>
      <c r="AZ739" s="681"/>
      <c r="BA739" s="681"/>
      <c r="BB739" s="682"/>
      <c r="BC739" s="681"/>
      <c r="BD739" s="681"/>
      <c r="BE739" s="681"/>
      <c r="BF739" s="681"/>
      <c r="BG739" s="682"/>
      <c r="BH739" s="682"/>
      <c r="BI739" s="683"/>
      <c r="BJ739" s="683"/>
      <c r="BK739" s="683"/>
      <c r="BL739" s="682"/>
      <c r="BM739" s="682"/>
      <c r="BN739" s="682"/>
      <c r="BO739" s="682"/>
      <c r="BP739" s="682"/>
      <c r="BQ739" s="682"/>
      <c r="BR739" s="682"/>
      <c r="BS739" s="682"/>
      <c r="BT739" s="685"/>
      <c r="BU739" s="686"/>
      <c r="BV739" s="684"/>
      <c r="BW739" s="687"/>
    </row>
    <row r="740" spans="2:75" ht="15.75" customHeight="1">
      <c r="B740" s="363" t="s">
        <v>261</v>
      </c>
      <c r="C740" s="364">
        <v>25213366000170</v>
      </c>
      <c r="D740" s="365" t="s">
        <v>14</v>
      </c>
      <c r="E740" s="365" t="s">
        <v>607</v>
      </c>
      <c r="F740" s="365"/>
      <c r="G740" s="366"/>
      <c r="H740" s="366" t="s">
        <v>34</v>
      </c>
      <c r="I740" s="366" t="s">
        <v>34</v>
      </c>
      <c r="J740" s="366" t="s">
        <v>608</v>
      </c>
      <c r="K740" s="367" t="s">
        <v>48</v>
      </c>
      <c r="L740" s="368"/>
      <c r="M740" s="368" t="s">
        <v>34</v>
      </c>
      <c r="N740" s="367">
        <v>422967</v>
      </c>
      <c r="O740" s="367" t="s">
        <v>1321</v>
      </c>
      <c r="P740" s="371">
        <v>42621</v>
      </c>
      <c r="Q740" s="372">
        <v>376997779.49000001</v>
      </c>
      <c r="R740" s="372">
        <v>509425700.38627011</v>
      </c>
      <c r="S740" s="367">
        <v>32</v>
      </c>
      <c r="T740" s="369">
        <v>4.901623339395722E-2</v>
      </c>
      <c r="U740" s="369">
        <v>0.63364241613917394</v>
      </c>
      <c r="V740" s="369">
        <v>-0.1586348560927231</v>
      </c>
      <c r="W740" s="369">
        <v>-1.5551520226757101</v>
      </c>
      <c r="X740" s="369">
        <v>-0.1105078283184685</v>
      </c>
      <c r="Y740" s="369">
        <v>-0.83800093705180723</v>
      </c>
      <c r="Z740" s="369">
        <v>3.5104854360685112E-2</v>
      </c>
      <c r="AA740" s="369">
        <v>0.19954737276787204</v>
      </c>
      <c r="AB740" s="369">
        <v>0.23020978456494212</v>
      </c>
      <c r="AC740" s="373">
        <v>-1.0571720745312176</v>
      </c>
      <c r="AD740" s="555">
        <v>28408139000198</v>
      </c>
      <c r="AE740" s="370" t="s">
        <v>2466</v>
      </c>
      <c r="AF740" s="370" t="s">
        <v>2287</v>
      </c>
      <c r="AG740" s="374" t="s">
        <v>1445</v>
      </c>
      <c r="AH740" s="374" t="s">
        <v>2279</v>
      </c>
      <c r="AI740" s="374">
        <v>200000</v>
      </c>
      <c r="AJ740" s="374">
        <v>10000</v>
      </c>
      <c r="AK740" s="374">
        <v>10000</v>
      </c>
      <c r="AL740" s="369">
        <v>1.8000000000000002E-2</v>
      </c>
      <c r="AM740" s="369">
        <v>0.2</v>
      </c>
      <c r="AN740" s="369" t="s">
        <v>666</v>
      </c>
      <c r="AO740" s="367" t="s">
        <v>1324</v>
      </c>
      <c r="AP740" s="370" t="s">
        <v>716</v>
      </c>
      <c r="AQ740" s="376" t="s">
        <v>659</v>
      </c>
      <c r="AR740" s="369">
        <v>4.7999999999999996E-3</v>
      </c>
      <c r="AS740" s="369">
        <v>4.7999999999999996E-3</v>
      </c>
      <c r="AT740" s="369"/>
      <c r="AX740" s="680"/>
      <c r="AY740" s="681"/>
      <c r="AZ740" s="681"/>
      <c r="BA740" s="681"/>
      <c r="BB740" s="682"/>
      <c r="BC740" s="681"/>
      <c r="BD740" s="681"/>
      <c r="BE740" s="681"/>
      <c r="BF740" s="681"/>
      <c r="BG740" s="682"/>
      <c r="BH740" s="682"/>
      <c r="BI740" s="683"/>
      <c r="BJ740" s="683"/>
      <c r="BK740" s="683"/>
      <c r="BL740" s="682"/>
      <c r="BM740" s="682"/>
      <c r="BN740" s="682"/>
      <c r="BO740" s="682"/>
      <c r="BP740" s="682"/>
      <c r="BQ740" s="682"/>
      <c r="BR740" s="682"/>
      <c r="BS740" s="682"/>
      <c r="BT740" s="685"/>
      <c r="BU740" s="686"/>
      <c r="BV740" s="684"/>
      <c r="BW740" s="687"/>
    </row>
    <row r="741" spans="2:75" ht="15.75" customHeight="1">
      <c r="B741" s="363" t="s">
        <v>262</v>
      </c>
      <c r="C741" s="364">
        <v>28626275000154</v>
      </c>
      <c r="D741" s="365" t="s">
        <v>14</v>
      </c>
      <c r="E741" s="365" t="s">
        <v>607</v>
      </c>
      <c r="F741" s="365"/>
      <c r="G741" s="366"/>
      <c r="H741" s="366" t="s">
        <v>34</v>
      </c>
      <c r="I741" s="366" t="s">
        <v>34</v>
      </c>
      <c r="J741" s="366" t="s">
        <v>608</v>
      </c>
      <c r="K741" s="367" t="s">
        <v>48</v>
      </c>
      <c r="L741" s="368"/>
      <c r="M741" s="368" t="s">
        <v>34</v>
      </c>
      <c r="N741" s="367">
        <v>452556</v>
      </c>
      <c r="O741" s="367" t="s">
        <v>1321</v>
      </c>
      <c r="P741" s="371">
        <v>43039</v>
      </c>
      <c r="Q741" s="372">
        <v>4520385.67</v>
      </c>
      <c r="R741" s="372">
        <v>11197121.047738096</v>
      </c>
      <c r="S741" s="367">
        <v>32</v>
      </c>
      <c r="T741" s="369">
        <v>4.5734105081980392E-2</v>
      </c>
      <c r="U741" s="369">
        <v>0.59121370283995556</v>
      </c>
      <c r="V741" s="369">
        <v>-0.16170229678233594</v>
      </c>
      <c r="W741" s="369">
        <v>-1.5852231981436091</v>
      </c>
      <c r="X741" s="369">
        <v>-0.12079861482318832</v>
      </c>
      <c r="Y741" s="369">
        <v>-0.91603784054703286</v>
      </c>
      <c r="Z741" s="369">
        <v>1.8601843638579751E-2</v>
      </c>
      <c r="AA741" s="369">
        <v>0.1057389097410544</v>
      </c>
      <c r="AB741" s="369">
        <v>0.22997441780573596</v>
      </c>
      <c r="AC741" s="373">
        <v>-1.0743610099285827</v>
      </c>
      <c r="AD741" s="555">
        <v>28408139000198</v>
      </c>
      <c r="AE741" s="370" t="s">
        <v>2466</v>
      </c>
      <c r="AF741" s="370" t="s">
        <v>2287</v>
      </c>
      <c r="AG741" s="374" t="s">
        <v>1445</v>
      </c>
      <c r="AH741" s="374" t="s">
        <v>2279</v>
      </c>
      <c r="AI741" s="374">
        <v>1000</v>
      </c>
      <c r="AJ741" s="374">
        <v>1000</v>
      </c>
      <c r="AK741" s="374">
        <v>1000</v>
      </c>
      <c r="AL741" s="369">
        <v>1.8000000000000002E-2</v>
      </c>
      <c r="AM741" s="369">
        <v>0.2</v>
      </c>
      <c r="AN741" s="369" t="s">
        <v>64</v>
      </c>
      <c r="AO741" s="367" t="s">
        <v>1324</v>
      </c>
      <c r="AP741" s="370" t="s">
        <v>716</v>
      </c>
      <c r="AQ741" s="376" t="s">
        <v>659</v>
      </c>
      <c r="AR741" s="369">
        <v>4.7999999999999996E-3</v>
      </c>
      <c r="AS741" s="369">
        <v>4.7999999999999996E-3</v>
      </c>
      <c r="AT741" s="369"/>
      <c r="AX741" s="680"/>
      <c r="AY741" s="681"/>
      <c r="AZ741" s="681"/>
      <c r="BA741" s="681"/>
      <c r="BB741" s="682"/>
      <c r="BC741" s="681"/>
      <c r="BD741" s="681"/>
      <c r="BE741" s="681"/>
      <c r="BF741" s="681"/>
      <c r="BG741" s="682"/>
      <c r="BH741" s="682"/>
      <c r="BI741" s="683"/>
      <c r="BJ741" s="683"/>
      <c r="BK741" s="683"/>
      <c r="BL741" s="682"/>
      <c r="BM741" s="682"/>
      <c r="BN741" s="682"/>
      <c r="BO741" s="682"/>
      <c r="BP741" s="682"/>
      <c r="BQ741" s="682"/>
      <c r="BR741" s="682"/>
      <c r="BS741" s="682"/>
      <c r="BT741" s="685"/>
      <c r="BU741" s="686"/>
      <c r="BV741" s="684"/>
      <c r="BW741" s="687"/>
    </row>
    <row r="742" spans="2:75" ht="15.75" customHeight="1">
      <c r="B742" s="363" t="s">
        <v>263</v>
      </c>
      <c r="C742" s="364">
        <v>29054793000103</v>
      </c>
      <c r="D742" s="365" t="s">
        <v>14</v>
      </c>
      <c r="E742" s="365" t="s">
        <v>607</v>
      </c>
      <c r="F742" s="365"/>
      <c r="G742" s="366"/>
      <c r="H742" s="366" t="s">
        <v>34</v>
      </c>
      <c r="I742" s="366" t="s">
        <v>34</v>
      </c>
      <c r="J742" s="366" t="s">
        <v>608</v>
      </c>
      <c r="K742" s="367" t="s">
        <v>48</v>
      </c>
      <c r="L742" s="368"/>
      <c r="M742" s="368" t="s">
        <v>34</v>
      </c>
      <c r="N742" s="367">
        <v>472311</v>
      </c>
      <c r="O742" s="367" t="s">
        <v>1321</v>
      </c>
      <c r="P742" s="371">
        <v>43181</v>
      </c>
      <c r="Q742" s="372">
        <v>50372876.520000003</v>
      </c>
      <c r="R742" s="372">
        <v>80424925.128928512</v>
      </c>
      <c r="S742" s="367">
        <v>32</v>
      </c>
      <c r="T742" s="369">
        <v>9.8200212046626989E-2</v>
      </c>
      <c r="U742" s="369">
        <v>1.269453307978474</v>
      </c>
      <c r="V742" s="369">
        <v>-9.0766614396723067E-2</v>
      </c>
      <c r="W742" s="369">
        <v>-0.88981632061987426</v>
      </c>
      <c r="X742" s="369">
        <v>-5.4524151782824659E-2</v>
      </c>
      <c r="Y742" s="369">
        <v>-0.41346654785655507</v>
      </c>
      <c r="Z742" s="369">
        <v>6.6382177351897775E-2</v>
      </c>
      <c r="AA742" s="369">
        <v>0.37733781639091868</v>
      </c>
      <c r="AB742" s="369">
        <v>0.22985579873074644</v>
      </c>
      <c r="AC742" s="373">
        <v>-0.72184058348348079</v>
      </c>
      <c r="AD742" s="555">
        <v>0</v>
      </c>
      <c r="AE742" s="370" t="s">
        <v>2466</v>
      </c>
      <c r="AF742" s="370" t="s">
        <v>2287</v>
      </c>
      <c r="AG742" s="374" t="s">
        <v>1445</v>
      </c>
      <c r="AH742" s="374" t="s">
        <v>2282</v>
      </c>
      <c r="AI742" s="374">
        <v>200000</v>
      </c>
      <c r="AJ742" s="374">
        <v>10000</v>
      </c>
      <c r="AK742" s="374">
        <v>10000</v>
      </c>
      <c r="AL742" s="691">
        <v>0.02</v>
      </c>
      <c r="AM742" s="691">
        <v>0.2</v>
      </c>
      <c r="AN742" s="369" t="s">
        <v>2329</v>
      </c>
      <c r="AO742" s="367" t="s">
        <v>1324</v>
      </c>
      <c r="AP742" s="370" t="s">
        <v>716</v>
      </c>
      <c r="AQ742" s="376" t="s">
        <v>670</v>
      </c>
      <c r="AR742" s="369">
        <v>5.3333333333333332E-3</v>
      </c>
      <c r="AS742" s="369">
        <v>5.3333333333333332E-3</v>
      </c>
      <c r="AT742" s="369"/>
      <c r="AX742" s="680"/>
      <c r="AY742" s="681"/>
      <c r="AZ742" s="681"/>
      <c r="BA742" s="681"/>
      <c r="BB742" s="682"/>
      <c r="BC742" s="681"/>
      <c r="BD742" s="681"/>
      <c r="BE742" s="681"/>
      <c r="BF742" s="681"/>
      <c r="BG742" s="682"/>
      <c r="BH742" s="682"/>
      <c r="BI742" s="683"/>
      <c r="BJ742" s="683"/>
      <c r="BK742" s="683"/>
      <c r="BL742" s="682"/>
      <c r="BM742" s="682"/>
      <c r="BN742" s="682"/>
      <c r="BO742" s="682"/>
      <c r="BP742" s="682"/>
      <c r="BQ742" s="682"/>
      <c r="BR742" s="682"/>
      <c r="BS742" s="682"/>
      <c r="BT742" s="685"/>
      <c r="BU742" s="686"/>
      <c r="BV742" s="684"/>
      <c r="BW742" s="687"/>
    </row>
    <row r="743" spans="2:75" ht="15.75" customHeight="1">
      <c r="B743" s="363" t="s">
        <v>264</v>
      </c>
      <c r="C743" s="364">
        <v>13429264000107</v>
      </c>
      <c r="D743" s="365" t="s">
        <v>13</v>
      </c>
      <c r="E743" s="365" t="s">
        <v>615</v>
      </c>
      <c r="F743" s="365" t="s">
        <v>619</v>
      </c>
      <c r="G743" s="366" t="s">
        <v>34</v>
      </c>
      <c r="H743" s="366" t="s">
        <v>1337</v>
      </c>
      <c r="I743" s="366" t="s">
        <v>34</v>
      </c>
      <c r="J743" s="366"/>
      <c r="K743" s="367" t="s">
        <v>48</v>
      </c>
      <c r="L743" s="368"/>
      <c r="M743" s="368" t="s">
        <v>1418</v>
      </c>
      <c r="N743" s="367">
        <v>273066</v>
      </c>
      <c r="O743" s="367" t="s">
        <v>1321</v>
      </c>
      <c r="P743" s="371">
        <v>40662</v>
      </c>
      <c r="Q743" s="372">
        <v>34708388.840000004</v>
      </c>
      <c r="R743" s="372">
        <v>33330073.021865103</v>
      </c>
      <c r="S743" s="367">
        <v>31</v>
      </c>
      <c r="T743" s="369">
        <v>7.6253850702061587E-2</v>
      </c>
      <c r="U743" s="369">
        <v>0.98574841135644686</v>
      </c>
      <c r="V743" s="369">
        <v>8.7566017196675006E-2</v>
      </c>
      <c r="W743" s="369">
        <v>0.85843976610958661</v>
      </c>
      <c r="X743" s="369">
        <v>0.10574488497153278</v>
      </c>
      <c r="Y743" s="369">
        <v>0.80188267241308608</v>
      </c>
      <c r="Z743" s="369">
        <v>0.19778089718845893</v>
      </c>
      <c r="AA743" s="369">
        <v>1.1242507378646009</v>
      </c>
      <c r="AB743" s="369">
        <v>1.6483538908186251E-2</v>
      </c>
      <c r="AC743" s="373">
        <v>-0.79234707223299206</v>
      </c>
      <c r="AD743" s="555">
        <v>10295477000103</v>
      </c>
      <c r="AE743" s="370" t="s">
        <v>2467</v>
      </c>
      <c r="AF743" s="370" t="s">
        <v>2284</v>
      </c>
      <c r="AG743" s="374" t="s">
        <v>719</v>
      </c>
      <c r="AH743" s="374" t="s">
        <v>2282</v>
      </c>
      <c r="AI743" s="374">
        <v>50000</v>
      </c>
      <c r="AJ743" s="374">
        <v>10000</v>
      </c>
      <c r="AK743" s="374">
        <v>10000</v>
      </c>
      <c r="AL743" s="369">
        <v>1.9199999999999998E-2</v>
      </c>
      <c r="AM743" s="369">
        <v>0.2</v>
      </c>
      <c r="AN743" s="369" t="s">
        <v>64</v>
      </c>
      <c r="AO743" s="367" t="s">
        <v>1324</v>
      </c>
      <c r="AP743" s="370" t="s">
        <v>13</v>
      </c>
      <c r="AQ743" s="376" t="s">
        <v>664</v>
      </c>
      <c r="AR743" s="369">
        <v>3.2006399999999994E-3</v>
      </c>
      <c r="AS743" s="369">
        <v>3.2006399999999994E-3</v>
      </c>
      <c r="AT743" s="369"/>
      <c r="AX743" s="680"/>
      <c r="AY743" s="681"/>
      <c r="AZ743" s="681"/>
      <c r="BA743" s="681"/>
      <c r="BB743" s="682"/>
      <c r="BC743" s="681"/>
      <c r="BD743" s="681"/>
      <c r="BE743" s="681"/>
      <c r="BF743" s="681"/>
      <c r="BG743" s="682"/>
      <c r="BH743" s="682"/>
      <c r="BI743" s="683"/>
      <c r="BJ743" s="683"/>
      <c r="BK743" s="683"/>
      <c r="BL743" s="682"/>
      <c r="BM743" s="682"/>
      <c r="BN743" s="682"/>
      <c r="BO743" s="682"/>
      <c r="BP743" s="682"/>
      <c r="BQ743" s="682"/>
      <c r="BR743" s="682"/>
      <c r="BS743" s="682"/>
      <c r="BT743" s="685"/>
      <c r="BU743" s="686"/>
      <c r="BV743" s="684"/>
      <c r="BW743" s="687"/>
    </row>
    <row r="744" spans="2:75" ht="15.75" customHeight="1">
      <c r="B744" s="363" t="s">
        <v>1298</v>
      </c>
      <c r="C744" s="364">
        <v>31848144000126</v>
      </c>
      <c r="D744" s="365" t="s">
        <v>14</v>
      </c>
      <c r="E744" s="365" t="s">
        <v>607</v>
      </c>
      <c r="F744" s="365"/>
      <c r="G744" s="366"/>
      <c r="H744" s="366" t="s">
        <v>34</v>
      </c>
      <c r="I744" s="366" t="s">
        <v>34</v>
      </c>
      <c r="J744" s="366" t="s">
        <v>608</v>
      </c>
      <c r="K744" s="367" t="s">
        <v>48</v>
      </c>
      <c r="L744" s="368"/>
      <c r="M744" s="368" t="s">
        <v>34</v>
      </c>
      <c r="N744" s="367">
        <v>490067</v>
      </c>
      <c r="O744" s="367" t="s">
        <v>1321</v>
      </c>
      <c r="P744" s="371">
        <v>43524</v>
      </c>
      <c r="Q744" s="372">
        <v>38400825.039999999</v>
      </c>
      <c r="R744" s="372">
        <v>33868305.694246024</v>
      </c>
      <c r="S744" s="367">
        <v>12</v>
      </c>
      <c r="T744" s="369">
        <v>0.1615775800810435</v>
      </c>
      <c r="U744" s="369">
        <v>2.0887449146407708</v>
      </c>
      <c r="V744" s="369">
        <v>0.31785968655734287</v>
      </c>
      <c r="W744" s="369">
        <v>3.1160877669141369</v>
      </c>
      <c r="X744" s="369">
        <v>0.41400612399407133</v>
      </c>
      <c r="Y744" s="369">
        <v>3.1394836468271894</v>
      </c>
      <c r="Z744" s="369">
        <v>0.47279218557528657</v>
      </c>
      <c r="AA744" s="369">
        <v>2.6875040564870587</v>
      </c>
      <c r="AB744" s="369">
        <v>0.15787420349533279</v>
      </c>
      <c r="AC744" s="373">
        <v>1.2121419153488917</v>
      </c>
      <c r="AD744" s="555">
        <v>0</v>
      </c>
      <c r="AE744" s="370" t="s">
        <v>2468</v>
      </c>
      <c r="AF744" s="370" t="s">
        <v>761</v>
      </c>
      <c r="AG744" s="374" t="s">
        <v>719</v>
      </c>
      <c r="AH744" s="374" t="s">
        <v>2279</v>
      </c>
      <c r="AI744" s="374">
        <v>10000</v>
      </c>
      <c r="AJ744" s="374">
        <v>5000</v>
      </c>
      <c r="AK744" s="374">
        <v>5000</v>
      </c>
      <c r="AL744" s="369">
        <v>0.02</v>
      </c>
      <c r="AM744" s="369">
        <v>0.2</v>
      </c>
      <c r="AN744" s="369" t="s">
        <v>666</v>
      </c>
      <c r="AO744" s="367" t="s">
        <v>1324</v>
      </c>
      <c r="AP744" s="370" t="s">
        <v>716</v>
      </c>
      <c r="AQ744" s="376" t="s">
        <v>659</v>
      </c>
      <c r="AR744" s="369">
        <v>6.6666666666666662E-3</v>
      </c>
      <c r="AS744" s="369">
        <v>6.6666666666666662E-3</v>
      </c>
      <c r="AT744" s="369"/>
      <c r="AX744" s="680"/>
      <c r="AY744" s="681"/>
      <c r="AZ744" s="681"/>
      <c r="BA744" s="681"/>
      <c r="BB744" s="682"/>
      <c r="BC744" s="681"/>
      <c r="BD744" s="681"/>
      <c r="BE744" s="681"/>
      <c r="BF744" s="681"/>
      <c r="BG744" s="682"/>
      <c r="BH744" s="682"/>
      <c r="BI744" s="683"/>
      <c r="BJ744" s="683"/>
      <c r="BK744" s="683"/>
      <c r="BL744" s="682"/>
      <c r="BM744" s="682"/>
      <c r="BN744" s="682"/>
      <c r="BO744" s="682"/>
      <c r="BP744" s="682"/>
      <c r="BQ744" s="682"/>
      <c r="BR744" s="682"/>
      <c r="BS744" s="682"/>
      <c r="BT744" s="685"/>
      <c r="BU744" s="686"/>
      <c r="BV744" s="684"/>
      <c r="BW744" s="687"/>
    </row>
    <row r="745" spans="2:75" ht="15.75" customHeight="1">
      <c r="B745" s="363" t="s">
        <v>265</v>
      </c>
      <c r="C745" s="364">
        <v>38221267000181</v>
      </c>
      <c r="D745" s="365" t="s">
        <v>11</v>
      </c>
      <c r="E745" s="365" t="s">
        <v>620</v>
      </c>
      <c r="F745" s="365" t="s">
        <v>685</v>
      </c>
      <c r="G745" s="366" t="s">
        <v>738</v>
      </c>
      <c r="H745" s="366" t="s">
        <v>34</v>
      </c>
      <c r="I745" s="366" t="s">
        <v>1319</v>
      </c>
      <c r="J745" s="366" t="s">
        <v>608</v>
      </c>
      <c r="K745" s="367" t="s">
        <v>48</v>
      </c>
      <c r="L745" s="368"/>
      <c r="M745" s="368" t="s">
        <v>34</v>
      </c>
      <c r="N745" s="367">
        <v>558842</v>
      </c>
      <c r="O745" s="367" t="s">
        <v>1321</v>
      </c>
      <c r="P745" s="371">
        <v>44134</v>
      </c>
      <c r="Q745" s="372">
        <v>416853357.69</v>
      </c>
      <c r="R745" s="372">
        <v>230246920.75325397</v>
      </c>
      <c r="S745" s="367">
        <v>35</v>
      </c>
      <c r="T745" s="369">
        <v>9.9492148354680676E-2</v>
      </c>
      <c r="U745" s="369">
        <v>1.2861544207945801</v>
      </c>
      <c r="V745" s="369">
        <v>0.138069457653762</v>
      </c>
      <c r="W745" s="369">
        <v>1.3535423527253154</v>
      </c>
      <c r="X745" s="369" t="s">
        <v>1421</v>
      </c>
      <c r="Y745" s="369" t="s">
        <v>1421</v>
      </c>
      <c r="Z745" s="369" t="s">
        <v>1421</v>
      </c>
      <c r="AA745" s="369" t="s">
        <v>1421</v>
      </c>
      <c r="AB745" s="369">
        <v>1.4812567543828719E-3</v>
      </c>
      <c r="AC745" s="373">
        <v>21.748817917683169</v>
      </c>
      <c r="AD745" s="555">
        <v>0</v>
      </c>
      <c r="AE745" s="370" t="s">
        <v>2468</v>
      </c>
      <c r="AF745" s="370" t="s">
        <v>761</v>
      </c>
      <c r="AG745" s="374" t="s">
        <v>719</v>
      </c>
      <c r="AH745" s="374" t="s">
        <v>2279</v>
      </c>
      <c r="AI745" s="374" t="s">
        <v>1432</v>
      </c>
      <c r="AJ745" s="374" t="s">
        <v>1432</v>
      </c>
      <c r="AK745" s="374" t="s">
        <v>1432</v>
      </c>
      <c r="AL745" s="369">
        <v>0.02</v>
      </c>
      <c r="AM745" s="369">
        <v>0.2</v>
      </c>
      <c r="AN745" s="369" t="s">
        <v>64</v>
      </c>
      <c r="AO745" s="367" t="s">
        <v>1324</v>
      </c>
      <c r="AP745" s="370" t="s">
        <v>13</v>
      </c>
      <c r="AQ745" s="376" t="s">
        <v>668</v>
      </c>
      <c r="AR745" s="369">
        <v>6.6666666666666662E-3</v>
      </c>
      <c r="AS745" s="369">
        <v>6.6666666666666662E-3</v>
      </c>
      <c r="AT745" s="369"/>
      <c r="AX745" s="680"/>
      <c r="AY745" s="681"/>
      <c r="AZ745" s="681"/>
      <c r="BA745" s="681"/>
      <c r="BB745" s="682"/>
      <c r="BC745" s="681"/>
      <c r="BD745" s="681"/>
      <c r="BE745" s="681"/>
      <c r="BF745" s="681"/>
      <c r="BG745" s="682"/>
      <c r="BH745" s="682"/>
      <c r="BI745" s="683"/>
      <c r="BJ745" s="683"/>
      <c r="BK745" s="683"/>
      <c r="BL745" s="682"/>
      <c r="BM745" s="682"/>
      <c r="BN745" s="682"/>
      <c r="BO745" s="682"/>
      <c r="BP745" s="682"/>
      <c r="BQ745" s="682"/>
      <c r="BR745" s="682"/>
      <c r="BS745" s="682"/>
      <c r="BT745" s="685"/>
      <c r="BU745" s="686"/>
      <c r="BV745" s="684"/>
      <c r="BW745" s="687"/>
    </row>
    <row r="746" spans="2:75" ht="15.75" customHeight="1">
      <c r="B746" s="363" t="s">
        <v>1037</v>
      </c>
      <c r="C746" s="364">
        <v>28903657000188</v>
      </c>
      <c r="D746" s="365" t="s">
        <v>11</v>
      </c>
      <c r="E746" s="365" t="s">
        <v>620</v>
      </c>
      <c r="F746" s="365" t="s">
        <v>685</v>
      </c>
      <c r="G746" s="366" t="s">
        <v>738</v>
      </c>
      <c r="H746" s="366" t="s">
        <v>34</v>
      </c>
      <c r="I746" s="366" t="s">
        <v>1319</v>
      </c>
      <c r="J746" s="366" t="s">
        <v>608</v>
      </c>
      <c r="K746" s="367" t="s">
        <v>48</v>
      </c>
      <c r="L746" s="368"/>
      <c r="M746" s="368" t="s">
        <v>34</v>
      </c>
      <c r="N746" s="367">
        <v>452599</v>
      </c>
      <c r="O746" s="367" t="s">
        <v>1321</v>
      </c>
      <c r="P746" s="371">
        <v>43042</v>
      </c>
      <c r="Q746" s="372">
        <v>197016133.44</v>
      </c>
      <c r="R746" s="372">
        <v>151296367.33646828</v>
      </c>
      <c r="S746" s="367">
        <v>91</v>
      </c>
      <c r="T746" s="369">
        <v>9.6887938004802443E-2</v>
      </c>
      <c r="U746" s="369">
        <v>1.2524892853083653</v>
      </c>
      <c r="V746" s="369">
        <v>0.13415416591668139</v>
      </c>
      <c r="W746" s="369">
        <v>1.3151594020027617</v>
      </c>
      <c r="X746" s="369">
        <v>0.20497209486916912</v>
      </c>
      <c r="Y746" s="369">
        <v>1.5543406307363774</v>
      </c>
      <c r="Z746" s="369">
        <v>0.28829321290129872</v>
      </c>
      <c r="AA746" s="369">
        <v>1.6387520834067413</v>
      </c>
      <c r="AB746" s="369">
        <v>1.3635364242577793E-3</v>
      </c>
      <c r="AC746" s="373">
        <v>21.097674254454862</v>
      </c>
      <c r="AD746" s="555">
        <v>0</v>
      </c>
      <c r="AE746" s="370" t="s">
        <v>2468</v>
      </c>
      <c r="AF746" s="370" t="s">
        <v>761</v>
      </c>
      <c r="AG746" s="374" t="s">
        <v>719</v>
      </c>
      <c r="AH746" s="374" t="s">
        <v>2279</v>
      </c>
      <c r="AI746" s="374">
        <v>10000</v>
      </c>
      <c r="AJ746" s="374" t="s">
        <v>1432</v>
      </c>
      <c r="AK746" s="374" t="s">
        <v>1432</v>
      </c>
      <c r="AL746" s="369">
        <v>0.02</v>
      </c>
      <c r="AM746" s="369">
        <v>0.2</v>
      </c>
      <c r="AN746" s="369" t="s">
        <v>64</v>
      </c>
      <c r="AO746" s="367" t="s">
        <v>1324</v>
      </c>
      <c r="AP746" s="370" t="s">
        <v>13</v>
      </c>
      <c r="AQ746" s="376" t="s">
        <v>668</v>
      </c>
      <c r="AR746" s="369">
        <v>6.6666666666666662E-3</v>
      </c>
      <c r="AS746" s="369">
        <v>6.6666666666666662E-3</v>
      </c>
      <c r="AT746" s="369"/>
      <c r="AX746" s="680"/>
      <c r="AY746" s="681"/>
      <c r="AZ746" s="681"/>
      <c r="BA746" s="681"/>
      <c r="BB746" s="682"/>
      <c r="BC746" s="681"/>
      <c r="BD746" s="681"/>
      <c r="BE746" s="681"/>
      <c r="BF746" s="681"/>
      <c r="BG746" s="682"/>
      <c r="BH746" s="682"/>
      <c r="BI746" s="683"/>
      <c r="BJ746" s="683"/>
      <c r="BK746" s="683"/>
      <c r="BL746" s="682"/>
      <c r="BM746" s="682"/>
      <c r="BN746" s="682"/>
      <c r="BO746" s="682"/>
      <c r="BP746" s="682"/>
      <c r="BQ746" s="682"/>
      <c r="BR746" s="682"/>
      <c r="BS746" s="682"/>
      <c r="BT746" s="685"/>
      <c r="BU746" s="686"/>
      <c r="BV746" s="684"/>
      <c r="BW746" s="687"/>
    </row>
    <row r="747" spans="2:75" ht="15.75" customHeight="1">
      <c r="B747" s="363" t="s">
        <v>266</v>
      </c>
      <c r="C747" s="364">
        <v>26725138000141</v>
      </c>
      <c r="D747" s="365" t="s">
        <v>13</v>
      </c>
      <c r="E747" s="365" t="s">
        <v>615</v>
      </c>
      <c r="F747" s="365" t="s">
        <v>619</v>
      </c>
      <c r="G747" s="366" t="s">
        <v>34</v>
      </c>
      <c r="H747" s="366" t="s">
        <v>1338</v>
      </c>
      <c r="I747" s="366" t="s">
        <v>34</v>
      </c>
      <c r="J747" s="366"/>
      <c r="K747" s="367" t="s">
        <v>48</v>
      </c>
      <c r="L747" s="368"/>
      <c r="M747" s="368" t="s">
        <v>34</v>
      </c>
      <c r="N747" s="367">
        <v>433543</v>
      </c>
      <c r="O747" s="367" t="s">
        <v>1321</v>
      </c>
      <c r="P747" s="371">
        <v>42762</v>
      </c>
      <c r="Q747" s="372">
        <v>16774329.189999999</v>
      </c>
      <c r="R747" s="372">
        <v>43266160.778333344</v>
      </c>
      <c r="S747" s="367">
        <v>7</v>
      </c>
      <c r="T747" s="369">
        <v>7.3832810831820028E-2</v>
      </c>
      <c r="U747" s="369">
        <v>0.95445115641196032</v>
      </c>
      <c r="V747" s="369">
        <v>6.6135216684566123E-2</v>
      </c>
      <c r="W747" s="369">
        <v>0.64834626216688906</v>
      </c>
      <c r="X747" s="369">
        <v>8.3568878466887098E-2</v>
      </c>
      <c r="Y747" s="369">
        <v>0.63371798658282164</v>
      </c>
      <c r="Z747" s="369">
        <v>0.24338742610550268</v>
      </c>
      <c r="AA747" s="369">
        <v>1.3834930333304425</v>
      </c>
      <c r="AB747" s="369">
        <v>7.8415408164918474E-2</v>
      </c>
      <c r="AC747" s="373">
        <v>-0.38317942308261838</v>
      </c>
      <c r="AD747" s="555">
        <v>26725144000107</v>
      </c>
      <c r="AE747" s="370" t="s">
        <v>2469</v>
      </c>
      <c r="AF747" s="370" t="s">
        <v>2284</v>
      </c>
      <c r="AG747" s="374" t="s">
        <v>719</v>
      </c>
      <c r="AH747" s="374" t="s">
        <v>2282</v>
      </c>
      <c r="AI747" s="374">
        <v>5000</v>
      </c>
      <c r="AJ747" s="374">
        <v>1000</v>
      </c>
      <c r="AK747" s="374">
        <v>4000</v>
      </c>
      <c r="AL747" s="369">
        <v>1.4999999999999999E-2</v>
      </c>
      <c r="AM747" s="369">
        <v>0.2</v>
      </c>
      <c r="AN747" s="369" t="s">
        <v>64</v>
      </c>
      <c r="AO747" s="367" t="s">
        <v>1324</v>
      </c>
      <c r="AP747" s="370" t="s">
        <v>13</v>
      </c>
      <c r="AQ747" s="376" t="s">
        <v>668</v>
      </c>
      <c r="AR747" s="369">
        <v>4.9999999999999992E-3</v>
      </c>
      <c r="AS747" s="369">
        <v>4.9999999999999992E-3</v>
      </c>
      <c r="AT747" s="369"/>
      <c r="AX747" s="680"/>
      <c r="AY747" s="681"/>
      <c r="AZ747" s="681"/>
      <c r="BA747" s="681"/>
      <c r="BB747" s="682"/>
      <c r="BC747" s="681"/>
      <c r="BD747" s="681"/>
      <c r="BE747" s="681"/>
      <c r="BF747" s="681"/>
      <c r="BG747" s="682"/>
      <c r="BH747" s="682"/>
      <c r="BI747" s="683"/>
      <c r="BJ747" s="683"/>
      <c r="BK747" s="683"/>
      <c r="BL747" s="682"/>
      <c r="BM747" s="682"/>
      <c r="BN747" s="682"/>
      <c r="BO747" s="682"/>
      <c r="BP747" s="682"/>
      <c r="BQ747" s="682"/>
      <c r="BR747" s="682"/>
      <c r="BS747" s="682"/>
      <c r="BT747" s="685"/>
      <c r="BU747" s="686"/>
      <c r="BV747" s="684"/>
      <c r="BW747" s="687"/>
    </row>
    <row r="748" spans="2:75" ht="15.75" customHeight="1">
      <c r="B748" s="363" t="s">
        <v>267</v>
      </c>
      <c r="C748" s="364">
        <v>37008385000143</v>
      </c>
      <c r="D748" s="365" t="s">
        <v>13</v>
      </c>
      <c r="E748" s="365" t="s">
        <v>616</v>
      </c>
      <c r="F748" s="365" t="s">
        <v>619</v>
      </c>
      <c r="G748" s="366" t="s">
        <v>34</v>
      </c>
      <c r="H748" s="366" t="s">
        <v>1338</v>
      </c>
      <c r="I748" s="366" t="s">
        <v>34</v>
      </c>
      <c r="J748" s="366" t="s">
        <v>611</v>
      </c>
      <c r="K748" s="367" t="s">
        <v>48</v>
      </c>
      <c r="L748" s="368"/>
      <c r="M748" s="368" t="s">
        <v>34</v>
      </c>
      <c r="N748" s="367">
        <v>537764</v>
      </c>
      <c r="O748" s="367" t="s">
        <v>1321</v>
      </c>
      <c r="P748" s="371">
        <v>43971</v>
      </c>
      <c r="Q748" s="372">
        <v>29626361.210000001</v>
      </c>
      <c r="R748" s="372">
        <v>32820015.829523824</v>
      </c>
      <c r="S748" s="367">
        <v>95</v>
      </c>
      <c r="T748" s="369">
        <v>-4.7027864242204287E-2</v>
      </c>
      <c r="U748" s="369">
        <v>-0.60793838002185263</v>
      </c>
      <c r="V748" s="369">
        <v>4.9528986857509283E-2</v>
      </c>
      <c r="W748" s="369">
        <v>0.48554968302497498</v>
      </c>
      <c r="X748" s="369">
        <v>0.23270704034821099</v>
      </c>
      <c r="Y748" s="369">
        <v>1.764659760649399</v>
      </c>
      <c r="Z748" s="369" t="s">
        <v>1421</v>
      </c>
      <c r="AA748" s="369" t="s">
        <v>1421</v>
      </c>
      <c r="AB748" s="369">
        <v>0.26220568481661172</v>
      </c>
      <c r="AC748" s="373">
        <v>-5.5783764745325856E-2</v>
      </c>
      <c r="AD748" s="555">
        <v>0</v>
      </c>
      <c r="AE748" s="370" t="s">
        <v>2470</v>
      </c>
      <c r="AF748" s="370" t="s">
        <v>2278</v>
      </c>
      <c r="AG748" s="374" t="s">
        <v>1444</v>
      </c>
      <c r="AH748" s="374" t="s">
        <v>2282</v>
      </c>
      <c r="AI748" s="374">
        <v>10000</v>
      </c>
      <c r="AJ748" s="374">
        <v>1000</v>
      </c>
      <c r="AK748" s="374">
        <v>5000</v>
      </c>
      <c r="AL748" s="369">
        <v>1.4999999999999999E-2</v>
      </c>
      <c r="AM748" s="369">
        <v>0.2</v>
      </c>
      <c r="AN748" s="369" t="s">
        <v>64</v>
      </c>
      <c r="AO748" s="367" t="s">
        <v>1324</v>
      </c>
      <c r="AP748" s="370" t="s">
        <v>13</v>
      </c>
      <c r="AQ748" s="376" t="s">
        <v>668</v>
      </c>
      <c r="AR748" s="369">
        <v>4.0000000000000001E-3</v>
      </c>
      <c r="AS748" s="369">
        <v>4.0000000000000001E-3</v>
      </c>
      <c r="AT748" s="369"/>
      <c r="AX748" s="680"/>
      <c r="AY748" s="681"/>
      <c r="AZ748" s="681"/>
      <c r="BA748" s="681"/>
      <c r="BB748" s="682"/>
      <c r="BC748" s="681"/>
      <c r="BD748" s="681"/>
      <c r="BE748" s="681"/>
      <c r="BF748" s="681"/>
      <c r="BG748" s="682"/>
      <c r="BH748" s="682"/>
      <c r="BI748" s="683"/>
      <c r="BJ748" s="683"/>
      <c r="BK748" s="683"/>
      <c r="BL748" s="682"/>
      <c r="BM748" s="682"/>
      <c r="BN748" s="682"/>
      <c r="BO748" s="682"/>
      <c r="BP748" s="682"/>
      <c r="BQ748" s="682"/>
      <c r="BR748" s="682"/>
      <c r="BS748" s="682"/>
      <c r="BT748" s="685"/>
      <c r="BU748" s="686"/>
      <c r="BV748" s="684"/>
      <c r="BW748" s="687"/>
    </row>
    <row r="749" spans="2:75" ht="15.75" customHeight="1">
      <c r="B749" s="363" t="s">
        <v>1635</v>
      </c>
      <c r="C749" s="364">
        <v>35343303000191</v>
      </c>
      <c r="D749" s="365" t="s">
        <v>14</v>
      </c>
      <c r="E749" s="365" t="s">
        <v>607</v>
      </c>
      <c r="F749" s="365"/>
      <c r="G749" s="366"/>
      <c r="H749" s="366" t="s">
        <v>34</v>
      </c>
      <c r="I749" s="366" t="s">
        <v>34</v>
      </c>
      <c r="J749" s="366" t="s">
        <v>611</v>
      </c>
      <c r="K749" s="367" t="s">
        <v>48</v>
      </c>
      <c r="L749" s="368"/>
      <c r="M749" s="368"/>
      <c r="N749" s="367">
        <v>519618</v>
      </c>
      <c r="O749" s="367" t="s">
        <v>1321</v>
      </c>
      <c r="P749" s="371">
        <v>43822</v>
      </c>
      <c r="Q749" s="372" t="s">
        <v>1394</v>
      </c>
      <c r="R749" s="372" t="s">
        <v>1421</v>
      </c>
      <c r="S749" s="367">
        <v>102</v>
      </c>
      <c r="T749" s="369" t="s">
        <v>1421</v>
      </c>
      <c r="U749" s="369" t="s">
        <v>1421</v>
      </c>
      <c r="V749" s="369" t="s">
        <v>1421</v>
      </c>
      <c r="W749" s="369" t="s">
        <v>1421</v>
      </c>
      <c r="X749" s="369" t="s">
        <v>1421</v>
      </c>
      <c r="Y749" s="369" t="s">
        <v>1421</v>
      </c>
      <c r="Z749" s="369" t="s">
        <v>1421</v>
      </c>
      <c r="AA749" s="369" t="s">
        <v>1421</v>
      </c>
      <c r="AB749" s="369" t="s">
        <v>1421</v>
      </c>
      <c r="AC749" s="373" t="s">
        <v>1421</v>
      </c>
      <c r="AD749" s="555">
        <v>35726390000166</v>
      </c>
      <c r="AE749" s="370" t="s">
        <v>2471</v>
      </c>
      <c r="AF749" s="370" t="s">
        <v>2278</v>
      </c>
      <c r="AG749" s="374" t="s">
        <v>1444</v>
      </c>
      <c r="AH749" s="374" t="s">
        <v>726</v>
      </c>
      <c r="AI749" s="374">
        <v>100000</v>
      </c>
      <c r="AJ749" s="374">
        <v>10000</v>
      </c>
      <c r="AK749" s="374">
        <v>100000</v>
      </c>
      <c r="AL749" s="369">
        <v>1.6E-2</v>
      </c>
      <c r="AM749" s="369">
        <v>0.2</v>
      </c>
      <c r="AN749" s="369" t="s">
        <v>34</v>
      </c>
      <c r="AO749" s="367" t="s">
        <v>1324</v>
      </c>
      <c r="AP749" s="370" t="s">
        <v>716</v>
      </c>
      <c r="AQ749" s="376" t="s">
        <v>687</v>
      </c>
      <c r="AR749" s="369">
        <v>3.2000000000000002E-3</v>
      </c>
      <c r="AS749" s="369">
        <v>3.2000000000000002E-3</v>
      </c>
      <c r="AT749" s="369"/>
      <c r="AX749" s="680"/>
      <c r="AY749" s="681"/>
      <c r="AZ749" s="681"/>
      <c r="BA749" s="681"/>
      <c r="BB749" s="682"/>
      <c r="BC749" s="681"/>
      <c r="BD749" s="681"/>
      <c r="BE749" s="681"/>
      <c r="BF749" s="681"/>
      <c r="BG749" s="682"/>
      <c r="BH749" s="682"/>
      <c r="BI749" s="683"/>
      <c r="BJ749" s="683"/>
      <c r="BK749" s="683"/>
      <c r="BL749" s="682"/>
      <c r="BM749" s="682"/>
      <c r="BN749" s="682"/>
      <c r="BO749" s="682"/>
      <c r="BP749" s="682"/>
      <c r="BQ749" s="682"/>
      <c r="BR749" s="682"/>
      <c r="BS749" s="682"/>
      <c r="BT749" s="685"/>
      <c r="BU749" s="686"/>
      <c r="BV749" s="684"/>
      <c r="BW749" s="687"/>
    </row>
    <row r="750" spans="2:75" ht="15.75" customHeight="1">
      <c r="B750" s="363" t="s">
        <v>268</v>
      </c>
      <c r="C750" s="364">
        <v>36828894000150</v>
      </c>
      <c r="D750" s="365" t="s">
        <v>14</v>
      </c>
      <c r="E750" s="365" t="s">
        <v>607</v>
      </c>
      <c r="F750" s="365"/>
      <c r="G750" s="366"/>
      <c r="H750" s="366" t="s">
        <v>34</v>
      </c>
      <c r="I750" s="366" t="s">
        <v>34</v>
      </c>
      <c r="J750" s="366" t="s">
        <v>608</v>
      </c>
      <c r="K750" s="367" t="s">
        <v>48</v>
      </c>
      <c r="L750" s="368"/>
      <c r="M750" s="368" t="s">
        <v>1418</v>
      </c>
      <c r="N750" s="367">
        <v>542385</v>
      </c>
      <c r="O750" s="367" t="s">
        <v>1321</v>
      </c>
      <c r="P750" s="371">
        <v>43986</v>
      </c>
      <c r="Q750" s="372">
        <v>10980366.949999999</v>
      </c>
      <c r="R750" s="372">
        <v>9678767.5700396802</v>
      </c>
      <c r="S750" s="367">
        <v>62</v>
      </c>
      <c r="T750" s="369">
        <v>-0.12801328442625515</v>
      </c>
      <c r="U750" s="369">
        <v>-1.6548527135861792</v>
      </c>
      <c r="V750" s="369">
        <v>-0.19489881276004184</v>
      </c>
      <c r="W750" s="369">
        <v>-1.9106600550872077</v>
      </c>
      <c r="X750" s="369">
        <v>-0.24847509394140854</v>
      </c>
      <c r="Y750" s="369">
        <v>-1.8842317754799027</v>
      </c>
      <c r="Z750" s="369" t="s">
        <v>1421</v>
      </c>
      <c r="AA750" s="369" t="s">
        <v>1421</v>
      </c>
      <c r="AB750" s="369">
        <v>0.26354759892628621</v>
      </c>
      <c r="AC750" s="373">
        <v>-1.0594932706213536</v>
      </c>
      <c r="AD750" s="555">
        <v>18324976000185</v>
      </c>
      <c r="AE750" s="370" t="s">
        <v>2471</v>
      </c>
      <c r="AF750" s="370" t="s">
        <v>2278</v>
      </c>
      <c r="AG750" s="374" t="s">
        <v>1444</v>
      </c>
      <c r="AH750" s="374" t="s">
        <v>2279</v>
      </c>
      <c r="AI750" s="374">
        <v>5000</v>
      </c>
      <c r="AJ750" s="374">
        <v>1000</v>
      </c>
      <c r="AK750" s="374">
        <v>5000</v>
      </c>
      <c r="AL750" s="369">
        <v>0.02</v>
      </c>
      <c r="AM750" s="369">
        <v>0.2</v>
      </c>
      <c r="AN750" s="369" t="s">
        <v>34</v>
      </c>
      <c r="AO750" s="367" t="s">
        <v>1324</v>
      </c>
      <c r="AP750" s="370" t="s">
        <v>716</v>
      </c>
      <c r="AQ750" s="376" t="s">
        <v>659</v>
      </c>
      <c r="AR750" s="369">
        <v>3.5999999999999999E-3</v>
      </c>
      <c r="AS750" s="369">
        <v>3.5999999999999999E-3</v>
      </c>
      <c r="AT750" s="369"/>
      <c r="AX750" s="680"/>
      <c r="AY750" s="681"/>
      <c r="AZ750" s="681"/>
      <c r="BA750" s="681"/>
      <c r="BB750" s="682"/>
      <c r="BC750" s="681"/>
      <c r="BD750" s="681"/>
      <c r="BE750" s="681"/>
      <c r="BF750" s="681"/>
      <c r="BG750" s="682"/>
      <c r="BH750" s="682"/>
      <c r="BI750" s="683"/>
      <c r="BJ750" s="683"/>
      <c r="BK750" s="683"/>
      <c r="BL750" s="682"/>
      <c r="BM750" s="682"/>
      <c r="BN750" s="682"/>
      <c r="BO750" s="682"/>
      <c r="BP750" s="682"/>
      <c r="BQ750" s="682"/>
      <c r="BR750" s="682"/>
      <c r="BS750" s="682"/>
      <c r="BT750" s="685"/>
      <c r="BU750" s="686"/>
      <c r="BV750" s="684"/>
      <c r="BW750" s="687"/>
    </row>
    <row r="751" spans="2:75" ht="15.75" customHeight="1">
      <c r="B751" s="363" t="s">
        <v>559</v>
      </c>
      <c r="C751" s="364">
        <v>41881117000109</v>
      </c>
      <c r="D751" s="365" t="s">
        <v>14</v>
      </c>
      <c r="E751" s="365" t="s">
        <v>607</v>
      </c>
      <c r="F751" s="365"/>
      <c r="G751" s="366"/>
      <c r="H751" s="366" t="s">
        <v>34</v>
      </c>
      <c r="I751" s="366" t="s">
        <v>34</v>
      </c>
      <c r="J751" s="366" t="s">
        <v>608</v>
      </c>
      <c r="K751" s="367" t="s">
        <v>48</v>
      </c>
      <c r="L751" s="368"/>
      <c r="M751" s="368" t="s">
        <v>1418</v>
      </c>
      <c r="N751" s="367">
        <v>592463</v>
      </c>
      <c r="O751" s="367" t="s">
        <v>1324</v>
      </c>
      <c r="P751" s="371">
        <v>44340</v>
      </c>
      <c r="Q751" s="372">
        <v>2846634.01</v>
      </c>
      <c r="R751" s="372">
        <v>4711287.0884126993</v>
      </c>
      <c r="S751" s="367">
        <v>32</v>
      </c>
      <c r="T751" s="369">
        <v>-0.57227629504367683</v>
      </c>
      <c r="U751" s="369">
        <v>-7.397927363699762</v>
      </c>
      <c r="V751" s="369">
        <v>-0.64547639341783891</v>
      </c>
      <c r="W751" s="369">
        <v>-6.3278269576923174</v>
      </c>
      <c r="X751" s="369" t="s">
        <v>1421</v>
      </c>
      <c r="Y751" s="369" t="s">
        <v>1421</v>
      </c>
      <c r="Z751" s="369" t="s">
        <v>1421</v>
      </c>
      <c r="AA751" s="369" t="s">
        <v>1421</v>
      </c>
      <c r="AB751" s="369">
        <v>0.69626415926196461</v>
      </c>
      <c r="AC751" s="373">
        <v>-1.2807900214077801</v>
      </c>
      <c r="AD751" s="555">
        <v>0</v>
      </c>
      <c r="AE751" s="370" t="s">
        <v>2292</v>
      </c>
      <c r="AF751" s="370" t="s">
        <v>2278</v>
      </c>
      <c r="AG751" s="374" t="s">
        <v>1444</v>
      </c>
      <c r="AH751" s="374" t="s">
        <v>2300</v>
      </c>
      <c r="AI751" s="374">
        <v>5000</v>
      </c>
      <c r="AJ751" s="374">
        <v>5000</v>
      </c>
      <c r="AK751" s="374">
        <v>5000</v>
      </c>
      <c r="AL751" s="369">
        <v>1.2999999999999999E-3</v>
      </c>
      <c r="AM751" s="369" t="s">
        <v>34</v>
      </c>
      <c r="AN751" s="369" t="s">
        <v>34</v>
      </c>
      <c r="AO751" s="367" t="s">
        <v>1324</v>
      </c>
      <c r="AP751" s="370" t="s">
        <v>716</v>
      </c>
      <c r="AQ751" s="376" t="s">
        <v>659</v>
      </c>
      <c r="AR751" s="369">
        <v>2.5999999999999998E-4</v>
      </c>
      <c r="AS751" s="369">
        <v>2.5999999999999998E-4</v>
      </c>
      <c r="AT751" s="369"/>
      <c r="AX751" s="680"/>
      <c r="AY751" s="681"/>
      <c r="AZ751" s="681"/>
      <c r="BA751" s="681"/>
      <c r="BB751" s="682"/>
      <c r="BC751" s="681"/>
      <c r="BD751" s="681"/>
      <c r="BE751" s="681"/>
      <c r="BF751" s="681"/>
      <c r="BG751" s="682"/>
      <c r="BH751" s="682"/>
      <c r="BI751" s="683"/>
      <c r="BJ751" s="683"/>
      <c r="BK751" s="683"/>
      <c r="BL751" s="682"/>
      <c r="BM751" s="682"/>
      <c r="BN751" s="682"/>
      <c r="BO751" s="682"/>
      <c r="BP751" s="682"/>
      <c r="BQ751" s="682"/>
      <c r="BR751" s="682"/>
      <c r="BS751" s="682"/>
      <c r="BT751" s="685"/>
      <c r="BU751" s="686"/>
      <c r="BV751" s="684"/>
      <c r="BW751" s="687"/>
    </row>
    <row r="752" spans="2:75" ht="15.75" customHeight="1">
      <c r="B752" s="363" t="s">
        <v>269</v>
      </c>
      <c r="C752" s="364">
        <v>37429375000181</v>
      </c>
      <c r="D752" s="365" t="s">
        <v>14</v>
      </c>
      <c r="E752" s="365" t="s">
        <v>607</v>
      </c>
      <c r="F752" s="365"/>
      <c r="G752" s="366"/>
      <c r="H752" s="366" t="s">
        <v>34</v>
      </c>
      <c r="I752" s="366" t="s">
        <v>34</v>
      </c>
      <c r="J752" s="366" t="s">
        <v>608</v>
      </c>
      <c r="K752" s="367" t="s">
        <v>48</v>
      </c>
      <c r="L752" s="368"/>
      <c r="M752" s="368" t="s">
        <v>1418</v>
      </c>
      <c r="N752" s="367">
        <v>544310</v>
      </c>
      <c r="O752" s="367" t="s">
        <v>1321</v>
      </c>
      <c r="P752" s="371">
        <v>44028</v>
      </c>
      <c r="Q752" s="372">
        <v>14760598.890000001</v>
      </c>
      <c r="R752" s="372">
        <v>18211631.524682537</v>
      </c>
      <c r="S752" s="367">
        <v>32</v>
      </c>
      <c r="T752" s="369">
        <v>-0.39614352892382987</v>
      </c>
      <c r="U752" s="369">
        <v>-5.1210247182342554</v>
      </c>
      <c r="V752" s="369">
        <v>-0.4432010030081347</v>
      </c>
      <c r="W752" s="369">
        <v>-4.34485177631539</v>
      </c>
      <c r="X752" s="369">
        <v>-0.30847700801382372</v>
      </c>
      <c r="Y752" s="369">
        <v>-2.3392371898717323</v>
      </c>
      <c r="Z752" s="369" t="s">
        <v>1421</v>
      </c>
      <c r="AA752" s="369" t="s">
        <v>1421</v>
      </c>
      <c r="AB752" s="369">
        <v>0.43690165474919029</v>
      </c>
      <c r="AC752" s="373">
        <v>-1.3439656797418666</v>
      </c>
      <c r="AD752" s="555">
        <v>0</v>
      </c>
      <c r="AE752" s="370" t="s">
        <v>2472</v>
      </c>
      <c r="AF752" s="370" t="s">
        <v>2278</v>
      </c>
      <c r="AG752" s="374" t="s">
        <v>1444</v>
      </c>
      <c r="AH752" s="374" t="s">
        <v>726</v>
      </c>
      <c r="AI752" s="374">
        <v>50000</v>
      </c>
      <c r="AJ752" s="374">
        <v>1000</v>
      </c>
      <c r="AK752" s="374">
        <v>1000</v>
      </c>
      <c r="AL752" s="369">
        <v>5.0000000000000001E-3</v>
      </c>
      <c r="AM752" s="369">
        <v>0.2</v>
      </c>
      <c r="AN752" s="369" t="s">
        <v>34</v>
      </c>
      <c r="AO752" s="367" t="s">
        <v>1324</v>
      </c>
      <c r="AP752" s="370" t="s">
        <v>716</v>
      </c>
      <c r="AQ752" s="376" t="s">
        <v>687</v>
      </c>
      <c r="AR752" s="369" t="s">
        <v>34</v>
      </c>
      <c r="AS752" s="369" t="s">
        <v>34</v>
      </c>
      <c r="AT752" s="369"/>
      <c r="AX752" s="680"/>
      <c r="AY752" s="681"/>
      <c r="AZ752" s="681"/>
      <c r="BA752" s="681"/>
      <c r="BB752" s="682"/>
      <c r="BC752" s="681"/>
      <c r="BD752" s="681"/>
      <c r="BE752" s="681"/>
      <c r="BF752" s="681"/>
      <c r="BG752" s="682"/>
      <c r="BH752" s="682"/>
      <c r="BI752" s="683"/>
      <c r="BJ752" s="683"/>
      <c r="BK752" s="683"/>
      <c r="BL752" s="682"/>
      <c r="BM752" s="682"/>
      <c r="BN752" s="682"/>
      <c r="BO752" s="682"/>
      <c r="BP752" s="682"/>
      <c r="BQ752" s="682"/>
      <c r="BR752" s="682"/>
      <c r="BS752" s="682"/>
      <c r="BT752" s="685"/>
      <c r="BU752" s="686"/>
      <c r="BV752" s="684"/>
      <c r="BW752" s="687"/>
    </row>
    <row r="753" spans="2:75" ht="15.75" customHeight="1">
      <c r="B753" s="363" t="s">
        <v>270</v>
      </c>
      <c r="C753" s="364">
        <v>10320151000180</v>
      </c>
      <c r="D753" s="365" t="s">
        <v>14</v>
      </c>
      <c r="E753" s="365" t="s">
        <v>607</v>
      </c>
      <c r="F753" s="365"/>
      <c r="G753" s="366"/>
      <c r="H753" s="366" t="s">
        <v>34</v>
      </c>
      <c r="I753" s="366" t="s">
        <v>34</v>
      </c>
      <c r="J753" s="366" t="s">
        <v>608</v>
      </c>
      <c r="K753" s="367" t="s">
        <v>48</v>
      </c>
      <c r="L753" s="368"/>
      <c r="M753" s="368" t="s">
        <v>34</v>
      </c>
      <c r="N753" s="367">
        <v>219118</v>
      </c>
      <c r="O753" s="367" t="s">
        <v>1321</v>
      </c>
      <c r="P753" s="371">
        <v>39721</v>
      </c>
      <c r="Q753" s="372">
        <v>170903818.34</v>
      </c>
      <c r="R753" s="372">
        <v>228866587.57515883</v>
      </c>
      <c r="S753" s="367">
        <v>30</v>
      </c>
      <c r="T753" s="369">
        <v>-7.7891384284855314E-2</v>
      </c>
      <c r="U753" s="369">
        <v>-1.0069171275972661</v>
      </c>
      <c r="V753" s="369">
        <v>-0.24209748211790205</v>
      </c>
      <c r="W753" s="369">
        <v>-2.3733648346507543</v>
      </c>
      <c r="X753" s="369">
        <v>-0.23290888653080344</v>
      </c>
      <c r="Y753" s="369">
        <v>-1.7661903969194861</v>
      </c>
      <c r="Z753" s="369">
        <v>-0.22125286830579749</v>
      </c>
      <c r="AA753" s="369">
        <v>-1.2576730310330855</v>
      </c>
      <c r="AB753" s="369">
        <v>0.24792190067422537</v>
      </c>
      <c r="AC753" s="373">
        <v>-1.3856444353320805</v>
      </c>
      <c r="AD753" s="555">
        <v>37895385000102</v>
      </c>
      <c r="AE753" s="370" t="s">
        <v>2473</v>
      </c>
      <c r="AF753" s="370" t="s">
        <v>2287</v>
      </c>
      <c r="AG753" s="374" t="s">
        <v>1445</v>
      </c>
      <c r="AH753" s="374" t="s">
        <v>2279</v>
      </c>
      <c r="AI753" s="374">
        <v>100000</v>
      </c>
      <c r="AJ753" s="374">
        <v>20000</v>
      </c>
      <c r="AK753" s="374">
        <v>100000</v>
      </c>
      <c r="AL753" s="369">
        <v>0.02</v>
      </c>
      <c r="AM753" s="369">
        <v>0.15</v>
      </c>
      <c r="AN753" s="369" t="s">
        <v>2310</v>
      </c>
      <c r="AO753" s="367" t="s">
        <v>1324</v>
      </c>
      <c r="AP753" s="370" t="s">
        <v>716</v>
      </c>
      <c r="AQ753" s="376" t="s">
        <v>659</v>
      </c>
      <c r="AR753" s="369">
        <v>5.0000000000000001E-3</v>
      </c>
      <c r="AS753" s="369">
        <v>5.0000000000000001E-3</v>
      </c>
      <c r="AT753" s="369"/>
      <c r="AX753" s="680"/>
      <c r="AY753" s="681"/>
      <c r="AZ753" s="681"/>
      <c r="BA753" s="681"/>
      <c r="BB753" s="682"/>
      <c r="BC753" s="681"/>
      <c r="BD753" s="681"/>
      <c r="BE753" s="681"/>
      <c r="BF753" s="681"/>
      <c r="BG753" s="682"/>
      <c r="BH753" s="682"/>
      <c r="BI753" s="683"/>
      <c r="BJ753" s="683"/>
      <c r="BK753" s="683"/>
      <c r="BL753" s="682"/>
      <c r="BM753" s="682"/>
      <c r="BN753" s="682"/>
      <c r="BO753" s="682"/>
      <c r="BP753" s="682"/>
      <c r="BQ753" s="682"/>
      <c r="BR753" s="682"/>
      <c r="BS753" s="682"/>
      <c r="BT753" s="685"/>
      <c r="BU753" s="686"/>
      <c r="BV753" s="684"/>
      <c r="BW753" s="687"/>
    </row>
    <row r="754" spans="2:75" ht="15.75" customHeight="1">
      <c r="B754" s="363" t="s">
        <v>1038</v>
      </c>
      <c r="C754" s="364">
        <v>26768800000140</v>
      </c>
      <c r="D754" s="365" t="s">
        <v>14</v>
      </c>
      <c r="E754" s="365" t="s">
        <v>607</v>
      </c>
      <c r="F754" s="365"/>
      <c r="G754" s="366"/>
      <c r="H754" s="366" t="s">
        <v>34</v>
      </c>
      <c r="I754" s="366" t="s">
        <v>34</v>
      </c>
      <c r="J754" s="366" t="s">
        <v>608</v>
      </c>
      <c r="K754" s="367" t="s">
        <v>48</v>
      </c>
      <c r="L754" s="368"/>
      <c r="M754" s="368" t="s">
        <v>34</v>
      </c>
      <c r="N754" s="367">
        <v>436747</v>
      </c>
      <c r="O754" s="367" t="s">
        <v>1321</v>
      </c>
      <c r="P754" s="371">
        <v>42818</v>
      </c>
      <c r="Q754" s="372">
        <v>472972967.97000003</v>
      </c>
      <c r="R754" s="372">
        <v>660819494.09341276</v>
      </c>
      <c r="S754" s="367">
        <v>30</v>
      </c>
      <c r="T754" s="369">
        <v>5.1488878921368553E-5</v>
      </c>
      <c r="U754" s="369">
        <v>6.6560678748635684E-4</v>
      </c>
      <c r="V754" s="369">
        <v>-0.21293970315194</v>
      </c>
      <c r="W754" s="369">
        <v>-2.0875211048897309</v>
      </c>
      <c r="X754" s="369">
        <v>-0.16336476998624838</v>
      </c>
      <c r="Y754" s="369">
        <v>-1.2388247277396713</v>
      </c>
      <c r="Z754" s="369">
        <v>-0.13951374461497557</v>
      </c>
      <c r="AA754" s="369">
        <v>-0.79304135310997226</v>
      </c>
      <c r="AB754" s="369">
        <v>0.2525733270086386</v>
      </c>
      <c r="AC754" s="373">
        <v>-1.2061261762168345</v>
      </c>
      <c r="AD754" s="555">
        <v>10346018000101</v>
      </c>
      <c r="AE754" s="370" t="s">
        <v>2473</v>
      </c>
      <c r="AF754" s="370" t="s">
        <v>2287</v>
      </c>
      <c r="AG754" s="374" t="s">
        <v>1445</v>
      </c>
      <c r="AH754" s="374" t="s">
        <v>2282</v>
      </c>
      <c r="AI754" s="374">
        <v>1000</v>
      </c>
      <c r="AJ754" s="374">
        <v>1000</v>
      </c>
      <c r="AK754" s="374">
        <v>100</v>
      </c>
      <c r="AL754" s="369">
        <v>0.02</v>
      </c>
      <c r="AM754" s="369">
        <v>0.2</v>
      </c>
      <c r="AN754" s="369" t="s">
        <v>2296</v>
      </c>
      <c r="AO754" s="367" t="s">
        <v>1324</v>
      </c>
      <c r="AP754" s="370" t="s">
        <v>716</v>
      </c>
      <c r="AQ754" s="376" t="s">
        <v>659</v>
      </c>
      <c r="AR754" s="369">
        <v>5.0000000000000001E-3</v>
      </c>
      <c r="AS754" s="369">
        <v>5.0000000000000001E-3</v>
      </c>
      <c r="AT754" s="369"/>
      <c r="AX754" s="680"/>
      <c r="AY754" s="681"/>
      <c r="AZ754" s="681"/>
      <c r="BA754" s="681"/>
      <c r="BB754" s="682"/>
      <c r="BC754" s="681"/>
      <c r="BD754" s="681"/>
      <c r="BE754" s="681"/>
      <c r="BF754" s="681"/>
      <c r="BG754" s="682"/>
      <c r="BH754" s="682"/>
      <c r="BI754" s="683"/>
      <c r="BJ754" s="683"/>
      <c r="BK754" s="683"/>
      <c r="BL754" s="682"/>
      <c r="BM754" s="682"/>
      <c r="BN754" s="682"/>
      <c r="BO754" s="682"/>
      <c r="BP754" s="682"/>
      <c r="BQ754" s="682"/>
      <c r="BR754" s="682"/>
      <c r="BS754" s="682"/>
      <c r="BT754" s="685"/>
      <c r="BU754" s="686"/>
      <c r="BV754" s="684"/>
      <c r="BW754" s="687"/>
    </row>
    <row r="755" spans="2:75" ht="15.75" customHeight="1">
      <c r="B755" s="363" t="s">
        <v>1636</v>
      </c>
      <c r="C755" s="364">
        <v>37829233000101</v>
      </c>
      <c r="D755" s="365" t="s">
        <v>13</v>
      </c>
      <c r="E755" s="365" t="s">
        <v>615</v>
      </c>
      <c r="F755" s="365" t="s">
        <v>619</v>
      </c>
      <c r="G755" s="366" t="s">
        <v>34</v>
      </c>
      <c r="H755" s="366" t="s">
        <v>1337</v>
      </c>
      <c r="I755" s="366" t="s">
        <v>34</v>
      </c>
      <c r="J755" s="366" t="s">
        <v>611</v>
      </c>
      <c r="K755" s="367" t="s">
        <v>48</v>
      </c>
      <c r="L755" s="368"/>
      <c r="M755" s="368"/>
      <c r="N755" s="367">
        <v>587771</v>
      </c>
      <c r="O755" s="367" t="s">
        <v>1321</v>
      </c>
      <c r="P755" s="371">
        <v>44236</v>
      </c>
      <c r="Q755" s="372">
        <v>186625302.77000001</v>
      </c>
      <c r="R755" s="372">
        <v>86640671.4724603</v>
      </c>
      <c r="S755" s="367">
        <v>4</v>
      </c>
      <c r="T755" s="369">
        <v>0.15806177462763982</v>
      </c>
      <c r="U755" s="369">
        <v>1.7778651721578558</v>
      </c>
      <c r="V755" s="369">
        <v>0.17633834883812494</v>
      </c>
      <c r="W755" s="369">
        <v>1.6183819475118799</v>
      </c>
      <c r="X755" s="369" t="s">
        <v>1421</v>
      </c>
      <c r="Y755" s="369" t="s">
        <v>1421</v>
      </c>
      <c r="Z755" s="369" t="s">
        <v>1421</v>
      </c>
      <c r="AA755" s="369" t="s">
        <v>1421</v>
      </c>
      <c r="AB755" s="369">
        <v>4.1343919390951736E-2</v>
      </c>
      <c r="AC755" s="373">
        <v>1.4479800027451046</v>
      </c>
      <c r="AD755" s="555">
        <v>37368165000120</v>
      </c>
      <c r="AE755" s="370" t="s">
        <v>2474</v>
      </c>
      <c r="AF755" s="370" t="s">
        <v>2287</v>
      </c>
      <c r="AG755" s="374" t="s">
        <v>1445</v>
      </c>
      <c r="AH755" s="374" t="s">
        <v>2288</v>
      </c>
      <c r="AI755" s="374">
        <v>500</v>
      </c>
      <c r="AJ755" s="374">
        <v>100</v>
      </c>
      <c r="AK755" s="374">
        <v>100</v>
      </c>
      <c r="AL755" s="369">
        <v>1.95E-2</v>
      </c>
      <c r="AM755" s="369">
        <v>0.2</v>
      </c>
      <c r="AN755" s="369" t="s">
        <v>34</v>
      </c>
      <c r="AO755" s="367" t="s">
        <v>1321</v>
      </c>
      <c r="AP755" s="370" t="s">
        <v>13</v>
      </c>
      <c r="AQ755" s="376" t="s">
        <v>2346</v>
      </c>
      <c r="AR755" s="369" t="s">
        <v>34</v>
      </c>
      <c r="AS755" s="369" t="s">
        <v>34</v>
      </c>
      <c r="AT755" s="369"/>
      <c r="AX755" s="680"/>
      <c r="AY755" s="681"/>
      <c r="AZ755" s="681"/>
      <c r="BA755" s="681"/>
      <c r="BB755" s="682"/>
      <c r="BC755" s="681"/>
      <c r="BD755" s="681"/>
      <c r="BE755" s="681"/>
      <c r="BF755" s="681"/>
      <c r="BG755" s="682"/>
      <c r="BH755" s="682"/>
      <c r="BI755" s="683"/>
      <c r="BJ755" s="683"/>
      <c r="BK755" s="683"/>
      <c r="BL755" s="682"/>
      <c r="BM755" s="682"/>
      <c r="BN755" s="682"/>
      <c r="BO755" s="682"/>
      <c r="BP755" s="682"/>
      <c r="BQ755" s="682"/>
      <c r="BR755" s="682"/>
      <c r="BS755" s="682"/>
      <c r="BT755" s="685"/>
      <c r="BU755" s="686"/>
      <c r="BV755" s="684"/>
      <c r="BW755" s="687"/>
    </row>
    <row r="756" spans="2:75" ht="15.75" customHeight="1">
      <c r="B756" s="363" t="s">
        <v>1039</v>
      </c>
      <c r="C756" s="364">
        <v>39511032000197</v>
      </c>
      <c r="D756" s="365" t="s">
        <v>11</v>
      </c>
      <c r="E756" s="365" t="s">
        <v>620</v>
      </c>
      <c r="F756" s="365" t="s">
        <v>663</v>
      </c>
      <c r="G756" s="366" t="s">
        <v>738</v>
      </c>
      <c r="H756" s="366" t="s">
        <v>34</v>
      </c>
      <c r="I756" s="366"/>
      <c r="J756" s="366"/>
      <c r="K756" s="367" t="s">
        <v>48</v>
      </c>
      <c r="L756" s="368"/>
      <c r="M756" s="368" t="s">
        <v>34</v>
      </c>
      <c r="N756" s="367">
        <v>621749</v>
      </c>
      <c r="O756" s="367" t="s">
        <v>1321</v>
      </c>
      <c r="P756" s="371">
        <v>44509</v>
      </c>
      <c r="Q756" s="372">
        <v>58159377.43</v>
      </c>
      <c r="R756" s="372" t="s">
        <v>1421</v>
      </c>
      <c r="S756" s="367">
        <v>46</v>
      </c>
      <c r="T756" s="369">
        <v>9.1202538599581828E-2</v>
      </c>
      <c r="U756" s="369">
        <v>1.178993017513045</v>
      </c>
      <c r="V756" s="369" t="s">
        <v>1421</v>
      </c>
      <c r="W756" s="369" t="s">
        <v>1421</v>
      </c>
      <c r="X756" s="369" t="s">
        <v>1421</v>
      </c>
      <c r="Y756" s="369" t="s">
        <v>1421</v>
      </c>
      <c r="Z756" s="369" t="s">
        <v>1421</v>
      </c>
      <c r="AA756" s="369" t="s">
        <v>1421</v>
      </c>
      <c r="AB756" s="369" t="s">
        <v>1421</v>
      </c>
      <c r="AC756" s="373" t="s">
        <v>1421</v>
      </c>
      <c r="AD756" s="555">
        <v>39487617000119</v>
      </c>
      <c r="AE756" s="370" t="s">
        <v>2474</v>
      </c>
      <c r="AF756" s="370" t="s">
        <v>736</v>
      </c>
      <c r="AG756" s="374" t="s">
        <v>736</v>
      </c>
      <c r="AH756" s="374" t="s">
        <v>2279</v>
      </c>
      <c r="AI756" s="374">
        <v>1000</v>
      </c>
      <c r="AJ756" s="374" t="s">
        <v>1432</v>
      </c>
      <c r="AK756" s="374" t="s">
        <v>1432</v>
      </c>
      <c r="AL756" s="691">
        <v>6.5000000000000006E-3</v>
      </c>
      <c r="AM756" s="691">
        <v>0.2</v>
      </c>
      <c r="AN756" s="369" t="s">
        <v>64</v>
      </c>
      <c r="AO756" s="367" t="s">
        <v>1324</v>
      </c>
      <c r="AP756" s="370" t="s">
        <v>13</v>
      </c>
      <c r="AQ756" s="376" t="s">
        <v>671</v>
      </c>
      <c r="AR756" s="369">
        <v>1.2999999999999999E-3</v>
      </c>
      <c r="AS756" s="369">
        <v>1.2999999999999999E-3</v>
      </c>
      <c r="AT756" s="369"/>
      <c r="AX756" s="680"/>
      <c r="AY756" s="681"/>
      <c r="AZ756" s="681"/>
      <c r="BA756" s="681"/>
      <c r="BB756" s="682"/>
      <c r="BC756" s="681"/>
      <c r="BD756" s="681"/>
      <c r="BE756" s="681"/>
      <c r="BF756" s="681"/>
      <c r="BG756" s="682"/>
      <c r="BH756" s="682"/>
      <c r="BI756" s="683"/>
      <c r="BJ756" s="683"/>
      <c r="BK756" s="683"/>
      <c r="BL756" s="682"/>
      <c r="BM756" s="682"/>
      <c r="BN756" s="682"/>
      <c r="BO756" s="682"/>
      <c r="BP756" s="682"/>
      <c r="BQ756" s="682"/>
      <c r="BR756" s="682"/>
      <c r="BS756" s="682"/>
      <c r="BT756" s="685"/>
      <c r="BU756" s="686"/>
      <c r="BV756" s="684"/>
      <c r="BW756" s="687"/>
    </row>
    <row r="757" spans="2:75" ht="15.75" customHeight="1">
      <c r="B757" s="363" t="s">
        <v>271</v>
      </c>
      <c r="C757" s="364">
        <v>30586677000114</v>
      </c>
      <c r="D757" s="365" t="s">
        <v>13</v>
      </c>
      <c r="E757" s="365" t="s">
        <v>615</v>
      </c>
      <c r="F757" s="365" t="s">
        <v>619</v>
      </c>
      <c r="G757" s="366" t="s">
        <v>34</v>
      </c>
      <c r="H757" s="366" t="s">
        <v>865</v>
      </c>
      <c r="I757" s="366" t="s">
        <v>34</v>
      </c>
      <c r="J757" s="366" t="s">
        <v>611</v>
      </c>
      <c r="K757" s="367" t="s">
        <v>48</v>
      </c>
      <c r="L757" s="368"/>
      <c r="M757" s="368" t="s">
        <v>34</v>
      </c>
      <c r="N757" s="367">
        <v>468894</v>
      </c>
      <c r="O757" s="367" t="s">
        <v>1321</v>
      </c>
      <c r="P757" s="371">
        <v>43280</v>
      </c>
      <c r="Q757" s="372">
        <v>608496656.04999995</v>
      </c>
      <c r="R757" s="372">
        <v>507896254.31956387</v>
      </c>
      <c r="S757" s="367">
        <v>31</v>
      </c>
      <c r="T757" s="369">
        <v>0.18749795515213852</v>
      </c>
      <c r="U757" s="369">
        <v>2.4238226623590817</v>
      </c>
      <c r="V757" s="369">
        <v>0.23006790105605956</v>
      </c>
      <c r="W757" s="369">
        <v>2.2554347165099409</v>
      </c>
      <c r="X757" s="369">
        <v>0.28191687614776484</v>
      </c>
      <c r="Y757" s="369">
        <v>2.1378268850032476</v>
      </c>
      <c r="Z757" s="369">
        <v>0.41754466210091956</v>
      </c>
      <c r="AA757" s="369">
        <v>2.3734592224601183</v>
      </c>
      <c r="AB757" s="369">
        <v>5.7143569963909256E-2</v>
      </c>
      <c r="AC757" s="373">
        <v>1.9534568441954165</v>
      </c>
      <c r="AD757" s="555">
        <v>29236556000163</v>
      </c>
      <c r="AE757" s="370" t="s">
        <v>2474</v>
      </c>
      <c r="AF757" s="370" t="s">
        <v>2287</v>
      </c>
      <c r="AG757" s="374" t="s">
        <v>1445</v>
      </c>
      <c r="AH757" s="374" t="s">
        <v>2282</v>
      </c>
      <c r="AI757" s="374">
        <v>25000</v>
      </c>
      <c r="AJ757" s="374">
        <v>5000</v>
      </c>
      <c r="AK757" s="374">
        <v>10000</v>
      </c>
      <c r="AL757" s="369">
        <v>1.9E-2</v>
      </c>
      <c r="AM757" s="369">
        <v>0.2</v>
      </c>
      <c r="AN757" s="369" t="s">
        <v>2296</v>
      </c>
      <c r="AO757" s="367" t="s">
        <v>1324</v>
      </c>
      <c r="AP757" s="370" t="s">
        <v>13</v>
      </c>
      <c r="AQ757" s="376" t="s">
        <v>664</v>
      </c>
      <c r="AR757" s="369">
        <v>3.8E-3</v>
      </c>
      <c r="AS757" s="369">
        <v>3.8E-3</v>
      </c>
      <c r="AT757" s="369"/>
      <c r="AX757" s="680"/>
      <c r="AY757" s="681"/>
      <c r="AZ757" s="681"/>
      <c r="BA757" s="681"/>
      <c r="BB757" s="682"/>
      <c r="BC757" s="681"/>
      <c r="BD757" s="681"/>
      <c r="BE757" s="681"/>
      <c r="BF757" s="681"/>
      <c r="BG757" s="682"/>
      <c r="BH757" s="682"/>
      <c r="BI757" s="683"/>
      <c r="BJ757" s="683"/>
      <c r="BK757" s="683"/>
      <c r="BL757" s="682"/>
      <c r="BM757" s="682"/>
      <c r="BN757" s="682"/>
      <c r="BO757" s="682"/>
      <c r="BP757" s="682"/>
      <c r="BQ757" s="682"/>
      <c r="BR757" s="682"/>
      <c r="BS757" s="682"/>
      <c r="BT757" s="685"/>
      <c r="BU757" s="686"/>
      <c r="BV757" s="684"/>
      <c r="BW757" s="687"/>
    </row>
    <row r="758" spans="2:75" ht="15.75" customHeight="1">
      <c r="B758" s="363" t="s">
        <v>1040</v>
      </c>
      <c r="C758" s="364">
        <v>30338679000194</v>
      </c>
      <c r="D758" s="365" t="s">
        <v>13</v>
      </c>
      <c r="E758" s="365" t="s">
        <v>615</v>
      </c>
      <c r="F758" s="365" t="s">
        <v>619</v>
      </c>
      <c r="G758" s="366" t="s">
        <v>34</v>
      </c>
      <c r="H758" s="366" t="s">
        <v>865</v>
      </c>
      <c r="I758" s="366" t="s">
        <v>34</v>
      </c>
      <c r="J758" s="366" t="s">
        <v>611</v>
      </c>
      <c r="K758" s="367" t="s">
        <v>48</v>
      </c>
      <c r="L758" s="368" t="s">
        <v>715</v>
      </c>
      <c r="M758" s="368" t="s">
        <v>34</v>
      </c>
      <c r="N758" s="367">
        <v>469025</v>
      </c>
      <c r="O758" s="367" t="s">
        <v>1321</v>
      </c>
      <c r="P758" s="371">
        <v>43280</v>
      </c>
      <c r="Q758" s="372">
        <v>1260691713.97</v>
      </c>
      <c r="R758" s="372">
        <v>1130030194.8769047</v>
      </c>
      <c r="S758" s="367">
        <v>31</v>
      </c>
      <c r="T758" s="369">
        <v>0.18671399883618767</v>
      </c>
      <c r="U758" s="369">
        <v>2.413688306049119</v>
      </c>
      <c r="V758" s="369">
        <v>0.22913671437342975</v>
      </c>
      <c r="W758" s="369">
        <v>2.2463059733783934</v>
      </c>
      <c r="X758" s="369">
        <v>0.28122751606601581</v>
      </c>
      <c r="Y758" s="369">
        <v>2.1325993422738132</v>
      </c>
      <c r="Z758" s="369">
        <v>0.41553003221724838</v>
      </c>
      <c r="AA758" s="369">
        <v>2.3620074130819697</v>
      </c>
      <c r="AB758" s="369">
        <v>5.6664441823476602E-2</v>
      </c>
      <c r="AC758" s="373">
        <v>1.9561194929519987</v>
      </c>
      <c r="AD758" s="555">
        <v>0</v>
      </c>
      <c r="AE758" s="370" t="s">
        <v>2292</v>
      </c>
      <c r="AF758" s="370" t="s">
        <v>2278</v>
      </c>
      <c r="AG758" s="374" t="s">
        <v>1444</v>
      </c>
      <c r="AH758" s="374" t="s">
        <v>2282</v>
      </c>
      <c r="AI758" s="374">
        <v>100</v>
      </c>
      <c r="AJ758" s="374">
        <v>100</v>
      </c>
      <c r="AK758" s="374">
        <v>100</v>
      </c>
      <c r="AL758" s="369">
        <v>0</v>
      </c>
      <c r="AM758" s="369" t="s">
        <v>34</v>
      </c>
      <c r="AN758" s="369" t="s">
        <v>34</v>
      </c>
      <c r="AO758" s="367" t="s">
        <v>1324</v>
      </c>
      <c r="AP758" s="370" t="s">
        <v>13</v>
      </c>
      <c r="AQ758" s="376" t="s">
        <v>664</v>
      </c>
      <c r="AR758" s="369">
        <v>4.7499999999999999E-3</v>
      </c>
      <c r="AS758" s="369">
        <v>4.7499999999999999E-3</v>
      </c>
      <c r="AT758" s="369"/>
      <c r="AX758" s="680"/>
      <c r="AY758" s="681"/>
      <c r="AZ758" s="681"/>
      <c r="BA758" s="681"/>
      <c r="BB758" s="682"/>
      <c r="BC758" s="681"/>
      <c r="BD758" s="681"/>
      <c r="BE758" s="681"/>
      <c r="BF758" s="681"/>
      <c r="BG758" s="682"/>
      <c r="BH758" s="682"/>
      <c r="BI758" s="683"/>
      <c r="BJ758" s="683"/>
      <c r="BK758" s="683"/>
      <c r="BL758" s="682"/>
      <c r="BM758" s="682"/>
      <c r="BN758" s="682"/>
      <c r="BO758" s="682"/>
      <c r="BP758" s="682"/>
      <c r="BQ758" s="682"/>
      <c r="BR758" s="682"/>
      <c r="BS758" s="682"/>
      <c r="BT758" s="685"/>
      <c r="BU758" s="686"/>
      <c r="BV758" s="684"/>
      <c r="BW758" s="687"/>
    </row>
    <row r="759" spans="2:75" ht="15.75" customHeight="1">
      <c r="B759" s="363" t="s">
        <v>1637</v>
      </c>
      <c r="C759" s="364">
        <v>37367841000141</v>
      </c>
      <c r="D759" s="365" t="s">
        <v>13</v>
      </c>
      <c r="E759" s="365" t="s">
        <v>615</v>
      </c>
      <c r="F759" s="365" t="s">
        <v>619</v>
      </c>
      <c r="G759" s="366" t="s">
        <v>34</v>
      </c>
      <c r="H759" s="366" t="s">
        <v>1337</v>
      </c>
      <c r="I759" s="366" t="s">
        <v>34</v>
      </c>
      <c r="J759" s="366" t="s">
        <v>611</v>
      </c>
      <c r="K759" s="367" t="s">
        <v>48</v>
      </c>
      <c r="L759" s="368"/>
      <c r="M759" s="368"/>
      <c r="N759" s="367">
        <v>562033</v>
      </c>
      <c r="O759" s="367" t="s">
        <v>1321</v>
      </c>
      <c r="P759" s="371">
        <v>44161</v>
      </c>
      <c r="Q759" s="372">
        <v>80069662.159999996</v>
      </c>
      <c r="R759" s="372">
        <v>38431091.079444453</v>
      </c>
      <c r="S759" s="367">
        <v>4</v>
      </c>
      <c r="T759" s="369">
        <v>0.15878443039063583</v>
      </c>
      <c r="U759" s="369">
        <v>1.7859935416862662</v>
      </c>
      <c r="V759" s="369">
        <v>0.17701944636952649</v>
      </c>
      <c r="W759" s="369">
        <v>1.6246328620553014</v>
      </c>
      <c r="X759" s="369" t="s">
        <v>1421</v>
      </c>
      <c r="Y759" s="369" t="s">
        <v>1421</v>
      </c>
      <c r="Z759" s="369" t="s">
        <v>1421</v>
      </c>
      <c r="AA759" s="369" t="s">
        <v>1421</v>
      </c>
      <c r="AB759" s="369">
        <v>4.1891637910041031E-2</v>
      </c>
      <c r="AC759" s="373">
        <v>1.4434155902782912</v>
      </c>
      <c r="AD759" s="555">
        <v>37368165000120</v>
      </c>
      <c r="AE759" s="370" t="s">
        <v>2474</v>
      </c>
      <c r="AF759" s="370" t="s">
        <v>2287</v>
      </c>
      <c r="AG759" s="374" t="s">
        <v>1445</v>
      </c>
      <c r="AH759" s="374" t="s">
        <v>2288</v>
      </c>
      <c r="AI759" s="374">
        <v>500</v>
      </c>
      <c r="AJ759" s="374">
        <v>100</v>
      </c>
      <c r="AK759" s="374">
        <v>100</v>
      </c>
      <c r="AL759" s="691">
        <v>1.95E-2</v>
      </c>
      <c r="AM759" s="691">
        <v>0.2</v>
      </c>
      <c r="AN759" s="369" t="s">
        <v>34</v>
      </c>
      <c r="AO759" s="367" t="s">
        <v>1321</v>
      </c>
      <c r="AP759" s="370" t="s">
        <v>13</v>
      </c>
      <c r="AQ759" s="376" t="s">
        <v>2346</v>
      </c>
      <c r="AR759" s="369" t="s">
        <v>34</v>
      </c>
      <c r="AS759" s="369" t="s">
        <v>34</v>
      </c>
      <c r="AT759" s="369"/>
      <c r="AX759" s="680"/>
      <c r="AY759" s="681"/>
      <c r="AZ759" s="681"/>
      <c r="BA759" s="681"/>
      <c r="BB759" s="682"/>
      <c r="BC759" s="681"/>
      <c r="BD759" s="681"/>
      <c r="BE759" s="681"/>
      <c r="BF759" s="681"/>
      <c r="BG759" s="682"/>
      <c r="BH759" s="682"/>
      <c r="BI759" s="683"/>
      <c r="BJ759" s="683"/>
      <c r="BK759" s="683"/>
      <c r="BL759" s="682"/>
      <c r="BM759" s="682"/>
      <c r="BN759" s="682"/>
      <c r="BO759" s="682"/>
      <c r="BP759" s="682"/>
      <c r="BQ759" s="682"/>
      <c r="BR759" s="682"/>
      <c r="BS759" s="682"/>
      <c r="BT759" s="685"/>
      <c r="BU759" s="686"/>
      <c r="BV759" s="684"/>
      <c r="BW759" s="687"/>
    </row>
    <row r="760" spans="2:75" ht="15.75" customHeight="1">
      <c r="B760" s="363" t="s">
        <v>272</v>
      </c>
      <c r="C760" s="364">
        <v>35711552000192</v>
      </c>
      <c r="D760" s="365" t="s">
        <v>13</v>
      </c>
      <c r="E760" s="365" t="s">
        <v>615</v>
      </c>
      <c r="F760" s="365" t="s">
        <v>619</v>
      </c>
      <c r="G760" s="366" t="s">
        <v>34</v>
      </c>
      <c r="H760" s="366" t="s">
        <v>865</v>
      </c>
      <c r="I760" s="366" t="s">
        <v>34</v>
      </c>
      <c r="J760" s="366" t="s">
        <v>611</v>
      </c>
      <c r="K760" s="367" t="s">
        <v>48</v>
      </c>
      <c r="L760" s="368"/>
      <c r="M760" s="368" t="s">
        <v>1418</v>
      </c>
      <c r="N760" s="367">
        <v>524468</v>
      </c>
      <c r="O760" s="367" t="s">
        <v>1324</v>
      </c>
      <c r="P760" s="371">
        <v>43872</v>
      </c>
      <c r="Q760" s="372">
        <v>323778289.69999999</v>
      </c>
      <c r="R760" s="372">
        <v>352151789.71174592</v>
      </c>
      <c r="S760" s="367">
        <v>61</v>
      </c>
      <c r="T760" s="369">
        <v>0.18466856921992192</v>
      </c>
      <c r="U760" s="369">
        <v>2.3872466381699011</v>
      </c>
      <c r="V760" s="369">
        <v>0.22697693532588881</v>
      </c>
      <c r="W760" s="369">
        <v>2.2251329169830658</v>
      </c>
      <c r="X760" s="369">
        <v>0.27857721265932978</v>
      </c>
      <c r="Y760" s="369">
        <v>2.1125016100853387</v>
      </c>
      <c r="Z760" s="369" t="s">
        <v>1421</v>
      </c>
      <c r="AA760" s="369" t="s">
        <v>1421</v>
      </c>
      <c r="AB760" s="369">
        <v>5.5942837861717769E-2</v>
      </c>
      <c r="AC760" s="373">
        <v>1.9491678448238392</v>
      </c>
      <c r="AD760" s="555">
        <v>29236556000163</v>
      </c>
      <c r="AE760" s="370" t="s">
        <v>2474</v>
      </c>
      <c r="AF760" s="370" t="s">
        <v>2287</v>
      </c>
      <c r="AG760" s="374" t="s">
        <v>1445</v>
      </c>
      <c r="AH760" s="374" t="s">
        <v>2282</v>
      </c>
      <c r="AI760" s="374">
        <v>25000</v>
      </c>
      <c r="AJ760" s="374">
        <v>5000</v>
      </c>
      <c r="AK760" s="374">
        <v>10000</v>
      </c>
      <c r="AL760" s="691">
        <v>1.9E-2</v>
      </c>
      <c r="AM760" s="691">
        <v>0.2</v>
      </c>
      <c r="AN760" s="369" t="s">
        <v>34</v>
      </c>
      <c r="AO760" s="367" t="s">
        <v>1324</v>
      </c>
      <c r="AP760" s="370" t="s">
        <v>13</v>
      </c>
      <c r="AQ760" s="376" t="s">
        <v>664</v>
      </c>
      <c r="AR760" s="369">
        <v>2.5333333333333332E-3</v>
      </c>
      <c r="AS760" s="369">
        <v>2.5333333333333332E-3</v>
      </c>
      <c r="AT760" s="369"/>
      <c r="AX760" s="680"/>
      <c r="AY760" s="681"/>
      <c r="AZ760" s="681"/>
      <c r="BA760" s="681"/>
      <c r="BB760" s="682"/>
      <c r="BC760" s="681"/>
      <c r="BD760" s="681"/>
      <c r="BE760" s="681"/>
      <c r="BF760" s="681"/>
      <c r="BG760" s="682"/>
      <c r="BH760" s="682"/>
      <c r="BI760" s="683"/>
      <c r="BJ760" s="683"/>
      <c r="BK760" s="683"/>
      <c r="BL760" s="682"/>
      <c r="BM760" s="682"/>
      <c r="BN760" s="682"/>
      <c r="BO760" s="682"/>
      <c r="BP760" s="682"/>
      <c r="BQ760" s="682"/>
      <c r="BR760" s="682"/>
      <c r="BS760" s="682"/>
      <c r="BT760" s="685"/>
      <c r="BU760" s="686"/>
      <c r="BV760" s="684"/>
      <c r="BW760" s="687"/>
    </row>
    <row r="761" spans="2:75" ht="15.75" customHeight="1">
      <c r="B761" s="363" t="s">
        <v>273</v>
      </c>
      <c r="C761" s="364">
        <v>33150614000109</v>
      </c>
      <c r="D761" s="365" t="s">
        <v>13</v>
      </c>
      <c r="E761" s="365" t="s">
        <v>615</v>
      </c>
      <c r="F761" s="365" t="s">
        <v>619</v>
      </c>
      <c r="G761" s="366" t="s">
        <v>34</v>
      </c>
      <c r="H761" s="366" t="s">
        <v>865</v>
      </c>
      <c r="I761" s="366" t="s">
        <v>34</v>
      </c>
      <c r="J761" s="366" t="s">
        <v>611</v>
      </c>
      <c r="K761" s="367" t="s">
        <v>48</v>
      </c>
      <c r="L761" s="368"/>
      <c r="M761" s="368" t="s">
        <v>34</v>
      </c>
      <c r="N761" s="367">
        <v>494968</v>
      </c>
      <c r="O761" s="367" t="s">
        <v>1321</v>
      </c>
      <c r="P761" s="371">
        <v>43593</v>
      </c>
      <c r="Q761" s="372">
        <v>1234009952.55</v>
      </c>
      <c r="R761" s="372">
        <v>1048965181.4210318</v>
      </c>
      <c r="S761" s="367">
        <v>31</v>
      </c>
      <c r="T761" s="369">
        <v>0.18688823910539498</v>
      </c>
      <c r="U761" s="369">
        <v>2.4159407440176159</v>
      </c>
      <c r="V761" s="369">
        <v>0.22932441766305978</v>
      </c>
      <c r="W761" s="369">
        <v>2.248146093246882</v>
      </c>
      <c r="X761" s="369">
        <v>0.28182033897722203</v>
      </c>
      <c r="Y761" s="369">
        <v>2.1370948261020262</v>
      </c>
      <c r="Z761" s="369">
        <v>0.41740524704843529</v>
      </c>
      <c r="AA761" s="369">
        <v>2.372666742105074</v>
      </c>
      <c r="AB761" s="369">
        <v>5.6794152262591012E-2</v>
      </c>
      <c r="AC761" s="373">
        <v>1.9544724190658125</v>
      </c>
      <c r="AD761" s="555">
        <v>29236556000163</v>
      </c>
      <c r="AE761" s="370" t="s">
        <v>2474</v>
      </c>
      <c r="AF761" s="370" t="s">
        <v>2278</v>
      </c>
      <c r="AG761" s="374" t="s">
        <v>1444</v>
      </c>
      <c r="AH761" s="374" t="s">
        <v>2282</v>
      </c>
      <c r="AI761" s="374">
        <v>500</v>
      </c>
      <c r="AJ761" s="374">
        <v>100</v>
      </c>
      <c r="AK761" s="374">
        <v>100</v>
      </c>
      <c r="AL761" s="691">
        <v>1.9E-2</v>
      </c>
      <c r="AM761" s="691">
        <v>0.2</v>
      </c>
      <c r="AN761" s="369" t="s">
        <v>64</v>
      </c>
      <c r="AO761" s="367" t="s">
        <v>1324</v>
      </c>
      <c r="AP761" s="370" t="s">
        <v>13</v>
      </c>
      <c r="AQ761" s="376" t="s">
        <v>664</v>
      </c>
      <c r="AR761" s="369">
        <v>4.7499999999999999E-3</v>
      </c>
      <c r="AS761" s="369">
        <v>4.7499999999999999E-3</v>
      </c>
      <c r="AT761" s="369"/>
      <c r="AX761" s="680"/>
      <c r="AY761" s="681"/>
      <c r="AZ761" s="681"/>
      <c r="BA761" s="681"/>
      <c r="BB761" s="682"/>
      <c r="BC761" s="681"/>
      <c r="BD761" s="681"/>
      <c r="BE761" s="681"/>
      <c r="BF761" s="681"/>
      <c r="BG761" s="682"/>
      <c r="BH761" s="682"/>
      <c r="BI761" s="683"/>
      <c r="BJ761" s="683"/>
      <c r="BK761" s="683"/>
      <c r="BL761" s="682"/>
      <c r="BM761" s="682"/>
      <c r="BN761" s="682"/>
      <c r="BO761" s="682"/>
      <c r="BP761" s="682"/>
      <c r="BQ761" s="682"/>
      <c r="BR761" s="682"/>
      <c r="BS761" s="682"/>
      <c r="BT761" s="685"/>
      <c r="BU761" s="686"/>
      <c r="BV761" s="684"/>
      <c r="BW761" s="687"/>
    </row>
    <row r="762" spans="2:75" ht="15.75" customHeight="1">
      <c r="B762" s="363" t="s">
        <v>1041</v>
      </c>
      <c r="C762" s="364">
        <v>26370141000190</v>
      </c>
      <c r="D762" s="365" t="s">
        <v>11</v>
      </c>
      <c r="E762" s="365" t="s">
        <v>661</v>
      </c>
      <c r="F762" s="365"/>
      <c r="G762" s="366"/>
      <c r="H762" s="366" t="s">
        <v>34</v>
      </c>
      <c r="I762" s="366" t="s">
        <v>34</v>
      </c>
      <c r="J762" s="366" t="s">
        <v>611</v>
      </c>
      <c r="K762" s="367" t="s">
        <v>48</v>
      </c>
      <c r="L762" s="368"/>
      <c r="M762" s="368" t="s">
        <v>34</v>
      </c>
      <c r="N762" s="367">
        <v>446467</v>
      </c>
      <c r="O762" s="367" t="s">
        <v>1321</v>
      </c>
      <c r="P762" s="371">
        <v>42958</v>
      </c>
      <c r="Q762" s="372">
        <v>11664673.949999999</v>
      </c>
      <c r="R762" s="372">
        <v>12112342.662857145</v>
      </c>
      <c r="S762" s="367">
        <v>5</v>
      </c>
      <c r="T762" s="369">
        <v>-6.365766869161904E-2</v>
      </c>
      <c r="U762" s="369">
        <v>-0.8229151079674194</v>
      </c>
      <c r="V762" s="369">
        <v>-5.9598849732214187E-2</v>
      </c>
      <c r="W762" s="369">
        <v>-0.58426801015297325</v>
      </c>
      <c r="X762" s="369">
        <v>2.7597576354921216E-2</v>
      </c>
      <c r="Y762" s="369">
        <v>0.2092774348902641</v>
      </c>
      <c r="Z762" s="369">
        <v>-3.7428880286267896E-2</v>
      </c>
      <c r="AA762" s="369">
        <v>-0.21275788955081124</v>
      </c>
      <c r="AB762" s="369">
        <v>4.4929157604724143E-2</v>
      </c>
      <c r="AC762" s="373">
        <v>-3.5074675793128804</v>
      </c>
      <c r="AD762" s="555">
        <v>0</v>
      </c>
      <c r="AE762" s="370" t="s">
        <v>2416</v>
      </c>
      <c r="AF762" s="370" t="s">
        <v>728</v>
      </c>
      <c r="AG762" s="374" t="s">
        <v>728</v>
      </c>
      <c r="AH762" s="374" t="s">
        <v>2279</v>
      </c>
      <c r="AI762" s="374">
        <v>25000</v>
      </c>
      <c r="AJ762" s="374">
        <v>1000</v>
      </c>
      <c r="AK762" s="374">
        <v>1000</v>
      </c>
      <c r="AL762" s="691">
        <v>0.01</v>
      </c>
      <c r="AM762" s="691" t="s">
        <v>34</v>
      </c>
      <c r="AN762" s="369" t="s">
        <v>34</v>
      </c>
      <c r="AO762" s="367" t="s">
        <v>1324</v>
      </c>
      <c r="AP762" s="370" t="s">
        <v>13</v>
      </c>
      <c r="AQ762" s="376" t="s">
        <v>679</v>
      </c>
      <c r="AR762" s="369">
        <v>5.3333333333333332E-3</v>
      </c>
      <c r="AS762" s="369">
        <v>5.3333333333333332E-3</v>
      </c>
      <c r="AT762" s="369"/>
      <c r="AX762" s="680"/>
      <c r="AY762" s="681"/>
      <c r="AZ762" s="681"/>
      <c r="BA762" s="681"/>
      <c r="BB762" s="682"/>
      <c r="BC762" s="681"/>
      <c r="BD762" s="681"/>
      <c r="BE762" s="681"/>
      <c r="BF762" s="681"/>
      <c r="BG762" s="682"/>
      <c r="BH762" s="682"/>
      <c r="BI762" s="683"/>
      <c r="BJ762" s="683"/>
      <c r="BK762" s="683"/>
      <c r="BL762" s="682"/>
      <c r="BM762" s="682"/>
      <c r="BN762" s="682"/>
      <c r="BO762" s="682"/>
      <c r="BP762" s="682"/>
      <c r="BQ762" s="682"/>
      <c r="BR762" s="682"/>
      <c r="BS762" s="682"/>
      <c r="BT762" s="685"/>
      <c r="BU762" s="686"/>
      <c r="BV762" s="684"/>
      <c r="BW762" s="687"/>
    </row>
    <row r="763" spans="2:75" ht="15.75" customHeight="1">
      <c r="B763" s="363" t="s">
        <v>1042</v>
      </c>
      <c r="C763" s="364">
        <v>28320600000156</v>
      </c>
      <c r="D763" s="365" t="s">
        <v>14</v>
      </c>
      <c r="E763" s="365" t="s">
        <v>607</v>
      </c>
      <c r="F763" s="365"/>
      <c r="G763" s="366" t="s">
        <v>866</v>
      </c>
      <c r="H763" s="366" t="s">
        <v>34</v>
      </c>
      <c r="I763" s="366" t="s">
        <v>34</v>
      </c>
      <c r="J763" s="366" t="s">
        <v>690</v>
      </c>
      <c r="K763" s="367"/>
      <c r="L763" s="368"/>
      <c r="M763" s="368" t="s">
        <v>34</v>
      </c>
      <c r="N763" s="367">
        <v>453935</v>
      </c>
      <c r="O763" s="367" t="s">
        <v>1321</v>
      </c>
      <c r="P763" s="371">
        <v>43063</v>
      </c>
      <c r="Q763" s="372">
        <v>157214605.88999999</v>
      </c>
      <c r="R763" s="372">
        <v>297587420.63297611</v>
      </c>
      <c r="S763" s="367">
        <v>5</v>
      </c>
      <c r="T763" s="369">
        <v>-0.24461219367835896</v>
      </c>
      <c r="U763" s="369">
        <v>-3.1621495714227423</v>
      </c>
      <c r="V763" s="369">
        <v>-0.20383577973214961</v>
      </c>
      <c r="W763" s="369">
        <v>-1.9982722142657412</v>
      </c>
      <c r="X763" s="369">
        <v>-3.4266961271267271E-2</v>
      </c>
      <c r="Y763" s="369">
        <v>-0.25985259227504764</v>
      </c>
      <c r="Z763" s="369">
        <v>0.29353623204271129</v>
      </c>
      <c r="AA763" s="369">
        <v>1.6685551039317956</v>
      </c>
      <c r="AB763" s="369">
        <v>0.27452736538774958</v>
      </c>
      <c r="AC763" s="373">
        <v>-1.0464577105035924</v>
      </c>
      <c r="AD763" s="555">
        <v>0</v>
      </c>
      <c r="AE763" s="370" t="s">
        <v>2475</v>
      </c>
      <c r="AF763" s="370" t="s">
        <v>728</v>
      </c>
      <c r="AG763" s="374" t="s">
        <v>728</v>
      </c>
      <c r="AH763" s="374" t="s">
        <v>2279</v>
      </c>
      <c r="AI763" s="374">
        <v>25000</v>
      </c>
      <c r="AJ763" s="374">
        <v>1000</v>
      </c>
      <c r="AK763" s="374">
        <v>1000</v>
      </c>
      <c r="AL763" s="691">
        <v>0.01</v>
      </c>
      <c r="AM763" s="691" t="s">
        <v>34</v>
      </c>
      <c r="AN763" s="369" t="s">
        <v>2291</v>
      </c>
      <c r="AO763" s="367" t="s">
        <v>1324</v>
      </c>
      <c r="AP763" s="370" t="s">
        <v>716</v>
      </c>
      <c r="AQ763" s="376" t="s">
        <v>687</v>
      </c>
      <c r="AR763" s="369">
        <v>5.3333333333333332E-3</v>
      </c>
      <c r="AS763" s="369">
        <v>5.3333333333333332E-3</v>
      </c>
      <c r="AT763" s="369"/>
      <c r="AX763" s="680"/>
      <c r="AY763" s="681"/>
      <c r="AZ763" s="681"/>
      <c r="BA763" s="681"/>
      <c r="BB763" s="682"/>
      <c r="BC763" s="681"/>
      <c r="BD763" s="681"/>
      <c r="BE763" s="681"/>
      <c r="BF763" s="681"/>
      <c r="BG763" s="682"/>
      <c r="BH763" s="682"/>
      <c r="BI763" s="683"/>
      <c r="BJ763" s="683"/>
      <c r="BK763" s="683"/>
      <c r="BL763" s="682"/>
      <c r="BM763" s="682"/>
      <c r="BN763" s="682"/>
      <c r="BO763" s="682"/>
      <c r="BP763" s="682"/>
      <c r="BQ763" s="682"/>
      <c r="BR763" s="682"/>
      <c r="BS763" s="682"/>
      <c r="BT763" s="685"/>
      <c r="BU763" s="686"/>
      <c r="BV763" s="684"/>
      <c r="BW763" s="687"/>
    </row>
    <row r="764" spans="2:75" ht="15.75" customHeight="1">
      <c r="B764" s="363" t="s">
        <v>1043</v>
      </c>
      <c r="C764" s="364">
        <v>26369994000101</v>
      </c>
      <c r="D764" s="365" t="s">
        <v>14</v>
      </c>
      <c r="E764" s="365" t="s">
        <v>607</v>
      </c>
      <c r="F764" s="365"/>
      <c r="G764" s="366"/>
      <c r="H764" s="366" t="s">
        <v>34</v>
      </c>
      <c r="I764" s="366" t="s">
        <v>34</v>
      </c>
      <c r="J764" s="366" t="s">
        <v>611</v>
      </c>
      <c r="K764" s="367"/>
      <c r="L764" s="368"/>
      <c r="M764" s="368" t="s">
        <v>34</v>
      </c>
      <c r="N764" s="367">
        <v>453722</v>
      </c>
      <c r="O764" s="367" t="s">
        <v>1321</v>
      </c>
      <c r="P764" s="371">
        <v>43063</v>
      </c>
      <c r="Q764" s="372">
        <v>12259262.130000001</v>
      </c>
      <c r="R764" s="372">
        <v>17213900.56571427</v>
      </c>
      <c r="S764" s="367">
        <v>5</v>
      </c>
      <c r="T764" s="369">
        <v>-0.26257420866564751</v>
      </c>
      <c r="U764" s="369">
        <v>-3.3943480450140791</v>
      </c>
      <c r="V764" s="369">
        <v>-0.22789513861609634</v>
      </c>
      <c r="W764" s="369">
        <v>-2.2341343794558473</v>
      </c>
      <c r="X764" s="369">
        <v>-9.2902802984548893E-2</v>
      </c>
      <c r="Y764" s="369">
        <v>-0.70449883180611161</v>
      </c>
      <c r="Z764" s="369">
        <v>-0.14814314892054525</v>
      </c>
      <c r="AA764" s="369">
        <v>-0.84209368473441792</v>
      </c>
      <c r="AB764" s="369">
        <v>0.26028322467980658</v>
      </c>
      <c r="AC764" s="373">
        <v>-1.2369509753001935</v>
      </c>
      <c r="AD764" s="555">
        <v>0</v>
      </c>
      <c r="AE764" s="370" t="s">
        <v>2475</v>
      </c>
      <c r="AF764" s="370" t="s">
        <v>728</v>
      </c>
      <c r="AG764" s="374" t="s">
        <v>728</v>
      </c>
      <c r="AH764" s="374" t="s">
        <v>2279</v>
      </c>
      <c r="AI764" s="374">
        <v>25000</v>
      </c>
      <c r="AJ764" s="374">
        <v>1000</v>
      </c>
      <c r="AK764" s="374">
        <v>1000</v>
      </c>
      <c r="AL764" s="691">
        <v>0.01</v>
      </c>
      <c r="AM764" s="691" t="s">
        <v>34</v>
      </c>
      <c r="AN764" s="369" t="s">
        <v>34</v>
      </c>
      <c r="AO764" s="367" t="s">
        <v>1324</v>
      </c>
      <c r="AP764" s="370" t="s">
        <v>716</v>
      </c>
      <c r="AQ764" s="376" t="s">
        <v>687</v>
      </c>
      <c r="AR764" s="369">
        <v>5.3333333333333332E-3</v>
      </c>
      <c r="AS764" s="369">
        <v>5.3333333333333332E-3</v>
      </c>
      <c r="AT764" s="369"/>
      <c r="AX764" s="680"/>
      <c r="AY764" s="681"/>
      <c r="AZ764" s="681"/>
      <c r="BA764" s="681"/>
      <c r="BB764" s="682"/>
      <c r="BC764" s="681"/>
      <c r="BD764" s="681"/>
      <c r="BE764" s="681"/>
      <c r="BF764" s="681"/>
      <c r="BG764" s="682"/>
      <c r="BH764" s="682"/>
      <c r="BI764" s="683"/>
      <c r="BJ764" s="683"/>
      <c r="BK764" s="683"/>
      <c r="BL764" s="682"/>
      <c r="BM764" s="682"/>
      <c r="BN764" s="682"/>
      <c r="BO764" s="682"/>
      <c r="BP764" s="682"/>
      <c r="BQ764" s="682"/>
      <c r="BR764" s="682"/>
      <c r="BS764" s="682"/>
      <c r="BT764" s="685"/>
      <c r="BU764" s="686"/>
      <c r="BV764" s="684"/>
      <c r="BW764" s="687"/>
    </row>
    <row r="765" spans="2:75" ht="15.75" customHeight="1">
      <c r="B765" s="363" t="s">
        <v>1044</v>
      </c>
      <c r="C765" s="364">
        <v>35578945000170</v>
      </c>
      <c r="D765" s="365" t="s">
        <v>14</v>
      </c>
      <c r="E765" s="365" t="s">
        <v>607</v>
      </c>
      <c r="F765" s="365"/>
      <c r="G765" s="366"/>
      <c r="H765" s="366" t="s">
        <v>34</v>
      </c>
      <c r="I765" s="366" t="s">
        <v>34</v>
      </c>
      <c r="J765" s="366" t="s">
        <v>611</v>
      </c>
      <c r="K765" s="367"/>
      <c r="L765" s="368"/>
      <c r="M765" s="368" t="s">
        <v>34</v>
      </c>
      <c r="N765" s="367">
        <v>536636</v>
      </c>
      <c r="O765" s="367" t="s">
        <v>1321</v>
      </c>
      <c r="P765" s="371">
        <v>43964</v>
      </c>
      <c r="Q765" s="372">
        <v>85107870.859999999</v>
      </c>
      <c r="R765" s="372">
        <v>132210005.06206347</v>
      </c>
      <c r="S765" s="367">
        <v>5</v>
      </c>
      <c r="T765" s="369">
        <v>-0.36627370450193242</v>
      </c>
      <c r="U765" s="369">
        <v>-4.7348916678991939</v>
      </c>
      <c r="V765" s="369">
        <v>-0.33583722570641927</v>
      </c>
      <c r="W765" s="369">
        <v>-3.2923277627072203</v>
      </c>
      <c r="X765" s="369">
        <v>-0.20652421129820009</v>
      </c>
      <c r="Y765" s="369">
        <v>-1.5661106115760433</v>
      </c>
      <c r="Z765" s="369" t="s">
        <v>1421</v>
      </c>
      <c r="AA765" s="369" t="s">
        <v>1421</v>
      </c>
      <c r="AB765" s="369">
        <v>0.26796428580311421</v>
      </c>
      <c r="AC765" s="373">
        <v>-1.7551221685876615</v>
      </c>
      <c r="AD765" s="555">
        <v>0</v>
      </c>
      <c r="AE765" s="370" t="s">
        <v>2475</v>
      </c>
      <c r="AF765" s="370" t="s">
        <v>728</v>
      </c>
      <c r="AG765" s="374" t="s">
        <v>728</v>
      </c>
      <c r="AH765" s="374" t="s">
        <v>2279</v>
      </c>
      <c r="AI765" s="374">
        <v>5000</v>
      </c>
      <c r="AJ765" s="374" t="s">
        <v>1432</v>
      </c>
      <c r="AK765" s="374" t="s">
        <v>1432</v>
      </c>
      <c r="AL765" s="691">
        <v>0.01</v>
      </c>
      <c r="AM765" s="691" t="s">
        <v>34</v>
      </c>
      <c r="AN765" s="369" t="s">
        <v>34</v>
      </c>
      <c r="AO765" s="367" t="s">
        <v>1324</v>
      </c>
      <c r="AP765" s="370" t="s">
        <v>716</v>
      </c>
      <c r="AQ765" s="376" t="s">
        <v>687</v>
      </c>
      <c r="AR765" s="369">
        <v>5.3333333333333332E-3</v>
      </c>
      <c r="AS765" s="369">
        <v>5.3333333333333332E-3</v>
      </c>
      <c r="AT765" s="369"/>
      <c r="AX765" s="680"/>
      <c r="AY765" s="681"/>
      <c r="AZ765" s="681"/>
      <c r="BA765" s="681"/>
      <c r="BB765" s="682"/>
      <c r="BC765" s="681"/>
      <c r="BD765" s="681"/>
      <c r="BE765" s="681"/>
      <c r="BF765" s="681"/>
      <c r="BG765" s="682"/>
      <c r="BH765" s="682"/>
      <c r="BI765" s="683"/>
      <c r="BJ765" s="683"/>
      <c r="BK765" s="683"/>
      <c r="BL765" s="682"/>
      <c r="BM765" s="682"/>
      <c r="BN765" s="682"/>
      <c r="BO765" s="682"/>
      <c r="BP765" s="682"/>
      <c r="BQ765" s="682"/>
      <c r="BR765" s="682"/>
      <c r="BS765" s="682"/>
      <c r="BT765" s="685"/>
      <c r="BU765" s="686"/>
      <c r="BV765" s="684"/>
      <c r="BW765" s="687"/>
    </row>
    <row r="766" spans="2:75" ht="15.75" customHeight="1">
      <c r="B766" s="363" t="s">
        <v>1045</v>
      </c>
      <c r="C766" s="364">
        <v>26370126000141</v>
      </c>
      <c r="D766" s="365" t="s">
        <v>14</v>
      </c>
      <c r="E766" s="365" t="s">
        <v>607</v>
      </c>
      <c r="F766" s="365"/>
      <c r="G766" s="366"/>
      <c r="H766" s="366" t="s">
        <v>34</v>
      </c>
      <c r="I766" s="366" t="s">
        <v>34</v>
      </c>
      <c r="J766" s="366" t="s">
        <v>611</v>
      </c>
      <c r="K766" s="367"/>
      <c r="L766" s="368"/>
      <c r="M766" s="368" t="s">
        <v>34</v>
      </c>
      <c r="N766" s="367">
        <v>446742</v>
      </c>
      <c r="O766" s="367" t="s">
        <v>1321</v>
      </c>
      <c r="P766" s="371">
        <v>42958</v>
      </c>
      <c r="Q766" s="372">
        <v>45320439.649999999</v>
      </c>
      <c r="R766" s="372">
        <v>35662465.601785727</v>
      </c>
      <c r="S766" s="367">
        <v>5</v>
      </c>
      <c r="T766" s="369">
        <v>0.17202824219800972</v>
      </c>
      <c r="U766" s="369">
        <v>2.2238426636013218</v>
      </c>
      <c r="V766" s="369">
        <v>0.28162812532680337</v>
      </c>
      <c r="W766" s="369">
        <v>2.7608973181048415</v>
      </c>
      <c r="X766" s="369">
        <v>0.5532616628117204</v>
      </c>
      <c r="Y766" s="369">
        <v>4.1954836949191803</v>
      </c>
      <c r="Z766" s="369">
        <v>0.49846556570051792</v>
      </c>
      <c r="AA766" s="369">
        <v>2.833439872127367</v>
      </c>
      <c r="AB766" s="369">
        <v>0.1299725119394638</v>
      </c>
      <c r="AC766" s="373">
        <v>1.2274529031665966</v>
      </c>
      <c r="AD766" s="555">
        <v>0</v>
      </c>
      <c r="AE766" s="370" t="s">
        <v>2416</v>
      </c>
      <c r="AF766" s="370" t="s">
        <v>728</v>
      </c>
      <c r="AG766" s="374" t="s">
        <v>728</v>
      </c>
      <c r="AH766" s="374" t="s">
        <v>2279</v>
      </c>
      <c r="AI766" s="374">
        <v>25000</v>
      </c>
      <c r="AJ766" s="374">
        <v>1000</v>
      </c>
      <c r="AK766" s="374">
        <v>1000</v>
      </c>
      <c r="AL766" s="369">
        <v>0.01</v>
      </c>
      <c r="AM766" s="369" t="s">
        <v>34</v>
      </c>
      <c r="AN766" s="369" t="s">
        <v>34</v>
      </c>
      <c r="AO766" s="367" t="s">
        <v>1324</v>
      </c>
      <c r="AP766" s="370" t="s">
        <v>716</v>
      </c>
      <c r="AQ766" s="376" t="s">
        <v>687</v>
      </c>
      <c r="AR766" s="369">
        <v>5.3333333333333332E-3</v>
      </c>
      <c r="AS766" s="369">
        <v>5.3333333333333332E-3</v>
      </c>
      <c r="AT766" s="369"/>
      <c r="AX766" s="680"/>
      <c r="AY766" s="681"/>
      <c r="AZ766" s="681"/>
      <c r="BA766" s="681"/>
      <c r="BB766" s="682"/>
      <c r="BC766" s="681"/>
      <c r="BD766" s="681"/>
      <c r="BE766" s="681"/>
      <c r="BF766" s="681"/>
      <c r="BG766" s="682"/>
      <c r="BH766" s="682"/>
      <c r="BI766" s="683"/>
      <c r="BJ766" s="683"/>
      <c r="BK766" s="683"/>
      <c r="BL766" s="682"/>
      <c r="BM766" s="682"/>
      <c r="BN766" s="682"/>
      <c r="BO766" s="682"/>
      <c r="BP766" s="682"/>
      <c r="BQ766" s="682"/>
      <c r="BR766" s="682"/>
      <c r="BS766" s="682"/>
      <c r="BT766" s="685"/>
      <c r="BU766" s="686"/>
      <c r="BV766" s="684"/>
      <c r="BW766" s="687"/>
    </row>
    <row r="767" spans="2:75" ht="15.75" customHeight="1">
      <c r="B767" s="363" t="s">
        <v>1046</v>
      </c>
      <c r="C767" s="364">
        <v>28320626000102</v>
      </c>
      <c r="D767" s="365" t="s">
        <v>14</v>
      </c>
      <c r="E767" s="365" t="s">
        <v>607</v>
      </c>
      <c r="F767" s="365"/>
      <c r="G767" s="366" t="s">
        <v>866</v>
      </c>
      <c r="H767" s="366" t="s">
        <v>34</v>
      </c>
      <c r="I767" s="366" t="s">
        <v>34</v>
      </c>
      <c r="J767" s="366" t="s">
        <v>690</v>
      </c>
      <c r="K767" s="367"/>
      <c r="L767" s="368"/>
      <c r="M767" s="368" t="s">
        <v>34</v>
      </c>
      <c r="N767" s="367">
        <v>453951</v>
      </c>
      <c r="O767" s="367" t="s">
        <v>1321</v>
      </c>
      <c r="P767" s="371">
        <v>43063</v>
      </c>
      <c r="Q767" s="372">
        <v>52223121.719999999</v>
      </c>
      <c r="R767" s="372">
        <v>81827452.962142855</v>
      </c>
      <c r="S767" s="367">
        <v>5</v>
      </c>
      <c r="T767" s="369">
        <v>-0.11825101877419231</v>
      </c>
      <c r="U767" s="369">
        <v>-1.5286540000895978</v>
      </c>
      <c r="V767" s="369">
        <v>-8.5267407573218046E-2</v>
      </c>
      <c r="W767" s="369">
        <v>-0.8359057058575855</v>
      </c>
      <c r="X767" s="369">
        <v>0.49303835536489049</v>
      </c>
      <c r="Y767" s="369">
        <v>3.7387994143507215</v>
      </c>
      <c r="Z767" s="369">
        <v>0.56061344413567182</v>
      </c>
      <c r="AA767" s="369">
        <v>3.186708560765505</v>
      </c>
      <c r="AB767" s="369">
        <v>0.25600143002841236</v>
      </c>
      <c r="AC767" s="373">
        <v>-0.59974231308626702</v>
      </c>
      <c r="AD767" s="555">
        <v>0</v>
      </c>
      <c r="AE767" s="370" t="s">
        <v>2475</v>
      </c>
      <c r="AF767" s="370" t="s">
        <v>728</v>
      </c>
      <c r="AG767" s="374" t="s">
        <v>728</v>
      </c>
      <c r="AH767" s="374" t="s">
        <v>2279</v>
      </c>
      <c r="AI767" s="374">
        <v>25000</v>
      </c>
      <c r="AJ767" s="374">
        <v>1000</v>
      </c>
      <c r="AK767" s="374">
        <v>1000</v>
      </c>
      <c r="AL767" s="369">
        <v>0.01</v>
      </c>
      <c r="AM767" s="369" t="s">
        <v>34</v>
      </c>
      <c r="AN767" s="369" t="s">
        <v>34</v>
      </c>
      <c r="AO767" s="367" t="s">
        <v>1324</v>
      </c>
      <c r="AP767" s="370" t="s">
        <v>716</v>
      </c>
      <c r="AQ767" s="376" t="s">
        <v>687</v>
      </c>
      <c r="AR767" s="369">
        <v>5.3333333333333332E-3</v>
      </c>
      <c r="AS767" s="369">
        <v>5.3333333333333332E-3</v>
      </c>
      <c r="AT767" s="369"/>
      <c r="AX767" s="680"/>
      <c r="AY767" s="681"/>
      <c r="AZ767" s="681"/>
      <c r="BA767" s="681"/>
      <c r="BB767" s="682"/>
      <c r="BC767" s="681"/>
      <c r="BD767" s="681"/>
      <c r="BE767" s="681"/>
      <c r="BF767" s="681"/>
      <c r="BG767" s="682"/>
      <c r="BH767" s="682"/>
      <c r="BI767" s="683"/>
      <c r="BJ767" s="683"/>
      <c r="BK767" s="683"/>
      <c r="BL767" s="682"/>
      <c r="BM767" s="682"/>
      <c r="BN767" s="682"/>
      <c r="BO767" s="682"/>
      <c r="BP767" s="682"/>
      <c r="BQ767" s="682"/>
      <c r="BR767" s="682"/>
      <c r="BS767" s="682"/>
      <c r="BT767" s="685"/>
      <c r="BU767" s="686"/>
      <c r="BV767" s="684"/>
      <c r="BW767" s="687"/>
    </row>
    <row r="768" spans="2:75" ht="15.75" customHeight="1">
      <c r="B768" s="363" t="s">
        <v>560</v>
      </c>
      <c r="C768" s="364">
        <v>41044877000161</v>
      </c>
      <c r="D768" s="365" t="s">
        <v>14</v>
      </c>
      <c r="E768" s="365" t="s">
        <v>607</v>
      </c>
      <c r="F768" s="365"/>
      <c r="G768" s="366"/>
      <c r="H768" s="366" t="s">
        <v>34</v>
      </c>
      <c r="I768" s="366" t="s">
        <v>34</v>
      </c>
      <c r="J768" s="366" t="s">
        <v>608</v>
      </c>
      <c r="K768" s="367" t="s">
        <v>48</v>
      </c>
      <c r="L768" s="368"/>
      <c r="M768" s="368" t="s">
        <v>34</v>
      </c>
      <c r="N768" s="367">
        <v>579971</v>
      </c>
      <c r="O768" s="367" t="s">
        <v>1321</v>
      </c>
      <c r="P768" s="371">
        <v>44277</v>
      </c>
      <c r="Q768" s="372">
        <v>10450338.33</v>
      </c>
      <c r="R768" s="372">
        <v>10542982.106984129</v>
      </c>
      <c r="S768" s="367">
        <v>12</v>
      </c>
      <c r="T768" s="369">
        <v>-1.4359252901287811E-2</v>
      </c>
      <c r="U768" s="369">
        <v>-0.18562486491357252</v>
      </c>
      <c r="V768" s="369">
        <v>-0.13273757950805865</v>
      </c>
      <c r="W768" s="369">
        <v>-1.3012721185082887</v>
      </c>
      <c r="X768" s="369" t="s">
        <v>1421</v>
      </c>
      <c r="Y768" s="369" t="s">
        <v>1421</v>
      </c>
      <c r="Z768" s="369" t="s">
        <v>1421</v>
      </c>
      <c r="AA768" s="369" t="s">
        <v>1421</v>
      </c>
      <c r="AB768" s="369">
        <v>0.14412941911230534</v>
      </c>
      <c r="AC768" s="373">
        <v>-1.5897794547700832</v>
      </c>
      <c r="AD768" s="555">
        <v>40936273000167</v>
      </c>
      <c r="AE768" s="370" t="s">
        <v>2476</v>
      </c>
      <c r="AF768" s="370" t="s">
        <v>2278</v>
      </c>
      <c r="AG768" s="374" t="s">
        <v>1444</v>
      </c>
      <c r="AH768" s="374" t="s">
        <v>2282</v>
      </c>
      <c r="AI768" s="374">
        <v>500</v>
      </c>
      <c r="AJ768" s="374">
        <v>100</v>
      </c>
      <c r="AK768" s="374">
        <v>100</v>
      </c>
      <c r="AL768" s="369">
        <v>1.9E-2</v>
      </c>
      <c r="AM768" s="369">
        <v>0.2</v>
      </c>
      <c r="AN768" s="369" t="s">
        <v>666</v>
      </c>
      <c r="AO768" s="367" t="s">
        <v>1324</v>
      </c>
      <c r="AP768" s="370" t="s">
        <v>716</v>
      </c>
      <c r="AQ768" s="376" t="s">
        <v>659</v>
      </c>
      <c r="AR768" s="369">
        <v>6.3326999999999993E-3</v>
      </c>
      <c r="AS768" s="369">
        <v>6.3326999999999993E-3</v>
      </c>
      <c r="AT768" s="369"/>
      <c r="AX768" s="680"/>
      <c r="AY768" s="681"/>
      <c r="AZ768" s="681"/>
      <c r="BA768" s="681"/>
      <c r="BB768" s="682"/>
      <c r="BC768" s="681"/>
      <c r="BD768" s="681"/>
      <c r="BE768" s="681"/>
      <c r="BF768" s="681"/>
      <c r="BG768" s="682"/>
      <c r="BH768" s="682"/>
      <c r="BI768" s="683"/>
      <c r="BJ768" s="683"/>
      <c r="BK768" s="683"/>
      <c r="BL768" s="682"/>
      <c r="BM768" s="682"/>
      <c r="BN768" s="682"/>
      <c r="BO768" s="682"/>
      <c r="BP768" s="682"/>
      <c r="BQ768" s="682"/>
      <c r="BR768" s="682"/>
      <c r="BS768" s="682"/>
      <c r="BT768" s="685"/>
      <c r="BU768" s="686"/>
      <c r="BV768" s="684"/>
      <c r="BW768" s="687"/>
    </row>
    <row r="769" spans="2:75" ht="15.75" customHeight="1">
      <c r="B769" s="363" t="s">
        <v>1047</v>
      </c>
      <c r="C769" s="364">
        <v>34096240000153</v>
      </c>
      <c r="D769" s="365" t="s">
        <v>11</v>
      </c>
      <c r="E769" s="365" t="s">
        <v>620</v>
      </c>
      <c r="F769" s="365" t="s">
        <v>685</v>
      </c>
      <c r="G769" s="366" t="s">
        <v>738</v>
      </c>
      <c r="H769" s="366" t="s">
        <v>34</v>
      </c>
      <c r="I769" s="366" t="s">
        <v>1319</v>
      </c>
      <c r="J769" s="366" t="s">
        <v>608</v>
      </c>
      <c r="K769" s="367" t="s">
        <v>48</v>
      </c>
      <c r="L769" s="368" t="s">
        <v>1339</v>
      </c>
      <c r="M769" s="368" t="s">
        <v>34</v>
      </c>
      <c r="N769" s="367">
        <v>503843</v>
      </c>
      <c r="O769" s="367" t="s">
        <v>1321</v>
      </c>
      <c r="P769" s="371">
        <v>43682</v>
      </c>
      <c r="Q769" s="372">
        <v>62753784.649999999</v>
      </c>
      <c r="R769" s="372">
        <v>69979582.245873034</v>
      </c>
      <c r="S769" s="367">
        <v>271</v>
      </c>
      <c r="T769" s="369">
        <v>8.8183372652447911E-2</v>
      </c>
      <c r="U769" s="369">
        <v>1.1399636700295048</v>
      </c>
      <c r="V769" s="369">
        <v>0.12453491435592756</v>
      </c>
      <c r="W769" s="369">
        <v>1.2208585724764378</v>
      </c>
      <c r="X769" s="369">
        <v>0.22376752668622513</v>
      </c>
      <c r="Y769" s="369">
        <v>1.6968698045935926</v>
      </c>
      <c r="Z769" s="369">
        <v>0.33400955469299021</v>
      </c>
      <c r="AA769" s="369">
        <v>1.8986185908521256</v>
      </c>
      <c r="AB769" s="369">
        <v>5.491381739765485E-3</v>
      </c>
      <c r="AC769" s="373">
        <v>3.6893794898233097</v>
      </c>
      <c r="AD769" s="555">
        <v>0</v>
      </c>
      <c r="AE769" s="370" t="s">
        <v>2476</v>
      </c>
      <c r="AF769" s="370" t="s">
        <v>2278</v>
      </c>
      <c r="AG769" s="374" t="s">
        <v>1444</v>
      </c>
      <c r="AH769" s="374" t="s">
        <v>2279</v>
      </c>
      <c r="AI769" s="374">
        <v>5000</v>
      </c>
      <c r="AJ769" s="374">
        <v>5000</v>
      </c>
      <c r="AK769" s="374">
        <v>5000</v>
      </c>
      <c r="AL769" s="369">
        <v>0.02</v>
      </c>
      <c r="AM769" s="369">
        <v>0.2</v>
      </c>
      <c r="AN769" s="369" t="s">
        <v>34</v>
      </c>
      <c r="AO769" s="367" t="s">
        <v>1324</v>
      </c>
      <c r="AP769" s="370" t="s">
        <v>13</v>
      </c>
      <c r="AQ769" s="376" t="s">
        <v>668</v>
      </c>
      <c r="AR769" s="369">
        <v>3.3333333333333331E-3</v>
      </c>
      <c r="AS769" s="369">
        <v>3.3333333333333331E-3</v>
      </c>
      <c r="AT769" s="369"/>
      <c r="AX769" s="680"/>
      <c r="AY769" s="681"/>
      <c r="AZ769" s="681"/>
      <c r="BA769" s="681"/>
      <c r="BB769" s="682"/>
      <c r="BC769" s="681"/>
      <c r="BD769" s="681"/>
      <c r="BE769" s="681"/>
      <c r="BF769" s="681"/>
      <c r="BG769" s="682"/>
      <c r="BH769" s="682"/>
      <c r="BI769" s="683"/>
      <c r="BJ769" s="683"/>
      <c r="BK769" s="683"/>
      <c r="BL769" s="682"/>
      <c r="BM769" s="682"/>
      <c r="BN769" s="682"/>
      <c r="BO769" s="682"/>
      <c r="BP769" s="682"/>
      <c r="BQ769" s="682"/>
      <c r="BR769" s="682"/>
      <c r="BS769" s="682"/>
      <c r="BT769" s="685"/>
      <c r="BU769" s="686"/>
      <c r="BV769" s="684"/>
      <c r="BW769" s="687"/>
    </row>
    <row r="770" spans="2:75" ht="15.75" customHeight="1">
      <c r="B770" s="363" t="s">
        <v>1048</v>
      </c>
      <c r="C770" s="364">
        <v>35420451000162</v>
      </c>
      <c r="D770" s="365" t="s">
        <v>11</v>
      </c>
      <c r="E770" s="365" t="s">
        <v>620</v>
      </c>
      <c r="F770" s="365" t="s">
        <v>685</v>
      </c>
      <c r="G770" s="366" t="s">
        <v>738</v>
      </c>
      <c r="H770" s="366" t="s">
        <v>34</v>
      </c>
      <c r="I770" s="366" t="s">
        <v>1319</v>
      </c>
      <c r="J770" s="366" t="s">
        <v>690</v>
      </c>
      <c r="K770" s="367" t="s">
        <v>48</v>
      </c>
      <c r="L770" s="368" t="s">
        <v>1339</v>
      </c>
      <c r="M770" s="368" t="s">
        <v>34</v>
      </c>
      <c r="N770" s="367">
        <v>535133</v>
      </c>
      <c r="O770" s="367" t="s">
        <v>1321</v>
      </c>
      <c r="P770" s="371">
        <v>43871</v>
      </c>
      <c r="Q770" s="372">
        <v>30553039.27</v>
      </c>
      <c r="R770" s="372">
        <v>21799312.630793668</v>
      </c>
      <c r="S770" s="367">
        <v>211</v>
      </c>
      <c r="T770" s="369">
        <v>0.10553165737850656</v>
      </c>
      <c r="U770" s="369">
        <v>1.3642283327452107</v>
      </c>
      <c r="V770" s="369">
        <v>0.18195143453248042</v>
      </c>
      <c r="W770" s="369">
        <v>1.7837324558515739</v>
      </c>
      <c r="X770" s="369">
        <v>0.28127756786304037</v>
      </c>
      <c r="Y770" s="369">
        <v>2.1329788941430876</v>
      </c>
      <c r="Z770" s="369" t="s">
        <v>1421</v>
      </c>
      <c r="AA770" s="369" t="s">
        <v>1421</v>
      </c>
      <c r="AB770" s="369">
        <v>1.250433545981448E-2</v>
      </c>
      <c r="AC770" s="373">
        <v>5.6098634865074795</v>
      </c>
      <c r="AD770" s="555">
        <v>22681938000157</v>
      </c>
      <c r="AE770" s="370" t="s">
        <v>2476</v>
      </c>
      <c r="AF770" s="370" t="s">
        <v>761</v>
      </c>
      <c r="AG770" s="374" t="s">
        <v>761</v>
      </c>
      <c r="AH770" s="374" t="s">
        <v>2279</v>
      </c>
      <c r="AI770" s="374">
        <v>50000</v>
      </c>
      <c r="AJ770" s="374">
        <v>10000</v>
      </c>
      <c r="AK770" s="374">
        <v>30000</v>
      </c>
      <c r="AL770" s="369">
        <v>0.02</v>
      </c>
      <c r="AM770" s="369">
        <v>0.2</v>
      </c>
      <c r="AN770" s="369" t="s">
        <v>64</v>
      </c>
      <c r="AO770" s="367" t="s">
        <v>1324</v>
      </c>
      <c r="AP770" s="370" t="s">
        <v>13</v>
      </c>
      <c r="AQ770" s="376" t="s">
        <v>679</v>
      </c>
      <c r="AR770" s="369">
        <v>5.3333333333333332E-3</v>
      </c>
      <c r="AS770" s="369">
        <v>5.3333333333333332E-3</v>
      </c>
      <c r="AT770" s="369"/>
      <c r="AX770" s="680"/>
      <c r="AY770" s="681"/>
      <c r="AZ770" s="681"/>
      <c r="BA770" s="681"/>
      <c r="BB770" s="682"/>
      <c r="BC770" s="681"/>
      <c r="BD770" s="681"/>
      <c r="BE770" s="681"/>
      <c r="BF770" s="681"/>
      <c r="BG770" s="682"/>
      <c r="BH770" s="682"/>
      <c r="BI770" s="683"/>
      <c r="BJ770" s="683"/>
      <c r="BK770" s="683"/>
      <c r="BL770" s="682"/>
      <c r="BM770" s="682"/>
      <c r="BN770" s="682"/>
      <c r="BO770" s="682"/>
      <c r="BP770" s="682"/>
      <c r="BQ770" s="682"/>
      <c r="BR770" s="682"/>
      <c r="BS770" s="682"/>
      <c r="BT770" s="685"/>
      <c r="BU770" s="686"/>
      <c r="BV770" s="684"/>
      <c r="BW770" s="687"/>
    </row>
    <row r="771" spans="2:75" ht="15.75" customHeight="1">
      <c r="B771" s="363" t="s">
        <v>1638</v>
      </c>
      <c r="C771" s="364">
        <v>44669531000147</v>
      </c>
      <c r="D771" s="365" t="s">
        <v>11</v>
      </c>
      <c r="E771" s="365" t="s">
        <v>620</v>
      </c>
      <c r="F771" s="365" t="s">
        <v>685</v>
      </c>
      <c r="G771" s="366" t="s">
        <v>738</v>
      </c>
      <c r="H771" s="366" t="s">
        <v>34</v>
      </c>
      <c r="I771" s="366" t="s">
        <v>1319</v>
      </c>
      <c r="J771" s="366" t="s">
        <v>608</v>
      </c>
      <c r="K771" s="367" t="s">
        <v>48</v>
      </c>
      <c r="L771" s="368"/>
      <c r="M771" s="368"/>
      <c r="N771" s="367">
        <v>640824</v>
      </c>
      <c r="O771" s="367" t="s">
        <v>1321</v>
      </c>
      <c r="P771" s="371">
        <v>44610</v>
      </c>
      <c r="Q771" s="372">
        <v>1109652.98</v>
      </c>
      <c r="R771" s="372" t="s">
        <v>1421</v>
      </c>
      <c r="S771" s="367">
        <v>102</v>
      </c>
      <c r="T771" s="369" t="s">
        <v>1421</v>
      </c>
      <c r="U771" s="369" t="s">
        <v>1421</v>
      </c>
      <c r="V771" s="369" t="s">
        <v>1421</v>
      </c>
      <c r="W771" s="369" t="s">
        <v>1421</v>
      </c>
      <c r="X771" s="369" t="s">
        <v>1421</v>
      </c>
      <c r="Y771" s="369" t="s">
        <v>1421</v>
      </c>
      <c r="Z771" s="369" t="s">
        <v>1421</v>
      </c>
      <c r="AA771" s="369" t="s">
        <v>1421</v>
      </c>
      <c r="AB771" s="369" t="s">
        <v>1421</v>
      </c>
      <c r="AC771" s="373" t="s">
        <v>1421</v>
      </c>
      <c r="AD771" s="555">
        <v>42592476000109</v>
      </c>
      <c r="AE771" s="370" t="s">
        <v>2476</v>
      </c>
      <c r="AF771" s="370" t="s">
        <v>973</v>
      </c>
      <c r="AG771" s="374" t="s">
        <v>973</v>
      </c>
      <c r="AH771" s="374" t="s">
        <v>2300</v>
      </c>
      <c r="AI771" s="374">
        <v>100000</v>
      </c>
      <c r="AJ771" s="374">
        <v>100000</v>
      </c>
      <c r="AK771" s="374">
        <v>100000</v>
      </c>
      <c r="AL771" s="369">
        <v>5.0000000000000001E-4</v>
      </c>
      <c r="AM771" s="369" t="s">
        <v>34</v>
      </c>
      <c r="AN771" s="369" t="s">
        <v>2291</v>
      </c>
      <c r="AO771" s="367" t="s">
        <v>1324</v>
      </c>
      <c r="AP771" s="370" t="s">
        <v>13</v>
      </c>
      <c r="AQ771" s="376" t="s">
        <v>671</v>
      </c>
      <c r="AR771" s="369" t="s">
        <v>34</v>
      </c>
      <c r="AS771" s="369" t="s">
        <v>34</v>
      </c>
      <c r="AT771" s="369"/>
      <c r="AX771" s="680"/>
      <c r="AY771" s="681"/>
      <c r="AZ771" s="681"/>
      <c r="BA771" s="681"/>
      <c r="BB771" s="682"/>
      <c r="BC771" s="681"/>
      <c r="BD771" s="681"/>
      <c r="BE771" s="681"/>
      <c r="BF771" s="681"/>
      <c r="BG771" s="682"/>
      <c r="BH771" s="682"/>
      <c r="BI771" s="683"/>
      <c r="BJ771" s="683"/>
      <c r="BK771" s="683"/>
      <c r="BL771" s="682"/>
      <c r="BM771" s="682"/>
      <c r="BN771" s="682"/>
      <c r="BO771" s="682"/>
      <c r="BP771" s="682"/>
      <c r="BQ771" s="682"/>
      <c r="BR771" s="682"/>
      <c r="BS771" s="682"/>
      <c r="BT771" s="685"/>
      <c r="BU771" s="686"/>
      <c r="BV771" s="684"/>
      <c r="BW771" s="687"/>
    </row>
    <row r="772" spans="2:75" ht="15.75" customHeight="1">
      <c r="B772" s="363" t="s">
        <v>1049</v>
      </c>
      <c r="C772" s="364">
        <v>30877877000126</v>
      </c>
      <c r="D772" s="365" t="s">
        <v>11</v>
      </c>
      <c r="E772" s="365" t="s">
        <v>620</v>
      </c>
      <c r="F772" s="365" t="s">
        <v>685</v>
      </c>
      <c r="G772" s="366" t="s">
        <v>738</v>
      </c>
      <c r="H772" s="366" t="s">
        <v>34</v>
      </c>
      <c r="I772" s="366" t="s">
        <v>1319</v>
      </c>
      <c r="J772" s="366" t="s">
        <v>608</v>
      </c>
      <c r="K772" s="367" t="s">
        <v>48</v>
      </c>
      <c r="L772" s="368" t="s">
        <v>715</v>
      </c>
      <c r="M772" s="368" t="s">
        <v>34</v>
      </c>
      <c r="N772" s="367">
        <v>471331</v>
      </c>
      <c r="O772" s="367" t="s">
        <v>1321</v>
      </c>
      <c r="P772" s="371">
        <v>43311</v>
      </c>
      <c r="Q772" s="372">
        <v>58841348.590000004</v>
      </c>
      <c r="R772" s="372">
        <v>46958930.899285696</v>
      </c>
      <c r="S772" s="367">
        <v>271</v>
      </c>
      <c r="T772" s="369">
        <v>9.4116528873928962E-2</v>
      </c>
      <c r="U772" s="369">
        <v>1.2166627385461384</v>
      </c>
      <c r="V772" s="369">
        <v>0.14697581971801466</v>
      </c>
      <c r="W772" s="369">
        <v>1.4408544814721584</v>
      </c>
      <c r="X772" s="369">
        <v>0.23379409328674017</v>
      </c>
      <c r="Y772" s="369">
        <v>1.7729030805569004</v>
      </c>
      <c r="Z772" s="369">
        <v>0.30961810397509959</v>
      </c>
      <c r="AA772" s="369">
        <v>1.759969677549609</v>
      </c>
      <c r="AB772" s="369">
        <v>7.7530159421063741E-3</v>
      </c>
      <c r="AC772" s="373">
        <v>5.1649348942836273</v>
      </c>
      <c r="AD772" s="555">
        <v>22672424000135</v>
      </c>
      <c r="AE772" s="370" t="s">
        <v>2292</v>
      </c>
      <c r="AF772" s="370" t="s">
        <v>2278</v>
      </c>
      <c r="AG772" s="374" t="s">
        <v>1444</v>
      </c>
      <c r="AH772" s="374" t="s">
        <v>726</v>
      </c>
      <c r="AI772" s="374">
        <v>50000</v>
      </c>
      <c r="AJ772" s="374">
        <v>50000</v>
      </c>
      <c r="AK772" s="374">
        <v>0</v>
      </c>
      <c r="AL772" s="369">
        <v>0</v>
      </c>
      <c r="AM772" s="369" t="s">
        <v>34</v>
      </c>
      <c r="AN772" s="369" t="s">
        <v>34</v>
      </c>
      <c r="AO772" s="367" t="s">
        <v>1324</v>
      </c>
      <c r="AP772" s="370" t="s">
        <v>13</v>
      </c>
      <c r="AQ772" s="376" t="s">
        <v>679</v>
      </c>
      <c r="AR772" s="369">
        <v>6.6666666666666662E-3</v>
      </c>
      <c r="AS772" s="369">
        <v>6.6666666666666662E-3</v>
      </c>
      <c r="AT772" s="369"/>
      <c r="AX772" s="680"/>
      <c r="AY772" s="681"/>
      <c r="AZ772" s="681"/>
      <c r="BA772" s="681"/>
      <c r="BB772" s="682"/>
      <c r="BC772" s="681"/>
      <c r="BD772" s="681"/>
      <c r="BE772" s="681"/>
      <c r="BF772" s="681"/>
      <c r="BG772" s="682"/>
      <c r="BH772" s="682"/>
      <c r="BI772" s="683"/>
      <c r="BJ772" s="683"/>
      <c r="BK772" s="683"/>
      <c r="BL772" s="682"/>
      <c r="BM772" s="682"/>
      <c r="BN772" s="682"/>
      <c r="BO772" s="682"/>
      <c r="BP772" s="682"/>
      <c r="BQ772" s="682"/>
      <c r="BR772" s="682"/>
      <c r="BS772" s="682"/>
      <c r="BT772" s="685"/>
      <c r="BU772" s="686"/>
      <c r="BV772" s="684"/>
      <c r="BW772" s="687"/>
    </row>
    <row r="773" spans="2:75" ht="15.75" customHeight="1">
      <c r="B773" s="363" t="s">
        <v>645</v>
      </c>
      <c r="C773" s="364">
        <v>22672424000135</v>
      </c>
      <c r="D773" s="365" t="s">
        <v>11</v>
      </c>
      <c r="E773" s="365" t="s">
        <v>620</v>
      </c>
      <c r="F773" s="365" t="s">
        <v>685</v>
      </c>
      <c r="G773" s="366" t="s">
        <v>738</v>
      </c>
      <c r="H773" s="366" t="s">
        <v>34</v>
      </c>
      <c r="I773" s="366" t="s">
        <v>1319</v>
      </c>
      <c r="J773" s="366" t="s">
        <v>608</v>
      </c>
      <c r="K773" s="367" t="s">
        <v>48</v>
      </c>
      <c r="L773" s="368"/>
      <c r="M773" s="368" t="s">
        <v>34</v>
      </c>
      <c r="N773" s="367">
        <v>407410</v>
      </c>
      <c r="O773" s="367" t="s">
        <v>1321</v>
      </c>
      <c r="P773" s="371">
        <v>42276</v>
      </c>
      <c r="Q773" s="372">
        <v>199570797.74000001</v>
      </c>
      <c r="R773" s="372">
        <v>177978751.69452384</v>
      </c>
      <c r="S773" s="367">
        <v>271</v>
      </c>
      <c r="T773" s="369">
        <v>9.4414348984181551E-2</v>
      </c>
      <c r="U773" s="369">
        <v>1.2205127172403103</v>
      </c>
      <c r="V773" s="369">
        <v>0.14783691381239028</v>
      </c>
      <c r="W773" s="369">
        <v>1.4492960828677535</v>
      </c>
      <c r="X773" s="369">
        <v>0.2362619114116753</v>
      </c>
      <c r="Y773" s="369">
        <v>1.7916169937034812</v>
      </c>
      <c r="Z773" s="369">
        <v>0.31327555914223693</v>
      </c>
      <c r="AA773" s="369">
        <v>1.7807598384236532</v>
      </c>
      <c r="AB773" s="369">
        <v>7.8645007926543935E-3</v>
      </c>
      <c r="AC773" s="373">
        <v>5.1873049885537901</v>
      </c>
      <c r="AD773" s="555">
        <v>0</v>
      </c>
      <c r="AE773" s="370" t="s">
        <v>2476</v>
      </c>
      <c r="AF773" s="370" t="s">
        <v>2278</v>
      </c>
      <c r="AG773" s="374" t="s">
        <v>1444</v>
      </c>
      <c r="AH773" s="374" t="s">
        <v>726</v>
      </c>
      <c r="AI773" s="374">
        <v>50000</v>
      </c>
      <c r="AJ773" s="374">
        <v>10000</v>
      </c>
      <c r="AK773" s="374">
        <v>30000</v>
      </c>
      <c r="AL773" s="369">
        <v>0.02</v>
      </c>
      <c r="AM773" s="369">
        <v>0.2</v>
      </c>
      <c r="AN773" s="369" t="s">
        <v>34</v>
      </c>
      <c r="AO773" s="367" t="s">
        <v>1324</v>
      </c>
      <c r="AP773" s="370" t="s">
        <v>13</v>
      </c>
      <c r="AQ773" s="376" t="s">
        <v>679</v>
      </c>
      <c r="AR773" s="369">
        <v>6.6666666666666662E-3</v>
      </c>
      <c r="AS773" s="369">
        <v>6.6666666666666662E-3</v>
      </c>
      <c r="AT773" s="369"/>
      <c r="AX773" s="680"/>
      <c r="AY773" s="681"/>
      <c r="AZ773" s="681"/>
      <c r="BA773" s="681"/>
      <c r="BB773" s="682"/>
      <c r="BC773" s="681"/>
      <c r="BD773" s="681"/>
      <c r="BE773" s="681"/>
      <c r="BF773" s="681"/>
      <c r="BG773" s="682"/>
      <c r="BH773" s="682"/>
      <c r="BI773" s="683"/>
      <c r="BJ773" s="683"/>
      <c r="BK773" s="683"/>
      <c r="BL773" s="682"/>
      <c r="BM773" s="682"/>
      <c r="BN773" s="682"/>
      <c r="BO773" s="682"/>
      <c r="BP773" s="682"/>
      <c r="BQ773" s="682"/>
      <c r="BR773" s="682"/>
      <c r="BS773" s="682"/>
      <c r="BT773" s="685"/>
      <c r="BU773" s="686"/>
      <c r="BV773" s="684"/>
      <c r="BW773" s="687"/>
    </row>
    <row r="774" spans="2:75" ht="15.75" customHeight="1">
      <c r="B774" s="363" t="s">
        <v>529</v>
      </c>
      <c r="C774" s="364">
        <v>21006934000100</v>
      </c>
      <c r="D774" s="365" t="s">
        <v>13</v>
      </c>
      <c r="E774" s="365" t="s">
        <v>616</v>
      </c>
      <c r="F774" s="365" t="s">
        <v>619</v>
      </c>
      <c r="G774" s="366" t="s">
        <v>34</v>
      </c>
      <c r="H774" s="366" t="s">
        <v>1338</v>
      </c>
      <c r="I774" s="366" t="s">
        <v>34</v>
      </c>
      <c r="J774" s="366" t="s">
        <v>611</v>
      </c>
      <c r="K774" s="367" t="s">
        <v>48</v>
      </c>
      <c r="L774" s="368"/>
      <c r="M774" s="368" t="s">
        <v>1418</v>
      </c>
      <c r="N774" s="367">
        <v>384844</v>
      </c>
      <c r="O774" s="367" t="s">
        <v>1321</v>
      </c>
      <c r="P774" s="371">
        <v>41996</v>
      </c>
      <c r="Q774" s="372">
        <v>106751589.41</v>
      </c>
      <c r="R774" s="372">
        <v>113725687.52619043</v>
      </c>
      <c r="S774" s="367">
        <v>35</v>
      </c>
      <c r="T774" s="369">
        <v>-8.9281898943656568E-2</v>
      </c>
      <c r="U774" s="369">
        <v>-1.1541645338078235</v>
      </c>
      <c r="V774" s="369">
        <v>-9.8808053241438265E-2</v>
      </c>
      <c r="W774" s="369">
        <v>-0.96864930974095509</v>
      </c>
      <c r="X774" s="369">
        <v>0.19773604982329096</v>
      </c>
      <c r="Y774" s="369">
        <v>1.4994683866495611</v>
      </c>
      <c r="Z774" s="369">
        <v>0.18495635252882514</v>
      </c>
      <c r="AA774" s="369">
        <v>1.0513518684523928</v>
      </c>
      <c r="AB774" s="369">
        <v>0.11157479735343225</v>
      </c>
      <c r="AC774" s="373">
        <v>-1.7473037794853756</v>
      </c>
      <c r="AD774" s="555">
        <v>0</v>
      </c>
      <c r="AE774" s="370" t="s">
        <v>2476</v>
      </c>
      <c r="AF774" s="370" t="s">
        <v>2278</v>
      </c>
      <c r="AG774" s="374" t="s">
        <v>1444</v>
      </c>
      <c r="AH774" s="374" t="s">
        <v>726</v>
      </c>
      <c r="AI774" s="374">
        <v>250000</v>
      </c>
      <c r="AJ774" s="374">
        <v>50000</v>
      </c>
      <c r="AK774" s="374">
        <v>250000</v>
      </c>
      <c r="AL774" s="369">
        <v>0.02</v>
      </c>
      <c r="AM774" s="369">
        <v>0.2</v>
      </c>
      <c r="AN774" s="369" t="s">
        <v>34</v>
      </c>
      <c r="AO774" s="367" t="s">
        <v>1324</v>
      </c>
      <c r="AP774" s="370" t="s">
        <v>13</v>
      </c>
      <c r="AQ774" s="376" t="s">
        <v>679</v>
      </c>
      <c r="AR774" s="369">
        <v>3.3333333333333331E-3</v>
      </c>
      <c r="AS774" s="369">
        <v>3.3333333333333331E-3</v>
      </c>
      <c r="AT774" s="369"/>
      <c r="AX774" s="680"/>
      <c r="AY774" s="681"/>
      <c r="AZ774" s="681"/>
      <c r="BA774" s="681"/>
      <c r="BB774" s="682"/>
      <c r="BC774" s="681"/>
      <c r="BD774" s="681"/>
      <c r="BE774" s="681"/>
      <c r="BF774" s="681"/>
      <c r="BG774" s="682"/>
      <c r="BH774" s="682"/>
      <c r="BI774" s="683"/>
      <c r="BJ774" s="683"/>
      <c r="BK774" s="683"/>
      <c r="BL774" s="682"/>
      <c r="BM774" s="682"/>
      <c r="BN774" s="682"/>
      <c r="BO774" s="682"/>
      <c r="BP774" s="682"/>
      <c r="BQ774" s="682"/>
      <c r="BR774" s="682"/>
      <c r="BS774" s="682"/>
      <c r="BT774" s="685"/>
      <c r="BU774" s="686"/>
      <c r="BV774" s="684"/>
      <c r="BW774" s="687"/>
    </row>
    <row r="775" spans="2:75" ht="15.75" customHeight="1">
      <c r="B775" s="363" t="s">
        <v>1050</v>
      </c>
      <c r="C775" s="364">
        <v>31146414000157</v>
      </c>
      <c r="D775" s="365" t="s">
        <v>14</v>
      </c>
      <c r="E775" s="365" t="s">
        <v>607</v>
      </c>
      <c r="F775" s="365"/>
      <c r="G775" s="366"/>
      <c r="H775" s="366" t="s">
        <v>34</v>
      </c>
      <c r="I775" s="366" t="s">
        <v>34</v>
      </c>
      <c r="J775" s="366" t="s">
        <v>608</v>
      </c>
      <c r="K775" s="367" t="s">
        <v>48</v>
      </c>
      <c r="L775" s="368"/>
      <c r="M775" s="368" t="s">
        <v>34</v>
      </c>
      <c r="N775" s="367">
        <v>487198</v>
      </c>
      <c r="O775" s="367" t="s">
        <v>1321</v>
      </c>
      <c r="P775" s="371">
        <v>43507</v>
      </c>
      <c r="Q775" s="372">
        <v>6596716.1100000003</v>
      </c>
      <c r="R775" s="372">
        <v>12740588.708253967</v>
      </c>
      <c r="S775" s="367">
        <v>3</v>
      </c>
      <c r="T775" s="369">
        <v>7.3437694274448795E-2</v>
      </c>
      <c r="U775" s="369">
        <v>0.94934340755543223</v>
      </c>
      <c r="V775" s="369">
        <v>-6.3071952805137221E-2</v>
      </c>
      <c r="W775" s="369">
        <v>-0.61831603340494035</v>
      </c>
      <c r="X775" s="369">
        <v>9.4924923343861822E-2</v>
      </c>
      <c r="Y775" s="369">
        <v>0.71983293783027802</v>
      </c>
      <c r="Z775" s="369">
        <v>9.4333161220910622E-2</v>
      </c>
      <c r="AA775" s="369">
        <v>0.53622027008328121</v>
      </c>
      <c r="AB775" s="369">
        <v>0.22410370713038594</v>
      </c>
      <c r="AC775" s="373">
        <v>-0.61209633956931053</v>
      </c>
      <c r="AD775" s="555">
        <v>0</v>
      </c>
      <c r="AE775" s="370" t="s">
        <v>2336</v>
      </c>
      <c r="AF775" s="370" t="s">
        <v>2278</v>
      </c>
      <c r="AG775" s="374" t="s">
        <v>1444</v>
      </c>
      <c r="AH775" s="374" t="s">
        <v>2282</v>
      </c>
      <c r="AI775" s="374">
        <v>1000</v>
      </c>
      <c r="AJ775" s="374">
        <v>0</v>
      </c>
      <c r="AK775" s="374">
        <v>0</v>
      </c>
      <c r="AL775" s="369">
        <v>0.02</v>
      </c>
      <c r="AM775" s="369">
        <v>0.2</v>
      </c>
      <c r="AN775" s="369" t="s">
        <v>34</v>
      </c>
      <c r="AO775" s="367" t="s">
        <v>1324</v>
      </c>
      <c r="AP775" s="370" t="s">
        <v>716</v>
      </c>
      <c r="AQ775" s="376" t="s">
        <v>659</v>
      </c>
      <c r="AR775" s="369">
        <v>5.3333333333333332E-3</v>
      </c>
      <c r="AS775" s="369">
        <v>5.3333333333333332E-3</v>
      </c>
      <c r="AT775" s="369"/>
      <c r="AX775" s="680"/>
      <c r="AY775" s="681"/>
      <c r="AZ775" s="681"/>
      <c r="BA775" s="681"/>
      <c r="BB775" s="682"/>
      <c r="BC775" s="681"/>
      <c r="BD775" s="681"/>
      <c r="BE775" s="681"/>
      <c r="BF775" s="681"/>
      <c r="BG775" s="682"/>
      <c r="BH775" s="682"/>
      <c r="BI775" s="683"/>
      <c r="BJ775" s="683"/>
      <c r="BK775" s="683"/>
      <c r="BL775" s="682"/>
      <c r="BM775" s="682"/>
      <c r="BN775" s="682"/>
      <c r="BO775" s="682"/>
      <c r="BP775" s="682"/>
      <c r="BQ775" s="682"/>
      <c r="BR775" s="682"/>
      <c r="BS775" s="682"/>
      <c r="BT775" s="685"/>
      <c r="BU775" s="686"/>
      <c r="BV775" s="684"/>
      <c r="BW775" s="687"/>
    </row>
    <row r="776" spans="2:75" ht="15.75" customHeight="1">
      <c r="B776" s="363" t="s">
        <v>274</v>
      </c>
      <c r="C776" s="364">
        <v>24325422000103</v>
      </c>
      <c r="D776" s="365" t="s">
        <v>14</v>
      </c>
      <c r="E776" s="365" t="s">
        <v>607</v>
      </c>
      <c r="F776" s="365"/>
      <c r="G776" s="366"/>
      <c r="H776" s="366" t="s">
        <v>34</v>
      </c>
      <c r="I776" s="366" t="s">
        <v>34</v>
      </c>
      <c r="J776" s="366" t="s">
        <v>608</v>
      </c>
      <c r="K776" s="367" t="s">
        <v>48</v>
      </c>
      <c r="L776" s="368"/>
      <c r="M776" s="368" t="s">
        <v>34</v>
      </c>
      <c r="N776" s="367">
        <v>414948</v>
      </c>
      <c r="O776" s="367" t="s">
        <v>1321</v>
      </c>
      <c r="P776" s="371">
        <v>42439</v>
      </c>
      <c r="Q776" s="372">
        <v>249685708.21000001</v>
      </c>
      <c r="R776" s="372">
        <v>257503993.7744841</v>
      </c>
      <c r="S776" s="367">
        <v>30</v>
      </c>
      <c r="T776" s="369">
        <v>-8.2361672559299048E-2</v>
      </c>
      <c r="U776" s="369">
        <v>-1.0647054166379812</v>
      </c>
      <c r="V776" s="369">
        <v>-0.17838881904844994</v>
      </c>
      <c r="W776" s="369">
        <v>-1.7488069116649456</v>
      </c>
      <c r="X776" s="369">
        <v>-2.3281859956924777E-2</v>
      </c>
      <c r="Y776" s="369">
        <v>-0.17655057344884303</v>
      </c>
      <c r="Z776" s="369">
        <v>0.38777045738237415</v>
      </c>
      <c r="AA776" s="369">
        <v>2.2042129903922132</v>
      </c>
      <c r="AB776" s="369">
        <v>0.20018936445052776</v>
      </c>
      <c r="AC776" s="373">
        <v>-1.3663325514923859</v>
      </c>
      <c r="AD776" s="555">
        <v>0</v>
      </c>
      <c r="AE776" s="370" t="s">
        <v>2477</v>
      </c>
      <c r="AF776" s="370" t="s">
        <v>2287</v>
      </c>
      <c r="AG776" s="374" t="s">
        <v>1445</v>
      </c>
      <c r="AH776" s="374" t="s">
        <v>2282</v>
      </c>
      <c r="AI776" s="374">
        <v>100</v>
      </c>
      <c r="AJ776" s="374">
        <v>100</v>
      </c>
      <c r="AK776" s="374">
        <v>100</v>
      </c>
      <c r="AL776" s="369">
        <v>0.02</v>
      </c>
      <c r="AM776" s="369">
        <v>0.2</v>
      </c>
      <c r="AN776" s="369" t="s">
        <v>2329</v>
      </c>
      <c r="AO776" s="367" t="s">
        <v>1324</v>
      </c>
      <c r="AP776" s="370" t="s">
        <v>716</v>
      </c>
      <c r="AQ776" s="376" t="s">
        <v>659</v>
      </c>
      <c r="AR776" s="369">
        <v>7.416666666666666E-3</v>
      </c>
      <c r="AS776" s="369">
        <v>7.416666666666666E-3</v>
      </c>
      <c r="AT776" s="369"/>
      <c r="AX776" s="680"/>
      <c r="AY776" s="681"/>
      <c r="AZ776" s="681"/>
      <c r="BA776" s="681"/>
      <c r="BB776" s="682"/>
      <c r="BC776" s="681"/>
      <c r="BD776" s="681"/>
      <c r="BE776" s="681"/>
      <c r="BF776" s="681"/>
      <c r="BG776" s="682"/>
      <c r="BH776" s="682"/>
      <c r="BI776" s="683"/>
      <c r="BJ776" s="683"/>
      <c r="BK776" s="683"/>
      <c r="BL776" s="682"/>
      <c r="BM776" s="682"/>
      <c r="BN776" s="682"/>
      <c r="BO776" s="682"/>
      <c r="BP776" s="682"/>
      <c r="BQ776" s="682"/>
      <c r="BR776" s="682"/>
      <c r="BS776" s="682"/>
      <c r="BT776" s="685"/>
      <c r="BU776" s="686"/>
      <c r="BV776" s="684"/>
      <c r="BW776" s="687"/>
    </row>
    <row r="777" spans="2:75" ht="15.75" customHeight="1">
      <c r="B777" s="363" t="s">
        <v>1051</v>
      </c>
      <c r="C777" s="364">
        <v>34579122000104</v>
      </c>
      <c r="D777" s="365" t="s">
        <v>14</v>
      </c>
      <c r="E777" s="365" t="s">
        <v>614</v>
      </c>
      <c r="F777" s="365"/>
      <c r="G777" s="366"/>
      <c r="H777" s="366" t="s">
        <v>1338</v>
      </c>
      <c r="I777" s="366" t="s">
        <v>34</v>
      </c>
      <c r="J777" s="366" t="s">
        <v>608</v>
      </c>
      <c r="K777" s="367" t="s">
        <v>48</v>
      </c>
      <c r="L777" s="368"/>
      <c r="M777" s="368" t="s">
        <v>34</v>
      </c>
      <c r="N777" s="367">
        <v>507075</v>
      </c>
      <c r="O777" s="367" t="s">
        <v>1321</v>
      </c>
      <c r="P777" s="371">
        <v>43719</v>
      </c>
      <c r="Q777" s="372">
        <v>101441651.3</v>
      </c>
      <c r="R777" s="372">
        <v>115523452.4132937</v>
      </c>
      <c r="S777" s="367">
        <v>32</v>
      </c>
      <c r="T777" s="369">
        <v>5.3198102621707877E-2</v>
      </c>
      <c r="U777" s="369">
        <v>0.68770225586926337</v>
      </c>
      <c r="V777" s="369">
        <v>-6.276159607833165E-2</v>
      </c>
      <c r="W777" s="369">
        <v>-0.61527349973150491</v>
      </c>
      <c r="X777" s="369">
        <v>4.4228587845435374E-2</v>
      </c>
      <c r="Y777" s="369">
        <v>0.33539341622152574</v>
      </c>
      <c r="Z777" s="369" t="s">
        <v>1421</v>
      </c>
      <c r="AA777" s="369" t="s">
        <v>1421</v>
      </c>
      <c r="AB777" s="369">
        <v>0.30114070586547231</v>
      </c>
      <c r="AC777" s="373">
        <v>-0.38734357577290596</v>
      </c>
      <c r="AD777" s="555">
        <v>34337443000194</v>
      </c>
      <c r="AE777" s="370" t="s">
        <v>2478</v>
      </c>
      <c r="AF777" s="370" t="s">
        <v>2278</v>
      </c>
      <c r="AG777" s="374" t="s">
        <v>1444</v>
      </c>
      <c r="AH777" s="374" t="s">
        <v>2279</v>
      </c>
      <c r="AI777" s="374">
        <v>10000</v>
      </c>
      <c r="AJ777" s="374">
        <v>5000</v>
      </c>
      <c r="AK777" s="374">
        <v>5000</v>
      </c>
      <c r="AL777" s="369">
        <v>1.8700000000000001E-2</v>
      </c>
      <c r="AM777" s="369">
        <v>0.2</v>
      </c>
      <c r="AN777" s="369" t="s">
        <v>34</v>
      </c>
      <c r="AO777" s="367" t="s">
        <v>1324</v>
      </c>
      <c r="AP777" s="370" t="s">
        <v>716</v>
      </c>
      <c r="AQ777" s="376" t="s">
        <v>659</v>
      </c>
      <c r="AR777" s="369">
        <v>3.7399999999999998E-3</v>
      </c>
      <c r="AS777" s="369">
        <v>3.7399999999999998E-3</v>
      </c>
      <c r="AT777" s="369"/>
      <c r="AW777" s="680"/>
      <c r="AX777" s="680"/>
      <c r="AY777" s="681"/>
      <c r="AZ777" s="681"/>
      <c r="BA777" s="681"/>
      <c r="BB777" s="682"/>
      <c r="BC777" s="681"/>
      <c r="BD777" s="681"/>
      <c r="BE777" s="681"/>
      <c r="BF777" s="681"/>
      <c r="BG777" s="682"/>
      <c r="BH777" s="682"/>
      <c r="BI777" s="683"/>
      <c r="BJ777" s="683"/>
      <c r="BK777" s="683"/>
      <c r="BL777" s="218"/>
      <c r="BM777" s="682"/>
      <c r="BN777" s="682"/>
      <c r="BO777" s="682"/>
      <c r="BP777" s="682"/>
      <c r="BQ777" s="682"/>
      <c r="BR777" s="682"/>
      <c r="BS777" s="682"/>
      <c r="BT777" s="685"/>
      <c r="BU777" s="686"/>
      <c r="BV777" s="684"/>
      <c r="BW777" s="687"/>
    </row>
    <row r="778" spans="2:75" ht="15.75" customHeight="1">
      <c r="B778" s="363" t="s">
        <v>275</v>
      </c>
      <c r="C778" s="364">
        <v>32295931000150</v>
      </c>
      <c r="D778" s="365" t="s">
        <v>14</v>
      </c>
      <c r="E778" s="365" t="s">
        <v>614</v>
      </c>
      <c r="F778" s="365"/>
      <c r="G778" s="366"/>
      <c r="H778" s="366" t="s">
        <v>1338</v>
      </c>
      <c r="I778" s="366" t="s">
        <v>34</v>
      </c>
      <c r="J778" s="366" t="s">
        <v>608</v>
      </c>
      <c r="K778" s="367" t="s">
        <v>48</v>
      </c>
      <c r="L778" s="368"/>
      <c r="M778" s="368" t="s">
        <v>34</v>
      </c>
      <c r="N778" s="367">
        <v>483257</v>
      </c>
      <c r="O778" s="367" t="s">
        <v>1321</v>
      </c>
      <c r="P778" s="371">
        <v>43462</v>
      </c>
      <c r="Q778" s="372">
        <v>20968911.5</v>
      </c>
      <c r="R778" s="372">
        <v>21692765.142579358</v>
      </c>
      <c r="S778" s="367">
        <v>32</v>
      </c>
      <c r="T778" s="369">
        <v>5.8103403427203437E-2</v>
      </c>
      <c r="U778" s="369">
        <v>0.75111403680522626</v>
      </c>
      <c r="V778" s="369">
        <v>-6.0103676077090995E-2</v>
      </c>
      <c r="W778" s="369">
        <v>-0.58921699633843228</v>
      </c>
      <c r="X778" s="369">
        <v>4.7207684156321594E-2</v>
      </c>
      <c r="Y778" s="369">
        <v>0.35798444473124996</v>
      </c>
      <c r="Z778" s="369">
        <v>0.28582742438341668</v>
      </c>
      <c r="AA778" s="369">
        <v>1.6247357420914048</v>
      </c>
      <c r="AB778" s="369">
        <v>0.30333834865226789</v>
      </c>
      <c r="AC778" s="373">
        <v>-0.37302329993376115</v>
      </c>
      <c r="AD778" s="555">
        <v>32041670000142</v>
      </c>
      <c r="AE778" s="370" t="s">
        <v>2478</v>
      </c>
      <c r="AF778" s="370" t="s">
        <v>2278</v>
      </c>
      <c r="AG778" s="374" t="s">
        <v>1444</v>
      </c>
      <c r="AH778" s="374" t="s">
        <v>2279</v>
      </c>
      <c r="AI778" s="374">
        <v>10000</v>
      </c>
      <c r="AJ778" s="374">
        <v>5000</v>
      </c>
      <c r="AK778" s="374">
        <v>5000</v>
      </c>
      <c r="AL778" s="369">
        <v>1.8700000000000001E-2</v>
      </c>
      <c r="AM778" s="369">
        <v>0.2</v>
      </c>
      <c r="AN778" s="369" t="s">
        <v>34</v>
      </c>
      <c r="AO778" s="367" t="s">
        <v>1324</v>
      </c>
      <c r="AP778" s="370" t="s">
        <v>13</v>
      </c>
      <c r="AQ778" s="376" t="s">
        <v>668</v>
      </c>
      <c r="AR778" s="369">
        <v>3.7399999999999998E-3</v>
      </c>
      <c r="AS778" s="369">
        <v>3.7399999999999998E-3</v>
      </c>
      <c r="AT778" s="369"/>
      <c r="AX778" s="680"/>
      <c r="AY778" s="681"/>
      <c r="AZ778" s="681"/>
      <c r="BA778" s="681"/>
      <c r="BB778" s="682"/>
      <c r="BC778" s="681"/>
      <c r="BD778" s="681"/>
      <c r="BE778" s="681"/>
      <c r="BF778" s="681"/>
      <c r="BG778" s="682"/>
      <c r="BH778" s="682"/>
      <c r="BI778" s="683"/>
      <c r="BJ778" s="683"/>
      <c r="BK778" s="683"/>
      <c r="BL778" s="682"/>
      <c r="BM778" s="682"/>
      <c r="BN778" s="682"/>
      <c r="BO778" s="682"/>
      <c r="BP778" s="682"/>
      <c r="BQ778" s="682"/>
      <c r="BR778" s="682"/>
      <c r="BS778" s="682"/>
      <c r="BT778" s="685"/>
      <c r="BU778" s="686"/>
      <c r="BV778" s="684"/>
      <c r="BW778" s="687"/>
    </row>
    <row r="779" spans="2:75" ht="15.75" customHeight="1">
      <c r="B779" s="363" t="s">
        <v>276</v>
      </c>
      <c r="C779" s="364">
        <v>11182072000113</v>
      </c>
      <c r="D779" s="365" t="s">
        <v>14</v>
      </c>
      <c r="E779" s="365" t="s">
        <v>614</v>
      </c>
      <c r="F779" s="365"/>
      <c r="G779" s="366"/>
      <c r="H779" s="366" t="s">
        <v>1338</v>
      </c>
      <c r="I779" s="366" t="s">
        <v>34</v>
      </c>
      <c r="J779" s="366" t="s">
        <v>608</v>
      </c>
      <c r="K779" s="367" t="s">
        <v>48</v>
      </c>
      <c r="L779" s="368"/>
      <c r="M779" s="368" t="s">
        <v>34</v>
      </c>
      <c r="N779" s="367">
        <v>304425</v>
      </c>
      <c r="O779" s="367" t="s">
        <v>1321</v>
      </c>
      <c r="P779" s="371">
        <v>40204</v>
      </c>
      <c r="Q779" s="372">
        <v>164788746.68000001</v>
      </c>
      <c r="R779" s="372">
        <v>169105503.35257939</v>
      </c>
      <c r="S779" s="367">
        <v>32</v>
      </c>
      <c r="T779" s="369">
        <v>5.6704094139168104E-2</v>
      </c>
      <c r="U779" s="369">
        <v>0.73302489251969238</v>
      </c>
      <c r="V779" s="369">
        <v>-0.14478058297889684</v>
      </c>
      <c r="W779" s="369">
        <v>-1.4193338211382427</v>
      </c>
      <c r="X779" s="369">
        <v>-2.0591472837334535E-2</v>
      </c>
      <c r="Y779" s="369">
        <v>-0.15614887918378664</v>
      </c>
      <c r="Z779" s="369">
        <v>-3.2607830233526203E-2</v>
      </c>
      <c r="AA779" s="369">
        <v>-0.18535347812318778</v>
      </c>
      <c r="AB779" s="369">
        <v>0.57710350910803176</v>
      </c>
      <c r="AC779" s="373">
        <v>-0.15054553753947747</v>
      </c>
      <c r="AD779" s="555">
        <v>15559384000154</v>
      </c>
      <c r="AE779" s="370" t="s">
        <v>2478</v>
      </c>
      <c r="AF779" s="370" t="s">
        <v>2278</v>
      </c>
      <c r="AG779" s="374" t="s">
        <v>1444</v>
      </c>
      <c r="AH779" s="374" t="s">
        <v>2282</v>
      </c>
      <c r="AI779" s="374">
        <v>10000</v>
      </c>
      <c r="AJ779" s="374">
        <v>1000</v>
      </c>
      <c r="AK779" s="374">
        <v>1000</v>
      </c>
      <c r="AL779" s="369">
        <v>1.8700000000000001E-2</v>
      </c>
      <c r="AM779" s="369">
        <v>0.2</v>
      </c>
      <c r="AN779" s="369" t="s">
        <v>2296</v>
      </c>
      <c r="AO779" s="367" t="s">
        <v>1324</v>
      </c>
      <c r="AP779" s="370" t="s">
        <v>13</v>
      </c>
      <c r="AQ779" s="376" t="s">
        <v>668</v>
      </c>
      <c r="AR779" s="369">
        <v>3.7399999999999998E-3</v>
      </c>
      <c r="AS779" s="369">
        <v>3.7399999999999998E-3</v>
      </c>
      <c r="AT779" s="369"/>
      <c r="AX779" s="680"/>
      <c r="AY779" s="681"/>
      <c r="AZ779" s="681"/>
      <c r="BA779" s="681"/>
      <c r="BB779" s="682"/>
      <c r="BC779" s="681"/>
      <c r="BD779" s="681"/>
      <c r="BE779" s="681"/>
      <c r="BF779" s="681"/>
      <c r="BG779" s="682"/>
      <c r="BH779" s="682"/>
      <c r="BI779" s="683"/>
      <c r="BJ779" s="683"/>
      <c r="BK779" s="683"/>
      <c r="BL779" s="682"/>
      <c r="BM779" s="682"/>
      <c r="BN779" s="682"/>
      <c r="BO779" s="682"/>
      <c r="BP779" s="682"/>
      <c r="BQ779" s="682"/>
      <c r="BR779" s="682"/>
      <c r="BS779" s="682"/>
      <c r="BT779" s="685"/>
      <c r="BU779" s="686"/>
      <c r="BV779" s="684"/>
      <c r="BW779" s="687"/>
    </row>
    <row r="780" spans="2:75" ht="15.75" customHeight="1">
      <c r="B780" s="363" t="s">
        <v>277</v>
      </c>
      <c r="C780" s="364">
        <v>38173750000138</v>
      </c>
      <c r="D780" s="365" t="s">
        <v>14</v>
      </c>
      <c r="E780" s="365" t="s">
        <v>607</v>
      </c>
      <c r="F780" s="365"/>
      <c r="G780" s="366"/>
      <c r="H780" s="366" t="s">
        <v>34</v>
      </c>
      <c r="I780" s="366" t="s">
        <v>34</v>
      </c>
      <c r="J780" s="366" t="s">
        <v>608</v>
      </c>
      <c r="K780" s="367" t="s">
        <v>48</v>
      </c>
      <c r="L780" s="368"/>
      <c r="M780" s="368" t="s">
        <v>1418</v>
      </c>
      <c r="N780" s="367">
        <v>553786</v>
      </c>
      <c r="O780" s="367" t="s">
        <v>1324</v>
      </c>
      <c r="P780" s="371">
        <v>44096</v>
      </c>
      <c r="Q780" s="372">
        <v>11658432.359999999</v>
      </c>
      <c r="R780" s="372">
        <v>11833481.103492068</v>
      </c>
      <c r="S780" s="367">
        <v>6</v>
      </c>
      <c r="T780" s="369">
        <v>1.5944576521285114E-2</v>
      </c>
      <c r="U780" s="369">
        <v>0.20611865277491057</v>
      </c>
      <c r="V780" s="369">
        <v>-0.11569906285288223</v>
      </c>
      <c r="W780" s="369">
        <v>-1.1342376829980789</v>
      </c>
      <c r="X780" s="369" t="s">
        <v>1421</v>
      </c>
      <c r="Y780" s="369" t="s">
        <v>1421</v>
      </c>
      <c r="Z780" s="369" t="s">
        <v>1421</v>
      </c>
      <c r="AA780" s="369" t="s">
        <v>1421</v>
      </c>
      <c r="AB780" s="369">
        <v>0.19081123073651518</v>
      </c>
      <c r="AC780" s="373">
        <v>-1.0576977230607734</v>
      </c>
      <c r="AD780" s="555">
        <v>0</v>
      </c>
      <c r="AE780" s="370" t="s">
        <v>2377</v>
      </c>
      <c r="AF780" s="370" t="s">
        <v>2278</v>
      </c>
      <c r="AG780" s="374" t="s">
        <v>1444</v>
      </c>
      <c r="AH780" s="374" t="s">
        <v>2300</v>
      </c>
      <c r="AI780" s="374">
        <v>0</v>
      </c>
      <c r="AJ780" s="374">
        <v>0</v>
      </c>
      <c r="AK780" s="374">
        <v>0</v>
      </c>
      <c r="AL780" s="369">
        <v>6.0000000000000001E-3</v>
      </c>
      <c r="AM780" s="369" t="s">
        <v>34</v>
      </c>
      <c r="AN780" s="369" t="s">
        <v>34</v>
      </c>
      <c r="AO780" s="367" t="s">
        <v>1324</v>
      </c>
      <c r="AP780" s="370" t="s">
        <v>716</v>
      </c>
      <c r="AQ780" s="376" t="s">
        <v>659</v>
      </c>
      <c r="AR780" s="369">
        <v>2E-3</v>
      </c>
      <c r="AS780" s="369">
        <v>2E-3</v>
      </c>
      <c r="AT780" s="369"/>
      <c r="AX780" s="680"/>
      <c r="AY780" s="681"/>
      <c r="AZ780" s="681"/>
      <c r="BA780" s="681"/>
      <c r="BB780" s="682"/>
      <c r="BC780" s="681"/>
      <c r="BD780" s="681"/>
      <c r="BE780" s="681"/>
      <c r="BF780" s="681"/>
      <c r="BG780" s="682"/>
      <c r="BH780" s="682"/>
      <c r="BI780" s="683"/>
      <c r="BJ780" s="683"/>
      <c r="BK780" s="683"/>
      <c r="BL780" s="682"/>
      <c r="BM780" s="682"/>
      <c r="BN780" s="682"/>
      <c r="BO780" s="682"/>
      <c r="BP780" s="682"/>
      <c r="BQ780" s="682"/>
      <c r="BR780" s="682"/>
      <c r="BS780" s="682"/>
      <c r="BT780" s="685"/>
      <c r="BU780" s="686"/>
      <c r="BV780" s="684"/>
      <c r="BW780" s="687"/>
    </row>
    <row r="781" spans="2:75" ht="15.75" customHeight="1">
      <c r="B781" s="363" t="s">
        <v>1052</v>
      </c>
      <c r="C781" s="364">
        <v>11952816000131</v>
      </c>
      <c r="D781" s="365" t="s">
        <v>14</v>
      </c>
      <c r="E781" s="365" t="s">
        <v>607</v>
      </c>
      <c r="F781" s="365"/>
      <c r="G781" s="366"/>
      <c r="H781" s="366" t="s">
        <v>34</v>
      </c>
      <c r="I781" s="366" t="s">
        <v>34</v>
      </c>
      <c r="J781" s="366" t="s">
        <v>611</v>
      </c>
      <c r="K781" s="367"/>
      <c r="L781" s="368"/>
      <c r="M781" s="368" t="s">
        <v>1418</v>
      </c>
      <c r="N781" s="367">
        <v>354465</v>
      </c>
      <c r="O781" s="367" t="s">
        <v>1321</v>
      </c>
      <c r="P781" s="371">
        <v>40367</v>
      </c>
      <c r="Q781" s="372">
        <v>405444308.88</v>
      </c>
      <c r="R781" s="372">
        <v>431513258.24273807</v>
      </c>
      <c r="S781" s="367">
        <v>3</v>
      </c>
      <c r="T781" s="369">
        <v>-0.16753238816533322</v>
      </c>
      <c r="U781" s="369">
        <v>-2.1657238810139723</v>
      </c>
      <c r="V781" s="369">
        <v>-0.15072479474401901</v>
      </c>
      <c r="W781" s="369">
        <v>-1.4776069723071084</v>
      </c>
      <c r="X781" s="369">
        <v>6.9416379202898337E-2</v>
      </c>
      <c r="Y781" s="369">
        <v>0.52639701371319614</v>
      </c>
      <c r="Z781" s="369">
        <v>0.47367451493342738</v>
      </c>
      <c r="AA781" s="369">
        <v>2.6925195025995525</v>
      </c>
      <c r="AB781" s="369">
        <v>0.15193143847331725</v>
      </c>
      <c r="AC781" s="373">
        <v>-1.6371104176449063</v>
      </c>
      <c r="AD781" s="555">
        <v>46785338000105</v>
      </c>
      <c r="AE781" s="370" t="s">
        <v>2479</v>
      </c>
      <c r="AF781" s="370" t="s">
        <v>2278</v>
      </c>
      <c r="AG781" s="374" t="s">
        <v>1444</v>
      </c>
      <c r="AH781" s="374" t="s">
        <v>726</v>
      </c>
      <c r="AI781" s="374">
        <v>0</v>
      </c>
      <c r="AJ781" s="374">
        <v>0</v>
      </c>
      <c r="AK781" s="374">
        <v>0</v>
      </c>
      <c r="AL781" s="369">
        <v>8.6199999999999992E-3</v>
      </c>
      <c r="AM781" s="369" t="s">
        <v>34</v>
      </c>
      <c r="AN781" s="369" t="s">
        <v>34</v>
      </c>
      <c r="AO781" s="367" t="s">
        <v>1324</v>
      </c>
      <c r="AP781" s="370" t="s">
        <v>716</v>
      </c>
      <c r="AQ781" s="376" t="s">
        <v>687</v>
      </c>
      <c r="AR781" s="369" t="s">
        <v>34</v>
      </c>
      <c r="AS781" s="369" t="s">
        <v>34</v>
      </c>
      <c r="AT781" s="369"/>
      <c r="AW781" s="680"/>
      <c r="AX781" s="680"/>
      <c r="AY781" s="681"/>
      <c r="AZ781" s="681"/>
      <c r="BA781" s="681"/>
      <c r="BB781" s="682"/>
      <c r="BC781" s="681"/>
      <c r="BD781" s="681"/>
      <c r="BE781" s="681"/>
      <c r="BF781" s="681"/>
      <c r="BG781" s="682"/>
      <c r="BH781" s="682"/>
      <c r="BI781" s="683"/>
      <c r="BJ781" s="683"/>
      <c r="BK781" s="683"/>
      <c r="BL781" s="218"/>
      <c r="BM781" s="682"/>
      <c r="BN781" s="682"/>
      <c r="BO781" s="682"/>
      <c r="BP781" s="682"/>
      <c r="BQ781" s="682"/>
      <c r="BR781" s="682"/>
      <c r="BS781" s="682"/>
      <c r="BT781" s="685"/>
      <c r="BU781" s="686"/>
      <c r="BV781" s="684"/>
      <c r="BW781" s="687"/>
    </row>
    <row r="782" spans="2:75" ht="15.75" customHeight="1">
      <c r="B782" s="363" t="s">
        <v>530</v>
      </c>
      <c r="C782" s="364">
        <v>41594603000146</v>
      </c>
      <c r="D782" s="365" t="s">
        <v>13</v>
      </c>
      <c r="E782" s="365" t="s">
        <v>616</v>
      </c>
      <c r="F782" s="365" t="s">
        <v>619</v>
      </c>
      <c r="G782" s="366" t="s">
        <v>34</v>
      </c>
      <c r="H782" s="366" t="s">
        <v>1338</v>
      </c>
      <c r="I782" s="366" t="s">
        <v>34</v>
      </c>
      <c r="J782" s="366" t="s">
        <v>611</v>
      </c>
      <c r="K782" s="367" t="s">
        <v>48</v>
      </c>
      <c r="L782" s="368"/>
      <c r="M782" s="368" t="s">
        <v>1418</v>
      </c>
      <c r="N782" s="367">
        <v>600520</v>
      </c>
      <c r="O782" s="367" t="s">
        <v>1321</v>
      </c>
      <c r="P782" s="371">
        <v>44392</v>
      </c>
      <c r="Q782" s="372">
        <v>10495848.060000001</v>
      </c>
      <c r="R782" s="372">
        <v>15106248.725833343</v>
      </c>
      <c r="S782" s="367">
        <v>6</v>
      </c>
      <c r="T782" s="369">
        <v>-0.10936395614170769</v>
      </c>
      <c r="U782" s="369">
        <v>-1.4137692068504268</v>
      </c>
      <c r="V782" s="369">
        <v>-0.11110837051131306</v>
      </c>
      <c r="W782" s="369">
        <v>-1.0892335479906989</v>
      </c>
      <c r="X782" s="369" t="s">
        <v>1421</v>
      </c>
      <c r="Y782" s="369" t="s">
        <v>1421</v>
      </c>
      <c r="Z782" s="369" t="s">
        <v>1421</v>
      </c>
      <c r="AA782" s="369" t="s">
        <v>1421</v>
      </c>
      <c r="AB782" s="369">
        <v>0.11116913551773647</v>
      </c>
      <c r="AC782" s="373">
        <v>-1.8776553169373618</v>
      </c>
      <c r="AD782" s="555">
        <v>41594622000172</v>
      </c>
      <c r="AE782" s="370" t="s">
        <v>2295</v>
      </c>
      <c r="AF782" s="370" t="s">
        <v>2287</v>
      </c>
      <c r="AG782" s="374" t="s">
        <v>1445</v>
      </c>
      <c r="AH782" s="374" t="s">
        <v>2279</v>
      </c>
      <c r="AI782" s="374">
        <v>500</v>
      </c>
      <c r="AJ782" s="374" t="s">
        <v>1432</v>
      </c>
      <c r="AK782" s="374">
        <v>500</v>
      </c>
      <c r="AL782" s="369">
        <v>5.0000000000000001E-3</v>
      </c>
      <c r="AM782" s="369" t="s">
        <v>34</v>
      </c>
      <c r="AN782" s="369" t="s">
        <v>34</v>
      </c>
      <c r="AO782" s="367" t="s">
        <v>1324</v>
      </c>
      <c r="AP782" s="370" t="s">
        <v>13</v>
      </c>
      <c r="AQ782" s="376" t="s">
        <v>679</v>
      </c>
      <c r="AR782" s="369">
        <v>3.3334999999999997E-3</v>
      </c>
      <c r="AS782" s="369">
        <v>3.3334999999999997E-3</v>
      </c>
      <c r="AT782" s="369"/>
      <c r="AX782" s="680"/>
      <c r="AY782" s="681"/>
      <c r="AZ782" s="681"/>
      <c r="BA782" s="681"/>
      <c r="BB782" s="682"/>
      <c r="BC782" s="681"/>
      <c r="BD782" s="681"/>
      <c r="BE782" s="681"/>
      <c r="BF782" s="681"/>
      <c r="BG782" s="682"/>
      <c r="BH782" s="682"/>
      <c r="BI782" s="683"/>
      <c r="BJ782" s="683"/>
      <c r="BK782" s="683"/>
      <c r="BL782" s="682"/>
      <c r="BM782" s="682"/>
      <c r="BN782" s="682"/>
      <c r="BO782" s="682"/>
      <c r="BP782" s="682"/>
      <c r="BQ782" s="682"/>
      <c r="BR782" s="682"/>
      <c r="BS782" s="682"/>
      <c r="BT782" s="685"/>
      <c r="BU782" s="686"/>
      <c r="BV782" s="684"/>
      <c r="BW782" s="687"/>
    </row>
    <row r="783" spans="2:75" ht="15.75" customHeight="1">
      <c r="B783" s="363" t="s">
        <v>531</v>
      </c>
      <c r="C783" s="364">
        <v>41594555000196</v>
      </c>
      <c r="D783" s="365" t="s">
        <v>13</v>
      </c>
      <c r="E783" s="365" t="s">
        <v>615</v>
      </c>
      <c r="F783" s="365" t="s">
        <v>619</v>
      </c>
      <c r="G783" s="366" t="s">
        <v>34</v>
      </c>
      <c r="H783" s="366" t="s">
        <v>1338</v>
      </c>
      <c r="I783" s="366" t="s">
        <v>34</v>
      </c>
      <c r="J783" s="366"/>
      <c r="K783" s="367" t="s">
        <v>49</v>
      </c>
      <c r="L783" s="368"/>
      <c r="M783" s="368" t="s">
        <v>1418</v>
      </c>
      <c r="N783" s="367">
        <v>600482</v>
      </c>
      <c r="O783" s="367" t="s">
        <v>1321</v>
      </c>
      <c r="P783" s="371">
        <v>44392</v>
      </c>
      <c r="Q783" s="372">
        <v>6812009.3899999997</v>
      </c>
      <c r="R783" s="372">
        <v>9109512.831587296</v>
      </c>
      <c r="S783" s="367">
        <v>6</v>
      </c>
      <c r="T783" s="369">
        <v>-0.20513732126786222</v>
      </c>
      <c r="U783" s="369">
        <v>-2.6518501910126515</v>
      </c>
      <c r="V783" s="369">
        <v>-0.14975915778959337</v>
      </c>
      <c r="W783" s="369">
        <v>-1.4681405013193722</v>
      </c>
      <c r="X783" s="369" t="s">
        <v>1421</v>
      </c>
      <c r="Y783" s="369" t="s">
        <v>1421</v>
      </c>
      <c r="Z783" s="369" t="s">
        <v>1421</v>
      </c>
      <c r="AA783" s="369" t="s">
        <v>1421</v>
      </c>
      <c r="AB783" s="369">
        <v>0.16648694705224459</v>
      </c>
      <c r="AC783" s="373">
        <v>-1.4747353684621403</v>
      </c>
      <c r="AD783" s="555">
        <v>41594569000100</v>
      </c>
      <c r="AE783" s="370" t="s">
        <v>2295</v>
      </c>
      <c r="AF783" s="370" t="s">
        <v>2287</v>
      </c>
      <c r="AG783" s="374" t="s">
        <v>1445</v>
      </c>
      <c r="AH783" s="374" t="s">
        <v>2279</v>
      </c>
      <c r="AI783" s="374">
        <v>500</v>
      </c>
      <c r="AJ783" s="374" t="s">
        <v>1432</v>
      </c>
      <c r="AK783" s="374">
        <v>500</v>
      </c>
      <c r="AL783" s="369">
        <v>5.0000000000000001E-3</v>
      </c>
      <c r="AM783" s="369" t="s">
        <v>34</v>
      </c>
      <c r="AN783" s="369" t="s">
        <v>34</v>
      </c>
      <c r="AO783" s="367" t="s">
        <v>1324</v>
      </c>
      <c r="AP783" s="370" t="s">
        <v>13</v>
      </c>
      <c r="AQ783" s="376" t="s">
        <v>679</v>
      </c>
      <c r="AR783" s="369">
        <v>3.3334999999999997E-3</v>
      </c>
      <c r="AS783" s="369">
        <v>3.3334999999999997E-3</v>
      </c>
      <c r="AT783" s="369"/>
      <c r="AX783" s="680"/>
      <c r="AY783" s="681"/>
      <c r="AZ783" s="681"/>
      <c r="BA783" s="681"/>
      <c r="BB783" s="682"/>
      <c r="BC783" s="681"/>
      <c r="BD783" s="681"/>
      <c r="BE783" s="681"/>
      <c r="BF783" s="681"/>
      <c r="BG783" s="682"/>
      <c r="BH783" s="682"/>
      <c r="BI783" s="683"/>
      <c r="BJ783" s="683"/>
      <c r="BK783" s="683"/>
      <c r="BL783" s="682"/>
      <c r="BM783" s="682"/>
      <c r="BN783" s="682"/>
      <c r="BO783" s="682"/>
      <c r="BP783" s="682"/>
      <c r="BQ783" s="682"/>
      <c r="BR783" s="682"/>
      <c r="BS783" s="682"/>
      <c r="BT783" s="685"/>
      <c r="BU783" s="686"/>
      <c r="BV783" s="684"/>
      <c r="BW783" s="687"/>
    </row>
    <row r="784" spans="2:75" ht="15.75" customHeight="1">
      <c r="B784" s="363" t="s">
        <v>278</v>
      </c>
      <c r="C784" s="364">
        <v>19392834000118</v>
      </c>
      <c r="D784" s="365" t="s">
        <v>11</v>
      </c>
      <c r="E784" s="365" t="s">
        <v>620</v>
      </c>
      <c r="F784" s="365" t="s">
        <v>685</v>
      </c>
      <c r="G784" s="366" t="s">
        <v>738</v>
      </c>
      <c r="H784" s="366" t="s">
        <v>34</v>
      </c>
      <c r="I784" s="366" t="s">
        <v>1319</v>
      </c>
      <c r="J784" s="366" t="s">
        <v>608</v>
      </c>
      <c r="K784" s="367" t="s">
        <v>48</v>
      </c>
      <c r="L784" s="368"/>
      <c r="M784" s="368" t="s">
        <v>34</v>
      </c>
      <c r="N784" s="367">
        <v>367771</v>
      </c>
      <c r="O784" s="367" t="s">
        <v>1321</v>
      </c>
      <c r="P784" s="371">
        <v>41656</v>
      </c>
      <c r="Q784" s="372">
        <v>255651686.40000001</v>
      </c>
      <c r="R784" s="372">
        <v>127848255.0994444</v>
      </c>
      <c r="S784" s="367">
        <v>31</v>
      </c>
      <c r="T784" s="369">
        <v>9.8690170742500083E-2</v>
      </c>
      <c r="U784" s="369">
        <v>1.275787099670834</v>
      </c>
      <c r="V784" s="369">
        <v>0.1351418804872504</v>
      </c>
      <c r="W784" s="369">
        <v>1.324842307450407</v>
      </c>
      <c r="X784" s="369">
        <v>0.20143787937007063</v>
      </c>
      <c r="Y784" s="369">
        <v>1.5275400325791826</v>
      </c>
      <c r="Z784" s="369">
        <v>0.26380143835671421</v>
      </c>
      <c r="AA784" s="369">
        <v>1.4995328969494897</v>
      </c>
      <c r="AB784" s="369">
        <v>1.5135166576491664E-3</v>
      </c>
      <c r="AC784" s="373">
        <v>19.582606857486983</v>
      </c>
      <c r="AD784" s="555">
        <v>0</v>
      </c>
      <c r="AE784" s="370" t="s">
        <v>2480</v>
      </c>
      <c r="AF784" s="370" t="s">
        <v>2278</v>
      </c>
      <c r="AG784" s="374" t="s">
        <v>1444</v>
      </c>
      <c r="AH784" s="374" t="s">
        <v>2279</v>
      </c>
      <c r="AI784" s="374">
        <v>100</v>
      </c>
      <c r="AJ784" s="374">
        <v>100</v>
      </c>
      <c r="AK784" s="374">
        <v>100</v>
      </c>
      <c r="AL784" s="369">
        <v>5.0000000000000001E-3</v>
      </c>
      <c r="AM784" s="369" t="s">
        <v>34</v>
      </c>
      <c r="AN784" s="369" t="s">
        <v>34</v>
      </c>
      <c r="AO784" s="367" t="s">
        <v>1324</v>
      </c>
      <c r="AP784" s="370" t="s">
        <v>13</v>
      </c>
      <c r="AQ784" s="376" t="s">
        <v>671</v>
      </c>
      <c r="AR784" s="369">
        <v>1E-3</v>
      </c>
      <c r="AS784" s="369">
        <v>1E-3</v>
      </c>
      <c r="AT784" s="369"/>
      <c r="AX784" s="680"/>
      <c r="AY784" s="681"/>
      <c r="AZ784" s="681"/>
      <c r="BA784" s="681"/>
      <c r="BB784" s="682"/>
      <c r="BC784" s="681"/>
      <c r="BD784" s="681"/>
      <c r="BE784" s="681"/>
      <c r="BF784" s="681"/>
      <c r="BG784" s="682"/>
      <c r="BH784" s="682"/>
      <c r="BI784" s="683"/>
      <c r="BJ784" s="683"/>
      <c r="BK784" s="683"/>
      <c r="BL784" s="682"/>
      <c r="BM784" s="682"/>
      <c r="BN784" s="682"/>
      <c r="BO784" s="682"/>
      <c r="BP784" s="682"/>
      <c r="BQ784" s="682"/>
      <c r="BR784" s="682"/>
      <c r="BS784" s="682"/>
      <c r="BT784" s="685"/>
      <c r="BU784" s="686"/>
      <c r="BV784" s="684"/>
      <c r="BW784" s="687"/>
    </row>
    <row r="785" spans="2:75" ht="15.75" customHeight="1">
      <c r="B785" s="363" t="s">
        <v>279</v>
      </c>
      <c r="C785" s="364">
        <v>23711364000185</v>
      </c>
      <c r="D785" s="365" t="s">
        <v>11</v>
      </c>
      <c r="E785" s="365" t="s">
        <v>620</v>
      </c>
      <c r="F785" s="365" t="s">
        <v>685</v>
      </c>
      <c r="G785" s="366" t="s">
        <v>738</v>
      </c>
      <c r="H785" s="366" t="s">
        <v>34</v>
      </c>
      <c r="I785" s="366" t="s">
        <v>1319</v>
      </c>
      <c r="J785" s="366" t="s">
        <v>608</v>
      </c>
      <c r="K785" s="367" t="s">
        <v>48</v>
      </c>
      <c r="L785" s="368"/>
      <c r="M785" s="368" t="s">
        <v>34</v>
      </c>
      <c r="N785" s="367">
        <v>421960</v>
      </c>
      <c r="O785" s="367" t="s">
        <v>1321</v>
      </c>
      <c r="P785" s="371">
        <v>42597</v>
      </c>
      <c r="Q785" s="372">
        <v>279350571.41000003</v>
      </c>
      <c r="R785" s="372">
        <v>209373835.29027775</v>
      </c>
      <c r="S785" s="367">
        <v>61</v>
      </c>
      <c r="T785" s="369">
        <v>9.8528430409487777E-2</v>
      </c>
      <c r="U785" s="369">
        <v>1.2736962508172844</v>
      </c>
      <c r="V785" s="369">
        <v>0.135455327258448</v>
      </c>
      <c r="W785" s="369">
        <v>1.327915133891175</v>
      </c>
      <c r="X785" s="369">
        <v>0.20203308203878922</v>
      </c>
      <c r="Y785" s="369">
        <v>1.5320535625409197</v>
      </c>
      <c r="Z785" s="369">
        <v>0.26593983577686209</v>
      </c>
      <c r="AA785" s="369">
        <v>1.5116882411289543</v>
      </c>
      <c r="AB785" s="369">
        <v>1.5003402749485322E-3</v>
      </c>
      <c r="AC785" s="373">
        <v>19.938685505077871</v>
      </c>
      <c r="AD785" s="555">
        <v>0</v>
      </c>
      <c r="AE785" s="370" t="s">
        <v>2480</v>
      </c>
      <c r="AF785" s="370" t="s">
        <v>2278</v>
      </c>
      <c r="AG785" s="374" t="s">
        <v>1444</v>
      </c>
      <c r="AH785" s="374" t="s">
        <v>2279</v>
      </c>
      <c r="AI785" s="374">
        <v>100</v>
      </c>
      <c r="AJ785" s="374">
        <v>100</v>
      </c>
      <c r="AK785" s="374">
        <v>100</v>
      </c>
      <c r="AL785" s="369">
        <v>0.01</v>
      </c>
      <c r="AM785" s="369" t="s">
        <v>34</v>
      </c>
      <c r="AN785" s="369" t="s">
        <v>64</v>
      </c>
      <c r="AO785" s="367" t="s">
        <v>1324</v>
      </c>
      <c r="AP785" s="370" t="s">
        <v>13</v>
      </c>
      <c r="AQ785" s="376" t="s">
        <v>671</v>
      </c>
      <c r="AR785" s="369">
        <v>3.0000000000000001E-3</v>
      </c>
      <c r="AS785" s="369">
        <v>3.0000000000000001E-3</v>
      </c>
      <c r="AT785" s="369"/>
      <c r="AX785" s="680"/>
      <c r="AY785" s="681"/>
      <c r="AZ785" s="681"/>
      <c r="BA785" s="681"/>
      <c r="BB785" s="682"/>
      <c r="BC785" s="681"/>
      <c r="BD785" s="681"/>
      <c r="BE785" s="681"/>
      <c r="BF785" s="681"/>
      <c r="BG785" s="682"/>
      <c r="BH785" s="682"/>
      <c r="BI785" s="683"/>
      <c r="BJ785" s="683"/>
      <c r="BK785" s="683"/>
      <c r="BL785" s="682"/>
      <c r="BM785" s="682"/>
      <c r="BN785" s="682"/>
      <c r="BO785" s="682"/>
      <c r="BP785" s="682"/>
      <c r="BQ785" s="682"/>
      <c r="BR785" s="682"/>
      <c r="BS785" s="682"/>
      <c r="BT785" s="685"/>
      <c r="BU785" s="686"/>
      <c r="BV785" s="684"/>
      <c r="BW785" s="687"/>
    </row>
    <row r="786" spans="2:75" ht="15.75" customHeight="1">
      <c r="B786" s="363" t="s">
        <v>1053</v>
      </c>
      <c r="C786" s="364">
        <v>14796095000106</v>
      </c>
      <c r="D786" s="365" t="s">
        <v>13</v>
      </c>
      <c r="E786" s="365" t="s">
        <v>615</v>
      </c>
      <c r="F786" s="365" t="s">
        <v>619</v>
      </c>
      <c r="G786" s="366" t="s">
        <v>34</v>
      </c>
      <c r="H786" s="366" t="s">
        <v>1337</v>
      </c>
      <c r="I786" s="366" t="s">
        <v>34</v>
      </c>
      <c r="J786" s="366"/>
      <c r="K786" s="367" t="s">
        <v>48</v>
      </c>
      <c r="L786" s="368"/>
      <c r="M786" s="368" t="s">
        <v>1418</v>
      </c>
      <c r="N786" s="367">
        <v>301485</v>
      </c>
      <c r="O786" s="367" t="s">
        <v>1321</v>
      </c>
      <c r="P786" s="371">
        <v>40953</v>
      </c>
      <c r="Q786" s="372">
        <v>62862107.329999998</v>
      </c>
      <c r="R786" s="372">
        <v>74170010.723214269</v>
      </c>
      <c r="S786" s="367">
        <v>31</v>
      </c>
      <c r="T786" s="369">
        <v>0.15608339141434935</v>
      </c>
      <c r="U786" s="369">
        <v>2.0177204653831553</v>
      </c>
      <c r="V786" s="369">
        <v>0.18061289940952219</v>
      </c>
      <c r="W786" s="369">
        <v>1.7706103359394516</v>
      </c>
      <c r="X786" s="369">
        <v>0.23613726994811701</v>
      </c>
      <c r="Y786" s="369">
        <v>1.7906718148428817</v>
      </c>
      <c r="Z786" s="369">
        <v>0.303969443732103</v>
      </c>
      <c r="AA786" s="369">
        <v>1.7278608614990671</v>
      </c>
      <c r="AB786" s="369">
        <v>3.4953833346790808E-2</v>
      </c>
      <c r="AC786" s="373">
        <v>1.9896177449032459</v>
      </c>
      <c r="AD786" s="555">
        <v>0</v>
      </c>
      <c r="AE786" s="370" t="s">
        <v>2481</v>
      </c>
      <c r="AF786" s="370" t="s">
        <v>2278</v>
      </c>
      <c r="AG786" s="374" t="s">
        <v>1444</v>
      </c>
      <c r="AH786" s="374" t="s">
        <v>2279</v>
      </c>
      <c r="AI786" s="374">
        <v>5000</v>
      </c>
      <c r="AJ786" s="374">
        <v>0</v>
      </c>
      <c r="AK786" s="374">
        <v>0</v>
      </c>
      <c r="AL786" s="369">
        <v>6.7000000000000002E-3</v>
      </c>
      <c r="AM786" s="369">
        <v>0.2</v>
      </c>
      <c r="AN786" s="369" t="s">
        <v>2296</v>
      </c>
      <c r="AO786" s="367" t="s">
        <v>1324</v>
      </c>
      <c r="AP786" s="370" t="s">
        <v>13</v>
      </c>
      <c r="AQ786" s="376" t="s">
        <v>686</v>
      </c>
      <c r="AR786" s="369">
        <v>1.34E-3</v>
      </c>
      <c r="AS786" s="369">
        <v>1.34E-3</v>
      </c>
      <c r="AT786" s="369"/>
      <c r="AX786" s="680"/>
      <c r="AY786" s="681"/>
      <c r="AZ786" s="681"/>
      <c r="BA786" s="681"/>
      <c r="BB786" s="682"/>
      <c r="BC786" s="681"/>
      <c r="BD786" s="681"/>
      <c r="BE786" s="681"/>
      <c r="BF786" s="681"/>
      <c r="BG786" s="682"/>
      <c r="BH786" s="682"/>
      <c r="BI786" s="683"/>
      <c r="BJ786" s="683"/>
      <c r="BK786" s="683"/>
      <c r="BL786" s="682"/>
      <c r="BM786" s="682"/>
      <c r="BN786" s="682"/>
      <c r="BO786" s="682"/>
      <c r="BP786" s="682"/>
      <c r="BQ786" s="682"/>
      <c r="BR786" s="682"/>
      <c r="BS786" s="682"/>
      <c r="BT786" s="685"/>
      <c r="BU786" s="686"/>
      <c r="BV786" s="684"/>
      <c r="BW786" s="687"/>
    </row>
    <row r="787" spans="2:75" ht="15.75" customHeight="1">
      <c r="B787" s="363" t="s">
        <v>1054</v>
      </c>
      <c r="C787" s="364">
        <v>30553981000165</v>
      </c>
      <c r="D787" s="365" t="s">
        <v>14</v>
      </c>
      <c r="E787" s="365" t="s">
        <v>607</v>
      </c>
      <c r="F787" s="365"/>
      <c r="G787" s="366"/>
      <c r="H787" s="366" t="s">
        <v>34</v>
      </c>
      <c r="I787" s="366" t="s">
        <v>34</v>
      </c>
      <c r="J787" s="366" t="s">
        <v>611</v>
      </c>
      <c r="K787" s="367"/>
      <c r="L787" s="368"/>
      <c r="M787" s="368" t="s">
        <v>1418</v>
      </c>
      <c r="N787" s="367">
        <v>474274</v>
      </c>
      <c r="O787" s="367" t="s">
        <v>1321</v>
      </c>
      <c r="P787" s="371">
        <v>43327</v>
      </c>
      <c r="Q787" s="372">
        <v>127280551.36</v>
      </c>
      <c r="R787" s="372">
        <v>187533942.3253175</v>
      </c>
      <c r="S787" s="367">
        <v>37</v>
      </c>
      <c r="T787" s="369">
        <v>-0.30549418178787136</v>
      </c>
      <c r="U787" s="369">
        <v>-3.949182914744136</v>
      </c>
      <c r="V787" s="369">
        <v>-0.26185668086550407</v>
      </c>
      <c r="W787" s="369">
        <v>-2.5670710519074684</v>
      </c>
      <c r="X787" s="369">
        <v>-0.11663973224735669</v>
      </c>
      <c r="Y787" s="369">
        <v>-0.88450027846960588</v>
      </c>
      <c r="Z787" s="369">
        <v>0.35797600012891184</v>
      </c>
      <c r="AA787" s="369">
        <v>2.0348516363502065</v>
      </c>
      <c r="AB787" s="369">
        <v>0.19352863432871906</v>
      </c>
      <c r="AC787" s="373">
        <v>-1.9734199415991611</v>
      </c>
      <c r="AD787" s="555">
        <v>17690766000148</v>
      </c>
      <c r="AE787" s="370" t="s">
        <v>2482</v>
      </c>
      <c r="AF787" s="370" t="s">
        <v>2287</v>
      </c>
      <c r="AG787" s="374" t="s">
        <v>1445</v>
      </c>
      <c r="AH787" s="374" t="s">
        <v>2279</v>
      </c>
      <c r="AI787" s="374">
        <v>2000000</v>
      </c>
      <c r="AJ787" s="374">
        <v>25000</v>
      </c>
      <c r="AK787" s="374">
        <v>25000</v>
      </c>
      <c r="AL787" s="369">
        <v>0.01</v>
      </c>
      <c r="AM787" s="369">
        <v>0.1</v>
      </c>
      <c r="AN787" s="369" t="s">
        <v>2291</v>
      </c>
      <c r="AO787" s="367" t="s">
        <v>1324</v>
      </c>
      <c r="AP787" s="370" t="s">
        <v>13</v>
      </c>
      <c r="AQ787" s="376" t="s">
        <v>679</v>
      </c>
      <c r="AR787" s="369">
        <v>1E-3</v>
      </c>
      <c r="AS787" s="369">
        <v>1E-3</v>
      </c>
      <c r="AT787" s="369"/>
      <c r="AX787" s="680"/>
      <c r="AY787" s="681"/>
      <c r="AZ787" s="681"/>
      <c r="BA787" s="681"/>
      <c r="BB787" s="682"/>
      <c r="BC787" s="681"/>
      <c r="BD787" s="681"/>
      <c r="BE787" s="681"/>
      <c r="BF787" s="681"/>
      <c r="BG787" s="682"/>
      <c r="BH787" s="682"/>
      <c r="BI787" s="683"/>
      <c r="BJ787" s="683"/>
      <c r="BK787" s="683"/>
      <c r="BL787" s="682"/>
      <c r="BM787" s="682"/>
      <c r="BN787" s="682"/>
      <c r="BO787" s="682"/>
      <c r="BP787" s="682"/>
      <c r="BQ787" s="682"/>
      <c r="BR787" s="682"/>
      <c r="BS787" s="682"/>
      <c r="BT787" s="685"/>
      <c r="BU787" s="686"/>
      <c r="BV787" s="684"/>
      <c r="BW787" s="687"/>
    </row>
    <row r="788" spans="2:75" ht="15.75" customHeight="1">
      <c r="B788" s="363" t="s">
        <v>1055</v>
      </c>
      <c r="C788" s="364">
        <v>18323970000193</v>
      </c>
      <c r="D788" s="365" t="s">
        <v>14</v>
      </c>
      <c r="E788" s="365" t="s">
        <v>607</v>
      </c>
      <c r="F788" s="365"/>
      <c r="G788" s="366"/>
      <c r="H788" s="366" t="s">
        <v>34</v>
      </c>
      <c r="I788" s="366" t="s">
        <v>34</v>
      </c>
      <c r="J788" s="366" t="s">
        <v>611</v>
      </c>
      <c r="K788" s="367"/>
      <c r="L788" s="368"/>
      <c r="M788" s="368" t="s">
        <v>1418</v>
      </c>
      <c r="N788" s="367">
        <v>344788</v>
      </c>
      <c r="O788" s="367" t="s">
        <v>1324</v>
      </c>
      <c r="P788" s="371">
        <v>41512</v>
      </c>
      <c r="Q788" s="372">
        <v>62250052.469999999</v>
      </c>
      <c r="R788" s="372">
        <v>82771992.757261887</v>
      </c>
      <c r="S788" s="367">
        <v>38</v>
      </c>
      <c r="T788" s="369">
        <v>-0.30430470154698686</v>
      </c>
      <c r="U788" s="369">
        <v>-3.9338062715058415</v>
      </c>
      <c r="V788" s="369">
        <v>-0.26000091282124493</v>
      </c>
      <c r="W788" s="369">
        <v>-2.5488783198766236</v>
      </c>
      <c r="X788" s="369">
        <v>-0.11129409299827464</v>
      </c>
      <c r="Y788" s="369">
        <v>-0.84396332495205117</v>
      </c>
      <c r="Z788" s="369">
        <v>0.37102666699435849</v>
      </c>
      <c r="AA788" s="369">
        <v>2.1090358576864201</v>
      </c>
      <c r="AB788" s="369">
        <v>0.19346991245637288</v>
      </c>
      <c r="AC788" s="373">
        <v>-1.9611153293882853</v>
      </c>
      <c r="AD788" s="555">
        <v>17690766000148</v>
      </c>
      <c r="AE788" s="370" t="s">
        <v>2482</v>
      </c>
      <c r="AF788" s="370" t="s">
        <v>2287</v>
      </c>
      <c r="AG788" s="374" t="s">
        <v>1445</v>
      </c>
      <c r="AH788" s="374" t="s">
        <v>2279</v>
      </c>
      <c r="AI788" s="374">
        <v>25000</v>
      </c>
      <c r="AJ788" s="374">
        <v>25000</v>
      </c>
      <c r="AK788" s="374">
        <v>25000</v>
      </c>
      <c r="AL788" s="369">
        <v>6.9999999999999993E-3</v>
      </c>
      <c r="AM788" s="369">
        <v>0.1</v>
      </c>
      <c r="AN788" s="369" t="s">
        <v>2291</v>
      </c>
      <c r="AO788" s="367" t="s">
        <v>1324</v>
      </c>
      <c r="AP788" s="370" t="s">
        <v>13</v>
      </c>
      <c r="AQ788" s="376" t="s">
        <v>679</v>
      </c>
      <c r="AR788" s="369">
        <v>6.9999999999999999E-4</v>
      </c>
      <c r="AS788" s="369">
        <v>6.9999999999999999E-4</v>
      </c>
      <c r="AT788" s="369"/>
      <c r="AX788" s="680"/>
      <c r="AY788" s="681"/>
      <c r="AZ788" s="681"/>
      <c r="BA788" s="681"/>
      <c r="BB788" s="682"/>
      <c r="BC788" s="681"/>
      <c r="BD788" s="681"/>
      <c r="BE788" s="681"/>
      <c r="BF788" s="681"/>
      <c r="BG788" s="682"/>
      <c r="BH788" s="682"/>
      <c r="BI788" s="683"/>
      <c r="BJ788" s="683"/>
      <c r="BK788" s="683"/>
      <c r="BL788" s="682"/>
      <c r="BM788" s="682"/>
      <c r="BN788" s="682"/>
      <c r="BO788" s="682"/>
      <c r="BP788" s="682"/>
      <c r="BQ788" s="682"/>
      <c r="BR788" s="682"/>
      <c r="BS788" s="682"/>
      <c r="BT788" s="685"/>
      <c r="BU788" s="686"/>
      <c r="BV788" s="684"/>
      <c r="BW788" s="687"/>
    </row>
    <row r="789" spans="2:75" ht="15.75" customHeight="1">
      <c r="B789" s="363" t="s">
        <v>1056</v>
      </c>
      <c r="C789" s="364">
        <v>39958460000162</v>
      </c>
      <c r="D789" s="365" t="s">
        <v>11</v>
      </c>
      <c r="E789" s="365" t="s">
        <v>620</v>
      </c>
      <c r="F789" s="365" t="s">
        <v>685</v>
      </c>
      <c r="G789" s="366" t="s">
        <v>738</v>
      </c>
      <c r="H789" s="366" t="s">
        <v>34</v>
      </c>
      <c r="I789" s="366" t="s">
        <v>1319</v>
      </c>
      <c r="J789" s="366" t="s">
        <v>608</v>
      </c>
      <c r="K789" s="367" t="s">
        <v>48</v>
      </c>
      <c r="L789" s="368"/>
      <c r="M789" s="368" t="s">
        <v>34</v>
      </c>
      <c r="N789" s="367">
        <v>565849</v>
      </c>
      <c r="O789" s="367" t="s">
        <v>1321</v>
      </c>
      <c r="P789" s="371">
        <v>44179</v>
      </c>
      <c r="Q789" s="372">
        <v>104589820.84999999</v>
      </c>
      <c r="R789" s="372">
        <v>82778516.889484122</v>
      </c>
      <c r="S789" s="367">
        <v>32</v>
      </c>
      <c r="T789" s="369">
        <v>8.8881815741650438E-2</v>
      </c>
      <c r="U789" s="369">
        <v>1.1489925801667036</v>
      </c>
      <c r="V789" s="369">
        <v>0.12386771775837491</v>
      </c>
      <c r="W789" s="369">
        <v>1.2143178148916112</v>
      </c>
      <c r="X789" s="369" t="s">
        <v>1421</v>
      </c>
      <c r="Y789" s="369" t="s">
        <v>1421</v>
      </c>
      <c r="Z789" s="369" t="s">
        <v>1421</v>
      </c>
      <c r="AA789" s="369" t="s">
        <v>1421</v>
      </c>
      <c r="AB789" s="369">
        <v>5.081342188749411E-3</v>
      </c>
      <c r="AC789" s="373">
        <v>3.8698234325880634</v>
      </c>
      <c r="AD789" s="555">
        <v>0</v>
      </c>
      <c r="AE789" s="370" t="s">
        <v>2483</v>
      </c>
      <c r="AF789" s="370" t="s">
        <v>2278</v>
      </c>
      <c r="AG789" s="374" t="s">
        <v>1444</v>
      </c>
      <c r="AH789" s="374" t="s">
        <v>2279</v>
      </c>
      <c r="AI789" s="374">
        <v>1000</v>
      </c>
      <c r="AJ789" s="374">
        <v>1000</v>
      </c>
      <c r="AK789" s="374">
        <v>1000</v>
      </c>
      <c r="AL789" s="369">
        <v>0.01</v>
      </c>
      <c r="AM789" s="369">
        <v>0.1</v>
      </c>
      <c r="AN789" s="369" t="s">
        <v>2296</v>
      </c>
      <c r="AO789" s="367" t="s">
        <v>1324</v>
      </c>
      <c r="AP789" s="370" t="s">
        <v>11</v>
      </c>
      <c r="AQ789" s="376" t="s">
        <v>675</v>
      </c>
      <c r="AR789" s="369">
        <v>3.3333333333333331E-3</v>
      </c>
      <c r="AS789" s="369">
        <v>3.3333333333333331E-3</v>
      </c>
      <c r="AT789" s="369"/>
      <c r="AW789" s="680"/>
      <c r="AX789" s="680"/>
      <c r="AY789" s="681"/>
      <c r="AZ789" s="681"/>
      <c r="BA789" s="681"/>
      <c r="BB789" s="682"/>
      <c r="BC789" s="681"/>
      <c r="BD789" s="681"/>
      <c r="BE789" s="681"/>
      <c r="BF789" s="681"/>
      <c r="BG789" s="682"/>
      <c r="BH789" s="682"/>
      <c r="BI789" s="683"/>
      <c r="BJ789" s="683"/>
      <c r="BK789" s="683"/>
      <c r="BL789" s="218"/>
      <c r="BM789" s="682"/>
      <c r="BN789" s="682"/>
      <c r="BO789" s="682"/>
      <c r="BP789" s="682"/>
      <c r="BQ789" s="682"/>
      <c r="BR789" s="682"/>
      <c r="BS789" s="682"/>
      <c r="BT789" s="685"/>
      <c r="BU789" s="686"/>
      <c r="BV789" s="684"/>
      <c r="BW789" s="687"/>
    </row>
    <row r="790" spans="2:75" ht="15.75" customHeight="1">
      <c r="B790" s="363" t="s">
        <v>280</v>
      </c>
      <c r="C790" s="364">
        <v>26841302000186</v>
      </c>
      <c r="D790" s="365" t="s">
        <v>11</v>
      </c>
      <c r="E790" s="365" t="s">
        <v>620</v>
      </c>
      <c r="F790" s="365" t="s">
        <v>685</v>
      </c>
      <c r="G790" s="366" t="s">
        <v>738</v>
      </c>
      <c r="H790" s="366" t="s">
        <v>34</v>
      </c>
      <c r="I790" s="366" t="s">
        <v>1319</v>
      </c>
      <c r="J790" s="366" t="s">
        <v>608</v>
      </c>
      <c r="K790" s="367" t="s">
        <v>48</v>
      </c>
      <c r="L790" s="368"/>
      <c r="M790" s="368" t="s">
        <v>34</v>
      </c>
      <c r="N790" s="367">
        <v>446701</v>
      </c>
      <c r="O790" s="367" t="s">
        <v>1321</v>
      </c>
      <c r="P790" s="371">
        <v>42927</v>
      </c>
      <c r="Q790" s="372">
        <v>251966648.78</v>
      </c>
      <c r="R790" s="372">
        <v>132766470.7224603</v>
      </c>
      <c r="S790" s="367">
        <v>91</v>
      </c>
      <c r="T790" s="369">
        <v>0.10235850682570824</v>
      </c>
      <c r="U790" s="369">
        <v>1.3232083962093211</v>
      </c>
      <c r="V790" s="369">
        <v>0.14063564792668193</v>
      </c>
      <c r="W790" s="369">
        <v>1.3786995980609151</v>
      </c>
      <c r="X790" s="369">
        <v>0.20628573666389816</v>
      </c>
      <c r="Y790" s="369">
        <v>1.5643022151026984</v>
      </c>
      <c r="Z790" s="369">
        <v>0.27100186712140717</v>
      </c>
      <c r="AA790" s="369">
        <v>1.5404624683424943</v>
      </c>
      <c r="AB790" s="369">
        <v>1.5574822873405528E-3</v>
      </c>
      <c r="AC790" s="373">
        <v>22.131352327831799</v>
      </c>
      <c r="AD790" s="555">
        <v>0</v>
      </c>
      <c r="AE790" s="370" t="s">
        <v>2483</v>
      </c>
      <c r="AF790" s="370" t="s">
        <v>2278</v>
      </c>
      <c r="AG790" s="374" t="s">
        <v>1444</v>
      </c>
      <c r="AH790" s="374" t="s">
        <v>2279</v>
      </c>
      <c r="AI790" s="374">
        <v>10000</v>
      </c>
      <c r="AJ790" s="374">
        <v>1000</v>
      </c>
      <c r="AK790" s="374">
        <v>10000</v>
      </c>
      <c r="AL790" s="369">
        <v>9.7000000000000003E-3</v>
      </c>
      <c r="AM790" s="369" t="s">
        <v>34</v>
      </c>
      <c r="AN790" s="369" t="s">
        <v>2296</v>
      </c>
      <c r="AO790" s="367" t="s">
        <v>1324</v>
      </c>
      <c r="AP790" s="370" t="s">
        <v>13</v>
      </c>
      <c r="AQ790" s="376" t="s">
        <v>668</v>
      </c>
      <c r="AR790" s="369">
        <v>3.2333333333333333E-3</v>
      </c>
      <c r="AS790" s="369">
        <v>3.2333333333333333E-3</v>
      </c>
      <c r="AT790" s="369"/>
      <c r="AX790" s="680"/>
      <c r="AY790" s="681"/>
      <c r="AZ790" s="681"/>
      <c r="BA790" s="681"/>
      <c r="BB790" s="682"/>
      <c r="BC790" s="681"/>
      <c r="BD790" s="681"/>
      <c r="BE790" s="681"/>
      <c r="BF790" s="681"/>
      <c r="BG790" s="682"/>
      <c r="BH790" s="682"/>
      <c r="BI790" s="683"/>
      <c r="BJ790" s="683"/>
      <c r="BK790" s="683"/>
      <c r="BL790" s="682"/>
      <c r="BM790" s="682"/>
      <c r="BN790" s="682"/>
      <c r="BO790" s="682"/>
      <c r="BP790" s="682"/>
      <c r="BQ790" s="682"/>
      <c r="BR790" s="682"/>
      <c r="BS790" s="682"/>
      <c r="BT790" s="685"/>
      <c r="BU790" s="686"/>
      <c r="BV790" s="684"/>
      <c r="BW790" s="687"/>
    </row>
    <row r="791" spans="2:75" ht="15.75" customHeight="1">
      <c r="B791" s="363" t="s">
        <v>281</v>
      </c>
      <c r="C791" s="364">
        <v>32300395000134</v>
      </c>
      <c r="D791" s="365" t="s">
        <v>11</v>
      </c>
      <c r="E791" s="365" t="s">
        <v>620</v>
      </c>
      <c r="F791" s="365" t="s">
        <v>685</v>
      </c>
      <c r="G791" s="366" t="s">
        <v>738</v>
      </c>
      <c r="H791" s="366" t="s">
        <v>34</v>
      </c>
      <c r="I791" s="366" t="s">
        <v>1319</v>
      </c>
      <c r="J791" s="366" t="s">
        <v>608</v>
      </c>
      <c r="K791" s="367" t="s">
        <v>48</v>
      </c>
      <c r="L791" s="368"/>
      <c r="M791" s="368" t="s">
        <v>34</v>
      </c>
      <c r="N791" s="367">
        <v>490350</v>
      </c>
      <c r="O791" s="367" t="s">
        <v>1321</v>
      </c>
      <c r="P791" s="371">
        <v>43542</v>
      </c>
      <c r="Q791" s="372">
        <v>85140229.319999993</v>
      </c>
      <c r="R791" s="372">
        <v>61104145.064047664</v>
      </c>
      <c r="S791" s="367">
        <v>361</v>
      </c>
      <c r="T791" s="369">
        <v>0.10296140839706402</v>
      </c>
      <c r="U791" s="369">
        <v>1.3310022224973908</v>
      </c>
      <c r="V791" s="369">
        <v>0.15850605283324315</v>
      </c>
      <c r="W791" s="369">
        <v>1.553889320048802</v>
      </c>
      <c r="X791" s="369">
        <v>0.29881003821891983</v>
      </c>
      <c r="Y791" s="369">
        <v>2.2659308018099273</v>
      </c>
      <c r="Z791" s="369">
        <v>0.41932198325531278</v>
      </c>
      <c r="AA791" s="369">
        <v>2.3835620920883458</v>
      </c>
      <c r="AB791" s="369">
        <v>4.4430799942065642E-3</v>
      </c>
      <c r="AC791" s="373">
        <v>11.260657962221311</v>
      </c>
      <c r="AD791" s="555">
        <v>0</v>
      </c>
      <c r="AE791" s="370" t="s">
        <v>2483</v>
      </c>
      <c r="AF791" s="370" t="s">
        <v>2278</v>
      </c>
      <c r="AG791" s="374" t="s">
        <v>1444</v>
      </c>
      <c r="AH791" s="374" t="s">
        <v>726</v>
      </c>
      <c r="AI791" s="374">
        <v>50000</v>
      </c>
      <c r="AJ791" s="374">
        <v>10000</v>
      </c>
      <c r="AK791" s="374">
        <v>50000</v>
      </c>
      <c r="AL791" s="691">
        <v>0.02</v>
      </c>
      <c r="AM791" s="691">
        <v>0.2</v>
      </c>
      <c r="AN791" s="369" t="s">
        <v>2296</v>
      </c>
      <c r="AO791" s="367" t="s">
        <v>1324</v>
      </c>
      <c r="AP791" s="370" t="s">
        <v>13</v>
      </c>
      <c r="AQ791" s="376" t="s">
        <v>668</v>
      </c>
      <c r="AR791" s="369">
        <v>5.3340000000000002E-3</v>
      </c>
      <c r="AS791" s="369">
        <v>5.3340000000000002E-3</v>
      </c>
      <c r="AT791" s="369"/>
      <c r="AX791" s="680"/>
      <c r="AY791" s="681"/>
      <c r="AZ791" s="681"/>
      <c r="BA791" s="681"/>
      <c r="BB791" s="682"/>
      <c r="BC791" s="681"/>
      <c r="BD791" s="681"/>
      <c r="BE791" s="681"/>
      <c r="BF791" s="681"/>
      <c r="BG791" s="682"/>
      <c r="BH791" s="682"/>
      <c r="BI791" s="683"/>
      <c r="BJ791" s="683"/>
      <c r="BK791" s="683"/>
      <c r="BL791" s="682"/>
      <c r="BM791" s="682"/>
      <c r="BN791" s="682"/>
      <c r="BO791" s="682"/>
      <c r="BP791" s="682"/>
      <c r="BQ791" s="682"/>
      <c r="BR791" s="682"/>
      <c r="BS791" s="682"/>
      <c r="BT791" s="685"/>
      <c r="BU791" s="686"/>
      <c r="BV791" s="684"/>
      <c r="BW791" s="687"/>
    </row>
    <row r="792" spans="2:75" ht="15.75" customHeight="1">
      <c r="B792" s="363" t="s">
        <v>1057</v>
      </c>
      <c r="C792" s="364">
        <v>26374829000148</v>
      </c>
      <c r="D792" s="365" t="s">
        <v>11</v>
      </c>
      <c r="E792" s="365" t="s">
        <v>620</v>
      </c>
      <c r="F792" s="365" t="s">
        <v>663</v>
      </c>
      <c r="G792" s="366" t="s">
        <v>738</v>
      </c>
      <c r="H792" s="366" t="s">
        <v>34</v>
      </c>
      <c r="I792" s="366" t="s">
        <v>1304</v>
      </c>
      <c r="J792" s="366" t="s">
        <v>608</v>
      </c>
      <c r="K792" s="367" t="s">
        <v>48</v>
      </c>
      <c r="L792" s="368"/>
      <c r="M792" s="368" t="s">
        <v>1418</v>
      </c>
      <c r="N792" s="367">
        <v>442984</v>
      </c>
      <c r="O792" s="367" t="s">
        <v>1321</v>
      </c>
      <c r="P792" s="371">
        <v>42832</v>
      </c>
      <c r="Q792" s="372">
        <v>305362937.57999998</v>
      </c>
      <c r="R792" s="372">
        <v>105743172.61587296</v>
      </c>
      <c r="S792" s="367">
        <v>0</v>
      </c>
      <c r="T792" s="369">
        <v>7.6499273807270063E-2</v>
      </c>
      <c r="U792" s="369">
        <v>0.98892104373949419</v>
      </c>
      <c r="V792" s="369">
        <v>0.1011493227918332</v>
      </c>
      <c r="W792" s="369">
        <v>0.99160157992045161</v>
      </c>
      <c r="X792" s="369">
        <v>0.11970395711930104</v>
      </c>
      <c r="Y792" s="369">
        <v>0.90773685232233525</v>
      </c>
      <c r="Z792" s="369">
        <v>0.15964493834154725</v>
      </c>
      <c r="AA792" s="369">
        <v>0.90747358454852045</v>
      </c>
      <c r="AB792" s="369">
        <v>1.7188295231151658E-3</v>
      </c>
      <c r="AC792" s="373">
        <v>-0.45246170166359617</v>
      </c>
      <c r="AD792" s="555">
        <v>0</v>
      </c>
      <c r="AE792" s="370" t="s">
        <v>2483</v>
      </c>
      <c r="AF792" s="370" t="s">
        <v>2278</v>
      </c>
      <c r="AG792" s="374" t="s">
        <v>1444</v>
      </c>
      <c r="AH792" s="374" t="s">
        <v>2279</v>
      </c>
      <c r="AI792" s="374">
        <v>0</v>
      </c>
      <c r="AJ792" s="374">
        <v>0</v>
      </c>
      <c r="AK792" s="374">
        <v>0</v>
      </c>
      <c r="AL792" s="691">
        <v>3.0000000000000001E-3</v>
      </c>
      <c r="AM792" s="691" t="s">
        <v>34</v>
      </c>
      <c r="AN792" s="369" t="s">
        <v>64</v>
      </c>
      <c r="AO792" s="367" t="s">
        <v>1324</v>
      </c>
      <c r="AP792" s="370" t="s">
        <v>11</v>
      </c>
      <c r="AQ792" s="376" t="s">
        <v>680</v>
      </c>
      <c r="AR792" s="369">
        <v>8.0009999999999999E-4</v>
      </c>
      <c r="AS792" s="369">
        <v>8.0009999999999999E-4</v>
      </c>
      <c r="AT792" s="369"/>
      <c r="AX792" s="680"/>
      <c r="AY792" s="681"/>
      <c r="AZ792" s="681"/>
      <c r="BA792" s="681"/>
      <c r="BB792" s="682"/>
      <c r="BC792" s="681"/>
      <c r="BD792" s="681"/>
      <c r="BE792" s="681"/>
      <c r="BF792" s="681"/>
      <c r="BG792" s="682"/>
      <c r="BH792" s="682"/>
      <c r="BI792" s="683"/>
      <c r="BJ792" s="683"/>
      <c r="BK792" s="683"/>
      <c r="BL792" s="682"/>
      <c r="BM792" s="682"/>
      <c r="BN792" s="682"/>
      <c r="BO792" s="682"/>
      <c r="BP792" s="682"/>
      <c r="BQ792" s="682"/>
      <c r="BR792" s="682"/>
      <c r="BS792" s="682"/>
      <c r="BT792" s="685"/>
      <c r="BU792" s="686"/>
      <c r="BV792" s="684"/>
      <c r="BW792" s="687"/>
    </row>
    <row r="793" spans="2:75" ht="15.75" customHeight="1">
      <c r="B793" s="363" t="s">
        <v>282</v>
      </c>
      <c r="C793" s="364">
        <v>32973321000169</v>
      </c>
      <c r="D793" s="365" t="s">
        <v>13</v>
      </c>
      <c r="E793" s="365" t="s">
        <v>615</v>
      </c>
      <c r="F793" s="365" t="s">
        <v>619</v>
      </c>
      <c r="G793" s="366" t="s">
        <v>34</v>
      </c>
      <c r="H793" s="366" t="s">
        <v>865</v>
      </c>
      <c r="I793" s="366" t="s">
        <v>34</v>
      </c>
      <c r="J793" s="366"/>
      <c r="K793" s="367" t="s">
        <v>48</v>
      </c>
      <c r="L793" s="368"/>
      <c r="M793" s="368" t="s">
        <v>34</v>
      </c>
      <c r="N793" s="367">
        <v>505961</v>
      </c>
      <c r="O793" s="367" t="s">
        <v>1321</v>
      </c>
      <c r="P793" s="371">
        <v>43707</v>
      </c>
      <c r="Q793" s="372">
        <v>10738687.460000001</v>
      </c>
      <c r="R793" s="372">
        <v>12539973.887698414</v>
      </c>
      <c r="S793" s="367">
        <v>30</v>
      </c>
      <c r="T793" s="369">
        <v>5.0229444671130885E-2</v>
      </c>
      <c r="U793" s="369">
        <v>0.64932583511543462</v>
      </c>
      <c r="V793" s="369">
        <v>4.4129570927176065E-2</v>
      </c>
      <c r="W793" s="369">
        <v>0.43261735269010138</v>
      </c>
      <c r="X793" s="369">
        <v>2.861631399831932E-2</v>
      </c>
      <c r="Y793" s="369">
        <v>0.21700270750459244</v>
      </c>
      <c r="Z793" s="369" t="s">
        <v>1421</v>
      </c>
      <c r="AA793" s="369" t="s">
        <v>1421</v>
      </c>
      <c r="AB793" s="369">
        <v>5.5340988834899997E-2</v>
      </c>
      <c r="AC793" s="373">
        <v>-0.94757005293092444</v>
      </c>
      <c r="AD793" s="555">
        <v>32905708000188</v>
      </c>
      <c r="AE793" s="370" t="s">
        <v>2484</v>
      </c>
      <c r="AF793" s="370" t="s">
        <v>2281</v>
      </c>
      <c r="AG793" s="374" t="s">
        <v>59</v>
      </c>
      <c r="AH793" s="374" t="s">
        <v>2282</v>
      </c>
      <c r="AI793" s="374">
        <v>5000</v>
      </c>
      <c r="AJ793" s="374">
        <v>1000</v>
      </c>
      <c r="AK793" s="374">
        <v>5000</v>
      </c>
      <c r="AL793" s="369">
        <v>1.8749999999999999E-2</v>
      </c>
      <c r="AM793" s="369">
        <v>0.2</v>
      </c>
      <c r="AN793" s="369" t="s">
        <v>64</v>
      </c>
      <c r="AO793" s="367" t="s">
        <v>1324</v>
      </c>
      <c r="AP793" s="370" t="s">
        <v>13</v>
      </c>
      <c r="AQ793" s="376" t="s">
        <v>664</v>
      </c>
      <c r="AR793" s="369">
        <v>3.7599999999999999E-3</v>
      </c>
      <c r="AS793" s="369">
        <v>3.7599999999999999E-3</v>
      </c>
      <c r="AT793" s="369"/>
      <c r="AX793" s="680"/>
      <c r="AY793" s="681"/>
      <c r="AZ793" s="681"/>
      <c r="BA793" s="681"/>
      <c r="BB793" s="682"/>
      <c r="BC793" s="681"/>
      <c r="BD793" s="681"/>
      <c r="BE793" s="681"/>
      <c r="BF793" s="681"/>
      <c r="BG793" s="682"/>
      <c r="BH793" s="682"/>
      <c r="BI793" s="683"/>
      <c r="BJ793" s="683"/>
      <c r="BK793" s="683"/>
      <c r="BL793" s="682"/>
      <c r="BM793" s="682"/>
      <c r="BN793" s="682"/>
      <c r="BO793" s="682"/>
      <c r="BP793" s="682"/>
      <c r="BQ793" s="682"/>
      <c r="BR793" s="682"/>
      <c r="BS793" s="682"/>
      <c r="BT793" s="685"/>
      <c r="BU793" s="686"/>
      <c r="BV793" s="684"/>
      <c r="BW793" s="687"/>
    </row>
    <row r="794" spans="2:75" ht="15.75" customHeight="1">
      <c r="B794" s="363" t="s">
        <v>1639</v>
      </c>
      <c r="C794" s="364">
        <v>44360367000191</v>
      </c>
      <c r="D794" s="365" t="s">
        <v>14</v>
      </c>
      <c r="E794" s="365"/>
      <c r="F794" s="365"/>
      <c r="G794" s="366"/>
      <c r="H794" s="366" t="s">
        <v>34</v>
      </c>
      <c r="I794" s="366"/>
      <c r="J794" s="366"/>
      <c r="K794" s="367"/>
      <c r="L794" s="368"/>
      <c r="M794" s="368"/>
      <c r="N794" s="367">
        <v>627054</v>
      </c>
      <c r="O794" s="367" t="s">
        <v>1321</v>
      </c>
      <c r="P794" s="371">
        <v>44540</v>
      </c>
      <c r="Q794" s="372">
        <v>28913953.149999999</v>
      </c>
      <c r="R794" s="372" t="s">
        <v>1421</v>
      </c>
      <c r="S794" s="367">
        <v>32</v>
      </c>
      <c r="T794" s="369">
        <v>8.7056419505060045E-2</v>
      </c>
      <c r="U794" s="369">
        <v>0.97920307813464913</v>
      </c>
      <c r="V794" s="369" t="s">
        <v>1421</v>
      </c>
      <c r="W794" s="369" t="s">
        <v>1421</v>
      </c>
      <c r="X794" s="369" t="s">
        <v>1421</v>
      </c>
      <c r="Y794" s="369" t="s">
        <v>1421</v>
      </c>
      <c r="Z794" s="369" t="s">
        <v>1421</v>
      </c>
      <c r="AA794" s="369" t="s">
        <v>1421</v>
      </c>
      <c r="AB794" s="369" t="s">
        <v>1421</v>
      </c>
      <c r="AC794" s="373" t="s">
        <v>1421</v>
      </c>
      <c r="AD794" s="555">
        <v>0</v>
      </c>
      <c r="AE794" s="370" t="s">
        <v>2485</v>
      </c>
      <c r="AF794" s="370" t="s">
        <v>2278</v>
      </c>
      <c r="AG794" s="374" t="s">
        <v>1444</v>
      </c>
      <c r="AH794" s="374" t="s">
        <v>2279</v>
      </c>
      <c r="AI794" s="374">
        <v>5000</v>
      </c>
      <c r="AJ794" s="374">
        <v>5000</v>
      </c>
      <c r="AK794" s="374">
        <v>5000</v>
      </c>
      <c r="AL794" s="369">
        <v>1.8500000000000003E-2</v>
      </c>
      <c r="AM794" s="369">
        <v>0.2</v>
      </c>
      <c r="AN794" s="369" t="s">
        <v>64</v>
      </c>
      <c r="AO794" s="367" t="s">
        <v>1324</v>
      </c>
      <c r="AP794" s="370" t="s">
        <v>716</v>
      </c>
      <c r="AQ794" s="376" t="s">
        <v>659</v>
      </c>
      <c r="AR794" s="369" t="s">
        <v>34</v>
      </c>
      <c r="AS794" s="369" t="s">
        <v>34</v>
      </c>
      <c r="AT794" s="369"/>
      <c r="AX794" s="680"/>
      <c r="AY794" s="681"/>
      <c r="AZ794" s="681"/>
      <c r="BA794" s="681"/>
      <c r="BB794" s="682"/>
      <c r="BC794" s="681"/>
      <c r="BD794" s="681"/>
      <c r="BE794" s="681"/>
      <c r="BF794" s="681"/>
      <c r="BG794" s="682"/>
      <c r="BH794" s="682"/>
      <c r="BI794" s="683"/>
      <c r="BJ794" s="683"/>
      <c r="BK794" s="683"/>
      <c r="BL794" s="682"/>
      <c r="BM794" s="682"/>
      <c r="BN794" s="682"/>
      <c r="BO794" s="682"/>
      <c r="BP794" s="682"/>
      <c r="BQ794" s="682"/>
      <c r="BR794" s="682"/>
      <c r="BS794" s="682"/>
      <c r="BT794" s="685"/>
      <c r="BU794" s="686"/>
      <c r="BV794" s="684"/>
      <c r="BW794" s="687"/>
    </row>
    <row r="795" spans="2:75" ht="15.75" customHeight="1">
      <c r="B795" s="363" t="s">
        <v>1058</v>
      </c>
      <c r="C795" s="364">
        <v>11435287000107</v>
      </c>
      <c r="D795" s="365" t="s">
        <v>11</v>
      </c>
      <c r="E795" s="365" t="s">
        <v>620</v>
      </c>
      <c r="F795" s="365" t="s">
        <v>663</v>
      </c>
      <c r="G795" s="366" t="s">
        <v>738</v>
      </c>
      <c r="H795" s="366" t="s">
        <v>34</v>
      </c>
      <c r="I795" s="366" t="s">
        <v>1304</v>
      </c>
      <c r="J795" s="366" t="s">
        <v>608</v>
      </c>
      <c r="K795" s="367" t="s">
        <v>48</v>
      </c>
      <c r="L795" s="368"/>
      <c r="M795" s="368" t="s">
        <v>34</v>
      </c>
      <c r="N795" s="367">
        <v>256765</v>
      </c>
      <c r="O795" s="367" t="s">
        <v>1321</v>
      </c>
      <c r="P795" s="371">
        <v>40422</v>
      </c>
      <c r="Q795" s="372">
        <v>672431455.71000004</v>
      </c>
      <c r="R795" s="372">
        <v>426302371.62353194</v>
      </c>
      <c r="S795" s="367">
        <v>0</v>
      </c>
      <c r="T795" s="369">
        <v>7.7858592171284435E-2</v>
      </c>
      <c r="U795" s="369">
        <v>1.0064932175447259</v>
      </c>
      <c r="V795" s="369">
        <v>0.10536835299665848</v>
      </c>
      <c r="W795" s="369">
        <v>1.0329621832479376</v>
      </c>
      <c r="X795" s="369">
        <v>0.14076270211285347</v>
      </c>
      <c r="Y795" s="369">
        <v>1.067429141151639</v>
      </c>
      <c r="Z795" s="369">
        <v>0.16944535994665499</v>
      </c>
      <c r="AA795" s="369">
        <v>0.96318235813360409</v>
      </c>
      <c r="AB795" s="369">
        <v>1.8751379563372791E-3</v>
      </c>
      <c r="AC795" s="373">
        <v>1.6255998009156321</v>
      </c>
      <c r="AD795" s="555">
        <v>0</v>
      </c>
      <c r="AE795" s="370" t="s">
        <v>2486</v>
      </c>
      <c r="AF795" s="370" t="s">
        <v>2284</v>
      </c>
      <c r="AG795" s="374" t="s">
        <v>719</v>
      </c>
      <c r="AH795" s="374" t="s">
        <v>2282</v>
      </c>
      <c r="AI795" s="374">
        <v>1000</v>
      </c>
      <c r="AJ795" s="374">
        <v>500</v>
      </c>
      <c r="AK795" s="374">
        <v>0</v>
      </c>
      <c r="AL795" s="369">
        <v>3.0000000000000001E-3</v>
      </c>
      <c r="AM795" s="369" t="s">
        <v>34</v>
      </c>
      <c r="AN795" s="369" t="s">
        <v>64</v>
      </c>
      <c r="AO795" s="367" t="s">
        <v>1324</v>
      </c>
      <c r="AP795" s="370" t="s">
        <v>11</v>
      </c>
      <c r="AQ795" s="376" t="s">
        <v>669</v>
      </c>
      <c r="AR795" s="369">
        <v>1.1999999999999999E-3</v>
      </c>
      <c r="AS795" s="369">
        <v>1.1999999999999999E-3</v>
      </c>
      <c r="AT795" s="369"/>
      <c r="AX795" s="680"/>
      <c r="AY795" s="681"/>
      <c r="AZ795" s="681"/>
      <c r="BA795" s="681"/>
      <c r="BB795" s="682"/>
      <c r="BC795" s="681"/>
      <c r="BD795" s="681"/>
      <c r="BE795" s="681"/>
      <c r="BF795" s="681"/>
      <c r="BG795" s="682"/>
      <c r="BH795" s="682"/>
      <c r="BI795" s="683"/>
      <c r="BJ795" s="683"/>
      <c r="BK795" s="683"/>
      <c r="BL795" s="682"/>
      <c r="BM795" s="682"/>
      <c r="BN795" s="682"/>
      <c r="BO795" s="682"/>
      <c r="BP795" s="682"/>
      <c r="BQ795" s="682"/>
      <c r="BR795" s="682"/>
      <c r="BS795" s="682"/>
      <c r="BT795" s="685"/>
      <c r="BU795" s="686"/>
      <c r="BV795" s="684"/>
      <c r="BW795" s="687"/>
    </row>
    <row r="796" spans="2:75" ht="15.75" customHeight="1">
      <c r="B796" s="363" t="s">
        <v>1059</v>
      </c>
      <c r="C796" s="364">
        <v>19488768000184</v>
      </c>
      <c r="D796" s="365" t="s">
        <v>11</v>
      </c>
      <c r="E796" s="365" t="s">
        <v>620</v>
      </c>
      <c r="F796" s="365" t="s">
        <v>663</v>
      </c>
      <c r="G796" s="366" t="s">
        <v>738</v>
      </c>
      <c r="H796" s="366" t="s">
        <v>34</v>
      </c>
      <c r="I796" s="366"/>
      <c r="J796" s="366" t="s">
        <v>608</v>
      </c>
      <c r="K796" s="367" t="s">
        <v>48</v>
      </c>
      <c r="L796" s="368"/>
      <c r="M796" s="368" t="s">
        <v>34</v>
      </c>
      <c r="N796" s="367">
        <v>378615</v>
      </c>
      <c r="O796" s="367" t="s">
        <v>1321</v>
      </c>
      <c r="P796" s="371">
        <v>41912</v>
      </c>
      <c r="Q796" s="372">
        <v>1167245726.6500001</v>
      </c>
      <c r="R796" s="372">
        <v>812993112.68154812</v>
      </c>
      <c r="S796" s="367">
        <v>1</v>
      </c>
      <c r="T796" s="369">
        <v>8.4841218008667729E-2</v>
      </c>
      <c r="U796" s="369">
        <v>1.096758984623043</v>
      </c>
      <c r="V796" s="369">
        <v>0.11429609524201489</v>
      </c>
      <c r="W796" s="369">
        <v>1.1204839092592636</v>
      </c>
      <c r="X796" s="369">
        <v>0.17254769012368976</v>
      </c>
      <c r="Y796" s="369">
        <v>1.3084604793162111</v>
      </c>
      <c r="Z796" s="369">
        <v>0.16749901758243113</v>
      </c>
      <c r="AA796" s="369">
        <v>0.95211871715400653</v>
      </c>
      <c r="AB796" s="369">
        <v>1.7574770495408295E-3</v>
      </c>
      <c r="AC796" s="373">
        <v>6.3133731623673226</v>
      </c>
      <c r="AD796" s="555">
        <v>0</v>
      </c>
      <c r="AE796" s="370" t="s">
        <v>2486</v>
      </c>
      <c r="AF796" s="370" t="s">
        <v>2284</v>
      </c>
      <c r="AG796" s="374" t="s">
        <v>719</v>
      </c>
      <c r="AH796" s="374" t="s">
        <v>2282</v>
      </c>
      <c r="AI796" s="374">
        <v>1000</v>
      </c>
      <c r="AJ796" s="374">
        <v>0</v>
      </c>
      <c r="AK796" s="374">
        <v>0</v>
      </c>
      <c r="AL796" s="369">
        <v>4.5000000000000005E-3</v>
      </c>
      <c r="AM796" s="369" t="s">
        <v>34</v>
      </c>
      <c r="AN796" s="369" t="s">
        <v>64</v>
      </c>
      <c r="AO796" s="367" t="s">
        <v>1324</v>
      </c>
      <c r="AP796" s="370" t="s">
        <v>11</v>
      </c>
      <c r="AQ796" s="376" t="s">
        <v>669</v>
      </c>
      <c r="AR796" s="369">
        <v>1.6199999999999999E-3</v>
      </c>
      <c r="AS796" s="369">
        <v>1.6199999999999999E-3</v>
      </c>
      <c r="AT796" s="369"/>
      <c r="AX796" s="680"/>
      <c r="AY796" s="681"/>
      <c r="AZ796" s="681"/>
      <c r="BA796" s="681"/>
      <c r="BB796" s="682"/>
      <c r="BC796" s="681"/>
      <c r="BD796" s="681"/>
      <c r="BE796" s="681"/>
      <c r="BF796" s="681"/>
      <c r="BG796" s="682"/>
      <c r="BH796" s="682"/>
      <c r="BI796" s="683"/>
      <c r="BJ796" s="683"/>
      <c r="BK796" s="683"/>
      <c r="BL796" s="682"/>
      <c r="BM796" s="682"/>
      <c r="BN796" s="682"/>
      <c r="BO796" s="682"/>
      <c r="BP796" s="682"/>
      <c r="BQ796" s="682"/>
      <c r="BR796" s="682"/>
      <c r="BS796" s="682"/>
      <c r="BT796" s="685"/>
      <c r="BU796" s="686"/>
      <c r="BV796" s="684"/>
      <c r="BW796" s="687"/>
    </row>
    <row r="797" spans="2:75" ht="15.75" customHeight="1">
      <c r="B797" s="363" t="s">
        <v>1060</v>
      </c>
      <c r="C797" s="364">
        <v>38001966000116</v>
      </c>
      <c r="D797" s="365" t="s">
        <v>14</v>
      </c>
      <c r="E797" s="365" t="s">
        <v>607</v>
      </c>
      <c r="F797" s="365"/>
      <c r="G797" s="366"/>
      <c r="H797" s="366" t="s">
        <v>34</v>
      </c>
      <c r="I797" s="366" t="s">
        <v>34</v>
      </c>
      <c r="J797" s="366" t="s">
        <v>611</v>
      </c>
      <c r="K797" s="367"/>
      <c r="L797" s="368"/>
      <c r="M797" s="368" t="s">
        <v>1418</v>
      </c>
      <c r="N797" s="367">
        <v>555568</v>
      </c>
      <c r="O797" s="367" t="s">
        <v>1321</v>
      </c>
      <c r="P797" s="371">
        <v>44118</v>
      </c>
      <c r="Q797" s="372">
        <v>66694208.93</v>
      </c>
      <c r="R797" s="372">
        <v>84125032.318412706</v>
      </c>
      <c r="S797" s="367">
        <v>4</v>
      </c>
      <c r="T797" s="369">
        <v>-0.38375040352985879</v>
      </c>
      <c r="U797" s="369">
        <v>-4.9608163673592234</v>
      </c>
      <c r="V797" s="369">
        <v>-0.34339413623672743</v>
      </c>
      <c r="W797" s="369">
        <v>-3.3664107542126871</v>
      </c>
      <c r="X797" s="369" t="s">
        <v>1421</v>
      </c>
      <c r="Y797" s="369" t="s">
        <v>1421</v>
      </c>
      <c r="Z797" s="369" t="s">
        <v>1421</v>
      </c>
      <c r="AA797" s="369" t="s">
        <v>1421</v>
      </c>
      <c r="AB797" s="369">
        <v>0.28289934287283935</v>
      </c>
      <c r="AC797" s="373">
        <v>-1.688249244424501</v>
      </c>
      <c r="AD797" s="555">
        <v>38012975000102</v>
      </c>
      <c r="AE797" s="370" t="s">
        <v>2486</v>
      </c>
      <c r="AF797" s="370" t="s">
        <v>2284</v>
      </c>
      <c r="AG797" s="374" t="s">
        <v>719</v>
      </c>
      <c r="AH797" s="374" t="s">
        <v>2279</v>
      </c>
      <c r="AI797" s="374">
        <v>1000</v>
      </c>
      <c r="AJ797" s="374">
        <v>500</v>
      </c>
      <c r="AK797" s="374">
        <v>500</v>
      </c>
      <c r="AL797" s="369">
        <v>6.9999999999999993E-3</v>
      </c>
      <c r="AM797" s="369" t="s">
        <v>34</v>
      </c>
      <c r="AN797" s="369" t="s">
        <v>2291</v>
      </c>
      <c r="AO797" s="367" t="s">
        <v>1324</v>
      </c>
      <c r="AP797" s="370" t="s">
        <v>13</v>
      </c>
      <c r="AQ797" s="376" t="s">
        <v>679</v>
      </c>
      <c r="AR797" s="369">
        <v>1.8666666666666666E-3</v>
      </c>
      <c r="AS797" s="369">
        <v>1.8666666666666666E-3</v>
      </c>
      <c r="AT797" s="369"/>
      <c r="AX797" s="680"/>
      <c r="AY797" s="681"/>
      <c r="AZ797" s="681"/>
      <c r="BA797" s="681"/>
      <c r="BB797" s="682"/>
      <c r="BC797" s="681"/>
      <c r="BD797" s="681"/>
      <c r="BE797" s="681"/>
      <c r="BF797" s="681"/>
      <c r="BG797" s="682"/>
      <c r="BH797" s="682"/>
      <c r="BI797" s="683"/>
      <c r="BJ797" s="683"/>
      <c r="BK797" s="683"/>
      <c r="BL797" s="682"/>
      <c r="BM797" s="682"/>
      <c r="BN797" s="682"/>
      <c r="BO797" s="682"/>
      <c r="BP797" s="682"/>
      <c r="BQ797" s="682"/>
      <c r="BR797" s="682"/>
      <c r="BS797" s="682"/>
      <c r="BT797" s="685"/>
      <c r="BU797" s="686"/>
      <c r="BV797" s="684"/>
      <c r="BW797" s="687"/>
    </row>
    <row r="798" spans="2:75" ht="15.75" customHeight="1">
      <c r="B798" s="363" t="s">
        <v>1061</v>
      </c>
      <c r="C798" s="364">
        <v>18683208000118</v>
      </c>
      <c r="D798" s="365" t="s">
        <v>13</v>
      </c>
      <c r="E798" s="365" t="s">
        <v>615</v>
      </c>
      <c r="F798" s="365" t="s">
        <v>619</v>
      </c>
      <c r="G798" s="366" t="s">
        <v>34</v>
      </c>
      <c r="H798" s="366" t="s">
        <v>1337</v>
      </c>
      <c r="I798" s="366" t="s">
        <v>34</v>
      </c>
      <c r="J798" s="366"/>
      <c r="K798" s="367" t="s">
        <v>48</v>
      </c>
      <c r="L798" s="368"/>
      <c r="M798" s="368" t="s">
        <v>1418</v>
      </c>
      <c r="N798" s="367">
        <v>382485</v>
      </c>
      <c r="O798" s="367" t="s">
        <v>1321</v>
      </c>
      <c r="P798" s="371">
        <v>41961</v>
      </c>
      <c r="Q798" s="372">
        <v>94825003.349999994</v>
      </c>
      <c r="R798" s="372">
        <v>85286486.052103147</v>
      </c>
      <c r="S798" s="367">
        <v>1</v>
      </c>
      <c r="T798" s="369">
        <v>5.3864626941139804E-2</v>
      </c>
      <c r="U798" s="369">
        <v>0.69631854583968844</v>
      </c>
      <c r="V798" s="369">
        <v>6.6249838674594663E-2</v>
      </c>
      <c r="W798" s="369">
        <v>0.64946994093476218</v>
      </c>
      <c r="X798" s="369">
        <v>0.10093704941926318</v>
      </c>
      <c r="Y798" s="369">
        <v>0.76542398202617545</v>
      </c>
      <c r="Z798" s="369">
        <v>0.12515556083230139</v>
      </c>
      <c r="AA798" s="369">
        <v>0.71142478173460022</v>
      </c>
      <c r="AB798" s="369">
        <v>2.3868156463970586E-2</v>
      </c>
      <c r="AC798" s="373">
        <v>-1.3705568734296305</v>
      </c>
      <c r="AD798" s="555">
        <v>0</v>
      </c>
      <c r="AE798" s="370" t="s">
        <v>2486</v>
      </c>
      <c r="AF798" s="370" t="s">
        <v>2287</v>
      </c>
      <c r="AG798" s="374" t="s">
        <v>1445</v>
      </c>
      <c r="AH798" s="374" t="s">
        <v>2282</v>
      </c>
      <c r="AI798" s="374">
        <v>1000</v>
      </c>
      <c r="AJ798" s="374">
        <v>0</v>
      </c>
      <c r="AK798" s="374">
        <v>500</v>
      </c>
      <c r="AL798" s="369">
        <v>3.0000000000000001E-3</v>
      </c>
      <c r="AM798" s="369">
        <v>0.15</v>
      </c>
      <c r="AN798" s="369" t="s">
        <v>64</v>
      </c>
      <c r="AO798" s="367" t="s">
        <v>1324</v>
      </c>
      <c r="AP798" s="370" t="s">
        <v>13</v>
      </c>
      <c r="AQ798" s="376" t="s">
        <v>668</v>
      </c>
      <c r="AR798" s="369">
        <v>8.0009999999999999E-4</v>
      </c>
      <c r="AS798" s="369">
        <v>8.0009999999999999E-4</v>
      </c>
      <c r="AT798" s="369"/>
      <c r="AX798" s="680"/>
      <c r="AY798" s="681"/>
      <c r="AZ798" s="681"/>
      <c r="BA798" s="681"/>
      <c r="BB798" s="682"/>
      <c r="BC798" s="681"/>
      <c r="BD798" s="681"/>
      <c r="BE798" s="681"/>
      <c r="BF798" s="681"/>
      <c r="BG798" s="682"/>
      <c r="BH798" s="682"/>
      <c r="BI798" s="683"/>
      <c r="BJ798" s="683"/>
      <c r="BK798" s="683"/>
      <c r="BL798" s="682"/>
      <c r="BM798" s="682"/>
      <c r="BN798" s="682"/>
      <c r="BO798" s="682"/>
      <c r="BP798" s="682"/>
      <c r="BQ798" s="682"/>
      <c r="BR798" s="682"/>
      <c r="BS798" s="682"/>
      <c r="BT798" s="685"/>
      <c r="BU798" s="686"/>
      <c r="BV798" s="684"/>
      <c r="BW798" s="687"/>
    </row>
    <row r="799" spans="2:75" ht="15.75" customHeight="1">
      <c r="B799" s="363" t="s">
        <v>1062</v>
      </c>
      <c r="C799" s="364">
        <v>29283824000106</v>
      </c>
      <c r="D799" s="365" t="s">
        <v>11</v>
      </c>
      <c r="E799" s="365" t="s">
        <v>620</v>
      </c>
      <c r="F799" s="365" t="s">
        <v>663</v>
      </c>
      <c r="G799" s="366" t="s">
        <v>738</v>
      </c>
      <c r="H799" s="366" t="s">
        <v>34</v>
      </c>
      <c r="I799" s="366"/>
      <c r="J799" s="366" t="s">
        <v>608</v>
      </c>
      <c r="K799" s="367" t="s">
        <v>48</v>
      </c>
      <c r="L799" s="368"/>
      <c r="M799" s="368" t="s">
        <v>34</v>
      </c>
      <c r="N799" s="367">
        <v>471704</v>
      </c>
      <c r="O799" s="367" t="s">
        <v>1321</v>
      </c>
      <c r="P799" s="371">
        <v>43222</v>
      </c>
      <c r="Q799" s="372">
        <v>228938854.43000001</v>
      </c>
      <c r="R799" s="372">
        <v>159526870.80619049</v>
      </c>
      <c r="S799" s="367">
        <v>16</v>
      </c>
      <c r="T799" s="369">
        <v>8.7836165641512531E-2</v>
      </c>
      <c r="U799" s="369">
        <v>1.135475257230804</v>
      </c>
      <c r="V799" s="369">
        <v>0.12355649005699498</v>
      </c>
      <c r="W799" s="369">
        <v>1.2112667427550388</v>
      </c>
      <c r="X799" s="369">
        <v>0.19637495059794774</v>
      </c>
      <c r="Y799" s="369">
        <v>1.4891469239657498</v>
      </c>
      <c r="Z799" s="369">
        <v>0.19203440995819876</v>
      </c>
      <c r="AA799" s="369">
        <v>1.091585841504092</v>
      </c>
      <c r="AB799" s="369">
        <v>4.4666507435057717E-3</v>
      </c>
      <c r="AC799" s="373">
        <v>4.3396899234865334</v>
      </c>
      <c r="AD799" s="555">
        <v>29283779000181</v>
      </c>
      <c r="AE799" s="370" t="s">
        <v>2486</v>
      </c>
      <c r="AF799" s="370" t="s">
        <v>2287</v>
      </c>
      <c r="AG799" s="374" t="s">
        <v>1445</v>
      </c>
      <c r="AH799" s="374" t="s">
        <v>2282</v>
      </c>
      <c r="AI799" s="374">
        <v>3000</v>
      </c>
      <c r="AJ799" s="374">
        <v>1000</v>
      </c>
      <c r="AK799" s="374">
        <v>1000</v>
      </c>
      <c r="AL799" s="369">
        <v>6.5000000000000006E-3</v>
      </c>
      <c r="AM799" s="369" t="s">
        <v>34</v>
      </c>
      <c r="AN799" s="369" t="s">
        <v>64</v>
      </c>
      <c r="AO799" s="367" t="s">
        <v>1324</v>
      </c>
      <c r="AP799" s="370" t="s">
        <v>11</v>
      </c>
      <c r="AQ799" s="376" t="s">
        <v>675</v>
      </c>
      <c r="AR799" s="369">
        <v>2.1666666666666666E-3</v>
      </c>
      <c r="AS799" s="369">
        <v>2.1666666666666666E-3</v>
      </c>
      <c r="AT799" s="369"/>
      <c r="AX799" s="680"/>
      <c r="AY799" s="681"/>
      <c r="AZ799" s="681"/>
      <c r="BA799" s="681"/>
      <c r="BB799" s="682"/>
      <c r="BC799" s="681"/>
      <c r="BD799" s="681"/>
      <c r="BE799" s="681"/>
      <c r="BF799" s="681"/>
      <c r="BG799" s="682"/>
      <c r="BH799" s="682"/>
      <c r="BI799" s="683"/>
      <c r="BJ799" s="683"/>
      <c r="BK799" s="683"/>
      <c r="BL799" s="682"/>
      <c r="BM799" s="682"/>
      <c r="BN799" s="682"/>
      <c r="BO799" s="682"/>
      <c r="BP799" s="682"/>
      <c r="BQ799" s="682"/>
      <c r="BR799" s="682"/>
      <c r="BS799" s="682"/>
      <c r="BT799" s="685"/>
      <c r="BU799" s="686"/>
      <c r="BV799" s="684"/>
      <c r="BW799" s="687"/>
    </row>
    <row r="800" spans="2:75" ht="15.75" customHeight="1">
      <c r="B800" s="363" t="s">
        <v>1063</v>
      </c>
      <c r="C800" s="364">
        <v>32228412000170</v>
      </c>
      <c r="D800" s="365" t="s">
        <v>11</v>
      </c>
      <c r="E800" s="365" t="s">
        <v>620</v>
      </c>
      <c r="F800" s="365" t="s">
        <v>663</v>
      </c>
      <c r="G800" s="366" t="s">
        <v>738</v>
      </c>
      <c r="H800" s="366" t="s">
        <v>34</v>
      </c>
      <c r="I800" s="366"/>
      <c r="J800" s="366" t="s">
        <v>608</v>
      </c>
      <c r="K800" s="367" t="s">
        <v>48</v>
      </c>
      <c r="L800" s="368"/>
      <c r="M800" s="368" t="s">
        <v>34</v>
      </c>
      <c r="N800" s="367">
        <v>496596</v>
      </c>
      <c r="O800" s="367" t="s">
        <v>1321</v>
      </c>
      <c r="P800" s="371">
        <v>43608</v>
      </c>
      <c r="Q800" s="372">
        <v>23973057.91</v>
      </c>
      <c r="R800" s="372">
        <v>23914529.320992079</v>
      </c>
      <c r="S800" s="367">
        <v>61</v>
      </c>
      <c r="T800" s="369">
        <v>8.5013215373873852E-2</v>
      </c>
      <c r="U800" s="369">
        <v>1.0989824281337437</v>
      </c>
      <c r="V800" s="369">
        <v>0.12256772410815753</v>
      </c>
      <c r="W800" s="369">
        <v>1.201573530284832</v>
      </c>
      <c r="X800" s="369">
        <v>0.2018777825836533</v>
      </c>
      <c r="Y800" s="369">
        <v>1.5308758985608395</v>
      </c>
      <c r="Z800" s="369">
        <v>0.22415408050870766</v>
      </c>
      <c r="AA800" s="369">
        <v>1.2741644617333701</v>
      </c>
      <c r="AB800" s="369">
        <v>3.7433786091323066E-3</v>
      </c>
      <c r="AC800" s="373">
        <v>4.9420861864375567</v>
      </c>
      <c r="AD800" s="555">
        <v>32236271000137</v>
      </c>
      <c r="AE800" s="370" t="s">
        <v>2486</v>
      </c>
      <c r="AF800" s="370" t="s">
        <v>2287</v>
      </c>
      <c r="AG800" s="374" t="s">
        <v>1445</v>
      </c>
      <c r="AH800" s="374" t="s">
        <v>2279</v>
      </c>
      <c r="AI800" s="374">
        <v>3000</v>
      </c>
      <c r="AJ800" s="374">
        <v>1000</v>
      </c>
      <c r="AK800" s="374">
        <v>1000</v>
      </c>
      <c r="AL800" s="369">
        <v>7.4999999999999997E-3</v>
      </c>
      <c r="AM800" s="369">
        <v>0.2</v>
      </c>
      <c r="AN800" s="369" t="s">
        <v>64</v>
      </c>
      <c r="AO800" s="367" t="s">
        <v>1324</v>
      </c>
      <c r="AP800" s="370" t="s">
        <v>11</v>
      </c>
      <c r="AQ800" s="376" t="s">
        <v>675</v>
      </c>
      <c r="AR800" s="369">
        <v>2.4999999999999996E-3</v>
      </c>
      <c r="AS800" s="369">
        <v>2.4999999999999996E-3</v>
      </c>
      <c r="AT800" s="369"/>
      <c r="AX800" s="680"/>
      <c r="AY800" s="681"/>
      <c r="AZ800" s="681"/>
      <c r="BA800" s="681"/>
      <c r="BB800" s="682"/>
      <c r="BC800" s="681"/>
      <c r="BD800" s="681"/>
      <c r="BE800" s="681"/>
      <c r="BF800" s="681"/>
      <c r="BG800" s="682"/>
      <c r="BH800" s="682"/>
      <c r="BI800" s="683"/>
      <c r="BJ800" s="683"/>
      <c r="BK800" s="683"/>
      <c r="BL800" s="682"/>
      <c r="BM800" s="682"/>
      <c r="BN800" s="682"/>
      <c r="BO800" s="682"/>
      <c r="BP800" s="682"/>
      <c r="BQ800" s="682"/>
      <c r="BR800" s="682"/>
      <c r="BS800" s="682"/>
      <c r="BT800" s="685"/>
      <c r="BU800" s="686"/>
      <c r="BV800" s="684"/>
      <c r="BW800" s="687"/>
    </row>
    <row r="801" spans="2:75" ht="15.75" customHeight="1">
      <c r="B801" s="363" t="s">
        <v>1064</v>
      </c>
      <c r="C801" s="364">
        <v>32319558000120</v>
      </c>
      <c r="D801" s="365" t="s">
        <v>13</v>
      </c>
      <c r="E801" s="365" t="s">
        <v>616</v>
      </c>
      <c r="F801" s="365" t="s">
        <v>610</v>
      </c>
      <c r="G801" s="366" t="s">
        <v>34</v>
      </c>
      <c r="H801" s="366" t="s">
        <v>1338</v>
      </c>
      <c r="I801" s="366" t="s">
        <v>34</v>
      </c>
      <c r="J801" s="366"/>
      <c r="K801" s="367" t="s">
        <v>48</v>
      </c>
      <c r="L801" s="368"/>
      <c r="M801" s="368" t="s">
        <v>34</v>
      </c>
      <c r="N801" s="367">
        <v>523917</v>
      </c>
      <c r="O801" s="367" t="s">
        <v>1321</v>
      </c>
      <c r="P801" s="371">
        <v>43861</v>
      </c>
      <c r="Q801" s="372">
        <v>31853902.390000001</v>
      </c>
      <c r="R801" s="372">
        <v>49167005.023571409</v>
      </c>
      <c r="S801" s="367">
        <v>6</v>
      </c>
      <c r="T801" s="369">
        <v>-9.3731722040464649E-2</v>
      </c>
      <c r="U801" s="369">
        <v>-1.2116882655028212</v>
      </c>
      <c r="V801" s="369">
        <v>-8.1010622217774775E-2</v>
      </c>
      <c r="W801" s="369">
        <v>-0.79417497581081364</v>
      </c>
      <c r="X801" s="369">
        <v>6.9991019405606592E-2</v>
      </c>
      <c r="Y801" s="369">
        <v>0.53075461475978802</v>
      </c>
      <c r="Z801" s="369" t="s">
        <v>1421</v>
      </c>
      <c r="AA801" s="369" t="s">
        <v>1421</v>
      </c>
      <c r="AB801" s="369">
        <v>0.10479271948204506</v>
      </c>
      <c r="AC801" s="373">
        <v>-1.6808646278848305</v>
      </c>
      <c r="AD801" s="555">
        <v>34461768000184</v>
      </c>
      <c r="AE801" s="370" t="s">
        <v>2295</v>
      </c>
      <c r="AF801" s="370" t="s">
        <v>2287</v>
      </c>
      <c r="AG801" s="374" t="s">
        <v>1445</v>
      </c>
      <c r="AH801" s="374" t="s">
        <v>2279</v>
      </c>
      <c r="AI801" s="374">
        <v>500</v>
      </c>
      <c r="AJ801" s="374">
        <v>500</v>
      </c>
      <c r="AK801" s="374">
        <v>500</v>
      </c>
      <c r="AL801" s="369">
        <v>0.01</v>
      </c>
      <c r="AM801" s="369" t="s">
        <v>34</v>
      </c>
      <c r="AN801" s="369" t="s">
        <v>34</v>
      </c>
      <c r="AO801" s="367" t="s">
        <v>1324</v>
      </c>
      <c r="AP801" s="370" t="s">
        <v>13</v>
      </c>
      <c r="AQ801" s="376" t="s">
        <v>679</v>
      </c>
      <c r="AR801" s="369">
        <v>6.6666666666666662E-3</v>
      </c>
      <c r="AS801" s="369">
        <v>6.6666666666666662E-3</v>
      </c>
      <c r="AT801" s="369"/>
      <c r="AX801" s="680"/>
      <c r="AY801" s="681"/>
      <c r="AZ801" s="681"/>
      <c r="BA801" s="681"/>
      <c r="BB801" s="682"/>
      <c r="BC801" s="681"/>
      <c r="BD801" s="681"/>
      <c r="BE801" s="681"/>
      <c r="BF801" s="681"/>
      <c r="BG801" s="682"/>
      <c r="BH801" s="682"/>
      <c r="BI801" s="683"/>
      <c r="BJ801" s="683"/>
      <c r="BK801" s="683"/>
      <c r="BL801" s="682"/>
      <c r="BM801" s="682"/>
      <c r="BN801" s="682"/>
      <c r="BO801" s="682"/>
      <c r="BP801" s="682"/>
      <c r="BQ801" s="682"/>
      <c r="BR801" s="682"/>
      <c r="BS801" s="682"/>
      <c r="BT801" s="685"/>
      <c r="BU801" s="686"/>
      <c r="BV801" s="684"/>
      <c r="BW801" s="687"/>
    </row>
    <row r="802" spans="2:75" ht="15.75" customHeight="1">
      <c r="B802" s="363" t="s">
        <v>1065</v>
      </c>
      <c r="C802" s="364">
        <v>38281316000171</v>
      </c>
      <c r="D802" s="365" t="s">
        <v>13</v>
      </c>
      <c r="E802" s="365" t="s">
        <v>616</v>
      </c>
      <c r="F802" s="365" t="s">
        <v>610</v>
      </c>
      <c r="G802" s="366" t="s">
        <v>34</v>
      </c>
      <c r="H802" s="366" t="s">
        <v>1338</v>
      </c>
      <c r="I802" s="366" t="s">
        <v>34</v>
      </c>
      <c r="J802" s="366"/>
      <c r="K802" s="367" t="s">
        <v>49</v>
      </c>
      <c r="L802" s="368"/>
      <c r="M802" s="368" t="s">
        <v>34</v>
      </c>
      <c r="N802" s="367">
        <v>555096</v>
      </c>
      <c r="O802" s="367" t="s">
        <v>1321</v>
      </c>
      <c r="P802" s="371">
        <v>44119</v>
      </c>
      <c r="Q802" s="372">
        <v>14084323.300000001</v>
      </c>
      <c r="R802" s="372">
        <v>21427326.452420637</v>
      </c>
      <c r="S802" s="367">
        <v>6</v>
      </c>
      <c r="T802" s="369">
        <v>-0.20434964607582162</v>
      </c>
      <c r="U802" s="369">
        <v>-2.6416677600656211</v>
      </c>
      <c r="V802" s="369">
        <v>-0.13626659185733014</v>
      </c>
      <c r="W802" s="369">
        <v>-1.3358682396142911</v>
      </c>
      <c r="X802" s="369" t="s">
        <v>1421</v>
      </c>
      <c r="Y802" s="369" t="s">
        <v>1421</v>
      </c>
      <c r="Z802" s="369" t="s">
        <v>1421</v>
      </c>
      <c r="AA802" s="369" t="s">
        <v>1421</v>
      </c>
      <c r="AB802" s="369">
        <v>0.1549823360399025</v>
      </c>
      <c r="AC802" s="373">
        <v>-1.4946437287077934</v>
      </c>
      <c r="AD802" s="555">
        <v>36352767000127</v>
      </c>
      <c r="AE802" s="370" t="s">
        <v>2295</v>
      </c>
      <c r="AF802" s="370" t="s">
        <v>2287</v>
      </c>
      <c r="AG802" s="374" t="s">
        <v>1445</v>
      </c>
      <c r="AH802" s="374" t="s">
        <v>2279</v>
      </c>
      <c r="AI802" s="374">
        <v>1000</v>
      </c>
      <c r="AJ802" s="374" t="s">
        <v>1432</v>
      </c>
      <c r="AK802" s="374">
        <v>500</v>
      </c>
      <c r="AL802" s="369">
        <v>0.01</v>
      </c>
      <c r="AM802" s="369" t="s">
        <v>34</v>
      </c>
      <c r="AN802" s="369" t="s">
        <v>34</v>
      </c>
      <c r="AO802" s="367" t="s">
        <v>1324</v>
      </c>
      <c r="AP802" s="370" t="s">
        <v>13</v>
      </c>
      <c r="AQ802" s="376" t="s">
        <v>679</v>
      </c>
      <c r="AR802" s="369">
        <v>6.6666666666666662E-3</v>
      </c>
      <c r="AS802" s="369">
        <v>6.6666666666666662E-3</v>
      </c>
      <c r="AT802" s="369"/>
      <c r="AW802" s="680"/>
      <c r="AX802" s="680"/>
      <c r="AY802" s="681"/>
      <c r="AZ802" s="681"/>
      <c r="BA802" s="681"/>
      <c r="BB802" s="682"/>
      <c r="BC802" s="681"/>
      <c r="BD802" s="681"/>
      <c r="BE802" s="681"/>
      <c r="BF802" s="681"/>
      <c r="BG802" s="682"/>
      <c r="BH802" s="682"/>
      <c r="BI802" s="683"/>
      <c r="BJ802" s="683"/>
      <c r="BK802" s="683"/>
      <c r="BL802" s="218"/>
      <c r="BM802" s="682"/>
      <c r="BN802" s="682"/>
      <c r="BO802" s="682"/>
      <c r="BP802" s="682"/>
      <c r="BQ802" s="682"/>
      <c r="BR802" s="682"/>
      <c r="BS802" s="682"/>
      <c r="BT802" s="685"/>
      <c r="BU802" s="686"/>
      <c r="BV802" s="684"/>
      <c r="BW802" s="687"/>
    </row>
    <row r="803" spans="2:75" ht="15.75" customHeight="1">
      <c r="B803" s="363" t="s">
        <v>1640</v>
      </c>
      <c r="C803" s="364">
        <v>37013525000171</v>
      </c>
      <c r="D803" s="365" t="s">
        <v>13</v>
      </c>
      <c r="E803" s="365" t="s">
        <v>616</v>
      </c>
      <c r="F803" s="365" t="s">
        <v>617</v>
      </c>
      <c r="G803" s="366" t="s">
        <v>34</v>
      </c>
      <c r="H803" s="366" t="s">
        <v>1337</v>
      </c>
      <c r="I803" s="366" t="s">
        <v>34</v>
      </c>
      <c r="J803" s="366" t="s">
        <v>608</v>
      </c>
      <c r="K803" s="367" t="s">
        <v>48</v>
      </c>
      <c r="L803" s="368"/>
      <c r="M803" s="368"/>
      <c r="N803" s="367">
        <v>548669</v>
      </c>
      <c r="O803" s="367" t="s">
        <v>1321</v>
      </c>
      <c r="P803" s="371">
        <v>44062</v>
      </c>
      <c r="Q803" s="372">
        <v>14182894.880000001</v>
      </c>
      <c r="R803" s="372">
        <v>48134381.781309508</v>
      </c>
      <c r="S803" s="367">
        <v>31</v>
      </c>
      <c r="T803" s="369">
        <v>2.9066630520111492E-3</v>
      </c>
      <c r="U803" s="369">
        <v>3.269389464684036E-2</v>
      </c>
      <c r="V803" s="369">
        <v>1.7508680780337071E-2</v>
      </c>
      <c r="W803" s="369">
        <v>0.16068956688290964</v>
      </c>
      <c r="X803" s="369">
        <v>6.5018965301364418E-3</v>
      </c>
      <c r="Y803" s="369">
        <v>4.5719973919756338E-2</v>
      </c>
      <c r="Z803" s="369" t="s">
        <v>1421</v>
      </c>
      <c r="AA803" s="369" t="s">
        <v>1421</v>
      </c>
      <c r="AB803" s="369">
        <v>4.0592985341859275E-2</v>
      </c>
      <c r="AC803" s="373">
        <v>-2.1004974146514326</v>
      </c>
      <c r="AD803" s="555">
        <v>37828247000100</v>
      </c>
      <c r="AE803" s="370" t="s">
        <v>2487</v>
      </c>
      <c r="AF803" s="370" t="s">
        <v>2487</v>
      </c>
      <c r="AG803" s="374" t="s">
        <v>1448</v>
      </c>
      <c r="AH803" s="374" t="s">
        <v>2282</v>
      </c>
      <c r="AI803" s="374">
        <v>1000</v>
      </c>
      <c r="AJ803" s="374">
        <v>100</v>
      </c>
      <c r="AK803" s="374">
        <v>1000</v>
      </c>
      <c r="AL803" s="369">
        <v>0</v>
      </c>
      <c r="AM803" s="369" t="s">
        <v>34</v>
      </c>
      <c r="AN803" s="369" t="s">
        <v>64</v>
      </c>
      <c r="AO803" s="367" t="s">
        <v>1324</v>
      </c>
      <c r="AP803" s="370" t="s">
        <v>13</v>
      </c>
      <c r="AQ803" s="376" t="s">
        <v>668</v>
      </c>
      <c r="AR803" s="369" t="s">
        <v>34</v>
      </c>
      <c r="AS803" s="369" t="s">
        <v>34</v>
      </c>
      <c r="AT803" s="369"/>
      <c r="AX803" s="680"/>
      <c r="AY803" s="681"/>
      <c r="AZ803" s="681"/>
      <c r="BA803" s="681"/>
      <c r="BB803" s="682"/>
      <c r="BC803" s="681"/>
      <c r="BD803" s="681"/>
      <c r="BE803" s="681"/>
      <c r="BF803" s="681"/>
      <c r="BG803" s="682"/>
      <c r="BH803" s="682"/>
      <c r="BI803" s="683"/>
      <c r="BJ803" s="683"/>
      <c r="BK803" s="683"/>
      <c r="BL803" s="682"/>
      <c r="BM803" s="682"/>
      <c r="BN803" s="682"/>
      <c r="BO803" s="682"/>
      <c r="BP803" s="682"/>
      <c r="BQ803" s="682"/>
      <c r="BR803" s="682"/>
      <c r="BS803" s="682"/>
      <c r="BT803" s="685"/>
      <c r="BU803" s="686"/>
      <c r="BV803" s="684"/>
      <c r="BW803" s="687"/>
    </row>
    <row r="804" spans="2:75" ht="15.75" customHeight="1">
      <c r="B804" s="363" t="s">
        <v>1641</v>
      </c>
      <c r="C804" s="364">
        <v>30129261000177</v>
      </c>
      <c r="D804" s="365" t="s">
        <v>13</v>
      </c>
      <c r="E804" s="365" t="s">
        <v>615</v>
      </c>
      <c r="F804" s="365" t="s">
        <v>619</v>
      </c>
      <c r="G804" s="366" t="s">
        <v>34</v>
      </c>
      <c r="H804" s="366" t="s">
        <v>1337</v>
      </c>
      <c r="I804" s="366" t="s">
        <v>34</v>
      </c>
      <c r="J804" s="366" t="s">
        <v>611</v>
      </c>
      <c r="K804" s="367" t="s">
        <v>48</v>
      </c>
      <c r="L804" s="368"/>
      <c r="M804" s="368"/>
      <c r="N804" s="367">
        <v>470503</v>
      </c>
      <c r="O804" s="367" t="s">
        <v>1324</v>
      </c>
      <c r="P804" s="371">
        <v>43291</v>
      </c>
      <c r="Q804" s="372">
        <v>461513433.5</v>
      </c>
      <c r="R804" s="372">
        <v>466575455.65781742</v>
      </c>
      <c r="S804" s="367">
        <v>30</v>
      </c>
      <c r="T804" s="369">
        <v>0.22097519922564857</v>
      </c>
      <c r="U804" s="369">
        <v>2.4855099314140254</v>
      </c>
      <c r="V804" s="369">
        <v>0.28341682891647024</v>
      </c>
      <c r="W804" s="369">
        <v>2.6011170148844616</v>
      </c>
      <c r="X804" s="369">
        <v>0.36589815702687223</v>
      </c>
      <c r="Y804" s="369">
        <v>2.5729191658182926</v>
      </c>
      <c r="Z804" s="369">
        <v>0.42576897569269212</v>
      </c>
      <c r="AA804" s="369">
        <v>2.3266416844315536</v>
      </c>
      <c r="AB804" s="369">
        <v>4.2503957652854307E-2</v>
      </c>
      <c r="AC804" s="373">
        <v>3.4609400350454886</v>
      </c>
      <c r="AD804" s="555">
        <v>23565803000199</v>
      </c>
      <c r="AE804" s="370" t="s">
        <v>2487</v>
      </c>
      <c r="AF804" s="370" t="s">
        <v>2487</v>
      </c>
      <c r="AG804" s="374" t="s">
        <v>1448</v>
      </c>
      <c r="AH804" s="374" t="s">
        <v>2282</v>
      </c>
      <c r="AI804" s="374">
        <v>10000</v>
      </c>
      <c r="AJ804" s="374">
        <v>10000</v>
      </c>
      <c r="AK804" s="374">
        <v>10000</v>
      </c>
      <c r="AL804" s="369">
        <v>0</v>
      </c>
      <c r="AM804" s="369" t="s">
        <v>34</v>
      </c>
      <c r="AN804" s="369" t="s">
        <v>64</v>
      </c>
      <c r="AO804" s="367" t="s">
        <v>1324</v>
      </c>
      <c r="AP804" s="370" t="s">
        <v>13</v>
      </c>
      <c r="AQ804" s="376" t="s">
        <v>664</v>
      </c>
      <c r="AR804" s="369" t="s">
        <v>34</v>
      </c>
      <c r="AS804" s="369" t="s">
        <v>34</v>
      </c>
      <c r="AT804" s="369"/>
      <c r="AX804" s="680"/>
      <c r="AY804" s="681"/>
      <c r="AZ804" s="681"/>
      <c r="BA804" s="681"/>
      <c r="BB804" s="682"/>
      <c r="BC804" s="681"/>
      <c r="BD804" s="681"/>
      <c r="BE804" s="681"/>
      <c r="BF804" s="681"/>
      <c r="BG804" s="682"/>
      <c r="BH804" s="682"/>
      <c r="BI804" s="683"/>
      <c r="BJ804" s="683"/>
      <c r="BK804" s="683"/>
      <c r="BL804" s="682"/>
      <c r="BM804" s="682"/>
      <c r="BN804" s="682"/>
      <c r="BO804" s="682"/>
      <c r="BP804" s="682"/>
      <c r="BQ804" s="682"/>
      <c r="BR804" s="682"/>
      <c r="BS804" s="682"/>
      <c r="BT804" s="685"/>
      <c r="BU804" s="686"/>
      <c r="BV804" s="684"/>
      <c r="BW804" s="687"/>
    </row>
    <row r="805" spans="2:75" ht="15.75" customHeight="1">
      <c r="B805" s="363" t="s">
        <v>1642</v>
      </c>
      <c r="C805" s="364">
        <v>33435693000102</v>
      </c>
      <c r="D805" s="365" t="s">
        <v>13</v>
      </c>
      <c r="E805" s="365" t="s">
        <v>615</v>
      </c>
      <c r="F805" s="365" t="s">
        <v>619</v>
      </c>
      <c r="G805" s="366" t="s">
        <v>34</v>
      </c>
      <c r="H805" s="366" t="s">
        <v>1337</v>
      </c>
      <c r="I805" s="366" t="s">
        <v>34</v>
      </c>
      <c r="J805" s="366" t="s">
        <v>611</v>
      </c>
      <c r="K805" s="367" t="s">
        <v>48</v>
      </c>
      <c r="L805" s="368"/>
      <c r="M805" s="368"/>
      <c r="N805" s="367">
        <v>503010</v>
      </c>
      <c r="O805" s="367" t="s">
        <v>1321</v>
      </c>
      <c r="P805" s="371">
        <v>43670</v>
      </c>
      <c r="Q805" s="372">
        <v>655293977.88999999</v>
      </c>
      <c r="R805" s="372">
        <v>524242505.33714288</v>
      </c>
      <c r="S805" s="367">
        <v>30</v>
      </c>
      <c r="T805" s="369">
        <v>0.22197089656817393</v>
      </c>
      <c r="U805" s="369">
        <v>2.4967094490169135</v>
      </c>
      <c r="V805" s="369">
        <v>0.28436069665820574</v>
      </c>
      <c r="W805" s="369">
        <v>2.6097795577977205</v>
      </c>
      <c r="X805" s="369">
        <v>0.36477696349635935</v>
      </c>
      <c r="Y805" s="369">
        <v>2.5650351678591661</v>
      </c>
      <c r="Z805" s="369">
        <v>0.42405193466308044</v>
      </c>
      <c r="AA805" s="369">
        <v>2.3172588043687816</v>
      </c>
      <c r="AB805" s="369">
        <v>4.2686509441061796E-2</v>
      </c>
      <c r="AC805" s="373">
        <v>3.4635592502816661</v>
      </c>
      <c r="AD805" s="555">
        <v>32076219000160</v>
      </c>
      <c r="AE805" s="370" t="s">
        <v>2487</v>
      </c>
      <c r="AF805" s="370" t="s">
        <v>2487</v>
      </c>
      <c r="AG805" s="374" t="s">
        <v>1448</v>
      </c>
      <c r="AH805" s="374" t="s">
        <v>2282</v>
      </c>
      <c r="AI805" s="374">
        <v>1000</v>
      </c>
      <c r="AJ805" s="374">
        <v>100</v>
      </c>
      <c r="AK805" s="374">
        <v>1000</v>
      </c>
      <c r="AL805" s="369">
        <v>0</v>
      </c>
      <c r="AM805" s="369" t="s">
        <v>34</v>
      </c>
      <c r="AN805" s="369" t="s">
        <v>64</v>
      </c>
      <c r="AO805" s="367" t="s">
        <v>1324</v>
      </c>
      <c r="AP805" s="370" t="s">
        <v>13</v>
      </c>
      <c r="AQ805" s="376" t="s">
        <v>664</v>
      </c>
      <c r="AR805" s="369" t="s">
        <v>34</v>
      </c>
      <c r="AS805" s="369" t="s">
        <v>34</v>
      </c>
      <c r="AT805" s="369"/>
      <c r="AX805" s="680"/>
      <c r="AY805" s="681"/>
      <c r="AZ805" s="681"/>
      <c r="BA805" s="681"/>
      <c r="BB805" s="682"/>
      <c r="BC805" s="681"/>
      <c r="BD805" s="681"/>
      <c r="BE805" s="681"/>
      <c r="BF805" s="681"/>
      <c r="BG805" s="682"/>
      <c r="BH805" s="682"/>
      <c r="BI805" s="683"/>
      <c r="BJ805" s="683"/>
      <c r="BK805" s="683"/>
      <c r="BL805" s="682"/>
      <c r="BM805" s="682"/>
      <c r="BN805" s="682"/>
      <c r="BO805" s="682"/>
      <c r="BP805" s="682"/>
      <c r="BQ805" s="682"/>
      <c r="BR805" s="682"/>
      <c r="BS805" s="682"/>
      <c r="BT805" s="685"/>
      <c r="BU805" s="686"/>
      <c r="BV805" s="684"/>
      <c r="BW805" s="687"/>
    </row>
    <row r="806" spans="2:75" ht="15.75" customHeight="1">
      <c r="B806" s="363" t="s">
        <v>1643</v>
      </c>
      <c r="C806" s="364">
        <v>34200563000145</v>
      </c>
      <c r="D806" s="365" t="s">
        <v>14</v>
      </c>
      <c r="E806" s="365" t="s">
        <v>607</v>
      </c>
      <c r="F806" s="365" t="s">
        <v>1317</v>
      </c>
      <c r="G806" s="366"/>
      <c r="H806" s="366" t="s">
        <v>34</v>
      </c>
      <c r="I806" s="366" t="s">
        <v>34</v>
      </c>
      <c r="J806" s="366" t="s">
        <v>608</v>
      </c>
      <c r="K806" s="367" t="s">
        <v>48</v>
      </c>
      <c r="L806" s="368"/>
      <c r="M806" s="368"/>
      <c r="N806" s="367">
        <v>504580</v>
      </c>
      <c r="O806" s="367" t="s">
        <v>1321</v>
      </c>
      <c r="P806" s="371">
        <v>43692</v>
      </c>
      <c r="Q806" s="372">
        <v>11962770.33</v>
      </c>
      <c r="R806" s="372">
        <v>14731552.485317461</v>
      </c>
      <c r="S806" s="367">
        <v>62</v>
      </c>
      <c r="T806" s="369">
        <v>-5.5030683628296662E-2</v>
      </c>
      <c r="U806" s="369">
        <v>-0.61898037051190768</v>
      </c>
      <c r="V806" s="369">
        <v>-0.22004633481400626</v>
      </c>
      <c r="W806" s="369">
        <v>-2.0195210980797644</v>
      </c>
      <c r="X806" s="369">
        <v>-0.18101403065495825</v>
      </c>
      <c r="Y806" s="369">
        <v>-1.2728527318599139</v>
      </c>
      <c r="Z806" s="369">
        <v>0.19210605566037553</v>
      </c>
      <c r="AA806" s="369">
        <v>1.0497757761799964</v>
      </c>
      <c r="AB806" s="369">
        <v>0.25583086983455422</v>
      </c>
      <c r="AC806" s="373">
        <v>-1.2477146680269235</v>
      </c>
      <c r="AD806" s="555">
        <v>34258716000105</v>
      </c>
      <c r="AE806" s="370" t="s">
        <v>2487</v>
      </c>
      <c r="AF806" s="370" t="s">
        <v>2487</v>
      </c>
      <c r="AG806" s="374" t="s">
        <v>1448</v>
      </c>
      <c r="AH806" s="374" t="s">
        <v>2279</v>
      </c>
      <c r="AI806" s="374">
        <v>50000</v>
      </c>
      <c r="AJ806" s="374">
        <v>10000</v>
      </c>
      <c r="AK806" s="374">
        <v>10000</v>
      </c>
      <c r="AL806" s="369">
        <v>0</v>
      </c>
      <c r="AM806" s="369" t="s">
        <v>34</v>
      </c>
      <c r="AN806" s="369" t="s">
        <v>666</v>
      </c>
      <c r="AO806" s="367" t="s">
        <v>1324</v>
      </c>
      <c r="AP806" s="370" t="s">
        <v>716</v>
      </c>
      <c r="AQ806" s="376" t="s">
        <v>659</v>
      </c>
      <c r="AR806" s="369" t="s">
        <v>34</v>
      </c>
      <c r="AS806" s="369" t="s">
        <v>34</v>
      </c>
      <c r="AT806" s="369"/>
      <c r="AX806" s="680"/>
      <c r="AY806" s="681"/>
      <c r="AZ806" s="681"/>
      <c r="BA806" s="681"/>
      <c r="BB806" s="682"/>
      <c r="BC806" s="681"/>
      <c r="BD806" s="681"/>
      <c r="BE806" s="681"/>
      <c r="BF806" s="681"/>
      <c r="BG806" s="682"/>
      <c r="BH806" s="682"/>
      <c r="BI806" s="683"/>
      <c r="BJ806" s="683"/>
      <c r="BK806" s="683"/>
      <c r="BL806" s="682"/>
      <c r="BM806" s="682"/>
      <c r="BN806" s="682"/>
      <c r="BO806" s="682"/>
      <c r="BP806" s="682"/>
      <c r="BQ806" s="682"/>
      <c r="BR806" s="682"/>
      <c r="BS806" s="682"/>
      <c r="BT806" s="685"/>
      <c r="BU806" s="686"/>
      <c r="BV806" s="684"/>
      <c r="BW806" s="687"/>
    </row>
    <row r="807" spans="2:75" ht="15.75" customHeight="1">
      <c r="B807" s="363" t="s">
        <v>1644</v>
      </c>
      <c r="C807" s="364">
        <v>34674552000105</v>
      </c>
      <c r="D807" s="365" t="s">
        <v>14</v>
      </c>
      <c r="E807" s="365" t="s">
        <v>607</v>
      </c>
      <c r="F807" s="365" t="s">
        <v>1317</v>
      </c>
      <c r="G807" s="366"/>
      <c r="H807" s="366" t="s">
        <v>34</v>
      </c>
      <c r="I807" s="366" t="s">
        <v>34</v>
      </c>
      <c r="J807" s="366" t="s">
        <v>608</v>
      </c>
      <c r="K807" s="367" t="s">
        <v>48</v>
      </c>
      <c r="L807" s="368"/>
      <c r="M807" s="368"/>
      <c r="N807" s="367">
        <v>511455</v>
      </c>
      <c r="O807" s="367" t="s">
        <v>1321</v>
      </c>
      <c r="P807" s="371">
        <v>43759</v>
      </c>
      <c r="Q807" s="372">
        <v>98559731.299999997</v>
      </c>
      <c r="R807" s="372">
        <v>251197355.08984134</v>
      </c>
      <c r="S807" s="367">
        <v>62</v>
      </c>
      <c r="T807" s="369">
        <v>-4.9849420393040633E-2</v>
      </c>
      <c r="U807" s="369">
        <v>-0.56070196970662645</v>
      </c>
      <c r="V807" s="369">
        <v>-0.21706044834215987</v>
      </c>
      <c r="W807" s="369">
        <v>-1.9921175026894498</v>
      </c>
      <c r="X807" s="369">
        <v>-0.18278706220907937</v>
      </c>
      <c r="Y807" s="369">
        <v>-1.2853203182076194</v>
      </c>
      <c r="Z807" s="369" t="s">
        <v>1421</v>
      </c>
      <c r="AA807" s="369" t="s">
        <v>1421</v>
      </c>
      <c r="AB807" s="369">
        <v>0.25338620636213049</v>
      </c>
      <c r="AC807" s="373">
        <v>-1.2471328837659517</v>
      </c>
      <c r="AD807" s="555">
        <v>34581222000167</v>
      </c>
      <c r="AE807" s="370" t="s">
        <v>2487</v>
      </c>
      <c r="AF807" s="370" t="s">
        <v>2487</v>
      </c>
      <c r="AG807" s="374" t="s">
        <v>1448</v>
      </c>
      <c r="AH807" s="374" t="s">
        <v>2279</v>
      </c>
      <c r="AI807" s="374">
        <v>50000</v>
      </c>
      <c r="AJ807" s="374">
        <v>10000</v>
      </c>
      <c r="AK807" s="374">
        <v>10000</v>
      </c>
      <c r="AL807" s="369">
        <v>0</v>
      </c>
      <c r="AM807" s="369" t="s">
        <v>34</v>
      </c>
      <c r="AN807" s="369" t="s">
        <v>666</v>
      </c>
      <c r="AO807" s="367" t="s">
        <v>1324</v>
      </c>
      <c r="AP807" s="370" t="s">
        <v>716</v>
      </c>
      <c r="AQ807" s="376" t="s">
        <v>659</v>
      </c>
      <c r="AR807" s="369" t="s">
        <v>34</v>
      </c>
      <c r="AS807" s="369" t="s">
        <v>34</v>
      </c>
      <c r="AT807" s="369"/>
      <c r="AX807" s="680"/>
      <c r="AY807" s="681"/>
      <c r="AZ807" s="681"/>
      <c r="BA807" s="681"/>
      <c r="BB807" s="682"/>
      <c r="BC807" s="681"/>
      <c r="BD807" s="681"/>
      <c r="BE807" s="681"/>
      <c r="BF807" s="681"/>
      <c r="BG807" s="682"/>
      <c r="BH807" s="682"/>
      <c r="BI807" s="683"/>
      <c r="BJ807" s="683"/>
      <c r="BK807" s="683"/>
      <c r="BL807" s="682"/>
      <c r="BM807" s="682"/>
      <c r="BN807" s="682"/>
      <c r="BO807" s="682"/>
      <c r="BP807" s="682"/>
      <c r="BQ807" s="682"/>
      <c r="BR807" s="682"/>
      <c r="BS807" s="682"/>
      <c r="BT807" s="685"/>
      <c r="BU807" s="686"/>
      <c r="BV807" s="684"/>
      <c r="BW807" s="687"/>
    </row>
    <row r="808" spans="2:75" ht="15.75" customHeight="1">
      <c r="B808" s="363" t="s">
        <v>1645</v>
      </c>
      <c r="C808" s="364">
        <v>35591322000137</v>
      </c>
      <c r="D808" s="365" t="s">
        <v>13</v>
      </c>
      <c r="E808" s="365" t="s">
        <v>615</v>
      </c>
      <c r="F808" s="365" t="s">
        <v>619</v>
      </c>
      <c r="G808" s="366" t="s">
        <v>34</v>
      </c>
      <c r="H808" s="366" t="s">
        <v>1337</v>
      </c>
      <c r="I808" s="366" t="s">
        <v>34</v>
      </c>
      <c r="J808" s="366" t="s">
        <v>611</v>
      </c>
      <c r="K808" s="367" t="s">
        <v>48</v>
      </c>
      <c r="L808" s="368"/>
      <c r="M808" s="368"/>
      <c r="N808" s="367">
        <v>536318</v>
      </c>
      <c r="O808" s="367" t="s">
        <v>1321</v>
      </c>
      <c r="P808" s="371">
        <v>43951</v>
      </c>
      <c r="Q808" s="372">
        <v>130039329.17</v>
      </c>
      <c r="R808" s="372">
        <v>157432639.78297615</v>
      </c>
      <c r="S808" s="367">
        <v>31</v>
      </c>
      <c r="T808" s="369">
        <v>0.11996768940294689</v>
      </c>
      <c r="U808" s="369">
        <v>1.3493861958478452</v>
      </c>
      <c r="V808" s="369">
        <v>0.14428350077728114</v>
      </c>
      <c r="W808" s="369">
        <v>1.3241918988144872</v>
      </c>
      <c r="X808" s="369">
        <v>0.24147426542088724</v>
      </c>
      <c r="Y808" s="369">
        <v>1.6979964332197095</v>
      </c>
      <c r="Z808" s="369" t="s">
        <v>1421</v>
      </c>
      <c r="AA808" s="369" t="s">
        <v>1421</v>
      </c>
      <c r="AB808" s="369">
        <v>3.9296594772457789E-2</v>
      </c>
      <c r="AC808" s="373">
        <v>0.81786080827645746</v>
      </c>
      <c r="AD808" s="555">
        <v>35162628000178</v>
      </c>
      <c r="AE808" s="370" t="s">
        <v>2487</v>
      </c>
      <c r="AF808" s="370" t="s">
        <v>2487</v>
      </c>
      <c r="AG808" s="374" t="s">
        <v>1448</v>
      </c>
      <c r="AH808" s="374" t="s">
        <v>2282</v>
      </c>
      <c r="AI808" s="374">
        <v>1000</v>
      </c>
      <c r="AJ808" s="374">
        <v>100</v>
      </c>
      <c r="AK808" s="374">
        <v>1000</v>
      </c>
      <c r="AL808" s="369">
        <v>0</v>
      </c>
      <c r="AM808" s="369" t="s">
        <v>34</v>
      </c>
      <c r="AN808" s="369" t="s">
        <v>64</v>
      </c>
      <c r="AO808" s="367" t="s">
        <v>1324</v>
      </c>
      <c r="AP808" s="370" t="s">
        <v>13</v>
      </c>
      <c r="AQ808" s="376" t="s">
        <v>668</v>
      </c>
      <c r="AR808" s="369" t="s">
        <v>34</v>
      </c>
      <c r="AS808" s="369" t="s">
        <v>34</v>
      </c>
      <c r="AT808" s="369"/>
      <c r="AX808" s="680"/>
      <c r="AY808" s="681"/>
      <c r="AZ808" s="681"/>
      <c r="BA808" s="681"/>
      <c r="BB808" s="682"/>
      <c r="BC808" s="681"/>
      <c r="BD808" s="681"/>
      <c r="BE808" s="681"/>
      <c r="BF808" s="681"/>
      <c r="BG808" s="682"/>
      <c r="BH808" s="682"/>
      <c r="BI808" s="683"/>
      <c r="BJ808" s="683"/>
      <c r="BK808" s="683"/>
      <c r="BL808" s="682"/>
      <c r="BM808" s="682"/>
      <c r="BN808" s="682"/>
      <c r="BO808" s="682"/>
      <c r="BP808" s="682"/>
      <c r="BQ808" s="682"/>
      <c r="BR808" s="682"/>
      <c r="BS808" s="682"/>
      <c r="BT808" s="685"/>
      <c r="BU808" s="686"/>
      <c r="BV808" s="684"/>
      <c r="BW808" s="687"/>
    </row>
    <row r="809" spans="2:75" ht="15.75" customHeight="1">
      <c r="B809" s="363" t="s">
        <v>1646</v>
      </c>
      <c r="C809" s="364">
        <v>23884835000157</v>
      </c>
      <c r="D809" s="365" t="s">
        <v>13</v>
      </c>
      <c r="E809" s="365" t="s">
        <v>615</v>
      </c>
      <c r="F809" s="365" t="s">
        <v>619</v>
      </c>
      <c r="G809" s="366" t="s">
        <v>34</v>
      </c>
      <c r="H809" s="366" t="s">
        <v>1338</v>
      </c>
      <c r="I809" s="366" t="s">
        <v>34</v>
      </c>
      <c r="J809" s="366" t="s">
        <v>611</v>
      </c>
      <c r="K809" s="367" t="s">
        <v>48</v>
      </c>
      <c r="L809" s="368"/>
      <c r="M809" s="368"/>
      <c r="N809" s="367">
        <v>419753</v>
      </c>
      <c r="O809" s="367" t="s">
        <v>1321</v>
      </c>
      <c r="P809" s="371">
        <v>42550</v>
      </c>
      <c r="Q809" s="372">
        <v>8652637.1799999997</v>
      </c>
      <c r="R809" s="372">
        <v>17354141.742420629</v>
      </c>
      <c r="S809" s="367">
        <v>31</v>
      </c>
      <c r="T809" s="369">
        <v>-1.2445476201362493E-2</v>
      </c>
      <c r="U809" s="369">
        <v>-0.1399856400540036</v>
      </c>
      <c r="V809" s="369">
        <v>1.7479160861898713E-2</v>
      </c>
      <c r="W809" s="369">
        <v>0.16041864167913267</v>
      </c>
      <c r="X809" s="369">
        <v>3.0755062441841785E-2</v>
      </c>
      <c r="Y809" s="369">
        <v>0.2162631543310605</v>
      </c>
      <c r="Z809" s="369">
        <v>4.1782560094609122E-2</v>
      </c>
      <c r="AA809" s="369">
        <v>0.22832346072239321</v>
      </c>
      <c r="AB809" s="369">
        <v>0.10208386566580237</v>
      </c>
      <c r="AC809" s="373">
        <v>-0.79255180376176582</v>
      </c>
      <c r="AD809" s="555">
        <v>24029438000160</v>
      </c>
      <c r="AE809" s="370" t="s">
        <v>2487</v>
      </c>
      <c r="AF809" s="370" t="s">
        <v>2487</v>
      </c>
      <c r="AG809" s="374" t="s">
        <v>1448</v>
      </c>
      <c r="AH809" s="374" t="s">
        <v>2488</v>
      </c>
      <c r="AI809" s="374">
        <v>1000</v>
      </c>
      <c r="AJ809" s="374">
        <v>100</v>
      </c>
      <c r="AK809" s="374">
        <v>1000</v>
      </c>
      <c r="AL809" s="369">
        <v>0</v>
      </c>
      <c r="AM809" s="369" t="s">
        <v>34</v>
      </c>
      <c r="AN809" s="369" t="s">
        <v>64</v>
      </c>
      <c r="AO809" s="367" t="s">
        <v>1324</v>
      </c>
      <c r="AP809" s="370" t="s">
        <v>13</v>
      </c>
      <c r="AQ809" s="376" t="s">
        <v>664</v>
      </c>
      <c r="AR809" s="369" t="s">
        <v>34</v>
      </c>
      <c r="AS809" s="369" t="s">
        <v>34</v>
      </c>
      <c r="AT809" s="369"/>
      <c r="AW809" s="680"/>
      <c r="AX809" s="680"/>
      <c r="AY809" s="681"/>
      <c r="AZ809" s="681"/>
      <c r="BA809" s="681"/>
      <c r="BB809" s="682"/>
      <c r="BC809" s="681"/>
      <c r="BD809" s="681"/>
      <c r="BE809" s="681"/>
      <c r="BF809" s="681"/>
      <c r="BG809" s="682"/>
      <c r="BH809" s="682"/>
      <c r="BI809" s="683"/>
      <c r="BJ809" s="683"/>
      <c r="BK809" s="683"/>
      <c r="BL809" s="218"/>
      <c r="BM809" s="682"/>
      <c r="BN809" s="682"/>
      <c r="BO809" s="682"/>
      <c r="BP809" s="682"/>
      <c r="BQ809" s="682"/>
      <c r="BR809" s="682"/>
      <c r="BS809" s="682"/>
      <c r="BT809" s="685"/>
      <c r="BU809" s="686"/>
      <c r="BV809" s="684"/>
      <c r="BW809" s="687"/>
    </row>
    <row r="810" spans="2:75" ht="15.75" customHeight="1">
      <c r="B810" s="363" t="s">
        <v>1647</v>
      </c>
      <c r="C810" s="364">
        <v>28651580000104</v>
      </c>
      <c r="D810" s="365" t="s">
        <v>13</v>
      </c>
      <c r="E810" s="365" t="s">
        <v>615</v>
      </c>
      <c r="F810" s="365" t="s">
        <v>619</v>
      </c>
      <c r="G810" s="366" t="s">
        <v>34</v>
      </c>
      <c r="H810" s="366" t="s">
        <v>1338</v>
      </c>
      <c r="I810" s="366" t="s">
        <v>34</v>
      </c>
      <c r="J810" s="366" t="s">
        <v>611</v>
      </c>
      <c r="K810" s="367" t="s">
        <v>48</v>
      </c>
      <c r="L810" s="368"/>
      <c r="M810" s="368"/>
      <c r="N810" s="367">
        <v>460486</v>
      </c>
      <c r="O810" s="367" t="s">
        <v>1321</v>
      </c>
      <c r="P810" s="371">
        <v>43167</v>
      </c>
      <c r="Q810" s="372">
        <v>2141399.61</v>
      </c>
      <c r="R810" s="372">
        <v>2597302.8455555541</v>
      </c>
      <c r="S810" s="367">
        <v>61</v>
      </c>
      <c r="T810" s="369">
        <v>-1.0877482804413696E-2</v>
      </c>
      <c r="U810" s="369">
        <v>-0.12234898592193441</v>
      </c>
      <c r="V810" s="369">
        <v>1.9303463124922926E-2</v>
      </c>
      <c r="W810" s="369">
        <v>0.17716155590474855</v>
      </c>
      <c r="X810" s="369">
        <v>6.2578058253145885E-2</v>
      </c>
      <c r="Y810" s="369">
        <v>0.44003579232947027</v>
      </c>
      <c r="Z810" s="369">
        <v>5.990149939660161E-2</v>
      </c>
      <c r="AA810" s="369">
        <v>0.32733555851349216</v>
      </c>
      <c r="AB810" s="369">
        <v>9.8331117746616348E-2</v>
      </c>
      <c r="AC810" s="373">
        <v>-0.80842453423453708</v>
      </c>
      <c r="AD810" s="555">
        <v>29286406000164</v>
      </c>
      <c r="AE810" s="370" t="s">
        <v>2487</v>
      </c>
      <c r="AF810" s="370" t="s">
        <v>2487</v>
      </c>
      <c r="AG810" s="374" t="s">
        <v>1448</v>
      </c>
      <c r="AH810" s="374" t="s">
        <v>2282</v>
      </c>
      <c r="AI810" s="374">
        <v>1000</v>
      </c>
      <c r="AJ810" s="374">
        <v>100</v>
      </c>
      <c r="AK810" s="374">
        <v>1000</v>
      </c>
      <c r="AL810" s="369">
        <v>0</v>
      </c>
      <c r="AM810" s="369" t="s">
        <v>34</v>
      </c>
      <c r="AN810" s="369" t="s">
        <v>64</v>
      </c>
      <c r="AO810" s="367" t="s">
        <v>1324</v>
      </c>
      <c r="AP810" s="370" t="s">
        <v>13</v>
      </c>
      <c r="AQ810" s="376" t="s">
        <v>664</v>
      </c>
      <c r="AR810" s="369" t="s">
        <v>34</v>
      </c>
      <c r="AS810" s="369" t="s">
        <v>34</v>
      </c>
      <c r="AT810" s="369"/>
      <c r="AX810" s="680"/>
      <c r="AY810" s="681"/>
      <c r="AZ810" s="681"/>
      <c r="BA810" s="681"/>
      <c r="BB810" s="682"/>
      <c r="BC810" s="681"/>
      <c r="BD810" s="681"/>
      <c r="BE810" s="681"/>
      <c r="BF810" s="681"/>
      <c r="BG810" s="682"/>
      <c r="BH810" s="682"/>
      <c r="BI810" s="683"/>
      <c r="BJ810" s="683"/>
      <c r="BK810" s="683"/>
      <c r="BL810" s="682"/>
      <c r="BM810" s="682"/>
      <c r="BN810" s="682"/>
      <c r="BO810" s="682"/>
      <c r="BP810" s="682"/>
      <c r="BQ810" s="682"/>
      <c r="BR810" s="682"/>
      <c r="BS810" s="682"/>
      <c r="BT810" s="685"/>
      <c r="BU810" s="686"/>
      <c r="BV810" s="684"/>
      <c r="BW810" s="687"/>
    </row>
    <row r="811" spans="2:75" ht="15.75" customHeight="1">
      <c r="B811" s="363" t="s">
        <v>1648</v>
      </c>
      <c r="C811" s="364">
        <v>27249950000100</v>
      </c>
      <c r="D811" s="365" t="s">
        <v>13</v>
      </c>
      <c r="E811" s="365" t="s">
        <v>615</v>
      </c>
      <c r="F811" s="365" t="s">
        <v>619</v>
      </c>
      <c r="G811" s="366" t="s">
        <v>34</v>
      </c>
      <c r="H811" s="366" t="s">
        <v>1338</v>
      </c>
      <c r="I811" s="366" t="s">
        <v>34</v>
      </c>
      <c r="J811" s="366" t="s">
        <v>611</v>
      </c>
      <c r="K811" s="367" t="s">
        <v>48</v>
      </c>
      <c r="L811" s="368"/>
      <c r="M811" s="368"/>
      <c r="N811" s="367">
        <v>444391</v>
      </c>
      <c r="O811" s="367" t="s">
        <v>1321</v>
      </c>
      <c r="P811" s="371">
        <v>42916</v>
      </c>
      <c r="Q811" s="372">
        <v>36158491.939999998</v>
      </c>
      <c r="R811" s="372">
        <v>65554591.964404762</v>
      </c>
      <c r="S811" s="367">
        <v>31</v>
      </c>
      <c r="T811" s="369">
        <v>-7.5489384977398544E-3</v>
      </c>
      <c r="U811" s="369">
        <v>-8.4909807406062368E-2</v>
      </c>
      <c r="V811" s="369">
        <v>2.3121372892855208E-2</v>
      </c>
      <c r="W811" s="369">
        <v>0.2122012184986346</v>
      </c>
      <c r="X811" s="369">
        <v>6.8760189438450636E-2</v>
      </c>
      <c r="Y811" s="369">
        <v>0.48350724335157907</v>
      </c>
      <c r="Z811" s="369">
        <v>7.2714416376467916E-2</v>
      </c>
      <c r="AA811" s="369">
        <v>0.39735255939059361</v>
      </c>
      <c r="AB811" s="369">
        <v>0.10061168224459439</v>
      </c>
      <c r="AC811" s="373">
        <v>-0.75068035408937395</v>
      </c>
      <c r="AD811" s="555">
        <v>23951048000180</v>
      </c>
      <c r="AE811" s="370" t="s">
        <v>2487</v>
      </c>
      <c r="AF811" s="370" t="s">
        <v>2487</v>
      </c>
      <c r="AG811" s="374" t="s">
        <v>1448</v>
      </c>
      <c r="AH811" s="374" t="s">
        <v>2488</v>
      </c>
      <c r="AI811" s="374">
        <v>1000</v>
      </c>
      <c r="AJ811" s="374">
        <v>100</v>
      </c>
      <c r="AK811" s="374">
        <v>1000</v>
      </c>
      <c r="AL811" s="369">
        <v>0</v>
      </c>
      <c r="AM811" s="369" t="s">
        <v>34</v>
      </c>
      <c r="AN811" s="369" t="s">
        <v>64</v>
      </c>
      <c r="AO811" s="367" t="s">
        <v>1324</v>
      </c>
      <c r="AP811" s="370" t="s">
        <v>13</v>
      </c>
      <c r="AQ811" s="376" t="s">
        <v>664</v>
      </c>
      <c r="AR811" s="369" t="s">
        <v>34</v>
      </c>
      <c r="AS811" s="369" t="s">
        <v>34</v>
      </c>
      <c r="AT811" s="369"/>
      <c r="AX811" s="680"/>
      <c r="AY811" s="681"/>
      <c r="AZ811" s="681"/>
      <c r="BA811" s="681"/>
      <c r="BB811" s="682"/>
      <c r="BC811" s="681"/>
      <c r="BD811" s="681"/>
      <c r="BE811" s="681"/>
      <c r="BF811" s="681"/>
      <c r="BG811" s="682"/>
      <c r="BH811" s="682"/>
      <c r="BI811" s="683"/>
      <c r="BJ811" s="683"/>
      <c r="BK811" s="683"/>
      <c r="BL811" s="682"/>
      <c r="BM811" s="682"/>
      <c r="BN811" s="682"/>
      <c r="BO811" s="682"/>
      <c r="BP811" s="682"/>
      <c r="BQ811" s="682"/>
      <c r="BR811" s="682"/>
      <c r="BS811" s="682"/>
      <c r="BT811" s="685"/>
      <c r="BU811" s="686"/>
      <c r="BV811" s="684"/>
      <c r="BW811" s="687"/>
    </row>
    <row r="812" spans="2:75" ht="15.75" customHeight="1">
      <c r="B812" s="363" t="s">
        <v>1649</v>
      </c>
      <c r="C812" s="364">
        <v>34897039000175</v>
      </c>
      <c r="D812" s="365" t="s">
        <v>14</v>
      </c>
      <c r="E812" s="365"/>
      <c r="F812" s="365"/>
      <c r="G812" s="366"/>
      <c r="H812" s="366" t="s">
        <v>34</v>
      </c>
      <c r="I812" s="366"/>
      <c r="J812" s="366"/>
      <c r="K812" s="367"/>
      <c r="L812" s="368"/>
      <c r="M812" s="368"/>
      <c r="N812" s="367">
        <v>513822</v>
      </c>
      <c r="O812" s="367" t="s">
        <v>1324</v>
      </c>
      <c r="P812" s="371">
        <v>43780</v>
      </c>
      <c r="Q812" s="372">
        <v>19357042.809999999</v>
      </c>
      <c r="R812" s="372">
        <v>22173665.093253966</v>
      </c>
      <c r="S812" s="367">
        <v>32</v>
      </c>
      <c r="T812" s="369">
        <v>1.5663526709143616E-2</v>
      </c>
      <c r="U812" s="369">
        <v>0.17618199387520447</v>
      </c>
      <c r="V812" s="369">
        <v>-9.3081977372669544E-2</v>
      </c>
      <c r="W812" s="369">
        <v>-0.85427924675037181</v>
      </c>
      <c r="X812" s="369">
        <v>-6.794304831957354E-2</v>
      </c>
      <c r="Y812" s="369">
        <v>-0.4777612782365302</v>
      </c>
      <c r="Z812" s="369" t="s">
        <v>1421</v>
      </c>
      <c r="AA812" s="369" t="s">
        <v>1421</v>
      </c>
      <c r="AB812" s="369">
        <v>0.2894452907446492</v>
      </c>
      <c r="AC812" s="373">
        <v>-0.55040754660911906</v>
      </c>
      <c r="AD812" s="555">
        <v>34839385000105</v>
      </c>
      <c r="AE812" s="370" t="s">
        <v>2487</v>
      </c>
      <c r="AF812" s="370" t="s">
        <v>2487</v>
      </c>
      <c r="AG812" s="374" t="s">
        <v>1448</v>
      </c>
      <c r="AH812" s="374" t="s">
        <v>2279</v>
      </c>
      <c r="AI812" s="374" t="s">
        <v>1432</v>
      </c>
      <c r="AJ812" s="374" t="s">
        <v>1432</v>
      </c>
      <c r="AK812" s="374" t="s">
        <v>1432</v>
      </c>
      <c r="AL812" s="369">
        <v>0</v>
      </c>
      <c r="AM812" s="369" t="s">
        <v>34</v>
      </c>
      <c r="AN812" s="369" t="s">
        <v>64</v>
      </c>
      <c r="AO812" s="367" t="s">
        <v>1324</v>
      </c>
      <c r="AP812" s="370" t="s">
        <v>716</v>
      </c>
      <c r="AQ812" s="376" t="s">
        <v>659</v>
      </c>
      <c r="AR812" s="369" t="s">
        <v>34</v>
      </c>
      <c r="AS812" s="369" t="s">
        <v>34</v>
      </c>
      <c r="AT812" s="369"/>
      <c r="AX812" s="680"/>
      <c r="AY812" s="681"/>
      <c r="AZ812" s="681"/>
      <c r="BA812" s="681"/>
      <c r="BB812" s="682"/>
      <c r="BC812" s="681"/>
      <c r="BD812" s="681"/>
      <c r="BE812" s="681"/>
      <c r="BF812" s="681"/>
      <c r="BG812" s="682"/>
      <c r="BH812" s="682"/>
      <c r="BI812" s="683"/>
      <c r="BJ812" s="683"/>
      <c r="BK812" s="683"/>
      <c r="BL812" s="682"/>
      <c r="BM812" s="682"/>
      <c r="BN812" s="682"/>
      <c r="BO812" s="682"/>
      <c r="BP812" s="682"/>
      <c r="BQ812" s="682"/>
      <c r="BR812" s="682"/>
      <c r="BS812" s="682"/>
      <c r="BT812" s="685"/>
      <c r="BU812" s="686"/>
      <c r="BV812" s="684"/>
      <c r="BW812" s="687"/>
    </row>
    <row r="813" spans="2:75" ht="15.75" customHeight="1">
      <c r="B813" s="363" t="s">
        <v>1650</v>
      </c>
      <c r="C813" s="364">
        <v>18205277000116</v>
      </c>
      <c r="D813" s="365" t="s">
        <v>14</v>
      </c>
      <c r="E813" s="365"/>
      <c r="F813" s="365"/>
      <c r="G813" s="366"/>
      <c r="H813" s="366" t="s">
        <v>34</v>
      </c>
      <c r="I813" s="366"/>
      <c r="J813" s="366"/>
      <c r="K813" s="367"/>
      <c r="L813" s="368"/>
      <c r="M813" s="368"/>
      <c r="N813" s="367">
        <v>342823</v>
      </c>
      <c r="O813" s="367" t="s">
        <v>1324</v>
      </c>
      <c r="P813" s="371">
        <v>41478</v>
      </c>
      <c r="Q813" s="372">
        <v>13389138.810000001</v>
      </c>
      <c r="R813" s="372">
        <v>20305888.755515873</v>
      </c>
      <c r="S813" s="367">
        <v>32</v>
      </c>
      <c r="T813" s="369">
        <v>0.13853338886737188</v>
      </c>
      <c r="U813" s="369">
        <v>1.558211577900585</v>
      </c>
      <c r="V813" s="369">
        <v>1.5798872122356089E-2</v>
      </c>
      <c r="W813" s="369">
        <v>0.14499744157943353</v>
      </c>
      <c r="X813" s="369">
        <v>6.2266404061284142E-4</v>
      </c>
      <c r="Y813" s="369">
        <v>4.3784430535980566E-3</v>
      </c>
      <c r="Z813" s="369">
        <v>-7.1849584949323697E-2</v>
      </c>
      <c r="AA813" s="369">
        <v>-0.39262663297679945</v>
      </c>
      <c r="AB813" s="369">
        <v>0.14119030066315819</v>
      </c>
      <c r="AC813" s="373">
        <v>-0.55122193900630045</v>
      </c>
      <c r="AD813" s="555">
        <v>34284218000137</v>
      </c>
      <c r="AE813" s="370" t="s">
        <v>2487</v>
      </c>
      <c r="AF813" s="370" t="s">
        <v>2487</v>
      </c>
      <c r="AG813" s="374" t="s">
        <v>1448</v>
      </c>
      <c r="AH813" s="374" t="s">
        <v>2488</v>
      </c>
      <c r="AI813" s="374">
        <v>20000</v>
      </c>
      <c r="AJ813" s="374">
        <v>5000</v>
      </c>
      <c r="AK813" s="374">
        <v>0</v>
      </c>
      <c r="AL813" s="369">
        <v>0</v>
      </c>
      <c r="AM813" s="369" t="s">
        <v>34</v>
      </c>
      <c r="AN813" s="369" t="s">
        <v>2291</v>
      </c>
      <c r="AO813" s="367" t="s">
        <v>1324</v>
      </c>
      <c r="AP813" s="370" t="s">
        <v>716</v>
      </c>
      <c r="AQ813" s="376" t="s">
        <v>659</v>
      </c>
      <c r="AR813" s="369" t="s">
        <v>34</v>
      </c>
      <c r="AS813" s="369" t="s">
        <v>34</v>
      </c>
      <c r="AT813" s="369"/>
      <c r="AX813" s="680"/>
      <c r="AY813" s="681"/>
      <c r="AZ813" s="681"/>
      <c r="BA813" s="681"/>
      <c r="BB813" s="682"/>
      <c r="BC813" s="681"/>
      <c r="BD813" s="681"/>
      <c r="BE813" s="681"/>
      <c r="BF813" s="681"/>
      <c r="BG813" s="682"/>
      <c r="BH813" s="682"/>
      <c r="BI813" s="683"/>
      <c r="BJ813" s="683"/>
      <c r="BK813" s="683"/>
      <c r="BL813" s="682"/>
      <c r="BM813" s="682"/>
      <c r="BN813" s="682"/>
      <c r="BO813" s="682"/>
      <c r="BP813" s="682"/>
      <c r="BQ813" s="682"/>
      <c r="BR813" s="682"/>
      <c r="BS813" s="682"/>
      <c r="BT813" s="685"/>
      <c r="BU813" s="686"/>
      <c r="BV813" s="684"/>
      <c r="BW813" s="687"/>
    </row>
    <row r="814" spans="2:75" ht="15.75" customHeight="1">
      <c r="B814" s="363" t="s">
        <v>1651</v>
      </c>
      <c r="C814" s="364">
        <v>30129289000104</v>
      </c>
      <c r="D814" s="365" t="s">
        <v>14</v>
      </c>
      <c r="E814" s="365"/>
      <c r="F814" s="365"/>
      <c r="G814" s="366"/>
      <c r="H814" s="366" t="s">
        <v>34</v>
      </c>
      <c r="I814" s="366"/>
      <c r="J814" s="366"/>
      <c r="K814" s="367"/>
      <c r="L814" s="368"/>
      <c r="M814" s="368"/>
      <c r="N814" s="367">
        <v>471860</v>
      </c>
      <c r="O814" s="367" t="s">
        <v>1321</v>
      </c>
      <c r="P814" s="371">
        <v>43308</v>
      </c>
      <c r="Q814" s="372">
        <v>423844806.48000002</v>
      </c>
      <c r="R814" s="372">
        <v>525379351.62428546</v>
      </c>
      <c r="S814" s="367">
        <v>62</v>
      </c>
      <c r="T814" s="369">
        <v>-0.10980149090752289</v>
      </c>
      <c r="U814" s="369">
        <v>-1.2350376743230378</v>
      </c>
      <c r="V814" s="369">
        <v>-0.19849512476087872</v>
      </c>
      <c r="W814" s="369">
        <v>-1.8217303762837043</v>
      </c>
      <c r="X814" s="369">
        <v>-2.1623024610418096E-2</v>
      </c>
      <c r="Y814" s="369">
        <v>-0.15204857792989501</v>
      </c>
      <c r="Z814" s="369">
        <v>3.2794736420034498E-2</v>
      </c>
      <c r="AA814" s="369">
        <v>0.17920892582805326</v>
      </c>
      <c r="AB814" s="369">
        <v>0.25868470278315936</v>
      </c>
      <c r="AC814" s="373">
        <v>-1.1257155950371329</v>
      </c>
      <c r="AD814" s="555">
        <v>30566208000133</v>
      </c>
      <c r="AE814" s="370" t="s">
        <v>2487</v>
      </c>
      <c r="AF814" s="370" t="s">
        <v>2487</v>
      </c>
      <c r="AG814" s="374" t="s">
        <v>1448</v>
      </c>
      <c r="AH814" s="374" t="s">
        <v>2279</v>
      </c>
      <c r="AI814" s="374">
        <v>100000</v>
      </c>
      <c r="AJ814" s="374">
        <v>20000</v>
      </c>
      <c r="AK814" s="374">
        <v>20000</v>
      </c>
      <c r="AL814" s="369">
        <v>0</v>
      </c>
      <c r="AM814" s="369" t="s">
        <v>34</v>
      </c>
      <c r="AN814" s="369" t="s">
        <v>2310</v>
      </c>
      <c r="AO814" s="367" t="s">
        <v>1324</v>
      </c>
      <c r="AP814" s="370" t="s">
        <v>716</v>
      </c>
      <c r="AQ814" s="376" t="s">
        <v>659</v>
      </c>
      <c r="AR814" s="369" t="s">
        <v>34</v>
      </c>
      <c r="AS814" s="369" t="s">
        <v>34</v>
      </c>
      <c r="AT814" s="369"/>
      <c r="AX814" s="680"/>
      <c r="AY814" s="681"/>
      <c r="AZ814" s="681"/>
      <c r="BA814" s="681"/>
      <c r="BB814" s="682"/>
      <c r="BC814" s="681"/>
      <c r="BD814" s="681"/>
      <c r="BE814" s="681"/>
      <c r="BF814" s="681"/>
      <c r="BG814" s="682"/>
      <c r="BH814" s="682"/>
      <c r="BI814" s="683"/>
      <c r="BJ814" s="683"/>
      <c r="BK814" s="683"/>
      <c r="BL814" s="682"/>
      <c r="BM814" s="682"/>
      <c r="BN814" s="682"/>
      <c r="BO814" s="682"/>
      <c r="BP814" s="682"/>
      <c r="BQ814" s="682"/>
      <c r="BR814" s="682"/>
      <c r="BS814" s="682"/>
      <c r="BT814" s="685"/>
      <c r="BU814" s="686"/>
      <c r="BV814" s="684"/>
      <c r="BW814" s="687"/>
    </row>
    <row r="815" spans="2:75" ht="15.75" customHeight="1">
      <c r="B815" s="363" t="s">
        <v>1652</v>
      </c>
      <c r="C815" s="364">
        <v>30129277000180</v>
      </c>
      <c r="D815" s="365" t="s">
        <v>13</v>
      </c>
      <c r="E815" s="365" t="s">
        <v>615</v>
      </c>
      <c r="F815" s="365" t="s">
        <v>619</v>
      </c>
      <c r="G815" s="366" t="s">
        <v>34</v>
      </c>
      <c r="H815" s="366" t="s">
        <v>1337</v>
      </c>
      <c r="I815" s="366" t="s">
        <v>34</v>
      </c>
      <c r="J815" s="366" t="s">
        <v>611</v>
      </c>
      <c r="K815" s="367" t="s">
        <v>48</v>
      </c>
      <c r="L815" s="368"/>
      <c r="M815" s="368"/>
      <c r="N815" s="367">
        <v>480142</v>
      </c>
      <c r="O815" s="367" t="s">
        <v>1321</v>
      </c>
      <c r="P815" s="371">
        <v>43416</v>
      </c>
      <c r="Q815" s="372">
        <v>59898742.130000003</v>
      </c>
      <c r="R815" s="372">
        <v>76714243.209444389</v>
      </c>
      <c r="S815" s="367">
        <v>31</v>
      </c>
      <c r="T815" s="369">
        <v>0.16897132674487314</v>
      </c>
      <c r="U815" s="369">
        <v>1.900574870937098</v>
      </c>
      <c r="V815" s="369">
        <v>0.17879965505279749</v>
      </c>
      <c r="W815" s="369">
        <v>1.6409710982630954</v>
      </c>
      <c r="X815" s="369">
        <v>0.24919633086021165</v>
      </c>
      <c r="Y815" s="369">
        <v>1.7522963792210271</v>
      </c>
      <c r="Z815" s="369">
        <v>0.21675246934625569</v>
      </c>
      <c r="AA815" s="369">
        <v>1.18445767346953</v>
      </c>
      <c r="AB815" s="369">
        <v>3.4709951334043358E-2</v>
      </c>
      <c r="AC815" s="373">
        <v>1.7777356501966839</v>
      </c>
      <c r="AD815" s="555">
        <v>30493304000107</v>
      </c>
      <c r="AE815" s="370" t="s">
        <v>2487</v>
      </c>
      <c r="AF815" s="370" t="s">
        <v>2487</v>
      </c>
      <c r="AG815" s="374" t="s">
        <v>1448</v>
      </c>
      <c r="AH815" s="374" t="s">
        <v>2282</v>
      </c>
      <c r="AI815" s="374">
        <v>5000</v>
      </c>
      <c r="AJ815" s="374">
        <v>1000</v>
      </c>
      <c r="AK815" s="374">
        <v>5000</v>
      </c>
      <c r="AL815" s="369">
        <v>0</v>
      </c>
      <c r="AM815" s="369" t="s">
        <v>34</v>
      </c>
      <c r="AN815" s="369" t="s">
        <v>64</v>
      </c>
      <c r="AO815" s="367" t="s">
        <v>1324</v>
      </c>
      <c r="AP815" s="370" t="s">
        <v>13</v>
      </c>
      <c r="AQ815" s="376" t="s">
        <v>664</v>
      </c>
      <c r="AR815" s="369" t="s">
        <v>34</v>
      </c>
      <c r="AS815" s="369" t="s">
        <v>34</v>
      </c>
      <c r="AT815" s="369"/>
      <c r="AX815" s="680"/>
      <c r="AY815" s="681"/>
      <c r="AZ815" s="681"/>
      <c r="BA815" s="681"/>
      <c r="BB815" s="682"/>
      <c r="BC815" s="681"/>
      <c r="BD815" s="681"/>
      <c r="BE815" s="681"/>
      <c r="BF815" s="681"/>
      <c r="BG815" s="682"/>
      <c r="BH815" s="682"/>
      <c r="BI815" s="683"/>
      <c r="BJ815" s="683"/>
      <c r="BK815" s="683"/>
      <c r="BL815" s="682"/>
      <c r="BM815" s="682"/>
      <c r="BN815" s="682"/>
      <c r="BO815" s="682"/>
      <c r="BP815" s="682"/>
      <c r="BQ815" s="682"/>
      <c r="BR815" s="682"/>
      <c r="BS815" s="682"/>
      <c r="BT815" s="685"/>
      <c r="BU815" s="686"/>
      <c r="BV815" s="684"/>
      <c r="BW815" s="687"/>
    </row>
    <row r="816" spans="2:75" ht="15.75" customHeight="1">
      <c r="B816" s="363" t="s">
        <v>1653</v>
      </c>
      <c r="C816" s="364">
        <v>27783036000145</v>
      </c>
      <c r="D816" s="365" t="s">
        <v>14</v>
      </c>
      <c r="E816" s="365"/>
      <c r="F816" s="365"/>
      <c r="G816" s="366"/>
      <c r="H816" s="366" t="s">
        <v>34</v>
      </c>
      <c r="I816" s="366"/>
      <c r="J816" s="366"/>
      <c r="K816" s="367"/>
      <c r="L816" s="368"/>
      <c r="M816" s="368"/>
      <c r="N816" s="367">
        <v>459021</v>
      </c>
      <c r="O816" s="367" t="s">
        <v>1321</v>
      </c>
      <c r="P816" s="371">
        <v>43004</v>
      </c>
      <c r="Q816" s="372">
        <v>119464698.63</v>
      </c>
      <c r="R816" s="372">
        <v>191155610.68519849</v>
      </c>
      <c r="S816" s="367">
        <v>32</v>
      </c>
      <c r="T816" s="369">
        <v>-4.4889947930753515E-2</v>
      </c>
      <c r="U816" s="369">
        <v>-0.50491825233569432</v>
      </c>
      <c r="V816" s="369">
        <v>-0.17653642934381686</v>
      </c>
      <c r="W816" s="369">
        <v>-1.6201998726352465</v>
      </c>
      <c r="X816" s="369">
        <v>-5.75466825674944E-2</v>
      </c>
      <c r="Y816" s="369">
        <v>-0.40465621283873743</v>
      </c>
      <c r="Z816" s="369">
        <v>-8.3221222898014369E-2</v>
      </c>
      <c r="AA816" s="369">
        <v>-0.45476767279456171</v>
      </c>
      <c r="AB816" s="369">
        <v>0.22577197906299087</v>
      </c>
      <c r="AC816" s="373">
        <v>-1.2055481885389996</v>
      </c>
      <c r="AD816" s="555">
        <v>28386376000103</v>
      </c>
      <c r="AE816" s="370" t="s">
        <v>2487</v>
      </c>
      <c r="AF816" s="370" t="s">
        <v>2487</v>
      </c>
      <c r="AG816" s="374" t="s">
        <v>1448</v>
      </c>
      <c r="AH816" s="374" t="s">
        <v>2279</v>
      </c>
      <c r="AI816" s="374">
        <v>100000</v>
      </c>
      <c r="AJ816" s="374">
        <v>10000</v>
      </c>
      <c r="AK816" s="374">
        <v>100000</v>
      </c>
      <c r="AL816" s="369">
        <v>0</v>
      </c>
      <c r="AM816" s="369" t="s">
        <v>34</v>
      </c>
      <c r="AN816" s="369" t="s">
        <v>666</v>
      </c>
      <c r="AO816" s="367" t="s">
        <v>1324</v>
      </c>
      <c r="AP816" s="370" t="s">
        <v>716</v>
      </c>
      <c r="AQ816" s="376" t="s">
        <v>659</v>
      </c>
      <c r="AR816" s="369" t="s">
        <v>34</v>
      </c>
      <c r="AS816" s="369" t="s">
        <v>34</v>
      </c>
      <c r="AT816" s="369"/>
      <c r="AX816" s="680"/>
      <c r="AY816" s="681"/>
      <c r="AZ816" s="681"/>
      <c r="BA816" s="681"/>
      <c r="BB816" s="682"/>
      <c r="BC816" s="681"/>
      <c r="BD816" s="681"/>
      <c r="BE816" s="681"/>
      <c r="BF816" s="681"/>
      <c r="BG816" s="682"/>
      <c r="BH816" s="682"/>
      <c r="BI816" s="683"/>
      <c r="BJ816" s="683"/>
      <c r="BK816" s="683"/>
      <c r="BL816" s="682"/>
      <c r="BM816" s="682"/>
      <c r="BN816" s="682"/>
      <c r="BO816" s="682"/>
      <c r="BP816" s="682"/>
      <c r="BQ816" s="682"/>
      <c r="BR816" s="682"/>
      <c r="BS816" s="682"/>
      <c r="BT816" s="685"/>
      <c r="BU816" s="686"/>
      <c r="BV816" s="684"/>
      <c r="BW816" s="687"/>
    </row>
    <row r="817" spans="2:75" ht="15.75" customHeight="1">
      <c r="B817" s="363" t="s">
        <v>1654</v>
      </c>
      <c r="C817" s="364">
        <v>35693759000181</v>
      </c>
      <c r="D817" s="365" t="s">
        <v>13</v>
      </c>
      <c r="E817" s="365" t="s">
        <v>616</v>
      </c>
      <c r="F817" s="365"/>
      <c r="G817" s="366"/>
      <c r="H817" s="366" t="s">
        <v>34</v>
      </c>
      <c r="I817" s="366"/>
      <c r="J817" s="366" t="s">
        <v>611</v>
      </c>
      <c r="K817" s="367" t="s">
        <v>49</v>
      </c>
      <c r="L817" s="368"/>
      <c r="M817" s="368"/>
      <c r="N817" s="367">
        <v>546593</v>
      </c>
      <c r="O817" s="367" t="s">
        <v>1321</v>
      </c>
      <c r="P817" s="371">
        <v>44041</v>
      </c>
      <c r="Q817" s="372">
        <v>17690541.140000001</v>
      </c>
      <c r="R817" s="372">
        <v>43318771.674603164</v>
      </c>
      <c r="S817" s="367">
        <v>39</v>
      </c>
      <c r="T817" s="369">
        <v>-0.31076204382071637</v>
      </c>
      <c r="U817" s="369">
        <v>-3.4954245948395934</v>
      </c>
      <c r="V817" s="369">
        <v>-0.26136298195682717</v>
      </c>
      <c r="W817" s="369">
        <v>-2.3987132381232295</v>
      </c>
      <c r="X817" s="369">
        <v>-0.15828851002190436</v>
      </c>
      <c r="Y817" s="369">
        <v>-1.1130516329281988</v>
      </c>
      <c r="Z817" s="369" t="s">
        <v>1421</v>
      </c>
      <c r="AA817" s="369" t="s">
        <v>1421</v>
      </c>
      <c r="AB817" s="369">
        <v>0.21961086901817373</v>
      </c>
      <c r="AC817" s="373">
        <v>-1.7401885582489507</v>
      </c>
      <c r="AD817" s="555">
        <v>34447464000162</v>
      </c>
      <c r="AE817" s="370" t="s">
        <v>2487</v>
      </c>
      <c r="AF817" s="370" t="s">
        <v>2487</v>
      </c>
      <c r="AG817" s="374" t="s">
        <v>1448</v>
      </c>
      <c r="AH817" s="374" t="s">
        <v>726</v>
      </c>
      <c r="AI817" s="374" t="s">
        <v>1432</v>
      </c>
      <c r="AJ817" s="374" t="s">
        <v>1432</v>
      </c>
      <c r="AK817" s="374" t="s">
        <v>1432</v>
      </c>
      <c r="AL817" s="691">
        <v>4.0000000000000001E-3</v>
      </c>
      <c r="AM817" s="691" t="s">
        <v>34</v>
      </c>
      <c r="AN817" s="369" t="s">
        <v>64</v>
      </c>
      <c r="AO817" s="367" t="s">
        <v>1324</v>
      </c>
      <c r="AP817" s="370" t="s">
        <v>13</v>
      </c>
      <c r="AQ817" s="376" t="s">
        <v>679</v>
      </c>
      <c r="AR817" s="369" t="s">
        <v>34</v>
      </c>
      <c r="AS817" s="369" t="s">
        <v>34</v>
      </c>
      <c r="AT817" s="369"/>
      <c r="AX817" s="680"/>
      <c r="AY817" s="681"/>
      <c r="AZ817" s="681"/>
      <c r="BA817" s="681"/>
      <c r="BB817" s="682"/>
      <c r="BC817" s="681"/>
      <c r="BD817" s="681"/>
      <c r="BE817" s="681"/>
      <c r="BF817" s="681"/>
      <c r="BG817" s="682"/>
      <c r="BH817" s="682"/>
      <c r="BI817" s="683"/>
      <c r="BJ817" s="683"/>
      <c r="BK817" s="683"/>
      <c r="BL817" s="682"/>
      <c r="BM817" s="682"/>
      <c r="BN817" s="682"/>
      <c r="BO817" s="682"/>
      <c r="BP817" s="682"/>
      <c r="BQ817" s="682"/>
      <c r="BR817" s="682"/>
      <c r="BS817" s="682"/>
      <c r="BT817" s="685"/>
      <c r="BU817" s="686"/>
      <c r="BV817" s="684"/>
      <c r="BW817" s="687"/>
    </row>
    <row r="818" spans="2:75" ht="15.75" customHeight="1">
      <c r="B818" s="363" t="s">
        <v>1655</v>
      </c>
      <c r="C818" s="364">
        <v>17253889000111</v>
      </c>
      <c r="D818" s="365" t="s">
        <v>13</v>
      </c>
      <c r="E818" s="365" t="s">
        <v>615</v>
      </c>
      <c r="F818" s="365" t="s">
        <v>619</v>
      </c>
      <c r="G818" s="366" t="s">
        <v>34</v>
      </c>
      <c r="H818" s="366" t="s">
        <v>1338</v>
      </c>
      <c r="I818" s="366" t="s">
        <v>34</v>
      </c>
      <c r="J818" s="366"/>
      <c r="K818" s="367" t="s">
        <v>48</v>
      </c>
      <c r="L818" s="368"/>
      <c r="M818" s="368"/>
      <c r="N818" s="367">
        <v>337064</v>
      </c>
      <c r="O818" s="367" t="s">
        <v>1321</v>
      </c>
      <c r="P818" s="371">
        <v>41411</v>
      </c>
      <c r="Q818" s="372">
        <v>19451886.559999999</v>
      </c>
      <c r="R818" s="372">
        <v>38393069.615833327</v>
      </c>
      <c r="S818" s="367">
        <v>30</v>
      </c>
      <c r="T818" s="369">
        <v>0.11167126829320706</v>
      </c>
      <c r="U818" s="369">
        <v>1.2560687686627503</v>
      </c>
      <c r="V818" s="369">
        <v>8.3551272717377945E-2</v>
      </c>
      <c r="W818" s="369">
        <v>0.76680921846202388</v>
      </c>
      <c r="X818" s="369">
        <v>0.1030339129835407</v>
      </c>
      <c r="Y818" s="369">
        <v>0.72451288522105572</v>
      </c>
      <c r="Z818" s="369">
        <v>0.11705537623063744</v>
      </c>
      <c r="AA818" s="369">
        <v>0.63965655854077785</v>
      </c>
      <c r="AB818" s="369">
        <v>7.6990631990734471E-2</v>
      </c>
      <c r="AC818" s="373">
        <v>-0.26283048637722028</v>
      </c>
      <c r="AD818" s="555">
        <v>13106979000129</v>
      </c>
      <c r="AE818" s="370" t="s">
        <v>2487</v>
      </c>
      <c r="AF818" s="370" t="s">
        <v>2487</v>
      </c>
      <c r="AG818" s="374" t="s">
        <v>1448</v>
      </c>
      <c r="AH818" s="374" t="s">
        <v>2282</v>
      </c>
      <c r="AI818" s="374">
        <v>1000</v>
      </c>
      <c r="AJ818" s="374">
        <v>100</v>
      </c>
      <c r="AK818" s="374">
        <v>1000</v>
      </c>
      <c r="AL818" s="369">
        <v>0</v>
      </c>
      <c r="AM818" s="369" t="s">
        <v>34</v>
      </c>
      <c r="AN818" s="369" t="s">
        <v>64</v>
      </c>
      <c r="AO818" s="367" t="s">
        <v>1324</v>
      </c>
      <c r="AP818" s="370" t="s">
        <v>13</v>
      </c>
      <c r="AQ818" s="376" t="s">
        <v>664</v>
      </c>
      <c r="AR818" s="369" t="s">
        <v>34</v>
      </c>
      <c r="AS818" s="369" t="s">
        <v>34</v>
      </c>
      <c r="AT818" s="369"/>
      <c r="AW818" s="680"/>
      <c r="AX818" s="680"/>
      <c r="AY818" s="681"/>
      <c r="AZ818" s="681"/>
      <c r="BA818" s="681"/>
      <c r="BB818" s="682"/>
      <c r="BC818" s="681"/>
      <c r="BD818" s="681"/>
      <c r="BE818" s="681"/>
      <c r="BF818" s="681"/>
      <c r="BG818" s="682"/>
      <c r="BH818" s="682"/>
      <c r="BI818" s="683"/>
      <c r="BJ818" s="683"/>
      <c r="BK818" s="683"/>
      <c r="BL818" s="218"/>
      <c r="BM818" s="682"/>
      <c r="BN818" s="682"/>
      <c r="BO818" s="682"/>
      <c r="BP818" s="682"/>
      <c r="BQ818" s="682"/>
      <c r="BR818" s="682"/>
      <c r="BS818" s="682"/>
      <c r="BT818" s="685"/>
      <c r="BU818" s="686"/>
      <c r="BV818" s="684"/>
      <c r="BW818" s="687"/>
    </row>
    <row r="819" spans="2:75" ht="15.75" customHeight="1">
      <c r="B819" s="363" t="s">
        <v>1656</v>
      </c>
      <c r="C819" s="364">
        <v>26570686000140</v>
      </c>
      <c r="D819" s="365" t="s">
        <v>13</v>
      </c>
      <c r="E819" s="365" t="s">
        <v>615</v>
      </c>
      <c r="F819" s="365" t="s">
        <v>619</v>
      </c>
      <c r="G819" s="366" t="s">
        <v>34</v>
      </c>
      <c r="H819" s="366" t="s">
        <v>1338</v>
      </c>
      <c r="I819" s="366" t="s">
        <v>34</v>
      </c>
      <c r="J819" s="366" t="s">
        <v>611</v>
      </c>
      <c r="K819" s="367" t="s">
        <v>48</v>
      </c>
      <c r="L819" s="368"/>
      <c r="M819" s="368"/>
      <c r="N819" s="367">
        <v>434922</v>
      </c>
      <c r="O819" s="367" t="s">
        <v>1321</v>
      </c>
      <c r="P819" s="371">
        <v>42776</v>
      </c>
      <c r="Q819" s="372">
        <v>11751546.17</v>
      </c>
      <c r="R819" s="372">
        <v>9257231.2840873059</v>
      </c>
      <c r="S819" s="367">
        <v>31</v>
      </c>
      <c r="T819" s="369">
        <v>0.11322289174321232</v>
      </c>
      <c r="U819" s="369">
        <v>1.2735212950472374</v>
      </c>
      <c r="V819" s="369">
        <v>0.12741854868592739</v>
      </c>
      <c r="W819" s="369">
        <v>1.169410286135586</v>
      </c>
      <c r="X819" s="369">
        <v>0.26687276359150269</v>
      </c>
      <c r="Y819" s="369">
        <v>1.8765933500699303</v>
      </c>
      <c r="Z819" s="369">
        <v>0.26291857984961231</v>
      </c>
      <c r="AA819" s="369">
        <v>1.4367353245840391</v>
      </c>
      <c r="AB819" s="369">
        <v>7.8863943603510303E-2</v>
      </c>
      <c r="AC819" s="373">
        <v>0.2486539027549925</v>
      </c>
      <c r="AD819" s="555">
        <v>26101893000155</v>
      </c>
      <c r="AE819" s="370" t="s">
        <v>2487</v>
      </c>
      <c r="AF819" s="370" t="s">
        <v>2487</v>
      </c>
      <c r="AG819" s="374" t="s">
        <v>1448</v>
      </c>
      <c r="AH819" s="374" t="s">
        <v>2488</v>
      </c>
      <c r="AI819" s="374">
        <v>1000</v>
      </c>
      <c r="AJ819" s="374">
        <v>100</v>
      </c>
      <c r="AK819" s="374">
        <v>1000</v>
      </c>
      <c r="AL819" s="369">
        <v>0</v>
      </c>
      <c r="AM819" s="369" t="s">
        <v>34</v>
      </c>
      <c r="AN819" s="369" t="s">
        <v>64</v>
      </c>
      <c r="AO819" s="367" t="s">
        <v>1324</v>
      </c>
      <c r="AP819" s="370" t="s">
        <v>13</v>
      </c>
      <c r="AQ819" s="376" t="s">
        <v>664</v>
      </c>
      <c r="AR819" s="369" t="s">
        <v>34</v>
      </c>
      <c r="AS819" s="369" t="s">
        <v>34</v>
      </c>
      <c r="AT819" s="369"/>
      <c r="AX819" s="680"/>
      <c r="AY819" s="681"/>
      <c r="AZ819" s="681"/>
      <c r="BA819" s="681"/>
      <c r="BB819" s="682"/>
      <c r="BC819" s="681"/>
      <c r="BD819" s="681"/>
      <c r="BE819" s="681"/>
      <c r="BF819" s="681"/>
      <c r="BG819" s="682"/>
      <c r="BH819" s="682"/>
      <c r="BI819" s="683"/>
      <c r="BJ819" s="683"/>
      <c r="BK819" s="683"/>
      <c r="BL819" s="682"/>
      <c r="BM819" s="682"/>
      <c r="BN819" s="682"/>
      <c r="BO819" s="682"/>
      <c r="BP819" s="682"/>
      <c r="BQ819" s="682"/>
      <c r="BR819" s="682"/>
      <c r="BS819" s="682"/>
      <c r="BT819" s="685"/>
      <c r="BU819" s="686"/>
      <c r="BV819" s="684"/>
      <c r="BW819" s="687"/>
    </row>
    <row r="820" spans="2:75" ht="15.75" customHeight="1">
      <c r="B820" s="363" t="s">
        <v>1657</v>
      </c>
      <c r="C820" s="364">
        <v>35591357000176</v>
      </c>
      <c r="D820" s="365" t="s">
        <v>14</v>
      </c>
      <c r="E820" s="365"/>
      <c r="F820" s="365"/>
      <c r="G820" s="366"/>
      <c r="H820" s="366" t="s">
        <v>34</v>
      </c>
      <c r="I820" s="366"/>
      <c r="J820" s="366"/>
      <c r="K820" s="367"/>
      <c r="L820" s="368"/>
      <c r="M820" s="368"/>
      <c r="N820" s="367">
        <v>539406</v>
      </c>
      <c r="O820" s="367" t="s">
        <v>1321</v>
      </c>
      <c r="P820" s="371">
        <v>43994</v>
      </c>
      <c r="Q820" s="372">
        <v>18865786.43</v>
      </c>
      <c r="R820" s="372">
        <v>28217795.893253986</v>
      </c>
      <c r="S820" s="367">
        <v>62</v>
      </c>
      <c r="T820" s="369">
        <v>-8.691041254693288E-2</v>
      </c>
      <c r="U820" s="369">
        <v>-0.97756080449601312</v>
      </c>
      <c r="V820" s="369">
        <v>-0.26876389912914089</v>
      </c>
      <c r="W820" s="369">
        <v>-2.466636697913013</v>
      </c>
      <c r="X820" s="369">
        <v>-0.2277668555283372</v>
      </c>
      <c r="Y820" s="369">
        <v>-1.6016087992593693</v>
      </c>
      <c r="Z820" s="369" t="s">
        <v>1421</v>
      </c>
      <c r="AA820" s="369" t="s">
        <v>1421</v>
      </c>
      <c r="AB820" s="369">
        <v>0.25963852571710561</v>
      </c>
      <c r="AC820" s="373">
        <v>-1.4736471748631566</v>
      </c>
      <c r="AD820" s="555">
        <v>35410788000199</v>
      </c>
      <c r="AE820" s="370" t="s">
        <v>2487</v>
      </c>
      <c r="AF820" s="370" t="s">
        <v>2487</v>
      </c>
      <c r="AG820" s="374" t="s">
        <v>1448</v>
      </c>
      <c r="AH820" s="374" t="s">
        <v>2279</v>
      </c>
      <c r="AI820" s="374">
        <v>5000</v>
      </c>
      <c r="AJ820" s="374">
        <v>1000</v>
      </c>
      <c r="AK820" s="374">
        <v>1000</v>
      </c>
      <c r="AL820" s="369">
        <v>0</v>
      </c>
      <c r="AM820" s="369" t="s">
        <v>34</v>
      </c>
      <c r="AN820" s="369" t="s">
        <v>666</v>
      </c>
      <c r="AO820" s="367" t="s">
        <v>1324</v>
      </c>
      <c r="AP820" s="370" t="s">
        <v>716</v>
      </c>
      <c r="AQ820" s="376" t="s">
        <v>665</v>
      </c>
      <c r="AR820" s="369" t="s">
        <v>34</v>
      </c>
      <c r="AS820" s="369" t="s">
        <v>34</v>
      </c>
      <c r="AT820" s="369"/>
      <c r="AX820" s="680"/>
      <c r="AY820" s="681"/>
      <c r="AZ820" s="681"/>
      <c r="BA820" s="681"/>
      <c r="BB820" s="682"/>
      <c r="BC820" s="681"/>
      <c r="BD820" s="681"/>
      <c r="BE820" s="681"/>
      <c r="BF820" s="681"/>
      <c r="BG820" s="682"/>
      <c r="BH820" s="682"/>
      <c r="BI820" s="683"/>
      <c r="BJ820" s="683"/>
      <c r="BK820" s="683"/>
      <c r="BL820" s="682"/>
      <c r="BM820" s="682"/>
      <c r="BN820" s="682"/>
      <c r="BO820" s="682"/>
      <c r="BP820" s="682"/>
      <c r="BQ820" s="682"/>
      <c r="BR820" s="682"/>
      <c r="BS820" s="682"/>
      <c r="BT820" s="685"/>
      <c r="BU820" s="686"/>
      <c r="BV820" s="684"/>
      <c r="BW820" s="687"/>
    </row>
    <row r="821" spans="2:75" ht="15.75" customHeight="1">
      <c r="B821" s="363" t="s">
        <v>1658</v>
      </c>
      <c r="C821" s="364">
        <v>34887320000127</v>
      </c>
      <c r="D821" s="365" t="s">
        <v>14</v>
      </c>
      <c r="E821" s="365" t="s">
        <v>614</v>
      </c>
      <c r="F821" s="365" t="s">
        <v>1317</v>
      </c>
      <c r="G821" s="366"/>
      <c r="H821" s="366" t="s">
        <v>865</v>
      </c>
      <c r="I821" s="366" t="s">
        <v>34</v>
      </c>
      <c r="J821" s="366" t="s">
        <v>608</v>
      </c>
      <c r="K821" s="367" t="s">
        <v>48</v>
      </c>
      <c r="L821" s="368"/>
      <c r="M821" s="368"/>
      <c r="N821" s="367">
        <v>526150</v>
      </c>
      <c r="O821" s="367" t="s">
        <v>1321</v>
      </c>
      <c r="P821" s="371">
        <v>43878</v>
      </c>
      <c r="Q821" s="372">
        <v>104536855.73</v>
      </c>
      <c r="R821" s="372">
        <v>215751891.86750004</v>
      </c>
      <c r="S821" s="367">
        <v>32</v>
      </c>
      <c r="T821" s="369">
        <v>2.5993602241048963E-2</v>
      </c>
      <c r="U821" s="369">
        <v>0.29237379013460846</v>
      </c>
      <c r="V821" s="369">
        <v>-4.2341650185989566E-2</v>
      </c>
      <c r="W821" s="369">
        <v>-0.38859931909520762</v>
      </c>
      <c r="X821" s="369">
        <v>5.0064104051469771E-2</v>
      </c>
      <c r="Y821" s="369">
        <v>0.35204028869729376</v>
      </c>
      <c r="Z821" s="369" t="s">
        <v>1421</v>
      </c>
      <c r="AA821" s="369" t="s">
        <v>1421</v>
      </c>
      <c r="AB821" s="369">
        <v>0.11050736111806855</v>
      </c>
      <c r="AC821" s="373">
        <v>-1.2724199426677734</v>
      </c>
      <c r="AD821" s="555">
        <v>34431537000128</v>
      </c>
      <c r="AE821" s="370" t="s">
        <v>2487</v>
      </c>
      <c r="AF821" s="370" t="s">
        <v>2487</v>
      </c>
      <c r="AG821" s="374" t="s">
        <v>1448</v>
      </c>
      <c r="AH821" s="374" t="s">
        <v>2282</v>
      </c>
      <c r="AI821" s="374">
        <v>1000</v>
      </c>
      <c r="AJ821" s="374">
        <v>100</v>
      </c>
      <c r="AK821" s="374">
        <v>1000</v>
      </c>
      <c r="AL821" s="369">
        <v>0</v>
      </c>
      <c r="AM821" s="369" t="s">
        <v>34</v>
      </c>
      <c r="AN821" s="369" t="s">
        <v>64</v>
      </c>
      <c r="AO821" s="367" t="s">
        <v>1324</v>
      </c>
      <c r="AP821" s="370" t="s">
        <v>13</v>
      </c>
      <c r="AQ821" s="376" t="s">
        <v>668</v>
      </c>
      <c r="AR821" s="369" t="s">
        <v>34</v>
      </c>
      <c r="AS821" s="369" t="s">
        <v>34</v>
      </c>
      <c r="AT821" s="369"/>
      <c r="AX821" s="680"/>
      <c r="AY821" s="681"/>
      <c r="AZ821" s="681"/>
      <c r="BA821" s="681"/>
      <c r="BB821" s="682"/>
      <c r="BC821" s="681"/>
      <c r="BD821" s="681"/>
      <c r="BE821" s="681"/>
      <c r="BF821" s="681"/>
      <c r="BG821" s="682"/>
      <c r="BH821" s="682"/>
      <c r="BI821" s="683"/>
      <c r="BJ821" s="683"/>
      <c r="BK821" s="683"/>
      <c r="BL821" s="682"/>
      <c r="BM821" s="682"/>
      <c r="BN821" s="682"/>
      <c r="BO821" s="682"/>
      <c r="BP821" s="682"/>
      <c r="BQ821" s="682"/>
      <c r="BR821" s="682"/>
      <c r="BS821" s="682"/>
      <c r="BT821" s="685"/>
      <c r="BU821" s="686"/>
      <c r="BV821" s="684"/>
      <c r="BW821" s="687"/>
    </row>
    <row r="822" spans="2:75" ht="15.75" customHeight="1">
      <c r="B822" s="363" t="s">
        <v>1659</v>
      </c>
      <c r="C822" s="364">
        <v>35591542000160</v>
      </c>
      <c r="D822" s="365" t="s">
        <v>14</v>
      </c>
      <c r="E822" s="365"/>
      <c r="F822" s="365"/>
      <c r="G822" s="366"/>
      <c r="H822" s="366" t="s">
        <v>34</v>
      </c>
      <c r="I822" s="366"/>
      <c r="J822" s="366"/>
      <c r="K822" s="367"/>
      <c r="L822" s="368"/>
      <c r="M822" s="368"/>
      <c r="N822" s="367">
        <v>530956</v>
      </c>
      <c r="O822" s="367" t="s">
        <v>1321</v>
      </c>
      <c r="P822" s="371">
        <v>43909</v>
      </c>
      <c r="Q822" s="372">
        <v>113042604.72</v>
      </c>
      <c r="R822" s="372">
        <v>117031758.33912708</v>
      </c>
      <c r="S822" s="367">
        <v>14</v>
      </c>
      <c r="T822" s="369">
        <v>-0.10348795682248502</v>
      </c>
      <c r="U822" s="369">
        <v>-1.1640235889158408</v>
      </c>
      <c r="V822" s="369">
        <v>-0.22486053435874276</v>
      </c>
      <c r="W822" s="369">
        <v>-2.0637044177391406</v>
      </c>
      <c r="X822" s="369">
        <v>-9.854901855330922E-2</v>
      </c>
      <c r="Y822" s="369">
        <v>-0.6929760474026383</v>
      </c>
      <c r="Z822" s="369" t="s">
        <v>1421</v>
      </c>
      <c r="AA822" s="369" t="s">
        <v>1421</v>
      </c>
      <c r="AB822" s="369">
        <v>0.2490969006952253</v>
      </c>
      <c r="AC822" s="373">
        <v>-1.3133614934422204</v>
      </c>
      <c r="AD822" s="555">
        <v>73232530000139</v>
      </c>
      <c r="AE822" s="370" t="s">
        <v>2487</v>
      </c>
      <c r="AF822" s="370" t="s">
        <v>2487</v>
      </c>
      <c r="AG822" s="374" t="s">
        <v>1448</v>
      </c>
      <c r="AH822" s="374" t="s">
        <v>2279</v>
      </c>
      <c r="AI822" s="374" t="s">
        <v>1432</v>
      </c>
      <c r="AJ822" s="374" t="s">
        <v>1432</v>
      </c>
      <c r="AK822" s="374" t="s">
        <v>1432</v>
      </c>
      <c r="AL822" s="369">
        <v>0</v>
      </c>
      <c r="AM822" s="369" t="s">
        <v>34</v>
      </c>
      <c r="AN822" s="369" t="s">
        <v>666</v>
      </c>
      <c r="AO822" s="367" t="s">
        <v>1324</v>
      </c>
      <c r="AP822" s="370" t="s">
        <v>716</v>
      </c>
      <c r="AQ822" s="376" t="s">
        <v>659</v>
      </c>
      <c r="AR822" s="369" t="s">
        <v>34</v>
      </c>
      <c r="AS822" s="369" t="s">
        <v>34</v>
      </c>
      <c r="AT822" s="369"/>
      <c r="AX822" s="680"/>
      <c r="AY822" s="681"/>
      <c r="AZ822" s="681"/>
      <c r="BA822" s="681"/>
      <c r="BB822" s="682"/>
      <c r="BC822" s="681"/>
      <c r="BD822" s="681"/>
      <c r="BE822" s="681"/>
      <c r="BF822" s="681"/>
      <c r="BG822" s="682"/>
      <c r="BH822" s="682"/>
      <c r="BI822" s="683"/>
      <c r="BJ822" s="683"/>
      <c r="BK822" s="683"/>
      <c r="BL822" s="682"/>
      <c r="BM822" s="682"/>
      <c r="BN822" s="682"/>
      <c r="BO822" s="682"/>
      <c r="BP822" s="682"/>
      <c r="BQ822" s="682"/>
      <c r="BR822" s="682"/>
      <c r="BS822" s="682"/>
      <c r="BT822" s="685"/>
      <c r="BU822" s="686"/>
      <c r="BV822" s="684"/>
      <c r="BW822" s="687"/>
    </row>
    <row r="823" spans="2:75" ht="15.75" customHeight="1">
      <c r="B823" s="363" t="s">
        <v>1660</v>
      </c>
      <c r="C823" s="364">
        <v>34887351000188</v>
      </c>
      <c r="D823" s="365" t="s">
        <v>14</v>
      </c>
      <c r="E823" s="365"/>
      <c r="F823" s="365"/>
      <c r="G823" s="366"/>
      <c r="H823" s="366" t="s">
        <v>34</v>
      </c>
      <c r="I823" s="366"/>
      <c r="J823" s="366"/>
      <c r="K823" s="367"/>
      <c r="L823" s="368"/>
      <c r="M823" s="368"/>
      <c r="N823" s="367">
        <v>521752</v>
      </c>
      <c r="O823" s="367" t="s">
        <v>1324</v>
      </c>
      <c r="P823" s="371">
        <v>43822</v>
      </c>
      <c r="Q823" s="372">
        <v>11330568.9</v>
      </c>
      <c r="R823" s="372">
        <v>21111249.006190468</v>
      </c>
      <c r="S823" s="367">
        <v>32</v>
      </c>
      <c r="T823" s="369">
        <v>-0.12099518196823433</v>
      </c>
      <c r="U823" s="369">
        <v>-1.3609433433667764</v>
      </c>
      <c r="V823" s="369">
        <v>-0.32263474446028007</v>
      </c>
      <c r="W823" s="369">
        <v>-2.96104760827689</v>
      </c>
      <c r="X823" s="369">
        <v>-0.25048234205354969</v>
      </c>
      <c r="Y823" s="369">
        <v>-1.7613393404474027</v>
      </c>
      <c r="Z823" s="369" t="s">
        <v>1421</v>
      </c>
      <c r="AA823" s="369" t="s">
        <v>1421</v>
      </c>
      <c r="AB823" s="369">
        <v>0.31861268365922346</v>
      </c>
      <c r="AC823" s="373">
        <v>-1.3868523833673938</v>
      </c>
      <c r="AD823" s="555">
        <v>12004203000135</v>
      </c>
      <c r="AE823" s="370" t="s">
        <v>2487</v>
      </c>
      <c r="AF823" s="370" t="s">
        <v>2487</v>
      </c>
      <c r="AG823" s="374" t="s">
        <v>1448</v>
      </c>
      <c r="AH823" s="374" t="s">
        <v>2488</v>
      </c>
      <c r="AI823" s="374">
        <v>1000</v>
      </c>
      <c r="AJ823" s="374">
        <v>100</v>
      </c>
      <c r="AK823" s="374">
        <v>1000</v>
      </c>
      <c r="AL823" s="369">
        <v>0</v>
      </c>
      <c r="AM823" s="369" t="s">
        <v>34</v>
      </c>
      <c r="AN823" s="369" t="s">
        <v>666</v>
      </c>
      <c r="AO823" s="367" t="s">
        <v>1324</v>
      </c>
      <c r="AP823" s="370" t="s">
        <v>716</v>
      </c>
      <c r="AQ823" s="376" t="s">
        <v>665</v>
      </c>
      <c r="AR823" s="369" t="s">
        <v>34</v>
      </c>
      <c r="AS823" s="369" t="s">
        <v>34</v>
      </c>
      <c r="AT823" s="369"/>
      <c r="AX823" s="680"/>
      <c r="AY823" s="681"/>
      <c r="AZ823" s="681"/>
      <c r="BA823" s="681"/>
      <c r="BB823" s="682"/>
      <c r="BC823" s="681"/>
      <c r="BD823" s="681"/>
      <c r="BE823" s="681"/>
      <c r="BF823" s="681"/>
      <c r="BG823" s="682"/>
      <c r="BH823" s="682"/>
      <c r="BI823" s="683"/>
      <c r="BJ823" s="683"/>
      <c r="BK823" s="683"/>
      <c r="BL823" s="682"/>
      <c r="BM823" s="682"/>
      <c r="BN823" s="682"/>
      <c r="BO823" s="682"/>
      <c r="BP823" s="682"/>
      <c r="BQ823" s="682"/>
      <c r="BR823" s="682"/>
      <c r="BS823" s="682"/>
      <c r="BT823" s="685"/>
      <c r="BU823" s="686"/>
      <c r="BV823" s="684"/>
      <c r="BW823" s="687"/>
    </row>
    <row r="824" spans="2:75" ht="15.75" customHeight="1">
      <c r="B824" s="363" t="s">
        <v>1661</v>
      </c>
      <c r="C824" s="364">
        <v>31006657000190</v>
      </c>
      <c r="D824" s="365" t="s">
        <v>13</v>
      </c>
      <c r="E824" s="365" t="s">
        <v>615</v>
      </c>
      <c r="F824" s="365" t="s">
        <v>619</v>
      </c>
      <c r="G824" s="366" t="s">
        <v>34</v>
      </c>
      <c r="H824" s="366" t="s">
        <v>1338</v>
      </c>
      <c r="I824" s="366" t="s">
        <v>34</v>
      </c>
      <c r="J824" s="366" t="s">
        <v>700</v>
      </c>
      <c r="K824" s="367" t="s">
        <v>48</v>
      </c>
      <c r="L824" s="368"/>
      <c r="M824" s="368"/>
      <c r="N824" s="367">
        <v>484751</v>
      </c>
      <c r="O824" s="367" t="s">
        <v>1321</v>
      </c>
      <c r="P824" s="371">
        <v>43473</v>
      </c>
      <c r="Q824" s="372">
        <v>21746331.960000001</v>
      </c>
      <c r="R824" s="372">
        <v>27990535.213769816</v>
      </c>
      <c r="S824" s="367">
        <v>33</v>
      </c>
      <c r="T824" s="369">
        <v>0.2973924313765941</v>
      </c>
      <c r="U824" s="369">
        <v>3.34504435024441</v>
      </c>
      <c r="V824" s="369">
        <v>0.36465607595225014</v>
      </c>
      <c r="W824" s="369">
        <v>3.3467071357994338</v>
      </c>
      <c r="X824" s="369">
        <v>0.64356022107899302</v>
      </c>
      <c r="Y824" s="369">
        <v>4.525380615816526</v>
      </c>
      <c r="Z824" s="369">
        <v>0.1500365065141458</v>
      </c>
      <c r="AA824" s="369">
        <v>0.81988404550700456</v>
      </c>
      <c r="AB824" s="369">
        <v>0.25203058983841747</v>
      </c>
      <c r="AC824" s="373">
        <v>0.94985504877171023</v>
      </c>
      <c r="AD824" s="555">
        <v>19628666000117</v>
      </c>
      <c r="AE824" s="370" t="s">
        <v>2487</v>
      </c>
      <c r="AF824" s="370" t="s">
        <v>2487</v>
      </c>
      <c r="AG824" s="374" t="s">
        <v>1448</v>
      </c>
      <c r="AH824" s="374" t="s">
        <v>2282</v>
      </c>
      <c r="AI824" s="374">
        <v>10000</v>
      </c>
      <c r="AJ824" s="374">
        <v>5000</v>
      </c>
      <c r="AK824" s="374">
        <v>5000</v>
      </c>
      <c r="AL824" s="369">
        <v>0</v>
      </c>
      <c r="AM824" s="369" t="s">
        <v>34</v>
      </c>
      <c r="AN824" s="369" t="s">
        <v>64</v>
      </c>
      <c r="AO824" s="367" t="s">
        <v>1324</v>
      </c>
      <c r="AP824" s="370" t="s">
        <v>13</v>
      </c>
      <c r="AQ824" s="376" t="s">
        <v>668</v>
      </c>
      <c r="AR824" s="369" t="s">
        <v>34</v>
      </c>
      <c r="AS824" s="369" t="s">
        <v>34</v>
      </c>
      <c r="AT824" s="369"/>
      <c r="AX824" s="680"/>
      <c r="AY824" s="681"/>
      <c r="AZ824" s="681"/>
      <c r="BA824" s="681"/>
      <c r="BB824" s="682"/>
      <c r="BC824" s="681"/>
      <c r="BD824" s="681"/>
      <c r="BE824" s="681"/>
      <c r="BF824" s="681"/>
      <c r="BG824" s="682"/>
      <c r="BH824" s="682"/>
      <c r="BI824" s="683"/>
      <c r="BJ824" s="683"/>
      <c r="BK824" s="683"/>
      <c r="BL824" s="682"/>
      <c r="BM824" s="682"/>
      <c r="BN824" s="682"/>
      <c r="BO824" s="682"/>
      <c r="BP824" s="682"/>
      <c r="BQ824" s="682"/>
      <c r="BR824" s="682"/>
      <c r="BS824" s="682"/>
      <c r="BT824" s="685"/>
      <c r="BU824" s="686"/>
      <c r="BV824" s="684"/>
      <c r="BW824" s="687"/>
    </row>
    <row r="825" spans="2:75" ht="15.75" customHeight="1">
      <c r="B825" s="363" t="s">
        <v>1662</v>
      </c>
      <c r="C825" s="364">
        <v>36976786000124</v>
      </c>
      <c r="D825" s="365" t="s">
        <v>13</v>
      </c>
      <c r="E825" s="365" t="s">
        <v>615</v>
      </c>
      <c r="F825" s="365" t="s">
        <v>619</v>
      </c>
      <c r="G825" s="366" t="s">
        <v>34</v>
      </c>
      <c r="H825" s="366" t="s">
        <v>1337</v>
      </c>
      <c r="I825" s="366" t="s">
        <v>34</v>
      </c>
      <c r="J825" s="366" t="s">
        <v>611</v>
      </c>
      <c r="K825" s="367" t="s">
        <v>48</v>
      </c>
      <c r="L825" s="368" t="s">
        <v>715</v>
      </c>
      <c r="M825" s="368"/>
      <c r="N825" s="367">
        <v>544418</v>
      </c>
      <c r="O825" s="367" t="s">
        <v>1321</v>
      </c>
      <c r="P825" s="371">
        <v>44012</v>
      </c>
      <c r="Q825" s="372">
        <v>503736237.45999998</v>
      </c>
      <c r="R825" s="372">
        <v>312940794.8122223</v>
      </c>
      <c r="S825" s="367">
        <v>31</v>
      </c>
      <c r="T825" s="369">
        <v>0.17486024948469603</v>
      </c>
      <c r="U825" s="369">
        <v>1.9668129646528236</v>
      </c>
      <c r="V825" s="369">
        <v>0.2118446462093595</v>
      </c>
      <c r="W825" s="369">
        <v>1.9442483915792685</v>
      </c>
      <c r="X825" s="369">
        <v>0.33408814221729877</v>
      </c>
      <c r="Y825" s="369">
        <v>2.3492378075038687</v>
      </c>
      <c r="Z825" s="369" t="s">
        <v>1421</v>
      </c>
      <c r="AA825" s="369" t="s">
        <v>1421</v>
      </c>
      <c r="AB825" s="369">
        <v>3.7065143409596442E-2</v>
      </c>
      <c r="AC825" s="373">
        <v>2.4134697442257416</v>
      </c>
      <c r="AD825" s="555">
        <v>36017837000190</v>
      </c>
      <c r="AE825" s="370" t="s">
        <v>2487</v>
      </c>
      <c r="AF825" s="370" t="s">
        <v>2487</v>
      </c>
      <c r="AG825" s="374" t="s">
        <v>1448</v>
      </c>
      <c r="AH825" s="374" t="s">
        <v>2282</v>
      </c>
      <c r="AI825" s="374">
        <v>5000</v>
      </c>
      <c r="AJ825" s="374">
        <v>5000</v>
      </c>
      <c r="AK825" s="374">
        <v>5000</v>
      </c>
      <c r="AL825" s="369">
        <v>2.5000000000000001E-2</v>
      </c>
      <c r="AM825" s="369" t="s">
        <v>34</v>
      </c>
      <c r="AN825" s="369" t="s">
        <v>64</v>
      </c>
      <c r="AO825" s="367" t="s">
        <v>1324</v>
      </c>
      <c r="AP825" s="370" t="s">
        <v>13</v>
      </c>
      <c r="AQ825" s="376" t="s">
        <v>668</v>
      </c>
      <c r="AR825" s="369" t="s">
        <v>34</v>
      </c>
      <c r="AS825" s="369" t="s">
        <v>34</v>
      </c>
      <c r="AT825" s="369"/>
      <c r="AX825" s="680"/>
      <c r="AY825" s="681"/>
      <c r="AZ825" s="681"/>
      <c r="BA825" s="681"/>
      <c r="BB825" s="682"/>
      <c r="BC825" s="681"/>
      <c r="BD825" s="681"/>
      <c r="BE825" s="681"/>
      <c r="BF825" s="681"/>
      <c r="BG825" s="682"/>
      <c r="BH825" s="682"/>
      <c r="BI825" s="683"/>
      <c r="BJ825" s="683"/>
      <c r="BK825" s="683"/>
      <c r="BL825" s="682"/>
      <c r="BM825" s="682"/>
      <c r="BN825" s="682"/>
      <c r="BO825" s="682"/>
      <c r="BP825" s="682"/>
      <c r="BQ825" s="682"/>
      <c r="BR825" s="682"/>
      <c r="BS825" s="682"/>
      <c r="BT825" s="685"/>
      <c r="BU825" s="686"/>
      <c r="BV825" s="684"/>
      <c r="BW825" s="687"/>
    </row>
    <row r="826" spans="2:75" ht="15.75" customHeight="1">
      <c r="B826" s="363" t="s">
        <v>1663</v>
      </c>
      <c r="C826" s="364">
        <v>31659879000101</v>
      </c>
      <c r="D826" s="365" t="s">
        <v>14</v>
      </c>
      <c r="E826" s="365" t="s">
        <v>607</v>
      </c>
      <c r="F826" s="365"/>
      <c r="G826" s="366"/>
      <c r="H826" s="366" t="s">
        <v>34</v>
      </c>
      <c r="I826" s="366" t="s">
        <v>34</v>
      </c>
      <c r="J826" s="366" t="s">
        <v>611</v>
      </c>
      <c r="K826" s="367" t="s">
        <v>48</v>
      </c>
      <c r="L826" s="368"/>
      <c r="M826" s="368"/>
      <c r="N826" s="367">
        <v>484717</v>
      </c>
      <c r="O826" s="367" t="s">
        <v>1321</v>
      </c>
      <c r="P826" s="371">
        <v>43452</v>
      </c>
      <c r="Q826" s="372">
        <v>11553834.439999999</v>
      </c>
      <c r="R826" s="372">
        <v>24948756.683571402</v>
      </c>
      <c r="S826" s="367">
        <v>34</v>
      </c>
      <c r="T826" s="369">
        <v>-0.16079025746205677</v>
      </c>
      <c r="U826" s="369">
        <v>-1.8085549111258516</v>
      </c>
      <c r="V826" s="369">
        <v>-0.12244830352023339</v>
      </c>
      <c r="W826" s="369">
        <v>-1.1237948252680729</v>
      </c>
      <c r="X826" s="369">
        <v>6.7574659353175415E-2</v>
      </c>
      <c r="Y826" s="369">
        <v>0.47517084422116529</v>
      </c>
      <c r="Z826" s="369">
        <v>-4.2515234655778333E-2</v>
      </c>
      <c r="AA826" s="369">
        <v>-0.23232720752514113</v>
      </c>
      <c r="AB826" s="369">
        <v>0.17539640948086951</v>
      </c>
      <c r="AC826" s="373">
        <v>-1.2466782913940269</v>
      </c>
      <c r="AD826" s="555">
        <v>32102192000133</v>
      </c>
      <c r="AE826" s="370" t="s">
        <v>2487</v>
      </c>
      <c r="AF826" s="370" t="s">
        <v>2487</v>
      </c>
      <c r="AG826" s="374" t="s">
        <v>1448</v>
      </c>
      <c r="AH826" s="374" t="s">
        <v>2488</v>
      </c>
      <c r="AI826" s="374">
        <v>1000</v>
      </c>
      <c r="AJ826" s="374">
        <v>1000</v>
      </c>
      <c r="AK826" s="374">
        <v>1000</v>
      </c>
      <c r="AL826" s="369">
        <v>0</v>
      </c>
      <c r="AM826" s="369" t="s">
        <v>34</v>
      </c>
      <c r="AN826" s="369" t="s">
        <v>666</v>
      </c>
      <c r="AO826" s="367" t="s">
        <v>1324</v>
      </c>
      <c r="AP826" s="370" t="s">
        <v>716</v>
      </c>
      <c r="AQ826" s="376" t="s">
        <v>687</v>
      </c>
      <c r="AR826" s="369" t="s">
        <v>34</v>
      </c>
      <c r="AS826" s="369" t="s">
        <v>34</v>
      </c>
      <c r="AT826" s="369"/>
      <c r="AX826" s="680"/>
      <c r="AY826" s="681"/>
      <c r="AZ826" s="681"/>
      <c r="BA826" s="681"/>
      <c r="BB826" s="682"/>
      <c r="BC826" s="681"/>
      <c r="BD826" s="681"/>
      <c r="BE826" s="681"/>
      <c r="BF826" s="681"/>
      <c r="BG826" s="682"/>
      <c r="BH826" s="682"/>
      <c r="BI826" s="683"/>
      <c r="BJ826" s="683"/>
      <c r="BK826" s="683"/>
      <c r="BL826" s="682"/>
      <c r="BM826" s="682"/>
      <c r="BN826" s="682"/>
      <c r="BO826" s="682"/>
      <c r="BP826" s="682"/>
      <c r="BQ826" s="682"/>
      <c r="BR826" s="682"/>
      <c r="BS826" s="682"/>
      <c r="BT826" s="685"/>
      <c r="BU826" s="686"/>
      <c r="BV826" s="684"/>
      <c r="BW826" s="687"/>
    </row>
    <row r="827" spans="2:75" ht="15.75" customHeight="1">
      <c r="B827" s="363" t="s">
        <v>1664</v>
      </c>
      <c r="C827" s="364">
        <v>35591389000171</v>
      </c>
      <c r="D827" s="365" t="s">
        <v>13</v>
      </c>
      <c r="E827" s="365" t="s">
        <v>615</v>
      </c>
      <c r="F827" s="365" t="s">
        <v>619</v>
      </c>
      <c r="G827" s="366"/>
      <c r="H827" s="366" t="s">
        <v>865</v>
      </c>
      <c r="I827" s="366"/>
      <c r="J827" s="366" t="s">
        <v>611</v>
      </c>
      <c r="K827" s="367" t="s">
        <v>48</v>
      </c>
      <c r="L827" s="368"/>
      <c r="M827" s="368"/>
      <c r="N827" s="367">
        <v>518433</v>
      </c>
      <c r="O827" s="367" t="s">
        <v>1321</v>
      </c>
      <c r="P827" s="371">
        <v>43826</v>
      </c>
      <c r="Q827" s="372">
        <v>111495892.54000001</v>
      </c>
      <c r="R827" s="372">
        <v>381794077.62511933</v>
      </c>
      <c r="S827" s="367">
        <v>5</v>
      </c>
      <c r="T827" s="369">
        <v>-3.6704706990031255E-2</v>
      </c>
      <c r="U827" s="369">
        <v>-0.41285137007707895</v>
      </c>
      <c r="V827" s="369">
        <v>-1.7972219765854169E-2</v>
      </c>
      <c r="W827" s="369">
        <v>-0.16494379252963778</v>
      </c>
      <c r="X827" s="369">
        <v>9.577763566194708E-2</v>
      </c>
      <c r="Y827" s="369">
        <v>0.67348826365716596</v>
      </c>
      <c r="Z827" s="369" t="s">
        <v>1421</v>
      </c>
      <c r="AA827" s="369" t="s">
        <v>1421</v>
      </c>
      <c r="AB827" s="369">
        <v>6.1213706621777171E-2</v>
      </c>
      <c r="AC827" s="373">
        <v>-1.955629433055375</v>
      </c>
      <c r="AD827" s="555">
        <v>26094770000134</v>
      </c>
      <c r="AE827" s="370" t="s">
        <v>2487</v>
      </c>
      <c r="AF827" s="370" t="s">
        <v>2487</v>
      </c>
      <c r="AG827" s="374" t="s">
        <v>1448</v>
      </c>
      <c r="AH827" s="374" t="s">
        <v>2279</v>
      </c>
      <c r="AI827" s="374">
        <v>10000</v>
      </c>
      <c r="AJ827" s="374">
        <v>1000</v>
      </c>
      <c r="AK827" s="374">
        <v>1000</v>
      </c>
      <c r="AL827" s="369">
        <v>1.2500000000000001E-2</v>
      </c>
      <c r="AM827" s="369" t="s">
        <v>34</v>
      </c>
      <c r="AN827" s="369" t="s">
        <v>64</v>
      </c>
      <c r="AO827" s="367" t="s">
        <v>1324</v>
      </c>
      <c r="AP827" s="370" t="s">
        <v>13</v>
      </c>
      <c r="AQ827" s="376" t="s">
        <v>679</v>
      </c>
      <c r="AR827" s="369" t="s">
        <v>34</v>
      </c>
      <c r="AS827" s="369" t="s">
        <v>34</v>
      </c>
      <c r="AT827" s="369"/>
      <c r="AX827" s="680"/>
      <c r="AY827" s="681"/>
      <c r="AZ827" s="681"/>
      <c r="BA827" s="681"/>
      <c r="BB827" s="682"/>
      <c r="BC827" s="681"/>
      <c r="BD827" s="681"/>
      <c r="BE827" s="681"/>
      <c r="BF827" s="681"/>
      <c r="BG827" s="682"/>
      <c r="BH827" s="682"/>
      <c r="BI827" s="683"/>
      <c r="BJ827" s="683"/>
      <c r="BK827" s="683"/>
      <c r="BL827" s="682"/>
      <c r="BM827" s="682"/>
      <c r="BN827" s="682"/>
      <c r="BO827" s="682"/>
      <c r="BP827" s="682"/>
      <c r="BQ827" s="682"/>
      <c r="BR827" s="682"/>
      <c r="BS827" s="682"/>
      <c r="BT827" s="685"/>
      <c r="BU827" s="686"/>
      <c r="BV827" s="684"/>
      <c r="BW827" s="687"/>
    </row>
    <row r="828" spans="2:75" ht="15.75" customHeight="1">
      <c r="B828" s="363" t="s">
        <v>1665</v>
      </c>
      <c r="C828" s="364">
        <v>32666469000150</v>
      </c>
      <c r="D828" s="365" t="s">
        <v>14</v>
      </c>
      <c r="E828" s="365" t="s">
        <v>607</v>
      </c>
      <c r="F828" s="365"/>
      <c r="G828" s="366"/>
      <c r="H828" s="366" t="s">
        <v>34</v>
      </c>
      <c r="I828" s="366" t="s">
        <v>34</v>
      </c>
      <c r="J828" s="366" t="s">
        <v>608</v>
      </c>
      <c r="K828" s="367" t="s">
        <v>48</v>
      </c>
      <c r="L828" s="368"/>
      <c r="M828" s="368"/>
      <c r="N828" s="367">
        <v>494275</v>
      </c>
      <c r="O828" s="367" t="s">
        <v>1321</v>
      </c>
      <c r="P828" s="371">
        <v>43587</v>
      </c>
      <c r="Q828" s="372">
        <v>17810232.420000002</v>
      </c>
      <c r="R828" s="372">
        <v>26351467.824404757</v>
      </c>
      <c r="S828" s="367">
        <v>62</v>
      </c>
      <c r="T828" s="369">
        <v>-0.10368462565292957</v>
      </c>
      <c r="U828" s="369">
        <v>-1.1662357029131694</v>
      </c>
      <c r="V828" s="369">
        <v>-0.17368322627851529</v>
      </c>
      <c r="W828" s="369">
        <v>-1.5940140068613278</v>
      </c>
      <c r="X828" s="369">
        <v>-4.5545715871266101E-2</v>
      </c>
      <c r="Y828" s="369">
        <v>-0.32026792984772712</v>
      </c>
      <c r="Z828" s="369">
        <v>2.5852226864706118E-2</v>
      </c>
      <c r="AA828" s="369">
        <v>0.14127114020214623</v>
      </c>
      <c r="AB828" s="369">
        <v>0.2520938890149762</v>
      </c>
      <c r="AC828" s="373">
        <v>-1.0410548374474229</v>
      </c>
      <c r="AD828" s="555">
        <v>7317588000150</v>
      </c>
      <c r="AE828" s="370" t="s">
        <v>2487</v>
      </c>
      <c r="AF828" s="370" t="s">
        <v>2487</v>
      </c>
      <c r="AG828" s="374" t="s">
        <v>1448</v>
      </c>
      <c r="AH828" s="374" t="s">
        <v>2279</v>
      </c>
      <c r="AI828" s="374">
        <v>1000</v>
      </c>
      <c r="AJ828" s="374">
        <v>1000</v>
      </c>
      <c r="AK828" s="374">
        <v>1000</v>
      </c>
      <c r="AL828" s="369">
        <v>0</v>
      </c>
      <c r="AM828" s="369" t="s">
        <v>34</v>
      </c>
      <c r="AN828" s="369" t="s">
        <v>666</v>
      </c>
      <c r="AO828" s="367" t="s">
        <v>1324</v>
      </c>
      <c r="AP828" s="370" t="s">
        <v>716</v>
      </c>
      <c r="AQ828" s="376" t="s">
        <v>659</v>
      </c>
      <c r="AR828" s="369" t="s">
        <v>34</v>
      </c>
      <c r="AS828" s="369" t="s">
        <v>34</v>
      </c>
      <c r="AT828" s="369"/>
      <c r="AX828" s="680"/>
      <c r="AY828" s="681"/>
      <c r="AZ828" s="681"/>
      <c r="BA828" s="681"/>
      <c r="BB828" s="682"/>
      <c r="BC828" s="681"/>
      <c r="BD828" s="681"/>
      <c r="BE828" s="681"/>
      <c r="BF828" s="681"/>
      <c r="BG828" s="682"/>
      <c r="BH828" s="682"/>
      <c r="BI828" s="683"/>
      <c r="BJ828" s="683"/>
      <c r="BK828" s="683"/>
      <c r="BL828" s="682"/>
      <c r="BM828" s="682"/>
      <c r="BN828" s="682"/>
      <c r="BO828" s="682"/>
      <c r="BP828" s="682"/>
      <c r="BQ828" s="682"/>
      <c r="BR828" s="682"/>
      <c r="BS828" s="682"/>
      <c r="BT828" s="685"/>
      <c r="BU828" s="686"/>
      <c r="BV828" s="684"/>
      <c r="BW828" s="687"/>
    </row>
    <row r="829" spans="2:75" ht="15.75" customHeight="1">
      <c r="B829" s="363" t="s">
        <v>1666</v>
      </c>
      <c r="C829" s="364">
        <v>13667312000103</v>
      </c>
      <c r="D829" s="365" t="s">
        <v>13</v>
      </c>
      <c r="E829" s="365" t="s">
        <v>615</v>
      </c>
      <c r="F829" s="365" t="s">
        <v>619</v>
      </c>
      <c r="G829" s="366" t="s">
        <v>34</v>
      </c>
      <c r="H829" s="366" t="s">
        <v>1337</v>
      </c>
      <c r="I829" s="366" t="s">
        <v>34</v>
      </c>
      <c r="J829" s="366" t="s">
        <v>611</v>
      </c>
      <c r="K829" s="367" t="s">
        <v>48</v>
      </c>
      <c r="L829" s="368"/>
      <c r="M829" s="368"/>
      <c r="N829" s="367">
        <v>285773</v>
      </c>
      <c r="O829" s="367" t="s">
        <v>1321</v>
      </c>
      <c r="P829" s="371">
        <v>40784</v>
      </c>
      <c r="Q829" s="372">
        <v>289776121.57999998</v>
      </c>
      <c r="R829" s="372">
        <v>165974356.10698402</v>
      </c>
      <c r="S829" s="367">
        <v>31</v>
      </c>
      <c r="T829" s="369">
        <v>0.14472983819930674</v>
      </c>
      <c r="U829" s="369">
        <v>1.6279087041301257</v>
      </c>
      <c r="V829" s="369">
        <v>0.18042473527374292</v>
      </c>
      <c r="W829" s="369">
        <v>1.6558856106772442</v>
      </c>
      <c r="X829" s="369">
        <v>0.2519596493957923</v>
      </c>
      <c r="Y829" s="369">
        <v>1.7717274561065395</v>
      </c>
      <c r="Z829" s="369">
        <v>0.37815749401955956</v>
      </c>
      <c r="AA829" s="369">
        <v>2.0664657105057</v>
      </c>
      <c r="AB829" s="369">
        <v>4.1540516395814978E-2</v>
      </c>
      <c r="AC829" s="373">
        <v>1.5248925453814115</v>
      </c>
      <c r="AD829" s="555">
        <v>12154412000165</v>
      </c>
      <c r="AE829" s="370" t="s">
        <v>2487</v>
      </c>
      <c r="AF829" s="370" t="s">
        <v>2487</v>
      </c>
      <c r="AG829" s="374" t="s">
        <v>1448</v>
      </c>
      <c r="AH829" s="374" t="s">
        <v>2488</v>
      </c>
      <c r="AI829" s="374">
        <v>5000</v>
      </c>
      <c r="AJ829" s="374">
        <v>1000</v>
      </c>
      <c r="AK829" s="374">
        <v>5000</v>
      </c>
      <c r="AL829" s="369">
        <v>0</v>
      </c>
      <c r="AM829" s="369" t="s">
        <v>34</v>
      </c>
      <c r="AN829" s="369" t="s">
        <v>64</v>
      </c>
      <c r="AO829" s="367" t="s">
        <v>1324</v>
      </c>
      <c r="AP829" s="370" t="s">
        <v>13</v>
      </c>
      <c r="AQ829" s="376" t="s">
        <v>664</v>
      </c>
      <c r="AR829" s="369" t="s">
        <v>34</v>
      </c>
      <c r="AS829" s="369" t="s">
        <v>34</v>
      </c>
      <c r="AT829" s="369"/>
      <c r="AX829" s="680"/>
      <c r="AY829" s="681"/>
      <c r="AZ829" s="681"/>
      <c r="BA829" s="681"/>
      <c r="BB829" s="682"/>
      <c r="BC829" s="681"/>
      <c r="BD829" s="681"/>
      <c r="BE829" s="681"/>
      <c r="BF829" s="681"/>
      <c r="BG829" s="682"/>
      <c r="BH829" s="682"/>
      <c r="BI829" s="683"/>
      <c r="BJ829" s="683"/>
      <c r="BK829" s="683"/>
      <c r="BL829" s="682"/>
      <c r="BM829" s="682"/>
      <c r="BN829" s="682"/>
      <c r="BO829" s="682"/>
      <c r="BP829" s="682"/>
      <c r="BQ829" s="682"/>
      <c r="BR829" s="682"/>
      <c r="BS829" s="682"/>
      <c r="BT829" s="685"/>
      <c r="BU829" s="686"/>
      <c r="BV829" s="684"/>
      <c r="BW829" s="687"/>
    </row>
    <row r="830" spans="2:75" ht="15.75" customHeight="1">
      <c r="B830" s="363" t="s">
        <v>1667</v>
      </c>
      <c r="C830" s="364">
        <v>21940681000148</v>
      </c>
      <c r="D830" s="365" t="s">
        <v>13</v>
      </c>
      <c r="E830" s="365" t="s">
        <v>615</v>
      </c>
      <c r="F830" s="365" t="s">
        <v>619</v>
      </c>
      <c r="G830" s="366" t="s">
        <v>34</v>
      </c>
      <c r="H830" s="366" t="s">
        <v>865</v>
      </c>
      <c r="I830" s="366" t="s">
        <v>34</v>
      </c>
      <c r="J830" s="366" t="s">
        <v>611</v>
      </c>
      <c r="K830" s="367" t="s">
        <v>48</v>
      </c>
      <c r="L830" s="368"/>
      <c r="M830" s="368"/>
      <c r="N830" s="367">
        <v>406597</v>
      </c>
      <c r="O830" s="367" t="s">
        <v>1321</v>
      </c>
      <c r="P830" s="371">
        <v>42297</v>
      </c>
      <c r="Q830" s="372">
        <v>777165698.82000005</v>
      </c>
      <c r="R830" s="372">
        <v>825601303.23674619</v>
      </c>
      <c r="S830" s="367">
        <v>31</v>
      </c>
      <c r="T830" s="369">
        <v>0.18209925025779961</v>
      </c>
      <c r="U830" s="369">
        <v>2.0482366193349475</v>
      </c>
      <c r="V830" s="369">
        <v>0.22907378740282525</v>
      </c>
      <c r="W830" s="369">
        <v>2.1023724256442273</v>
      </c>
      <c r="X830" s="369">
        <v>0.33362741376745375</v>
      </c>
      <c r="Y830" s="369">
        <v>2.3459980615907541</v>
      </c>
      <c r="Z830" s="369">
        <v>0.55474573006710504</v>
      </c>
      <c r="AA830" s="369">
        <v>3.031443373098484</v>
      </c>
      <c r="AB830" s="369">
        <v>6.1861175502820019E-2</v>
      </c>
      <c r="AC830" s="373">
        <v>1.6942829861159769</v>
      </c>
      <c r="AD830" s="555">
        <v>15799713000134</v>
      </c>
      <c r="AE830" s="370" t="s">
        <v>2487</v>
      </c>
      <c r="AF830" s="370" t="s">
        <v>2487</v>
      </c>
      <c r="AG830" s="374" t="s">
        <v>1448</v>
      </c>
      <c r="AH830" s="374" t="s">
        <v>2488</v>
      </c>
      <c r="AI830" s="374">
        <v>5000</v>
      </c>
      <c r="AJ830" s="374">
        <v>1000</v>
      </c>
      <c r="AK830" s="374">
        <v>5000</v>
      </c>
      <c r="AL830" s="369">
        <v>0</v>
      </c>
      <c r="AM830" s="369" t="s">
        <v>34</v>
      </c>
      <c r="AN830" s="369" t="s">
        <v>64</v>
      </c>
      <c r="AO830" s="367" t="s">
        <v>1324</v>
      </c>
      <c r="AP830" s="370" t="s">
        <v>13</v>
      </c>
      <c r="AQ830" s="376" t="s">
        <v>668</v>
      </c>
      <c r="AR830" s="369" t="s">
        <v>34</v>
      </c>
      <c r="AS830" s="369" t="s">
        <v>34</v>
      </c>
      <c r="AT830" s="369"/>
      <c r="AX830" s="680"/>
      <c r="AY830" s="681"/>
      <c r="AZ830" s="681"/>
      <c r="BA830" s="681"/>
      <c r="BB830" s="682"/>
      <c r="BC830" s="681"/>
      <c r="BD830" s="681"/>
      <c r="BE830" s="681"/>
      <c r="BF830" s="681"/>
      <c r="BG830" s="682"/>
      <c r="BH830" s="682"/>
      <c r="BI830" s="683"/>
      <c r="BJ830" s="683"/>
      <c r="BK830" s="683"/>
      <c r="BL830" s="682"/>
      <c r="BM830" s="682"/>
      <c r="BN830" s="682"/>
      <c r="BO830" s="682"/>
      <c r="BP830" s="682"/>
      <c r="BQ830" s="682"/>
      <c r="BR830" s="682"/>
      <c r="BS830" s="682"/>
      <c r="BT830" s="685"/>
      <c r="BU830" s="686"/>
      <c r="BV830" s="684"/>
      <c r="BW830" s="687"/>
    </row>
    <row r="831" spans="2:75" ht="15.75" customHeight="1">
      <c r="B831" s="363" t="s">
        <v>1668</v>
      </c>
      <c r="C831" s="364">
        <v>31006892000161</v>
      </c>
      <c r="D831" s="365" t="s">
        <v>14</v>
      </c>
      <c r="E831" s="365" t="s">
        <v>614</v>
      </c>
      <c r="F831" s="365"/>
      <c r="G831" s="366"/>
      <c r="H831" s="366" t="s">
        <v>1338</v>
      </c>
      <c r="I831" s="366" t="s">
        <v>34</v>
      </c>
      <c r="J831" s="366" t="s">
        <v>608</v>
      </c>
      <c r="K831" s="367" t="s">
        <v>48</v>
      </c>
      <c r="L831" s="368"/>
      <c r="M831" s="368"/>
      <c r="N831" s="367">
        <v>484113</v>
      </c>
      <c r="O831" s="367" t="s">
        <v>1321</v>
      </c>
      <c r="P831" s="371">
        <v>43455</v>
      </c>
      <c r="Q831" s="372">
        <v>23243794.68</v>
      </c>
      <c r="R831" s="372">
        <v>44797358.96797616</v>
      </c>
      <c r="S831" s="367">
        <v>32</v>
      </c>
      <c r="T831" s="369">
        <v>-2.4427970958749157E-3</v>
      </c>
      <c r="U831" s="369">
        <v>-2.7476370486384034E-2</v>
      </c>
      <c r="V831" s="369">
        <v>-0.11013277252079523</v>
      </c>
      <c r="W831" s="369">
        <v>-1.0107664728147439</v>
      </c>
      <c r="X831" s="369">
        <v>2.5490258774347963E-2</v>
      </c>
      <c r="Y831" s="369">
        <v>0.17924215818712402</v>
      </c>
      <c r="Z831" s="369">
        <v>0.1225765764008957</v>
      </c>
      <c r="AA831" s="369">
        <v>0.66982750851033412</v>
      </c>
      <c r="AB831" s="369">
        <v>0.23233788495180496</v>
      </c>
      <c r="AC831" s="373">
        <v>-0.83141336877890304</v>
      </c>
      <c r="AD831" s="555">
        <v>32072964000131</v>
      </c>
      <c r="AE831" s="370" t="s">
        <v>2487</v>
      </c>
      <c r="AF831" s="370" t="s">
        <v>2487</v>
      </c>
      <c r="AG831" s="374" t="s">
        <v>1448</v>
      </c>
      <c r="AH831" s="374" t="s">
        <v>2282</v>
      </c>
      <c r="AI831" s="374">
        <v>20000</v>
      </c>
      <c r="AJ831" s="374">
        <v>1000</v>
      </c>
      <c r="AK831" s="374">
        <v>20000</v>
      </c>
      <c r="AL831" s="369">
        <v>0</v>
      </c>
      <c r="AM831" s="369" t="s">
        <v>34</v>
      </c>
      <c r="AN831" s="369" t="s">
        <v>64</v>
      </c>
      <c r="AO831" s="367" t="s">
        <v>1324</v>
      </c>
      <c r="AP831" s="370" t="s">
        <v>13</v>
      </c>
      <c r="AQ831" s="376" t="s">
        <v>671</v>
      </c>
      <c r="AR831" s="369" t="s">
        <v>34</v>
      </c>
      <c r="AS831" s="369" t="s">
        <v>34</v>
      </c>
      <c r="AT831" s="369"/>
      <c r="AX831" s="680"/>
      <c r="AY831" s="681"/>
      <c r="AZ831" s="681"/>
      <c r="BA831" s="681"/>
      <c r="BB831" s="682"/>
      <c r="BC831" s="681"/>
      <c r="BD831" s="681"/>
      <c r="BE831" s="681"/>
      <c r="BF831" s="681"/>
      <c r="BG831" s="682"/>
      <c r="BH831" s="682"/>
      <c r="BI831" s="683"/>
      <c r="BJ831" s="683"/>
      <c r="BK831" s="683"/>
      <c r="BL831" s="682"/>
      <c r="BM831" s="682"/>
      <c r="BN831" s="682"/>
      <c r="BO831" s="682"/>
      <c r="BP831" s="682"/>
      <c r="BQ831" s="682"/>
      <c r="BR831" s="682"/>
      <c r="BS831" s="682"/>
      <c r="BT831" s="685"/>
      <c r="BU831" s="686"/>
      <c r="BV831" s="684"/>
      <c r="BW831" s="687"/>
    </row>
    <row r="832" spans="2:75" ht="15.75" customHeight="1">
      <c r="B832" s="363" t="s">
        <v>1669</v>
      </c>
      <c r="C832" s="364">
        <v>31006866000133</v>
      </c>
      <c r="D832" s="365" t="s">
        <v>13</v>
      </c>
      <c r="E832" s="365" t="s">
        <v>615</v>
      </c>
      <c r="F832" s="365" t="s">
        <v>619</v>
      </c>
      <c r="G832" s="366" t="s">
        <v>34</v>
      </c>
      <c r="H832" s="366" t="s">
        <v>1337</v>
      </c>
      <c r="I832" s="366" t="s">
        <v>34</v>
      </c>
      <c r="J832" s="366" t="s">
        <v>611</v>
      </c>
      <c r="K832" s="367" t="s">
        <v>48</v>
      </c>
      <c r="L832" s="368"/>
      <c r="M832" s="368"/>
      <c r="N832" s="367">
        <v>482013</v>
      </c>
      <c r="O832" s="367" t="s">
        <v>1321</v>
      </c>
      <c r="P832" s="371">
        <v>43440</v>
      </c>
      <c r="Q832" s="372">
        <v>260426434.28999999</v>
      </c>
      <c r="R832" s="372">
        <v>371081558.28753978</v>
      </c>
      <c r="S832" s="367">
        <v>31</v>
      </c>
      <c r="T832" s="369">
        <v>0.1277857497402537</v>
      </c>
      <c r="U832" s="369">
        <v>1.4373230624322593</v>
      </c>
      <c r="V832" s="369">
        <v>0.14563881380019184</v>
      </c>
      <c r="W832" s="369">
        <v>1.3366305665459171</v>
      </c>
      <c r="X832" s="369">
        <v>0.14630854136356675</v>
      </c>
      <c r="Y832" s="369">
        <v>1.028811003739472</v>
      </c>
      <c r="Z832" s="369">
        <v>0.2675167944025667</v>
      </c>
      <c r="AA832" s="369">
        <v>1.4618625608638973</v>
      </c>
      <c r="AB832" s="369">
        <v>2.2017069135014427E-2</v>
      </c>
      <c r="AC832" s="373">
        <v>1.4895654652563646</v>
      </c>
      <c r="AD832" s="555">
        <v>32064861000120</v>
      </c>
      <c r="AE832" s="370" t="s">
        <v>2487</v>
      </c>
      <c r="AF832" s="370" t="s">
        <v>2487</v>
      </c>
      <c r="AG832" s="374" t="s">
        <v>1448</v>
      </c>
      <c r="AH832" s="374" t="s">
        <v>2488</v>
      </c>
      <c r="AI832" s="374">
        <v>20000</v>
      </c>
      <c r="AJ832" s="374">
        <v>1000</v>
      </c>
      <c r="AK832" s="374">
        <v>20000</v>
      </c>
      <c r="AL832" s="691">
        <v>0</v>
      </c>
      <c r="AM832" s="691" t="s">
        <v>34</v>
      </c>
      <c r="AN832" s="369" t="s">
        <v>64</v>
      </c>
      <c r="AO832" s="367" t="s">
        <v>1324</v>
      </c>
      <c r="AP832" s="370" t="s">
        <v>13</v>
      </c>
      <c r="AQ832" s="376" t="s">
        <v>668</v>
      </c>
      <c r="AR832" s="369" t="s">
        <v>34</v>
      </c>
      <c r="AS832" s="369" t="s">
        <v>34</v>
      </c>
      <c r="AT832" s="369"/>
      <c r="AX832" s="680"/>
      <c r="AY832" s="681"/>
      <c r="AZ832" s="681"/>
      <c r="BA832" s="681"/>
      <c r="BB832" s="682"/>
      <c r="BC832" s="681"/>
      <c r="BD832" s="681"/>
      <c r="BE832" s="681"/>
      <c r="BF832" s="681"/>
      <c r="BG832" s="682"/>
      <c r="BH832" s="682"/>
      <c r="BI832" s="683"/>
      <c r="BJ832" s="683"/>
      <c r="BK832" s="683"/>
      <c r="BL832" s="682"/>
      <c r="BM832" s="682"/>
      <c r="BN832" s="682"/>
      <c r="BO832" s="682"/>
      <c r="BP832" s="682"/>
      <c r="BQ832" s="682"/>
      <c r="BR832" s="682"/>
      <c r="BS832" s="682"/>
      <c r="BT832" s="685"/>
      <c r="BU832" s="686"/>
      <c r="BV832" s="684"/>
      <c r="BW832" s="687"/>
    </row>
    <row r="833" spans="2:75" ht="15.75" customHeight="1">
      <c r="B833" s="363" t="s">
        <v>1299</v>
      </c>
      <c r="C833" s="364">
        <v>35535700000165</v>
      </c>
      <c r="D833" s="365" t="s">
        <v>14</v>
      </c>
      <c r="E833" s="365" t="s">
        <v>607</v>
      </c>
      <c r="F833" s="365"/>
      <c r="G833" s="366"/>
      <c r="H833" s="366" t="s">
        <v>34</v>
      </c>
      <c r="I833" s="366" t="s">
        <v>34</v>
      </c>
      <c r="J833" s="366" t="s">
        <v>611</v>
      </c>
      <c r="K833" s="367" t="s">
        <v>48</v>
      </c>
      <c r="L833" s="368"/>
      <c r="M833" s="368" t="s">
        <v>1418</v>
      </c>
      <c r="N833" s="367">
        <v>535427</v>
      </c>
      <c r="O833" s="367" t="s">
        <v>1321</v>
      </c>
      <c r="P833" s="371">
        <v>43944</v>
      </c>
      <c r="Q833" s="372">
        <v>726586304.26999998</v>
      </c>
      <c r="R833" s="372">
        <v>2192666935.9036517</v>
      </c>
      <c r="S833" s="367">
        <v>10</v>
      </c>
      <c r="T833" s="369">
        <v>-0.21854926219084081</v>
      </c>
      <c r="U833" s="369">
        <v>-2.8252289690849728</v>
      </c>
      <c r="V833" s="369">
        <v>-0.24506618661618584</v>
      </c>
      <c r="W833" s="369">
        <v>-2.4024680652959409</v>
      </c>
      <c r="X833" s="369">
        <v>-2.9541434910819842E-2</v>
      </c>
      <c r="Y833" s="369">
        <v>-0.22401806744205757</v>
      </c>
      <c r="Z833" s="369" t="s">
        <v>1421</v>
      </c>
      <c r="AA833" s="369" t="s">
        <v>1421</v>
      </c>
      <c r="AB833" s="369">
        <v>0.22588003649669472</v>
      </c>
      <c r="AC833" s="373">
        <v>-1.5605019821661819</v>
      </c>
      <c r="AD833" s="555">
        <v>0</v>
      </c>
      <c r="AE833" s="370" t="s">
        <v>2487</v>
      </c>
      <c r="AF833" s="370" t="s">
        <v>2487</v>
      </c>
      <c r="AG833" s="374" t="s">
        <v>1448</v>
      </c>
      <c r="AH833" s="374" t="s">
        <v>2279</v>
      </c>
      <c r="AI833" s="374" t="s">
        <v>1432</v>
      </c>
      <c r="AJ833" s="374" t="s">
        <v>1432</v>
      </c>
      <c r="AK833" s="374" t="s">
        <v>1432</v>
      </c>
      <c r="AL833" s="691">
        <v>7.4999999999999997E-3</v>
      </c>
      <c r="AM833" s="691" t="s">
        <v>34</v>
      </c>
      <c r="AN833" s="369" t="s">
        <v>64</v>
      </c>
      <c r="AO833" s="367" t="s">
        <v>1324</v>
      </c>
      <c r="AP833" s="370" t="s">
        <v>13</v>
      </c>
      <c r="AQ833" s="376" t="s">
        <v>679</v>
      </c>
      <c r="AR833" s="369">
        <v>3.4999999999999996E-3</v>
      </c>
      <c r="AS833" s="369">
        <v>3.4999999999999996E-3</v>
      </c>
      <c r="AT833" s="369"/>
      <c r="AX833" s="680"/>
      <c r="AY833" s="681"/>
      <c r="AZ833" s="681"/>
      <c r="BA833" s="681"/>
      <c r="BB833" s="682"/>
      <c r="BC833" s="681"/>
      <c r="BD833" s="681"/>
      <c r="BE833" s="681"/>
      <c r="BF833" s="681"/>
      <c r="BG833" s="682"/>
      <c r="BH833" s="682"/>
      <c r="BI833" s="683"/>
      <c r="BJ833" s="683"/>
      <c r="BK833" s="683"/>
      <c r="BL833" s="682"/>
      <c r="BM833" s="682"/>
      <c r="BN833" s="682"/>
      <c r="BO833" s="682"/>
      <c r="BP833" s="682"/>
      <c r="BQ833" s="682"/>
      <c r="BR833" s="682"/>
      <c r="BS833" s="682"/>
      <c r="BT833" s="685"/>
      <c r="BU833" s="686"/>
      <c r="BV833" s="684"/>
      <c r="BW833" s="687"/>
    </row>
    <row r="834" spans="2:75" ht="15.75" customHeight="1">
      <c r="B834" s="363" t="s">
        <v>1300</v>
      </c>
      <c r="C834" s="364">
        <v>36400318000107</v>
      </c>
      <c r="D834" s="365" t="s">
        <v>14</v>
      </c>
      <c r="E834" s="365" t="s">
        <v>607</v>
      </c>
      <c r="F834" s="365"/>
      <c r="G834" s="366"/>
      <c r="H834" s="366" t="s">
        <v>34</v>
      </c>
      <c r="I834" s="366" t="s">
        <v>34</v>
      </c>
      <c r="J834" s="366" t="s">
        <v>611</v>
      </c>
      <c r="K834" s="367" t="s">
        <v>49</v>
      </c>
      <c r="L834" s="368"/>
      <c r="M834" s="368" t="s">
        <v>1418</v>
      </c>
      <c r="N834" s="367">
        <v>572063</v>
      </c>
      <c r="O834" s="367" t="s">
        <v>1321</v>
      </c>
      <c r="P834" s="371">
        <v>44195</v>
      </c>
      <c r="Q834" s="372">
        <v>16995232.469999999</v>
      </c>
      <c r="R834" s="372">
        <v>32049976.029603172</v>
      </c>
      <c r="S834" s="367">
        <v>10</v>
      </c>
      <c r="T834" s="369">
        <v>-0.30263600510839073</v>
      </c>
      <c r="U834" s="369">
        <v>-3.9122347069456556</v>
      </c>
      <c r="V834" s="369">
        <v>-0.28020765761056554</v>
      </c>
      <c r="W834" s="369">
        <v>-2.7469719848176752</v>
      </c>
      <c r="X834" s="369" t="s">
        <v>1421</v>
      </c>
      <c r="Y834" s="369" t="s">
        <v>1421</v>
      </c>
      <c r="Z834" s="369" t="s">
        <v>1421</v>
      </c>
      <c r="AA834" s="369" t="s">
        <v>1421</v>
      </c>
      <c r="AB834" s="369">
        <v>0.22864346083331089</v>
      </c>
      <c r="AC834" s="373">
        <v>-1.7479558591359807</v>
      </c>
      <c r="AD834" s="555">
        <v>0</v>
      </c>
      <c r="AE834" s="370" t="s">
        <v>2487</v>
      </c>
      <c r="AF834" s="370" t="s">
        <v>2487</v>
      </c>
      <c r="AG834" s="374" t="s">
        <v>1448</v>
      </c>
      <c r="AH834" s="374" t="s">
        <v>2279</v>
      </c>
      <c r="AI834" s="374" t="s">
        <v>1432</v>
      </c>
      <c r="AJ834" s="374" t="s">
        <v>1432</v>
      </c>
      <c r="AK834" s="374" t="s">
        <v>1432</v>
      </c>
      <c r="AL834" s="369">
        <v>7.4999999999999997E-3</v>
      </c>
      <c r="AM834" s="369" t="s">
        <v>34</v>
      </c>
      <c r="AN834" s="369" t="s">
        <v>64</v>
      </c>
      <c r="AO834" s="367" t="s">
        <v>1324</v>
      </c>
      <c r="AP834" s="370" t="s">
        <v>13</v>
      </c>
      <c r="AQ834" s="376" t="s">
        <v>679</v>
      </c>
      <c r="AR834" s="369">
        <v>3.4999999999999996E-3</v>
      </c>
      <c r="AS834" s="369">
        <v>3.4999999999999996E-3</v>
      </c>
      <c r="AT834" s="369"/>
      <c r="AX834" s="680"/>
      <c r="AY834" s="681"/>
      <c r="AZ834" s="681"/>
      <c r="BA834" s="681"/>
      <c r="BB834" s="682"/>
      <c r="BC834" s="681"/>
      <c r="BD834" s="681"/>
      <c r="BE834" s="681"/>
      <c r="BF834" s="681"/>
      <c r="BG834" s="682"/>
      <c r="BH834" s="682"/>
      <c r="BI834" s="683"/>
      <c r="BJ834" s="683"/>
      <c r="BK834" s="683"/>
      <c r="BL834" s="682"/>
      <c r="BM834" s="682"/>
      <c r="BN834" s="682"/>
      <c r="BO834" s="682"/>
      <c r="BP834" s="682"/>
      <c r="BQ834" s="682"/>
      <c r="BR834" s="682"/>
      <c r="BS834" s="682"/>
      <c r="BT834" s="685"/>
      <c r="BU834" s="686"/>
      <c r="BV834" s="684"/>
      <c r="BW834" s="687"/>
    </row>
    <row r="835" spans="2:75" ht="15.75" customHeight="1">
      <c r="B835" s="363" t="s">
        <v>1670</v>
      </c>
      <c r="C835" s="364">
        <v>27146944000128</v>
      </c>
      <c r="D835" s="365" t="s">
        <v>13</v>
      </c>
      <c r="E835" s="365" t="s">
        <v>615</v>
      </c>
      <c r="F835" s="365" t="s">
        <v>619</v>
      </c>
      <c r="G835" s="366" t="s">
        <v>34</v>
      </c>
      <c r="H835" s="366" t="s">
        <v>1337</v>
      </c>
      <c r="I835" s="366" t="s">
        <v>34</v>
      </c>
      <c r="J835" s="366" t="s">
        <v>611</v>
      </c>
      <c r="K835" s="367" t="s">
        <v>48</v>
      </c>
      <c r="L835" s="368"/>
      <c r="M835" s="368"/>
      <c r="N835" s="367">
        <v>437190</v>
      </c>
      <c r="O835" s="367" t="s">
        <v>1321</v>
      </c>
      <c r="P835" s="371">
        <v>42822</v>
      </c>
      <c r="Q835" s="372">
        <v>337789010.52999997</v>
      </c>
      <c r="R835" s="372">
        <v>267742669.56912693</v>
      </c>
      <c r="S835" s="367">
        <v>31</v>
      </c>
      <c r="T835" s="369">
        <v>0.11919016837505403</v>
      </c>
      <c r="U835" s="369">
        <v>1.3406407065645092</v>
      </c>
      <c r="V835" s="369">
        <v>0.13452834227901933</v>
      </c>
      <c r="W835" s="369">
        <v>1.2346618986033777</v>
      </c>
      <c r="X835" s="369">
        <v>0.28478098031595489</v>
      </c>
      <c r="Y835" s="369">
        <v>2.0025201773881309</v>
      </c>
      <c r="Z835" s="369">
        <v>0.26047693562802743</v>
      </c>
      <c r="AA835" s="369">
        <v>1.4233928042295474</v>
      </c>
      <c r="AB835" s="369">
        <v>3.8702281417115229E-2</v>
      </c>
      <c r="AC835" s="373">
        <v>0.60848736869331743</v>
      </c>
      <c r="AD835" s="555">
        <v>13396543000111</v>
      </c>
      <c r="AE835" s="370" t="s">
        <v>2487</v>
      </c>
      <c r="AF835" s="370" t="s">
        <v>2487</v>
      </c>
      <c r="AG835" s="374" t="s">
        <v>1448</v>
      </c>
      <c r="AH835" s="374" t="s">
        <v>2488</v>
      </c>
      <c r="AI835" s="374">
        <v>1000</v>
      </c>
      <c r="AJ835" s="374">
        <v>100</v>
      </c>
      <c r="AK835" s="374">
        <v>1000</v>
      </c>
      <c r="AL835" s="369">
        <v>0</v>
      </c>
      <c r="AM835" s="369" t="s">
        <v>34</v>
      </c>
      <c r="AN835" s="369" t="s">
        <v>64</v>
      </c>
      <c r="AO835" s="367" t="s">
        <v>1324</v>
      </c>
      <c r="AP835" s="370" t="s">
        <v>13</v>
      </c>
      <c r="AQ835" s="376" t="s">
        <v>668</v>
      </c>
      <c r="AR835" s="369" t="s">
        <v>34</v>
      </c>
      <c r="AS835" s="369" t="s">
        <v>34</v>
      </c>
      <c r="AT835" s="369"/>
      <c r="AX835" s="680"/>
      <c r="AY835" s="681"/>
      <c r="AZ835" s="681"/>
      <c r="BA835" s="681"/>
      <c r="BB835" s="682"/>
      <c r="BC835" s="681"/>
      <c r="BD835" s="681"/>
      <c r="BE835" s="681"/>
      <c r="BF835" s="681"/>
      <c r="BG835" s="682"/>
      <c r="BH835" s="682"/>
      <c r="BI835" s="683"/>
      <c r="BJ835" s="683"/>
      <c r="BK835" s="683"/>
      <c r="BL835" s="682"/>
      <c r="BM835" s="682"/>
      <c r="BN835" s="682"/>
      <c r="BO835" s="682"/>
      <c r="BP835" s="682"/>
      <c r="BQ835" s="682"/>
      <c r="BR835" s="682"/>
      <c r="BS835" s="682"/>
      <c r="BT835" s="685"/>
      <c r="BU835" s="686"/>
      <c r="BV835" s="684"/>
      <c r="BW835" s="687"/>
    </row>
    <row r="836" spans="2:75" ht="15.75" customHeight="1">
      <c r="B836" s="363" t="s">
        <v>1671</v>
      </c>
      <c r="C836" s="364">
        <v>33840487000170</v>
      </c>
      <c r="D836" s="365" t="s">
        <v>14</v>
      </c>
      <c r="E836" s="365" t="s">
        <v>607</v>
      </c>
      <c r="F836" s="365"/>
      <c r="G836" s="366"/>
      <c r="H836" s="366" t="s">
        <v>34</v>
      </c>
      <c r="I836" s="366" t="s">
        <v>34</v>
      </c>
      <c r="J836" s="366" t="s">
        <v>608</v>
      </c>
      <c r="K836" s="367" t="s">
        <v>48</v>
      </c>
      <c r="L836" s="368"/>
      <c r="M836" s="368"/>
      <c r="N836" s="367">
        <v>503551</v>
      </c>
      <c r="O836" s="367" t="s">
        <v>1321</v>
      </c>
      <c r="P836" s="371">
        <v>43672</v>
      </c>
      <c r="Q836" s="372">
        <v>11488236.85</v>
      </c>
      <c r="R836" s="372">
        <v>18387783.266388886</v>
      </c>
      <c r="S836" s="367">
        <v>32</v>
      </c>
      <c r="T836" s="369">
        <v>-0.12161440982308125</v>
      </c>
      <c r="U836" s="369">
        <v>-1.3679083647285561</v>
      </c>
      <c r="V836" s="369">
        <v>-0.1553486082052199</v>
      </c>
      <c r="W836" s="369">
        <v>-1.4257442283369468</v>
      </c>
      <c r="X836" s="369">
        <v>5.8242940913349139E-2</v>
      </c>
      <c r="Y836" s="369">
        <v>0.40955215562502217</v>
      </c>
      <c r="Z836" s="369">
        <v>-7.5262265077041035E-2</v>
      </c>
      <c r="AA836" s="369">
        <v>-0.41127544088456319</v>
      </c>
      <c r="AB836" s="369">
        <v>0.22381108740607258</v>
      </c>
      <c r="AC836" s="373">
        <v>-1.1046497856638187</v>
      </c>
      <c r="AD836" s="555">
        <v>28747685000153</v>
      </c>
      <c r="AE836" s="370" t="s">
        <v>2487</v>
      </c>
      <c r="AF836" s="370" t="s">
        <v>2487</v>
      </c>
      <c r="AG836" s="374" t="s">
        <v>1448</v>
      </c>
      <c r="AH836" s="374" t="s">
        <v>2279</v>
      </c>
      <c r="AI836" s="374">
        <v>1000</v>
      </c>
      <c r="AJ836" s="374">
        <v>100</v>
      </c>
      <c r="AK836" s="374">
        <v>1000</v>
      </c>
      <c r="AL836" s="369">
        <v>0</v>
      </c>
      <c r="AM836" s="369" t="s">
        <v>34</v>
      </c>
      <c r="AN836" s="369" t="s">
        <v>666</v>
      </c>
      <c r="AO836" s="367" t="s">
        <v>1324</v>
      </c>
      <c r="AP836" s="370" t="s">
        <v>716</v>
      </c>
      <c r="AQ836" s="376" t="s">
        <v>659</v>
      </c>
      <c r="AR836" s="369" t="s">
        <v>34</v>
      </c>
      <c r="AS836" s="369" t="s">
        <v>34</v>
      </c>
      <c r="AT836" s="369"/>
      <c r="AX836" s="680"/>
      <c r="AY836" s="681"/>
      <c r="AZ836" s="681"/>
      <c r="BA836" s="681"/>
      <c r="BB836" s="682"/>
      <c r="BC836" s="681"/>
      <c r="BD836" s="681"/>
      <c r="BE836" s="681"/>
      <c r="BF836" s="681"/>
      <c r="BG836" s="682"/>
      <c r="BH836" s="682"/>
      <c r="BI836" s="683"/>
      <c r="BJ836" s="683"/>
      <c r="BK836" s="683"/>
      <c r="BL836" s="682"/>
      <c r="BM836" s="682"/>
      <c r="BN836" s="682"/>
      <c r="BO836" s="682"/>
      <c r="BP836" s="682"/>
      <c r="BQ836" s="682"/>
      <c r="BR836" s="682"/>
      <c r="BS836" s="682"/>
      <c r="BT836" s="685"/>
      <c r="BU836" s="686"/>
      <c r="BV836" s="684"/>
      <c r="BW836" s="687"/>
    </row>
    <row r="837" spans="2:75" ht="15.75" customHeight="1">
      <c r="B837" s="363" t="s">
        <v>1672</v>
      </c>
      <c r="C837" s="364">
        <v>27782855000178</v>
      </c>
      <c r="D837" s="365" t="s">
        <v>13</v>
      </c>
      <c r="E837" s="365" t="s">
        <v>615</v>
      </c>
      <c r="F837" s="365" t="s">
        <v>619</v>
      </c>
      <c r="G837" s="366" t="s">
        <v>34</v>
      </c>
      <c r="H837" s="366" t="s">
        <v>1338</v>
      </c>
      <c r="I837" s="366" t="s">
        <v>34</v>
      </c>
      <c r="J837" s="366" t="s">
        <v>611</v>
      </c>
      <c r="K837" s="367" t="s">
        <v>48</v>
      </c>
      <c r="L837" s="368"/>
      <c r="M837" s="368"/>
      <c r="N837" s="367">
        <v>443298</v>
      </c>
      <c r="O837" s="367" t="s">
        <v>1321</v>
      </c>
      <c r="P837" s="371">
        <v>42913</v>
      </c>
      <c r="Q837" s="372">
        <v>452193314.27999997</v>
      </c>
      <c r="R837" s="372">
        <v>571441490.29111171</v>
      </c>
      <c r="S837" s="367">
        <v>61</v>
      </c>
      <c r="T837" s="369">
        <v>0.14281897664112253</v>
      </c>
      <c r="U837" s="369">
        <v>1.6064154985710066</v>
      </c>
      <c r="V837" s="369">
        <v>0.15750833487771687</v>
      </c>
      <c r="W837" s="369">
        <v>1.4455655699870129</v>
      </c>
      <c r="X837" s="369">
        <v>0.40837085547102348</v>
      </c>
      <c r="Y837" s="369">
        <v>2.8715782810730106</v>
      </c>
      <c r="Z837" s="369">
        <v>0.32387196397687923</v>
      </c>
      <c r="AA837" s="369">
        <v>1.7698189742016361</v>
      </c>
      <c r="AB837" s="369">
        <v>6.4297415455575768E-2</v>
      </c>
      <c r="AC837" s="373">
        <v>0.6987523694447566</v>
      </c>
      <c r="AD837" s="555">
        <v>0</v>
      </c>
      <c r="AE837" s="370" t="s">
        <v>2487</v>
      </c>
      <c r="AF837" s="370" t="s">
        <v>2487</v>
      </c>
      <c r="AG837" s="374" t="s">
        <v>1448</v>
      </c>
      <c r="AH837" s="374" t="s">
        <v>2279</v>
      </c>
      <c r="AI837" s="374">
        <v>100000</v>
      </c>
      <c r="AJ837" s="374">
        <v>50000</v>
      </c>
      <c r="AK837" s="374">
        <v>100000</v>
      </c>
      <c r="AL837" s="369">
        <v>0</v>
      </c>
      <c r="AM837" s="369" t="s">
        <v>34</v>
      </c>
      <c r="AN837" s="369" t="s">
        <v>64</v>
      </c>
      <c r="AO837" s="367" t="s">
        <v>1324</v>
      </c>
      <c r="AP837" s="370" t="s">
        <v>13</v>
      </c>
      <c r="AQ837" s="376" t="s">
        <v>668</v>
      </c>
      <c r="AR837" s="369" t="s">
        <v>34</v>
      </c>
      <c r="AS837" s="369" t="s">
        <v>34</v>
      </c>
      <c r="AT837" s="369"/>
      <c r="AX837" s="680"/>
      <c r="AY837" s="681"/>
      <c r="AZ837" s="681"/>
      <c r="BA837" s="681"/>
      <c r="BB837" s="682"/>
      <c r="BC837" s="681"/>
      <c r="BD837" s="681"/>
      <c r="BE837" s="681"/>
      <c r="BF837" s="681"/>
      <c r="BG837" s="682"/>
      <c r="BH837" s="682"/>
      <c r="BI837" s="683"/>
      <c r="BJ837" s="683"/>
      <c r="BK837" s="683"/>
      <c r="BL837" s="682"/>
      <c r="BM837" s="682"/>
      <c r="BN837" s="682"/>
      <c r="BO837" s="682"/>
      <c r="BP837" s="682"/>
      <c r="BQ837" s="682"/>
      <c r="BR837" s="682"/>
      <c r="BS837" s="682"/>
      <c r="BT837" s="685"/>
      <c r="BU837" s="686"/>
      <c r="BV837" s="684"/>
      <c r="BW837" s="687"/>
    </row>
    <row r="838" spans="2:75" ht="15.75" customHeight="1">
      <c r="B838" s="363" t="s">
        <v>1673</v>
      </c>
      <c r="C838" s="364">
        <v>32668773000137</v>
      </c>
      <c r="D838" s="365" t="s">
        <v>13</v>
      </c>
      <c r="E838" s="365" t="s">
        <v>615</v>
      </c>
      <c r="F838" s="365" t="s">
        <v>619</v>
      </c>
      <c r="G838" s="366" t="s">
        <v>34</v>
      </c>
      <c r="H838" s="366" t="s">
        <v>1337</v>
      </c>
      <c r="I838" s="366" t="s">
        <v>34</v>
      </c>
      <c r="J838" s="366" t="s">
        <v>611</v>
      </c>
      <c r="K838" s="367" t="s">
        <v>48</v>
      </c>
      <c r="L838" s="368"/>
      <c r="M838" s="368"/>
      <c r="N838" s="367">
        <v>517895</v>
      </c>
      <c r="O838" s="367" t="s">
        <v>1321</v>
      </c>
      <c r="P838" s="371">
        <v>43815</v>
      </c>
      <c r="Q838" s="372" t="s">
        <v>1394</v>
      </c>
      <c r="R838" s="372" t="s">
        <v>1421</v>
      </c>
      <c r="S838" s="367">
        <v>30</v>
      </c>
      <c r="T838" s="369" t="s">
        <v>1421</v>
      </c>
      <c r="U838" s="369" t="s">
        <v>1421</v>
      </c>
      <c r="V838" s="369" t="s">
        <v>1421</v>
      </c>
      <c r="W838" s="369" t="s">
        <v>1421</v>
      </c>
      <c r="X838" s="369" t="s">
        <v>1421</v>
      </c>
      <c r="Y838" s="369" t="s">
        <v>1421</v>
      </c>
      <c r="Z838" s="369" t="s">
        <v>1421</v>
      </c>
      <c r="AA838" s="369" t="s">
        <v>1421</v>
      </c>
      <c r="AB838" s="369" t="s">
        <v>1421</v>
      </c>
      <c r="AC838" s="373" t="s">
        <v>1421</v>
      </c>
      <c r="AD838" s="555">
        <v>21624757000126</v>
      </c>
      <c r="AE838" s="370" t="s">
        <v>2487</v>
      </c>
      <c r="AF838" s="370" t="s">
        <v>2487</v>
      </c>
      <c r="AG838" s="374" t="s">
        <v>1448</v>
      </c>
      <c r="AH838" s="374" t="s">
        <v>2282</v>
      </c>
      <c r="AI838" s="374">
        <v>1000</v>
      </c>
      <c r="AJ838" s="374">
        <v>1000</v>
      </c>
      <c r="AK838" s="374">
        <v>1000</v>
      </c>
      <c r="AL838" s="369">
        <v>0</v>
      </c>
      <c r="AM838" s="369" t="s">
        <v>34</v>
      </c>
      <c r="AN838" s="369" t="s">
        <v>64</v>
      </c>
      <c r="AO838" s="367" t="s">
        <v>1324</v>
      </c>
      <c r="AP838" s="370" t="s">
        <v>13</v>
      </c>
      <c r="AQ838" s="376" t="s">
        <v>664</v>
      </c>
      <c r="AR838" s="369" t="s">
        <v>34</v>
      </c>
      <c r="AS838" s="369" t="s">
        <v>34</v>
      </c>
      <c r="AT838" s="369"/>
      <c r="AX838" s="680"/>
      <c r="AY838" s="681"/>
      <c r="AZ838" s="681"/>
      <c r="BA838" s="681"/>
      <c r="BB838" s="682"/>
      <c r="BC838" s="681"/>
      <c r="BD838" s="681"/>
      <c r="BE838" s="681"/>
      <c r="BF838" s="681"/>
      <c r="BG838" s="682"/>
      <c r="BH838" s="682"/>
      <c r="BI838" s="683"/>
      <c r="BJ838" s="683"/>
      <c r="BK838" s="683"/>
      <c r="BL838" s="682"/>
      <c r="BM838" s="682"/>
      <c r="BN838" s="682"/>
      <c r="BO838" s="682"/>
      <c r="BP838" s="682"/>
      <c r="BQ838" s="682"/>
      <c r="BR838" s="682"/>
      <c r="BS838" s="682"/>
      <c r="BT838" s="685"/>
      <c r="BU838" s="686"/>
      <c r="BV838" s="684"/>
      <c r="BW838" s="687"/>
    </row>
    <row r="839" spans="2:75" ht="15.75" customHeight="1">
      <c r="B839" s="363" t="s">
        <v>1674</v>
      </c>
      <c r="C839" s="364">
        <v>34674588000180</v>
      </c>
      <c r="D839" s="365" t="s">
        <v>14</v>
      </c>
      <c r="E839" s="365"/>
      <c r="F839" s="365"/>
      <c r="G839" s="366"/>
      <c r="H839" s="366" t="s">
        <v>34</v>
      </c>
      <c r="I839" s="366"/>
      <c r="J839" s="366"/>
      <c r="K839" s="367"/>
      <c r="L839" s="368"/>
      <c r="M839" s="368"/>
      <c r="N839" s="367">
        <v>513237</v>
      </c>
      <c r="O839" s="367" t="s">
        <v>1321</v>
      </c>
      <c r="P839" s="371">
        <v>43770</v>
      </c>
      <c r="Q839" s="372">
        <v>35218216.420000002</v>
      </c>
      <c r="R839" s="372">
        <v>59710147.656507924</v>
      </c>
      <c r="S839" s="367">
        <v>32</v>
      </c>
      <c r="T839" s="369">
        <v>6.173314943392838E-2</v>
      </c>
      <c r="U839" s="369">
        <v>0.69436912627833725</v>
      </c>
      <c r="V839" s="369">
        <v>-8.7486272229715389E-2</v>
      </c>
      <c r="W839" s="369">
        <v>-0.80292349658811069</v>
      </c>
      <c r="X839" s="369">
        <v>-1.9380798260379195E-2</v>
      </c>
      <c r="Y839" s="369">
        <v>-0.1362817120976241</v>
      </c>
      <c r="Z839" s="369" t="s">
        <v>1421</v>
      </c>
      <c r="AA839" s="369" t="s">
        <v>1421</v>
      </c>
      <c r="AB839" s="369">
        <v>0.22288177140342275</v>
      </c>
      <c r="AC839" s="373">
        <v>-0.76359686238862523</v>
      </c>
      <c r="AD839" s="555">
        <v>25213366000170</v>
      </c>
      <c r="AE839" s="370" t="s">
        <v>2487</v>
      </c>
      <c r="AF839" s="370" t="s">
        <v>2487</v>
      </c>
      <c r="AG839" s="374" t="s">
        <v>1448</v>
      </c>
      <c r="AH839" s="374" t="s">
        <v>2279</v>
      </c>
      <c r="AI839" s="374">
        <v>5000</v>
      </c>
      <c r="AJ839" s="374">
        <v>5000</v>
      </c>
      <c r="AK839" s="374">
        <v>0</v>
      </c>
      <c r="AL839" s="369">
        <v>0</v>
      </c>
      <c r="AM839" s="369" t="s">
        <v>34</v>
      </c>
      <c r="AN839" s="369" t="s">
        <v>666</v>
      </c>
      <c r="AO839" s="367" t="s">
        <v>1324</v>
      </c>
      <c r="AP839" s="370" t="s">
        <v>716</v>
      </c>
      <c r="AQ839" s="376" t="s">
        <v>659</v>
      </c>
      <c r="AR839" s="369" t="s">
        <v>34</v>
      </c>
      <c r="AS839" s="369" t="s">
        <v>34</v>
      </c>
      <c r="AT839" s="369"/>
      <c r="AX839" s="680"/>
      <c r="AY839" s="681"/>
      <c r="AZ839" s="681"/>
      <c r="BA839" s="681"/>
      <c r="BB839" s="682"/>
      <c r="BC839" s="681"/>
      <c r="BD839" s="681"/>
      <c r="BE839" s="681"/>
      <c r="BF839" s="681"/>
      <c r="BG839" s="682"/>
      <c r="BH839" s="682"/>
      <c r="BI839" s="683"/>
      <c r="BJ839" s="683"/>
      <c r="BK839" s="683"/>
      <c r="BL839" s="682"/>
      <c r="BM839" s="682"/>
      <c r="BN839" s="682"/>
      <c r="BO839" s="682"/>
      <c r="BP839" s="682"/>
      <c r="BQ839" s="682"/>
      <c r="BR839" s="682"/>
      <c r="BS839" s="682"/>
      <c r="BT839" s="685"/>
      <c r="BU839" s="686"/>
      <c r="BV839" s="684"/>
      <c r="BW839" s="687"/>
    </row>
    <row r="840" spans="2:75" ht="15.75" customHeight="1">
      <c r="B840" s="363" t="s">
        <v>1675</v>
      </c>
      <c r="C840" s="364">
        <v>30658551000108</v>
      </c>
      <c r="D840" s="365" t="s">
        <v>13</v>
      </c>
      <c r="E840" s="365" t="s">
        <v>615</v>
      </c>
      <c r="F840" s="365" t="s">
        <v>619</v>
      </c>
      <c r="G840" s="366" t="s">
        <v>34</v>
      </c>
      <c r="H840" s="366" t="s">
        <v>865</v>
      </c>
      <c r="I840" s="366" t="s">
        <v>34</v>
      </c>
      <c r="J840" s="366" t="s">
        <v>611</v>
      </c>
      <c r="K840" s="367" t="s">
        <v>48</v>
      </c>
      <c r="L840" s="368"/>
      <c r="M840" s="368"/>
      <c r="N840" s="367">
        <v>480533</v>
      </c>
      <c r="O840" s="367" t="s">
        <v>1321</v>
      </c>
      <c r="P840" s="371">
        <v>43427</v>
      </c>
      <c r="Q840" s="372">
        <v>80187931.930000007</v>
      </c>
      <c r="R840" s="372">
        <v>87570650.801984087</v>
      </c>
      <c r="S840" s="367">
        <v>31</v>
      </c>
      <c r="T840" s="369">
        <v>0.20623600981807133</v>
      </c>
      <c r="U840" s="369">
        <v>2.3197248035720706</v>
      </c>
      <c r="V840" s="369">
        <v>0.2418117424600541</v>
      </c>
      <c r="W840" s="369">
        <v>2.2192776629262259</v>
      </c>
      <c r="X840" s="369">
        <v>0.32716987119765006</v>
      </c>
      <c r="Y840" s="369">
        <v>2.3005899754256323</v>
      </c>
      <c r="Z840" s="369">
        <v>0.42213742810763821</v>
      </c>
      <c r="AA840" s="369">
        <v>2.306796861363746</v>
      </c>
      <c r="AB840" s="369">
        <v>5.6751644504569779E-2</v>
      </c>
      <c r="AC840" s="373">
        <v>2.0232476082390205</v>
      </c>
      <c r="AD840" s="555">
        <v>30586677000114</v>
      </c>
      <c r="AE840" s="370" t="s">
        <v>2487</v>
      </c>
      <c r="AF840" s="370" t="s">
        <v>2487</v>
      </c>
      <c r="AG840" s="374" t="s">
        <v>1448</v>
      </c>
      <c r="AH840" s="374" t="s">
        <v>2282</v>
      </c>
      <c r="AI840" s="374">
        <v>25000</v>
      </c>
      <c r="AJ840" s="374">
        <v>5000</v>
      </c>
      <c r="AK840" s="374">
        <v>10000</v>
      </c>
      <c r="AL840" s="369">
        <v>0</v>
      </c>
      <c r="AM840" s="369" t="s">
        <v>34</v>
      </c>
      <c r="AN840" s="369" t="s">
        <v>64</v>
      </c>
      <c r="AO840" s="367" t="s">
        <v>1324</v>
      </c>
      <c r="AP840" s="370" t="s">
        <v>13</v>
      </c>
      <c r="AQ840" s="376" t="s">
        <v>664</v>
      </c>
      <c r="AR840" s="369" t="s">
        <v>34</v>
      </c>
      <c r="AS840" s="369" t="s">
        <v>34</v>
      </c>
      <c r="AT840" s="369"/>
      <c r="AX840" s="680"/>
      <c r="AY840" s="681"/>
      <c r="AZ840" s="681"/>
      <c r="BA840" s="681"/>
      <c r="BB840" s="682"/>
      <c r="BC840" s="681"/>
      <c r="BD840" s="681"/>
      <c r="BE840" s="681"/>
      <c r="BF840" s="681"/>
      <c r="BG840" s="682"/>
      <c r="BH840" s="682"/>
      <c r="BI840" s="683"/>
      <c r="BJ840" s="683"/>
      <c r="BK840" s="683"/>
      <c r="BL840" s="682"/>
      <c r="BM840" s="682"/>
      <c r="BN840" s="682"/>
      <c r="BO840" s="682"/>
      <c r="BP840" s="682"/>
      <c r="BQ840" s="682"/>
      <c r="BR840" s="682"/>
      <c r="BS840" s="682"/>
      <c r="BT840" s="685"/>
      <c r="BU840" s="686"/>
      <c r="BV840" s="684"/>
      <c r="BW840" s="687"/>
    </row>
    <row r="841" spans="2:75" ht="15.75" customHeight="1">
      <c r="B841" s="363" t="s">
        <v>1676</v>
      </c>
      <c r="C841" s="364">
        <v>32666390000120</v>
      </c>
      <c r="D841" s="365" t="s">
        <v>13</v>
      </c>
      <c r="E841" s="365" t="s">
        <v>615</v>
      </c>
      <c r="F841" s="365" t="s">
        <v>619</v>
      </c>
      <c r="G841" s="366" t="s">
        <v>34</v>
      </c>
      <c r="H841" s="366" t="s">
        <v>865</v>
      </c>
      <c r="I841" s="366" t="s">
        <v>34</v>
      </c>
      <c r="J841" s="366" t="s">
        <v>611</v>
      </c>
      <c r="K841" s="367" t="s">
        <v>48</v>
      </c>
      <c r="L841" s="368"/>
      <c r="M841" s="368"/>
      <c r="N841" s="367">
        <v>491004</v>
      </c>
      <c r="O841" s="367" t="s">
        <v>1321</v>
      </c>
      <c r="P841" s="371">
        <v>43556</v>
      </c>
      <c r="Q841" s="372">
        <v>1301525208.3299999</v>
      </c>
      <c r="R841" s="372">
        <v>1313369784.6541271</v>
      </c>
      <c r="S841" s="367">
        <v>31</v>
      </c>
      <c r="T841" s="369">
        <v>0.20676700819811478</v>
      </c>
      <c r="U841" s="369">
        <v>2.3256974274311624</v>
      </c>
      <c r="V841" s="369">
        <v>0.24239053848399394</v>
      </c>
      <c r="W841" s="369">
        <v>2.2245896840640431</v>
      </c>
      <c r="X841" s="369">
        <v>0.32892353044601652</v>
      </c>
      <c r="Y841" s="369">
        <v>2.3129213397787605</v>
      </c>
      <c r="Z841" s="369">
        <v>0.42273173986918544</v>
      </c>
      <c r="AA841" s="369">
        <v>2.3100445158357847</v>
      </c>
      <c r="AB841" s="369">
        <v>5.6697407796368594E-2</v>
      </c>
      <c r="AC841" s="373">
        <v>2.0333554086796992</v>
      </c>
      <c r="AD841" s="555">
        <v>32386241000107</v>
      </c>
      <c r="AE841" s="370" t="s">
        <v>2487</v>
      </c>
      <c r="AF841" s="370" t="s">
        <v>2487</v>
      </c>
      <c r="AG841" s="374" t="s">
        <v>1448</v>
      </c>
      <c r="AH841" s="374" t="s">
        <v>2282</v>
      </c>
      <c r="AI841" s="374">
        <v>1000</v>
      </c>
      <c r="AJ841" s="374">
        <v>100</v>
      </c>
      <c r="AK841" s="374">
        <v>1000</v>
      </c>
      <c r="AL841" s="369">
        <v>0</v>
      </c>
      <c r="AM841" s="369" t="s">
        <v>34</v>
      </c>
      <c r="AN841" s="369" t="s">
        <v>64</v>
      </c>
      <c r="AO841" s="367" t="s">
        <v>1324</v>
      </c>
      <c r="AP841" s="370" t="s">
        <v>13</v>
      </c>
      <c r="AQ841" s="376" t="s">
        <v>664</v>
      </c>
      <c r="AR841" s="369" t="s">
        <v>34</v>
      </c>
      <c r="AS841" s="369" t="s">
        <v>34</v>
      </c>
      <c r="AT841" s="369"/>
      <c r="AX841" s="680"/>
      <c r="AY841" s="681"/>
      <c r="AZ841" s="681"/>
      <c r="BA841" s="681"/>
      <c r="BB841" s="682"/>
      <c r="BC841" s="681"/>
      <c r="BD841" s="681"/>
      <c r="BE841" s="681"/>
      <c r="BF841" s="681"/>
      <c r="BG841" s="682"/>
      <c r="BH841" s="682"/>
      <c r="BI841" s="683"/>
      <c r="BJ841" s="683"/>
      <c r="BK841" s="683"/>
      <c r="BL841" s="682"/>
      <c r="BM841" s="682"/>
      <c r="BN841" s="682"/>
      <c r="BO841" s="682"/>
      <c r="BP841" s="682"/>
      <c r="BQ841" s="682"/>
      <c r="BR841" s="682"/>
      <c r="BS841" s="682"/>
      <c r="BT841" s="685"/>
      <c r="BU841" s="686"/>
      <c r="BV841" s="684"/>
      <c r="BW841" s="687"/>
    </row>
    <row r="842" spans="2:75" ht="15.75" customHeight="1">
      <c r="B842" s="363" t="s">
        <v>1677</v>
      </c>
      <c r="C842" s="364">
        <v>25079446000184</v>
      </c>
      <c r="D842" s="365" t="s">
        <v>14</v>
      </c>
      <c r="E842" s="365" t="s">
        <v>614</v>
      </c>
      <c r="F842" s="365"/>
      <c r="G842" s="366"/>
      <c r="H842" s="366" t="s">
        <v>865</v>
      </c>
      <c r="I842" s="366" t="s">
        <v>34</v>
      </c>
      <c r="J842" s="366" t="s">
        <v>608</v>
      </c>
      <c r="K842" s="367" t="s">
        <v>48</v>
      </c>
      <c r="L842" s="368"/>
      <c r="M842" s="368"/>
      <c r="N842" s="367">
        <v>467014</v>
      </c>
      <c r="O842" s="367" t="s">
        <v>1324</v>
      </c>
      <c r="P842" s="371">
        <v>43238</v>
      </c>
      <c r="Q842" s="372">
        <v>17151820.149999999</v>
      </c>
      <c r="R842" s="372">
        <v>25586656.960079379</v>
      </c>
      <c r="S842" s="367">
        <v>33</v>
      </c>
      <c r="T842" s="369">
        <v>8.6375315961395804E-2</v>
      </c>
      <c r="U842" s="369">
        <v>0.97154208437593303</v>
      </c>
      <c r="V842" s="369">
        <v>-8.0761111914876893E-2</v>
      </c>
      <c r="W842" s="369">
        <v>-0.74120193619372865</v>
      </c>
      <c r="X842" s="369">
        <v>2.2060749504328125E-2</v>
      </c>
      <c r="Y842" s="369">
        <v>0.15512656765809738</v>
      </c>
      <c r="Z842" s="369">
        <v>5.1078906211563746E-2</v>
      </c>
      <c r="AA842" s="369">
        <v>0.27912393615257441</v>
      </c>
      <c r="AB842" s="369">
        <v>0.16404536635274306</v>
      </c>
      <c r="AC842" s="373">
        <v>-1.0621108646677846</v>
      </c>
      <c r="AD842" s="555">
        <v>29054790000170</v>
      </c>
      <c r="AE842" s="370" t="s">
        <v>2487</v>
      </c>
      <c r="AF842" s="370" t="s">
        <v>2487</v>
      </c>
      <c r="AG842" s="374" t="s">
        <v>1448</v>
      </c>
      <c r="AH842" s="374" t="s">
        <v>2279</v>
      </c>
      <c r="AI842" s="374">
        <v>1000</v>
      </c>
      <c r="AJ842" s="374">
        <v>1000</v>
      </c>
      <c r="AK842" s="374">
        <v>1000</v>
      </c>
      <c r="AL842" s="369">
        <v>0</v>
      </c>
      <c r="AM842" s="369" t="s">
        <v>34</v>
      </c>
      <c r="AN842" s="369" t="s">
        <v>64</v>
      </c>
      <c r="AO842" s="367" t="s">
        <v>1324</v>
      </c>
      <c r="AP842" s="370" t="s">
        <v>13</v>
      </c>
      <c r="AQ842" s="376" t="s">
        <v>668</v>
      </c>
      <c r="AR842" s="369" t="s">
        <v>34</v>
      </c>
      <c r="AS842" s="369" t="s">
        <v>34</v>
      </c>
      <c r="AT842" s="369"/>
      <c r="AX842" s="680"/>
      <c r="AY842" s="681"/>
      <c r="AZ842" s="681"/>
      <c r="BA842" s="681"/>
      <c r="BB842" s="682"/>
      <c r="BC842" s="681"/>
      <c r="BD842" s="681"/>
      <c r="BE842" s="681"/>
      <c r="BF842" s="681"/>
      <c r="BG842" s="682"/>
      <c r="BH842" s="682"/>
      <c r="BI842" s="683"/>
      <c r="BJ842" s="683"/>
      <c r="BK842" s="683"/>
      <c r="BL842" s="682"/>
      <c r="BM842" s="682"/>
      <c r="BN842" s="682"/>
      <c r="BO842" s="682"/>
      <c r="BP842" s="682"/>
      <c r="BQ842" s="682"/>
      <c r="BR842" s="682"/>
      <c r="BS842" s="682"/>
      <c r="BT842" s="685"/>
      <c r="BU842" s="686"/>
      <c r="BV842" s="684"/>
      <c r="BW842" s="687"/>
    </row>
    <row r="843" spans="2:75" ht="15.75" customHeight="1">
      <c r="B843" s="363" t="s">
        <v>1678</v>
      </c>
      <c r="C843" s="364">
        <v>34200609000126</v>
      </c>
      <c r="D843" s="365" t="s">
        <v>14</v>
      </c>
      <c r="E843" s="365"/>
      <c r="F843" s="365"/>
      <c r="G843" s="366"/>
      <c r="H843" s="366" t="s">
        <v>34</v>
      </c>
      <c r="I843" s="366"/>
      <c r="J843" s="366"/>
      <c r="K843" s="367"/>
      <c r="L843" s="368"/>
      <c r="M843" s="368"/>
      <c r="N843" s="367">
        <v>508063</v>
      </c>
      <c r="O843" s="367" t="s">
        <v>1321</v>
      </c>
      <c r="P843" s="371">
        <v>43711</v>
      </c>
      <c r="Q843" s="372">
        <v>5380790.29</v>
      </c>
      <c r="R843" s="372">
        <v>7952653.0825396832</v>
      </c>
      <c r="S843" s="367">
        <v>32</v>
      </c>
      <c r="T843" s="369">
        <v>7.2083855142741404E-2</v>
      </c>
      <c r="U843" s="369">
        <v>0.81079296898354403</v>
      </c>
      <c r="V843" s="369">
        <v>-8.2860286764733337E-2</v>
      </c>
      <c r="W843" s="369">
        <v>-0.76046755087177731</v>
      </c>
      <c r="X843" s="369">
        <v>0.11323722119126489</v>
      </c>
      <c r="Y843" s="369">
        <v>0.79626041042238282</v>
      </c>
      <c r="Z843" s="369">
        <v>1.7524754771485185E-2</v>
      </c>
      <c r="AA843" s="369">
        <v>9.5765138581181117E-2</v>
      </c>
      <c r="AB843" s="369">
        <v>0.18589685016881927</v>
      </c>
      <c r="AC843" s="373">
        <v>-0.92888908900606626</v>
      </c>
      <c r="AD843" s="555">
        <v>29206165000104</v>
      </c>
      <c r="AE843" s="370" t="s">
        <v>2487</v>
      </c>
      <c r="AF843" s="370" t="s">
        <v>2487</v>
      </c>
      <c r="AG843" s="374" t="s">
        <v>1448</v>
      </c>
      <c r="AH843" s="374" t="s">
        <v>2282</v>
      </c>
      <c r="AI843" s="374">
        <v>5000</v>
      </c>
      <c r="AJ843" s="374">
        <v>1000</v>
      </c>
      <c r="AK843" s="374">
        <v>5000</v>
      </c>
      <c r="AL843" s="691">
        <v>0</v>
      </c>
      <c r="AM843" s="691" t="s">
        <v>34</v>
      </c>
      <c r="AN843" s="369" t="s">
        <v>666</v>
      </c>
      <c r="AO843" s="367" t="s">
        <v>1324</v>
      </c>
      <c r="AP843" s="370" t="s">
        <v>716</v>
      </c>
      <c r="AQ843" s="376" t="s">
        <v>659</v>
      </c>
      <c r="AR843" s="369" t="s">
        <v>34</v>
      </c>
      <c r="AS843" s="369" t="s">
        <v>34</v>
      </c>
      <c r="AT843" s="369"/>
      <c r="AX843" s="680"/>
      <c r="AY843" s="681"/>
      <c r="AZ843" s="681"/>
      <c r="BA843" s="681"/>
      <c r="BB843" s="682"/>
      <c r="BC843" s="681"/>
      <c r="BD843" s="681"/>
      <c r="BE843" s="681"/>
      <c r="BF843" s="681"/>
      <c r="BG843" s="682"/>
      <c r="BH843" s="682"/>
      <c r="BI843" s="683"/>
      <c r="BJ843" s="683"/>
      <c r="BK843" s="683"/>
      <c r="BL843" s="682"/>
      <c r="BM843" s="682"/>
      <c r="BN843" s="682"/>
      <c r="BO843" s="682"/>
      <c r="BP843" s="682"/>
      <c r="BQ843" s="682"/>
      <c r="BR843" s="682"/>
      <c r="BS843" s="682"/>
      <c r="BT843" s="685"/>
      <c r="BU843" s="686"/>
      <c r="BV843" s="684"/>
      <c r="BW843" s="687"/>
    </row>
    <row r="844" spans="2:75" ht="15.75" customHeight="1">
      <c r="B844" s="363" t="s">
        <v>1679</v>
      </c>
      <c r="C844" s="364">
        <v>35535474000112</v>
      </c>
      <c r="D844" s="365" t="s">
        <v>14</v>
      </c>
      <c r="E844" s="365"/>
      <c r="F844" s="365"/>
      <c r="G844" s="366"/>
      <c r="H844" s="366" t="s">
        <v>34</v>
      </c>
      <c r="I844" s="366"/>
      <c r="J844" s="366"/>
      <c r="K844" s="367"/>
      <c r="L844" s="368"/>
      <c r="M844" s="368"/>
      <c r="N844" s="367">
        <v>525847</v>
      </c>
      <c r="O844" s="367" t="s">
        <v>1321</v>
      </c>
      <c r="P844" s="371">
        <v>43868</v>
      </c>
      <c r="Q844" s="372">
        <v>10123300.43</v>
      </c>
      <c r="R844" s="372">
        <v>16739680.993452383</v>
      </c>
      <c r="S844" s="367">
        <v>17</v>
      </c>
      <c r="T844" s="369">
        <v>1.7141941257610371E-2</v>
      </c>
      <c r="U844" s="369">
        <v>0.19281107286614035</v>
      </c>
      <c r="V844" s="369">
        <v>-3.643710258874E-2</v>
      </c>
      <c r="W844" s="369">
        <v>-0.33440910294213821</v>
      </c>
      <c r="X844" s="369">
        <v>6.0285670348645404E-3</v>
      </c>
      <c r="Y844" s="369">
        <v>4.2391620095763902E-2</v>
      </c>
      <c r="Z844" s="369" t="s">
        <v>1421</v>
      </c>
      <c r="AA844" s="369" t="s">
        <v>1421</v>
      </c>
      <c r="AB844" s="369">
        <v>0.26258309405673114</v>
      </c>
      <c r="AC844" s="373">
        <v>-0.40415077497404467</v>
      </c>
      <c r="AD844" s="555">
        <v>20658576000158</v>
      </c>
      <c r="AE844" s="370" t="s">
        <v>2487</v>
      </c>
      <c r="AF844" s="370" t="s">
        <v>2487</v>
      </c>
      <c r="AG844" s="374" t="s">
        <v>1448</v>
      </c>
      <c r="AH844" s="374" t="s">
        <v>2282</v>
      </c>
      <c r="AI844" s="374">
        <v>20000</v>
      </c>
      <c r="AJ844" s="374">
        <v>10000</v>
      </c>
      <c r="AK844" s="374">
        <v>20000</v>
      </c>
      <c r="AL844" s="691">
        <v>0</v>
      </c>
      <c r="AM844" s="691" t="s">
        <v>34</v>
      </c>
      <c r="AN844" s="369" t="s">
        <v>666</v>
      </c>
      <c r="AO844" s="367" t="s">
        <v>1324</v>
      </c>
      <c r="AP844" s="370" t="s">
        <v>716</v>
      </c>
      <c r="AQ844" s="376" t="s">
        <v>659</v>
      </c>
      <c r="AR844" s="369" t="s">
        <v>34</v>
      </c>
      <c r="AS844" s="369" t="s">
        <v>34</v>
      </c>
      <c r="AT844" s="369"/>
      <c r="AX844" s="680"/>
      <c r="AY844" s="681"/>
      <c r="AZ844" s="681"/>
      <c r="BA844" s="681"/>
      <c r="BB844" s="682"/>
      <c r="BC844" s="681"/>
      <c r="BD844" s="681"/>
      <c r="BE844" s="681"/>
      <c r="BF844" s="681"/>
      <c r="BG844" s="682"/>
      <c r="BH844" s="682"/>
      <c r="BI844" s="683"/>
      <c r="BJ844" s="683"/>
      <c r="BK844" s="683"/>
      <c r="BL844" s="682"/>
      <c r="BM844" s="682"/>
      <c r="BN844" s="682"/>
      <c r="BO844" s="682"/>
      <c r="BP844" s="682"/>
      <c r="BQ844" s="682"/>
      <c r="BR844" s="682"/>
      <c r="BS844" s="682"/>
      <c r="BT844" s="685"/>
      <c r="BU844" s="686"/>
      <c r="BV844" s="684"/>
      <c r="BW844" s="687"/>
    </row>
    <row r="845" spans="2:75" ht="15.75" customHeight="1">
      <c r="B845" s="363" t="s">
        <v>1680</v>
      </c>
      <c r="C845" s="364">
        <v>25079957000104</v>
      </c>
      <c r="D845" s="365" t="s">
        <v>13</v>
      </c>
      <c r="E845" s="365" t="s">
        <v>616</v>
      </c>
      <c r="F845" s="365" t="s">
        <v>617</v>
      </c>
      <c r="G845" s="366" t="s">
        <v>34</v>
      </c>
      <c r="H845" s="366" t="s">
        <v>865</v>
      </c>
      <c r="I845" s="366" t="s">
        <v>34</v>
      </c>
      <c r="J845" s="366" t="s">
        <v>608</v>
      </c>
      <c r="K845" s="367" t="s">
        <v>48</v>
      </c>
      <c r="L845" s="368"/>
      <c r="M845" s="368"/>
      <c r="N845" s="367">
        <v>433421</v>
      </c>
      <c r="O845" s="367" t="s">
        <v>1321</v>
      </c>
      <c r="P845" s="371">
        <v>42733</v>
      </c>
      <c r="Q845" s="372">
        <v>13778970.869999999</v>
      </c>
      <c r="R845" s="372">
        <v>32385307.64880953</v>
      </c>
      <c r="S845" s="367">
        <v>31</v>
      </c>
      <c r="T845" s="369">
        <v>0.10088556640570001</v>
      </c>
      <c r="U845" s="369">
        <v>1.1347521265571587</v>
      </c>
      <c r="V845" s="369">
        <v>8.7198162593576711E-2</v>
      </c>
      <c r="W845" s="369">
        <v>0.80027931035690647</v>
      </c>
      <c r="X845" s="369">
        <v>0.19926419658204075</v>
      </c>
      <c r="Y845" s="369">
        <v>1.401184074315148</v>
      </c>
      <c r="Z845" s="369">
        <v>0.27707872663430444</v>
      </c>
      <c r="AA845" s="369">
        <v>1.5141143485331992</v>
      </c>
      <c r="AB845" s="369">
        <v>7.7470140176204308E-2</v>
      </c>
      <c r="AC845" s="373">
        <v>-0.21730022456762091</v>
      </c>
      <c r="AD845" s="555">
        <v>31006911000150</v>
      </c>
      <c r="AE845" s="370" t="s">
        <v>2487</v>
      </c>
      <c r="AF845" s="370" t="s">
        <v>2487</v>
      </c>
      <c r="AG845" s="374" t="s">
        <v>1448</v>
      </c>
      <c r="AH845" s="374" t="s">
        <v>2282</v>
      </c>
      <c r="AI845" s="374">
        <v>1000</v>
      </c>
      <c r="AJ845" s="374">
        <v>100</v>
      </c>
      <c r="AK845" s="374">
        <v>1000</v>
      </c>
      <c r="AL845" s="691">
        <v>0</v>
      </c>
      <c r="AM845" s="691" t="s">
        <v>34</v>
      </c>
      <c r="AN845" s="369" t="s">
        <v>64</v>
      </c>
      <c r="AO845" s="367" t="s">
        <v>1324</v>
      </c>
      <c r="AP845" s="370" t="s">
        <v>13</v>
      </c>
      <c r="AQ845" s="376" t="s">
        <v>674</v>
      </c>
      <c r="AR845" s="369" t="s">
        <v>34</v>
      </c>
      <c r="AS845" s="369" t="s">
        <v>34</v>
      </c>
      <c r="AT845" s="369"/>
      <c r="AX845" s="680"/>
      <c r="AY845" s="681"/>
      <c r="AZ845" s="681"/>
      <c r="BA845" s="681"/>
      <c r="BB845" s="682"/>
      <c r="BC845" s="681"/>
      <c r="BD845" s="681"/>
      <c r="BE845" s="681"/>
      <c r="BF845" s="681"/>
      <c r="BG845" s="682"/>
      <c r="BH845" s="682"/>
      <c r="BI845" s="683"/>
      <c r="BJ845" s="683"/>
      <c r="BK845" s="683"/>
      <c r="BL845" s="682"/>
      <c r="BM845" s="682"/>
      <c r="BN845" s="682"/>
      <c r="BO845" s="682"/>
      <c r="BP845" s="682"/>
      <c r="BQ845" s="682"/>
      <c r="BR845" s="682"/>
      <c r="BS845" s="682"/>
      <c r="BT845" s="685"/>
      <c r="BU845" s="686"/>
      <c r="BV845" s="684"/>
      <c r="BW845" s="687"/>
    </row>
    <row r="846" spans="2:75" ht="15.75" customHeight="1">
      <c r="B846" s="363" t="s">
        <v>1681</v>
      </c>
      <c r="C846" s="364">
        <v>26380695000178</v>
      </c>
      <c r="D846" s="365" t="s">
        <v>13</v>
      </c>
      <c r="E846" s="365" t="s">
        <v>616</v>
      </c>
      <c r="F846" s="365" t="s">
        <v>617</v>
      </c>
      <c r="G846" s="366" t="s">
        <v>34</v>
      </c>
      <c r="H846" s="366" t="s">
        <v>865</v>
      </c>
      <c r="I846" s="366" t="s">
        <v>34</v>
      </c>
      <c r="J846" s="366" t="s">
        <v>608</v>
      </c>
      <c r="K846" s="367" t="s">
        <v>48</v>
      </c>
      <c r="L846" s="368"/>
      <c r="M846" s="368"/>
      <c r="N846" s="367">
        <v>433411</v>
      </c>
      <c r="O846" s="367" t="s">
        <v>1321</v>
      </c>
      <c r="P846" s="371">
        <v>42726</v>
      </c>
      <c r="Q846" s="372">
        <v>380067959.24000001</v>
      </c>
      <c r="R846" s="372">
        <v>341564057.58007938</v>
      </c>
      <c r="S846" s="367">
        <v>32</v>
      </c>
      <c r="T846" s="369">
        <v>8.7049828773954507E-2</v>
      </c>
      <c r="U846" s="369">
        <v>0.97912894616112678</v>
      </c>
      <c r="V846" s="369">
        <v>9.1022968292871598E-2</v>
      </c>
      <c r="W846" s="369">
        <v>0.83538226179806852</v>
      </c>
      <c r="X846" s="369">
        <v>0.19142485315976732</v>
      </c>
      <c r="Y846" s="369">
        <v>1.3460594541134736</v>
      </c>
      <c r="Z846" s="369">
        <v>0.26644383992549714</v>
      </c>
      <c r="AA846" s="369">
        <v>1.4559993327886576</v>
      </c>
      <c r="AB846" s="369">
        <v>5.9947171469975163E-2</v>
      </c>
      <c r="AC846" s="373">
        <v>-0.24222541408021869</v>
      </c>
      <c r="AD846" s="555">
        <v>30658543000161</v>
      </c>
      <c r="AE846" s="370" t="s">
        <v>2487</v>
      </c>
      <c r="AF846" s="370" t="s">
        <v>2487</v>
      </c>
      <c r="AG846" s="374" t="s">
        <v>1448</v>
      </c>
      <c r="AH846" s="374" t="s">
        <v>2282</v>
      </c>
      <c r="AI846" s="374">
        <v>1000</v>
      </c>
      <c r="AJ846" s="374">
        <v>100</v>
      </c>
      <c r="AK846" s="374">
        <v>1000</v>
      </c>
      <c r="AL846" s="691">
        <v>0</v>
      </c>
      <c r="AM846" s="691" t="s">
        <v>34</v>
      </c>
      <c r="AN846" s="369" t="s">
        <v>64</v>
      </c>
      <c r="AO846" s="367" t="s">
        <v>1324</v>
      </c>
      <c r="AP846" s="370" t="s">
        <v>13</v>
      </c>
      <c r="AQ846" s="376" t="s">
        <v>674</v>
      </c>
      <c r="AR846" s="369" t="s">
        <v>34</v>
      </c>
      <c r="AS846" s="369" t="s">
        <v>34</v>
      </c>
      <c r="AT846" s="369"/>
      <c r="AX846" s="680"/>
      <c r="AY846" s="681"/>
      <c r="AZ846" s="681"/>
      <c r="BA846" s="681"/>
      <c r="BB846" s="682"/>
      <c r="BC846" s="681"/>
      <c r="BD846" s="681"/>
      <c r="BE846" s="681"/>
      <c r="BF846" s="681"/>
      <c r="BG846" s="682"/>
      <c r="BH846" s="682"/>
      <c r="BI846" s="683"/>
      <c r="BJ846" s="683"/>
      <c r="BK846" s="683"/>
      <c r="BL846" s="682"/>
      <c r="BM846" s="682"/>
      <c r="BN846" s="682"/>
      <c r="BO846" s="682"/>
      <c r="BP846" s="682"/>
      <c r="BQ846" s="682"/>
      <c r="BR846" s="682"/>
      <c r="BS846" s="682"/>
      <c r="BT846" s="685"/>
      <c r="BU846" s="686"/>
      <c r="BV846" s="684"/>
      <c r="BW846" s="687"/>
    </row>
    <row r="847" spans="2:75" ht="15.75" customHeight="1">
      <c r="B847" s="363" t="s">
        <v>1682</v>
      </c>
      <c r="C847" s="364">
        <v>33019398000167</v>
      </c>
      <c r="D847" s="365" t="s">
        <v>14</v>
      </c>
      <c r="E847" s="365" t="s">
        <v>607</v>
      </c>
      <c r="F847" s="365"/>
      <c r="G847" s="366"/>
      <c r="H847" s="366" t="s">
        <v>34</v>
      </c>
      <c r="I847" s="366" t="s">
        <v>34</v>
      </c>
      <c r="J847" s="366" t="s">
        <v>608</v>
      </c>
      <c r="K847" s="367" t="s">
        <v>48</v>
      </c>
      <c r="L847" s="368"/>
      <c r="M847" s="368"/>
      <c r="N847" s="367">
        <v>498262</v>
      </c>
      <c r="O847" s="367" t="s">
        <v>1321</v>
      </c>
      <c r="P847" s="371">
        <v>43620</v>
      </c>
      <c r="Q847" s="372">
        <v>121542664.7</v>
      </c>
      <c r="R847" s="372">
        <v>251067219.04757917</v>
      </c>
      <c r="S847" s="367">
        <v>92</v>
      </c>
      <c r="T847" s="369">
        <v>-5.4341145458004281E-2</v>
      </c>
      <c r="U847" s="369">
        <v>-0.61122450480228718</v>
      </c>
      <c r="V847" s="369">
        <v>-0.13975465894402106</v>
      </c>
      <c r="W847" s="369">
        <v>-1.2826275090241928</v>
      </c>
      <c r="X847" s="369">
        <v>-3.6119098737636968E-3</v>
      </c>
      <c r="Y847" s="369">
        <v>-2.5398193352289666E-2</v>
      </c>
      <c r="Z847" s="369">
        <v>0.14278131906552027</v>
      </c>
      <c r="AA847" s="369">
        <v>0.78023761161906335</v>
      </c>
      <c r="AB847" s="369">
        <v>0.25215425148708931</v>
      </c>
      <c r="AC847" s="373">
        <v>-0.88152256837564613</v>
      </c>
      <c r="AD847" s="555">
        <v>0</v>
      </c>
      <c r="AE847" s="370" t="s">
        <v>2487</v>
      </c>
      <c r="AF847" s="370" t="s">
        <v>2487</v>
      </c>
      <c r="AG847" s="374" t="s">
        <v>1448</v>
      </c>
      <c r="AH847" s="374" t="s">
        <v>2279</v>
      </c>
      <c r="AI847" s="374">
        <v>500000</v>
      </c>
      <c r="AJ847" s="374">
        <v>10000</v>
      </c>
      <c r="AK847" s="374">
        <v>500000</v>
      </c>
      <c r="AL847" s="691">
        <v>0</v>
      </c>
      <c r="AM847" s="691" t="s">
        <v>34</v>
      </c>
      <c r="AN847" s="369" t="s">
        <v>666</v>
      </c>
      <c r="AO847" s="367" t="s">
        <v>1324</v>
      </c>
      <c r="AP847" s="370" t="s">
        <v>716</v>
      </c>
      <c r="AQ847" s="376" t="s">
        <v>659</v>
      </c>
      <c r="AR847" s="369" t="s">
        <v>34</v>
      </c>
      <c r="AS847" s="369" t="s">
        <v>34</v>
      </c>
      <c r="AT847" s="369"/>
      <c r="AX847" s="680"/>
      <c r="AY847" s="681"/>
      <c r="AZ847" s="681"/>
      <c r="BA847" s="681"/>
      <c r="BB847" s="682"/>
      <c r="BC847" s="681"/>
      <c r="BD847" s="681"/>
      <c r="BE847" s="681"/>
      <c r="BF847" s="681"/>
      <c r="BG847" s="682"/>
      <c r="BH847" s="682"/>
      <c r="BI847" s="683"/>
      <c r="BJ847" s="683"/>
      <c r="BK847" s="683"/>
      <c r="BL847" s="682"/>
      <c r="BM847" s="682"/>
      <c r="BN847" s="682"/>
      <c r="BO847" s="682"/>
      <c r="BP847" s="682"/>
      <c r="BQ847" s="682"/>
      <c r="BR847" s="682"/>
      <c r="BS847" s="682"/>
      <c r="BT847" s="685"/>
      <c r="BU847" s="686"/>
      <c r="BV847" s="684"/>
      <c r="BW847" s="687"/>
    </row>
    <row r="848" spans="2:75" ht="15.75" customHeight="1">
      <c r="B848" s="363" t="s">
        <v>1683</v>
      </c>
      <c r="C848" s="364">
        <v>32666342000131</v>
      </c>
      <c r="D848" s="365" t="s">
        <v>11</v>
      </c>
      <c r="E848" s="365" t="s">
        <v>661</v>
      </c>
      <c r="F848" s="365"/>
      <c r="G848" s="366" t="s">
        <v>738</v>
      </c>
      <c r="H848" s="366" t="s">
        <v>34</v>
      </c>
      <c r="I848" s="366" t="s">
        <v>34</v>
      </c>
      <c r="J848" s="366" t="s">
        <v>611</v>
      </c>
      <c r="K848" s="367" t="s">
        <v>48</v>
      </c>
      <c r="L848" s="368"/>
      <c r="M848" s="368"/>
      <c r="N848" s="367">
        <v>492876</v>
      </c>
      <c r="O848" s="367" t="s">
        <v>1321</v>
      </c>
      <c r="P848" s="371">
        <v>43570</v>
      </c>
      <c r="Q848" s="372">
        <v>29218031.82</v>
      </c>
      <c r="R848" s="372">
        <v>52649416.551865093</v>
      </c>
      <c r="S848" s="367">
        <v>12</v>
      </c>
      <c r="T848" s="369">
        <v>-4.4830479407123369E-2</v>
      </c>
      <c r="U848" s="369">
        <v>-0.5042493555246168</v>
      </c>
      <c r="V848" s="369">
        <v>-2.9331923211314503E-2</v>
      </c>
      <c r="W848" s="369">
        <v>-0.26919983840028366</v>
      </c>
      <c r="X848" s="369">
        <v>5.9730213457510617E-2</v>
      </c>
      <c r="Y848" s="369">
        <v>0.42001034449583241</v>
      </c>
      <c r="Z848" s="369">
        <v>7.3957679230857609E-2</v>
      </c>
      <c r="AA848" s="369">
        <v>0.40414644844045294</v>
      </c>
      <c r="AB848" s="369">
        <v>0.2038733191974624</v>
      </c>
      <c r="AC848" s="373">
        <v>-0.55279579159152792</v>
      </c>
      <c r="AD848" s="555">
        <v>29363886000110</v>
      </c>
      <c r="AE848" s="370" t="s">
        <v>2487</v>
      </c>
      <c r="AF848" s="370" t="s">
        <v>2487</v>
      </c>
      <c r="AG848" s="374" t="s">
        <v>1448</v>
      </c>
      <c r="AH848" s="374" t="s">
        <v>2279</v>
      </c>
      <c r="AI848" s="374">
        <v>1000</v>
      </c>
      <c r="AJ848" s="374">
        <v>1000</v>
      </c>
      <c r="AK848" s="374">
        <v>1000</v>
      </c>
      <c r="AL848" s="691">
        <v>8.5000000000000006E-3</v>
      </c>
      <c r="AM848" s="691" t="s">
        <v>34</v>
      </c>
      <c r="AN848" s="369" t="s">
        <v>64</v>
      </c>
      <c r="AO848" s="367" t="s">
        <v>1324</v>
      </c>
      <c r="AP848" s="370" t="s">
        <v>13</v>
      </c>
      <c r="AQ848" s="376" t="s">
        <v>679</v>
      </c>
      <c r="AR848" s="369" t="s">
        <v>34</v>
      </c>
      <c r="AS848" s="369" t="s">
        <v>34</v>
      </c>
      <c r="AT848" s="369"/>
      <c r="AX848" s="680"/>
      <c r="AY848" s="681"/>
      <c r="AZ848" s="681"/>
      <c r="BA848" s="681"/>
      <c r="BB848" s="682"/>
      <c r="BC848" s="681"/>
      <c r="BD848" s="681"/>
      <c r="BE848" s="681"/>
      <c r="BF848" s="681"/>
      <c r="BG848" s="682"/>
      <c r="BH848" s="682"/>
      <c r="BI848" s="683"/>
      <c r="BJ848" s="683"/>
      <c r="BK848" s="683"/>
      <c r="BL848" s="682"/>
      <c r="BM848" s="682"/>
      <c r="BN848" s="682"/>
      <c r="BO848" s="682"/>
      <c r="BP848" s="682"/>
      <c r="BQ848" s="682"/>
      <c r="BR848" s="682"/>
      <c r="BS848" s="682"/>
      <c r="BT848" s="685"/>
      <c r="BU848" s="686"/>
      <c r="BV848" s="684"/>
      <c r="BW848" s="687"/>
    </row>
    <row r="849" spans="2:75" ht="15.75" customHeight="1">
      <c r="B849" s="363" t="s">
        <v>1684</v>
      </c>
      <c r="C849" s="364">
        <v>15674503000110</v>
      </c>
      <c r="D849" s="365" t="s">
        <v>13</v>
      </c>
      <c r="E849" s="365" t="s">
        <v>616</v>
      </c>
      <c r="F849" s="365" t="s">
        <v>617</v>
      </c>
      <c r="G849" s="366" t="s">
        <v>34</v>
      </c>
      <c r="H849" s="366" t="s">
        <v>1337</v>
      </c>
      <c r="I849" s="366" t="s">
        <v>34</v>
      </c>
      <c r="J849" s="366" t="s">
        <v>608</v>
      </c>
      <c r="K849" s="367" t="s">
        <v>48</v>
      </c>
      <c r="L849" s="368"/>
      <c r="M849" s="368"/>
      <c r="N849" s="367">
        <v>311243</v>
      </c>
      <c r="O849" s="367" t="s">
        <v>1321</v>
      </c>
      <c r="P849" s="371">
        <v>41152</v>
      </c>
      <c r="Q849" s="372">
        <v>111140994.75</v>
      </c>
      <c r="R849" s="372">
        <v>180629794.41996029</v>
      </c>
      <c r="S849" s="367">
        <v>15</v>
      </c>
      <c r="T849" s="369">
        <v>8.8542529616671528E-2</v>
      </c>
      <c r="U849" s="369">
        <v>0.99591871615434058</v>
      </c>
      <c r="V849" s="369">
        <v>9.9682870437089122E-2</v>
      </c>
      <c r="W849" s="369">
        <v>0.91486031855523242</v>
      </c>
      <c r="X849" s="369">
        <v>0.12891977043546143</v>
      </c>
      <c r="Y849" s="369">
        <v>0.90653681041069734</v>
      </c>
      <c r="Z849" s="369">
        <v>0.18674891433671403</v>
      </c>
      <c r="AA849" s="369">
        <v>1.0205013362263959</v>
      </c>
      <c r="AB849" s="369">
        <v>2.1946587783663034E-2</v>
      </c>
      <c r="AC849" s="373">
        <v>-0.37203539326711288</v>
      </c>
      <c r="AD849" s="555">
        <v>11403956000150</v>
      </c>
      <c r="AE849" s="370" t="s">
        <v>2487</v>
      </c>
      <c r="AF849" s="370" t="s">
        <v>2487</v>
      </c>
      <c r="AG849" s="374" t="s">
        <v>1448</v>
      </c>
      <c r="AH849" s="374" t="s">
        <v>2488</v>
      </c>
      <c r="AI849" s="374">
        <v>5000</v>
      </c>
      <c r="AJ849" s="374">
        <v>0</v>
      </c>
      <c r="AK849" s="374">
        <v>0</v>
      </c>
      <c r="AL849" s="369">
        <v>0</v>
      </c>
      <c r="AM849" s="369" t="s">
        <v>34</v>
      </c>
      <c r="AN849" s="369" t="s">
        <v>64</v>
      </c>
      <c r="AO849" s="367" t="s">
        <v>1324</v>
      </c>
      <c r="AP849" s="370" t="s">
        <v>13</v>
      </c>
      <c r="AQ849" s="376" t="s">
        <v>668</v>
      </c>
      <c r="AR849" s="369" t="s">
        <v>34</v>
      </c>
      <c r="AS849" s="369" t="s">
        <v>34</v>
      </c>
      <c r="AT849" s="369"/>
      <c r="AX849" s="680"/>
      <c r="AY849" s="681"/>
      <c r="AZ849" s="681"/>
      <c r="BA849" s="681"/>
      <c r="BB849" s="682"/>
      <c r="BC849" s="681"/>
      <c r="BD849" s="681"/>
      <c r="BE849" s="681"/>
      <c r="BF849" s="681"/>
      <c r="BG849" s="682"/>
      <c r="BH849" s="682"/>
      <c r="BI849" s="683"/>
      <c r="BJ849" s="683"/>
      <c r="BK849" s="683"/>
      <c r="BL849" s="682"/>
      <c r="BM849" s="682"/>
      <c r="BN849" s="682"/>
      <c r="BO849" s="682"/>
      <c r="BP849" s="682"/>
      <c r="BQ849" s="682"/>
      <c r="BR849" s="682"/>
      <c r="BS849" s="682"/>
      <c r="BT849" s="685"/>
      <c r="BU849" s="686"/>
      <c r="BV849" s="684"/>
      <c r="BW849" s="687"/>
    </row>
    <row r="850" spans="2:75" ht="15.75" customHeight="1">
      <c r="B850" s="363" t="s">
        <v>1685</v>
      </c>
      <c r="C850" s="364">
        <v>34887367000190</v>
      </c>
      <c r="D850" s="365" t="s">
        <v>13</v>
      </c>
      <c r="E850" s="365" t="s">
        <v>615</v>
      </c>
      <c r="F850" s="365" t="s">
        <v>619</v>
      </c>
      <c r="G850" s="366" t="s">
        <v>34</v>
      </c>
      <c r="H850" s="366" t="s">
        <v>1337</v>
      </c>
      <c r="I850" s="366" t="s">
        <v>34</v>
      </c>
      <c r="J850" s="366" t="s">
        <v>608</v>
      </c>
      <c r="K850" s="367" t="s">
        <v>48</v>
      </c>
      <c r="L850" s="368"/>
      <c r="M850" s="368"/>
      <c r="N850" s="367">
        <v>536261</v>
      </c>
      <c r="O850" s="367" t="s">
        <v>1321</v>
      </c>
      <c r="P850" s="371">
        <v>43963</v>
      </c>
      <c r="Q850" s="372">
        <v>131253467.08</v>
      </c>
      <c r="R850" s="372">
        <v>199924776.35011908</v>
      </c>
      <c r="S850" s="367">
        <v>31</v>
      </c>
      <c r="T850" s="369">
        <v>9.8750382023862437E-2</v>
      </c>
      <c r="U850" s="369">
        <v>1.1107357572765584</v>
      </c>
      <c r="V850" s="369">
        <v>0.10696291677860703</v>
      </c>
      <c r="W850" s="369">
        <v>0.98167446110444068</v>
      </c>
      <c r="X850" s="369">
        <v>0.15098555216251697</v>
      </c>
      <c r="Y850" s="369">
        <v>1.0616987636045057</v>
      </c>
      <c r="Z850" s="369" t="s">
        <v>1421</v>
      </c>
      <c r="AA850" s="369" t="s">
        <v>1421</v>
      </c>
      <c r="AB850" s="369">
        <v>3.6576438633307451E-2</v>
      </c>
      <c r="AC850" s="373">
        <v>-3.1100398949172603E-2</v>
      </c>
      <c r="AD850" s="555">
        <v>35927377000175</v>
      </c>
      <c r="AE850" s="370" t="s">
        <v>2487</v>
      </c>
      <c r="AF850" s="370" t="s">
        <v>2487</v>
      </c>
      <c r="AG850" s="374" t="s">
        <v>1448</v>
      </c>
      <c r="AH850" s="374" t="s">
        <v>2282</v>
      </c>
      <c r="AI850" s="374">
        <v>10000</v>
      </c>
      <c r="AJ850" s="374">
        <v>0</v>
      </c>
      <c r="AK850" s="374">
        <v>1000</v>
      </c>
      <c r="AL850" s="369">
        <v>0</v>
      </c>
      <c r="AM850" s="369" t="s">
        <v>34</v>
      </c>
      <c r="AN850" s="369" t="s">
        <v>64</v>
      </c>
      <c r="AO850" s="367" t="s">
        <v>1324</v>
      </c>
      <c r="AP850" s="370" t="s">
        <v>13</v>
      </c>
      <c r="AQ850" s="376" t="s">
        <v>668</v>
      </c>
      <c r="AR850" s="369" t="s">
        <v>34</v>
      </c>
      <c r="AS850" s="369" t="s">
        <v>34</v>
      </c>
      <c r="AT850" s="369"/>
      <c r="AX850" s="680"/>
      <c r="AY850" s="681"/>
      <c r="AZ850" s="681"/>
      <c r="BA850" s="681"/>
      <c r="BB850" s="682"/>
      <c r="BC850" s="681"/>
      <c r="BD850" s="681"/>
      <c r="BE850" s="681"/>
      <c r="BF850" s="681"/>
      <c r="BG850" s="682"/>
      <c r="BH850" s="682"/>
      <c r="BI850" s="683"/>
      <c r="BJ850" s="683"/>
      <c r="BK850" s="683"/>
      <c r="BL850" s="682"/>
      <c r="BM850" s="682"/>
      <c r="BN850" s="682"/>
      <c r="BO850" s="682"/>
      <c r="BP850" s="682"/>
      <c r="BQ850" s="682"/>
      <c r="BR850" s="682"/>
      <c r="BS850" s="682"/>
      <c r="BT850" s="685"/>
      <c r="BU850" s="686"/>
      <c r="BV850" s="684"/>
      <c r="BW850" s="687"/>
    </row>
    <row r="851" spans="2:75" ht="15.75" customHeight="1">
      <c r="B851" s="363" t="s">
        <v>1686</v>
      </c>
      <c r="C851" s="364">
        <v>28144844000125</v>
      </c>
      <c r="D851" s="365" t="s">
        <v>14</v>
      </c>
      <c r="E851" s="365" t="s">
        <v>614</v>
      </c>
      <c r="F851" s="365"/>
      <c r="G851" s="366"/>
      <c r="H851" s="366" t="s">
        <v>865</v>
      </c>
      <c r="I851" s="366" t="s">
        <v>34</v>
      </c>
      <c r="J851" s="366" t="s">
        <v>608</v>
      </c>
      <c r="K851" s="367" t="s">
        <v>48</v>
      </c>
      <c r="L851" s="368"/>
      <c r="M851" s="368"/>
      <c r="N851" s="367">
        <v>446981</v>
      </c>
      <c r="O851" s="367" t="s">
        <v>1321</v>
      </c>
      <c r="P851" s="371">
        <v>42965</v>
      </c>
      <c r="Q851" s="372">
        <v>43959847.43</v>
      </c>
      <c r="R851" s="372">
        <v>71049117.3628968</v>
      </c>
      <c r="S851" s="367">
        <v>53</v>
      </c>
      <c r="T851" s="369">
        <v>6.8100255109449837E-2</v>
      </c>
      <c r="U851" s="369">
        <v>0.76598578030253384</v>
      </c>
      <c r="V851" s="369">
        <v>2.7350271940208115E-2</v>
      </c>
      <c r="W851" s="369">
        <v>0.25101282085955251</v>
      </c>
      <c r="X851" s="369">
        <v>0.13557204948799084</v>
      </c>
      <c r="Y851" s="369">
        <v>0.95331424271508436</v>
      </c>
      <c r="Z851" s="369">
        <v>0.13085684067145942</v>
      </c>
      <c r="AA851" s="369">
        <v>0.71507553997777451</v>
      </c>
      <c r="AB851" s="369">
        <v>0.16803724670879888</v>
      </c>
      <c r="AC851" s="373">
        <v>-0.37128365553287496</v>
      </c>
      <c r="AD851" s="555">
        <v>32346274000123</v>
      </c>
      <c r="AE851" s="370" t="s">
        <v>2487</v>
      </c>
      <c r="AF851" s="370" t="s">
        <v>2487</v>
      </c>
      <c r="AG851" s="374" t="s">
        <v>1448</v>
      </c>
      <c r="AH851" s="374" t="s">
        <v>2282</v>
      </c>
      <c r="AI851" s="374">
        <v>50000</v>
      </c>
      <c r="AJ851" s="374">
        <v>10000</v>
      </c>
      <c r="AK851" s="374">
        <v>50000</v>
      </c>
      <c r="AL851" s="369">
        <v>0</v>
      </c>
      <c r="AM851" s="369" t="s">
        <v>34</v>
      </c>
      <c r="AN851" s="369" t="s">
        <v>64</v>
      </c>
      <c r="AO851" s="367" t="s">
        <v>1324</v>
      </c>
      <c r="AP851" s="370" t="s">
        <v>13</v>
      </c>
      <c r="AQ851" s="376" t="s">
        <v>671</v>
      </c>
      <c r="AR851" s="369" t="s">
        <v>34</v>
      </c>
      <c r="AS851" s="369" t="s">
        <v>34</v>
      </c>
      <c r="AT851" s="369"/>
      <c r="AX851" s="680"/>
      <c r="AY851" s="681"/>
      <c r="AZ851" s="681"/>
      <c r="BA851" s="681"/>
      <c r="BB851" s="682"/>
      <c r="BC851" s="681"/>
      <c r="BD851" s="681"/>
      <c r="BE851" s="681"/>
      <c r="BF851" s="681"/>
      <c r="BG851" s="682"/>
      <c r="BH851" s="682"/>
      <c r="BI851" s="683"/>
      <c r="BJ851" s="683"/>
      <c r="BK851" s="683"/>
      <c r="BL851" s="682"/>
      <c r="BM851" s="682"/>
      <c r="BN851" s="682"/>
      <c r="BO851" s="682"/>
      <c r="BP851" s="682"/>
      <c r="BQ851" s="682"/>
      <c r="BR851" s="682"/>
      <c r="BS851" s="682"/>
      <c r="BT851" s="685"/>
      <c r="BU851" s="686"/>
      <c r="BV851" s="684"/>
      <c r="BW851" s="687"/>
    </row>
    <row r="852" spans="2:75" ht="15.75" customHeight="1">
      <c r="B852" s="363" t="s">
        <v>1687</v>
      </c>
      <c r="C852" s="364">
        <v>32669614000157</v>
      </c>
      <c r="D852" s="365" t="s">
        <v>14</v>
      </c>
      <c r="E852" s="365" t="s">
        <v>614</v>
      </c>
      <c r="F852" s="365"/>
      <c r="G852" s="366"/>
      <c r="H852" s="366" t="s">
        <v>865</v>
      </c>
      <c r="I852" s="366" t="s">
        <v>34</v>
      </c>
      <c r="J852" s="366" t="s">
        <v>608</v>
      </c>
      <c r="K852" s="367" t="s">
        <v>48</v>
      </c>
      <c r="L852" s="368"/>
      <c r="M852" s="368"/>
      <c r="N852" s="367">
        <v>500321</v>
      </c>
      <c r="O852" s="367" t="s">
        <v>1321</v>
      </c>
      <c r="P852" s="371">
        <v>43650</v>
      </c>
      <c r="Q852" s="372">
        <v>97487922.780000001</v>
      </c>
      <c r="R852" s="372">
        <v>152187437.27257955</v>
      </c>
      <c r="S852" s="367">
        <v>52</v>
      </c>
      <c r="T852" s="369">
        <v>6.674006189058157E-2</v>
      </c>
      <c r="U852" s="369">
        <v>0.75068644460338685</v>
      </c>
      <c r="V852" s="369">
        <v>2.5833679799724729E-2</v>
      </c>
      <c r="W852" s="369">
        <v>0.23709398041407556</v>
      </c>
      <c r="X852" s="369">
        <v>0.13486920971745331</v>
      </c>
      <c r="Y852" s="369">
        <v>0.94837202072957549</v>
      </c>
      <c r="Z852" s="369">
        <v>0.130765690719016</v>
      </c>
      <c r="AA852" s="369">
        <v>0.71457744525740696</v>
      </c>
      <c r="AB852" s="369">
        <v>0.16793460839840518</v>
      </c>
      <c r="AC852" s="373">
        <v>-0.38040850915728397</v>
      </c>
      <c r="AD852" s="555">
        <v>32346274000123</v>
      </c>
      <c r="AE852" s="370" t="s">
        <v>2487</v>
      </c>
      <c r="AF852" s="370" t="s">
        <v>2487</v>
      </c>
      <c r="AG852" s="374" t="s">
        <v>1448</v>
      </c>
      <c r="AH852" s="374" t="s">
        <v>2282</v>
      </c>
      <c r="AI852" s="374">
        <v>50000</v>
      </c>
      <c r="AJ852" s="374">
        <v>10000</v>
      </c>
      <c r="AK852" s="374">
        <v>50000</v>
      </c>
      <c r="AL852" s="369">
        <v>0</v>
      </c>
      <c r="AM852" s="369" t="s">
        <v>34</v>
      </c>
      <c r="AN852" s="369" t="s">
        <v>64</v>
      </c>
      <c r="AO852" s="367" t="s">
        <v>1324</v>
      </c>
      <c r="AP852" s="370" t="s">
        <v>13</v>
      </c>
      <c r="AQ852" s="376" t="s">
        <v>671</v>
      </c>
      <c r="AR852" s="369" t="s">
        <v>34</v>
      </c>
      <c r="AS852" s="369" t="s">
        <v>34</v>
      </c>
      <c r="AT852" s="369"/>
      <c r="AX852" s="680"/>
      <c r="AY852" s="681"/>
      <c r="AZ852" s="681"/>
      <c r="BA852" s="681"/>
      <c r="BB852" s="682"/>
      <c r="BC852" s="681"/>
      <c r="BD852" s="681"/>
      <c r="BE852" s="681"/>
      <c r="BF852" s="681"/>
      <c r="BG852" s="682"/>
      <c r="BH852" s="682"/>
      <c r="BI852" s="683"/>
      <c r="BJ852" s="683"/>
      <c r="BK852" s="683"/>
      <c r="BL852" s="682"/>
      <c r="BM852" s="682"/>
      <c r="BN852" s="682"/>
      <c r="BO852" s="682"/>
      <c r="BP852" s="682"/>
      <c r="BQ852" s="682"/>
      <c r="BR852" s="682"/>
      <c r="BS852" s="682"/>
      <c r="BT852" s="685"/>
      <c r="BU852" s="686"/>
      <c r="BV852" s="684"/>
      <c r="BW852" s="687"/>
    </row>
    <row r="853" spans="2:75" ht="15.75" customHeight="1">
      <c r="B853" s="363" t="s">
        <v>1688</v>
      </c>
      <c r="C853" s="364">
        <v>34681782000193</v>
      </c>
      <c r="D853" s="365" t="s">
        <v>13</v>
      </c>
      <c r="E853" s="365" t="s">
        <v>615</v>
      </c>
      <c r="F853" s="365" t="s">
        <v>619</v>
      </c>
      <c r="G853" s="366" t="s">
        <v>34</v>
      </c>
      <c r="H853" s="366" t="s">
        <v>1337</v>
      </c>
      <c r="I853" s="366" t="s">
        <v>34</v>
      </c>
      <c r="J853" s="366" t="s">
        <v>611</v>
      </c>
      <c r="K853" s="367" t="s">
        <v>48</v>
      </c>
      <c r="L853" s="368"/>
      <c r="M853" s="368"/>
      <c r="N853" s="367">
        <v>517951</v>
      </c>
      <c r="O853" s="367" t="s">
        <v>1321</v>
      </c>
      <c r="P853" s="371">
        <v>43816</v>
      </c>
      <c r="Q853" s="372">
        <v>456956.5</v>
      </c>
      <c r="R853" s="372">
        <v>3390124.8286507907</v>
      </c>
      <c r="S853" s="367">
        <v>31</v>
      </c>
      <c r="T853" s="369">
        <v>4.2018632050896843E-2</v>
      </c>
      <c r="U853" s="369">
        <v>0.4726219396244975</v>
      </c>
      <c r="V853" s="369">
        <v>5.1000827650992342E-2</v>
      </c>
      <c r="W853" s="369">
        <v>0.46807072495784624</v>
      </c>
      <c r="X853" s="369">
        <v>5.6794911801601344E-2</v>
      </c>
      <c r="Y853" s="369">
        <v>0.39936991834743701</v>
      </c>
      <c r="Z853" s="369" t="s">
        <v>1421</v>
      </c>
      <c r="AA853" s="369" t="s">
        <v>1421</v>
      </c>
      <c r="AB853" s="369">
        <v>4.3906236453793594E-2</v>
      </c>
      <c r="AC853" s="373">
        <v>-1.2011103884446144</v>
      </c>
      <c r="AD853" s="555">
        <v>22354046000141</v>
      </c>
      <c r="AE853" s="370" t="s">
        <v>2487</v>
      </c>
      <c r="AF853" s="370" t="s">
        <v>2487</v>
      </c>
      <c r="AG853" s="374" t="s">
        <v>1448</v>
      </c>
      <c r="AH853" s="374" t="s">
        <v>2282</v>
      </c>
      <c r="AI853" s="374">
        <v>5000</v>
      </c>
      <c r="AJ853" s="374">
        <v>5000</v>
      </c>
      <c r="AK853" s="374">
        <v>5000</v>
      </c>
      <c r="AL853" s="369">
        <v>0</v>
      </c>
      <c r="AM853" s="369" t="s">
        <v>34</v>
      </c>
      <c r="AN853" s="369" t="s">
        <v>64</v>
      </c>
      <c r="AO853" s="367" t="s">
        <v>1324</v>
      </c>
      <c r="AP853" s="370" t="s">
        <v>13</v>
      </c>
      <c r="AQ853" s="376" t="s">
        <v>664</v>
      </c>
      <c r="AR853" s="369" t="s">
        <v>34</v>
      </c>
      <c r="AS853" s="369" t="s">
        <v>34</v>
      </c>
      <c r="AT853" s="369"/>
      <c r="AX853" s="680"/>
      <c r="AY853" s="681"/>
      <c r="AZ853" s="681"/>
      <c r="BA853" s="681"/>
      <c r="BB853" s="682"/>
      <c r="BC853" s="681"/>
      <c r="BD853" s="681"/>
      <c r="BE853" s="681"/>
      <c r="BF853" s="681"/>
      <c r="BG853" s="682"/>
      <c r="BH853" s="682"/>
      <c r="BI853" s="683"/>
      <c r="BJ853" s="683"/>
      <c r="BK853" s="683"/>
      <c r="BL853" s="682"/>
      <c r="BM853" s="682"/>
      <c r="BN853" s="682"/>
      <c r="BO853" s="682"/>
      <c r="BP853" s="682"/>
      <c r="BQ853" s="682"/>
      <c r="BR853" s="682"/>
      <c r="BS853" s="682"/>
      <c r="BT853" s="685"/>
      <c r="BU853" s="686"/>
      <c r="BV853" s="684"/>
      <c r="BW853" s="687"/>
    </row>
    <row r="854" spans="2:75" ht="15.75" customHeight="1">
      <c r="B854" s="363" t="s">
        <v>1689</v>
      </c>
      <c r="C854" s="364">
        <v>26135690000180</v>
      </c>
      <c r="D854" s="365" t="s">
        <v>11</v>
      </c>
      <c r="E854" s="365" t="s">
        <v>661</v>
      </c>
      <c r="F854" s="365"/>
      <c r="G854" s="366"/>
      <c r="H854" s="366" t="s">
        <v>34</v>
      </c>
      <c r="I854" s="366" t="s">
        <v>34</v>
      </c>
      <c r="J854" s="366" t="s">
        <v>611</v>
      </c>
      <c r="K854" s="367" t="s">
        <v>49</v>
      </c>
      <c r="L854" s="368"/>
      <c r="M854" s="368"/>
      <c r="N854" s="367">
        <v>434930</v>
      </c>
      <c r="O854" s="367" t="s">
        <v>1321</v>
      </c>
      <c r="P854" s="371">
        <v>42781</v>
      </c>
      <c r="Q854" s="372">
        <v>57432857.240000002</v>
      </c>
      <c r="R854" s="372">
        <v>113320647.67563488</v>
      </c>
      <c r="S854" s="367">
        <v>6</v>
      </c>
      <c r="T854" s="369">
        <v>-5.7098833747932343E-2</v>
      </c>
      <c r="U854" s="369">
        <v>-0.6422427442082449</v>
      </c>
      <c r="V854" s="369">
        <v>-4.3820162303345733E-2</v>
      </c>
      <c r="W854" s="369">
        <v>-0.40216867219209596</v>
      </c>
      <c r="X854" s="369">
        <v>4.21168021699041E-2</v>
      </c>
      <c r="Y854" s="369">
        <v>0.29615652723270025</v>
      </c>
      <c r="Z854" s="369">
        <v>8.0918435766242469E-2</v>
      </c>
      <c r="AA854" s="369">
        <v>0.44218394585100873</v>
      </c>
      <c r="AB854" s="369">
        <v>5.6519491566127456E-2</v>
      </c>
      <c r="AC854" s="373">
        <v>-2.5947483444206032</v>
      </c>
      <c r="AD854" s="555">
        <v>23720107000100</v>
      </c>
      <c r="AE854" s="370" t="s">
        <v>2487</v>
      </c>
      <c r="AF854" s="370" t="s">
        <v>2487</v>
      </c>
      <c r="AG854" s="374" t="s">
        <v>1448</v>
      </c>
      <c r="AH854" s="374" t="s">
        <v>2279</v>
      </c>
      <c r="AI854" s="374">
        <v>5000</v>
      </c>
      <c r="AJ854" s="374">
        <v>1000</v>
      </c>
      <c r="AK854" s="374">
        <v>1000</v>
      </c>
      <c r="AL854" s="369">
        <v>9.300000000000001E-3</v>
      </c>
      <c r="AM854" s="369" t="s">
        <v>34</v>
      </c>
      <c r="AN854" s="369" t="s">
        <v>64</v>
      </c>
      <c r="AO854" s="367" t="s">
        <v>1324</v>
      </c>
      <c r="AP854" s="370" t="s">
        <v>13</v>
      </c>
      <c r="AQ854" s="376" t="s">
        <v>679</v>
      </c>
      <c r="AR854" s="369" t="s">
        <v>34</v>
      </c>
      <c r="AS854" s="369" t="s">
        <v>34</v>
      </c>
      <c r="AT854" s="369"/>
      <c r="AX854" s="680"/>
      <c r="AY854" s="681"/>
      <c r="AZ854" s="681"/>
      <c r="BA854" s="681"/>
      <c r="BB854" s="682"/>
      <c r="BC854" s="681"/>
      <c r="BD854" s="681"/>
      <c r="BE854" s="681"/>
      <c r="BF854" s="681"/>
      <c r="BG854" s="682"/>
      <c r="BH854" s="682"/>
      <c r="BI854" s="683"/>
      <c r="BJ854" s="683"/>
      <c r="BK854" s="683"/>
      <c r="BL854" s="682"/>
      <c r="BM854" s="682"/>
      <c r="BN854" s="682"/>
      <c r="BO854" s="682"/>
      <c r="BP854" s="682"/>
      <c r="BQ854" s="682"/>
      <c r="BR854" s="682"/>
      <c r="BS854" s="682"/>
      <c r="BT854" s="685"/>
      <c r="BU854" s="686"/>
      <c r="BV854" s="684"/>
      <c r="BW854" s="687"/>
    </row>
    <row r="855" spans="2:75" ht="15.75" customHeight="1">
      <c r="B855" s="363" t="s">
        <v>1690</v>
      </c>
      <c r="C855" s="364">
        <v>28651567000147</v>
      </c>
      <c r="D855" s="365" t="s">
        <v>13</v>
      </c>
      <c r="E855" s="365" t="s">
        <v>616</v>
      </c>
      <c r="F855" s="365" t="s">
        <v>617</v>
      </c>
      <c r="G855" s="366" t="s">
        <v>34</v>
      </c>
      <c r="H855" s="366" t="s">
        <v>865</v>
      </c>
      <c r="I855" s="366" t="s">
        <v>34</v>
      </c>
      <c r="J855" s="366" t="s">
        <v>608</v>
      </c>
      <c r="K855" s="367" t="s">
        <v>48</v>
      </c>
      <c r="L855" s="368"/>
      <c r="M855" s="368"/>
      <c r="N855" s="367">
        <v>486574</v>
      </c>
      <c r="O855" s="367" t="s">
        <v>1321</v>
      </c>
      <c r="P855" s="371">
        <v>43479</v>
      </c>
      <c r="Q855" s="372">
        <v>1006661.44</v>
      </c>
      <c r="R855" s="372">
        <v>2583091.3859920627</v>
      </c>
      <c r="S855" s="367">
        <v>17</v>
      </c>
      <c r="T855" s="369">
        <v>0.13005373335977244</v>
      </c>
      <c r="U855" s="369">
        <v>1.4628331460540951</v>
      </c>
      <c r="V855" s="369">
        <v>0.10682446081719665</v>
      </c>
      <c r="W855" s="369">
        <v>0.98040375266269586</v>
      </c>
      <c r="X855" s="369">
        <v>0.20919688725000829</v>
      </c>
      <c r="Y855" s="369">
        <v>1.4710286736851341</v>
      </c>
      <c r="Z855" s="369">
        <v>0.24963324002868492</v>
      </c>
      <c r="AA855" s="369">
        <v>1.364136739003867</v>
      </c>
      <c r="AB855" s="369">
        <v>7.0833192373415385E-2</v>
      </c>
      <c r="AC855" s="373">
        <v>7.7240296547841899E-3</v>
      </c>
      <c r="AD855" s="555">
        <v>25530044000154</v>
      </c>
      <c r="AE855" s="370" t="s">
        <v>2487</v>
      </c>
      <c r="AF855" s="370" t="s">
        <v>2487</v>
      </c>
      <c r="AG855" s="374" t="s">
        <v>1448</v>
      </c>
      <c r="AH855" s="374" t="s">
        <v>2282</v>
      </c>
      <c r="AI855" s="374">
        <v>500</v>
      </c>
      <c r="AJ855" s="374">
        <v>100</v>
      </c>
      <c r="AK855" s="374">
        <v>100</v>
      </c>
      <c r="AL855" s="369">
        <v>0</v>
      </c>
      <c r="AM855" s="369" t="s">
        <v>34</v>
      </c>
      <c r="AN855" s="369" t="s">
        <v>64</v>
      </c>
      <c r="AO855" s="367" t="s">
        <v>1324</v>
      </c>
      <c r="AP855" s="370" t="s">
        <v>13</v>
      </c>
      <c r="AQ855" s="376" t="s">
        <v>668</v>
      </c>
      <c r="AR855" s="369" t="s">
        <v>34</v>
      </c>
      <c r="AS855" s="369" t="s">
        <v>34</v>
      </c>
      <c r="AT855" s="369"/>
      <c r="AX855" s="680"/>
      <c r="AY855" s="681"/>
      <c r="AZ855" s="681"/>
      <c r="BA855" s="681"/>
      <c r="BB855" s="682"/>
      <c r="BC855" s="681"/>
      <c r="BD855" s="681"/>
      <c r="BE855" s="681"/>
      <c r="BF855" s="681"/>
      <c r="BG855" s="682"/>
      <c r="BH855" s="682"/>
      <c r="BI855" s="683"/>
      <c r="BJ855" s="683"/>
      <c r="BK855" s="683"/>
      <c r="BL855" s="682"/>
      <c r="BM855" s="682"/>
      <c r="BN855" s="682"/>
      <c r="BO855" s="682"/>
      <c r="BP855" s="682"/>
      <c r="BQ855" s="682"/>
      <c r="BR855" s="682"/>
      <c r="BS855" s="682"/>
      <c r="BT855" s="685"/>
      <c r="BU855" s="686"/>
      <c r="BV855" s="684"/>
      <c r="BW855" s="687"/>
    </row>
    <row r="856" spans="2:75" ht="15.75" customHeight="1">
      <c r="B856" s="363" t="s">
        <v>1691</v>
      </c>
      <c r="C856" s="364">
        <v>32999290000115</v>
      </c>
      <c r="D856" s="365" t="s">
        <v>14</v>
      </c>
      <c r="E856" s="365" t="s">
        <v>614</v>
      </c>
      <c r="F856" s="365"/>
      <c r="G856" s="366"/>
      <c r="H856" s="366" t="s">
        <v>1338</v>
      </c>
      <c r="I856" s="366" t="s">
        <v>34</v>
      </c>
      <c r="J856" s="366" t="s">
        <v>608</v>
      </c>
      <c r="K856" s="367" t="s">
        <v>48</v>
      </c>
      <c r="L856" s="368"/>
      <c r="M856" s="368"/>
      <c r="N856" s="367">
        <v>504572</v>
      </c>
      <c r="O856" s="367" t="s">
        <v>1324</v>
      </c>
      <c r="P856" s="371">
        <v>43662</v>
      </c>
      <c r="Q856" s="372">
        <v>18602718.329999998</v>
      </c>
      <c r="R856" s="372">
        <v>35313085.66900795</v>
      </c>
      <c r="S856" s="367">
        <v>29</v>
      </c>
      <c r="T856" s="369">
        <v>2.4437928104818818E-2</v>
      </c>
      <c r="U856" s="369">
        <v>0.27487570198175859</v>
      </c>
      <c r="V856" s="369">
        <v>-0.14306655848821193</v>
      </c>
      <c r="W856" s="369">
        <v>-1.313023157331026</v>
      </c>
      <c r="X856" s="369">
        <v>-7.8622574968453929E-2</v>
      </c>
      <c r="Y856" s="369">
        <v>-0.55285747172392607</v>
      </c>
      <c r="Z856" s="369">
        <v>-0.20246674501057205</v>
      </c>
      <c r="AA856" s="369">
        <v>-1.1063924229950806</v>
      </c>
      <c r="AB856" s="369">
        <v>0.27096684826623652</v>
      </c>
      <c r="AC856" s="373">
        <v>-0.81609178709019958</v>
      </c>
      <c r="AD856" s="555">
        <v>23960625000109</v>
      </c>
      <c r="AE856" s="370" t="s">
        <v>2487</v>
      </c>
      <c r="AF856" s="370" t="s">
        <v>2487</v>
      </c>
      <c r="AG856" s="374" t="s">
        <v>1448</v>
      </c>
      <c r="AH856" s="374" t="s">
        <v>2282</v>
      </c>
      <c r="AI856" s="374">
        <v>5000</v>
      </c>
      <c r="AJ856" s="374">
        <v>1000</v>
      </c>
      <c r="AK856" s="374">
        <v>5000</v>
      </c>
      <c r="AL856" s="369">
        <v>0</v>
      </c>
      <c r="AM856" s="369" t="s">
        <v>34</v>
      </c>
      <c r="AN856" s="369" t="s">
        <v>64</v>
      </c>
      <c r="AO856" s="367" t="s">
        <v>1324</v>
      </c>
      <c r="AP856" s="370" t="s">
        <v>13</v>
      </c>
      <c r="AQ856" s="376" t="s">
        <v>668</v>
      </c>
      <c r="AR856" s="369" t="s">
        <v>34</v>
      </c>
      <c r="AS856" s="369" t="s">
        <v>34</v>
      </c>
      <c r="AT856" s="369"/>
      <c r="AX856" s="680"/>
      <c r="AY856" s="681"/>
      <c r="AZ856" s="681"/>
      <c r="BA856" s="681"/>
      <c r="BB856" s="682"/>
      <c r="BC856" s="681"/>
      <c r="BD856" s="681"/>
      <c r="BE856" s="681"/>
      <c r="BF856" s="681"/>
      <c r="BG856" s="682"/>
      <c r="BH856" s="682"/>
      <c r="BI856" s="683"/>
      <c r="BJ856" s="683"/>
      <c r="BK856" s="683"/>
      <c r="BL856" s="682"/>
      <c r="BM856" s="682"/>
      <c r="BN856" s="682"/>
      <c r="BO856" s="682"/>
      <c r="BP856" s="682"/>
      <c r="BQ856" s="682"/>
      <c r="BR856" s="682"/>
      <c r="BS856" s="682"/>
      <c r="BT856" s="685"/>
      <c r="BU856" s="686"/>
      <c r="BV856" s="684"/>
      <c r="BW856" s="687"/>
    </row>
    <row r="857" spans="2:75" ht="15.75" customHeight="1">
      <c r="B857" s="363" t="s">
        <v>1692</v>
      </c>
      <c r="C857" s="364">
        <v>21940710000171</v>
      </c>
      <c r="D857" s="365" t="s">
        <v>13</v>
      </c>
      <c r="E857" s="365" t="s">
        <v>616</v>
      </c>
      <c r="F857" s="365" t="s">
        <v>617</v>
      </c>
      <c r="G857" s="366" t="s">
        <v>34</v>
      </c>
      <c r="H857" s="366" t="s">
        <v>1337</v>
      </c>
      <c r="I857" s="366" t="s">
        <v>34</v>
      </c>
      <c r="J857" s="366" t="s">
        <v>608</v>
      </c>
      <c r="K857" s="367" t="s">
        <v>48</v>
      </c>
      <c r="L857" s="368"/>
      <c r="M857" s="368"/>
      <c r="N857" s="367">
        <v>397520</v>
      </c>
      <c r="O857" s="367" t="s">
        <v>1321</v>
      </c>
      <c r="P857" s="371">
        <v>42163</v>
      </c>
      <c r="Q857" s="372">
        <v>354774641.12</v>
      </c>
      <c r="R857" s="372">
        <v>329757691.50460327</v>
      </c>
      <c r="S857" s="367">
        <v>91</v>
      </c>
      <c r="T857" s="369">
        <v>0.11797548865910601</v>
      </c>
      <c r="U857" s="369">
        <v>1.3269780941625038</v>
      </c>
      <c r="V857" s="369">
        <v>0.12944035519027097</v>
      </c>
      <c r="W857" s="369">
        <v>1.1879658366981889</v>
      </c>
      <c r="X857" s="369">
        <v>0.20836296501683482</v>
      </c>
      <c r="Y857" s="369">
        <v>1.4651647072908556</v>
      </c>
      <c r="Z857" s="369">
        <v>0.43933946894735931</v>
      </c>
      <c r="AA857" s="369">
        <v>2.4007985091115058</v>
      </c>
      <c r="AB857" s="369">
        <v>2.928439320426764E-2</v>
      </c>
      <c r="AC857" s="373">
        <v>0.63972951723792837</v>
      </c>
      <c r="AD857" s="555">
        <v>19366052000104</v>
      </c>
      <c r="AE857" s="370" t="s">
        <v>2487</v>
      </c>
      <c r="AF857" s="370" t="s">
        <v>2487</v>
      </c>
      <c r="AG857" s="374" t="s">
        <v>1448</v>
      </c>
      <c r="AH857" s="374" t="s">
        <v>2488</v>
      </c>
      <c r="AI857" s="374">
        <v>50000</v>
      </c>
      <c r="AJ857" s="374">
        <v>5000</v>
      </c>
      <c r="AK857" s="374">
        <v>5000</v>
      </c>
      <c r="AL857" s="369">
        <v>0</v>
      </c>
      <c r="AM857" s="369" t="s">
        <v>34</v>
      </c>
      <c r="AN857" s="369" t="s">
        <v>64</v>
      </c>
      <c r="AO857" s="367" t="s">
        <v>1324</v>
      </c>
      <c r="AP857" s="370" t="s">
        <v>13</v>
      </c>
      <c r="AQ857" s="376" t="s">
        <v>668</v>
      </c>
      <c r="AR857" s="369" t="s">
        <v>34</v>
      </c>
      <c r="AS857" s="369" t="s">
        <v>34</v>
      </c>
      <c r="AT857" s="369"/>
      <c r="AX857" s="680"/>
      <c r="AY857" s="681"/>
      <c r="AZ857" s="681"/>
      <c r="BA857" s="681"/>
      <c r="BB857" s="682"/>
      <c r="BC857" s="681"/>
      <c r="BD857" s="681"/>
      <c r="BE857" s="681"/>
      <c r="BF857" s="681"/>
      <c r="BG857" s="682"/>
      <c r="BH857" s="682"/>
      <c r="BI857" s="683"/>
      <c r="BJ857" s="683"/>
      <c r="BK857" s="683"/>
      <c r="BL857" s="682"/>
      <c r="BM857" s="682"/>
      <c r="BN857" s="682"/>
      <c r="BO857" s="682"/>
      <c r="BP857" s="682"/>
      <c r="BQ857" s="682"/>
      <c r="BR857" s="682"/>
      <c r="BS857" s="682"/>
      <c r="BT857" s="685"/>
      <c r="BU857" s="686"/>
      <c r="BV857" s="684"/>
      <c r="BW857" s="687"/>
    </row>
    <row r="858" spans="2:75" ht="15.75" customHeight="1">
      <c r="B858" s="363" t="s">
        <v>1693</v>
      </c>
      <c r="C858" s="364">
        <v>11702491000139</v>
      </c>
      <c r="D858" s="365" t="s">
        <v>13</v>
      </c>
      <c r="E858" s="365" t="s">
        <v>616</v>
      </c>
      <c r="F858" s="365" t="s">
        <v>617</v>
      </c>
      <c r="G858" s="366" t="s">
        <v>34</v>
      </c>
      <c r="H858" s="366" t="s">
        <v>1337</v>
      </c>
      <c r="I858" s="366" t="s">
        <v>34</v>
      </c>
      <c r="J858" s="366" t="s">
        <v>608</v>
      </c>
      <c r="K858" s="367" t="s">
        <v>48</v>
      </c>
      <c r="L858" s="368"/>
      <c r="M858" s="368"/>
      <c r="N858" s="367">
        <v>264105</v>
      </c>
      <c r="O858" s="367" t="s">
        <v>1321</v>
      </c>
      <c r="P858" s="371">
        <v>40529</v>
      </c>
      <c r="Q858" s="372">
        <v>15786159.869999999</v>
      </c>
      <c r="R858" s="372">
        <v>14776793.732460331</v>
      </c>
      <c r="S858" s="367">
        <v>16</v>
      </c>
      <c r="T858" s="369">
        <v>9.7035022738173327E-2</v>
      </c>
      <c r="U858" s="369">
        <v>1.0914415443718342</v>
      </c>
      <c r="V858" s="369">
        <v>0.10861923495259718</v>
      </c>
      <c r="W858" s="369">
        <v>0.99687566634302549</v>
      </c>
      <c r="X858" s="369">
        <v>0.15407551800245312</v>
      </c>
      <c r="Y858" s="369">
        <v>1.083426755884914</v>
      </c>
      <c r="Z858" s="369">
        <v>0.26837177244283805</v>
      </c>
      <c r="AA858" s="369">
        <v>1.4665346428175732</v>
      </c>
      <c r="AB858" s="369">
        <v>1.6838401792498854E-2</v>
      </c>
      <c r="AC858" s="373">
        <v>-9.9143930519768973E-3</v>
      </c>
      <c r="AD858" s="555">
        <v>7279819000189</v>
      </c>
      <c r="AE858" s="370" t="s">
        <v>2487</v>
      </c>
      <c r="AF858" s="370" t="s">
        <v>2487</v>
      </c>
      <c r="AG858" s="374" t="s">
        <v>1448</v>
      </c>
      <c r="AH858" s="374" t="s">
        <v>2488</v>
      </c>
      <c r="AI858" s="374">
        <v>50000</v>
      </c>
      <c r="AJ858" s="374">
        <v>5000</v>
      </c>
      <c r="AK858" s="374">
        <v>5000</v>
      </c>
      <c r="AL858" s="369">
        <v>0</v>
      </c>
      <c r="AM858" s="369" t="s">
        <v>34</v>
      </c>
      <c r="AN858" s="369" t="s">
        <v>64</v>
      </c>
      <c r="AO858" s="367" t="s">
        <v>1324</v>
      </c>
      <c r="AP858" s="370" t="s">
        <v>13</v>
      </c>
      <c r="AQ858" s="376" t="s">
        <v>691</v>
      </c>
      <c r="AR858" s="369" t="s">
        <v>34</v>
      </c>
      <c r="AS858" s="369" t="s">
        <v>34</v>
      </c>
      <c r="AT858" s="369"/>
      <c r="AX858" s="680"/>
      <c r="AY858" s="681"/>
      <c r="AZ858" s="681"/>
      <c r="BA858" s="681"/>
      <c r="BB858" s="682"/>
      <c r="BC858" s="681"/>
      <c r="BD858" s="681"/>
      <c r="BE858" s="681"/>
      <c r="BF858" s="681"/>
      <c r="BG858" s="682"/>
      <c r="BH858" s="682"/>
      <c r="BI858" s="683"/>
      <c r="BJ858" s="683"/>
      <c r="BK858" s="683"/>
      <c r="BL858" s="682"/>
      <c r="BM858" s="682"/>
      <c r="BN858" s="682"/>
      <c r="BO858" s="682"/>
      <c r="BP858" s="682"/>
      <c r="BQ858" s="682"/>
      <c r="BR858" s="682"/>
      <c r="BS858" s="682"/>
      <c r="BT858" s="685"/>
      <c r="BU858" s="686"/>
      <c r="BV858" s="684"/>
      <c r="BW858" s="687"/>
    </row>
    <row r="859" spans="2:75" ht="15.75" customHeight="1">
      <c r="B859" s="363" t="s">
        <v>1694</v>
      </c>
      <c r="C859" s="364">
        <v>19391009000107</v>
      </c>
      <c r="D859" s="365" t="s">
        <v>13</v>
      </c>
      <c r="E859" s="365" t="s">
        <v>616</v>
      </c>
      <c r="F859" s="365" t="s">
        <v>617</v>
      </c>
      <c r="G859" s="366" t="s">
        <v>34</v>
      </c>
      <c r="H859" s="366" t="s">
        <v>1337</v>
      </c>
      <c r="I859" s="366" t="s">
        <v>34</v>
      </c>
      <c r="J859" s="366" t="s">
        <v>608</v>
      </c>
      <c r="K859" s="367" t="s">
        <v>48</v>
      </c>
      <c r="L859" s="368"/>
      <c r="M859" s="368"/>
      <c r="N859" s="367">
        <v>366226</v>
      </c>
      <c r="O859" s="367" t="s">
        <v>1321</v>
      </c>
      <c r="P859" s="371">
        <v>41754</v>
      </c>
      <c r="Q859" s="372">
        <v>73358765.239999995</v>
      </c>
      <c r="R859" s="372">
        <v>102408227.0008335</v>
      </c>
      <c r="S859" s="367">
        <v>15</v>
      </c>
      <c r="T859" s="369">
        <v>0.11138198250399856</v>
      </c>
      <c r="U859" s="369">
        <v>1.2528149071225669</v>
      </c>
      <c r="V859" s="369">
        <v>0.106455570136194</v>
      </c>
      <c r="W859" s="369">
        <v>0.97701818155650333</v>
      </c>
      <c r="X859" s="369">
        <v>0.21114800149008217</v>
      </c>
      <c r="Y859" s="369">
        <v>1.4847485001630205</v>
      </c>
      <c r="Z859" s="369">
        <v>0.3266364428287456</v>
      </c>
      <c r="AA859" s="369">
        <v>1.7849256449542843</v>
      </c>
      <c r="AB859" s="369">
        <v>4.7351630810266006E-2</v>
      </c>
      <c r="AC859" s="373">
        <v>-2.4206772088075364E-2</v>
      </c>
      <c r="AD859" s="555">
        <v>18772290000157</v>
      </c>
      <c r="AE859" s="370" t="s">
        <v>2487</v>
      </c>
      <c r="AF859" s="370" t="s">
        <v>2487</v>
      </c>
      <c r="AG859" s="374" t="s">
        <v>1448</v>
      </c>
      <c r="AH859" s="374" t="s">
        <v>2488</v>
      </c>
      <c r="AI859" s="374">
        <v>10000</v>
      </c>
      <c r="AJ859" s="374">
        <v>5000</v>
      </c>
      <c r="AK859" s="374">
        <v>10000</v>
      </c>
      <c r="AL859" s="369">
        <v>0</v>
      </c>
      <c r="AM859" s="369" t="s">
        <v>34</v>
      </c>
      <c r="AN859" s="369" t="s">
        <v>64</v>
      </c>
      <c r="AO859" s="367" t="s">
        <v>1324</v>
      </c>
      <c r="AP859" s="370" t="s">
        <v>13</v>
      </c>
      <c r="AQ859" s="376" t="s">
        <v>674</v>
      </c>
      <c r="AR859" s="369" t="s">
        <v>34</v>
      </c>
      <c r="AS859" s="369" t="s">
        <v>34</v>
      </c>
      <c r="AT859" s="369"/>
      <c r="AX859" s="680"/>
      <c r="AY859" s="681"/>
      <c r="AZ859" s="681"/>
      <c r="BA859" s="681"/>
      <c r="BB859" s="682"/>
      <c r="BC859" s="681"/>
      <c r="BD859" s="681"/>
      <c r="BE859" s="681"/>
      <c r="BF859" s="681"/>
      <c r="BG859" s="682"/>
      <c r="BH859" s="682"/>
      <c r="BI859" s="683"/>
      <c r="BJ859" s="683"/>
      <c r="BK859" s="683"/>
      <c r="BL859" s="682"/>
      <c r="BM859" s="682"/>
      <c r="BN859" s="682"/>
      <c r="BO859" s="682"/>
      <c r="BP859" s="682"/>
      <c r="BQ859" s="682"/>
      <c r="BR859" s="682"/>
      <c r="BS859" s="682"/>
      <c r="BT859" s="685"/>
      <c r="BU859" s="686"/>
      <c r="BV859" s="684"/>
      <c r="BW859" s="687"/>
    </row>
    <row r="860" spans="2:75" ht="15.75" customHeight="1">
      <c r="B860" s="363" t="s">
        <v>1695</v>
      </c>
      <c r="C860" s="364">
        <v>19436830000194</v>
      </c>
      <c r="D860" s="365" t="s">
        <v>14</v>
      </c>
      <c r="E860" s="365" t="s">
        <v>614</v>
      </c>
      <c r="F860" s="365"/>
      <c r="G860" s="366"/>
      <c r="H860" s="366" t="s">
        <v>865</v>
      </c>
      <c r="I860" s="366" t="s">
        <v>34</v>
      </c>
      <c r="J860" s="366" t="s">
        <v>608</v>
      </c>
      <c r="K860" s="367" t="s">
        <v>48</v>
      </c>
      <c r="L860" s="368"/>
      <c r="M860" s="368"/>
      <c r="N860" s="367">
        <v>365981</v>
      </c>
      <c r="O860" s="367" t="s">
        <v>1321</v>
      </c>
      <c r="P860" s="371">
        <v>41757</v>
      </c>
      <c r="Q860" s="372">
        <v>196525409.11000001</v>
      </c>
      <c r="R860" s="372">
        <v>288112365.26988071</v>
      </c>
      <c r="S860" s="367">
        <v>63</v>
      </c>
      <c r="T860" s="369">
        <v>0.16475730971685243</v>
      </c>
      <c r="U860" s="369">
        <v>1.8531759718253573</v>
      </c>
      <c r="V860" s="369">
        <v>0.12526683123844862</v>
      </c>
      <c r="W860" s="369">
        <v>1.1496624508173441</v>
      </c>
      <c r="X860" s="369">
        <v>0.40892751286065088</v>
      </c>
      <c r="Y860" s="369">
        <v>2.8754925791886516</v>
      </c>
      <c r="Z860" s="369">
        <v>0.33071049205297887</v>
      </c>
      <c r="AA860" s="369">
        <v>1.8071885464118314</v>
      </c>
      <c r="AB860" s="369">
        <v>0.16172215879844706</v>
      </c>
      <c r="AC860" s="373">
        <v>0.17084847999212557</v>
      </c>
      <c r="AD860" s="555">
        <v>26218464000162</v>
      </c>
      <c r="AE860" s="370" t="s">
        <v>2487</v>
      </c>
      <c r="AF860" s="370" t="s">
        <v>2487</v>
      </c>
      <c r="AG860" s="374" t="s">
        <v>1448</v>
      </c>
      <c r="AH860" s="374" t="s">
        <v>2488</v>
      </c>
      <c r="AI860" s="374">
        <v>10000</v>
      </c>
      <c r="AJ860" s="374">
        <v>10000</v>
      </c>
      <c r="AK860" s="374">
        <v>10000</v>
      </c>
      <c r="AL860" s="369">
        <v>0</v>
      </c>
      <c r="AM860" s="369" t="s">
        <v>34</v>
      </c>
      <c r="AN860" s="369" t="s">
        <v>2291</v>
      </c>
      <c r="AO860" s="367" t="s">
        <v>1324</v>
      </c>
      <c r="AP860" s="370" t="s">
        <v>716</v>
      </c>
      <c r="AQ860" s="376" t="s">
        <v>659</v>
      </c>
      <c r="AR860" s="369" t="s">
        <v>34</v>
      </c>
      <c r="AS860" s="369" t="s">
        <v>34</v>
      </c>
      <c r="AT860" s="369"/>
      <c r="AX860" s="680"/>
      <c r="AY860" s="681"/>
      <c r="AZ860" s="681"/>
      <c r="BA860" s="681"/>
      <c r="BB860" s="682"/>
      <c r="BC860" s="681"/>
      <c r="BD860" s="681"/>
      <c r="BE860" s="681"/>
      <c r="BF860" s="681"/>
      <c r="BG860" s="682"/>
      <c r="BH860" s="682"/>
      <c r="BI860" s="683"/>
      <c r="BJ860" s="683"/>
      <c r="BK860" s="683"/>
      <c r="BL860" s="682"/>
      <c r="BM860" s="682"/>
      <c r="BN860" s="682"/>
      <c r="BO860" s="682"/>
      <c r="BP860" s="682"/>
      <c r="BQ860" s="682"/>
      <c r="BR860" s="682"/>
      <c r="BS860" s="682"/>
      <c r="BT860" s="685"/>
      <c r="BU860" s="686"/>
      <c r="BV860" s="684"/>
      <c r="BW860" s="687"/>
    </row>
    <row r="861" spans="2:75" ht="15.75" customHeight="1">
      <c r="B861" s="363" t="s">
        <v>1696</v>
      </c>
      <c r="C861" s="364">
        <v>12483948000124</v>
      </c>
      <c r="D861" s="365" t="s">
        <v>13</v>
      </c>
      <c r="E861" s="365" t="s">
        <v>615</v>
      </c>
      <c r="F861" s="365" t="s">
        <v>619</v>
      </c>
      <c r="G861" s="366" t="s">
        <v>34</v>
      </c>
      <c r="H861" s="366" t="s">
        <v>1338</v>
      </c>
      <c r="I861" s="366" t="s">
        <v>34</v>
      </c>
      <c r="J861" s="366" t="s">
        <v>611</v>
      </c>
      <c r="K861" s="367" t="s">
        <v>48</v>
      </c>
      <c r="L861" s="368"/>
      <c r="M861" s="368"/>
      <c r="N861" s="367">
        <v>267805</v>
      </c>
      <c r="O861" s="367" t="s">
        <v>1324</v>
      </c>
      <c r="P861" s="371">
        <v>40582</v>
      </c>
      <c r="Q861" s="372" t="s">
        <v>1394</v>
      </c>
      <c r="R861" s="372" t="s">
        <v>1421</v>
      </c>
      <c r="S861" s="367">
        <v>61</v>
      </c>
      <c r="T861" s="369" t="s">
        <v>1421</v>
      </c>
      <c r="U861" s="369" t="s">
        <v>1421</v>
      </c>
      <c r="V861" s="369" t="s">
        <v>1421</v>
      </c>
      <c r="W861" s="369" t="s">
        <v>1421</v>
      </c>
      <c r="X861" s="369" t="s">
        <v>1421</v>
      </c>
      <c r="Y861" s="369" t="s">
        <v>1421</v>
      </c>
      <c r="Z861" s="369" t="s">
        <v>1421</v>
      </c>
      <c r="AA861" s="369" t="s">
        <v>1421</v>
      </c>
      <c r="AB861" s="369" t="s">
        <v>1421</v>
      </c>
      <c r="AC861" s="373" t="s">
        <v>1421</v>
      </c>
      <c r="AD861" s="555">
        <v>38452255000168</v>
      </c>
      <c r="AE861" s="370" t="s">
        <v>2487</v>
      </c>
      <c r="AF861" s="370" t="s">
        <v>2487</v>
      </c>
      <c r="AG861" s="374" t="s">
        <v>1448</v>
      </c>
      <c r="AH861" s="374" t="s">
        <v>2488</v>
      </c>
      <c r="AI861" s="374">
        <v>5000</v>
      </c>
      <c r="AJ861" s="374">
        <v>1000</v>
      </c>
      <c r="AK861" s="374">
        <v>5000</v>
      </c>
      <c r="AL861" s="369">
        <v>0</v>
      </c>
      <c r="AM861" s="369" t="s">
        <v>34</v>
      </c>
      <c r="AN861" s="369" t="s">
        <v>64</v>
      </c>
      <c r="AO861" s="367" t="s">
        <v>1324</v>
      </c>
      <c r="AP861" s="370" t="s">
        <v>13</v>
      </c>
      <c r="AQ861" s="376" t="s">
        <v>668</v>
      </c>
      <c r="AR861" s="369" t="s">
        <v>34</v>
      </c>
      <c r="AS861" s="369" t="s">
        <v>34</v>
      </c>
      <c r="AT861" s="369"/>
      <c r="AX861" s="680"/>
      <c r="AY861" s="681"/>
      <c r="AZ861" s="681"/>
      <c r="BA861" s="681"/>
      <c r="BB861" s="682"/>
      <c r="BC861" s="681"/>
      <c r="BD861" s="681"/>
      <c r="BE861" s="681"/>
      <c r="BF861" s="681"/>
      <c r="BG861" s="682"/>
      <c r="BH861" s="682"/>
      <c r="BI861" s="683"/>
      <c r="BJ861" s="683"/>
      <c r="BK861" s="683"/>
      <c r="BL861" s="682"/>
      <c r="BM861" s="682"/>
      <c r="BN861" s="682"/>
      <c r="BO861" s="682"/>
      <c r="BP861" s="682"/>
      <c r="BQ861" s="682"/>
      <c r="BR861" s="682"/>
      <c r="BS861" s="682"/>
      <c r="BT861" s="685"/>
      <c r="BU861" s="686"/>
      <c r="BV861" s="684"/>
      <c r="BW861" s="687"/>
    </row>
    <row r="862" spans="2:75" ht="15.75" customHeight="1">
      <c r="B862" s="363" t="s">
        <v>1697</v>
      </c>
      <c r="C862" s="364">
        <v>36400100000152</v>
      </c>
      <c r="D862" s="365" t="s">
        <v>13</v>
      </c>
      <c r="E862" s="365" t="s">
        <v>615</v>
      </c>
      <c r="F862" s="365" t="s">
        <v>619</v>
      </c>
      <c r="G862" s="366" t="s">
        <v>34</v>
      </c>
      <c r="H862" s="366" t="s">
        <v>1338</v>
      </c>
      <c r="I862" s="366" t="s">
        <v>34</v>
      </c>
      <c r="J862" s="366" t="s">
        <v>611</v>
      </c>
      <c r="K862" s="367" t="s">
        <v>48</v>
      </c>
      <c r="L862" s="368"/>
      <c r="M862" s="368"/>
      <c r="N862" s="367">
        <v>541893</v>
      </c>
      <c r="O862" s="367" t="s">
        <v>1321</v>
      </c>
      <c r="P862" s="371">
        <v>44011</v>
      </c>
      <c r="Q862" s="372">
        <v>265938748.34</v>
      </c>
      <c r="R862" s="372">
        <v>211986612.70948413</v>
      </c>
      <c r="S862" s="367">
        <v>181</v>
      </c>
      <c r="T862" s="369">
        <v>0.5302229895798225</v>
      </c>
      <c r="U862" s="369">
        <v>5.9639023342114434</v>
      </c>
      <c r="V862" s="369">
        <v>0.61730790745901087</v>
      </c>
      <c r="W862" s="369">
        <v>5.6654719751578027</v>
      </c>
      <c r="X862" s="369">
        <v>0.90998409788258017</v>
      </c>
      <c r="Y862" s="369">
        <v>6.3988174880585946</v>
      </c>
      <c r="Z862" s="369" t="s">
        <v>1421</v>
      </c>
      <c r="AA862" s="369" t="s">
        <v>1421</v>
      </c>
      <c r="AB862" s="369">
        <v>0.20449083406907112</v>
      </c>
      <c r="AC862" s="373">
        <v>1.94318494658751</v>
      </c>
      <c r="AD862" s="555">
        <v>36181763000123</v>
      </c>
      <c r="AE862" s="370" t="s">
        <v>2487</v>
      </c>
      <c r="AF862" s="370" t="s">
        <v>2487</v>
      </c>
      <c r="AG862" s="374" t="s">
        <v>1448</v>
      </c>
      <c r="AH862" s="374" t="s">
        <v>2282</v>
      </c>
      <c r="AI862" s="374" t="s">
        <v>1432</v>
      </c>
      <c r="AJ862" s="374" t="s">
        <v>1432</v>
      </c>
      <c r="AK862" s="374" t="s">
        <v>1432</v>
      </c>
      <c r="AL862" s="369">
        <v>0</v>
      </c>
      <c r="AM862" s="369" t="s">
        <v>34</v>
      </c>
      <c r="AN862" s="369" t="s">
        <v>64</v>
      </c>
      <c r="AO862" s="367" t="s">
        <v>1324</v>
      </c>
      <c r="AP862" s="370" t="s">
        <v>13</v>
      </c>
      <c r="AQ862" s="376" t="s">
        <v>679</v>
      </c>
      <c r="AR862" s="369" t="s">
        <v>34</v>
      </c>
      <c r="AS862" s="369" t="s">
        <v>34</v>
      </c>
      <c r="AT862" s="369"/>
      <c r="AX862" s="680"/>
      <c r="AY862" s="681"/>
      <c r="AZ862" s="681"/>
      <c r="BA862" s="681"/>
      <c r="BB862" s="682"/>
      <c r="BC862" s="681"/>
      <c r="BD862" s="681"/>
      <c r="BE862" s="681"/>
      <c r="BF862" s="681"/>
      <c r="BG862" s="682"/>
      <c r="BH862" s="682"/>
      <c r="BI862" s="683"/>
      <c r="BJ862" s="683"/>
      <c r="BK862" s="683"/>
      <c r="BL862" s="682"/>
      <c r="BM862" s="682"/>
      <c r="BN862" s="682"/>
      <c r="BO862" s="682"/>
      <c r="BP862" s="682"/>
      <c r="BQ862" s="682"/>
      <c r="BR862" s="682"/>
      <c r="BS862" s="682"/>
      <c r="BT862" s="685"/>
      <c r="BU862" s="686"/>
      <c r="BV862" s="684"/>
      <c r="BW862" s="687"/>
    </row>
    <row r="863" spans="2:75" ht="15.75" customHeight="1">
      <c r="B863" s="363" t="s">
        <v>1698</v>
      </c>
      <c r="C863" s="364">
        <v>14476715000120</v>
      </c>
      <c r="D863" s="365" t="s">
        <v>14</v>
      </c>
      <c r="E863" s="365"/>
      <c r="F863" s="365"/>
      <c r="G863" s="366"/>
      <c r="H863" s="366" t="s">
        <v>34</v>
      </c>
      <c r="I863" s="366"/>
      <c r="J863" s="366"/>
      <c r="K863" s="367"/>
      <c r="L863" s="368"/>
      <c r="M863" s="368"/>
      <c r="N863" s="367">
        <v>307092</v>
      </c>
      <c r="O863" s="367" t="s">
        <v>1321</v>
      </c>
      <c r="P863" s="371">
        <v>41089</v>
      </c>
      <c r="Q863" s="372">
        <v>22877207.079999998</v>
      </c>
      <c r="R863" s="372">
        <v>47328875.38543652</v>
      </c>
      <c r="S863" s="367">
        <v>32</v>
      </c>
      <c r="T863" s="369">
        <v>-0.12279092442044526</v>
      </c>
      <c r="U863" s="369">
        <v>-1.3811416991771688</v>
      </c>
      <c r="V863" s="369">
        <v>-0.19998059360784093</v>
      </c>
      <c r="W863" s="369">
        <v>-1.8353635762164189</v>
      </c>
      <c r="X863" s="369">
        <v>-0.12679279354251716</v>
      </c>
      <c r="Y863" s="369">
        <v>-0.8915803546100548</v>
      </c>
      <c r="Z863" s="369">
        <v>2.2373595743927943E-2</v>
      </c>
      <c r="AA863" s="369">
        <v>0.12226193889245515</v>
      </c>
      <c r="AB863" s="369">
        <v>0.18546238429444972</v>
      </c>
      <c r="AC863" s="373">
        <v>-1.6677075226712412</v>
      </c>
      <c r="AD863" s="555">
        <v>12282747000169</v>
      </c>
      <c r="AE863" s="370" t="s">
        <v>2487</v>
      </c>
      <c r="AF863" s="370" t="s">
        <v>2487</v>
      </c>
      <c r="AG863" s="374" t="s">
        <v>1448</v>
      </c>
      <c r="AH863" s="374" t="s">
        <v>2488</v>
      </c>
      <c r="AI863" s="374">
        <v>50000</v>
      </c>
      <c r="AJ863" s="374">
        <v>10000</v>
      </c>
      <c r="AK863" s="374">
        <v>50000</v>
      </c>
      <c r="AL863" s="369">
        <v>0</v>
      </c>
      <c r="AM863" s="369" t="s">
        <v>34</v>
      </c>
      <c r="AN863" s="369" t="s">
        <v>666</v>
      </c>
      <c r="AO863" s="367" t="s">
        <v>1324</v>
      </c>
      <c r="AP863" s="370" t="s">
        <v>716</v>
      </c>
      <c r="AQ863" s="376" t="s">
        <v>659</v>
      </c>
      <c r="AR863" s="369" t="s">
        <v>34</v>
      </c>
      <c r="AS863" s="369" t="s">
        <v>34</v>
      </c>
      <c r="AT863" s="369"/>
      <c r="AX863" s="680"/>
      <c r="AY863" s="681"/>
      <c r="AZ863" s="681"/>
      <c r="BA863" s="681"/>
      <c r="BB863" s="682"/>
      <c r="BC863" s="681"/>
      <c r="BD863" s="681"/>
      <c r="BE863" s="681"/>
      <c r="BF863" s="681"/>
      <c r="BG863" s="682"/>
      <c r="BH863" s="682"/>
      <c r="BI863" s="683"/>
      <c r="BJ863" s="683"/>
      <c r="BK863" s="683"/>
      <c r="BL863" s="682"/>
      <c r="BM863" s="682"/>
      <c r="BN863" s="682"/>
      <c r="BO863" s="682"/>
      <c r="BP863" s="682"/>
      <c r="BQ863" s="682"/>
      <c r="BR863" s="682"/>
      <c r="BS863" s="682"/>
      <c r="BT863" s="685"/>
      <c r="BU863" s="686"/>
      <c r="BV863" s="684"/>
      <c r="BW863" s="687"/>
    </row>
    <row r="864" spans="2:75" ht="15.75" customHeight="1">
      <c r="B864" s="363" t="s">
        <v>1699</v>
      </c>
      <c r="C864" s="364">
        <v>34887358000108</v>
      </c>
      <c r="D864" s="365" t="s">
        <v>14</v>
      </c>
      <c r="E864" s="365" t="s">
        <v>614</v>
      </c>
      <c r="F864" s="365"/>
      <c r="G864" s="366"/>
      <c r="H864" s="366" t="s">
        <v>1338</v>
      </c>
      <c r="I864" s="366" t="s">
        <v>34</v>
      </c>
      <c r="J864" s="366" t="s">
        <v>608</v>
      </c>
      <c r="K864" s="367" t="s">
        <v>48</v>
      </c>
      <c r="L864" s="368"/>
      <c r="M864" s="368"/>
      <c r="N864" s="367">
        <v>516856</v>
      </c>
      <c r="O864" s="367" t="s">
        <v>1321</v>
      </c>
      <c r="P864" s="371">
        <v>43804</v>
      </c>
      <c r="Q864" s="372">
        <v>37874977.93</v>
      </c>
      <c r="R864" s="372">
        <v>80293745.836071417</v>
      </c>
      <c r="S864" s="367">
        <v>62</v>
      </c>
      <c r="T864" s="369">
        <v>0.14520462932271028</v>
      </c>
      <c r="U864" s="369">
        <v>1.6332491136272187</v>
      </c>
      <c r="V864" s="369">
        <v>-7.1749051220868831E-2</v>
      </c>
      <c r="W864" s="369">
        <v>-0.65849187095175044</v>
      </c>
      <c r="X864" s="369">
        <v>6.3666040367743149E-2</v>
      </c>
      <c r="Y864" s="369">
        <v>0.44768625457137007</v>
      </c>
      <c r="Z864" s="369" t="s">
        <v>1421</v>
      </c>
      <c r="AA864" s="369" t="s">
        <v>1421</v>
      </c>
      <c r="AB864" s="369">
        <v>0.25150459426222987</v>
      </c>
      <c r="AC864" s="373">
        <v>-0.58191040761418567</v>
      </c>
      <c r="AD864" s="555">
        <v>34849937000158</v>
      </c>
      <c r="AE864" s="370" t="s">
        <v>2487</v>
      </c>
      <c r="AF864" s="370" t="s">
        <v>2487</v>
      </c>
      <c r="AG864" s="374" t="s">
        <v>1448</v>
      </c>
      <c r="AH864" s="374" t="s">
        <v>2279</v>
      </c>
      <c r="AI864" s="374">
        <v>1000</v>
      </c>
      <c r="AJ864" s="374">
        <v>100</v>
      </c>
      <c r="AK864" s="374">
        <v>1000</v>
      </c>
      <c r="AL864" s="369">
        <v>0</v>
      </c>
      <c r="AM864" s="369" t="s">
        <v>34</v>
      </c>
      <c r="AN864" s="369" t="s">
        <v>666</v>
      </c>
      <c r="AO864" s="367" t="s">
        <v>1324</v>
      </c>
      <c r="AP864" s="370" t="s">
        <v>716</v>
      </c>
      <c r="AQ864" s="376" t="s">
        <v>659</v>
      </c>
      <c r="AR864" s="369" t="s">
        <v>34</v>
      </c>
      <c r="AS864" s="369" t="s">
        <v>34</v>
      </c>
      <c r="AT864" s="369"/>
      <c r="AX864" s="680"/>
      <c r="AY864" s="681"/>
      <c r="AZ864" s="681"/>
      <c r="BA864" s="681"/>
      <c r="BB864" s="682"/>
      <c r="BC864" s="681"/>
      <c r="BD864" s="681"/>
      <c r="BE864" s="681"/>
      <c r="BF864" s="681"/>
      <c r="BG864" s="682"/>
      <c r="BH864" s="682"/>
      <c r="BI864" s="683"/>
      <c r="BJ864" s="683"/>
      <c r="BK864" s="683"/>
      <c r="BL864" s="682"/>
      <c r="BM864" s="682"/>
      <c r="BN864" s="682"/>
      <c r="BO864" s="682"/>
      <c r="BP864" s="682"/>
      <c r="BQ864" s="682"/>
      <c r="BR864" s="682"/>
      <c r="BS864" s="682"/>
      <c r="BT864" s="685"/>
      <c r="BU864" s="686"/>
      <c r="BV864" s="684"/>
      <c r="BW864" s="687"/>
    </row>
    <row r="865" spans="2:75" ht="15.75" customHeight="1">
      <c r="B865" s="363" t="s">
        <v>1700</v>
      </c>
      <c r="C865" s="364">
        <v>31006632000196</v>
      </c>
      <c r="D865" s="365" t="s">
        <v>14</v>
      </c>
      <c r="E865" s="365" t="s">
        <v>614</v>
      </c>
      <c r="F865" s="365"/>
      <c r="G865" s="366"/>
      <c r="H865" s="366" t="s">
        <v>1338</v>
      </c>
      <c r="I865" s="366" t="s">
        <v>34</v>
      </c>
      <c r="J865" s="366" t="s">
        <v>608</v>
      </c>
      <c r="K865" s="367" t="s">
        <v>48</v>
      </c>
      <c r="L865" s="368"/>
      <c r="M865" s="368"/>
      <c r="N865" s="367">
        <v>487449</v>
      </c>
      <c r="O865" s="367" t="s">
        <v>1321</v>
      </c>
      <c r="P865" s="371">
        <v>43515</v>
      </c>
      <c r="Q865" s="372">
        <v>48783105.509999998</v>
      </c>
      <c r="R865" s="372">
        <v>77385040.868730158</v>
      </c>
      <c r="S865" s="367">
        <v>32</v>
      </c>
      <c r="T865" s="369">
        <v>0.14999269027968021</v>
      </c>
      <c r="U865" s="369">
        <v>1.6871048092096541</v>
      </c>
      <c r="V865" s="369">
        <v>-6.2790196491447792E-2</v>
      </c>
      <c r="W865" s="369">
        <v>-0.57627011453853771</v>
      </c>
      <c r="X865" s="369">
        <v>8.8530524392726795E-2</v>
      </c>
      <c r="Y865" s="369">
        <v>0.62252809585280844</v>
      </c>
      <c r="Z865" s="369">
        <v>4.4962915213801136E-2</v>
      </c>
      <c r="AA865" s="369">
        <v>0.24570271382454548</v>
      </c>
      <c r="AB865" s="369">
        <v>0.25092516217759242</v>
      </c>
      <c r="AC865" s="373">
        <v>-0.54558709510952497</v>
      </c>
      <c r="AD865" s="555">
        <v>31493876000140</v>
      </c>
      <c r="AE865" s="370" t="s">
        <v>2487</v>
      </c>
      <c r="AF865" s="370" t="s">
        <v>2487</v>
      </c>
      <c r="AG865" s="374" t="s">
        <v>1448</v>
      </c>
      <c r="AH865" s="374" t="s">
        <v>2279</v>
      </c>
      <c r="AI865" s="374">
        <v>30000</v>
      </c>
      <c r="AJ865" s="374">
        <v>30000</v>
      </c>
      <c r="AK865" s="374">
        <v>30000</v>
      </c>
      <c r="AL865" s="369">
        <v>0</v>
      </c>
      <c r="AM865" s="369" t="s">
        <v>34</v>
      </c>
      <c r="AN865" s="369" t="s">
        <v>666</v>
      </c>
      <c r="AO865" s="367" t="s">
        <v>1324</v>
      </c>
      <c r="AP865" s="370" t="s">
        <v>716</v>
      </c>
      <c r="AQ865" s="376" t="s">
        <v>659</v>
      </c>
      <c r="AR865" s="369" t="s">
        <v>34</v>
      </c>
      <c r="AS865" s="369" t="s">
        <v>34</v>
      </c>
      <c r="AT865" s="369"/>
      <c r="AX865" s="680"/>
      <c r="AY865" s="681"/>
      <c r="AZ865" s="681"/>
      <c r="BA865" s="681"/>
      <c r="BB865" s="682"/>
      <c r="BC865" s="681"/>
      <c r="BD865" s="681"/>
      <c r="BE865" s="681"/>
      <c r="BF865" s="681"/>
      <c r="BG865" s="682"/>
      <c r="BH865" s="682"/>
      <c r="BI865" s="683"/>
      <c r="BJ865" s="683"/>
      <c r="BK865" s="683"/>
      <c r="BL865" s="682"/>
      <c r="BM865" s="682"/>
      <c r="BN865" s="682"/>
      <c r="BO865" s="682"/>
      <c r="BP865" s="682"/>
      <c r="BQ865" s="682"/>
      <c r="BR865" s="682"/>
      <c r="BS865" s="682"/>
      <c r="BT865" s="685"/>
      <c r="BU865" s="686"/>
      <c r="BV865" s="684"/>
      <c r="BW865" s="687"/>
    </row>
    <row r="866" spans="2:75" ht="15.75" customHeight="1">
      <c r="B866" s="363" t="s">
        <v>1701</v>
      </c>
      <c r="C866" s="364">
        <v>28021609000166</v>
      </c>
      <c r="D866" s="365" t="s">
        <v>14</v>
      </c>
      <c r="E866" s="365" t="s">
        <v>614</v>
      </c>
      <c r="F866" s="365"/>
      <c r="G866" s="366"/>
      <c r="H866" s="366" t="s">
        <v>1338</v>
      </c>
      <c r="I866" s="366" t="s">
        <v>34</v>
      </c>
      <c r="J866" s="366" t="s">
        <v>608</v>
      </c>
      <c r="K866" s="367" t="s">
        <v>48</v>
      </c>
      <c r="L866" s="368"/>
      <c r="M866" s="368"/>
      <c r="N866" s="367">
        <v>445940</v>
      </c>
      <c r="O866" s="367" t="s">
        <v>1321</v>
      </c>
      <c r="P866" s="371">
        <v>42947</v>
      </c>
      <c r="Q866" s="372">
        <v>88925101.829999998</v>
      </c>
      <c r="R866" s="372">
        <v>149911180.58730164</v>
      </c>
      <c r="S866" s="367">
        <v>32</v>
      </c>
      <c r="T866" s="369">
        <v>0.17606504396492562</v>
      </c>
      <c r="U866" s="369">
        <v>1.9803643887783229</v>
      </c>
      <c r="V866" s="369">
        <v>-7.3270293358825955E-2</v>
      </c>
      <c r="W866" s="369">
        <v>-0.67245338771815844</v>
      </c>
      <c r="X866" s="369">
        <v>5.7836127358225742E-2</v>
      </c>
      <c r="Y866" s="369">
        <v>0.40669152795365954</v>
      </c>
      <c r="Z866" s="369">
        <v>0.42196390390359451</v>
      </c>
      <c r="AA866" s="369">
        <v>2.3058486272991829</v>
      </c>
      <c r="AB866" s="369">
        <v>0.21687923652978153</v>
      </c>
      <c r="AC866" s="373">
        <v>-0.71942303821891651</v>
      </c>
      <c r="AD866" s="555">
        <v>26491334000107</v>
      </c>
      <c r="AE866" s="370" t="s">
        <v>2487</v>
      </c>
      <c r="AF866" s="370" t="s">
        <v>2487</v>
      </c>
      <c r="AG866" s="374" t="s">
        <v>1448</v>
      </c>
      <c r="AH866" s="374" t="s">
        <v>2279</v>
      </c>
      <c r="AI866" s="374">
        <v>1000</v>
      </c>
      <c r="AJ866" s="374">
        <v>100</v>
      </c>
      <c r="AK866" s="374">
        <v>1000</v>
      </c>
      <c r="AL866" s="369">
        <v>0</v>
      </c>
      <c r="AM866" s="369" t="s">
        <v>34</v>
      </c>
      <c r="AN866" s="369" t="s">
        <v>64</v>
      </c>
      <c r="AO866" s="367" t="s">
        <v>1324</v>
      </c>
      <c r="AP866" s="370" t="s">
        <v>13</v>
      </c>
      <c r="AQ866" s="376" t="s">
        <v>668</v>
      </c>
      <c r="AR866" s="369" t="s">
        <v>34</v>
      </c>
      <c r="AS866" s="369" t="s">
        <v>34</v>
      </c>
      <c r="AT866" s="369"/>
      <c r="AX866" s="680"/>
      <c r="AY866" s="681"/>
      <c r="AZ866" s="681"/>
      <c r="BA866" s="681"/>
      <c r="BB866" s="682"/>
      <c r="BC866" s="681"/>
      <c r="BD866" s="681"/>
      <c r="BE866" s="681"/>
      <c r="BF866" s="681"/>
      <c r="BG866" s="682"/>
      <c r="BH866" s="682"/>
      <c r="BI866" s="683"/>
      <c r="BJ866" s="683"/>
      <c r="BK866" s="683"/>
      <c r="BL866" s="682"/>
      <c r="BM866" s="682"/>
      <c r="BN866" s="682"/>
      <c r="BO866" s="682"/>
      <c r="BP866" s="682"/>
      <c r="BQ866" s="682"/>
      <c r="BR866" s="682"/>
      <c r="BS866" s="682"/>
      <c r="BT866" s="685"/>
      <c r="BU866" s="686"/>
      <c r="BV866" s="684"/>
      <c r="BW866" s="687"/>
    </row>
    <row r="867" spans="2:75" ht="15.75" customHeight="1">
      <c r="B867" s="363" t="s">
        <v>1702</v>
      </c>
      <c r="C867" s="364">
        <v>32669660000156</v>
      </c>
      <c r="D867" s="365" t="s">
        <v>14</v>
      </c>
      <c r="E867" s="365" t="s">
        <v>614</v>
      </c>
      <c r="F867" s="365"/>
      <c r="G867" s="366"/>
      <c r="H867" s="366" t="s">
        <v>1338</v>
      </c>
      <c r="I867" s="366" t="s">
        <v>34</v>
      </c>
      <c r="J867" s="366" t="s">
        <v>608</v>
      </c>
      <c r="K867" s="367" t="s">
        <v>48</v>
      </c>
      <c r="L867" s="368"/>
      <c r="M867" s="368"/>
      <c r="N867" s="367">
        <v>500313</v>
      </c>
      <c r="O867" s="367" t="s">
        <v>1321</v>
      </c>
      <c r="P867" s="371">
        <v>43644</v>
      </c>
      <c r="Q867" s="372">
        <v>150272350.38</v>
      </c>
      <c r="R867" s="372">
        <v>265441829.85261923</v>
      </c>
      <c r="S867" s="367">
        <v>32</v>
      </c>
      <c r="T867" s="369">
        <v>0.1754747926307243</v>
      </c>
      <c r="U867" s="369">
        <v>1.9737252928149354</v>
      </c>
      <c r="V867" s="369">
        <v>-7.2367751849021666E-2</v>
      </c>
      <c r="W867" s="369">
        <v>-0.66417012491133565</v>
      </c>
      <c r="X867" s="369">
        <v>5.803641467316667E-2</v>
      </c>
      <c r="Y867" s="369">
        <v>0.40809990638187871</v>
      </c>
      <c r="Z867" s="369">
        <v>0.42192134040543849</v>
      </c>
      <c r="AA867" s="369">
        <v>2.3056160363526867</v>
      </c>
      <c r="AB867" s="369">
        <v>0.21565485104240104</v>
      </c>
      <c r="AC867" s="373">
        <v>-0.72022636488778624</v>
      </c>
      <c r="AD867" s="555">
        <v>31943995000158</v>
      </c>
      <c r="AE867" s="370" t="s">
        <v>2487</v>
      </c>
      <c r="AF867" s="370" t="s">
        <v>2487</v>
      </c>
      <c r="AG867" s="374" t="s">
        <v>1448</v>
      </c>
      <c r="AH867" s="374" t="s">
        <v>2279</v>
      </c>
      <c r="AI867" s="374">
        <v>1000</v>
      </c>
      <c r="AJ867" s="374">
        <v>100</v>
      </c>
      <c r="AK867" s="374">
        <v>1000</v>
      </c>
      <c r="AL867" s="369">
        <v>0</v>
      </c>
      <c r="AM867" s="369" t="s">
        <v>34</v>
      </c>
      <c r="AN867" s="369" t="s">
        <v>64</v>
      </c>
      <c r="AO867" s="367" t="s">
        <v>1324</v>
      </c>
      <c r="AP867" s="370" t="s">
        <v>13</v>
      </c>
      <c r="AQ867" s="376" t="s">
        <v>668</v>
      </c>
      <c r="AR867" s="369" t="s">
        <v>34</v>
      </c>
      <c r="AS867" s="369" t="s">
        <v>34</v>
      </c>
      <c r="AT867" s="369"/>
      <c r="AX867" s="680"/>
      <c r="AY867" s="681"/>
      <c r="AZ867" s="681"/>
      <c r="BA867" s="681"/>
      <c r="BB867" s="682"/>
      <c r="BC867" s="681"/>
      <c r="BD867" s="681"/>
      <c r="BE867" s="681"/>
      <c r="BF867" s="681"/>
      <c r="BG867" s="682"/>
      <c r="BH867" s="682"/>
      <c r="BI867" s="683"/>
      <c r="BJ867" s="683"/>
      <c r="BK867" s="683"/>
      <c r="BL867" s="682"/>
      <c r="BM867" s="682"/>
      <c r="BN867" s="682"/>
      <c r="BO867" s="682"/>
      <c r="BP867" s="682"/>
      <c r="BQ867" s="682"/>
      <c r="BR867" s="682"/>
      <c r="BS867" s="682"/>
      <c r="BT867" s="685"/>
      <c r="BU867" s="686"/>
      <c r="BV867" s="684"/>
      <c r="BW867" s="687"/>
    </row>
    <row r="868" spans="2:75" ht="15.75" customHeight="1">
      <c r="B868" s="363" t="s">
        <v>1703</v>
      </c>
      <c r="C868" s="364">
        <v>27566556000104</v>
      </c>
      <c r="D868" s="365" t="s">
        <v>13</v>
      </c>
      <c r="E868" s="365" t="s">
        <v>616</v>
      </c>
      <c r="F868" s="365" t="s">
        <v>617</v>
      </c>
      <c r="G868" s="366" t="s">
        <v>34</v>
      </c>
      <c r="H868" s="366" t="s">
        <v>1338</v>
      </c>
      <c r="I868" s="366" t="s">
        <v>34</v>
      </c>
      <c r="J868" s="366" t="s">
        <v>608</v>
      </c>
      <c r="K868" s="367" t="s">
        <v>48</v>
      </c>
      <c r="L868" s="368"/>
      <c r="M868" s="368"/>
      <c r="N868" s="367">
        <v>442410</v>
      </c>
      <c r="O868" s="367" t="s">
        <v>1321</v>
      </c>
      <c r="P868" s="371">
        <v>42888</v>
      </c>
      <c r="Q868" s="372">
        <v>10425746.66</v>
      </c>
      <c r="R868" s="372">
        <v>16632945.53575396</v>
      </c>
      <c r="S868" s="367">
        <v>33</v>
      </c>
      <c r="T868" s="369">
        <v>7.5696494779655232E-2</v>
      </c>
      <c r="U868" s="369">
        <v>0.85142762720598153</v>
      </c>
      <c r="V868" s="369">
        <v>-7.6389895465636126E-3</v>
      </c>
      <c r="W868" s="369">
        <v>-7.010841862163128E-2</v>
      </c>
      <c r="X868" s="369">
        <v>2.354027249849322E-2</v>
      </c>
      <c r="Y868" s="369">
        <v>0.16553026331726045</v>
      </c>
      <c r="Z868" s="369">
        <v>0.16400681579041021</v>
      </c>
      <c r="AA868" s="369">
        <v>0.89622569030081878</v>
      </c>
      <c r="AB868" s="369">
        <v>8.0952534176105428E-2</v>
      </c>
      <c r="AC868" s="373">
        <v>-1.3322200279743908</v>
      </c>
      <c r="AD868" s="555">
        <v>26269634000138</v>
      </c>
      <c r="AE868" s="370" t="s">
        <v>2487</v>
      </c>
      <c r="AF868" s="370" t="s">
        <v>2487</v>
      </c>
      <c r="AG868" s="374" t="s">
        <v>1448</v>
      </c>
      <c r="AH868" s="374" t="s">
        <v>2488</v>
      </c>
      <c r="AI868" s="374">
        <v>1000</v>
      </c>
      <c r="AJ868" s="374">
        <v>100</v>
      </c>
      <c r="AK868" s="374">
        <v>1000</v>
      </c>
      <c r="AL868" s="369">
        <v>0</v>
      </c>
      <c r="AM868" s="369" t="s">
        <v>34</v>
      </c>
      <c r="AN868" s="369" t="s">
        <v>64</v>
      </c>
      <c r="AO868" s="367" t="s">
        <v>1324</v>
      </c>
      <c r="AP868" s="370" t="s">
        <v>13</v>
      </c>
      <c r="AQ868" s="376" t="s">
        <v>674</v>
      </c>
      <c r="AR868" s="369" t="s">
        <v>34</v>
      </c>
      <c r="AS868" s="369" t="s">
        <v>34</v>
      </c>
      <c r="AT868" s="369"/>
      <c r="AX868" s="680"/>
      <c r="AY868" s="681"/>
      <c r="AZ868" s="681"/>
      <c r="BA868" s="681"/>
      <c r="BB868" s="682"/>
      <c r="BC868" s="681"/>
      <c r="BD868" s="681"/>
      <c r="BE868" s="681"/>
      <c r="BF868" s="681"/>
      <c r="BG868" s="682"/>
      <c r="BH868" s="682"/>
      <c r="BI868" s="683"/>
      <c r="BJ868" s="683"/>
      <c r="BK868" s="683"/>
      <c r="BL868" s="682"/>
      <c r="BM868" s="682"/>
      <c r="BN868" s="682"/>
      <c r="BO868" s="682"/>
      <c r="BP868" s="682"/>
      <c r="BQ868" s="682"/>
      <c r="BR868" s="682"/>
      <c r="BS868" s="682"/>
      <c r="BT868" s="685"/>
      <c r="BU868" s="686"/>
      <c r="BV868" s="684"/>
      <c r="BW868" s="687"/>
    </row>
    <row r="869" spans="2:75" ht="15.75" customHeight="1">
      <c r="B869" s="363" t="s">
        <v>1704</v>
      </c>
      <c r="C869" s="364">
        <v>27566566000131</v>
      </c>
      <c r="D869" s="365" t="s">
        <v>13</v>
      </c>
      <c r="E869" s="365" t="s">
        <v>615</v>
      </c>
      <c r="F869" s="365" t="s">
        <v>619</v>
      </c>
      <c r="G869" s="366" t="s">
        <v>34</v>
      </c>
      <c r="H869" s="366" t="s">
        <v>1337</v>
      </c>
      <c r="I869" s="366" t="s">
        <v>34</v>
      </c>
      <c r="J869" s="366"/>
      <c r="K869" s="367" t="s">
        <v>48</v>
      </c>
      <c r="L869" s="368"/>
      <c r="M869" s="368"/>
      <c r="N869" s="367">
        <v>442429</v>
      </c>
      <c r="O869" s="367" t="s">
        <v>1321</v>
      </c>
      <c r="P869" s="371">
        <v>42895</v>
      </c>
      <c r="Q869" s="372">
        <v>38573770.240000002</v>
      </c>
      <c r="R869" s="372">
        <v>45573078.224841259</v>
      </c>
      <c r="S869" s="367">
        <v>32</v>
      </c>
      <c r="T869" s="369">
        <v>0.13673396127052495</v>
      </c>
      <c r="U869" s="369">
        <v>1.5379717719020103</v>
      </c>
      <c r="V869" s="369">
        <v>0.12043841701711022</v>
      </c>
      <c r="W869" s="369">
        <v>1.105348673000943</v>
      </c>
      <c r="X869" s="369">
        <v>0.20032494030863024</v>
      </c>
      <c r="Y869" s="369">
        <v>1.4086430019204137</v>
      </c>
      <c r="Z869" s="369">
        <v>0.23149619711731617</v>
      </c>
      <c r="AA869" s="369">
        <v>1.2650257128863325</v>
      </c>
      <c r="AB869" s="369">
        <v>4.3303497419042082E-2</v>
      </c>
      <c r="AC869" s="373">
        <v>0.25943227517589085</v>
      </c>
      <c r="AD869" s="555">
        <v>26277587000174</v>
      </c>
      <c r="AE869" s="370" t="s">
        <v>2487</v>
      </c>
      <c r="AF869" s="370" t="s">
        <v>2487</v>
      </c>
      <c r="AG869" s="374" t="s">
        <v>1448</v>
      </c>
      <c r="AH869" s="374" t="s">
        <v>2282</v>
      </c>
      <c r="AI869" s="374">
        <v>1000</v>
      </c>
      <c r="AJ869" s="374">
        <v>100</v>
      </c>
      <c r="AK869" s="374">
        <v>1000</v>
      </c>
      <c r="AL869" s="369">
        <v>0</v>
      </c>
      <c r="AM869" s="369" t="s">
        <v>34</v>
      </c>
      <c r="AN869" s="369" t="s">
        <v>64</v>
      </c>
      <c r="AO869" s="367" t="s">
        <v>1324</v>
      </c>
      <c r="AP869" s="370" t="s">
        <v>13</v>
      </c>
      <c r="AQ869" s="376" t="s">
        <v>664</v>
      </c>
      <c r="AR869" s="369" t="s">
        <v>34</v>
      </c>
      <c r="AS869" s="369" t="s">
        <v>34</v>
      </c>
      <c r="AT869" s="369"/>
      <c r="AX869" s="680"/>
      <c r="AY869" s="681"/>
      <c r="AZ869" s="681"/>
      <c r="BA869" s="681"/>
      <c r="BB869" s="682"/>
      <c r="BC869" s="681"/>
      <c r="BD869" s="681"/>
      <c r="BE869" s="681"/>
      <c r="BF869" s="681"/>
      <c r="BG869" s="682"/>
      <c r="BH869" s="682"/>
      <c r="BI869" s="683"/>
      <c r="BJ869" s="683"/>
      <c r="BK869" s="683"/>
      <c r="BL869" s="682"/>
      <c r="BM869" s="682"/>
      <c r="BN869" s="682"/>
      <c r="BO869" s="682"/>
      <c r="BP869" s="682"/>
      <c r="BQ869" s="682"/>
      <c r="BR869" s="682"/>
      <c r="BS869" s="682"/>
      <c r="BT869" s="685"/>
      <c r="BU869" s="686"/>
      <c r="BV869" s="684"/>
      <c r="BW869" s="687"/>
    </row>
    <row r="870" spans="2:75" ht="15.75" customHeight="1">
      <c r="B870" s="363" t="s">
        <v>1705</v>
      </c>
      <c r="C870" s="364">
        <v>36988916000149</v>
      </c>
      <c r="D870" s="365" t="s">
        <v>14</v>
      </c>
      <c r="E870" s="365" t="s">
        <v>607</v>
      </c>
      <c r="F870" s="365"/>
      <c r="G870" s="366"/>
      <c r="H870" s="366" t="s">
        <v>34</v>
      </c>
      <c r="I870" s="366" t="s">
        <v>34</v>
      </c>
      <c r="J870" s="366" t="s">
        <v>608</v>
      </c>
      <c r="K870" s="367" t="s">
        <v>48</v>
      </c>
      <c r="L870" s="368"/>
      <c r="M870" s="368"/>
      <c r="N870" s="367">
        <v>546836</v>
      </c>
      <c r="O870" s="367" t="s">
        <v>1321</v>
      </c>
      <c r="P870" s="371">
        <v>44042</v>
      </c>
      <c r="Q870" s="372">
        <v>16532864.119999999</v>
      </c>
      <c r="R870" s="372">
        <v>31578304.647103183</v>
      </c>
      <c r="S870" s="367">
        <v>32</v>
      </c>
      <c r="T870" s="369">
        <v>-1.1070614786241939E-2</v>
      </c>
      <c r="U870" s="369">
        <v>-0.124521317751886</v>
      </c>
      <c r="V870" s="369">
        <v>-0.19257339293343456</v>
      </c>
      <c r="W870" s="369">
        <v>-1.7673824482766223</v>
      </c>
      <c r="X870" s="369">
        <v>-7.5678425665252402E-2</v>
      </c>
      <c r="Y870" s="369">
        <v>-0.53215483077380654</v>
      </c>
      <c r="Z870" s="369" t="s">
        <v>1421</v>
      </c>
      <c r="AA870" s="369" t="s">
        <v>1421</v>
      </c>
      <c r="AB870" s="369">
        <v>0.23898426038519341</v>
      </c>
      <c r="AC870" s="373">
        <v>-1.208298437967257</v>
      </c>
      <c r="AD870" s="555">
        <v>35727340000101</v>
      </c>
      <c r="AE870" s="370" t="s">
        <v>2487</v>
      </c>
      <c r="AF870" s="370" t="s">
        <v>2487</v>
      </c>
      <c r="AG870" s="374" t="s">
        <v>1448</v>
      </c>
      <c r="AH870" s="374" t="s">
        <v>2488</v>
      </c>
      <c r="AI870" s="374">
        <v>1000</v>
      </c>
      <c r="AJ870" s="374" t="s">
        <v>1432</v>
      </c>
      <c r="AK870" s="374">
        <v>1000</v>
      </c>
      <c r="AL870" s="369">
        <v>0</v>
      </c>
      <c r="AM870" s="369" t="s">
        <v>34</v>
      </c>
      <c r="AN870" s="369" t="s">
        <v>666</v>
      </c>
      <c r="AO870" s="367" t="s">
        <v>1324</v>
      </c>
      <c r="AP870" s="370" t="s">
        <v>716</v>
      </c>
      <c r="AQ870" s="376" t="s">
        <v>659</v>
      </c>
      <c r="AR870" s="369" t="s">
        <v>34</v>
      </c>
      <c r="AS870" s="369" t="s">
        <v>34</v>
      </c>
      <c r="AT870" s="369"/>
      <c r="AX870" s="680"/>
      <c r="AY870" s="681"/>
      <c r="AZ870" s="681"/>
      <c r="BA870" s="681"/>
      <c r="BB870" s="682"/>
      <c r="BC870" s="681"/>
      <c r="BD870" s="681"/>
      <c r="BE870" s="681"/>
      <c r="BF870" s="681"/>
      <c r="BG870" s="682"/>
      <c r="BH870" s="682"/>
      <c r="BI870" s="683"/>
      <c r="BJ870" s="683"/>
      <c r="BK870" s="683"/>
      <c r="BL870" s="682"/>
      <c r="BM870" s="682"/>
      <c r="BN870" s="682"/>
      <c r="BO870" s="682"/>
      <c r="BP870" s="682"/>
      <c r="BQ870" s="682"/>
      <c r="BR870" s="682"/>
      <c r="BS870" s="682"/>
      <c r="BT870" s="685"/>
      <c r="BU870" s="686"/>
      <c r="BV870" s="684"/>
      <c r="BW870" s="687"/>
    </row>
    <row r="871" spans="2:75" ht="15.75" customHeight="1">
      <c r="B871" s="363" t="s">
        <v>1706</v>
      </c>
      <c r="C871" s="364">
        <v>34674530000137</v>
      </c>
      <c r="D871" s="365" t="s">
        <v>14</v>
      </c>
      <c r="E871" s="365" t="s">
        <v>607</v>
      </c>
      <c r="F871" s="365"/>
      <c r="G871" s="366"/>
      <c r="H871" s="366" t="s">
        <v>34</v>
      </c>
      <c r="I871" s="366" t="s">
        <v>34</v>
      </c>
      <c r="J871" s="366" t="s">
        <v>608</v>
      </c>
      <c r="K871" s="367" t="s">
        <v>48</v>
      </c>
      <c r="L871" s="368"/>
      <c r="M871" s="368"/>
      <c r="N871" s="367">
        <v>513474</v>
      </c>
      <c r="O871" s="367" t="s">
        <v>1321</v>
      </c>
      <c r="P871" s="371">
        <v>43775</v>
      </c>
      <c r="Q871" s="372">
        <v>152594164.38999999</v>
      </c>
      <c r="R871" s="372">
        <v>310592428.59428573</v>
      </c>
      <c r="S871" s="367">
        <v>90</v>
      </c>
      <c r="T871" s="369">
        <v>-9.8932790820702499E-2</v>
      </c>
      <c r="U871" s="369">
        <v>-1.1127874756490816</v>
      </c>
      <c r="V871" s="369">
        <v>-0.25061815171766821</v>
      </c>
      <c r="W871" s="369">
        <v>-2.3001003192504457</v>
      </c>
      <c r="X871" s="369">
        <v>-0.21036513401296197</v>
      </c>
      <c r="Y871" s="369">
        <v>-1.4792435401147235</v>
      </c>
      <c r="Z871" s="369" t="s">
        <v>1421</v>
      </c>
      <c r="AA871" s="369" t="s">
        <v>1421</v>
      </c>
      <c r="AB871" s="369">
        <v>0.25629400697526616</v>
      </c>
      <c r="AC871" s="373">
        <v>-1.4009513184639604</v>
      </c>
      <c r="AD871" s="555">
        <v>0</v>
      </c>
      <c r="AE871" s="370" t="s">
        <v>2487</v>
      </c>
      <c r="AF871" s="370" t="s">
        <v>2487</v>
      </c>
      <c r="AG871" s="374" t="s">
        <v>1448</v>
      </c>
      <c r="AH871" s="374" t="s">
        <v>2279</v>
      </c>
      <c r="AI871" s="374">
        <v>0</v>
      </c>
      <c r="AJ871" s="374">
        <v>0</v>
      </c>
      <c r="AK871" s="374">
        <v>0</v>
      </c>
      <c r="AL871" s="369">
        <v>0</v>
      </c>
      <c r="AM871" s="369" t="s">
        <v>34</v>
      </c>
      <c r="AN871" s="369" t="s">
        <v>666</v>
      </c>
      <c r="AO871" s="367" t="s">
        <v>1324</v>
      </c>
      <c r="AP871" s="370" t="s">
        <v>716</v>
      </c>
      <c r="AQ871" s="376" t="s">
        <v>659</v>
      </c>
      <c r="AR871" s="369" t="s">
        <v>34</v>
      </c>
      <c r="AS871" s="369" t="s">
        <v>34</v>
      </c>
      <c r="AT871" s="369"/>
      <c r="AX871" s="680"/>
      <c r="AY871" s="681"/>
      <c r="AZ871" s="681"/>
      <c r="BA871" s="681"/>
      <c r="BB871" s="682"/>
      <c r="BC871" s="681"/>
      <c r="BD871" s="681"/>
      <c r="BE871" s="681"/>
      <c r="BF871" s="681"/>
      <c r="BG871" s="682"/>
      <c r="BH871" s="682"/>
      <c r="BI871" s="683"/>
      <c r="BJ871" s="683"/>
      <c r="BK871" s="683"/>
      <c r="BL871" s="682"/>
      <c r="BM871" s="682"/>
      <c r="BN871" s="682"/>
      <c r="BO871" s="682"/>
      <c r="BP871" s="682"/>
      <c r="BQ871" s="682"/>
      <c r="BR871" s="682"/>
      <c r="BS871" s="682"/>
      <c r="BT871" s="685"/>
      <c r="BU871" s="686"/>
      <c r="BV871" s="684"/>
      <c r="BW871" s="687"/>
    </row>
    <row r="872" spans="2:75" ht="15.75" customHeight="1">
      <c r="B872" s="363" t="s">
        <v>1707</v>
      </c>
      <c r="C872" s="364">
        <v>30658954000157</v>
      </c>
      <c r="D872" s="365" t="s">
        <v>13</v>
      </c>
      <c r="E872" s="365" t="s">
        <v>615</v>
      </c>
      <c r="F872" s="365" t="s">
        <v>619</v>
      </c>
      <c r="G872" s="366" t="s">
        <v>34</v>
      </c>
      <c r="H872" s="366" t="s">
        <v>1338</v>
      </c>
      <c r="I872" s="366" t="s">
        <v>34</v>
      </c>
      <c r="J872" s="366" t="s">
        <v>611</v>
      </c>
      <c r="K872" s="367" t="s">
        <v>48</v>
      </c>
      <c r="L872" s="368"/>
      <c r="M872" s="368"/>
      <c r="N872" s="367">
        <v>477044</v>
      </c>
      <c r="O872" s="367" t="s">
        <v>1321</v>
      </c>
      <c r="P872" s="371">
        <v>43375</v>
      </c>
      <c r="Q872" s="372">
        <v>238431330.34999999</v>
      </c>
      <c r="R872" s="372">
        <v>324064528.82297617</v>
      </c>
      <c r="S872" s="367">
        <v>60</v>
      </c>
      <c r="T872" s="369">
        <v>0.10611627933215395</v>
      </c>
      <c r="U872" s="369">
        <v>1.1935867332127277</v>
      </c>
      <c r="V872" s="369">
        <v>7.6086680425029085E-2</v>
      </c>
      <c r="W872" s="369">
        <v>0.69830136698745082</v>
      </c>
      <c r="X872" s="369">
        <v>0.14732142323221598</v>
      </c>
      <c r="Y872" s="369">
        <v>1.0359333767892112</v>
      </c>
      <c r="Z872" s="369">
        <v>0.15176313417173271</v>
      </c>
      <c r="AA872" s="369">
        <v>0.82931931230890898</v>
      </c>
      <c r="AB872" s="369">
        <v>8.1787586150812885E-2</v>
      </c>
      <c r="AC872" s="373">
        <v>-0.32735291452389403</v>
      </c>
      <c r="AD872" s="555">
        <v>30658606000180</v>
      </c>
      <c r="AE872" s="370" t="s">
        <v>2487</v>
      </c>
      <c r="AF872" s="370" t="s">
        <v>2487</v>
      </c>
      <c r="AG872" s="374" t="s">
        <v>1448</v>
      </c>
      <c r="AH872" s="374" t="s">
        <v>2282</v>
      </c>
      <c r="AI872" s="374">
        <v>50000</v>
      </c>
      <c r="AJ872" s="374">
        <v>10000</v>
      </c>
      <c r="AK872" s="374">
        <v>50000</v>
      </c>
      <c r="AL872" s="369">
        <v>2E-3</v>
      </c>
      <c r="AM872" s="369" t="s">
        <v>34</v>
      </c>
      <c r="AN872" s="369" t="s">
        <v>64</v>
      </c>
      <c r="AO872" s="367" t="s">
        <v>1324</v>
      </c>
      <c r="AP872" s="370" t="s">
        <v>13</v>
      </c>
      <c r="AQ872" s="376" t="s">
        <v>664</v>
      </c>
      <c r="AR872" s="369" t="s">
        <v>34</v>
      </c>
      <c r="AS872" s="369" t="s">
        <v>34</v>
      </c>
      <c r="AT872" s="369"/>
      <c r="AX872" s="680"/>
      <c r="AY872" s="681"/>
      <c r="AZ872" s="681"/>
      <c r="BA872" s="681"/>
      <c r="BB872" s="682"/>
      <c r="BC872" s="681"/>
      <c r="BD872" s="681"/>
      <c r="BE872" s="681"/>
      <c r="BF872" s="681"/>
      <c r="BG872" s="682"/>
      <c r="BH872" s="682"/>
      <c r="BI872" s="683"/>
      <c r="BJ872" s="683"/>
      <c r="BK872" s="683"/>
      <c r="BL872" s="682"/>
      <c r="BM872" s="682"/>
      <c r="BN872" s="682"/>
      <c r="BO872" s="682"/>
      <c r="BP872" s="682"/>
      <c r="BQ872" s="682"/>
      <c r="BR872" s="682"/>
      <c r="BS872" s="682"/>
      <c r="BT872" s="685"/>
      <c r="BU872" s="686"/>
      <c r="BV872" s="684"/>
      <c r="BW872" s="687"/>
    </row>
    <row r="873" spans="2:75" ht="15.75" customHeight="1">
      <c r="B873" s="363" t="s">
        <v>1708</v>
      </c>
      <c r="C873" s="364">
        <v>30658606000180</v>
      </c>
      <c r="D873" s="365" t="s">
        <v>13</v>
      </c>
      <c r="E873" s="365" t="s">
        <v>615</v>
      </c>
      <c r="F873" s="365" t="s">
        <v>619</v>
      </c>
      <c r="G873" s="366" t="s">
        <v>34</v>
      </c>
      <c r="H873" s="366" t="s">
        <v>1338</v>
      </c>
      <c r="I873" s="366" t="s">
        <v>34</v>
      </c>
      <c r="J873" s="366" t="s">
        <v>611</v>
      </c>
      <c r="K873" s="367" t="s">
        <v>48</v>
      </c>
      <c r="L873" s="368"/>
      <c r="M873" s="368"/>
      <c r="N873" s="367">
        <v>476366</v>
      </c>
      <c r="O873" s="367" t="s">
        <v>1321</v>
      </c>
      <c r="P873" s="371">
        <v>43368</v>
      </c>
      <c r="Q873" s="372">
        <v>793573243.48000002</v>
      </c>
      <c r="R873" s="372">
        <v>1214661783.1484125</v>
      </c>
      <c r="S873" s="367">
        <v>60</v>
      </c>
      <c r="T873" s="369">
        <v>0.10830404266266713</v>
      </c>
      <c r="U873" s="369">
        <v>1.218194505961113</v>
      </c>
      <c r="V873" s="369">
        <v>7.8450691692553587E-2</v>
      </c>
      <c r="W873" s="369">
        <v>0.71999757308376855</v>
      </c>
      <c r="X873" s="369">
        <v>0.1524695821706572</v>
      </c>
      <c r="Y873" s="369">
        <v>1.0721341516414917</v>
      </c>
      <c r="Z873" s="369">
        <v>0.15931182677737499</v>
      </c>
      <c r="AA873" s="369">
        <v>0.8705696238203896</v>
      </c>
      <c r="AB873" s="369">
        <v>8.2379751815019206E-2</v>
      </c>
      <c r="AC873" s="373">
        <v>-0.2977670262102225</v>
      </c>
      <c r="AD873" s="555">
        <v>30592665000100</v>
      </c>
      <c r="AE873" s="370" t="s">
        <v>2487</v>
      </c>
      <c r="AF873" s="370" t="s">
        <v>2487</v>
      </c>
      <c r="AG873" s="374" t="s">
        <v>1448</v>
      </c>
      <c r="AH873" s="374" t="s">
        <v>2282</v>
      </c>
      <c r="AI873" s="374">
        <v>50000</v>
      </c>
      <c r="AJ873" s="374">
        <v>10000</v>
      </c>
      <c r="AK873" s="374">
        <v>50000</v>
      </c>
      <c r="AL873" s="369">
        <v>0</v>
      </c>
      <c r="AM873" s="369" t="s">
        <v>34</v>
      </c>
      <c r="AN873" s="369" t="s">
        <v>64</v>
      </c>
      <c r="AO873" s="367" t="s">
        <v>1324</v>
      </c>
      <c r="AP873" s="370" t="s">
        <v>13</v>
      </c>
      <c r="AQ873" s="376" t="s">
        <v>664</v>
      </c>
      <c r="AR873" s="369" t="s">
        <v>34</v>
      </c>
      <c r="AS873" s="369" t="s">
        <v>34</v>
      </c>
      <c r="AT873" s="369"/>
      <c r="AX873" s="680"/>
      <c r="AY873" s="681"/>
      <c r="AZ873" s="681"/>
      <c r="BA873" s="681"/>
      <c r="BB873" s="682"/>
      <c r="BC873" s="681"/>
      <c r="BD873" s="681"/>
      <c r="BE873" s="681"/>
      <c r="BF873" s="681"/>
      <c r="BG873" s="682"/>
      <c r="BH873" s="682"/>
      <c r="BI873" s="683"/>
      <c r="BJ873" s="683"/>
      <c r="BK873" s="683"/>
      <c r="BL873" s="682"/>
      <c r="BM873" s="682"/>
      <c r="BN873" s="682"/>
      <c r="BO873" s="682"/>
      <c r="BP873" s="682"/>
      <c r="BQ873" s="682"/>
      <c r="BR873" s="682"/>
      <c r="BS873" s="682"/>
      <c r="BT873" s="685"/>
      <c r="BU873" s="686"/>
      <c r="BV873" s="684"/>
      <c r="BW873" s="687"/>
    </row>
    <row r="874" spans="2:75" ht="15.75" customHeight="1">
      <c r="B874" s="363" t="s">
        <v>1709</v>
      </c>
      <c r="C874" s="364">
        <v>23508793000150</v>
      </c>
      <c r="D874" s="365" t="s">
        <v>13</v>
      </c>
      <c r="E874" s="365" t="s">
        <v>615</v>
      </c>
      <c r="F874" s="365" t="s">
        <v>619</v>
      </c>
      <c r="G874" s="366" t="s">
        <v>34</v>
      </c>
      <c r="H874" s="366" t="s">
        <v>1338</v>
      </c>
      <c r="I874" s="366" t="s">
        <v>34</v>
      </c>
      <c r="J874" s="366" t="s">
        <v>611</v>
      </c>
      <c r="K874" s="367" t="s">
        <v>48</v>
      </c>
      <c r="L874" s="368"/>
      <c r="M874" s="368"/>
      <c r="N874" s="367">
        <v>418935</v>
      </c>
      <c r="O874" s="367" t="s">
        <v>1324</v>
      </c>
      <c r="P874" s="371">
        <v>42535</v>
      </c>
      <c r="Q874" s="372">
        <v>32118592.16</v>
      </c>
      <c r="R874" s="372">
        <v>39541221.126785718</v>
      </c>
      <c r="S874" s="367">
        <v>32</v>
      </c>
      <c r="T874" s="369">
        <v>7.4708340401998807E-2</v>
      </c>
      <c r="U874" s="369">
        <v>0.84031295221963942</v>
      </c>
      <c r="V874" s="369">
        <v>8.3521027522784674E-2</v>
      </c>
      <c r="W874" s="369">
        <v>0.76653163688517878</v>
      </c>
      <c r="X874" s="369">
        <v>0.1088972699886559</v>
      </c>
      <c r="Y874" s="369">
        <v>0.76574278300758081</v>
      </c>
      <c r="Z874" s="369">
        <v>0.22746193762628342</v>
      </c>
      <c r="AA874" s="369">
        <v>1.242980244960024</v>
      </c>
      <c r="AB874" s="369">
        <v>5.5945358270462264E-2</v>
      </c>
      <c r="AC874" s="373">
        <v>-0.38710927918558818</v>
      </c>
      <c r="AD874" s="555">
        <v>21956674000134</v>
      </c>
      <c r="AE874" s="370" t="s">
        <v>2487</v>
      </c>
      <c r="AF874" s="370" t="s">
        <v>2487</v>
      </c>
      <c r="AG874" s="374" t="s">
        <v>1448</v>
      </c>
      <c r="AH874" s="374" t="s">
        <v>2488</v>
      </c>
      <c r="AI874" s="374">
        <v>500000</v>
      </c>
      <c r="AJ874" s="374">
        <v>100000</v>
      </c>
      <c r="AK874" s="374">
        <v>500000</v>
      </c>
      <c r="AL874" s="369">
        <v>0</v>
      </c>
      <c r="AM874" s="369" t="s">
        <v>34</v>
      </c>
      <c r="AN874" s="369" t="s">
        <v>64</v>
      </c>
      <c r="AO874" s="367" t="s">
        <v>1324</v>
      </c>
      <c r="AP874" s="370" t="s">
        <v>13</v>
      </c>
      <c r="AQ874" s="376" t="s">
        <v>679</v>
      </c>
      <c r="AR874" s="369" t="s">
        <v>34</v>
      </c>
      <c r="AS874" s="369" t="s">
        <v>34</v>
      </c>
      <c r="AT874" s="369"/>
      <c r="AW874" s="680"/>
      <c r="AX874" s="680"/>
      <c r="AY874" s="681"/>
      <c r="AZ874" s="681"/>
      <c r="BA874" s="681"/>
      <c r="BB874" s="682"/>
      <c r="BC874" s="681"/>
      <c r="BD874" s="681"/>
      <c r="BE874" s="681"/>
      <c r="BF874" s="681"/>
      <c r="BG874" s="682"/>
      <c r="BH874" s="682"/>
      <c r="BI874" s="683"/>
      <c r="BJ874" s="683"/>
      <c r="BK874" s="683"/>
      <c r="BL874" s="218"/>
      <c r="BM874" s="682"/>
      <c r="BN874" s="682"/>
      <c r="BO874" s="682"/>
      <c r="BP874" s="682"/>
      <c r="BQ874" s="682"/>
      <c r="BR874" s="682"/>
      <c r="BS874" s="682"/>
      <c r="BT874" s="685"/>
      <c r="BU874" s="686"/>
      <c r="BV874" s="684"/>
      <c r="BW874" s="687"/>
    </row>
    <row r="875" spans="2:75" ht="15.75" customHeight="1">
      <c r="B875" s="363" t="s">
        <v>1710</v>
      </c>
      <c r="C875" s="364">
        <v>28651543000198</v>
      </c>
      <c r="D875" s="365" t="s">
        <v>13</v>
      </c>
      <c r="E875" s="365" t="s">
        <v>615</v>
      </c>
      <c r="F875" s="365" t="s">
        <v>619</v>
      </c>
      <c r="G875" s="366" t="s">
        <v>34</v>
      </c>
      <c r="H875" s="366" t="s">
        <v>1338</v>
      </c>
      <c r="I875" s="366" t="s">
        <v>34</v>
      </c>
      <c r="J875" s="366"/>
      <c r="K875" s="367" t="s">
        <v>48</v>
      </c>
      <c r="L875" s="368"/>
      <c r="M875" s="368"/>
      <c r="N875" s="367">
        <v>459070</v>
      </c>
      <c r="O875" s="367" t="s">
        <v>1321</v>
      </c>
      <c r="P875" s="371">
        <v>43154</v>
      </c>
      <c r="Q875" s="372">
        <v>7970930.6200000001</v>
      </c>
      <c r="R875" s="372">
        <v>19776802.37376985</v>
      </c>
      <c r="S875" s="367">
        <v>5</v>
      </c>
      <c r="T875" s="369">
        <v>-0.19779917336650266</v>
      </c>
      <c r="U875" s="369">
        <v>-2.2248279967649114</v>
      </c>
      <c r="V875" s="369">
        <v>-0.18722265943290661</v>
      </c>
      <c r="W875" s="369">
        <v>-1.718274976417788</v>
      </c>
      <c r="X875" s="369">
        <v>-0.14147669824226572</v>
      </c>
      <c r="Y875" s="369">
        <v>-0.99483449542896507</v>
      </c>
      <c r="Z875" s="369">
        <v>-9.8354824683212549E-2</v>
      </c>
      <c r="AA875" s="369">
        <v>-0.53746620359226782</v>
      </c>
      <c r="AB875" s="369">
        <v>0.12861188753377359</v>
      </c>
      <c r="AC875" s="373">
        <v>-2.3499602396794312</v>
      </c>
      <c r="AD875" s="555">
        <v>22282992000120</v>
      </c>
      <c r="AE875" s="370" t="s">
        <v>2487</v>
      </c>
      <c r="AF875" s="370" t="s">
        <v>2487</v>
      </c>
      <c r="AG875" s="374" t="s">
        <v>1448</v>
      </c>
      <c r="AH875" s="374" t="s">
        <v>2279</v>
      </c>
      <c r="AI875" s="374">
        <v>1000</v>
      </c>
      <c r="AJ875" s="374">
        <v>1000</v>
      </c>
      <c r="AK875" s="374">
        <v>1000</v>
      </c>
      <c r="AL875" s="369">
        <v>9.4999999999999998E-3</v>
      </c>
      <c r="AM875" s="369" t="s">
        <v>34</v>
      </c>
      <c r="AN875" s="369" t="s">
        <v>64</v>
      </c>
      <c r="AO875" s="367" t="s">
        <v>1324</v>
      </c>
      <c r="AP875" s="370" t="s">
        <v>13</v>
      </c>
      <c r="AQ875" s="376" t="s">
        <v>679</v>
      </c>
      <c r="AR875" s="369" t="s">
        <v>34</v>
      </c>
      <c r="AS875" s="369" t="s">
        <v>34</v>
      </c>
      <c r="AT875" s="369"/>
      <c r="AX875" s="680"/>
      <c r="AY875" s="681"/>
      <c r="AZ875" s="681"/>
      <c r="BA875" s="681"/>
      <c r="BB875" s="682"/>
      <c r="BC875" s="681"/>
      <c r="BD875" s="681"/>
      <c r="BE875" s="681"/>
      <c r="BF875" s="681"/>
      <c r="BG875" s="682"/>
      <c r="BH875" s="682"/>
      <c r="BI875" s="683"/>
      <c r="BJ875" s="683"/>
      <c r="BK875" s="683"/>
      <c r="BL875" s="682"/>
      <c r="BM875" s="682"/>
      <c r="BN875" s="682"/>
      <c r="BO875" s="682"/>
      <c r="BP875" s="682"/>
      <c r="BQ875" s="682"/>
      <c r="BR875" s="682"/>
      <c r="BS875" s="682"/>
      <c r="BT875" s="685"/>
      <c r="BU875" s="686"/>
      <c r="BV875" s="684"/>
      <c r="BW875" s="687"/>
    </row>
    <row r="876" spans="2:75" ht="15.75" customHeight="1">
      <c r="B876" s="363" t="s">
        <v>550</v>
      </c>
      <c r="C876" s="364">
        <v>20077065000142</v>
      </c>
      <c r="D876" s="365" t="s">
        <v>14</v>
      </c>
      <c r="E876" s="365" t="s">
        <v>15</v>
      </c>
      <c r="F876" s="365" t="s">
        <v>17</v>
      </c>
      <c r="G876" s="366"/>
      <c r="H876" s="366" t="s">
        <v>34</v>
      </c>
      <c r="I876" s="366" t="s">
        <v>34</v>
      </c>
      <c r="J876" s="366" t="s">
        <v>611</v>
      </c>
      <c r="K876" s="367" t="s">
        <v>49</v>
      </c>
      <c r="L876" s="368"/>
      <c r="M876" s="368" t="s">
        <v>1418</v>
      </c>
      <c r="N876" s="367">
        <v>367044</v>
      </c>
      <c r="O876" s="367" t="s">
        <v>1321</v>
      </c>
      <c r="P876" s="371">
        <v>41774</v>
      </c>
      <c r="Q876" s="372">
        <v>13904308.9</v>
      </c>
      <c r="R876" s="372">
        <v>13449171.167261917</v>
      </c>
      <c r="S876" s="367">
        <v>3</v>
      </c>
      <c r="T876" s="369">
        <v>-6.2457374740868876E-2</v>
      </c>
      <c r="U876" s="369">
        <v>-0.80739867379105668</v>
      </c>
      <c r="V876" s="369">
        <v>1.2268100672079729E-2</v>
      </c>
      <c r="W876" s="369">
        <v>0.12026840786757716</v>
      </c>
      <c r="X876" s="369">
        <v>-1.6195100056115463E-2</v>
      </c>
      <c r="Y876" s="369">
        <v>-0.12281038573630543</v>
      </c>
      <c r="Z876" s="369">
        <v>0.27653374264900554</v>
      </c>
      <c r="AA876" s="369">
        <v>1.5719074422104788</v>
      </c>
      <c r="AB876" s="369">
        <v>0.16026457612036854</v>
      </c>
      <c r="AC876" s="373">
        <v>-0.45045915356589594</v>
      </c>
      <c r="AD876" s="555">
        <v>0</v>
      </c>
      <c r="AE876" s="370" t="s">
        <v>2489</v>
      </c>
      <c r="AF876" s="370" t="s">
        <v>2287</v>
      </c>
      <c r="AG876" s="374" t="s">
        <v>1445</v>
      </c>
      <c r="AH876" s="374" t="s">
        <v>2282</v>
      </c>
      <c r="AI876" s="374">
        <v>500</v>
      </c>
      <c r="AJ876" s="374">
        <v>0</v>
      </c>
      <c r="AK876" s="374">
        <v>0</v>
      </c>
      <c r="AL876" s="369">
        <v>1.7000000000000001E-3</v>
      </c>
      <c r="AM876" s="369" t="s">
        <v>34</v>
      </c>
      <c r="AN876" s="369" t="s">
        <v>34</v>
      </c>
      <c r="AO876" s="367" t="s">
        <v>1324</v>
      </c>
      <c r="AP876" s="370" t="s">
        <v>17</v>
      </c>
      <c r="AQ876" s="376" t="s">
        <v>17</v>
      </c>
      <c r="AR876" s="369">
        <v>5.666666666666666E-4</v>
      </c>
      <c r="AS876" s="369">
        <v>5.666666666666666E-4</v>
      </c>
      <c r="AT876" s="369"/>
      <c r="AX876" s="680"/>
      <c r="AY876" s="681"/>
      <c r="AZ876" s="681"/>
      <c r="BA876" s="681"/>
      <c r="BB876" s="682"/>
      <c r="BC876" s="681"/>
      <c r="BD876" s="681"/>
      <c r="BE876" s="681"/>
      <c r="BF876" s="681"/>
      <c r="BG876" s="682"/>
      <c r="BH876" s="682"/>
      <c r="BI876" s="683"/>
      <c r="BJ876" s="683"/>
      <c r="BK876" s="683"/>
      <c r="BL876" s="682"/>
      <c r="BM876" s="682"/>
      <c r="BN876" s="682"/>
      <c r="BO876" s="682"/>
      <c r="BP876" s="682"/>
      <c r="BQ876" s="682"/>
      <c r="BR876" s="682"/>
      <c r="BS876" s="682"/>
      <c r="BT876" s="685"/>
      <c r="BU876" s="686"/>
      <c r="BV876" s="684"/>
      <c r="BW876" s="687"/>
    </row>
    <row r="877" spans="2:75" ht="15.75" customHeight="1">
      <c r="B877" s="363" t="s">
        <v>283</v>
      </c>
      <c r="C877" s="364">
        <v>9296009000166</v>
      </c>
      <c r="D877" s="365" t="s">
        <v>14</v>
      </c>
      <c r="E877" s="365" t="s">
        <v>607</v>
      </c>
      <c r="F877" s="365"/>
      <c r="G877" s="366"/>
      <c r="H877" s="366" t="s">
        <v>34</v>
      </c>
      <c r="I877" s="366" t="s">
        <v>34</v>
      </c>
      <c r="J877" s="366" t="s">
        <v>608</v>
      </c>
      <c r="K877" s="367" t="s">
        <v>48</v>
      </c>
      <c r="L877" s="368"/>
      <c r="M877" s="368" t="s">
        <v>34</v>
      </c>
      <c r="N877" s="367">
        <v>219517</v>
      </c>
      <c r="O877" s="367" t="s">
        <v>1321</v>
      </c>
      <c r="P877" s="371">
        <v>39758</v>
      </c>
      <c r="Q877" s="372">
        <v>11291054.08</v>
      </c>
      <c r="R877" s="372">
        <v>13069632.265555562</v>
      </c>
      <c r="S877" s="367">
        <v>3</v>
      </c>
      <c r="T877" s="369">
        <v>8.7358532088828156E-2</v>
      </c>
      <c r="U877" s="369">
        <v>1.1293007950700829</v>
      </c>
      <c r="V877" s="369">
        <v>-1.0338908787900114E-2</v>
      </c>
      <c r="W877" s="369">
        <v>-0.10135587669562675</v>
      </c>
      <c r="X877" s="369">
        <v>0.39985739794322428</v>
      </c>
      <c r="Y877" s="369">
        <v>3.0321912869182612</v>
      </c>
      <c r="Z877" s="369">
        <v>0.49422099578321377</v>
      </c>
      <c r="AA877" s="369">
        <v>2.809312360677664</v>
      </c>
      <c r="AB877" s="369">
        <v>0.23365573768125128</v>
      </c>
      <c r="AC877" s="373">
        <v>-0.34375421099460035</v>
      </c>
      <c r="AD877" s="555">
        <v>0</v>
      </c>
      <c r="AE877" s="370" t="s">
        <v>2489</v>
      </c>
      <c r="AF877" s="370" t="s">
        <v>2287</v>
      </c>
      <c r="AG877" s="374" t="s">
        <v>1445</v>
      </c>
      <c r="AH877" s="374" t="s">
        <v>2282</v>
      </c>
      <c r="AI877" s="374">
        <v>500</v>
      </c>
      <c r="AJ877" s="374">
        <v>0</v>
      </c>
      <c r="AK877" s="374">
        <v>0</v>
      </c>
      <c r="AL877" s="369">
        <v>2.5000000000000001E-2</v>
      </c>
      <c r="AM877" s="369">
        <v>0.2</v>
      </c>
      <c r="AN877" s="369" t="s">
        <v>2329</v>
      </c>
      <c r="AO877" s="367" t="s">
        <v>1324</v>
      </c>
      <c r="AP877" s="370" t="s">
        <v>716</v>
      </c>
      <c r="AQ877" s="376" t="s">
        <v>670</v>
      </c>
      <c r="AR877" s="369">
        <v>8.3333333333333332E-3</v>
      </c>
      <c r="AS877" s="369">
        <v>8.3333333333333332E-3</v>
      </c>
      <c r="AT877" s="369"/>
      <c r="AX877" s="680"/>
      <c r="AY877" s="681"/>
      <c r="AZ877" s="681"/>
      <c r="BA877" s="681"/>
      <c r="BB877" s="682"/>
      <c r="BC877" s="681"/>
      <c r="BD877" s="681"/>
      <c r="BE877" s="681"/>
      <c r="BF877" s="681"/>
      <c r="BG877" s="682"/>
      <c r="BH877" s="682"/>
      <c r="BI877" s="683"/>
      <c r="BJ877" s="683"/>
      <c r="BK877" s="683"/>
      <c r="BL877" s="682"/>
      <c r="BM877" s="682"/>
      <c r="BN877" s="682"/>
      <c r="BO877" s="682"/>
      <c r="BP877" s="682"/>
      <c r="BQ877" s="682"/>
      <c r="BR877" s="682"/>
      <c r="BS877" s="682"/>
      <c r="BT877" s="685"/>
      <c r="BU877" s="686"/>
      <c r="BV877" s="684"/>
      <c r="BW877" s="687"/>
    </row>
    <row r="878" spans="2:75" ht="15.75" customHeight="1">
      <c r="B878" s="363" t="s">
        <v>1066</v>
      </c>
      <c r="C878" s="364">
        <v>9296022000115</v>
      </c>
      <c r="D878" s="365" t="s">
        <v>14</v>
      </c>
      <c r="E878" s="365" t="s">
        <v>607</v>
      </c>
      <c r="F878" s="365"/>
      <c r="G878" s="366"/>
      <c r="H878" s="366" t="s">
        <v>34</v>
      </c>
      <c r="I878" s="366" t="s">
        <v>34</v>
      </c>
      <c r="J878" s="366" t="s">
        <v>608</v>
      </c>
      <c r="K878" s="367" t="s">
        <v>48</v>
      </c>
      <c r="L878" s="368"/>
      <c r="M878" s="368" t="s">
        <v>34</v>
      </c>
      <c r="N878" s="367">
        <v>220272</v>
      </c>
      <c r="O878" s="367" t="s">
        <v>1321</v>
      </c>
      <c r="P878" s="371">
        <v>39773</v>
      </c>
      <c r="Q878" s="372">
        <v>39129294.130000003</v>
      </c>
      <c r="R878" s="372">
        <v>46430485.102936484</v>
      </c>
      <c r="S878" s="367">
        <v>3</v>
      </c>
      <c r="T878" s="369">
        <v>6.4820041114125537E-2</v>
      </c>
      <c r="U878" s="369">
        <v>0.83794132314660053</v>
      </c>
      <c r="V878" s="369">
        <v>-6.828872905458705E-2</v>
      </c>
      <c r="W878" s="369">
        <v>-0.66945788416840979</v>
      </c>
      <c r="X878" s="369">
        <v>0.3434766660151094</v>
      </c>
      <c r="Y878" s="369">
        <v>2.6046459545526006</v>
      </c>
      <c r="Z878" s="369">
        <v>0.31977684271676665</v>
      </c>
      <c r="AA878" s="369">
        <v>1.8177152419011058</v>
      </c>
      <c r="AB878" s="369">
        <v>0.25936428329552341</v>
      </c>
      <c r="AC878" s="373">
        <v>-0.51784147168722516</v>
      </c>
      <c r="AD878" s="555">
        <v>0</v>
      </c>
      <c r="AE878" s="370" t="s">
        <v>2489</v>
      </c>
      <c r="AF878" s="370" t="s">
        <v>2287</v>
      </c>
      <c r="AG878" s="374" t="s">
        <v>1445</v>
      </c>
      <c r="AH878" s="374" t="s">
        <v>2282</v>
      </c>
      <c r="AI878" s="374">
        <v>500</v>
      </c>
      <c r="AJ878" s="374">
        <v>0</v>
      </c>
      <c r="AK878" s="374">
        <v>0</v>
      </c>
      <c r="AL878" s="369">
        <v>2.5000000000000001E-2</v>
      </c>
      <c r="AM878" s="369">
        <v>0.2</v>
      </c>
      <c r="AN878" s="369" t="s">
        <v>2329</v>
      </c>
      <c r="AO878" s="367" t="s">
        <v>1324</v>
      </c>
      <c r="AP878" s="370" t="s">
        <v>716</v>
      </c>
      <c r="AQ878" s="376" t="s">
        <v>681</v>
      </c>
      <c r="AR878" s="369">
        <v>8.3333333333333332E-3</v>
      </c>
      <c r="AS878" s="369">
        <v>8.3333333333333332E-3</v>
      </c>
      <c r="AT878" s="369"/>
      <c r="AX878" s="680"/>
      <c r="AY878" s="681"/>
      <c r="AZ878" s="681"/>
      <c r="BA878" s="681"/>
      <c r="BB878" s="682"/>
      <c r="BC878" s="681"/>
      <c r="BD878" s="681"/>
      <c r="BE878" s="681"/>
      <c r="BF878" s="681"/>
      <c r="BG878" s="682"/>
      <c r="BH878" s="682"/>
      <c r="BI878" s="683"/>
      <c r="BJ878" s="683"/>
      <c r="BK878" s="683"/>
      <c r="BL878" s="682"/>
      <c r="BM878" s="682"/>
      <c r="BN878" s="682"/>
      <c r="BO878" s="682"/>
      <c r="BP878" s="682"/>
      <c r="BQ878" s="682"/>
      <c r="BR878" s="682"/>
      <c r="BS878" s="682"/>
      <c r="BT878" s="685"/>
      <c r="BU878" s="686"/>
      <c r="BV878" s="684"/>
      <c r="BW878" s="687"/>
    </row>
    <row r="879" spans="2:75" ht="15.75" customHeight="1">
      <c r="B879" s="363" t="s">
        <v>284</v>
      </c>
      <c r="C879" s="364">
        <v>7187591000105</v>
      </c>
      <c r="D879" s="365" t="s">
        <v>13</v>
      </c>
      <c r="E879" s="365" t="s">
        <v>615</v>
      </c>
      <c r="F879" s="365" t="s">
        <v>619</v>
      </c>
      <c r="G879" s="366" t="s">
        <v>34</v>
      </c>
      <c r="H879" s="366" t="s">
        <v>865</v>
      </c>
      <c r="I879" s="366" t="s">
        <v>34</v>
      </c>
      <c r="J879" s="366"/>
      <c r="K879" s="367" t="s">
        <v>48</v>
      </c>
      <c r="L879" s="368"/>
      <c r="M879" s="368" t="s">
        <v>34</v>
      </c>
      <c r="N879" s="367">
        <v>153524</v>
      </c>
      <c r="O879" s="367" t="s">
        <v>1321</v>
      </c>
      <c r="P879" s="371">
        <v>38726</v>
      </c>
      <c r="Q879" s="372">
        <v>69149361.260000005</v>
      </c>
      <c r="R879" s="372">
        <v>84703956.472817451</v>
      </c>
      <c r="S879" s="367">
        <v>30</v>
      </c>
      <c r="T879" s="369">
        <v>7.4254874430111251E-2</v>
      </c>
      <c r="U879" s="369">
        <v>0.95990725492602147</v>
      </c>
      <c r="V879" s="369">
        <v>6.0932748092652256E-2</v>
      </c>
      <c r="W879" s="369">
        <v>0.59734467428829152</v>
      </c>
      <c r="X879" s="369">
        <v>4.9500623034709035E-2</v>
      </c>
      <c r="Y879" s="369">
        <v>0.37537221678259947</v>
      </c>
      <c r="Z879" s="369">
        <v>0.1655938260771046</v>
      </c>
      <c r="AA879" s="369">
        <v>0.9412889909970068</v>
      </c>
      <c r="AB879" s="369">
        <v>6.2065304550871961E-2</v>
      </c>
      <c r="AC879" s="373">
        <v>-0.58129953505372978</v>
      </c>
      <c r="AD879" s="555">
        <v>0</v>
      </c>
      <c r="AE879" s="370" t="s">
        <v>2489</v>
      </c>
      <c r="AF879" s="370" t="s">
        <v>2287</v>
      </c>
      <c r="AG879" s="374" t="s">
        <v>1445</v>
      </c>
      <c r="AH879" s="374" t="s">
        <v>2282</v>
      </c>
      <c r="AI879" s="374">
        <v>500</v>
      </c>
      <c r="AJ879" s="374">
        <v>0</v>
      </c>
      <c r="AK879" s="374">
        <v>0</v>
      </c>
      <c r="AL879" s="369">
        <v>0.02</v>
      </c>
      <c r="AM879" s="369">
        <v>0.2</v>
      </c>
      <c r="AN879" s="369" t="s">
        <v>64</v>
      </c>
      <c r="AO879" s="367" t="s">
        <v>1324</v>
      </c>
      <c r="AP879" s="370" t="s">
        <v>13</v>
      </c>
      <c r="AQ879" s="376" t="s">
        <v>664</v>
      </c>
      <c r="AR879" s="369">
        <v>6.6666666666666662E-3</v>
      </c>
      <c r="AS879" s="369">
        <v>6.6666666666666662E-3</v>
      </c>
      <c r="AT879" s="369"/>
      <c r="AW879" s="680"/>
      <c r="AX879" s="680"/>
      <c r="AY879" s="681"/>
      <c r="AZ879" s="681"/>
      <c r="BA879" s="681"/>
      <c r="BB879" s="682"/>
      <c r="BC879" s="681"/>
      <c r="BD879" s="681"/>
      <c r="BE879" s="681"/>
      <c r="BF879" s="681"/>
      <c r="BG879" s="682"/>
      <c r="BH879" s="682"/>
      <c r="BI879" s="683"/>
      <c r="BJ879" s="683"/>
      <c r="BK879" s="683"/>
      <c r="BL879" s="218"/>
      <c r="BM879" s="682"/>
      <c r="BN879" s="682"/>
      <c r="BO879" s="682"/>
      <c r="BP879" s="682"/>
      <c r="BQ879" s="682"/>
      <c r="BR879" s="682"/>
      <c r="BS879" s="682"/>
      <c r="BT879" s="685"/>
      <c r="BU879" s="686"/>
      <c r="BV879" s="684"/>
      <c r="BW879" s="687"/>
    </row>
    <row r="880" spans="2:75" ht="15.75" customHeight="1">
      <c r="B880" s="363" t="s">
        <v>1067</v>
      </c>
      <c r="C880" s="364">
        <v>8610270000126</v>
      </c>
      <c r="D880" s="365" t="s">
        <v>11</v>
      </c>
      <c r="E880" s="365" t="s">
        <v>620</v>
      </c>
      <c r="F880" s="365" t="s">
        <v>663</v>
      </c>
      <c r="G880" s="366" t="s">
        <v>738</v>
      </c>
      <c r="H880" s="366" t="s">
        <v>34</v>
      </c>
      <c r="I880" s="366" t="s">
        <v>1304</v>
      </c>
      <c r="J880" s="366" t="s">
        <v>608</v>
      </c>
      <c r="K880" s="367" t="s">
        <v>48</v>
      </c>
      <c r="L880" s="368"/>
      <c r="M880" s="368" t="s">
        <v>34</v>
      </c>
      <c r="N880" s="367">
        <v>180203</v>
      </c>
      <c r="O880" s="367" t="s">
        <v>1321</v>
      </c>
      <c r="P880" s="371">
        <v>39160</v>
      </c>
      <c r="Q880" s="372">
        <v>106008271.56999999</v>
      </c>
      <c r="R880" s="372">
        <v>105933340.52686517</v>
      </c>
      <c r="S880" s="367">
        <v>0</v>
      </c>
      <c r="T880" s="369">
        <v>7.5610551302297546E-2</v>
      </c>
      <c r="U880" s="369">
        <v>0.97743235445564014</v>
      </c>
      <c r="V880" s="369">
        <v>0.10154275070472796</v>
      </c>
      <c r="W880" s="369">
        <v>0.99545848898561784</v>
      </c>
      <c r="X880" s="369">
        <v>0.12039623781237707</v>
      </c>
      <c r="Y880" s="369">
        <v>0.91298654257802214</v>
      </c>
      <c r="Z880" s="369">
        <v>0.15704579326790769</v>
      </c>
      <c r="AA880" s="369">
        <v>0.89269920133762792</v>
      </c>
      <c r="AB880" s="369">
        <v>6.1778892221894663E-3</v>
      </c>
      <c r="AC880" s="373">
        <v>-6.5203084842171369E-2</v>
      </c>
      <c r="AD880" s="555">
        <v>0</v>
      </c>
      <c r="AE880" s="370" t="s">
        <v>2489</v>
      </c>
      <c r="AF880" s="370" t="s">
        <v>2287</v>
      </c>
      <c r="AG880" s="374" t="s">
        <v>1445</v>
      </c>
      <c r="AH880" s="374" t="s">
        <v>2282</v>
      </c>
      <c r="AI880" s="374">
        <v>100</v>
      </c>
      <c r="AJ880" s="374">
        <v>0</v>
      </c>
      <c r="AK880" s="374">
        <v>0</v>
      </c>
      <c r="AL880" s="369">
        <v>4.5000000000000005E-3</v>
      </c>
      <c r="AM880" s="369" t="s">
        <v>34</v>
      </c>
      <c r="AN880" s="369" t="s">
        <v>34</v>
      </c>
      <c r="AO880" s="367" t="s">
        <v>1324</v>
      </c>
      <c r="AP880" s="370" t="s">
        <v>11</v>
      </c>
      <c r="AQ880" s="376" t="s">
        <v>675</v>
      </c>
      <c r="AR880" s="369">
        <v>1.4999999999999998E-3</v>
      </c>
      <c r="AS880" s="369">
        <v>1.4999999999999998E-3</v>
      </c>
      <c r="AT880" s="369"/>
      <c r="AX880" s="680"/>
      <c r="AY880" s="681"/>
      <c r="AZ880" s="681"/>
      <c r="BA880" s="681"/>
      <c r="BB880" s="682"/>
      <c r="BC880" s="681"/>
      <c r="BD880" s="681"/>
      <c r="BE880" s="681"/>
      <c r="BF880" s="681"/>
      <c r="BG880" s="682"/>
      <c r="BH880" s="682"/>
      <c r="BI880" s="683"/>
      <c r="BJ880" s="683"/>
      <c r="BK880" s="683"/>
      <c r="BL880" s="682"/>
      <c r="BM880" s="682"/>
      <c r="BN880" s="682"/>
      <c r="BO880" s="682"/>
      <c r="BP880" s="682"/>
      <c r="BQ880" s="682"/>
      <c r="BR880" s="682"/>
      <c r="BS880" s="682"/>
      <c r="BT880" s="685"/>
      <c r="BU880" s="686"/>
      <c r="BV880" s="684"/>
      <c r="BW880" s="687"/>
    </row>
    <row r="881" spans="2:75" ht="15.75" customHeight="1">
      <c r="B881" s="363" t="s">
        <v>285</v>
      </c>
      <c r="C881" s="364">
        <v>32397723000162</v>
      </c>
      <c r="D881" s="365" t="s">
        <v>13</v>
      </c>
      <c r="E881" s="365" t="s">
        <v>615</v>
      </c>
      <c r="F881" s="365" t="s">
        <v>619</v>
      </c>
      <c r="G881" s="366" t="s">
        <v>34</v>
      </c>
      <c r="H881" s="366" t="s">
        <v>1338</v>
      </c>
      <c r="I881" s="366" t="s">
        <v>34</v>
      </c>
      <c r="J881" s="366" t="s">
        <v>611</v>
      </c>
      <c r="K881" s="367" t="s">
        <v>48</v>
      </c>
      <c r="L881" s="368" t="s">
        <v>1339</v>
      </c>
      <c r="M881" s="368" t="s">
        <v>1418</v>
      </c>
      <c r="N881" s="367">
        <v>486280</v>
      </c>
      <c r="O881" s="367" t="s">
        <v>1321</v>
      </c>
      <c r="P881" s="371">
        <v>43497</v>
      </c>
      <c r="Q881" s="372">
        <v>1048828353.51</v>
      </c>
      <c r="R881" s="372">
        <v>779886124.98400843</v>
      </c>
      <c r="S881" s="367">
        <v>31</v>
      </c>
      <c r="T881" s="369">
        <v>0.24111743375701944</v>
      </c>
      <c r="U881" s="369">
        <v>3.1169721278075642</v>
      </c>
      <c r="V881" s="369">
        <v>0.20983583819991947</v>
      </c>
      <c r="W881" s="369">
        <v>2.0570928498571446</v>
      </c>
      <c r="X881" s="369">
        <v>0.26659591757476298</v>
      </c>
      <c r="Y881" s="369">
        <v>2.0216452729304151</v>
      </c>
      <c r="Z881" s="369">
        <v>0.62768471634272949</v>
      </c>
      <c r="AA881" s="369">
        <v>3.5679634157096163</v>
      </c>
      <c r="AB881" s="369">
        <v>0.1268295866738699</v>
      </c>
      <c r="AC881" s="373">
        <v>0.79982215399249545</v>
      </c>
      <c r="AD881" s="555">
        <v>37098935000162</v>
      </c>
      <c r="AE881" s="370" t="s">
        <v>2490</v>
      </c>
      <c r="AF881" s="370" t="s">
        <v>2278</v>
      </c>
      <c r="AG881" s="374" t="s">
        <v>1444</v>
      </c>
      <c r="AH881" s="374" t="s">
        <v>2282</v>
      </c>
      <c r="AI881" s="374">
        <v>5000</v>
      </c>
      <c r="AJ881" s="374">
        <v>1000</v>
      </c>
      <c r="AK881" s="374">
        <v>1000</v>
      </c>
      <c r="AL881" s="369">
        <v>0.02</v>
      </c>
      <c r="AM881" s="369">
        <v>0.2</v>
      </c>
      <c r="AN881" s="369" t="s">
        <v>34</v>
      </c>
      <c r="AO881" s="367" t="s">
        <v>1324</v>
      </c>
      <c r="AP881" s="370" t="s">
        <v>13</v>
      </c>
      <c r="AQ881" s="376" t="s">
        <v>668</v>
      </c>
      <c r="AR881" s="369" t="s">
        <v>34</v>
      </c>
      <c r="AS881" s="369" t="s">
        <v>34</v>
      </c>
      <c r="AT881" s="369"/>
      <c r="AX881" s="680"/>
      <c r="AY881" s="681"/>
      <c r="AZ881" s="681"/>
      <c r="BA881" s="681"/>
      <c r="BB881" s="682"/>
      <c r="BC881" s="681"/>
      <c r="BD881" s="681"/>
      <c r="BE881" s="681"/>
      <c r="BF881" s="681"/>
      <c r="BG881" s="682"/>
      <c r="BH881" s="682"/>
      <c r="BI881" s="683"/>
      <c r="BJ881" s="683"/>
      <c r="BK881" s="683"/>
      <c r="BL881" s="682"/>
      <c r="BM881" s="682"/>
      <c r="BN881" s="682"/>
      <c r="BO881" s="682"/>
      <c r="BP881" s="682"/>
      <c r="BQ881" s="682"/>
      <c r="BR881" s="682"/>
      <c r="BS881" s="682"/>
      <c r="BT881" s="685"/>
      <c r="BU881" s="686"/>
      <c r="BV881" s="684"/>
      <c r="BW881" s="687"/>
    </row>
    <row r="882" spans="2:75" ht="15.75" customHeight="1">
      <c r="B882" s="363" t="s">
        <v>286</v>
      </c>
      <c r="C882" s="364">
        <v>13143673000142</v>
      </c>
      <c r="D882" s="365" t="s">
        <v>13</v>
      </c>
      <c r="E882" s="365" t="s">
        <v>615</v>
      </c>
      <c r="F882" s="365" t="s">
        <v>619</v>
      </c>
      <c r="G882" s="366" t="s">
        <v>34</v>
      </c>
      <c r="H882" s="366" t="s">
        <v>1337</v>
      </c>
      <c r="I882" s="366" t="s">
        <v>34</v>
      </c>
      <c r="J882" s="366"/>
      <c r="K882" s="367" t="s">
        <v>48</v>
      </c>
      <c r="L882" s="368"/>
      <c r="M882" s="368" t="s">
        <v>1418</v>
      </c>
      <c r="N882" s="367">
        <v>272922</v>
      </c>
      <c r="O882" s="367" t="s">
        <v>1321</v>
      </c>
      <c r="P882" s="371">
        <v>40660</v>
      </c>
      <c r="Q882" s="372">
        <v>18854142.390000001</v>
      </c>
      <c r="R882" s="372">
        <v>17992472.482261911</v>
      </c>
      <c r="S882" s="367">
        <v>32</v>
      </c>
      <c r="T882" s="369">
        <v>5.5832906725838072E-2</v>
      </c>
      <c r="U882" s="369">
        <v>0.72176288278802392</v>
      </c>
      <c r="V882" s="369">
        <v>6.7025986454859465E-2</v>
      </c>
      <c r="W882" s="369">
        <v>0.65707878441408274</v>
      </c>
      <c r="X882" s="369">
        <v>0.15306164072596062</v>
      </c>
      <c r="Y882" s="369">
        <v>1.1606942268867821</v>
      </c>
      <c r="Z882" s="369">
        <v>0.24091301062576043</v>
      </c>
      <c r="AA882" s="369">
        <v>1.3694276535671326</v>
      </c>
      <c r="AB882" s="369">
        <v>3.2115119662256789E-2</v>
      </c>
      <c r="AC882" s="373">
        <v>-0.98876821200947551</v>
      </c>
      <c r="AD882" s="555">
        <v>0</v>
      </c>
      <c r="AE882" s="370" t="s">
        <v>2382</v>
      </c>
      <c r="AF882" s="370" t="s">
        <v>2278</v>
      </c>
      <c r="AG882" s="374" t="s">
        <v>1444</v>
      </c>
      <c r="AH882" s="374" t="s">
        <v>2279</v>
      </c>
      <c r="AI882" s="374">
        <v>0</v>
      </c>
      <c r="AJ882" s="374">
        <v>0</v>
      </c>
      <c r="AK882" s="374">
        <v>0</v>
      </c>
      <c r="AL882" s="369">
        <v>6.5000000000000006E-3</v>
      </c>
      <c r="AM882" s="369">
        <v>0.1</v>
      </c>
      <c r="AN882" s="369" t="s">
        <v>64</v>
      </c>
      <c r="AO882" s="367" t="s">
        <v>1324</v>
      </c>
      <c r="AP882" s="370" t="s">
        <v>13</v>
      </c>
      <c r="AQ882" s="376" t="s">
        <v>668</v>
      </c>
      <c r="AR882" s="369" t="s">
        <v>34</v>
      </c>
      <c r="AS882" s="369" t="s">
        <v>34</v>
      </c>
      <c r="AT882" s="369"/>
      <c r="AX882" s="680"/>
      <c r="AY882" s="681"/>
      <c r="AZ882" s="681"/>
      <c r="BA882" s="681"/>
      <c r="BB882" s="682"/>
      <c r="BC882" s="681"/>
      <c r="BD882" s="681"/>
      <c r="BE882" s="681"/>
      <c r="BF882" s="681"/>
      <c r="BG882" s="682"/>
      <c r="BH882" s="682"/>
      <c r="BI882" s="683"/>
      <c r="BJ882" s="683"/>
      <c r="BK882" s="683"/>
      <c r="BL882" s="682"/>
      <c r="BM882" s="682"/>
      <c r="BN882" s="682"/>
      <c r="BO882" s="682"/>
      <c r="BP882" s="682"/>
      <c r="BQ882" s="682"/>
      <c r="BR882" s="682"/>
      <c r="BS882" s="682"/>
      <c r="BT882" s="685"/>
      <c r="BU882" s="686"/>
      <c r="BV882" s="684"/>
      <c r="BW882" s="687"/>
    </row>
    <row r="883" spans="2:75" ht="15.75" customHeight="1">
      <c r="B883" s="363" t="s">
        <v>1068</v>
      </c>
      <c r="C883" s="364">
        <v>38049108000141</v>
      </c>
      <c r="D883" s="365" t="s">
        <v>13</v>
      </c>
      <c r="E883" s="365" t="s">
        <v>616</v>
      </c>
      <c r="F883" s="365" t="s">
        <v>617</v>
      </c>
      <c r="G883" s="366" t="s">
        <v>34</v>
      </c>
      <c r="H883" s="366" t="s">
        <v>1337</v>
      </c>
      <c r="I883" s="366" t="s">
        <v>34</v>
      </c>
      <c r="J883" s="366" t="s">
        <v>608</v>
      </c>
      <c r="K883" s="367" t="s">
        <v>48</v>
      </c>
      <c r="L883" s="368"/>
      <c r="M883" s="368" t="s">
        <v>34</v>
      </c>
      <c r="N883" s="367">
        <v>550124</v>
      </c>
      <c r="O883" s="367" t="s">
        <v>1321</v>
      </c>
      <c r="P883" s="371">
        <v>44067</v>
      </c>
      <c r="Q883" s="372">
        <v>466358483.31</v>
      </c>
      <c r="R883" s="372">
        <v>472336938.82281727</v>
      </c>
      <c r="S883" s="367">
        <v>17</v>
      </c>
      <c r="T883" s="369">
        <v>7.3751189367249559E-2</v>
      </c>
      <c r="U883" s="369">
        <v>0.95339601980846878</v>
      </c>
      <c r="V883" s="369">
        <v>5.1722220767163263E-2</v>
      </c>
      <c r="W883" s="369">
        <v>0.50705070893321358</v>
      </c>
      <c r="X883" s="369">
        <v>0.12177567451063975</v>
      </c>
      <c r="Y883" s="369">
        <v>0.9234470616501772</v>
      </c>
      <c r="Z883" s="369" t="s">
        <v>1421</v>
      </c>
      <c r="AA883" s="369" t="s">
        <v>1421</v>
      </c>
      <c r="AB883" s="369">
        <v>2.2079252128991714E-2</v>
      </c>
      <c r="AC883" s="373">
        <v>-2.1049238299249087</v>
      </c>
      <c r="AD883" s="555">
        <v>22222949000179</v>
      </c>
      <c r="AE883" s="370" t="s">
        <v>2491</v>
      </c>
      <c r="AF883" s="370" t="s">
        <v>2278</v>
      </c>
      <c r="AG883" s="374" t="s">
        <v>1444</v>
      </c>
      <c r="AH883" s="374" t="s">
        <v>2282</v>
      </c>
      <c r="AI883" s="374">
        <v>1000</v>
      </c>
      <c r="AJ883" s="374">
        <v>1000</v>
      </c>
      <c r="AK883" s="374">
        <v>1000</v>
      </c>
      <c r="AL883" s="369">
        <v>1.8500000000000003E-2</v>
      </c>
      <c r="AM883" s="369">
        <v>0.2</v>
      </c>
      <c r="AN883" s="369" t="s">
        <v>34</v>
      </c>
      <c r="AO883" s="367" t="s">
        <v>1324</v>
      </c>
      <c r="AP883" s="370" t="s">
        <v>13</v>
      </c>
      <c r="AQ883" s="376" t="s">
        <v>668</v>
      </c>
      <c r="AR883" s="369">
        <v>4.933333333333333E-3</v>
      </c>
      <c r="AS883" s="369">
        <v>4.933333333333333E-3</v>
      </c>
      <c r="AT883" s="369"/>
      <c r="AX883" s="680"/>
      <c r="AY883" s="681"/>
      <c r="AZ883" s="681"/>
      <c r="BA883" s="681"/>
      <c r="BB883" s="682"/>
      <c r="BC883" s="681"/>
      <c r="BD883" s="681"/>
      <c r="BE883" s="681"/>
      <c r="BF883" s="681"/>
      <c r="BG883" s="682"/>
      <c r="BH883" s="682"/>
      <c r="BI883" s="683"/>
      <c r="BJ883" s="683"/>
      <c r="BK883" s="683"/>
      <c r="BL883" s="682"/>
      <c r="BM883" s="682"/>
      <c r="BN883" s="682"/>
      <c r="BO883" s="682"/>
      <c r="BP883" s="682"/>
      <c r="BQ883" s="682"/>
      <c r="BR883" s="682"/>
      <c r="BS883" s="682"/>
      <c r="BT883" s="685"/>
      <c r="BU883" s="686"/>
      <c r="BV883" s="684"/>
      <c r="BW883" s="687"/>
    </row>
    <row r="884" spans="2:75" ht="15.75" customHeight="1">
      <c r="B884" s="363" t="s">
        <v>1069</v>
      </c>
      <c r="C884" s="364">
        <v>38049303000171</v>
      </c>
      <c r="D884" s="365" t="s">
        <v>14</v>
      </c>
      <c r="E884" s="365" t="s">
        <v>614</v>
      </c>
      <c r="F884" s="365"/>
      <c r="G884" s="366"/>
      <c r="H884" s="366" t="s">
        <v>865</v>
      </c>
      <c r="I884" s="366" t="s">
        <v>34</v>
      </c>
      <c r="J884" s="366" t="s">
        <v>608</v>
      </c>
      <c r="K884" s="367" t="s">
        <v>48</v>
      </c>
      <c r="L884" s="368"/>
      <c r="M884" s="368" t="s">
        <v>34</v>
      </c>
      <c r="N884" s="367">
        <v>550159</v>
      </c>
      <c r="O884" s="367" t="s">
        <v>1321</v>
      </c>
      <c r="P884" s="371">
        <v>44067</v>
      </c>
      <c r="Q884" s="372">
        <v>579945377.60000002</v>
      </c>
      <c r="R884" s="372">
        <v>667930731.12932587</v>
      </c>
      <c r="S884" s="367">
        <v>32</v>
      </c>
      <c r="T884" s="369">
        <v>6.3042034968304739E-2</v>
      </c>
      <c r="U884" s="369">
        <v>0.81495669066590315</v>
      </c>
      <c r="V884" s="369">
        <v>-0.12489436961169587</v>
      </c>
      <c r="W884" s="369">
        <v>-1.2243824359061923</v>
      </c>
      <c r="X884" s="369">
        <v>6.3773756821761785E-2</v>
      </c>
      <c r="Y884" s="369">
        <v>0.48360798315515302</v>
      </c>
      <c r="Z884" s="369" t="s">
        <v>1421</v>
      </c>
      <c r="AA884" s="369" t="s">
        <v>1421</v>
      </c>
      <c r="AB884" s="369">
        <v>0.16942379859669371</v>
      </c>
      <c r="AC884" s="373">
        <v>-1.2760802922530652</v>
      </c>
      <c r="AD884" s="555">
        <v>22222944000146</v>
      </c>
      <c r="AE884" s="370" t="s">
        <v>2491</v>
      </c>
      <c r="AF884" s="370" t="s">
        <v>2278</v>
      </c>
      <c r="AG884" s="374" t="s">
        <v>1444</v>
      </c>
      <c r="AH884" s="374" t="s">
        <v>2282</v>
      </c>
      <c r="AI884" s="374">
        <v>1000</v>
      </c>
      <c r="AJ884" s="374">
        <v>1000</v>
      </c>
      <c r="AK884" s="374">
        <v>1000</v>
      </c>
      <c r="AL884" s="369">
        <v>1.8500000000000003E-2</v>
      </c>
      <c r="AM884" s="369">
        <v>0.2</v>
      </c>
      <c r="AN884" s="369" t="s">
        <v>34</v>
      </c>
      <c r="AO884" s="367" t="s">
        <v>1324</v>
      </c>
      <c r="AP884" s="370" t="s">
        <v>13</v>
      </c>
      <c r="AQ884" s="376" t="s">
        <v>668</v>
      </c>
      <c r="AR884" s="369">
        <v>4.933333333333333E-3</v>
      </c>
      <c r="AS884" s="369">
        <v>4.933333333333333E-3</v>
      </c>
      <c r="AT884" s="369"/>
      <c r="AX884" s="680"/>
      <c r="AY884" s="681"/>
      <c r="AZ884" s="681"/>
      <c r="BA884" s="681"/>
      <c r="BB884" s="682"/>
      <c r="BC884" s="681"/>
      <c r="BD884" s="681"/>
      <c r="BE884" s="681"/>
      <c r="BF884" s="681"/>
      <c r="BG884" s="682"/>
      <c r="BH884" s="682"/>
      <c r="BI884" s="683"/>
      <c r="BJ884" s="683"/>
      <c r="BK884" s="683"/>
      <c r="BL884" s="682"/>
      <c r="BM884" s="682"/>
      <c r="BN884" s="682"/>
      <c r="BO884" s="682"/>
      <c r="BP884" s="682"/>
      <c r="BQ884" s="682"/>
      <c r="BR884" s="682"/>
      <c r="BS884" s="682"/>
      <c r="BT884" s="685"/>
      <c r="BU884" s="686"/>
      <c r="BV884" s="684"/>
      <c r="BW884" s="687"/>
    </row>
    <row r="885" spans="2:75" ht="15.75" customHeight="1">
      <c r="B885" s="363" t="s">
        <v>1070</v>
      </c>
      <c r="C885" s="364">
        <v>7899238000140</v>
      </c>
      <c r="D885" s="365" t="s">
        <v>14</v>
      </c>
      <c r="E885" s="365" t="s">
        <v>607</v>
      </c>
      <c r="F885" s="365"/>
      <c r="G885" s="366"/>
      <c r="H885" s="366" t="s">
        <v>34</v>
      </c>
      <c r="I885" s="366" t="s">
        <v>34</v>
      </c>
      <c r="J885" s="366" t="s">
        <v>608</v>
      </c>
      <c r="K885" s="367" t="s">
        <v>48</v>
      </c>
      <c r="L885" s="368"/>
      <c r="M885" s="368" t="s">
        <v>34</v>
      </c>
      <c r="N885" s="367">
        <v>156906</v>
      </c>
      <c r="O885" s="367" t="s">
        <v>1321</v>
      </c>
      <c r="P885" s="371">
        <v>38818</v>
      </c>
      <c r="Q885" s="372">
        <v>263782067.75999999</v>
      </c>
      <c r="R885" s="372">
        <v>262821017.44202396</v>
      </c>
      <c r="S885" s="367">
        <v>3</v>
      </c>
      <c r="T885" s="369">
        <v>9.3350381841263985E-3</v>
      </c>
      <c r="U885" s="369">
        <v>0.12067586063172524</v>
      </c>
      <c r="V885" s="369">
        <v>-0.10882123628270757</v>
      </c>
      <c r="W885" s="369">
        <v>-1.066811984978925</v>
      </c>
      <c r="X885" s="369">
        <v>-0.1630887033432582</v>
      </c>
      <c r="Y885" s="369">
        <v>-1.2367312642354586</v>
      </c>
      <c r="Z885" s="369">
        <v>-1.225025775958255E-2</v>
      </c>
      <c r="AA885" s="369">
        <v>-6.9634436495244548E-2</v>
      </c>
      <c r="AB885" s="369">
        <v>0.24563526007262046</v>
      </c>
      <c r="AC885" s="373">
        <v>-0.74171053757501104</v>
      </c>
      <c r="AD885" s="555">
        <v>0</v>
      </c>
      <c r="AE885" s="370" t="s">
        <v>2492</v>
      </c>
      <c r="AF885" s="370" t="s">
        <v>741</v>
      </c>
      <c r="AG885" s="374" t="s">
        <v>741</v>
      </c>
      <c r="AH885" s="374" t="s">
        <v>2282</v>
      </c>
      <c r="AI885" s="374">
        <v>5000</v>
      </c>
      <c r="AJ885" s="374">
        <v>0</v>
      </c>
      <c r="AK885" s="374">
        <v>5000</v>
      </c>
      <c r="AL885" s="369">
        <v>2.5000000000000001E-2</v>
      </c>
      <c r="AM885" s="369">
        <v>0.2</v>
      </c>
      <c r="AN885" s="369" t="s">
        <v>2329</v>
      </c>
      <c r="AO885" s="367" t="s">
        <v>1324</v>
      </c>
      <c r="AP885" s="370" t="s">
        <v>716</v>
      </c>
      <c r="AQ885" s="376" t="s">
        <v>670</v>
      </c>
      <c r="AR885" s="369">
        <v>8.3333333333333332E-3</v>
      </c>
      <c r="AS885" s="369">
        <v>8.3333333333333332E-3</v>
      </c>
      <c r="AT885" s="369"/>
      <c r="AX885" s="680"/>
      <c r="AY885" s="681"/>
      <c r="AZ885" s="681"/>
      <c r="BA885" s="681"/>
      <c r="BB885" s="682"/>
      <c r="BC885" s="681"/>
      <c r="BD885" s="681"/>
      <c r="BE885" s="681"/>
      <c r="BF885" s="681"/>
      <c r="BG885" s="682"/>
      <c r="BH885" s="682"/>
      <c r="BI885" s="683"/>
      <c r="BJ885" s="683"/>
      <c r="BK885" s="683"/>
      <c r="BL885" s="682"/>
      <c r="BM885" s="682"/>
      <c r="BN885" s="682"/>
      <c r="BO885" s="682"/>
      <c r="BP885" s="682"/>
      <c r="BQ885" s="682"/>
      <c r="BR885" s="682"/>
      <c r="BS885" s="682"/>
      <c r="BT885" s="685"/>
      <c r="BU885" s="686"/>
      <c r="BV885" s="684"/>
      <c r="BW885" s="687"/>
    </row>
    <row r="886" spans="2:75" ht="15.75" customHeight="1">
      <c r="B886" s="363" t="s">
        <v>1071</v>
      </c>
      <c r="C886" s="364">
        <v>44479850000190</v>
      </c>
      <c r="D886" s="365" t="s">
        <v>14</v>
      </c>
      <c r="E886" s="365" t="s">
        <v>607</v>
      </c>
      <c r="F886" s="365"/>
      <c r="G886" s="366"/>
      <c r="H886" s="366" t="s">
        <v>34</v>
      </c>
      <c r="I886" s="366" t="s">
        <v>34</v>
      </c>
      <c r="J886" s="366" t="s">
        <v>611</v>
      </c>
      <c r="K886" s="367"/>
      <c r="L886" s="368"/>
      <c r="M886" s="368" t="s">
        <v>34</v>
      </c>
      <c r="N886" s="367">
        <v>640931</v>
      </c>
      <c r="O886" s="367" t="s">
        <v>1321</v>
      </c>
      <c r="P886" s="371">
        <v>44634</v>
      </c>
      <c r="Q886" s="372">
        <v>1006625.22</v>
      </c>
      <c r="R886" s="372" t="s">
        <v>1421</v>
      </c>
      <c r="S886" s="367">
        <v>12</v>
      </c>
      <c r="T886" s="369" t="s">
        <v>1421</v>
      </c>
      <c r="U886" s="369" t="s">
        <v>1421</v>
      </c>
      <c r="V886" s="369" t="s">
        <v>1421</v>
      </c>
      <c r="W886" s="369" t="s">
        <v>1421</v>
      </c>
      <c r="X886" s="369" t="s">
        <v>1421</v>
      </c>
      <c r="Y886" s="369" t="s">
        <v>1421</v>
      </c>
      <c r="Z886" s="369" t="s">
        <v>1421</v>
      </c>
      <c r="AA886" s="369" t="s">
        <v>1421</v>
      </c>
      <c r="AB886" s="369" t="s">
        <v>1421</v>
      </c>
      <c r="AC886" s="373" t="s">
        <v>1421</v>
      </c>
      <c r="AD886" s="555">
        <v>44839365000180</v>
      </c>
      <c r="AE886" s="370" t="s">
        <v>2313</v>
      </c>
      <c r="AF886" s="370" t="s">
        <v>2278</v>
      </c>
      <c r="AG886" s="374" t="s">
        <v>1444</v>
      </c>
      <c r="AH886" s="374" t="s">
        <v>2279</v>
      </c>
      <c r="AI886" s="374">
        <v>5000</v>
      </c>
      <c r="AJ886" s="374">
        <v>5000</v>
      </c>
      <c r="AK886" s="374">
        <v>5000</v>
      </c>
      <c r="AL886" s="369">
        <v>0.01</v>
      </c>
      <c r="AM886" s="369" t="s">
        <v>34</v>
      </c>
      <c r="AN886" s="369" t="s">
        <v>2296</v>
      </c>
      <c r="AO886" s="367" t="s">
        <v>1324</v>
      </c>
      <c r="AP886" s="370" t="s">
        <v>716</v>
      </c>
      <c r="AQ886" s="376" t="s">
        <v>687</v>
      </c>
      <c r="AR886" s="369">
        <v>6.6666666666666662E-3</v>
      </c>
      <c r="AS886" s="369">
        <v>6.6666666666666662E-3</v>
      </c>
      <c r="AT886" s="369"/>
      <c r="AX886" s="680"/>
      <c r="AY886" s="681"/>
      <c r="AZ886" s="681"/>
      <c r="BA886" s="681"/>
      <c r="BB886" s="682"/>
      <c r="BC886" s="681"/>
      <c r="BD886" s="681"/>
      <c r="BE886" s="681"/>
      <c r="BF886" s="681"/>
      <c r="BG886" s="682"/>
      <c r="BH886" s="682"/>
      <c r="BI886" s="683"/>
      <c r="BJ886" s="683"/>
      <c r="BK886" s="683"/>
      <c r="BL886" s="682"/>
      <c r="BM886" s="682"/>
      <c r="BN886" s="682"/>
      <c r="BO886" s="682"/>
      <c r="BP886" s="682"/>
      <c r="BQ886" s="682"/>
      <c r="BR886" s="682"/>
      <c r="BS886" s="682"/>
      <c r="BT886" s="685"/>
      <c r="BU886" s="686"/>
      <c r="BV886" s="684"/>
      <c r="BW886" s="687"/>
    </row>
    <row r="887" spans="2:75" ht="15.75" customHeight="1">
      <c r="B887" s="363" t="s">
        <v>287</v>
      </c>
      <c r="C887" s="364">
        <v>37970369000137</v>
      </c>
      <c r="D887" s="365" t="s">
        <v>11</v>
      </c>
      <c r="E887" s="365" t="s">
        <v>620</v>
      </c>
      <c r="F887" s="365" t="s">
        <v>663</v>
      </c>
      <c r="G887" s="366" t="s">
        <v>738</v>
      </c>
      <c r="H887" s="366" t="s">
        <v>34</v>
      </c>
      <c r="I887" s="366" t="s">
        <v>1304</v>
      </c>
      <c r="J887" s="366" t="s">
        <v>608</v>
      </c>
      <c r="K887" s="367" t="s">
        <v>48</v>
      </c>
      <c r="L887" s="368"/>
      <c r="M887" s="368" t="s">
        <v>34</v>
      </c>
      <c r="N887" s="367">
        <v>550779</v>
      </c>
      <c r="O887" s="367" t="s">
        <v>1321</v>
      </c>
      <c r="P887" s="371">
        <v>44074</v>
      </c>
      <c r="Q887" s="372">
        <v>96947551.140000001</v>
      </c>
      <c r="R887" s="372">
        <v>70688066.399960309</v>
      </c>
      <c r="S887" s="367">
        <v>91</v>
      </c>
      <c r="T887" s="369">
        <v>0.10240771745558597</v>
      </c>
      <c r="U887" s="369">
        <v>1.3238445516267485</v>
      </c>
      <c r="V887" s="369">
        <v>0.14220721502839972</v>
      </c>
      <c r="W887" s="369">
        <v>1.3941062105621329</v>
      </c>
      <c r="X887" s="369" t="s">
        <v>1421</v>
      </c>
      <c r="Y887" s="369" t="s">
        <v>1421</v>
      </c>
      <c r="Z887" s="369" t="s">
        <v>1421</v>
      </c>
      <c r="AA887" s="369" t="s">
        <v>1421</v>
      </c>
      <c r="AB887" s="369">
        <v>1.4116949514718232E-3</v>
      </c>
      <c r="AC887" s="373">
        <v>25.392559289912995</v>
      </c>
      <c r="AD887" s="555">
        <v>0</v>
      </c>
      <c r="AE887" s="370" t="s">
        <v>2480</v>
      </c>
      <c r="AF887" s="370" t="s">
        <v>2278</v>
      </c>
      <c r="AG887" s="374" t="s">
        <v>1444</v>
      </c>
      <c r="AH887" s="374" t="s">
        <v>2279</v>
      </c>
      <c r="AI887" s="374">
        <v>100</v>
      </c>
      <c r="AJ887" s="374">
        <v>0</v>
      </c>
      <c r="AK887" s="374">
        <v>0</v>
      </c>
      <c r="AL887" s="369">
        <v>5.0000000000000001E-3</v>
      </c>
      <c r="AM887" s="369">
        <v>0.2</v>
      </c>
      <c r="AN887" s="369" t="s">
        <v>34</v>
      </c>
      <c r="AO887" s="367" t="s">
        <v>1324</v>
      </c>
      <c r="AP887" s="370" t="s">
        <v>13</v>
      </c>
      <c r="AQ887" s="376" t="s">
        <v>668</v>
      </c>
      <c r="AR887" s="369">
        <v>3.3334999999999997E-3</v>
      </c>
      <c r="AS887" s="369">
        <v>3.3334999999999997E-3</v>
      </c>
      <c r="AT887" s="369"/>
      <c r="AX887" s="680"/>
      <c r="AY887" s="681"/>
      <c r="AZ887" s="681"/>
      <c r="BA887" s="681"/>
      <c r="BB887" s="682"/>
      <c r="BC887" s="681"/>
      <c r="BD887" s="681"/>
      <c r="BE887" s="681"/>
      <c r="BF887" s="681"/>
      <c r="BG887" s="682"/>
      <c r="BH887" s="682"/>
      <c r="BI887" s="683"/>
      <c r="BJ887" s="683"/>
      <c r="BK887" s="683"/>
      <c r="BL887" s="682"/>
      <c r="BM887" s="682"/>
      <c r="BN887" s="682"/>
      <c r="BO887" s="682"/>
      <c r="BP887" s="682"/>
      <c r="BQ887" s="682"/>
      <c r="BR887" s="682"/>
      <c r="BS887" s="682"/>
      <c r="BT887" s="685"/>
      <c r="BU887" s="686"/>
      <c r="BV887" s="684"/>
      <c r="BW887" s="687"/>
    </row>
    <row r="888" spans="2:75" ht="15.75" customHeight="1">
      <c r="B888" s="363" t="s">
        <v>1072</v>
      </c>
      <c r="C888" s="364">
        <v>31340883000102</v>
      </c>
      <c r="D888" s="365" t="s">
        <v>14</v>
      </c>
      <c r="E888" s="365" t="s">
        <v>614</v>
      </c>
      <c r="F888" s="365"/>
      <c r="G888" s="366"/>
      <c r="H888" s="366" t="s">
        <v>865</v>
      </c>
      <c r="I888" s="366" t="s">
        <v>34</v>
      </c>
      <c r="J888" s="366" t="s">
        <v>608</v>
      </c>
      <c r="K888" s="367" t="s">
        <v>48</v>
      </c>
      <c r="L888" s="368"/>
      <c r="M888" s="368" t="s">
        <v>34</v>
      </c>
      <c r="N888" s="367">
        <v>482633</v>
      </c>
      <c r="O888" s="367" t="s">
        <v>1321</v>
      </c>
      <c r="P888" s="371">
        <v>43454</v>
      </c>
      <c r="Q888" s="372">
        <v>28463134.760000002</v>
      </c>
      <c r="R888" s="372">
        <v>35769761.215476185</v>
      </c>
      <c r="S888" s="367">
        <v>32</v>
      </c>
      <c r="T888" s="369">
        <v>9.3033746104046244E-2</v>
      </c>
      <c r="U888" s="369">
        <v>1.2026653943408423</v>
      </c>
      <c r="V888" s="369">
        <v>-0.11458738386639122</v>
      </c>
      <c r="W888" s="369">
        <v>-1.1233395117702054</v>
      </c>
      <c r="X888" s="369">
        <v>-4.7782218318495273E-2</v>
      </c>
      <c r="Y888" s="369">
        <v>-0.3623412416532048</v>
      </c>
      <c r="Z888" s="369">
        <v>6.19000516935444E-2</v>
      </c>
      <c r="AA888" s="369">
        <v>0.3518599610963089</v>
      </c>
      <c r="AB888" s="369">
        <v>0.15960845806472096</v>
      </c>
      <c r="AC888" s="373">
        <v>-1.2914994506622957</v>
      </c>
      <c r="AD888" s="555">
        <v>32075594000196</v>
      </c>
      <c r="AE888" s="370" t="s">
        <v>2292</v>
      </c>
      <c r="AF888" s="370" t="s">
        <v>2278</v>
      </c>
      <c r="AG888" s="374" t="s">
        <v>1444</v>
      </c>
      <c r="AH888" s="374" t="s">
        <v>2279</v>
      </c>
      <c r="AI888" s="374">
        <v>1000</v>
      </c>
      <c r="AJ888" s="374">
        <v>1000</v>
      </c>
      <c r="AK888" s="374">
        <v>1000</v>
      </c>
      <c r="AL888" s="369">
        <v>0</v>
      </c>
      <c r="AM888" s="369" t="s">
        <v>34</v>
      </c>
      <c r="AN888" s="369" t="s">
        <v>34</v>
      </c>
      <c r="AO888" s="367" t="s">
        <v>1324</v>
      </c>
      <c r="AP888" s="370" t="s">
        <v>13</v>
      </c>
      <c r="AQ888" s="376" t="s">
        <v>668</v>
      </c>
      <c r="AR888" s="369">
        <v>3.7999999999999996E-3</v>
      </c>
      <c r="AS888" s="369">
        <v>3.7999999999999996E-3</v>
      </c>
      <c r="AT888" s="369"/>
      <c r="AX888" s="680"/>
      <c r="AY888" s="681"/>
      <c r="AZ888" s="681"/>
      <c r="BA888" s="681"/>
      <c r="BB888" s="682"/>
      <c r="BC888" s="681"/>
      <c r="BD888" s="681"/>
      <c r="BE888" s="681"/>
      <c r="BF888" s="681"/>
      <c r="BG888" s="682"/>
      <c r="BH888" s="682"/>
      <c r="BI888" s="683"/>
      <c r="BJ888" s="683"/>
      <c r="BK888" s="683"/>
      <c r="BL888" s="682"/>
      <c r="BM888" s="682"/>
      <c r="BN888" s="682"/>
      <c r="BO888" s="682"/>
      <c r="BP888" s="682"/>
      <c r="BQ888" s="682"/>
      <c r="BR888" s="682"/>
      <c r="BS888" s="682"/>
      <c r="BT888" s="685"/>
      <c r="BU888" s="686"/>
      <c r="BV888" s="684"/>
      <c r="BW888" s="687"/>
    </row>
    <row r="889" spans="2:75" ht="15.75" customHeight="1">
      <c r="B889" s="363" t="s">
        <v>288</v>
      </c>
      <c r="C889" s="364">
        <v>28386218000145</v>
      </c>
      <c r="D889" s="365" t="s">
        <v>14</v>
      </c>
      <c r="E889" s="365" t="s">
        <v>614</v>
      </c>
      <c r="F889" s="365"/>
      <c r="G889" s="366"/>
      <c r="H889" s="366" t="s">
        <v>865</v>
      </c>
      <c r="I889" s="366" t="s">
        <v>34</v>
      </c>
      <c r="J889" s="366" t="s">
        <v>608</v>
      </c>
      <c r="K889" s="367" t="s">
        <v>48</v>
      </c>
      <c r="L889" s="368"/>
      <c r="M889" s="368" t="s">
        <v>34</v>
      </c>
      <c r="N889" s="367">
        <v>450308</v>
      </c>
      <c r="O889" s="367" t="s">
        <v>1321</v>
      </c>
      <c r="P889" s="371">
        <v>43003</v>
      </c>
      <c r="Q889" s="372">
        <v>31109050.370000001</v>
      </c>
      <c r="R889" s="372">
        <v>32658299.744722217</v>
      </c>
      <c r="S889" s="367">
        <v>32</v>
      </c>
      <c r="T889" s="369">
        <v>9.1972053384704155E-2</v>
      </c>
      <c r="U889" s="369">
        <v>1.1889406853352698</v>
      </c>
      <c r="V889" s="369">
        <v>-0.11743610456430398</v>
      </c>
      <c r="W889" s="369">
        <v>-1.151266499977688</v>
      </c>
      <c r="X889" s="369">
        <v>-5.0820036927360257E-2</v>
      </c>
      <c r="Y889" s="369">
        <v>-0.38537757201602696</v>
      </c>
      <c r="Z889" s="369">
        <v>5.9256027841050773E-2</v>
      </c>
      <c r="AA889" s="369">
        <v>0.33683047235723662</v>
      </c>
      <c r="AB889" s="369">
        <v>0.16043322724957976</v>
      </c>
      <c r="AC889" s="373">
        <v>-1.3041144618361666</v>
      </c>
      <c r="AD889" s="555">
        <v>28069937000132</v>
      </c>
      <c r="AE889" s="370" t="s">
        <v>2493</v>
      </c>
      <c r="AF889" s="370" t="s">
        <v>2287</v>
      </c>
      <c r="AG889" s="374" t="s">
        <v>1445</v>
      </c>
      <c r="AH889" s="374" t="s">
        <v>2279</v>
      </c>
      <c r="AI889" s="374">
        <v>5000</v>
      </c>
      <c r="AJ889" s="374">
        <v>1000</v>
      </c>
      <c r="AK889" s="374">
        <v>1000</v>
      </c>
      <c r="AL889" s="369">
        <v>1.9E-2</v>
      </c>
      <c r="AM889" s="369">
        <v>0.2</v>
      </c>
      <c r="AN889" s="369" t="s">
        <v>2310</v>
      </c>
      <c r="AO889" s="367" t="s">
        <v>1324</v>
      </c>
      <c r="AP889" s="370" t="s">
        <v>13</v>
      </c>
      <c r="AQ889" s="376" t="s">
        <v>668</v>
      </c>
      <c r="AR889" s="369">
        <v>3.7999999999999996E-3</v>
      </c>
      <c r="AS889" s="369">
        <v>3.7999999999999996E-3</v>
      </c>
      <c r="AT889" s="369"/>
      <c r="AX889" s="680"/>
      <c r="AY889" s="681"/>
      <c r="AZ889" s="681"/>
      <c r="BA889" s="681"/>
      <c r="BB889" s="682"/>
      <c r="BC889" s="681"/>
      <c r="BD889" s="681"/>
      <c r="BE889" s="681"/>
      <c r="BF889" s="681"/>
      <c r="BG889" s="682"/>
      <c r="BH889" s="682"/>
      <c r="BI889" s="683"/>
      <c r="BJ889" s="683"/>
      <c r="BK889" s="683"/>
      <c r="BL889" s="682"/>
      <c r="BM889" s="682"/>
      <c r="BN889" s="682"/>
      <c r="BO889" s="682"/>
      <c r="BP889" s="682"/>
      <c r="BQ889" s="682"/>
      <c r="BR889" s="682"/>
      <c r="BS889" s="682"/>
      <c r="BT889" s="685"/>
      <c r="BU889" s="686"/>
      <c r="BV889" s="684"/>
      <c r="BW889" s="687"/>
    </row>
    <row r="890" spans="2:75" ht="15.75" customHeight="1">
      <c r="B890" s="363" t="s">
        <v>289</v>
      </c>
      <c r="C890" s="364">
        <v>33953430000187</v>
      </c>
      <c r="D890" s="365" t="s">
        <v>14</v>
      </c>
      <c r="E890" s="365" t="s">
        <v>614</v>
      </c>
      <c r="F890" s="365"/>
      <c r="G890" s="366"/>
      <c r="H890" s="366" t="s">
        <v>1338</v>
      </c>
      <c r="I890" s="366" t="s">
        <v>34</v>
      </c>
      <c r="J890" s="366" t="s">
        <v>608</v>
      </c>
      <c r="K890" s="367" t="s">
        <v>48</v>
      </c>
      <c r="L890" s="368"/>
      <c r="M890" s="368" t="s">
        <v>34</v>
      </c>
      <c r="N890" s="367">
        <v>516961</v>
      </c>
      <c r="O890" s="367" t="s">
        <v>1321</v>
      </c>
      <c r="P890" s="371">
        <v>43707</v>
      </c>
      <c r="Q890" s="372">
        <v>177468262.62</v>
      </c>
      <c r="R890" s="372">
        <v>183261500.49865079</v>
      </c>
      <c r="S890" s="367">
        <v>32</v>
      </c>
      <c r="T890" s="369">
        <v>9.1644191978289546E-2</v>
      </c>
      <c r="U890" s="369">
        <v>1.1847023569421102</v>
      </c>
      <c r="V890" s="369">
        <v>-0.10814212337096951</v>
      </c>
      <c r="W890" s="369">
        <v>-1.0601544076700811</v>
      </c>
      <c r="X890" s="369">
        <v>5.3561306436049394E-2</v>
      </c>
      <c r="Y890" s="369">
        <v>0.40616511668094307</v>
      </c>
      <c r="Z890" s="369" t="s">
        <v>1421</v>
      </c>
      <c r="AA890" s="369" t="s">
        <v>1421</v>
      </c>
      <c r="AB890" s="369">
        <v>0.18529473917703607</v>
      </c>
      <c r="AC890" s="373">
        <v>-1.0493497201125079</v>
      </c>
      <c r="AD890" s="555">
        <v>28069983000131</v>
      </c>
      <c r="AE890" s="370" t="s">
        <v>2493</v>
      </c>
      <c r="AF890" s="370" t="s">
        <v>736</v>
      </c>
      <c r="AG890" s="374" t="s">
        <v>736</v>
      </c>
      <c r="AH890" s="374" t="s">
        <v>2282</v>
      </c>
      <c r="AI890" s="374">
        <v>5000</v>
      </c>
      <c r="AJ890" s="374">
        <v>1000</v>
      </c>
      <c r="AK890" s="374">
        <v>5000</v>
      </c>
      <c r="AL890" s="369">
        <v>1.9E-2</v>
      </c>
      <c r="AM890" s="369">
        <v>0.2</v>
      </c>
      <c r="AN890" s="369" t="s">
        <v>666</v>
      </c>
      <c r="AO890" s="367" t="s">
        <v>1324</v>
      </c>
      <c r="AP890" s="370" t="s">
        <v>716</v>
      </c>
      <c r="AQ890" s="376" t="s">
        <v>659</v>
      </c>
      <c r="AR890" s="369">
        <v>3.7999999999999996E-3</v>
      </c>
      <c r="AS890" s="369">
        <v>3.7999999999999996E-3</v>
      </c>
      <c r="AT890" s="369"/>
      <c r="AX890" s="680"/>
      <c r="AY890" s="681"/>
      <c r="AZ890" s="681"/>
      <c r="BA890" s="681"/>
      <c r="BB890" s="682"/>
      <c r="BC890" s="681"/>
      <c r="BD890" s="681"/>
      <c r="BE890" s="681"/>
      <c r="BF890" s="681"/>
      <c r="BG890" s="682"/>
      <c r="BH890" s="682"/>
      <c r="BI890" s="683"/>
      <c r="BJ890" s="683"/>
      <c r="BK890" s="683"/>
      <c r="BL890" s="682"/>
      <c r="BM890" s="682"/>
      <c r="BN890" s="682"/>
      <c r="BO890" s="682"/>
      <c r="BP890" s="682"/>
      <c r="BQ890" s="682"/>
      <c r="BR890" s="682"/>
      <c r="BS890" s="682"/>
      <c r="BT890" s="685"/>
      <c r="BU890" s="686"/>
      <c r="BV890" s="684"/>
      <c r="BW890" s="687"/>
    </row>
    <row r="891" spans="2:75" ht="15.75" customHeight="1">
      <c r="B891" s="363" t="s">
        <v>290</v>
      </c>
      <c r="C891" s="364">
        <v>28407875000121</v>
      </c>
      <c r="D891" s="365" t="s">
        <v>14</v>
      </c>
      <c r="E891" s="365" t="s">
        <v>607</v>
      </c>
      <c r="F891" s="365"/>
      <c r="G891" s="366"/>
      <c r="H891" s="366" t="s">
        <v>34</v>
      </c>
      <c r="I891" s="366" t="s">
        <v>34</v>
      </c>
      <c r="J891" s="366" t="s">
        <v>608</v>
      </c>
      <c r="K891" s="367" t="s">
        <v>48</v>
      </c>
      <c r="L891" s="368"/>
      <c r="M891" s="368" t="s">
        <v>34</v>
      </c>
      <c r="N891" s="367">
        <v>460672</v>
      </c>
      <c r="O891" s="367" t="s">
        <v>1321</v>
      </c>
      <c r="P891" s="371">
        <v>43178</v>
      </c>
      <c r="Q891" s="372">
        <v>22306012.890000001</v>
      </c>
      <c r="R891" s="372">
        <v>50942630.244880959</v>
      </c>
      <c r="S891" s="367">
        <v>32</v>
      </c>
      <c r="T891" s="369">
        <v>8.4229008591035326E-2</v>
      </c>
      <c r="U891" s="369">
        <v>1.0888448339894372</v>
      </c>
      <c r="V891" s="369">
        <v>-0.1180225399853424</v>
      </c>
      <c r="W891" s="369">
        <v>-1.1570155279886789</v>
      </c>
      <c r="X891" s="369">
        <v>3.5365441485136984E-2</v>
      </c>
      <c r="Y891" s="369">
        <v>0.26818256728734136</v>
      </c>
      <c r="Z891" s="369">
        <v>2.9286761639420122E-2</v>
      </c>
      <c r="AA891" s="369">
        <v>0.16647544758283192</v>
      </c>
      <c r="AB891" s="369">
        <v>0.18615898602916026</v>
      </c>
      <c r="AC891" s="373">
        <v>-1.1034310769177527</v>
      </c>
      <c r="AD891" s="555">
        <v>28069983000131</v>
      </c>
      <c r="AE891" s="370" t="s">
        <v>2493</v>
      </c>
      <c r="AF891" s="370" t="s">
        <v>2287</v>
      </c>
      <c r="AG891" s="374" t="s">
        <v>1445</v>
      </c>
      <c r="AH891" s="374" t="s">
        <v>2282</v>
      </c>
      <c r="AI891" s="374">
        <v>5000</v>
      </c>
      <c r="AJ891" s="374">
        <v>1000</v>
      </c>
      <c r="AK891" s="374">
        <v>5000</v>
      </c>
      <c r="AL891" s="369">
        <v>2.8999999999999998E-2</v>
      </c>
      <c r="AM891" s="369" t="s">
        <v>34</v>
      </c>
      <c r="AN891" s="369" t="s">
        <v>34</v>
      </c>
      <c r="AO891" s="367" t="s">
        <v>1324</v>
      </c>
      <c r="AP891" s="370" t="s">
        <v>716</v>
      </c>
      <c r="AQ891" s="376" t="s">
        <v>659</v>
      </c>
      <c r="AR891" s="369">
        <v>5.7999999999999996E-3</v>
      </c>
      <c r="AS891" s="369">
        <v>5.7999999999999996E-3</v>
      </c>
      <c r="AT891" s="369"/>
      <c r="AX891" s="680"/>
      <c r="AY891" s="681"/>
      <c r="AZ891" s="681"/>
      <c r="BA891" s="681"/>
      <c r="BB891" s="682"/>
      <c r="BC891" s="681"/>
      <c r="BD891" s="681"/>
      <c r="BE891" s="681"/>
      <c r="BF891" s="681"/>
      <c r="BG891" s="682"/>
      <c r="BH891" s="682"/>
      <c r="BI891" s="683"/>
      <c r="BJ891" s="683"/>
      <c r="BK891" s="683"/>
      <c r="BL891" s="682"/>
      <c r="BM891" s="682"/>
      <c r="BN891" s="682"/>
      <c r="BO891" s="682"/>
      <c r="BP891" s="682"/>
      <c r="BQ891" s="682"/>
      <c r="BR891" s="682"/>
      <c r="BS891" s="682"/>
      <c r="BT891" s="685"/>
      <c r="BU891" s="686"/>
      <c r="BV891" s="684"/>
      <c r="BW891" s="687"/>
    </row>
    <row r="892" spans="2:75" ht="15.75" customHeight="1">
      <c r="B892" s="363" t="s">
        <v>291</v>
      </c>
      <c r="C892" s="364">
        <v>32862291000113</v>
      </c>
      <c r="D892" s="365" t="s">
        <v>14</v>
      </c>
      <c r="E892" s="365" t="s">
        <v>607</v>
      </c>
      <c r="F892" s="365"/>
      <c r="G892" s="366"/>
      <c r="H892" s="366" t="s">
        <v>34</v>
      </c>
      <c r="I892" s="366" t="s">
        <v>34</v>
      </c>
      <c r="J892" s="366" t="s">
        <v>608</v>
      </c>
      <c r="K892" s="367" t="s">
        <v>48</v>
      </c>
      <c r="L892" s="368"/>
      <c r="M892" s="368" t="s">
        <v>1418</v>
      </c>
      <c r="N892" s="367">
        <v>518761</v>
      </c>
      <c r="O892" s="367" t="s">
        <v>1321</v>
      </c>
      <c r="P892" s="371">
        <v>43684</v>
      </c>
      <c r="Q892" s="372">
        <v>1843223.08</v>
      </c>
      <c r="R892" s="372">
        <v>2004317.1335714285</v>
      </c>
      <c r="S892" s="367">
        <v>366</v>
      </c>
      <c r="T892" s="369">
        <v>-0.14059321264503966</v>
      </c>
      <c r="U892" s="369">
        <v>-1.8174759010380057</v>
      </c>
      <c r="V892" s="369">
        <v>-0.28937823587215761</v>
      </c>
      <c r="W892" s="369">
        <v>-2.8368743157674685</v>
      </c>
      <c r="X892" s="369">
        <v>-0.29744301766154335</v>
      </c>
      <c r="Y892" s="369">
        <v>-2.2555644365896352</v>
      </c>
      <c r="Z892" s="369">
        <v>-0.19310327247638104</v>
      </c>
      <c r="AA892" s="369">
        <v>-1.0976616025701225</v>
      </c>
      <c r="AB892" s="369">
        <v>0.21569171729621578</v>
      </c>
      <c r="AC892" s="373">
        <v>-1.9250256045415928</v>
      </c>
      <c r="AD892" s="555">
        <v>0</v>
      </c>
      <c r="AE892" s="370" t="s">
        <v>2494</v>
      </c>
      <c r="AF892" s="370" t="s">
        <v>2284</v>
      </c>
      <c r="AG892" s="374" t="s">
        <v>719</v>
      </c>
      <c r="AH892" s="374" t="s">
        <v>2282</v>
      </c>
      <c r="AI892" s="374">
        <v>100000</v>
      </c>
      <c r="AJ892" s="374">
        <v>10000</v>
      </c>
      <c r="AK892" s="374">
        <v>10000</v>
      </c>
      <c r="AL892" s="369">
        <v>5.5000000000000003E-4</v>
      </c>
      <c r="AM892" s="369">
        <v>0.3</v>
      </c>
      <c r="AN892" s="369" t="s">
        <v>2291</v>
      </c>
      <c r="AO892" s="367" t="s">
        <v>1324</v>
      </c>
      <c r="AP892" s="370" t="s">
        <v>716</v>
      </c>
      <c r="AQ892" s="376" t="s">
        <v>659</v>
      </c>
      <c r="AR892" s="369" t="s">
        <v>34</v>
      </c>
      <c r="AS892" s="369" t="s">
        <v>34</v>
      </c>
      <c r="AT892" s="369"/>
      <c r="AX892" s="680"/>
      <c r="AY892" s="681"/>
      <c r="AZ892" s="681"/>
      <c r="BA892" s="681"/>
      <c r="BB892" s="682"/>
      <c r="BC892" s="681"/>
      <c r="BD892" s="681"/>
      <c r="BE892" s="681"/>
      <c r="BF892" s="681"/>
      <c r="BG892" s="682"/>
      <c r="BH892" s="682"/>
      <c r="BI892" s="683"/>
      <c r="BJ892" s="683"/>
      <c r="BK892" s="683"/>
      <c r="BL892" s="682"/>
      <c r="BM892" s="682"/>
      <c r="BN892" s="682"/>
      <c r="BO892" s="682"/>
      <c r="BP892" s="682"/>
      <c r="BQ892" s="682"/>
      <c r="BR892" s="682"/>
      <c r="BS892" s="682"/>
      <c r="BT892" s="685"/>
      <c r="BU892" s="686"/>
      <c r="BV892" s="684"/>
      <c r="BW892" s="687"/>
    </row>
    <row r="893" spans="2:75" ht="15.75" customHeight="1">
      <c r="B893" s="363" t="s">
        <v>1073</v>
      </c>
      <c r="C893" s="364">
        <v>9577098000119</v>
      </c>
      <c r="D893" s="365" t="s">
        <v>14</v>
      </c>
      <c r="E893" s="365" t="s">
        <v>607</v>
      </c>
      <c r="F893" s="365"/>
      <c r="G893" s="366"/>
      <c r="H893" s="366" t="s">
        <v>34</v>
      </c>
      <c r="I893" s="366" t="s">
        <v>34</v>
      </c>
      <c r="J893" s="366" t="s">
        <v>608</v>
      </c>
      <c r="K893" s="367" t="s">
        <v>48</v>
      </c>
      <c r="L893" s="368"/>
      <c r="M893" s="368" t="s">
        <v>34</v>
      </c>
      <c r="N893" s="367">
        <v>221661</v>
      </c>
      <c r="O893" s="367" t="s">
        <v>1321</v>
      </c>
      <c r="P893" s="371">
        <v>39799</v>
      </c>
      <c r="Q893" s="372">
        <v>21023006.609999999</v>
      </c>
      <c r="R893" s="372">
        <v>33810055.188095249</v>
      </c>
      <c r="S893" s="367">
        <v>3</v>
      </c>
      <c r="T893" s="369">
        <v>6.3793303248604882E-2</v>
      </c>
      <c r="U893" s="369">
        <v>0.82466848235891377</v>
      </c>
      <c r="V893" s="369">
        <v>-7.2758308879749101E-2</v>
      </c>
      <c r="W893" s="369">
        <v>-0.71327471154680444</v>
      </c>
      <c r="X893" s="369">
        <v>3.242727914108734E-2</v>
      </c>
      <c r="Y893" s="369">
        <v>0.24590194848422581</v>
      </c>
      <c r="Z893" s="369">
        <v>0.15049111161421114</v>
      </c>
      <c r="AA893" s="369">
        <v>0.85544026586716071</v>
      </c>
      <c r="AB893" s="369">
        <v>0.20986318555334998</v>
      </c>
      <c r="AC893" s="373">
        <v>-0.7179846081088046</v>
      </c>
      <c r="AD893" s="555">
        <v>0</v>
      </c>
      <c r="AE893" s="370" t="s">
        <v>2297</v>
      </c>
      <c r="AF893" s="370" t="s">
        <v>736</v>
      </c>
      <c r="AG893" s="374" t="s">
        <v>736</v>
      </c>
      <c r="AH893" s="374" t="s">
        <v>2282</v>
      </c>
      <c r="AI893" s="374">
        <v>500</v>
      </c>
      <c r="AJ893" s="374">
        <v>500</v>
      </c>
      <c r="AK893" s="374">
        <v>500</v>
      </c>
      <c r="AL893" s="369">
        <v>0.02</v>
      </c>
      <c r="AM893" s="369">
        <v>0.2</v>
      </c>
      <c r="AN893" s="369" t="s">
        <v>666</v>
      </c>
      <c r="AO893" s="367" t="s">
        <v>1324</v>
      </c>
      <c r="AP893" s="370" t="s">
        <v>716</v>
      </c>
      <c r="AQ893" s="376" t="s">
        <v>659</v>
      </c>
      <c r="AR893" s="369">
        <v>6.0000000000000001E-3</v>
      </c>
      <c r="AS893" s="369">
        <v>6.0000000000000001E-3</v>
      </c>
      <c r="AT893" s="369"/>
      <c r="AX893" s="680"/>
      <c r="AY893" s="681"/>
      <c r="AZ893" s="681"/>
      <c r="BA893" s="681"/>
      <c r="BB893" s="682"/>
      <c r="BC893" s="681"/>
      <c r="BD893" s="681"/>
      <c r="BE893" s="681"/>
      <c r="BF893" s="681"/>
      <c r="BG893" s="682"/>
      <c r="BH893" s="682"/>
      <c r="BI893" s="683"/>
      <c r="BJ893" s="683"/>
      <c r="BK893" s="683"/>
      <c r="BL893" s="682"/>
      <c r="BM893" s="682"/>
      <c r="BN893" s="682"/>
      <c r="BO893" s="682"/>
      <c r="BP893" s="682"/>
      <c r="BQ893" s="682"/>
      <c r="BR893" s="682"/>
      <c r="BS893" s="682"/>
      <c r="BT893" s="685"/>
      <c r="BU893" s="686"/>
      <c r="BV893" s="684"/>
      <c r="BW893" s="687"/>
    </row>
    <row r="894" spans="2:75" ht="15.75" customHeight="1">
      <c r="B894" s="363" t="s">
        <v>1074</v>
      </c>
      <c r="C894" s="364">
        <v>13554383000191</v>
      </c>
      <c r="D894" s="365" t="s">
        <v>11</v>
      </c>
      <c r="E894" s="365" t="s">
        <v>621</v>
      </c>
      <c r="F894" s="365" t="s">
        <v>672</v>
      </c>
      <c r="G894" s="366" t="s">
        <v>865</v>
      </c>
      <c r="H894" s="366" t="s">
        <v>34</v>
      </c>
      <c r="I894" s="366"/>
      <c r="J894" s="366" t="s">
        <v>608</v>
      </c>
      <c r="K894" s="367" t="s">
        <v>48</v>
      </c>
      <c r="L894" s="368"/>
      <c r="M894" s="368" t="s">
        <v>1418</v>
      </c>
      <c r="N894" s="367">
        <v>278912</v>
      </c>
      <c r="O894" s="367" t="s">
        <v>1321</v>
      </c>
      <c r="P894" s="371">
        <v>40724</v>
      </c>
      <c r="Q894" s="372">
        <v>17035067.870000001</v>
      </c>
      <c r="R894" s="372">
        <v>27102204.571309496</v>
      </c>
      <c r="S894" s="367">
        <v>1</v>
      </c>
      <c r="T894" s="369">
        <v>4.0696686414830596E-2</v>
      </c>
      <c r="U894" s="369">
        <v>0.52609400851944343</v>
      </c>
      <c r="V894" s="369">
        <v>4.2334860055813328E-2</v>
      </c>
      <c r="W894" s="369">
        <v>0.41502318511266523</v>
      </c>
      <c r="X894" s="369">
        <v>5.8423519601407792E-2</v>
      </c>
      <c r="Y894" s="369">
        <v>0.4430361623861731</v>
      </c>
      <c r="Z894" s="369">
        <v>0.13636489846746569</v>
      </c>
      <c r="AA894" s="369">
        <v>0.77514229078856489</v>
      </c>
      <c r="AB894" s="369">
        <v>5.6725029341261203E-2</v>
      </c>
      <c r="AC894" s="373">
        <v>-0.95349103975532989</v>
      </c>
      <c r="AD894" s="555">
        <v>0</v>
      </c>
      <c r="AE894" s="370" t="s">
        <v>2297</v>
      </c>
      <c r="AF894" s="370" t="s">
        <v>736</v>
      </c>
      <c r="AG894" s="374" t="s">
        <v>736</v>
      </c>
      <c r="AH894" s="374" t="s">
        <v>2282</v>
      </c>
      <c r="AI894" s="374">
        <v>5000</v>
      </c>
      <c r="AJ894" s="374">
        <v>100</v>
      </c>
      <c r="AK894" s="374">
        <v>1000</v>
      </c>
      <c r="AL894" s="369">
        <v>3.0000000000000001E-3</v>
      </c>
      <c r="AM894" s="369" t="s">
        <v>34</v>
      </c>
      <c r="AN894" s="369" t="s">
        <v>150</v>
      </c>
      <c r="AO894" s="367" t="s">
        <v>1324</v>
      </c>
      <c r="AP894" s="370" t="s">
        <v>11</v>
      </c>
      <c r="AQ894" s="376" t="s">
        <v>669</v>
      </c>
      <c r="AR894" s="369">
        <v>8.9999999999999998E-4</v>
      </c>
      <c r="AS894" s="369">
        <v>8.9999999999999998E-4</v>
      </c>
      <c r="AT894" s="369"/>
      <c r="AX894" s="680"/>
      <c r="AY894" s="681"/>
      <c r="AZ894" s="681"/>
      <c r="BA894" s="681"/>
      <c r="BB894" s="682"/>
      <c r="BC894" s="681"/>
      <c r="BD894" s="681"/>
      <c r="BE894" s="681"/>
      <c r="BF894" s="681"/>
      <c r="BG894" s="682"/>
      <c r="BH894" s="682"/>
      <c r="BI894" s="683"/>
      <c r="BJ894" s="683"/>
      <c r="BK894" s="683"/>
      <c r="BL894" s="682"/>
      <c r="BM894" s="682"/>
      <c r="BN894" s="682"/>
      <c r="BO894" s="682"/>
      <c r="BP894" s="682"/>
      <c r="BQ894" s="682"/>
      <c r="BR894" s="682"/>
      <c r="BS894" s="682"/>
      <c r="BT894" s="685"/>
      <c r="BU894" s="686"/>
      <c r="BV894" s="684"/>
      <c r="BW894" s="687"/>
    </row>
    <row r="895" spans="2:75" ht="15.75" customHeight="1">
      <c r="B895" s="363" t="s">
        <v>1075</v>
      </c>
      <c r="C895" s="364">
        <v>18908578000106</v>
      </c>
      <c r="D895" s="365" t="s">
        <v>13</v>
      </c>
      <c r="E895" s="365" t="s">
        <v>615</v>
      </c>
      <c r="F895" s="365" t="s">
        <v>619</v>
      </c>
      <c r="G895" s="366" t="s">
        <v>34</v>
      </c>
      <c r="H895" s="366" t="s">
        <v>1337</v>
      </c>
      <c r="I895" s="366" t="s">
        <v>34</v>
      </c>
      <c r="J895" s="366"/>
      <c r="K895" s="367" t="s">
        <v>48</v>
      </c>
      <c r="L895" s="368"/>
      <c r="M895" s="368" t="s">
        <v>34</v>
      </c>
      <c r="N895" s="367">
        <v>354341</v>
      </c>
      <c r="O895" s="367" t="s">
        <v>1321</v>
      </c>
      <c r="P895" s="371">
        <v>41607</v>
      </c>
      <c r="Q895" s="372">
        <v>23131314.260000002</v>
      </c>
      <c r="R895" s="372">
        <v>42049778.428730175</v>
      </c>
      <c r="S895" s="367">
        <v>2</v>
      </c>
      <c r="T895" s="369">
        <v>1.5887572846261966E-2</v>
      </c>
      <c r="U895" s="369">
        <v>0.20538175514183105</v>
      </c>
      <c r="V895" s="369">
        <v>-2.203359333553101E-2</v>
      </c>
      <c r="W895" s="369">
        <v>-0.21600288919187244</v>
      </c>
      <c r="X895" s="369">
        <v>-4.4191237933379868E-2</v>
      </c>
      <c r="Y895" s="369">
        <v>-0.33511018505340323</v>
      </c>
      <c r="Z895" s="369">
        <v>-3.4977483648334751E-2</v>
      </c>
      <c r="AA895" s="369">
        <v>-0.19882335634678266</v>
      </c>
      <c r="AB895" s="369">
        <v>3.8629652801593251E-2</v>
      </c>
      <c r="AC895" s="373">
        <v>-3.0724369198713717</v>
      </c>
      <c r="AD895" s="555">
        <v>0</v>
      </c>
      <c r="AE895" s="370" t="s">
        <v>2297</v>
      </c>
      <c r="AF895" s="370" t="s">
        <v>736</v>
      </c>
      <c r="AG895" s="374" t="s">
        <v>736</v>
      </c>
      <c r="AH895" s="374" t="s">
        <v>2282</v>
      </c>
      <c r="AI895" s="374">
        <v>500</v>
      </c>
      <c r="AJ895" s="374">
        <v>100</v>
      </c>
      <c r="AK895" s="374">
        <v>100</v>
      </c>
      <c r="AL895" s="369">
        <v>1.4999999999999999E-2</v>
      </c>
      <c r="AM895" s="369">
        <v>0.2</v>
      </c>
      <c r="AN895" s="369" t="s">
        <v>64</v>
      </c>
      <c r="AO895" s="367" t="s">
        <v>1324</v>
      </c>
      <c r="AP895" s="370" t="s">
        <v>13</v>
      </c>
      <c r="AQ895" s="376" t="s">
        <v>664</v>
      </c>
      <c r="AR895" s="369">
        <v>5.2499999999999995E-3</v>
      </c>
      <c r="AS895" s="369">
        <v>5.2499999999999995E-3</v>
      </c>
      <c r="AT895" s="369"/>
      <c r="AX895" s="680"/>
      <c r="AY895" s="681"/>
      <c r="AZ895" s="681"/>
      <c r="BA895" s="681"/>
      <c r="BB895" s="682"/>
      <c r="BC895" s="681"/>
      <c r="BD895" s="681"/>
      <c r="BE895" s="681"/>
      <c r="BF895" s="681"/>
      <c r="BG895" s="682"/>
      <c r="BH895" s="682"/>
      <c r="BI895" s="683"/>
      <c r="BJ895" s="683"/>
      <c r="BK895" s="683"/>
      <c r="BL895" s="682"/>
      <c r="BM895" s="682"/>
      <c r="BN895" s="682"/>
      <c r="BO895" s="682"/>
      <c r="BP895" s="682"/>
      <c r="BQ895" s="682"/>
      <c r="BR895" s="682"/>
      <c r="BS895" s="682"/>
      <c r="BT895" s="685"/>
      <c r="BU895" s="686"/>
      <c r="BV895" s="684"/>
      <c r="BW895" s="687"/>
    </row>
    <row r="896" spans="2:75" ht="15.75" customHeight="1">
      <c r="B896" s="363" t="s">
        <v>292</v>
      </c>
      <c r="C896" s="364">
        <v>24140256000162</v>
      </c>
      <c r="D896" s="365" t="s">
        <v>13</v>
      </c>
      <c r="E896" s="365" t="s">
        <v>616</v>
      </c>
      <c r="F896" s="365" t="s">
        <v>617</v>
      </c>
      <c r="G896" s="366" t="s">
        <v>34</v>
      </c>
      <c r="H896" s="366" t="s">
        <v>865</v>
      </c>
      <c r="I896" s="366" t="s">
        <v>34</v>
      </c>
      <c r="J896" s="366" t="s">
        <v>608</v>
      </c>
      <c r="K896" s="367" t="s">
        <v>48</v>
      </c>
      <c r="L896" s="368"/>
      <c r="M896" s="368" t="s">
        <v>34</v>
      </c>
      <c r="N896" s="367">
        <v>427977</v>
      </c>
      <c r="O896" s="367" t="s">
        <v>1321</v>
      </c>
      <c r="P896" s="371">
        <v>42500</v>
      </c>
      <c r="Q896" s="372">
        <v>622151666.51999998</v>
      </c>
      <c r="R896" s="372">
        <v>538023822.02928579</v>
      </c>
      <c r="S896" s="367">
        <v>31</v>
      </c>
      <c r="T896" s="369">
        <v>0.1309293432338472</v>
      </c>
      <c r="U896" s="369">
        <v>1.6925491749522688</v>
      </c>
      <c r="V896" s="369">
        <v>0.22693557480227855</v>
      </c>
      <c r="W896" s="369">
        <v>2.2247274455530426</v>
      </c>
      <c r="X896" s="369">
        <v>0.20449431920362482</v>
      </c>
      <c r="Y896" s="369">
        <v>1.5507175710715648</v>
      </c>
      <c r="Z896" s="369">
        <v>0.43228124225074449</v>
      </c>
      <c r="AA896" s="369">
        <v>2.4572267214580359</v>
      </c>
      <c r="AB896" s="369">
        <v>5.6969561436926955E-2</v>
      </c>
      <c r="AC896" s="373">
        <v>1.9144414290086567</v>
      </c>
      <c r="AD896" s="555">
        <v>24119428000116</v>
      </c>
      <c r="AE896" s="370" t="s">
        <v>2495</v>
      </c>
      <c r="AF896" s="370" t="s">
        <v>2281</v>
      </c>
      <c r="AG896" s="374" t="s">
        <v>59</v>
      </c>
      <c r="AH896" s="374" t="s">
        <v>2282</v>
      </c>
      <c r="AI896" s="374">
        <v>1000</v>
      </c>
      <c r="AJ896" s="374">
        <v>500</v>
      </c>
      <c r="AK896" s="374">
        <v>1000</v>
      </c>
      <c r="AL896" s="369">
        <v>1.8500000000000003E-2</v>
      </c>
      <c r="AM896" s="369">
        <v>0.2</v>
      </c>
      <c r="AN896" s="369" t="s">
        <v>64</v>
      </c>
      <c r="AO896" s="367" t="s">
        <v>1324</v>
      </c>
      <c r="AP896" s="370" t="s">
        <v>13</v>
      </c>
      <c r="AQ896" s="376" t="s">
        <v>674</v>
      </c>
      <c r="AR896" s="369">
        <v>4.933333333333333E-3</v>
      </c>
      <c r="AS896" s="369">
        <v>4.933333333333333E-3</v>
      </c>
      <c r="AT896" s="369"/>
      <c r="AX896" s="680"/>
      <c r="AY896" s="681"/>
      <c r="AZ896" s="681"/>
      <c r="BA896" s="681"/>
      <c r="BB896" s="682"/>
      <c r="BC896" s="681"/>
      <c r="BD896" s="681"/>
      <c r="BE896" s="681"/>
      <c r="BF896" s="681"/>
      <c r="BG896" s="682"/>
      <c r="BH896" s="682"/>
      <c r="BI896" s="683"/>
      <c r="BJ896" s="683"/>
      <c r="BK896" s="683"/>
      <c r="BL896" s="682"/>
      <c r="BM896" s="682"/>
      <c r="BN896" s="682"/>
      <c r="BO896" s="682"/>
      <c r="BP896" s="682"/>
      <c r="BQ896" s="682"/>
      <c r="BR896" s="682"/>
      <c r="BS896" s="682"/>
      <c r="BT896" s="685"/>
      <c r="BU896" s="686"/>
      <c r="BV896" s="684"/>
      <c r="BW896" s="687"/>
    </row>
    <row r="897" spans="2:75" ht="15.75" customHeight="1">
      <c r="B897" s="363" t="s">
        <v>293</v>
      </c>
      <c r="C897" s="364">
        <v>20658576000158</v>
      </c>
      <c r="D897" s="365" t="s">
        <v>14</v>
      </c>
      <c r="E897" s="365" t="s">
        <v>607</v>
      </c>
      <c r="F897" s="365"/>
      <c r="G897" s="366"/>
      <c r="H897" s="366" t="s">
        <v>34</v>
      </c>
      <c r="I897" s="366" t="s">
        <v>34</v>
      </c>
      <c r="J897" s="366" t="s">
        <v>608</v>
      </c>
      <c r="K897" s="367" t="s">
        <v>48</v>
      </c>
      <c r="L897" s="368"/>
      <c r="M897" s="368" t="s">
        <v>34</v>
      </c>
      <c r="N897" s="367">
        <v>395511</v>
      </c>
      <c r="O897" s="367" t="s">
        <v>1321</v>
      </c>
      <c r="P897" s="371">
        <v>41855</v>
      </c>
      <c r="Q897" s="372">
        <v>934898071.36000001</v>
      </c>
      <c r="R897" s="372">
        <v>1278109611.4088881</v>
      </c>
      <c r="S897" s="367">
        <v>17</v>
      </c>
      <c r="T897" s="369">
        <v>4.2939526038896059E-2</v>
      </c>
      <c r="U897" s="369">
        <v>0.55508763410024364</v>
      </c>
      <c r="V897" s="369">
        <v>-5.1677470282806448E-2</v>
      </c>
      <c r="W897" s="369">
        <v>-0.50661200455274291</v>
      </c>
      <c r="X897" s="369">
        <v>-8.0093428225424979E-2</v>
      </c>
      <c r="Y897" s="369">
        <v>-0.6073630160496124</v>
      </c>
      <c r="Z897" s="369">
        <v>7.6363212421543425E-2</v>
      </c>
      <c r="AA897" s="369">
        <v>0.43407325546120096</v>
      </c>
      <c r="AB897" s="369">
        <v>0.26593467914721947</v>
      </c>
      <c r="AC897" s="373">
        <v>-0.43191818267897819</v>
      </c>
      <c r="AD897" s="555">
        <v>26491395000166</v>
      </c>
      <c r="AE897" s="370" t="s">
        <v>2495</v>
      </c>
      <c r="AF897" s="370" t="s">
        <v>2281</v>
      </c>
      <c r="AG897" s="374" t="s">
        <v>59</v>
      </c>
      <c r="AH897" s="374" t="s">
        <v>2282</v>
      </c>
      <c r="AI897" s="374">
        <v>1000</v>
      </c>
      <c r="AJ897" s="374">
        <v>500</v>
      </c>
      <c r="AK897" s="374">
        <v>1000</v>
      </c>
      <c r="AL897" s="369">
        <v>1.8500000000000003E-2</v>
      </c>
      <c r="AM897" s="369">
        <v>0.2</v>
      </c>
      <c r="AN897" s="369" t="s">
        <v>666</v>
      </c>
      <c r="AO897" s="367" t="s">
        <v>1324</v>
      </c>
      <c r="AP897" s="370" t="s">
        <v>716</v>
      </c>
      <c r="AQ897" s="376" t="s">
        <v>659</v>
      </c>
      <c r="AR897" s="369">
        <v>4.933333333333333E-3</v>
      </c>
      <c r="AS897" s="369">
        <v>4.933333333333333E-3</v>
      </c>
      <c r="AT897" s="369"/>
      <c r="AX897" s="680"/>
      <c r="AY897" s="681"/>
      <c r="AZ897" s="681"/>
      <c r="BA897" s="681"/>
      <c r="BB897" s="682"/>
      <c r="BC897" s="681"/>
      <c r="BD897" s="681"/>
      <c r="BE897" s="681"/>
      <c r="BF897" s="681"/>
      <c r="BG897" s="682"/>
      <c r="BH897" s="682"/>
      <c r="BI897" s="683"/>
      <c r="BJ897" s="683"/>
      <c r="BK897" s="683"/>
      <c r="BL897" s="682"/>
      <c r="BM897" s="682"/>
      <c r="BN897" s="682"/>
      <c r="BO897" s="682"/>
      <c r="BP897" s="682"/>
      <c r="BQ897" s="682"/>
      <c r="BR897" s="682"/>
      <c r="BS897" s="682"/>
      <c r="BT897" s="685"/>
      <c r="BU897" s="686"/>
      <c r="BV897" s="684"/>
      <c r="BW897" s="687"/>
    </row>
    <row r="898" spans="2:75" ht="15.75" customHeight="1">
      <c r="B898" s="363" t="s">
        <v>294</v>
      </c>
      <c r="C898" s="364">
        <v>30995144000196</v>
      </c>
      <c r="D898" s="365" t="s">
        <v>14</v>
      </c>
      <c r="E898" s="365" t="s">
        <v>614</v>
      </c>
      <c r="F898" s="365"/>
      <c r="G898" s="366"/>
      <c r="H898" s="366" t="s">
        <v>865</v>
      </c>
      <c r="I898" s="366" t="s">
        <v>34</v>
      </c>
      <c r="J898" s="366" t="s">
        <v>608</v>
      </c>
      <c r="K898" s="367" t="s">
        <v>48</v>
      </c>
      <c r="L898" s="368" t="s">
        <v>1339</v>
      </c>
      <c r="M898" s="368" t="s">
        <v>34</v>
      </c>
      <c r="N898" s="367">
        <v>489719</v>
      </c>
      <c r="O898" s="367" t="s">
        <v>1321</v>
      </c>
      <c r="P898" s="371">
        <v>43510</v>
      </c>
      <c r="Q898" s="372">
        <v>108989077.92</v>
      </c>
      <c r="R898" s="372">
        <v>99473231.504523709</v>
      </c>
      <c r="S898" s="367">
        <v>32</v>
      </c>
      <c r="T898" s="369">
        <v>0.17462574269071296</v>
      </c>
      <c r="U898" s="369">
        <v>2.2574210594541961</v>
      </c>
      <c r="V898" s="369">
        <v>0.20878985687777551</v>
      </c>
      <c r="W898" s="369">
        <v>2.0468387354154713</v>
      </c>
      <c r="X898" s="369">
        <v>0.256426538722069</v>
      </c>
      <c r="Y898" s="369">
        <v>1.9445290257154821</v>
      </c>
      <c r="Z898" s="369">
        <v>0.56225577791541759</v>
      </c>
      <c r="AA898" s="369">
        <v>3.1960441183949144</v>
      </c>
      <c r="AB898" s="369">
        <v>0.14846749223179398</v>
      </c>
      <c r="AC898" s="373">
        <v>0.69734393400867145</v>
      </c>
      <c r="AD898" s="555">
        <v>30995158000100</v>
      </c>
      <c r="AE898" s="370" t="s">
        <v>2495</v>
      </c>
      <c r="AF898" s="370" t="s">
        <v>2281</v>
      </c>
      <c r="AG898" s="374" t="s">
        <v>59</v>
      </c>
      <c r="AH898" s="374" t="s">
        <v>2282</v>
      </c>
      <c r="AI898" s="374">
        <v>1000</v>
      </c>
      <c r="AJ898" s="374">
        <v>500</v>
      </c>
      <c r="AK898" s="374">
        <v>1000</v>
      </c>
      <c r="AL898" s="369">
        <v>0.02</v>
      </c>
      <c r="AM898" s="369">
        <v>0.2</v>
      </c>
      <c r="AN898" s="369" t="s">
        <v>64</v>
      </c>
      <c r="AO898" s="367" t="s">
        <v>1324</v>
      </c>
      <c r="AP898" s="370" t="s">
        <v>13</v>
      </c>
      <c r="AQ898" s="376" t="s">
        <v>668</v>
      </c>
      <c r="AR898" s="369">
        <v>5.3333333333333332E-3</v>
      </c>
      <c r="AS898" s="369">
        <v>5.3333333333333332E-3</v>
      </c>
      <c r="AT898" s="369"/>
      <c r="AX898" s="680"/>
      <c r="AY898" s="681"/>
      <c r="AZ898" s="681"/>
      <c r="BA898" s="681"/>
      <c r="BB898" s="682"/>
      <c r="BC898" s="681"/>
      <c r="BD898" s="681"/>
      <c r="BE898" s="681"/>
      <c r="BF898" s="681"/>
      <c r="BG898" s="682"/>
      <c r="BH898" s="682"/>
      <c r="BI898" s="683"/>
      <c r="BJ898" s="683"/>
      <c r="BK898" s="683"/>
      <c r="BL898" s="682"/>
      <c r="BM898" s="682"/>
      <c r="BN898" s="682"/>
      <c r="BO898" s="682"/>
      <c r="BP898" s="682"/>
      <c r="BQ898" s="682"/>
      <c r="BR898" s="682"/>
      <c r="BS898" s="682"/>
      <c r="BT898" s="685"/>
      <c r="BU898" s="686"/>
      <c r="BV898" s="684"/>
      <c r="BW898" s="687"/>
    </row>
    <row r="899" spans="2:75" ht="15.75" customHeight="1">
      <c r="B899" s="363" t="s">
        <v>1076</v>
      </c>
      <c r="C899" s="364">
        <v>17321731000131</v>
      </c>
      <c r="D899" s="365" t="s">
        <v>14</v>
      </c>
      <c r="E899" s="365" t="s">
        <v>607</v>
      </c>
      <c r="F899" s="365"/>
      <c r="G899" s="366"/>
      <c r="H899" s="366" t="s">
        <v>34</v>
      </c>
      <c r="I899" s="366" t="s">
        <v>34</v>
      </c>
      <c r="J899" s="366" t="s">
        <v>608</v>
      </c>
      <c r="K899" s="367" t="s">
        <v>48</v>
      </c>
      <c r="L899" s="368"/>
      <c r="M899" s="368" t="s">
        <v>1418</v>
      </c>
      <c r="N899" s="367">
        <v>340944</v>
      </c>
      <c r="O899" s="367" t="s">
        <v>1321</v>
      </c>
      <c r="P899" s="371">
        <v>41471</v>
      </c>
      <c r="Q899" s="372">
        <v>39003479.380000003</v>
      </c>
      <c r="R899" s="372">
        <v>32739605.566190463</v>
      </c>
      <c r="S899" s="367">
        <v>32</v>
      </c>
      <c r="T899" s="369">
        <v>-0.11834335089336845</v>
      </c>
      <c r="U899" s="369">
        <v>-1.5298475954156971</v>
      </c>
      <c r="V899" s="369">
        <v>-0.27119980877366789</v>
      </c>
      <c r="W899" s="369">
        <v>-2.658664946354008</v>
      </c>
      <c r="X899" s="369">
        <v>-8.3614229725551215E-2</v>
      </c>
      <c r="Y899" s="369">
        <v>-0.63406189341580621</v>
      </c>
      <c r="Z899" s="369">
        <v>-2.1485653992151965E-2</v>
      </c>
      <c r="AA899" s="369">
        <v>-0.12213142268822655</v>
      </c>
      <c r="AB899" s="369">
        <v>0.22650440398617105</v>
      </c>
      <c r="AC899" s="373">
        <v>-1.7116143520467864</v>
      </c>
      <c r="AD899" s="555">
        <v>0</v>
      </c>
      <c r="AE899" s="370" t="s">
        <v>2496</v>
      </c>
      <c r="AF899" s="370" t="s">
        <v>2287</v>
      </c>
      <c r="AG899" s="374" t="s">
        <v>1445</v>
      </c>
      <c r="AH899" s="374" t="s">
        <v>2282</v>
      </c>
      <c r="AI899" s="374">
        <v>1000000</v>
      </c>
      <c r="AJ899" s="374">
        <v>0</v>
      </c>
      <c r="AK899" s="374">
        <v>0</v>
      </c>
      <c r="AL899" s="369">
        <v>0.02</v>
      </c>
      <c r="AM899" s="369">
        <v>0.2</v>
      </c>
      <c r="AN899" s="369" t="s">
        <v>34</v>
      </c>
      <c r="AO899" s="367" t="s">
        <v>1324</v>
      </c>
      <c r="AP899" s="370" t="s">
        <v>716</v>
      </c>
      <c r="AQ899" s="376" t="s">
        <v>665</v>
      </c>
      <c r="AR899" s="369">
        <v>3.06705E-3</v>
      </c>
      <c r="AS899" s="369">
        <v>3.06705E-3</v>
      </c>
      <c r="AT899" s="369"/>
      <c r="AX899" s="680"/>
      <c r="AY899" s="681"/>
      <c r="AZ899" s="681"/>
      <c r="BA899" s="681"/>
      <c r="BB899" s="682"/>
      <c r="BC899" s="681"/>
      <c r="BD899" s="681"/>
      <c r="BE899" s="681"/>
      <c r="BF899" s="681"/>
      <c r="BG899" s="682"/>
      <c r="BH899" s="682"/>
      <c r="BI899" s="683"/>
      <c r="BJ899" s="683"/>
      <c r="BK899" s="683"/>
      <c r="BL899" s="682"/>
      <c r="BM899" s="682"/>
      <c r="BN899" s="682"/>
      <c r="BO899" s="682"/>
      <c r="BP899" s="682"/>
      <c r="BQ899" s="682"/>
      <c r="BR899" s="682"/>
      <c r="BS899" s="682"/>
      <c r="BT899" s="685"/>
      <c r="BU899" s="686"/>
      <c r="BV899" s="684"/>
      <c r="BW899" s="687"/>
    </row>
    <row r="900" spans="2:75" ht="15.75" customHeight="1">
      <c r="B900" s="363" t="s">
        <v>1077</v>
      </c>
      <c r="C900" s="364">
        <v>19186860000190</v>
      </c>
      <c r="D900" s="365" t="s">
        <v>14</v>
      </c>
      <c r="E900" s="365" t="s">
        <v>607</v>
      </c>
      <c r="F900" s="365"/>
      <c r="G900" s="366"/>
      <c r="H900" s="366" t="s">
        <v>34</v>
      </c>
      <c r="I900" s="366" t="s">
        <v>34</v>
      </c>
      <c r="J900" s="366" t="s">
        <v>611</v>
      </c>
      <c r="K900" s="367"/>
      <c r="L900" s="368"/>
      <c r="M900" s="368" t="s">
        <v>34</v>
      </c>
      <c r="N900" s="367">
        <v>355739</v>
      </c>
      <c r="O900" s="367" t="s">
        <v>1321</v>
      </c>
      <c r="P900" s="371">
        <v>41627</v>
      </c>
      <c r="Q900" s="372">
        <v>87497726.840000004</v>
      </c>
      <c r="R900" s="372">
        <v>94605055.695277825</v>
      </c>
      <c r="S900" s="367">
        <v>32</v>
      </c>
      <c r="T900" s="369">
        <v>-5.4590426429703465E-2</v>
      </c>
      <c r="U900" s="369">
        <v>-0.70570109749088794</v>
      </c>
      <c r="V900" s="369">
        <v>-0.20621364531948827</v>
      </c>
      <c r="W900" s="369">
        <v>-2.0215832479747466</v>
      </c>
      <c r="X900" s="369">
        <v>-0.13374957785800679</v>
      </c>
      <c r="Y900" s="369">
        <v>-1.0142473459191279</v>
      </c>
      <c r="Z900" s="369">
        <v>-2.2749216249262072E-2</v>
      </c>
      <c r="AA900" s="369">
        <v>-0.12931392018969301</v>
      </c>
      <c r="AB900" s="369">
        <v>0.22279660961424544</v>
      </c>
      <c r="AC900" s="373">
        <v>-1.3610136940011326</v>
      </c>
      <c r="AD900" s="555">
        <v>18981190000130</v>
      </c>
      <c r="AE900" s="370" t="s">
        <v>2496</v>
      </c>
      <c r="AF900" s="370" t="s">
        <v>2287</v>
      </c>
      <c r="AG900" s="374" t="s">
        <v>1445</v>
      </c>
      <c r="AH900" s="374" t="s">
        <v>2279</v>
      </c>
      <c r="AI900" s="374">
        <v>5000</v>
      </c>
      <c r="AJ900" s="374">
        <v>1000</v>
      </c>
      <c r="AK900" s="374">
        <v>5000</v>
      </c>
      <c r="AL900" s="369">
        <v>0.02</v>
      </c>
      <c r="AM900" s="369">
        <v>0.1</v>
      </c>
      <c r="AN900" s="369" t="s">
        <v>635</v>
      </c>
      <c r="AO900" s="367" t="s">
        <v>1324</v>
      </c>
      <c r="AP900" s="370" t="s">
        <v>716</v>
      </c>
      <c r="AQ900" s="376" t="s">
        <v>665</v>
      </c>
      <c r="AR900" s="369">
        <v>6.0000000000000001E-3</v>
      </c>
      <c r="AS900" s="369">
        <v>6.0000000000000001E-3</v>
      </c>
      <c r="AT900" s="369"/>
      <c r="AX900" s="680"/>
      <c r="AY900" s="681"/>
      <c r="AZ900" s="681"/>
      <c r="BA900" s="681"/>
      <c r="BB900" s="682"/>
      <c r="BC900" s="681"/>
      <c r="BD900" s="681"/>
      <c r="BE900" s="681"/>
      <c r="BF900" s="681"/>
      <c r="BG900" s="682"/>
      <c r="BH900" s="682"/>
      <c r="BI900" s="683"/>
      <c r="BJ900" s="683"/>
      <c r="BK900" s="683"/>
      <c r="BL900" s="682"/>
      <c r="BM900" s="682"/>
      <c r="BN900" s="682"/>
      <c r="BO900" s="682"/>
      <c r="BP900" s="682"/>
      <c r="BQ900" s="682"/>
      <c r="BR900" s="682"/>
      <c r="BS900" s="682"/>
      <c r="BT900" s="685"/>
      <c r="BU900" s="686"/>
      <c r="BV900" s="684"/>
      <c r="BW900" s="687"/>
    </row>
    <row r="901" spans="2:75" ht="15.75" customHeight="1">
      <c r="B901" s="363" t="s">
        <v>1078</v>
      </c>
      <c r="C901" s="364">
        <v>6118222000190</v>
      </c>
      <c r="D901" s="365" t="s">
        <v>14</v>
      </c>
      <c r="E901" s="365" t="s">
        <v>607</v>
      </c>
      <c r="F901" s="365"/>
      <c r="G901" s="366"/>
      <c r="H901" s="366" t="s">
        <v>34</v>
      </c>
      <c r="I901" s="366" t="s">
        <v>34</v>
      </c>
      <c r="J901" s="366" t="s">
        <v>608</v>
      </c>
      <c r="K901" s="367" t="s">
        <v>48</v>
      </c>
      <c r="L901" s="368"/>
      <c r="M901" s="368" t="s">
        <v>34</v>
      </c>
      <c r="N901" s="367">
        <v>223336</v>
      </c>
      <c r="O901" s="367" t="s">
        <v>1321</v>
      </c>
      <c r="P901" s="371">
        <v>39827</v>
      </c>
      <c r="Q901" s="372">
        <v>47810006.960000001</v>
      </c>
      <c r="R901" s="372">
        <v>71323517.911190435</v>
      </c>
      <c r="S901" s="367">
        <v>29</v>
      </c>
      <c r="T901" s="369">
        <v>-6.4205807528987857E-2</v>
      </c>
      <c r="U901" s="369">
        <v>-0.83000100570457425</v>
      </c>
      <c r="V901" s="369">
        <v>-0.21099194454227332</v>
      </c>
      <c r="W901" s="369">
        <v>-2.0684265577257919</v>
      </c>
      <c r="X901" s="369">
        <v>-0.14153130516275925</v>
      </c>
      <c r="Y901" s="369">
        <v>-1.0732575977039271</v>
      </c>
      <c r="Z901" s="369">
        <v>-3.1123830092202542E-2</v>
      </c>
      <c r="AA901" s="369">
        <v>-0.17691794022447685</v>
      </c>
      <c r="AB901" s="369">
        <v>0.22112063166311743</v>
      </c>
      <c r="AC901" s="373">
        <v>-1.4002763262951519</v>
      </c>
      <c r="AD901" s="555">
        <v>29599351000142</v>
      </c>
      <c r="AE901" s="370" t="s">
        <v>2496</v>
      </c>
      <c r="AF901" s="370" t="s">
        <v>2287</v>
      </c>
      <c r="AG901" s="374" t="s">
        <v>1445</v>
      </c>
      <c r="AH901" s="374" t="s">
        <v>2282</v>
      </c>
      <c r="AI901" s="374">
        <v>5000</v>
      </c>
      <c r="AJ901" s="374">
        <v>1000</v>
      </c>
      <c r="AK901" s="374">
        <v>5000</v>
      </c>
      <c r="AL901" s="369">
        <v>0.02</v>
      </c>
      <c r="AM901" s="369">
        <v>0.2</v>
      </c>
      <c r="AN901" s="369" t="s">
        <v>666</v>
      </c>
      <c r="AO901" s="367" t="s">
        <v>1324</v>
      </c>
      <c r="AP901" s="370" t="s">
        <v>716</v>
      </c>
      <c r="AQ901" s="376" t="s">
        <v>665</v>
      </c>
      <c r="AR901" s="369">
        <v>5.3333333333333332E-3</v>
      </c>
      <c r="AS901" s="369">
        <v>5.3333333333333332E-3</v>
      </c>
      <c r="AT901" s="369"/>
      <c r="AX901" s="680"/>
      <c r="AY901" s="681"/>
      <c r="AZ901" s="681"/>
      <c r="BA901" s="681"/>
      <c r="BB901" s="682"/>
      <c r="BC901" s="681"/>
      <c r="BD901" s="681"/>
      <c r="BE901" s="681"/>
      <c r="BF901" s="681"/>
      <c r="BG901" s="682"/>
      <c r="BH901" s="682"/>
      <c r="BI901" s="683"/>
      <c r="BJ901" s="683"/>
      <c r="BK901" s="683"/>
      <c r="BL901" s="682"/>
      <c r="BM901" s="682"/>
      <c r="BN901" s="682"/>
      <c r="BO901" s="682"/>
      <c r="BP901" s="682"/>
      <c r="BQ901" s="682"/>
      <c r="BR901" s="682"/>
      <c r="BS901" s="682"/>
      <c r="BT901" s="685"/>
      <c r="BU901" s="686"/>
      <c r="BV901" s="684"/>
      <c r="BW901" s="687"/>
    </row>
    <row r="902" spans="2:75" ht="15.75" customHeight="1">
      <c r="B902" s="363" t="s">
        <v>295</v>
      </c>
      <c r="C902" s="364">
        <v>35471548000102</v>
      </c>
      <c r="D902" s="365" t="s">
        <v>14</v>
      </c>
      <c r="E902" s="365" t="s">
        <v>607</v>
      </c>
      <c r="F902" s="365"/>
      <c r="G902" s="366"/>
      <c r="H902" s="366" t="s">
        <v>34</v>
      </c>
      <c r="I902" s="366" t="s">
        <v>34</v>
      </c>
      <c r="J902" s="366" t="s">
        <v>608</v>
      </c>
      <c r="K902" s="367" t="s">
        <v>48</v>
      </c>
      <c r="L902" s="368"/>
      <c r="M902" s="368" t="s">
        <v>34</v>
      </c>
      <c r="N902" s="367">
        <v>524174</v>
      </c>
      <c r="O902" s="367" t="s">
        <v>1321</v>
      </c>
      <c r="P902" s="371">
        <v>43852</v>
      </c>
      <c r="Q902" s="372">
        <v>14970787.800000001</v>
      </c>
      <c r="R902" s="372">
        <v>6181129.5892460365</v>
      </c>
      <c r="S902" s="367">
        <v>17</v>
      </c>
      <c r="T902" s="369">
        <v>-4.9402549956938824E-2</v>
      </c>
      <c r="U902" s="369">
        <v>-0.63863640575063241</v>
      </c>
      <c r="V902" s="369">
        <v>-0.22378021194631426</v>
      </c>
      <c r="W902" s="369">
        <v>-2.1937943388664487</v>
      </c>
      <c r="X902" s="369">
        <v>-0.13071526634095687</v>
      </c>
      <c r="Y902" s="369">
        <v>-0.99123761047063963</v>
      </c>
      <c r="Z902" s="369" t="s">
        <v>1421</v>
      </c>
      <c r="AA902" s="369" t="s">
        <v>1421</v>
      </c>
      <c r="AB902" s="369">
        <v>0.26819943409685071</v>
      </c>
      <c r="AC902" s="373">
        <v>-1.1724118796340377</v>
      </c>
      <c r="AD902" s="555">
        <v>9352724000179</v>
      </c>
      <c r="AE902" s="370" t="s">
        <v>2316</v>
      </c>
      <c r="AF902" s="370" t="s">
        <v>2278</v>
      </c>
      <c r="AG902" s="374" t="s">
        <v>1444</v>
      </c>
      <c r="AH902" s="374" t="s">
        <v>2282</v>
      </c>
      <c r="AI902" s="374">
        <v>1000</v>
      </c>
      <c r="AJ902" s="374">
        <v>100</v>
      </c>
      <c r="AK902" s="374">
        <v>1000</v>
      </c>
      <c r="AL902" s="369">
        <v>1.2500000000000001E-2</v>
      </c>
      <c r="AM902" s="369">
        <v>0.15</v>
      </c>
      <c r="AN902" s="369" t="s">
        <v>34</v>
      </c>
      <c r="AO902" s="367" t="s">
        <v>1324</v>
      </c>
      <c r="AP902" s="370" t="s">
        <v>716</v>
      </c>
      <c r="AQ902" s="376" t="s">
        <v>659</v>
      </c>
      <c r="AR902" s="369">
        <v>8.0000000000000002E-3</v>
      </c>
      <c r="AS902" s="369">
        <v>8.0000000000000002E-3</v>
      </c>
      <c r="AT902" s="369"/>
      <c r="AX902" s="680"/>
      <c r="AY902" s="681"/>
      <c r="AZ902" s="681"/>
      <c r="BA902" s="681"/>
      <c r="BB902" s="682"/>
      <c r="BC902" s="681"/>
      <c r="BD902" s="681"/>
      <c r="BE902" s="681"/>
      <c r="BF902" s="681"/>
      <c r="BG902" s="682"/>
      <c r="BH902" s="682"/>
      <c r="BI902" s="683"/>
      <c r="BJ902" s="683"/>
      <c r="BK902" s="683"/>
      <c r="BL902" s="682"/>
      <c r="BM902" s="682"/>
      <c r="BN902" s="682"/>
      <c r="BO902" s="682"/>
      <c r="BP902" s="682"/>
      <c r="BQ902" s="682"/>
      <c r="BR902" s="682"/>
      <c r="BS902" s="682"/>
      <c r="BT902" s="685"/>
      <c r="BU902" s="686"/>
      <c r="BV902" s="684"/>
      <c r="BW902" s="687"/>
    </row>
    <row r="903" spans="2:75" ht="15.75" customHeight="1">
      <c r="B903" s="363" t="s">
        <v>296</v>
      </c>
      <c r="C903" s="364">
        <v>31964159000150</v>
      </c>
      <c r="D903" s="365" t="s">
        <v>11</v>
      </c>
      <c r="E903" s="365" t="s">
        <v>620</v>
      </c>
      <c r="F903" s="365" t="s">
        <v>663</v>
      </c>
      <c r="G903" s="366" t="s">
        <v>738</v>
      </c>
      <c r="H903" s="366" t="s">
        <v>34</v>
      </c>
      <c r="I903" s="366"/>
      <c r="J903" s="366" t="s">
        <v>608</v>
      </c>
      <c r="K903" s="367" t="s">
        <v>48</v>
      </c>
      <c r="L903" s="368"/>
      <c r="M903" s="368" t="s">
        <v>34</v>
      </c>
      <c r="N903" s="367">
        <v>482145</v>
      </c>
      <c r="O903" s="367" t="s">
        <v>1321</v>
      </c>
      <c r="P903" s="371">
        <v>43444</v>
      </c>
      <c r="Q903" s="372">
        <v>37531017.060000002</v>
      </c>
      <c r="R903" s="372">
        <v>31895246.233650781</v>
      </c>
      <c r="S903" s="367">
        <v>31</v>
      </c>
      <c r="T903" s="369">
        <v>8.9209022674010985E-2</v>
      </c>
      <c r="U903" s="369">
        <v>1.1532224480460251</v>
      </c>
      <c r="V903" s="369">
        <v>0.12411450735810092</v>
      </c>
      <c r="W903" s="369">
        <v>1.2167371781680207</v>
      </c>
      <c r="X903" s="369">
        <v>0.18265670449686966</v>
      </c>
      <c r="Y903" s="369">
        <v>1.3851189717171444</v>
      </c>
      <c r="Z903" s="369">
        <v>0.25261379784427862</v>
      </c>
      <c r="AA903" s="369">
        <v>1.4359387213750674</v>
      </c>
      <c r="AB903" s="369">
        <v>5.756144996614935E-3</v>
      </c>
      <c r="AC903" s="373">
        <v>3.4549499357115536</v>
      </c>
      <c r="AD903" s="555">
        <v>0</v>
      </c>
      <c r="AE903" s="370" t="s">
        <v>2316</v>
      </c>
      <c r="AF903" s="370" t="s">
        <v>2278</v>
      </c>
      <c r="AG903" s="374" t="s">
        <v>1444</v>
      </c>
      <c r="AH903" s="374" t="s">
        <v>2279</v>
      </c>
      <c r="AI903" s="374">
        <v>0</v>
      </c>
      <c r="AJ903" s="374">
        <v>0</v>
      </c>
      <c r="AK903" s="374">
        <v>0</v>
      </c>
      <c r="AL903" s="369">
        <v>0.01</v>
      </c>
      <c r="AM903" s="369">
        <v>0.1</v>
      </c>
      <c r="AN903" s="369" t="s">
        <v>64</v>
      </c>
      <c r="AO903" s="367" t="s">
        <v>1324</v>
      </c>
      <c r="AP903" s="370" t="s">
        <v>13</v>
      </c>
      <c r="AQ903" s="376" t="s">
        <v>664</v>
      </c>
      <c r="AR903" s="369">
        <v>2.6670000000000001E-3</v>
      </c>
      <c r="AS903" s="369">
        <v>2.6670000000000001E-3</v>
      </c>
      <c r="AT903" s="369"/>
      <c r="AX903" s="680"/>
      <c r="AY903" s="681"/>
      <c r="AZ903" s="681"/>
      <c r="BA903" s="681"/>
      <c r="BB903" s="682"/>
      <c r="BC903" s="681"/>
      <c r="BD903" s="681"/>
      <c r="BE903" s="681"/>
      <c r="BF903" s="681"/>
      <c r="BG903" s="682"/>
      <c r="BH903" s="682"/>
      <c r="BI903" s="683"/>
      <c r="BJ903" s="683"/>
      <c r="BK903" s="683"/>
      <c r="BL903" s="682"/>
      <c r="BM903" s="682"/>
      <c r="BN903" s="682"/>
      <c r="BO903" s="682"/>
      <c r="BP903" s="682"/>
      <c r="BQ903" s="682"/>
      <c r="BR903" s="682"/>
      <c r="BS903" s="682"/>
      <c r="BT903" s="685"/>
      <c r="BU903" s="686"/>
      <c r="BV903" s="684"/>
      <c r="BW903" s="687"/>
    </row>
    <row r="904" spans="2:75" ht="15.75" customHeight="1">
      <c r="B904" s="363" t="s">
        <v>297</v>
      </c>
      <c r="C904" s="364">
        <v>33254944000144</v>
      </c>
      <c r="D904" s="365" t="s">
        <v>14</v>
      </c>
      <c r="E904" s="365" t="s">
        <v>607</v>
      </c>
      <c r="F904" s="365"/>
      <c r="G904" s="366"/>
      <c r="H904" s="366" t="s">
        <v>34</v>
      </c>
      <c r="I904" s="366" t="s">
        <v>34</v>
      </c>
      <c r="J904" s="366" t="s">
        <v>608</v>
      </c>
      <c r="K904" s="367" t="s">
        <v>48</v>
      </c>
      <c r="L904" s="368"/>
      <c r="M904" s="368" t="s">
        <v>34</v>
      </c>
      <c r="N904" s="367">
        <v>498629</v>
      </c>
      <c r="O904" s="367" t="s">
        <v>1321</v>
      </c>
      <c r="P904" s="371">
        <v>43635</v>
      </c>
      <c r="Q904" s="372">
        <v>39902531.710000001</v>
      </c>
      <c r="R904" s="372">
        <v>33864631.300714284</v>
      </c>
      <c r="S904" s="367">
        <v>3</v>
      </c>
      <c r="T904" s="369">
        <v>4.2443008392574644E-2</v>
      </c>
      <c r="U904" s="369">
        <v>0.54866905357525331</v>
      </c>
      <c r="V904" s="369">
        <v>-9.4999699161933404E-2</v>
      </c>
      <c r="W904" s="369">
        <v>-0.93131470563386343</v>
      </c>
      <c r="X904" s="369">
        <v>-8.8279225520971449E-2</v>
      </c>
      <c r="Y904" s="369">
        <v>-0.6694374039781793</v>
      </c>
      <c r="Z904" s="369">
        <v>-3.510933777195091E-2</v>
      </c>
      <c r="AA904" s="369">
        <v>-0.19957285793097615</v>
      </c>
      <c r="AB904" s="369">
        <v>0.20568422781379869</v>
      </c>
      <c r="AC904" s="373">
        <v>-0.85469741249996345</v>
      </c>
      <c r="AD904" s="555">
        <v>0</v>
      </c>
      <c r="AE904" s="370" t="s">
        <v>2497</v>
      </c>
      <c r="AF904" s="370" t="s">
        <v>2284</v>
      </c>
      <c r="AG904" s="374" t="s">
        <v>719</v>
      </c>
      <c r="AH904" s="374" t="s">
        <v>2282</v>
      </c>
      <c r="AI904" s="374">
        <v>1000</v>
      </c>
      <c r="AJ904" s="374">
        <v>1000</v>
      </c>
      <c r="AK904" s="374">
        <v>0</v>
      </c>
      <c r="AL904" s="369">
        <v>1.4999999999999999E-2</v>
      </c>
      <c r="AM904" s="369">
        <v>0.2</v>
      </c>
      <c r="AN904" s="369" t="s">
        <v>666</v>
      </c>
      <c r="AO904" s="367" t="s">
        <v>1324</v>
      </c>
      <c r="AP904" s="370" t="s">
        <v>716</v>
      </c>
      <c r="AQ904" s="376" t="s">
        <v>659</v>
      </c>
      <c r="AR904" s="369">
        <v>4.0000000000000001E-3</v>
      </c>
      <c r="AS904" s="369">
        <v>4.0000000000000001E-3</v>
      </c>
      <c r="AT904" s="369"/>
      <c r="AX904" s="680"/>
      <c r="AY904" s="681"/>
      <c r="AZ904" s="681"/>
      <c r="BA904" s="681"/>
      <c r="BB904" s="682"/>
      <c r="BC904" s="681"/>
      <c r="BD904" s="681"/>
      <c r="BE904" s="681"/>
      <c r="BF904" s="681"/>
      <c r="BG904" s="682"/>
      <c r="BH904" s="682"/>
      <c r="BI904" s="683"/>
      <c r="BJ904" s="683"/>
      <c r="BK904" s="683"/>
      <c r="BL904" s="682"/>
      <c r="BM904" s="682"/>
      <c r="BN904" s="682"/>
      <c r="BO904" s="682"/>
      <c r="BP904" s="682"/>
      <c r="BQ904" s="682"/>
      <c r="BR904" s="682"/>
      <c r="BS904" s="682"/>
      <c r="BT904" s="685"/>
      <c r="BU904" s="686"/>
      <c r="BV904" s="684"/>
      <c r="BW904" s="687"/>
    </row>
    <row r="905" spans="2:75" ht="15.75" customHeight="1">
      <c r="B905" s="363" t="s">
        <v>561</v>
      </c>
      <c r="C905" s="364">
        <v>16961689000150</v>
      </c>
      <c r="D905" s="365" t="s">
        <v>14</v>
      </c>
      <c r="E905" s="365" t="s">
        <v>607</v>
      </c>
      <c r="F905" s="365"/>
      <c r="G905" s="366"/>
      <c r="H905" s="366" t="s">
        <v>34</v>
      </c>
      <c r="I905" s="366" t="s">
        <v>34</v>
      </c>
      <c r="J905" s="366" t="s">
        <v>608</v>
      </c>
      <c r="K905" s="367" t="s">
        <v>48</v>
      </c>
      <c r="L905" s="368"/>
      <c r="M905" s="368" t="s">
        <v>1418</v>
      </c>
      <c r="N905" s="367">
        <v>348120</v>
      </c>
      <c r="O905" s="367" t="s">
        <v>1321</v>
      </c>
      <c r="P905" s="371">
        <v>41324</v>
      </c>
      <c r="Q905" s="372">
        <v>10057334.789999999</v>
      </c>
      <c r="R905" s="372">
        <v>9658041.1783333272</v>
      </c>
      <c r="S905" s="367">
        <v>3</v>
      </c>
      <c r="T905" s="369">
        <v>1.9948218564933118E-2</v>
      </c>
      <c r="U905" s="369">
        <v>0.25787451490947944</v>
      </c>
      <c r="V905" s="369">
        <v>-0.13847815169752309</v>
      </c>
      <c r="W905" s="369">
        <v>-1.3575489209188725</v>
      </c>
      <c r="X905" s="369">
        <v>-5.1866123504676231E-2</v>
      </c>
      <c r="Y905" s="369">
        <v>-0.39331023656447689</v>
      </c>
      <c r="Z905" s="369">
        <v>5.1562683000681231E-2</v>
      </c>
      <c r="AA905" s="369">
        <v>0.29309900619248008</v>
      </c>
      <c r="AB905" s="369">
        <v>0.20922991003227648</v>
      </c>
      <c r="AC905" s="373">
        <v>-1.0719543160516127</v>
      </c>
      <c r="AD905" s="555">
        <v>0</v>
      </c>
      <c r="AE905" s="370" t="s">
        <v>2486</v>
      </c>
      <c r="AF905" s="370" t="s">
        <v>2287</v>
      </c>
      <c r="AG905" s="374" t="s">
        <v>1445</v>
      </c>
      <c r="AH905" s="374" t="s">
        <v>2282</v>
      </c>
      <c r="AI905" s="374">
        <v>1000</v>
      </c>
      <c r="AJ905" s="374">
        <v>1000</v>
      </c>
      <c r="AK905" s="374">
        <v>1000</v>
      </c>
      <c r="AL905" s="369">
        <v>5.0000000000000001E-3</v>
      </c>
      <c r="AM905" s="369">
        <v>0.15</v>
      </c>
      <c r="AN905" s="369" t="s">
        <v>2296</v>
      </c>
      <c r="AO905" s="367" t="s">
        <v>1324</v>
      </c>
      <c r="AP905" s="370" t="s">
        <v>716</v>
      </c>
      <c r="AQ905" s="376" t="s">
        <v>659</v>
      </c>
      <c r="AR905" s="369">
        <v>1.7333333333333335E-3</v>
      </c>
      <c r="AS905" s="369">
        <v>1.7333333333333335E-3</v>
      </c>
      <c r="AT905" s="369"/>
      <c r="AX905" s="680"/>
      <c r="AY905" s="681"/>
      <c r="AZ905" s="681"/>
      <c r="BA905" s="681"/>
      <c r="BB905" s="682"/>
      <c r="BC905" s="681"/>
      <c r="BD905" s="681"/>
      <c r="BE905" s="681"/>
      <c r="BF905" s="681"/>
      <c r="BG905" s="682"/>
      <c r="BH905" s="682"/>
      <c r="BI905" s="683"/>
      <c r="BJ905" s="683"/>
      <c r="BK905" s="683"/>
      <c r="BL905" s="682"/>
      <c r="BM905" s="682"/>
      <c r="BN905" s="682"/>
      <c r="BO905" s="682"/>
      <c r="BP905" s="682"/>
      <c r="BQ905" s="682"/>
      <c r="BR905" s="682"/>
      <c r="BS905" s="682"/>
      <c r="BT905" s="685"/>
      <c r="BU905" s="686"/>
      <c r="BV905" s="684"/>
      <c r="BW905" s="687"/>
    </row>
    <row r="906" spans="2:75" ht="15.75" customHeight="1">
      <c r="B906" s="363" t="s">
        <v>470</v>
      </c>
      <c r="C906" s="364">
        <v>14115118000170</v>
      </c>
      <c r="D906" s="365" t="s">
        <v>11</v>
      </c>
      <c r="E906" s="365" t="s">
        <v>621</v>
      </c>
      <c r="F906" s="365" t="s">
        <v>672</v>
      </c>
      <c r="G906" s="366" t="s">
        <v>865</v>
      </c>
      <c r="H906" s="366" t="s">
        <v>34</v>
      </c>
      <c r="I906" s="366"/>
      <c r="J906" s="366" t="s">
        <v>608</v>
      </c>
      <c r="K906" s="367" t="s">
        <v>48</v>
      </c>
      <c r="L906" s="368"/>
      <c r="M906" s="368" t="s">
        <v>1418</v>
      </c>
      <c r="N906" s="367">
        <v>293458</v>
      </c>
      <c r="O906" s="367" t="s">
        <v>1321</v>
      </c>
      <c r="P906" s="371">
        <v>40900</v>
      </c>
      <c r="Q906" s="372">
        <v>174324130.41</v>
      </c>
      <c r="R906" s="372">
        <v>213369642.53376982</v>
      </c>
      <c r="S906" s="367">
        <v>3</v>
      </c>
      <c r="T906" s="369">
        <v>4.428429559520719E-2</v>
      </c>
      <c r="U906" s="369">
        <v>0.57247173262863937</v>
      </c>
      <c r="V906" s="369">
        <v>5.2035360763265537E-2</v>
      </c>
      <c r="W906" s="369">
        <v>0.51012052795227247</v>
      </c>
      <c r="X906" s="369">
        <v>7.5098548524387576E-2</v>
      </c>
      <c r="Y906" s="369">
        <v>0.56948593590405261</v>
      </c>
      <c r="Z906" s="369">
        <v>0.16107496995511106</v>
      </c>
      <c r="AA906" s="369">
        <v>0.91560234783948113</v>
      </c>
      <c r="AB906" s="369">
        <v>5.6274208982945294E-2</v>
      </c>
      <c r="AC906" s="373">
        <v>-0.79693375435530056</v>
      </c>
      <c r="AD906" s="555">
        <v>0</v>
      </c>
      <c r="AE906" s="370" t="s">
        <v>2486</v>
      </c>
      <c r="AF906" s="370" t="s">
        <v>2284</v>
      </c>
      <c r="AG906" s="374" t="s">
        <v>719</v>
      </c>
      <c r="AH906" s="374" t="s">
        <v>2282</v>
      </c>
      <c r="AI906" s="374">
        <v>1000</v>
      </c>
      <c r="AJ906" s="374">
        <v>500</v>
      </c>
      <c r="AK906" s="374">
        <v>500</v>
      </c>
      <c r="AL906" s="369">
        <v>5.0000000000000001E-3</v>
      </c>
      <c r="AM906" s="369">
        <v>0.2</v>
      </c>
      <c r="AN906" s="369" t="s">
        <v>150</v>
      </c>
      <c r="AO906" s="367" t="s">
        <v>1324</v>
      </c>
      <c r="AP906" s="370" t="s">
        <v>11</v>
      </c>
      <c r="AQ906" s="376" t="s">
        <v>673</v>
      </c>
      <c r="AR906" s="369">
        <v>1.7333333333333335E-3</v>
      </c>
      <c r="AS906" s="369">
        <v>1.7333333333333335E-3</v>
      </c>
      <c r="AT906" s="369"/>
      <c r="AX906" s="680"/>
      <c r="AY906" s="681"/>
      <c r="AZ906" s="681"/>
      <c r="BA906" s="681"/>
      <c r="BB906" s="682"/>
      <c r="BC906" s="681"/>
      <c r="BD906" s="681"/>
      <c r="BE906" s="681"/>
      <c r="BF906" s="681"/>
      <c r="BG906" s="682"/>
      <c r="BH906" s="682"/>
      <c r="BI906" s="683"/>
      <c r="BJ906" s="683"/>
      <c r="BK906" s="683"/>
      <c r="BL906" s="682"/>
      <c r="BM906" s="682"/>
      <c r="BN906" s="682"/>
      <c r="BO906" s="682"/>
      <c r="BP906" s="682"/>
      <c r="BQ906" s="682"/>
      <c r="BR906" s="682"/>
      <c r="BS906" s="682"/>
      <c r="BT906" s="685"/>
      <c r="BU906" s="686"/>
      <c r="BV906" s="684"/>
      <c r="BW906" s="687"/>
    </row>
    <row r="907" spans="2:75" ht="15.75" customHeight="1">
      <c r="B907" s="363" t="s">
        <v>1079</v>
      </c>
      <c r="C907" s="364">
        <v>15559416000111</v>
      </c>
      <c r="D907" s="365" t="s">
        <v>14</v>
      </c>
      <c r="E907" s="365" t="s">
        <v>607</v>
      </c>
      <c r="F907" s="365"/>
      <c r="G907" s="366"/>
      <c r="H907" s="366" t="s">
        <v>34</v>
      </c>
      <c r="I907" s="366" t="s">
        <v>34</v>
      </c>
      <c r="J907" s="366" t="s">
        <v>608</v>
      </c>
      <c r="K907" s="367" t="s">
        <v>48</v>
      </c>
      <c r="L907" s="368"/>
      <c r="M907" s="368" t="s">
        <v>1418</v>
      </c>
      <c r="N907" s="367">
        <v>305367</v>
      </c>
      <c r="O907" s="367" t="s">
        <v>1321</v>
      </c>
      <c r="P907" s="371">
        <v>41065</v>
      </c>
      <c r="Q907" s="372">
        <v>17866691.850000001</v>
      </c>
      <c r="R907" s="372">
        <v>29454242.815952409</v>
      </c>
      <c r="S907" s="367">
        <v>34</v>
      </c>
      <c r="T907" s="369">
        <v>-2.1955641537006798E-2</v>
      </c>
      <c r="U907" s="369">
        <v>-0.2838248634810378</v>
      </c>
      <c r="V907" s="369">
        <v>-0.20999041192979306</v>
      </c>
      <c r="W907" s="369">
        <v>-2.0586081892635422</v>
      </c>
      <c r="X907" s="369">
        <v>-0.15820539025657554</v>
      </c>
      <c r="Y907" s="369">
        <v>-1.1997002139938033</v>
      </c>
      <c r="Z907" s="369">
        <v>-8.4116224632931003E-2</v>
      </c>
      <c r="AA907" s="369">
        <v>-0.47814389030628535</v>
      </c>
      <c r="AB907" s="369">
        <v>0.21285994458072902</v>
      </c>
      <c r="AC907" s="373">
        <v>-1.4569045790154898</v>
      </c>
      <c r="AD907" s="555">
        <v>0</v>
      </c>
      <c r="AE907" s="370" t="s">
        <v>2481</v>
      </c>
      <c r="AF907" s="370" t="s">
        <v>2278</v>
      </c>
      <c r="AG907" s="374" t="s">
        <v>1444</v>
      </c>
      <c r="AH907" s="374" t="s">
        <v>2279</v>
      </c>
      <c r="AI907" s="374">
        <v>5000</v>
      </c>
      <c r="AJ907" s="374">
        <v>0</v>
      </c>
      <c r="AK907" s="374">
        <v>0</v>
      </c>
      <c r="AL907" s="369">
        <v>1.15E-2</v>
      </c>
      <c r="AM907" s="369">
        <v>0.2</v>
      </c>
      <c r="AN907" s="369" t="s">
        <v>2296</v>
      </c>
      <c r="AO907" s="367" t="s">
        <v>1324</v>
      </c>
      <c r="AP907" s="370" t="s">
        <v>716</v>
      </c>
      <c r="AQ907" s="376" t="s">
        <v>659</v>
      </c>
      <c r="AR907" s="369">
        <v>0</v>
      </c>
      <c r="AS907" s="369">
        <v>0</v>
      </c>
      <c r="AT907" s="369"/>
      <c r="AX907" s="680"/>
      <c r="AY907" s="681"/>
      <c r="AZ907" s="681"/>
      <c r="BA907" s="681"/>
      <c r="BB907" s="682"/>
      <c r="BC907" s="681"/>
      <c r="BD907" s="681"/>
      <c r="BE907" s="681"/>
      <c r="BF907" s="681"/>
      <c r="BG907" s="682"/>
      <c r="BH907" s="682"/>
      <c r="BI907" s="683"/>
      <c r="BJ907" s="683"/>
      <c r="BK907" s="683"/>
      <c r="BL907" s="682"/>
      <c r="BM907" s="682"/>
      <c r="BN907" s="682"/>
      <c r="BO907" s="682"/>
      <c r="BP907" s="682"/>
      <c r="BQ907" s="682"/>
      <c r="BR907" s="682"/>
      <c r="BS907" s="682"/>
      <c r="BT907" s="685"/>
      <c r="BU907" s="686"/>
      <c r="BV907" s="684"/>
      <c r="BW907" s="687"/>
    </row>
    <row r="908" spans="2:75" ht="15.75" customHeight="1">
      <c r="B908" s="363" t="s">
        <v>298</v>
      </c>
      <c r="C908" s="364">
        <v>33159760000103</v>
      </c>
      <c r="D908" s="365" t="s">
        <v>13</v>
      </c>
      <c r="E908" s="365" t="s">
        <v>615</v>
      </c>
      <c r="F908" s="365" t="s">
        <v>619</v>
      </c>
      <c r="G908" s="366" t="s">
        <v>34</v>
      </c>
      <c r="H908" s="366" t="s">
        <v>1337</v>
      </c>
      <c r="I908" s="366" t="s">
        <v>34</v>
      </c>
      <c r="J908" s="366"/>
      <c r="K908" s="367" t="s">
        <v>48</v>
      </c>
      <c r="L908" s="368"/>
      <c r="M908" s="368" t="s">
        <v>1418</v>
      </c>
      <c r="N908" s="367">
        <v>503835</v>
      </c>
      <c r="O908" s="367" t="s">
        <v>1324</v>
      </c>
      <c r="P908" s="371">
        <v>43683</v>
      </c>
      <c r="Q908" s="372">
        <v>49417899.130000003</v>
      </c>
      <c r="R908" s="372">
        <v>74223742.736745939</v>
      </c>
      <c r="S908" s="367">
        <v>16</v>
      </c>
      <c r="T908" s="369">
        <v>6.8780899493667613E-2</v>
      </c>
      <c r="U908" s="369">
        <v>0.88914411250469794</v>
      </c>
      <c r="V908" s="369">
        <v>6.766823657680554E-2</v>
      </c>
      <c r="W908" s="369">
        <v>0.66337498312355403</v>
      </c>
      <c r="X908" s="369">
        <v>0.10567384209425423</v>
      </c>
      <c r="Y908" s="369">
        <v>0.80134394136899467</v>
      </c>
      <c r="Z908" s="369">
        <v>0.19963970599561165</v>
      </c>
      <c r="AA908" s="369">
        <v>1.1348168097284543</v>
      </c>
      <c r="AB908" s="369">
        <v>3.3719503397239121E-2</v>
      </c>
      <c r="AC908" s="373">
        <v>-0.92231924310875435</v>
      </c>
      <c r="AD908" s="555">
        <v>0</v>
      </c>
      <c r="AE908" s="370" t="s">
        <v>2481</v>
      </c>
      <c r="AF908" s="370" t="s">
        <v>2278</v>
      </c>
      <c r="AG908" s="374" t="s">
        <v>1444</v>
      </c>
      <c r="AH908" s="374" t="s">
        <v>2279</v>
      </c>
      <c r="AI908" s="374">
        <v>25000</v>
      </c>
      <c r="AJ908" s="374">
        <v>0</v>
      </c>
      <c r="AK908" s="374">
        <v>0</v>
      </c>
      <c r="AL908" s="369">
        <v>7.4999999999999997E-3</v>
      </c>
      <c r="AM908" s="369" t="s">
        <v>34</v>
      </c>
      <c r="AN908" s="369" t="s">
        <v>34</v>
      </c>
      <c r="AO908" s="367" t="s">
        <v>1324</v>
      </c>
      <c r="AP908" s="370" t="s">
        <v>13</v>
      </c>
      <c r="AQ908" s="376" t="s">
        <v>668</v>
      </c>
      <c r="AR908" s="369">
        <v>2.0000000000000001E-4</v>
      </c>
      <c r="AS908" s="369">
        <v>2.0000000000000001E-4</v>
      </c>
      <c r="AT908" s="369"/>
      <c r="AX908" s="680"/>
      <c r="AY908" s="681"/>
      <c r="AZ908" s="681"/>
      <c r="BA908" s="681"/>
      <c r="BB908" s="682"/>
      <c r="BC908" s="681"/>
      <c r="BD908" s="681"/>
      <c r="BE908" s="681"/>
      <c r="BF908" s="681"/>
      <c r="BG908" s="682"/>
      <c r="BH908" s="682"/>
      <c r="BI908" s="683"/>
      <c r="BJ908" s="683"/>
      <c r="BK908" s="683"/>
      <c r="BL908" s="682"/>
      <c r="BM908" s="682"/>
      <c r="BN908" s="682"/>
      <c r="BO908" s="682"/>
      <c r="BP908" s="682"/>
      <c r="BQ908" s="682"/>
      <c r="BR908" s="682"/>
      <c r="BS908" s="682"/>
      <c r="BT908" s="685"/>
      <c r="BU908" s="686"/>
      <c r="BV908" s="684"/>
      <c r="BW908" s="687"/>
    </row>
    <row r="909" spans="2:75" ht="15.75" customHeight="1">
      <c r="B909" s="363" t="s">
        <v>299</v>
      </c>
      <c r="C909" s="364">
        <v>15585932000110</v>
      </c>
      <c r="D909" s="365" t="s">
        <v>11</v>
      </c>
      <c r="E909" s="365" t="s">
        <v>620</v>
      </c>
      <c r="F909" s="365" t="s">
        <v>685</v>
      </c>
      <c r="G909" s="366" t="s">
        <v>738</v>
      </c>
      <c r="H909" s="366" t="s">
        <v>34</v>
      </c>
      <c r="I909" s="366" t="s">
        <v>1319</v>
      </c>
      <c r="J909" s="366" t="s">
        <v>608</v>
      </c>
      <c r="K909" s="367" t="s">
        <v>48</v>
      </c>
      <c r="L909" s="368"/>
      <c r="M909" s="368" t="s">
        <v>34</v>
      </c>
      <c r="N909" s="367">
        <v>308560</v>
      </c>
      <c r="O909" s="367" t="s">
        <v>1321</v>
      </c>
      <c r="P909" s="371">
        <v>41095</v>
      </c>
      <c r="Q909" s="372">
        <v>127052916.28</v>
      </c>
      <c r="R909" s="372">
        <v>77552462.631587312</v>
      </c>
      <c r="S909" s="367">
        <v>181</v>
      </c>
      <c r="T909" s="369">
        <v>0.10703562471896566</v>
      </c>
      <c r="U909" s="369">
        <v>1.3836704121017285</v>
      </c>
      <c r="V909" s="369">
        <v>0.14651950709655681</v>
      </c>
      <c r="W909" s="369">
        <v>1.4363810919932545</v>
      </c>
      <c r="X909" s="369">
        <v>0.22018002009670012</v>
      </c>
      <c r="Y909" s="369">
        <v>1.6696650904168047</v>
      </c>
      <c r="Z909" s="369">
        <v>0.28711704722785258</v>
      </c>
      <c r="AA909" s="369">
        <v>1.6320663764197676</v>
      </c>
      <c r="AB909" s="369">
        <v>1.9182126919812248E-3</v>
      </c>
      <c r="AC909" s="373">
        <v>20.653443697468028</v>
      </c>
      <c r="AD909" s="555">
        <v>0</v>
      </c>
      <c r="AE909" s="370" t="s">
        <v>2480</v>
      </c>
      <c r="AF909" s="370" t="s">
        <v>2278</v>
      </c>
      <c r="AG909" s="374" t="s">
        <v>1444</v>
      </c>
      <c r="AH909" s="374" t="s">
        <v>2279</v>
      </c>
      <c r="AI909" s="374">
        <v>100</v>
      </c>
      <c r="AJ909" s="374">
        <v>100</v>
      </c>
      <c r="AK909" s="374">
        <v>100</v>
      </c>
      <c r="AL909" s="369">
        <v>1.2E-2</v>
      </c>
      <c r="AM909" s="369">
        <v>0.2</v>
      </c>
      <c r="AN909" s="369" t="s">
        <v>2296</v>
      </c>
      <c r="AO909" s="367" t="s">
        <v>1324</v>
      </c>
      <c r="AP909" s="370" t="s">
        <v>13</v>
      </c>
      <c r="AQ909" s="376" t="s">
        <v>671</v>
      </c>
      <c r="AR909" s="369">
        <v>4.0000000000000001E-3</v>
      </c>
      <c r="AS909" s="369">
        <v>4.0000000000000001E-3</v>
      </c>
      <c r="AT909" s="369"/>
      <c r="AX909" s="680"/>
      <c r="AY909" s="681"/>
      <c r="AZ909" s="681"/>
      <c r="BA909" s="681"/>
      <c r="BB909" s="682"/>
      <c r="BC909" s="681"/>
      <c r="BD909" s="681"/>
      <c r="BE909" s="681"/>
      <c r="BF909" s="681"/>
      <c r="BG909" s="682"/>
      <c r="BH909" s="682"/>
      <c r="BI909" s="683"/>
      <c r="BJ909" s="683"/>
      <c r="BK909" s="683"/>
      <c r="BL909" s="682"/>
      <c r="BM909" s="682"/>
      <c r="BN909" s="682"/>
      <c r="BO909" s="682"/>
      <c r="BP909" s="682"/>
      <c r="BQ909" s="682"/>
      <c r="BR909" s="682"/>
      <c r="BS909" s="682"/>
      <c r="BT909" s="685"/>
      <c r="BU909" s="686"/>
      <c r="BV909" s="684"/>
      <c r="BW909" s="687"/>
    </row>
    <row r="910" spans="2:75" ht="15.75" customHeight="1">
      <c r="B910" s="363" t="s">
        <v>1080</v>
      </c>
      <c r="C910" s="364">
        <v>19620324000150</v>
      </c>
      <c r="D910" s="365" t="s">
        <v>11</v>
      </c>
      <c r="E910" s="365" t="s">
        <v>621</v>
      </c>
      <c r="F910" s="365" t="s">
        <v>672</v>
      </c>
      <c r="G910" s="366" t="s">
        <v>738</v>
      </c>
      <c r="H910" s="366" t="s">
        <v>34</v>
      </c>
      <c r="I910" s="366"/>
      <c r="J910" s="366" t="s">
        <v>608</v>
      </c>
      <c r="K910" s="367" t="s">
        <v>48</v>
      </c>
      <c r="L910" s="368"/>
      <c r="M910" s="368" t="s">
        <v>34</v>
      </c>
      <c r="N910" s="367">
        <v>379018</v>
      </c>
      <c r="O910" s="367" t="s">
        <v>1321</v>
      </c>
      <c r="P910" s="371">
        <v>41716</v>
      </c>
      <c r="Q910" s="372">
        <v>47229547.789999999</v>
      </c>
      <c r="R910" s="372">
        <v>77636211.290674552</v>
      </c>
      <c r="S910" s="367">
        <v>4</v>
      </c>
      <c r="T910" s="369">
        <v>6.8188457600881325E-2</v>
      </c>
      <c r="U910" s="369">
        <v>0.88148550052303054</v>
      </c>
      <c r="V910" s="369">
        <v>9.6582696578902727E-2</v>
      </c>
      <c r="W910" s="369">
        <v>0.9468333734444947</v>
      </c>
      <c r="X910" s="369">
        <v>0.13638424269946414</v>
      </c>
      <c r="Y910" s="369">
        <v>1.034226488026563</v>
      </c>
      <c r="Z910" s="369">
        <v>0.26826920331937298</v>
      </c>
      <c r="AA910" s="369">
        <v>1.5249291213942022</v>
      </c>
      <c r="AB910" s="369">
        <v>4.2601565981920157E-2</v>
      </c>
      <c r="AC910" s="373">
        <v>-9.4691954752388341E-2</v>
      </c>
      <c r="AD910" s="555">
        <v>0</v>
      </c>
      <c r="AE910" s="370" t="s">
        <v>2480</v>
      </c>
      <c r="AF910" s="370" t="s">
        <v>2278</v>
      </c>
      <c r="AG910" s="374" t="s">
        <v>1444</v>
      </c>
      <c r="AH910" s="374" t="s">
        <v>2279</v>
      </c>
      <c r="AI910" s="374">
        <v>5000</v>
      </c>
      <c r="AJ910" s="374">
        <v>0</v>
      </c>
      <c r="AK910" s="374">
        <v>0</v>
      </c>
      <c r="AL910" s="369">
        <v>6.9999999999999993E-3</v>
      </c>
      <c r="AM910" s="369">
        <v>0.2</v>
      </c>
      <c r="AN910" s="369" t="s">
        <v>636</v>
      </c>
      <c r="AO910" s="367" t="s">
        <v>1321</v>
      </c>
      <c r="AP910" s="370" t="s">
        <v>11</v>
      </c>
      <c r="AQ910" s="376" t="s">
        <v>676</v>
      </c>
      <c r="AR910" s="369">
        <v>2.3333333333333331E-3</v>
      </c>
      <c r="AS910" s="369">
        <v>2.3333333333333331E-3</v>
      </c>
      <c r="AT910" s="369"/>
      <c r="AX910" s="680"/>
      <c r="AY910" s="681"/>
      <c r="AZ910" s="681"/>
      <c r="BA910" s="681"/>
      <c r="BB910" s="682"/>
      <c r="BC910" s="681"/>
      <c r="BD910" s="681"/>
      <c r="BE910" s="681"/>
      <c r="BF910" s="681"/>
      <c r="BG910" s="682"/>
      <c r="BH910" s="682"/>
      <c r="BI910" s="683"/>
      <c r="BJ910" s="683"/>
      <c r="BK910" s="683"/>
      <c r="BL910" s="682"/>
      <c r="BM910" s="682"/>
      <c r="BN910" s="682"/>
      <c r="BO910" s="682"/>
      <c r="BP910" s="682"/>
      <c r="BQ910" s="682"/>
      <c r="BR910" s="682"/>
      <c r="BS910" s="682"/>
      <c r="BT910" s="685"/>
      <c r="BU910" s="686"/>
      <c r="BV910" s="684"/>
      <c r="BW910" s="687"/>
    </row>
    <row r="911" spans="2:75" ht="15.75" customHeight="1">
      <c r="B911" s="363" t="s">
        <v>1383</v>
      </c>
      <c r="C911" s="364">
        <v>23600995000127</v>
      </c>
      <c r="D911" s="365" t="s">
        <v>11</v>
      </c>
      <c r="E911" s="365" t="s">
        <v>620</v>
      </c>
      <c r="F911" s="365" t="s">
        <v>663</v>
      </c>
      <c r="G911" s="366" t="s">
        <v>738</v>
      </c>
      <c r="H911" s="366" t="s">
        <v>34</v>
      </c>
      <c r="I911" s="366"/>
      <c r="J911" s="366" t="s">
        <v>608</v>
      </c>
      <c r="K911" s="367" t="s">
        <v>48</v>
      </c>
      <c r="L911" s="368"/>
      <c r="M911" s="368" t="s">
        <v>34</v>
      </c>
      <c r="N911" s="367">
        <v>415359</v>
      </c>
      <c r="O911" s="367" t="s">
        <v>1321</v>
      </c>
      <c r="P911" s="371">
        <v>42458</v>
      </c>
      <c r="Q911" s="372">
        <v>73102718.969999999</v>
      </c>
      <c r="R911" s="372">
        <v>57790734.033968262</v>
      </c>
      <c r="S911" s="367">
        <v>5</v>
      </c>
      <c r="T911" s="369">
        <v>8.3759447875848547E-2</v>
      </c>
      <c r="U911" s="369">
        <v>1.0827747309747151</v>
      </c>
      <c r="V911" s="369">
        <v>0.11015277008969493</v>
      </c>
      <c r="W911" s="369">
        <v>1.0798654685839855</v>
      </c>
      <c r="X911" s="369">
        <v>0.15862281409939682</v>
      </c>
      <c r="Y911" s="369">
        <v>1.2028656148233621</v>
      </c>
      <c r="Z911" s="369">
        <v>0.17990053581462839</v>
      </c>
      <c r="AA911" s="369">
        <v>1.0226129672124629</v>
      </c>
      <c r="AB911" s="369">
        <v>4.6916927327580573E-3</v>
      </c>
      <c r="AC911" s="373">
        <v>1.5726080414809989</v>
      </c>
      <c r="AD911" s="555">
        <v>0</v>
      </c>
      <c r="AE911" s="370" t="s">
        <v>2480</v>
      </c>
      <c r="AF911" s="370" t="s">
        <v>2278</v>
      </c>
      <c r="AG911" s="374" t="s">
        <v>1444</v>
      </c>
      <c r="AH911" s="374" t="s">
        <v>2282</v>
      </c>
      <c r="AI911" s="374">
        <v>100</v>
      </c>
      <c r="AJ911" s="374">
        <v>100</v>
      </c>
      <c r="AK911" s="374">
        <v>100</v>
      </c>
      <c r="AL911" s="369">
        <v>8.0000000000000002E-3</v>
      </c>
      <c r="AM911" s="369">
        <v>0.2</v>
      </c>
      <c r="AN911" s="369" t="s">
        <v>34</v>
      </c>
      <c r="AO911" s="367" t="s">
        <v>1324</v>
      </c>
      <c r="AP911" s="370" t="s">
        <v>11</v>
      </c>
      <c r="AQ911" s="376" t="s">
        <v>675</v>
      </c>
      <c r="AR911" s="369">
        <v>2.6663999999999998E-3</v>
      </c>
      <c r="AS911" s="369">
        <v>2.6663999999999998E-3</v>
      </c>
      <c r="AT911" s="369"/>
      <c r="AX911" s="680"/>
      <c r="AY911" s="681"/>
      <c r="AZ911" s="681"/>
      <c r="BA911" s="681"/>
      <c r="BB911" s="682"/>
      <c r="BC911" s="681"/>
      <c r="BD911" s="681"/>
      <c r="BE911" s="681"/>
      <c r="BF911" s="681"/>
      <c r="BG911" s="682"/>
      <c r="BH911" s="682"/>
      <c r="BI911" s="683"/>
      <c r="BJ911" s="683"/>
      <c r="BK911" s="683"/>
      <c r="BL911" s="682"/>
      <c r="BM911" s="682"/>
      <c r="BN911" s="682"/>
      <c r="BO911" s="682"/>
      <c r="BP911" s="682"/>
      <c r="BQ911" s="682"/>
      <c r="BR911" s="682"/>
      <c r="BS911" s="682"/>
      <c r="BT911" s="685"/>
      <c r="BU911" s="686"/>
      <c r="BV911" s="684"/>
      <c r="BW911" s="687"/>
    </row>
    <row r="912" spans="2:75" ht="15.75" customHeight="1">
      <c r="B912" s="363" t="s">
        <v>1081</v>
      </c>
      <c r="C912" s="364">
        <v>40141547000121</v>
      </c>
      <c r="D912" s="365" t="s">
        <v>11</v>
      </c>
      <c r="E912" s="365" t="s">
        <v>620</v>
      </c>
      <c r="F912" s="365" t="s">
        <v>663</v>
      </c>
      <c r="G912" s="366" t="s">
        <v>738</v>
      </c>
      <c r="H912" s="366" t="s">
        <v>34</v>
      </c>
      <c r="I912" s="366"/>
      <c r="J912" s="366"/>
      <c r="K912" s="367" t="s">
        <v>48</v>
      </c>
      <c r="L912" s="368"/>
      <c r="M912" s="368" t="s">
        <v>34</v>
      </c>
      <c r="N912" s="367">
        <v>569690</v>
      </c>
      <c r="O912" s="367" t="s">
        <v>1321</v>
      </c>
      <c r="P912" s="371">
        <v>44203</v>
      </c>
      <c r="Q912" s="372">
        <v>17406420.890000001</v>
      </c>
      <c r="R912" s="372">
        <v>18648119.753611118</v>
      </c>
      <c r="S912" s="367">
        <v>31</v>
      </c>
      <c r="T912" s="369">
        <v>8.5277798043842834E-2</v>
      </c>
      <c r="U912" s="369">
        <v>1.10240273995004</v>
      </c>
      <c r="V912" s="369">
        <v>0.11879172716125996</v>
      </c>
      <c r="W912" s="369">
        <v>1.164556134270978</v>
      </c>
      <c r="X912" s="369" t="s">
        <v>1421</v>
      </c>
      <c r="Y912" s="369" t="s">
        <v>1421</v>
      </c>
      <c r="Z912" s="369" t="s">
        <v>1421</v>
      </c>
      <c r="AA912" s="369" t="s">
        <v>1421</v>
      </c>
      <c r="AB912" s="369">
        <v>4.28165010709513E-2</v>
      </c>
      <c r="AC912" s="373">
        <v>0.37437143012008312</v>
      </c>
      <c r="AD912" s="555">
        <v>36776025000129</v>
      </c>
      <c r="AE912" s="370" t="s">
        <v>2480</v>
      </c>
      <c r="AF912" s="370" t="s">
        <v>2278</v>
      </c>
      <c r="AG912" s="374" t="s">
        <v>1444</v>
      </c>
      <c r="AH912" s="374" t="s">
        <v>2279</v>
      </c>
      <c r="AI912" s="374">
        <v>5000</v>
      </c>
      <c r="AJ912" s="374">
        <v>0</v>
      </c>
      <c r="AK912" s="374">
        <v>0</v>
      </c>
      <c r="AL912" s="369">
        <v>1.4999999999999999E-2</v>
      </c>
      <c r="AM912" s="369">
        <v>0.25</v>
      </c>
      <c r="AN912" s="369" t="s">
        <v>34</v>
      </c>
      <c r="AO912" s="367" t="s">
        <v>1324</v>
      </c>
      <c r="AP912" s="370" t="s">
        <v>13</v>
      </c>
      <c r="AQ912" s="376" t="s">
        <v>668</v>
      </c>
      <c r="AR912" s="369">
        <v>4.9999999999999992E-3</v>
      </c>
      <c r="AS912" s="369">
        <v>4.9999999999999992E-3</v>
      </c>
      <c r="AT912" s="369"/>
      <c r="AX912" s="680"/>
      <c r="AY912" s="681"/>
      <c r="AZ912" s="681"/>
      <c r="BA912" s="681"/>
      <c r="BB912" s="682"/>
      <c r="BC912" s="681"/>
      <c r="BD912" s="681"/>
      <c r="BE912" s="681"/>
      <c r="BF912" s="681"/>
      <c r="BG912" s="682"/>
      <c r="BH912" s="682"/>
      <c r="BI912" s="683"/>
      <c r="BJ912" s="683"/>
      <c r="BK912" s="683"/>
      <c r="BL912" s="682"/>
      <c r="BM912" s="682"/>
      <c r="BN912" s="682"/>
      <c r="BO912" s="682"/>
      <c r="BP912" s="682"/>
      <c r="BQ912" s="682"/>
      <c r="BR912" s="682"/>
      <c r="BS912" s="682"/>
      <c r="BT912" s="685"/>
      <c r="BU912" s="686"/>
      <c r="BV912" s="684"/>
      <c r="BW912" s="687"/>
    </row>
    <row r="913" spans="2:75" ht="15.75" customHeight="1">
      <c r="B913" s="363" t="s">
        <v>1082</v>
      </c>
      <c r="C913" s="364">
        <v>39345935000145</v>
      </c>
      <c r="D913" s="365" t="s">
        <v>14</v>
      </c>
      <c r="E913" s="365" t="s">
        <v>607</v>
      </c>
      <c r="F913" s="365"/>
      <c r="G913" s="366"/>
      <c r="H913" s="366" t="s">
        <v>34</v>
      </c>
      <c r="I913" s="366" t="s">
        <v>34</v>
      </c>
      <c r="J913" s="366" t="s">
        <v>611</v>
      </c>
      <c r="K913" s="367" t="s">
        <v>49</v>
      </c>
      <c r="L913" s="368"/>
      <c r="M913" s="368" t="s">
        <v>34</v>
      </c>
      <c r="N913" s="367">
        <v>568066</v>
      </c>
      <c r="O913" s="367" t="s">
        <v>1321</v>
      </c>
      <c r="P913" s="371">
        <v>44194</v>
      </c>
      <c r="Q913" s="372">
        <v>10117304.07</v>
      </c>
      <c r="R913" s="372">
        <v>19851082.778373014</v>
      </c>
      <c r="S913" s="367">
        <v>9</v>
      </c>
      <c r="T913" s="369">
        <v>-0.50413371844446409</v>
      </c>
      <c r="U913" s="369">
        <v>-6.5170349758404171</v>
      </c>
      <c r="V913" s="369">
        <v>-0.54964266850317656</v>
      </c>
      <c r="W913" s="369">
        <v>-5.3883360109203657</v>
      </c>
      <c r="X913" s="369" t="s">
        <v>1421</v>
      </c>
      <c r="Y913" s="369" t="s">
        <v>1421</v>
      </c>
      <c r="Z913" s="369" t="s">
        <v>1421</v>
      </c>
      <c r="AA913" s="369" t="s">
        <v>1421</v>
      </c>
      <c r="AB913" s="369">
        <v>0.50857645663784568</v>
      </c>
      <c r="AC913" s="373">
        <v>-1.5049540419640668</v>
      </c>
      <c r="AD913" s="555">
        <v>39330087000109</v>
      </c>
      <c r="AE913" s="370" t="s">
        <v>2313</v>
      </c>
      <c r="AF913" s="370" t="s">
        <v>2278</v>
      </c>
      <c r="AG913" s="374" t="s">
        <v>1444</v>
      </c>
      <c r="AH913" s="374" t="s">
        <v>2279</v>
      </c>
      <c r="AI913" s="374">
        <v>5000</v>
      </c>
      <c r="AJ913" s="374">
        <v>5000</v>
      </c>
      <c r="AK913" s="374">
        <v>5000</v>
      </c>
      <c r="AL913" s="369">
        <v>0.01</v>
      </c>
      <c r="AM913" s="369" t="s">
        <v>34</v>
      </c>
      <c r="AN913" s="369" t="s">
        <v>34</v>
      </c>
      <c r="AO913" s="367" t="s">
        <v>1324</v>
      </c>
      <c r="AP913" s="370" t="s">
        <v>716</v>
      </c>
      <c r="AQ913" s="376" t="s">
        <v>687</v>
      </c>
      <c r="AR913" s="369">
        <v>6.0000000000000001E-3</v>
      </c>
      <c r="AS913" s="369">
        <v>6.0000000000000001E-3</v>
      </c>
      <c r="AT913" s="369"/>
      <c r="AX913" s="680"/>
      <c r="AY913" s="681"/>
      <c r="AZ913" s="681"/>
      <c r="BA913" s="681"/>
      <c r="BB913" s="682"/>
      <c r="BC913" s="681"/>
      <c r="BD913" s="681"/>
      <c r="BE913" s="681"/>
      <c r="BF913" s="681"/>
      <c r="BG913" s="682"/>
      <c r="BH913" s="682"/>
      <c r="BI913" s="683"/>
      <c r="BJ913" s="683"/>
      <c r="BK913" s="683"/>
      <c r="BL913" s="682"/>
      <c r="BM913" s="682"/>
      <c r="BN913" s="682"/>
      <c r="BO913" s="682"/>
      <c r="BP913" s="682"/>
      <c r="BQ913" s="682"/>
      <c r="BR913" s="682"/>
      <c r="BS913" s="682"/>
      <c r="BT913" s="685"/>
      <c r="BU913" s="686"/>
      <c r="BV913" s="684"/>
      <c r="BW913" s="687"/>
    </row>
    <row r="914" spans="2:75" ht="15.75" customHeight="1">
      <c r="B914" s="363" t="s">
        <v>300</v>
      </c>
      <c r="C914" s="364">
        <v>8869576000100</v>
      </c>
      <c r="D914" s="365" t="s">
        <v>14</v>
      </c>
      <c r="E914" s="365" t="s">
        <v>607</v>
      </c>
      <c r="F914" s="365"/>
      <c r="G914" s="366"/>
      <c r="H914" s="366" t="s">
        <v>34</v>
      </c>
      <c r="I914" s="366" t="s">
        <v>34</v>
      </c>
      <c r="J914" s="366" t="s">
        <v>608</v>
      </c>
      <c r="K914" s="367" t="s">
        <v>48</v>
      </c>
      <c r="L914" s="368"/>
      <c r="M914" s="368" t="s">
        <v>34</v>
      </c>
      <c r="N914" s="367">
        <v>187003</v>
      </c>
      <c r="O914" s="367" t="s">
        <v>1321</v>
      </c>
      <c r="P914" s="371">
        <v>39260</v>
      </c>
      <c r="Q914" s="372">
        <v>217053271.25</v>
      </c>
      <c r="R914" s="372">
        <v>219732980.20750001</v>
      </c>
      <c r="S914" s="367">
        <v>32</v>
      </c>
      <c r="T914" s="369">
        <v>-5.4988358974605855E-4</v>
      </c>
      <c r="U914" s="369">
        <v>-7.1084524916785966E-3</v>
      </c>
      <c r="V914" s="369">
        <v>-0.11186644231818066</v>
      </c>
      <c r="W914" s="369">
        <v>-1.0966651864894568</v>
      </c>
      <c r="X914" s="369">
        <v>-0.14637283845658988</v>
      </c>
      <c r="Y914" s="369">
        <v>-1.1099718241866454</v>
      </c>
      <c r="Z914" s="369">
        <v>7.4100397096406034E-3</v>
      </c>
      <c r="AA914" s="369">
        <v>4.2121067957495158E-2</v>
      </c>
      <c r="AB914" s="369">
        <v>0.2634757605843181</v>
      </c>
      <c r="AC914" s="373">
        <v>-0.6876747122836645</v>
      </c>
      <c r="AD914" s="555">
        <v>0</v>
      </c>
      <c r="AE914" s="370" t="s">
        <v>2498</v>
      </c>
      <c r="AF914" s="370" t="s">
        <v>2287</v>
      </c>
      <c r="AG914" s="374" t="s">
        <v>1445</v>
      </c>
      <c r="AH914" s="374" t="s">
        <v>2279</v>
      </c>
      <c r="AI914" s="374">
        <v>5000</v>
      </c>
      <c r="AJ914" s="374">
        <v>5000</v>
      </c>
      <c r="AK914" s="374">
        <v>5000</v>
      </c>
      <c r="AL914" s="369">
        <v>0.02</v>
      </c>
      <c r="AM914" s="369">
        <v>0.2</v>
      </c>
      <c r="AN914" s="369" t="s">
        <v>2310</v>
      </c>
      <c r="AO914" s="367" t="s">
        <v>1324</v>
      </c>
      <c r="AP914" s="370" t="s">
        <v>716</v>
      </c>
      <c r="AQ914" s="376" t="s">
        <v>665</v>
      </c>
      <c r="AR914" s="369">
        <v>5.3333333333333332E-3</v>
      </c>
      <c r="AS914" s="369">
        <v>5.3333333333333332E-3</v>
      </c>
      <c r="AT914" s="369"/>
      <c r="AX914" s="680"/>
      <c r="AY914" s="681"/>
      <c r="AZ914" s="681"/>
      <c r="BA914" s="681"/>
      <c r="BB914" s="682"/>
      <c r="BC914" s="681"/>
      <c r="BD914" s="681"/>
      <c r="BE914" s="681"/>
      <c r="BF914" s="681"/>
      <c r="BG914" s="682"/>
      <c r="BH914" s="682"/>
      <c r="BI914" s="683"/>
      <c r="BJ914" s="683"/>
      <c r="BK914" s="683"/>
      <c r="BL914" s="682"/>
      <c r="BM914" s="682"/>
      <c r="BN914" s="682"/>
      <c r="BO914" s="682"/>
      <c r="BP914" s="682"/>
      <c r="BQ914" s="682"/>
      <c r="BR914" s="682"/>
      <c r="BS914" s="682"/>
      <c r="BT914" s="685"/>
      <c r="BU914" s="686"/>
      <c r="BV914" s="684"/>
      <c r="BW914" s="687"/>
    </row>
    <row r="915" spans="2:75" ht="15.75" customHeight="1">
      <c r="B915" s="363" t="s">
        <v>1083</v>
      </c>
      <c r="C915" s="364">
        <v>11175798000129</v>
      </c>
      <c r="D915" s="365" t="s">
        <v>14</v>
      </c>
      <c r="E915" s="365" t="s">
        <v>607</v>
      </c>
      <c r="F915" s="365"/>
      <c r="G915" s="366"/>
      <c r="H915" s="366" t="s">
        <v>34</v>
      </c>
      <c r="I915" s="366" t="s">
        <v>34</v>
      </c>
      <c r="J915" s="366" t="s">
        <v>611</v>
      </c>
      <c r="K915" s="367"/>
      <c r="L915" s="368"/>
      <c r="M915" s="368" t="s">
        <v>34</v>
      </c>
      <c r="N915" s="367">
        <v>248401</v>
      </c>
      <c r="O915" s="367" t="s">
        <v>1321</v>
      </c>
      <c r="P915" s="371">
        <v>40317</v>
      </c>
      <c r="Q915" s="372">
        <v>55500024.329999998</v>
      </c>
      <c r="R915" s="372">
        <v>62519443.795793593</v>
      </c>
      <c r="S915" s="367">
        <v>5</v>
      </c>
      <c r="T915" s="369">
        <v>-0.1960380394904041</v>
      </c>
      <c r="U915" s="369">
        <v>-2.5342219994651853</v>
      </c>
      <c r="V915" s="369">
        <v>-0.15191630975315507</v>
      </c>
      <c r="W915" s="369">
        <v>-1.48928780350743</v>
      </c>
      <c r="X915" s="369">
        <v>-5.3844736936993098E-2</v>
      </c>
      <c r="Y915" s="369">
        <v>-0.40831442165773985</v>
      </c>
      <c r="Z915" s="369">
        <v>0.34657983596803144</v>
      </c>
      <c r="AA915" s="369">
        <v>1.9700721447571048</v>
      </c>
      <c r="AB915" s="369">
        <v>0.20423229012927777</v>
      </c>
      <c r="AC915" s="373">
        <v>-1.1804640544071101</v>
      </c>
      <c r="AD915" s="555">
        <v>0</v>
      </c>
      <c r="AE915" s="370" t="s">
        <v>2498</v>
      </c>
      <c r="AF915" s="370" t="s">
        <v>2287</v>
      </c>
      <c r="AG915" s="374" t="s">
        <v>1445</v>
      </c>
      <c r="AH915" s="374" t="s">
        <v>2279</v>
      </c>
      <c r="AI915" s="374">
        <v>5000</v>
      </c>
      <c r="AJ915" s="374">
        <v>5000</v>
      </c>
      <c r="AK915" s="374">
        <v>5000</v>
      </c>
      <c r="AL915" s="369">
        <v>0.02</v>
      </c>
      <c r="AM915" s="369">
        <v>0.2</v>
      </c>
      <c r="AN915" s="369" t="s">
        <v>2296</v>
      </c>
      <c r="AO915" s="367" t="s">
        <v>1324</v>
      </c>
      <c r="AP915" s="370" t="s">
        <v>716</v>
      </c>
      <c r="AQ915" s="376" t="s">
        <v>687</v>
      </c>
      <c r="AR915" s="369">
        <v>5.3333333333333332E-3</v>
      </c>
      <c r="AS915" s="369">
        <v>5.3333333333333332E-3</v>
      </c>
      <c r="AT915" s="369"/>
      <c r="AX915" s="680"/>
      <c r="AY915" s="681"/>
      <c r="AZ915" s="681"/>
      <c r="BA915" s="681"/>
      <c r="BB915" s="682"/>
      <c r="BC915" s="681"/>
      <c r="BD915" s="681"/>
      <c r="BE915" s="681"/>
      <c r="BF915" s="681"/>
      <c r="BG915" s="682"/>
      <c r="BH915" s="682"/>
      <c r="BI915" s="683"/>
      <c r="BJ915" s="683"/>
      <c r="BK915" s="683"/>
      <c r="BL915" s="682"/>
      <c r="BM915" s="682"/>
      <c r="BN915" s="682"/>
      <c r="BO915" s="682"/>
      <c r="BP915" s="682"/>
      <c r="BQ915" s="682"/>
      <c r="BR915" s="682"/>
      <c r="BS915" s="682"/>
      <c r="BT915" s="685"/>
      <c r="BU915" s="686"/>
      <c r="BV915" s="684"/>
      <c r="BW915" s="687"/>
    </row>
    <row r="916" spans="2:75" ht="15.75" customHeight="1">
      <c r="B916" s="363" t="s">
        <v>562</v>
      </c>
      <c r="C916" s="364">
        <v>39959357000137</v>
      </c>
      <c r="D916" s="365" t="s">
        <v>14</v>
      </c>
      <c r="E916" s="365" t="s">
        <v>607</v>
      </c>
      <c r="F916" s="365"/>
      <c r="G916" s="366"/>
      <c r="H916" s="366" t="s">
        <v>34</v>
      </c>
      <c r="I916" s="366" t="s">
        <v>34</v>
      </c>
      <c r="J916" s="366" t="s">
        <v>608</v>
      </c>
      <c r="K916" s="367" t="s">
        <v>48</v>
      </c>
      <c r="L916" s="368"/>
      <c r="M916" s="368" t="s">
        <v>34</v>
      </c>
      <c r="N916" s="367">
        <v>603430</v>
      </c>
      <c r="O916" s="367" t="s">
        <v>1321</v>
      </c>
      <c r="P916" s="371">
        <v>44403</v>
      </c>
      <c r="Q916" s="372">
        <v>6157808.9800000004</v>
      </c>
      <c r="R916" s="372">
        <v>7268936.3979761917</v>
      </c>
      <c r="S916" s="367">
        <v>32</v>
      </c>
      <c r="T916" s="369">
        <v>-5.2031577990402367E-3</v>
      </c>
      <c r="U916" s="369">
        <v>-6.7262236427650376E-2</v>
      </c>
      <c r="V916" s="369">
        <v>-0.11736963858223848</v>
      </c>
      <c r="W916" s="369">
        <v>-1.150614911108796</v>
      </c>
      <c r="X916" s="369" t="s">
        <v>1421</v>
      </c>
      <c r="Y916" s="369" t="s">
        <v>1421</v>
      </c>
      <c r="Z916" s="369" t="s">
        <v>1421</v>
      </c>
      <c r="AA916" s="369" t="s">
        <v>1421</v>
      </c>
      <c r="AB916" s="369">
        <v>0.26251586627813206</v>
      </c>
      <c r="AC916" s="373">
        <v>-0.71480582753506083</v>
      </c>
      <c r="AD916" s="555">
        <v>0</v>
      </c>
      <c r="AE916" s="370" t="s">
        <v>2498</v>
      </c>
      <c r="AF916" s="370" t="s">
        <v>2287</v>
      </c>
      <c r="AG916" s="374" t="s">
        <v>1445</v>
      </c>
      <c r="AH916" s="374" t="s">
        <v>2282</v>
      </c>
      <c r="AI916" s="374">
        <v>500</v>
      </c>
      <c r="AJ916" s="374">
        <v>500</v>
      </c>
      <c r="AK916" s="374">
        <v>500</v>
      </c>
      <c r="AL916" s="369">
        <v>0.02</v>
      </c>
      <c r="AM916" s="369">
        <v>0.2</v>
      </c>
      <c r="AN916" s="369" t="s">
        <v>2310</v>
      </c>
      <c r="AO916" s="367" t="s">
        <v>1324</v>
      </c>
      <c r="AP916" s="370" t="s">
        <v>716</v>
      </c>
      <c r="AQ916" s="376" t="s">
        <v>665</v>
      </c>
      <c r="AR916" s="369">
        <v>5.3340000000000002E-3</v>
      </c>
      <c r="AS916" s="369">
        <v>5.3340000000000002E-3</v>
      </c>
      <c r="AT916" s="369"/>
      <c r="AX916" s="680"/>
      <c r="AY916" s="681"/>
      <c r="AZ916" s="681"/>
      <c r="BA916" s="681"/>
      <c r="BB916" s="682"/>
      <c r="BC916" s="681"/>
      <c r="BD916" s="681"/>
      <c r="BE916" s="681"/>
      <c r="BF916" s="681"/>
      <c r="BG916" s="682"/>
      <c r="BH916" s="682"/>
      <c r="BI916" s="683"/>
      <c r="BJ916" s="683"/>
      <c r="BK916" s="683"/>
      <c r="BL916" s="682"/>
      <c r="BM916" s="682"/>
      <c r="BN916" s="682"/>
      <c r="BO916" s="682"/>
      <c r="BP916" s="682"/>
      <c r="BQ916" s="682"/>
      <c r="BR916" s="682"/>
      <c r="BS916" s="682"/>
      <c r="BT916" s="685"/>
      <c r="BU916" s="686"/>
      <c r="BV916" s="684"/>
      <c r="BW916" s="687"/>
    </row>
    <row r="917" spans="2:75" ht="15.75" customHeight="1">
      <c r="B917" s="363" t="s">
        <v>301</v>
      </c>
      <c r="C917" s="364">
        <v>9586692000176</v>
      </c>
      <c r="D917" s="365" t="s">
        <v>13</v>
      </c>
      <c r="E917" s="365" t="s">
        <v>616</v>
      </c>
      <c r="F917" s="365" t="s">
        <v>610</v>
      </c>
      <c r="G917" s="366" t="s">
        <v>34</v>
      </c>
      <c r="H917" s="366" t="s">
        <v>1338</v>
      </c>
      <c r="I917" s="366" t="s">
        <v>34</v>
      </c>
      <c r="J917" s="366"/>
      <c r="K917" s="367" t="s">
        <v>48</v>
      </c>
      <c r="L917" s="368"/>
      <c r="M917" s="368" t="s">
        <v>34</v>
      </c>
      <c r="N917" s="367">
        <v>211451</v>
      </c>
      <c r="O917" s="367" t="s">
        <v>1321</v>
      </c>
      <c r="P917" s="371">
        <v>39611</v>
      </c>
      <c r="Q917" s="372">
        <v>7823341.6100000003</v>
      </c>
      <c r="R917" s="372">
        <v>11392829.258928575</v>
      </c>
      <c r="S917" s="367">
        <v>6</v>
      </c>
      <c r="T917" s="369">
        <v>9.9416724254447253E-2</v>
      </c>
      <c r="U917" s="369">
        <v>1.2851793987294835</v>
      </c>
      <c r="V917" s="369">
        <v>4.7651579490077811E-3</v>
      </c>
      <c r="W917" s="369">
        <v>4.6714481327087269E-2</v>
      </c>
      <c r="X917" s="369">
        <v>-5.849565898584963E-2</v>
      </c>
      <c r="Y917" s="369">
        <v>-0.44358320844327581</v>
      </c>
      <c r="Z917" s="369">
        <v>-9.2593824831266103E-2</v>
      </c>
      <c r="AA917" s="369">
        <v>-0.52633331817209983</v>
      </c>
      <c r="AB917" s="369">
        <v>7.4571772531567201E-2</v>
      </c>
      <c r="AC917" s="373">
        <v>-1.201906631667917</v>
      </c>
      <c r="AD917" s="555">
        <v>9573796000146</v>
      </c>
      <c r="AE917" s="370" t="s">
        <v>2499</v>
      </c>
      <c r="AF917" s="370" t="s">
        <v>2278</v>
      </c>
      <c r="AG917" s="374" t="s">
        <v>1444</v>
      </c>
      <c r="AH917" s="374" t="s">
        <v>2282</v>
      </c>
      <c r="AI917" s="374">
        <v>1000</v>
      </c>
      <c r="AJ917" s="374">
        <v>500</v>
      </c>
      <c r="AK917" s="374">
        <v>1000</v>
      </c>
      <c r="AL917" s="369">
        <v>0.02</v>
      </c>
      <c r="AM917" s="369">
        <v>0.25</v>
      </c>
      <c r="AN917" s="369" t="s">
        <v>64</v>
      </c>
      <c r="AO917" s="367" t="s">
        <v>1324</v>
      </c>
      <c r="AP917" s="370" t="s">
        <v>13</v>
      </c>
      <c r="AQ917" s="376" t="s">
        <v>668</v>
      </c>
      <c r="AR917" s="369">
        <v>5.3333333333333332E-3</v>
      </c>
      <c r="AS917" s="369">
        <v>5.3333333333333332E-3</v>
      </c>
      <c r="AT917" s="369"/>
      <c r="AX917" s="680"/>
      <c r="AY917" s="681"/>
      <c r="AZ917" s="681"/>
      <c r="BA917" s="681"/>
      <c r="BB917" s="682"/>
      <c r="BC917" s="681"/>
      <c r="BD917" s="681"/>
      <c r="BE917" s="681"/>
      <c r="BF917" s="681"/>
      <c r="BG917" s="682"/>
      <c r="BH917" s="682"/>
      <c r="BI917" s="683"/>
      <c r="BJ917" s="683"/>
      <c r="BK917" s="683"/>
      <c r="BL917" s="682"/>
      <c r="BM917" s="682"/>
      <c r="BN917" s="682"/>
      <c r="BO917" s="682"/>
      <c r="BP917" s="682"/>
      <c r="BQ917" s="682"/>
      <c r="BR917" s="682"/>
      <c r="BS917" s="682"/>
      <c r="BT917" s="685"/>
      <c r="BU917" s="686"/>
      <c r="BV917" s="684"/>
      <c r="BW917" s="687"/>
    </row>
    <row r="918" spans="2:75" ht="15.75" customHeight="1">
      <c r="B918" s="363" t="s">
        <v>302</v>
      </c>
      <c r="C918" s="364">
        <v>34791444000104</v>
      </c>
      <c r="D918" s="365" t="s">
        <v>14</v>
      </c>
      <c r="E918" s="365" t="s">
        <v>607</v>
      </c>
      <c r="F918" s="365"/>
      <c r="G918" s="366"/>
      <c r="H918" s="366" t="s">
        <v>34</v>
      </c>
      <c r="I918" s="366" t="s">
        <v>34</v>
      </c>
      <c r="J918" s="366" t="s">
        <v>608</v>
      </c>
      <c r="K918" s="367" t="s">
        <v>48</v>
      </c>
      <c r="L918" s="368"/>
      <c r="M918" s="368" t="s">
        <v>1418</v>
      </c>
      <c r="N918" s="367">
        <v>520780</v>
      </c>
      <c r="O918" s="367" t="s">
        <v>1321</v>
      </c>
      <c r="P918" s="371">
        <v>43822</v>
      </c>
      <c r="Q918" s="372">
        <v>47383471.450000003</v>
      </c>
      <c r="R918" s="372">
        <v>52856821.291031726</v>
      </c>
      <c r="S918" s="367">
        <v>32</v>
      </c>
      <c r="T918" s="369">
        <v>9.1929557100007608E-2</v>
      </c>
      <c r="U918" s="369">
        <v>1.1883913275685145</v>
      </c>
      <c r="V918" s="369">
        <v>-3.0753628747344885E-2</v>
      </c>
      <c r="W918" s="369">
        <v>-0.30148839371781144</v>
      </c>
      <c r="X918" s="369">
        <v>0.15676276737440187</v>
      </c>
      <c r="Y918" s="369">
        <v>1.1887605426106143</v>
      </c>
      <c r="Z918" s="369" t="s">
        <v>1421</v>
      </c>
      <c r="AA918" s="369" t="s">
        <v>1421</v>
      </c>
      <c r="AB918" s="369">
        <v>0.19679500426497687</v>
      </c>
      <c r="AC918" s="373">
        <v>-0.55401249986488488</v>
      </c>
      <c r="AD918" s="555">
        <v>34791421000108</v>
      </c>
      <c r="AE918" s="370" t="s">
        <v>2500</v>
      </c>
      <c r="AF918" s="370" t="s">
        <v>2284</v>
      </c>
      <c r="AG918" s="374" t="s">
        <v>719</v>
      </c>
      <c r="AH918" s="374" t="s">
        <v>2282</v>
      </c>
      <c r="AI918" s="374">
        <v>10000</v>
      </c>
      <c r="AJ918" s="374">
        <v>5000</v>
      </c>
      <c r="AK918" s="374">
        <v>5000</v>
      </c>
      <c r="AL918" s="369">
        <v>0.02</v>
      </c>
      <c r="AM918" s="369">
        <v>0.2</v>
      </c>
      <c r="AN918" s="369" t="s">
        <v>666</v>
      </c>
      <c r="AO918" s="367" t="s">
        <v>1324</v>
      </c>
      <c r="AP918" s="370" t="s">
        <v>716</v>
      </c>
      <c r="AQ918" s="376" t="s">
        <v>659</v>
      </c>
      <c r="AR918" s="369">
        <v>3.3333333333333331E-3</v>
      </c>
      <c r="AS918" s="369">
        <v>3.3333333333333331E-3</v>
      </c>
      <c r="AT918" s="369"/>
      <c r="AX918" s="680"/>
      <c r="AY918" s="681"/>
      <c r="AZ918" s="681"/>
      <c r="BA918" s="681"/>
      <c r="BB918" s="682"/>
      <c r="BC918" s="681"/>
      <c r="BD918" s="681"/>
      <c r="BE918" s="681"/>
      <c r="BF918" s="681"/>
      <c r="BG918" s="682"/>
      <c r="BH918" s="682"/>
      <c r="BI918" s="683"/>
      <c r="BJ918" s="683"/>
      <c r="BK918" s="683"/>
      <c r="BL918" s="682"/>
      <c r="BM918" s="682"/>
      <c r="BN918" s="682"/>
      <c r="BO918" s="682"/>
      <c r="BP918" s="682"/>
      <c r="BQ918" s="682"/>
      <c r="BR918" s="682"/>
      <c r="BS918" s="682"/>
      <c r="BT918" s="685"/>
      <c r="BU918" s="686"/>
      <c r="BV918" s="684"/>
      <c r="BW918" s="687"/>
    </row>
    <row r="919" spans="2:75" ht="15.75" customHeight="1">
      <c r="B919" s="363" t="s">
        <v>563</v>
      </c>
      <c r="C919" s="364">
        <v>34633411000136</v>
      </c>
      <c r="D919" s="365" t="s">
        <v>14</v>
      </c>
      <c r="E919" s="365" t="s">
        <v>607</v>
      </c>
      <c r="F919" s="365"/>
      <c r="G919" s="366"/>
      <c r="H919" s="366" t="s">
        <v>34</v>
      </c>
      <c r="I919" s="366" t="s">
        <v>34</v>
      </c>
      <c r="J919" s="366" t="s">
        <v>608</v>
      </c>
      <c r="K919" s="367" t="s">
        <v>48</v>
      </c>
      <c r="L919" s="368"/>
      <c r="M919" s="368" t="s">
        <v>1418</v>
      </c>
      <c r="N919" s="367">
        <v>511676</v>
      </c>
      <c r="O919" s="367" t="s">
        <v>1321</v>
      </c>
      <c r="P919" s="371">
        <v>43768</v>
      </c>
      <c r="Q919" s="372">
        <v>175413749.59999999</v>
      </c>
      <c r="R919" s="372">
        <v>145640643.71833345</v>
      </c>
      <c r="S919" s="367">
        <v>62</v>
      </c>
      <c r="T919" s="369">
        <v>0.18557530091763175</v>
      </c>
      <c r="U919" s="369">
        <v>2.398968135803329</v>
      </c>
      <c r="V919" s="369">
        <v>0.10159427533115606</v>
      </c>
      <c r="W919" s="369">
        <v>0.99596360260932515</v>
      </c>
      <c r="X919" s="369">
        <v>0.264973485508331</v>
      </c>
      <c r="Y919" s="369">
        <v>2.0093420758387603</v>
      </c>
      <c r="Z919" s="369" t="s">
        <v>1421</v>
      </c>
      <c r="AA919" s="369" t="s">
        <v>1421</v>
      </c>
      <c r="AB919" s="369">
        <v>0.13193312098441332</v>
      </c>
      <c r="AC919" s="373">
        <v>6.308627290470574E-2</v>
      </c>
      <c r="AD919" s="555">
        <v>34546288000116</v>
      </c>
      <c r="AE919" s="370" t="s">
        <v>2500</v>
      </c>
      <c r="AF919" s="370" t="s">
        <v>2284</v>
      </c>
      <c r="AG919" s="374" t="s">
        <v>719</v>
      </c>
      <c r="AH919" s="374" t="s">
        <v>2279</v>
      </c>
      <c r="AI919" s="374">
        <v>50000</v>
      </c>
      <c r="AJ919" s="374">
        <v>10000</v>
      </c>
      <c r="AK919" s="374">
        <v>10000</v>
      </c>
      <c r="AL919" s="369">
        <v>0.02</v>
      </c>
      <c r="AM919" s="369">
        <v>0.2</v>
      </c>
      <c r="AN919" s="369" t="s">
        <v>2291</v>
      </c>
      <c r="AO919" s="367" t="s">
        <v>1324</v>
      </c>
      <c r="AP919" s="370" t="s">
        <v>716</v>
      </c>
      <c r="AQ919" s="376" t="s">
        <v>659</v>
      </c>
      <c r="AR919" s="369">
        <v>3.3333333333333331E-3</v>
      </c>
      <c r="AS919" s="369">
        <v>3.3333333333333331E-3</v>
      </c>
      <c r="AT919" s="369"/>
      <c r="AX919" s="680"/>
      <c r="AY919" s="681"/>
      <c r="AZ919" s="681"/>
      <c r="BA919" s="681"/>
      <c r="BB919" s="682"/>
      <c r="BC919" s="681"/>
      <c r="BD919" s="681"/>
      <c r="BE919" s="681"/>
      <c r="BF919" s="681"/>
      <c r="BG919" s="682"/>
      <c r="BH919" s="682"/>
      <c r="BI919" s="683"/>
      <c r="BJ919" s="683"/>
      <c r="BK919" s="683"/>
      <c r="BL919" s="682"/>
      <c r="BM919" s="682"/>
      <c r="BN919" s="682"/>
      <c r="BO919" s="682"/>
      <c r="BP919" s="682"/>
      <c r="BQ919" s="682"/>
      <c r="BR919" s="682"/>
      <c r="BS919" s="682"/>
      <c r="BT919" s="685"/>
      <c r="BU919" s="686"/>
      <c r="BV919" s="684"/>
      <c r="BW919" s="687"/>
    </row>
    <row r="920" spans="2:75" ht="15.75" customHeight="1">
      <c r="B920" s="363" t="s">
        <v>1084</v>
      </c>
      <c r="C920" s="364">
        <v>27954376000191</v>
      </c>
      <c r="D920" s="365" t="s">
        <v>11</v>
      </c>
      <c r="E920" s="365" t="s">
        <v>621</v>
      </c>
      <c r="F920" s="365" t="s">
        <v>692</v>
      </c>
      <c r="G920" s="366" t="s">
        <v>738</v>
      </c>
      <c r="H920" s="366" t="s">
        <v>34</v>
      </c>
      <c r="I920" s="366"/>
      <c r="J920" s="366" t="s">
        <v>608</v>
      </c>
      <c r="K920" s="367" t="s">
        <v>48</v>
      </c>
      <c r="L920" s="368"/>
      <c r="M920" s="368" t="s">
        <v>1418</v>
      </c>
      <c r="N920" s="367">
        <v>453552</v>
      </c>
      <c r="O920" s="367" t="s">
        <v>1321</v>
      </c>
      <c r="P920" s="371">
        <v>43060</v>
      </c>
      <c r="Q920" s="372">
        <v>6466963.2000000002</v>
      </c>
      <c r="R920" s="372">
        <v>5956531.7437301623</v>
      </c>
      <c r="S920" s="367">
        <v>31</v>
      </c>
      <c r="T920" s="369">
        <v>8.3109020323365312E-2</v>
      </c>
      <c r="U920" s="369">
        <v>1.0743665270524247</v>
      </c>
      <c r="V920" s="369">
        <v>0.13933024470632116</v>
      </c>
      <c r="W920" s="369">
        <v>1.36590228157856</v>
      </c>
      <c r="X920" s="369">
        <v>0.14486666754370958</v>
      </c>
      <c r="Y920" s="369">
        <v>1.0985502565424379</v>
      </c>
      <c r="Z920" s="369">
        <v>0.12867316322992095</v>
      </c>
      <c r="AA920" s="369">
        <v>0.73141997412807891</v>
      </c>
      <c r="AB920" s="369">
        <v>3.1046806118105015E-2</v>
      </c>
      <c r="AC920" s="373">
        <v>1.0887415852256284</v>
      </c>
      <c r="AD920" s="555">
        <v>36729801000130</v>
      </c>
      <c r="AE920" s="370" t="s">
        <v>2500</v>
      </c>
      <c r="AF920" s="370" t="s">
        <v>2278</v>
      </c>
      <c r="AG920" s="374" t="s">
        <v>1444</v>
      </c>
      <c r="AH920" s="374" t="s">
        <v>2279</v>
      </c>
      <c r="AI920" s="374">
        <v>1000</v>
      </c>
      <c r="AJ920" s="374">
        <v>1000</v>
      </c>
      <c r="AK920" s="374">
        <v>1000</v>
      </c>
      <c r="AL920" s="369">
        <v>2.5000000000000001E-3</v>
      </c>
      <c r="AM920" s="369" t="s">
        <v>34</v>
      </c>
      <c r="AN920" s="369" t="s">
        <v>34</v>
      </c>
      <c r="AO920" s="367" t="s">
        <v>1324</v>
      </c>
      <c r="AP920" s="370" t="s">
        <v>11</v>
      </c>
      <c r="AQ920" s="376" t="s">
        <v>675</v>
      </c>
      <c r="AR920" s="369" t="s">
        <v>34</v>
      </c>
      <c r="AS920" s="369" t="s">
        <v>34</v>
      </c>
      <c r="AT920" s="369"/>
      <c r="AX920" s="680"/>
      <c r="AY920" s="681"/>
      <c r="AZ920" s="681"/>
      <c r="BA920" s="681"/>
      <c r="BB920" s="682"/>
      <c r="BC920" s="681"/>
      <c r="BD920" s="681"/>
      <c r="BE920" s="681"/>
      <c r="BF920" s="681"/>
      <c r="BG920" s="682"/>
      <c r="BH920" s="682"/>
      <c r="BI920" s="683"/>
      <c r="BJ920" s="683"/>
      <c r="BK920" s="683"/>
      <c r="BL920" s="682"/>
      <c r="BM920" s="682"/>
      <c r="BN920" s="682"/>
      <c r="BO920" s="682"/>
      <c r="BP920" s="682"/>
      <c r="BQ920" s="682"/>
      <c r="BR920" s="682"/>
      <c r="BS920" s="682"/>
      <c r="BT920" s="685"/>
      <c r="BU920" s="686"/>
      <c r="BV920" s="684"/>
      <c r="BW920" s="687"/>
    </row>
    <row r="921" spans="2:75" ht="15.75" customHeight="1">
      <c r="B921" s="363" t="s">
        <v>303</v>
      </c>
      <c r="C921" s="364">
        <v>14113340000133</v>
      </c>
      <c r="D921" s="365" t="s">
        <v>14</v>
      </c>
      <c r="E921" s="365" t="s">
        <v>607</v>
      </c>
      <c r="F921" s="365"/>
      <c r="G921" s="366"/>
      <c r="H921" s="366" t="s">
        <v>34</v>
      </c>
      <c r="I921" s="366" t="s">
        <v>34</v>
      </c>
      <c r="J921" s="366" t="s">
        <v>608</v>
      </c>
      <c r="K921" s="367" t="s">
        <v>48</v>
      </c>
      <c r="L921" s="368"/>
      <c r="M921" s="368" t="s">
        <v>1418</v>
      </c>
      <c r="N921" s="367">
        <v>287989</v>
      </c>
      <c r="O921" s="367" t="s">
        <v>1324</v>
      </c>
      <c r="P921" s="371">
        <v>40816</v>
      </c>
      <c r="Q921" s="372">
        <v>800397164.78999996</v>
      </c>
      <c r="R921" s="372">
        <v>859392665.79698408</v>
      </c>
      <c r="S921" s="367">
        <v>32</v>
      </c>
      <c r="T921" s="369">
        <v>9.7378310238932952E-2</v>
      </c>
      <c r="U921" s="369">
        <v>1.258828422890494</v>
      </c>
      <c r="V921" s="369">
        <v>-8.0654699159541376E-3</v>
      </c>
      <c r="W921" s="369">
        <v>-7.9068573972763484E-2</v>
      </c>
      <c r="X921" s="369">
        <v>0.16430796740848019</v>
      </c>
      <c r="Y921" s="369">
        <v>1.2459771651342175</v>
      </c>
      <c r="Z921" s="369">
        <v>0.25983419310781541</v>
      </c>
      <c r="AA921" s="369">
        <v>1.4769817888204051</v>
      </c>
      <c r="AB921" s="369">
        <v>0.20319550761773877</v>
      </c>
      <c r="AC921" s="373">
        <v>-0.41639684595114917</v>
      </c>
      <c r="AD921" s="555">
        <v>32812291000109</v>
      </c>
      <c r="AE921" s="370" t="s">
        <v>2500</v>
      </c>
      <c r="AF921" s="370" t="s">
        <v>2284</v>
      </c>
      <c r="AG921" s="374" t="s">
        <v>719</v>
      </c>
      <c r="AH921" s="374" t="s">
        <v>2282</v>
      </c>
      <c r="AI921" s="374">
        <v>10000</v>
      </c>
      <c r="AJ921" s="374">
        <v>5000</v>
      </c>
      <c r="AK921" s="374">
        <v>5000</v>
      </c>
      <c r="AL921" s="369">
        <v>1.4999999999999999E-2</v>
      </c>
      <c r="AM921" s="369">
        <v>0.2</v>
      </c>
      <c r="AN921" s="369" t="s">
        <v>666</v>
      </c>
      <c r="AO921" s="367" t="s">
        <v>1324</v>
      </c>
      <c r="AP921" s="370" t="s">
        <v>716</v>
      </c>
      <c r="AQ921" s="376" t="s">
        <v>659</v>
      </c>
      <c r="AR921" s="369">
        <v>3.1499999999999996E-3</v>
      </c>
      <c r="AS921" s="369">
        <v>3.1499999999999996E-3</v>
      </c>
      <c r="AT921" s="369"/>
      <c r="AX921" s="680"/>
      <c r="AY921" s="681"/>
      <c r="AZ921" s="681"/>
      <c r="BA921" s="681"/>
      <c r="BB921" s="682"/>
      <c r="BC921" s="681"/>
      <c r="BD921" s="681"/>
      <c r="BE921" s="681"/>
      <c r="BF921" s="681"/>
      <c r="BG921" s="682"/>
      <c r="BH921" s="682"/>
      <c r="BI921" s="683"/>
      <c r="BJ921" s="683"/>
      <c r="BK921" s="683"/>
      <c r="BL921" s="682"/>
      <c r="BM921" s="682"/>
      <c r="BN921" s="682"/>
      <c r="BO921" s="682"/>
      <c r="BP921" s="682"/>
      <c r="BQ921" s="682"/>
      <c r="BR921" s="682"/>
      <c r="BS921" s="682"/>
      <c r="BT921" s="685"/>
      <c r="BU921" s="686"/>
      <c r="BV921" s="684"/>
      <c r="BW921" s="687"/>
    </row>
    <row r="922" spans="2:75" ht="15.75" customHeight="1">
      <c r="B922" s="363" t="s">
        <v>304</v>
      </c>
      <c r="C922" s="364">
        <v>26680221000141</v>
      </c>
      <c r="D922" s="365" t="s">
        <v>14</v>
      </c>
      <c r="E922" s="365" t="s">
        <v>614</v>
      </c>
      <c r="F922" s="365"/>
      <c r="G922" s="366"/>
      <c r="H922" s="366" t="s">
        <v>865</v>
      </c>
      <c r="I922" s="366" t="s">
        <v>34</v>
      </c>
      <c r="J922" s="366" t="s">
        <v>608</v>
      </c>
      <c r="K922" s="367" t="s">
        <v>48</v>
      </c>
      <c r="L922" s="368"/>
      <c r="M922" s="368" t="s">
        <v>1418</v>
      </c>
      <c r="N922" s="367">
        <v>431214</v>
      </c>
      <c r="O922" s="367" t="s">
        <v>1324</v>
      </c>
      <c r="P922" s="371">
        <v>42731</v>
      </c>
      <c r="Q922" s="372">
        <v>432246327.69</v>
      </c>
      <c r="R922" s="372">
        <v>528539948.14384943</v>
      </c>
      <c r="S922" s="367">
        <v>62</v>
      </c>
      <c r="T922" s="369">
        <v>0.18694040318253236</v>
      </c>
      <c r="U922" s="369">
        <v>2.4166150792242269</v>
      </c>
      <c r="V922" s="369">
        <v>0.10135235011423815</v>
      </c>
      <c r="W922" s="369">
        <v>0.99359192654964357</v>
      </c>
      <c r="X922" s="369">
        <v>0.26758817464384466</v>
      </c>
      <c r="Y922" s="369">
        <v>2.0291697385392262</v>
      </c>
      <c r="Z922" s="369">
        <v>0.37504024049165774</v>
      </c>
      <c r="AA922" s="369">
        <v>2.131850310598487</v>
      </c>
      <c r="AB922" s="369">
        <v>0.13306519663220326</v>
      </c>
      <c r="AC922" s="373">
        <v>6.2024630990974744E-2</v>
      </c>
      <c r="AD922" s="555">
        <v>32812459000186</v>
      </c>
      <c r="AE922" s="370" t="s">
        <v>2500</v>
      </c>
      <c r="AF922" s="370" t="s">
        <v>2284</v>
      </c>
      <c r="AG922" s="374" t="s">
        <v>719</v>
      </c>
      <c r="AH922" s="374" t="s">
        <v>2279</v>
      </c>
      <c r="AI922" s="374">
        <v>50000</v>
      </c>
      <c r="AJ922" s="374">
        <v>10000</v>
      </c>
      <c r="AK922" s="374">
        <v>10000</v>
      </c>
      <c r="AL922" s="369">
        <v>0.02</v>
      </c>
      <c r="AM922" s="369">
        <v>0.2</v>
      </c>
      <c r="AN922" s="369" t="s">
        <v>64</v>
      </c>
      <c r="AO922" s="367" t="s">
        <v>1324</v>
      </c>
      <c r="AP922" s="370" t="s">
        <v>13</v>
      </c>
      <c r="AQ922" s="376" t="s">
        <v>668</v>
      </c>
      <c r="AR922" s="369">
        <v>3.3333333333333331E-3</v>
      </c>
      <c r="AS922" s="369">
        <v>3.3333333333333331E-3</v>
      </c>
      <c r="AT922" s="369"/>
      <c r="AX922" s="680"/>
      <c r="AY922" s="681"/>
      <c r="AZ922" s="681"/>
      <c r="BA922" s="681"/>
      <c r="BB922" s="682"/>
      <c r="BC922" s="681"/>
      <c r="BD922" s="681"/>
      <c r="BE922" s="681"/>
      <c r="BF922" s="681"/>
      <c r="BG922" s="682"/>
      <c r="BH922" s="682"/>
      <c r="BI922" s="683"/>
      <c r="BJ922" s="683"/>
      <c r="BK922" s="683"/>
      <c r="BL922" s="682"/>
      <c r="BM922" s="682"/>
      <c r="BN922" s="682"/>
      <c r="BO922" s="682"/>
      <c r="BP922" s="682"/>
      <c r="BQ922" s="682"/>
      <c r="BR922" s="682"/>
      <c r="BS922" s="682"/>
      <c r="BT922" s="685"/>
      <c r="BU922" s="686"/>
      <c r="BV922" s="684"/>
      <c r="BW922" s="687"/>
    </row>
    <row r="923" spans="2:75" ht="15.75" customHeight="1">
      <c r="B923" s="363" t="s">
        <v>305</v>
      </c>
      <c r="C923" s="364">
        <v>12430199000177</v>
      </c>
      <c r="D923" s="365" t="s">
        <v>13</v>
      </c>
      <c r="E923" s="365" t="s">
        <v>616</v>
      </c>
      <c r="F923" s="365" t="s">
        <v>617</v>
      </c>
      <c r="G923" s="366" t="s">
        <v>34</v>
      </c>
      <c r="H923" s="366" t="s">
        <v>1337</v>
      </c>
      <c r="I923" s="366" t="s">
        <v>34</v>
      </c>
      <c r="J923" s="366"/>
      <c r="K923" s="367" t="s">
        <v>48</v>
      </c>
      <c r="L923" s="368"/>
      <c r="M923" s="368" t="s">
        <v>34</v>
      </c>
      <c r="N923" s="367">
        <v>257885</v>
      </c>
      <c r="O923" s="367" t="s">
        <v>1321</v>
      </c>
      <c r="P923" s="371">
        <v>40450</v>
      </c>
      <c r="Q923" s="372">
        <v>314171140.32999998</v>
      </c>
      <c r="R923" s="372">
        <v>392841891.96202391</v>
      </c>
      <c r="S923" s="367">
        <v>32</v>
      </c>
      <c r="T923" s="369">
        <v>0.13306562589614068</v>
      </c>
      <c r="U923" s="369">
        <v>1.7201653178903094</v>
      </c>
      <c r="V923" s="369">
        <v>0.14653165163135218</v>
      </c>
      <c r="W923" s="369">
        <v>1.4365001490423588</v>
      </c>
      <c r="X923" s="369">
        <v>0.21587165159811827</v>
      </c>
      <c r="Y923" s="369">
        <v>1.6369939494314678</v>
      </c>
      <c r="Z923" s="369">
        <v>0.26874163100287007</v>
      </c>
      <c r="AA923" s="369">
        <v>1.5276145535027097</v>
      </c>
      <c r="AB923" s="369">
        <v>4.7031209158405633E-2</v>
      </c>
      <c r="AC923" s="373">
        <v>0.86596772412371315</v>
      </c>
      <c r="AD923" s="555">
        <v>32812338000134</v>
      </c>
      <c r="AE923" s="370" t="s">
        <v>2500</v>
      </c>
      <c r="AF923" s="370" t="s">
        <v>2284</v>
      </c>
      <c r="AG923" s="374" t="s">
        <v>719</v>
      </c>
      <c r="AH923" s="374" t="s">
        <v>2282</v>
      </c>
      <c r="AI923" s="374">
        <v>50000</v>
      </c>
      <c r="AJ923" s="374">
        <v>10000</v>
      </c>
      <c r="AK923" s="374">
        <v>10000</v>
      </c>
      <c r="AL923" s="369">
        <v>0.02</v>
      </c>
      <c r="AM923" s="369">
        <v>0.2</v>
      </c>
      <c r="AN923" s="369" t="s">
        <v>64</v>
      </c>
      <c r="AO923" s="367" t="s">
        <v>1324</v>
      </c>
      <c r="AP923" s="370" t="s">
        <v>13</v>
      </c>
      <c r="AQ923" s="376" t="s">
        <v>674</v>
      </c>
      <c r="AR923" s="369">
        <v>4.7999999999999996E-3</v>
      </c>
      <c r="AS923" s="369">
        <v>4.7999999999999996E-3</v>
      </c>
      <c r="AT923" s="369"/>
      <c r="AX923" s="680"/>
      <c r="AY923" s="681"/>
      <c r="AZ923" s="681"/>
      <c r="BA923" s="681"/>
      <c r="BB923" s="682"/>
      <c r="BC923" s="681"/>
      <c r="BD923" s="681"/>
      <c r="BE923" s="681"/>
      <c r="BF923" s="681"/>
      <c r="BG923" s="682"/>
      <c r="BH923" s="682"/>
      <c r="BI923" s="683"/>
      <c r="BJ923" s="683"/>
      <c r="BK923" s="683"/>
      <c r="BL923" s="682"/>
      <c r="BM923" s="682"/>
      <c r="BN923" s="682"/>
      <c r="BO923" s="682"/>
      <c r="BP923" s="682"/>
      <c r="BQ923" s="682"/>
      <c r="BR923" s="682"/>
      <c r="BS923" s="682"/>
      <c r="BT923" s="685"/>
      <c r="BU923" s="686"/>
      <c r="BV923" s="684"/>
      <c r="BW923" s="687"/>
    </row>
    <row r="924" spans="2:75" ht="15.75" customHeight="1">
      <c r="B924" s="363" t="s">
        <v>306</v>
      </c>
      <c r="C924" s="364">
        <v>17759778000181</v>
      </c>
      <c r="D924" s="365" t="s">
        <v>14</v>
      </c>
      <c r="E924" s="365" t="s">
        <v>607</v>
      </c>
      <c r="F924" s="365"/>
      <c r="G924" s="366"/>
      <c r="H924" s="366" t="s">
        <v>34</v>
      </c>
      <c r="I924" s="366" t="s">
        <v>34</v>
      </c>
      <c r="J924" s="366" t="s">
        <v>608</v>
      </c>
      <c r="K924" s="367" t="s">
        <v>48</v>
      </c>
      <c r="L924" s="368"/>
      <c r="M924" s="368" t="s">
        <v>34</v>
      </c>
      <c r="N924" s="367">
        <v>395951</v>
      </c>
      <c r="O924" s="367" t="s">
        <v>1321</v>
      </c>
      <c r="P924" s="371">
        <v>41402</v>
      </c>
      <c r="Q924" s="372">
        <v>57694633.909999996</v>
      </c>
      <c r="R924" s="372">
        <v>77813250.066547647</v>
      </c>
      <c r="S924" s="367">
        <v>32</v>
      </c>
      <c r="T924" s="369">
        <v>3.5133665956920579E-2</v>
      </c>
      <c r="U924" s="369">
        <v>0.45417975726209731</v>
      </c>
      <c r="V924" s="369">
        <v>-1.7173289307878203E-2</v>
      </c>
      <c r="W924" s="369">
        <v>-0.16835565815076275</v>
      </c>
      <c r="X924" s="369">
        <v>1.3015620271548567E-2</v>
      </c>
      <c r="Y924" s="369">
        <v>9.869981294388859E-2</v>
      </c>
      <c r="Z924" s="369">
        <v>0.14387483931707856</v>
      </c>
      <c r="AA924" s="369">
        <v>0.81783122921243945</v>
      </c>
      <c r="AB924" s="369">
        <v>0.18049383608507524</v>
      </c>
      <c r="AC924" s="373">
        <v>-0.54430494512162397</v>
      </c>
      <c r="AD924" s="555">
        <v>0</v>
      </c>
      <c r="AE924" s="370" t="s">
        <v>2501</v>
      </c>
      <c r="AF924" s="370" t="s">
        <v>2278</v>
      </c>
      <c r="AG924" s="374" t="s">
        <v>1444</v>
      </c>
      <c r="AH924" s="374" t="s">
        <v>2282</v>
      </c>
      <c r="AI924" s="374">
        <v>1000</v>
      </c>
      <c r="AJ924" s="374">
        <v>1000</v>
      </c>
      <c r="AK924" s="374">
        <v>100</v>
      </c>
      <c r="AL924" s="369">
        <v>0.02</v>
      </c>
      <c r="AM924" s="369">
        <v>0.2</v>
      </c>
      <c r="AN924" s="369" t="s">
        <v>34</v>
      </c>
      <c r="AO924" s="367" t="s">
        <v>1324</v>
      </c>
      <c r="AP924" s="370" t="s">
        <v>716</v>
      </c>
      <c r="AQ924" s="376" t="s">
        <v>659</v>
      </c>
      <c r="AR924" s="369">
        <v>6.0000000000000001E-3</v>
      </c>
      <c r="AS924" s="369">
        <v>6.0000000000000001E-3</v>
      </c>
      <c r="AT924" s="369"/>
      <c r="AX924" s="680"/>
      <c r="AY924" s="681"/>
      <c r="AZ924" s="681"/>
      <c r="BA924" s="681"/>
      <c r="BB924" s="682"/>
      <c r="BC924" s="681"/>
      <c r="BD924" s="681"/>
      <c r="BE924" s="681"/>
      <c r="BF924" s="681"/>
      <c r="BG924" s="682"/>
      <c r="BH924" s="682"/>
      <c r="BI924" s="683"/>
      <c r="BJ924" s="683"/>
      <c r="BK924" s="683"/>
      <c r="BL924" s="682"/>
      <c r="BM924" s="682"/>
      <c r="BN924" s="682"/>
      <c r="BO924" s="682"/>
      <c r="BP924" s="682"/>
      <c r="BQ924" s="682"/>
      <c r="BR924" s="682"/>
      <c r="BS924" s="682"/>
      <c r="BT924" s="685"/>
      <c r="BU924" s="686"/>
      <c r="BV924" s="684"/>
      <c r="BW924" s="687"/>
    </row>
    <row r="925" spans="2:75" ht="15.75" customHeight="1">
      <c r="B925" s="363" t="s">
        <v>1085</v>
      </c>
      <c r="C925" s="364">
        <v>30910057000199</v>
      </c>
      <c r="D925" s="365" t="s">
        <v>13</v>
      </c>
      <c r="E925" s="365" t="s">
        <v>616</v>
      </c>
      <c r="F925" s="365" t="s">
        <v>617</v>
      </c>
      <c r="G925" s="366" t="s">
        <v>34</v>
      </c>
      <c r="H925" s="366" t="s">
        <v>1338</v>
      </c>
      <c r="I925" s="366" t="s">
        <v>34</v>
      </c>
      <c r="J925" s="366" t="s">
        <v>608</v>
      </c>
      <c r="K925" s="367" t="s">
        <v>48</v>
      </c>
      <c r="L925" s="368"/>
      <c r="M925" s="368" t="s">
        <v>34</v>
      </c>
      <c r="N925" s="367">
        <v>474436</v>
      </c>
      <c r="O925" s="367" t="s">
        <v>1321</v>
      </c>
      <c r="P925" s="371">
        <v>43343</v>
      </c>
      <c r="Q925" s="372">
        <v>13416814.09</v>
      </c>
      <c r="R925" s="372">
        <v>14358504.868849201</v>
      </c>
      <c r="S925" s="367">
        <v>32</v>
      </c>
      <c r="T925" s="369">
        <v>4.2335376864426344E-2</v>
      </c>
      <c r="U925" s="369">
        <v>0.54727767980321129</v>
      </c>
      <c r="V925" s="369">
        <v>1.1707487566160912E-2</v>
      </c>
      <c r="W925" s="369">
        <v>0.11477252488774475</v>
      </c>
      <c r="X925" s="369">
        <v>1.5627020525031732E-2</v>
      </c>
      <c r="Y925" s="369">
        <v>0.11850253545445749</v>
      </c>
      <c r="Z925" s="369">
        <v>-3.851204029737354E-2</v>
      </c>
      <c r="AA925" s="369">
        <v>-0.21891492220169764</v>
      </c>
      <c r="AB925" s="369">
        <v>0.19898430467450295</v>
      </c>
      <c r="AC925" s="373">
        <v>-0.33057906327837472</v>
      </c>
      <c r="AD925" s="555">
        <v>0</v>
      </c>
      <c r="AE925" s="370" t="s">
        <v>2501</v>
      </c>
      <c r="AF925" s="370" t="s">
        <v>2278</v>
      </c>
      <c r="AG925" s="374" t="s">
        <v>1444</v>
      </c>
      <c r="AH925" s="374" t="s">
        <v>2282</v>
      </c>
      <c r="AI925" s="374">
        <v>1000</v>
      </c>
      <c r="AJ925" s="374">
        <v>1000</v>
      </c>
      <c r="AK925" s="374">
        <v>100</v>
      </c>
      <c r="AL925" s="369">
        <v>0.02</v>
      </c>
      <c r="AM925" s="369">
        <v>0.2</v>
      </c>
      <c r="AN925" s="369" t="s">
        <v>64</v>
      </c>
      <c r="AO925" s="367" t="s">
        <v>1324</v>
      </c>
      <c r="AP925" s="370" t="s">
        <v>13</v>
      </c>
      <c r="AQ925" s="376" t="s">
        <v>674</v>
      </c>
      <c r="AR925" s="369">
        <v>5.3333333333333332E-3</v>
      </c>
      <c r="AS925" s="369">
        <v>5.3333333333333332E-3</v>
      </c>
      <c r="AT925" s="369"/>
      <c r="AX925" s="680"/>
      <c r="AY925" s="681"/>
      <c r="AZ925" s="681"/>
      <c r="BA925" s="681"/>
      <c r="BB925" s="682"/>
      <c r="BC925" s="681"/>
      <c r="BD925" s="681"/>
      <c r="BE925" s="681"/>
      <c r="BF925" s="681"/>
      <c r="BG925" s="682"/>
      <c r="BH925" s="682"/>
      <c r="BI925" s="683"/>
      <c r="BJ925" s="683"/>
      <c r="BK925" s="683"/>
      <c r="BL925" s="682"/>
      <c r="BM925" s="682"/>
      <c r="BN925" s="682"/>
      <c r="BO925" s="682"/>
      <c r="BP925" s="682"/>
      <c r="BQ925" s="682"/>
      <c r="BR925" s="682"/>
      <c r="BS925" s="682"/>
      <c r="BT925" s="685"/>
      <c r="BU925" s="686"/>
      <c r="BV925" s="684"/>
      <c r="BW925" s="687"/>
    </row>
    <row r="926" spans="2:75" ht="15.75" customHeight="1">
      <c r="B926" s="363" t="s">
        <v>525</v>
      </c>
      <c r="C926" s="364">
        <v>41287460000120</v>
      </c>
      <c r="D926" s="365" t="s">
        <v>13</v>
      </c>
      <c r="E926" s="365" t="s">
        <v>616</v>
      </c>
      <c r="F926" s="365" t="s">
        <v>617</v>
      </c>
      <c r="G926" s="366" t="s">
        <v>34</v>
      </c>
      <c r="H926" s="366" t="s">
        <v>1338</v>
      </c>
      <c r="I926" s="366" t="s">
        <v>34</v>
      </c>
      <c r="J926" s="366" t="s">
        <v>608</v>
      </c>
      <c r="K926" s="367" t="s">
        <v>48</v>
      </c>
      <c r="L926" s="368"/>
      <c r="M926" s="368" t="s">
        <v>34</v>
      </c>
      <c r="N926" s="367">
        <v>586099</v>
      </c>
      <c r="O926" s="367" t="s">
        <v>1321</v>
      </c>
      <c r="P926" s="371">
        <v>44301</v>
      </c>
      <c r="Q926" s="372">
        <v>18927427.300000001</v>
      </c>
      <c r="R926" s="372">
        <v>18734349.450476188</v>
      </c>
      <c r="S926" s="367">
        <v>17</v>
      </c>
      <c r="T926" s="369">
        <v>-6.9682213430868445E-2</v>
      </c>
      <c r="U926" s="369">
        <v>-0.90079557369058039</v>
      </c>
      <c r="V926" s="369">
        <v>-0.10957545126998502</v>
      </c>
      <c r="W926" s="369">
        <v>-1.0742058137495156</v>
      </c>
      <c r="X926" s="369" t="s">
        <v>1421</v>
      </c>
      <c r="Y926" s="369" t="s">
        <v>1421</v>
      </c>
      <c r="Z926" s="369" t="s">
        <v>1421</v>
      </c>
      <c r="AA926" s="369" t="s">
        <v>1421</v>
      </c>
      <c r="AB926" s="369">
        <v>7.1854402916879362E-2</v>
      </c>
      <c r="AC926" s="373">
        <v>-2.931040531823673</v>
      </c>
      <c r="AD926" s="555">
        <v>0</v>
      </c>
      <c r="AE926" s="370" t="s">
        <v>2501</v>
      </c>
      <c r="AF926" s="370" t="s">
        <v>2278</v>
      </c>
      <c r="AG926" s="374" t="s">
        <v>1444</v>
      </c>
      <c r="AH926" s="374" t="s">
        <v>2282</v>
      </c>
      <c r="AI926" s="374">
        <v>100</v>
      </c>
      <c r="AJ926" s="374">
        <v>100</v>
      </c>
      <c r="AK926" s="374">
        <v>0</v>
      </c>
      <c r="AL926" s="369">
        <v>0.02</v>
      </c>
      <c r="AM926" s="369">
        <v>0.2</v>
      </c>
      <c r="AN926" s="369" t="s">
        <v>34</v>
      </c>
      <c r="AO926" s="367" t="s">
        <v>1324</v>
      </c>
      <c r="AP926" s="370" t="s">
        <v>716</v>
      </c>
      <c r="AQ926" s="376" t="s">
        <v>659</v>
      </c>
      <c r="AR926" s="369">
        <v>5.3333333333333332E-3</v>
      </c>
      <c r="AS926" s="369">
        <v>5.3333333333333332E-3</v>
      </c>
      <c r="AT926" s="369"/>
      <c r="AX926" s="680"/>
      <c r="AY926" s="681"/>
      <c r="AZ926" s="681"/>
      <c r="BA926" s="681"/>
      <c r="BB926" s="682"/>
      <c r="BC926" s="681"/>
      <c r="BD926" s="681"/>
      <c r="BE926" s="681"/>
      <c r="BF926" s="681"/>
      <c r="BG926" s="682"/>
      <c r="BH926" s="682"/>
      <c r="BI926" s="683"/>
      <c r="BJ926" s="683"/>
      <c r="BK926" s="683"/>
      <c r="BL926" s="682"/>
      <c r="BM926" s="682"/>
      <c r="BN926" s="682"/>
      <c r="BO926" s="682"/>
      <c r="BP926" s="682"/>
      <c r="BQ926" s="682"/>
      <c r="BR926" s="682"/>
      <c r="BS926" s="682"/>
      <c r="BT926" s="685"/>
      <c r="BU926" s="686"/>
      <c r="BV926" s="684"/>
      <c r="BW926" s="687"/>
    </row>
    <row r="927" spans="2:75" ht="15.75" customHeight="1">
      <c r="B927" s="363" t="s">
        <v>1086</v>
      </c>
      <c r="C927" s="364">
        <v>39731692000183</v>
      </c>
      <c r="D927" s="365" t="s">
        <v>14</v>
      </c>
      <c r="E927" s="365" t="s">
        <v>607</v>
      </c>
      <c r="F927" s="365"/>
      <c r="G927" s="366"/>
      <c r="H927" s="366" t="s">
        <v>34</v>
      </c>
      <c r="I927" s="366" t="s">
        <v>34</v>
      </c>
      <c r="J927" s="366" t="s">
        <v>608</v>
      </c>
      <c r="K927" s="367" t="s">
        <v>48</v>
      </c>
      <c r="L927" s="368"/>
      <c r="M927" s="368" t="s">
        <v>1418</v>
      </c>
      <c r="N927" s="367">
        <v>566128</v>
      </c>
      <c r="O927" s="367" t="s">
        <v>1321</v>
      </c>
      <c r="P927" s="371">
        <v>44181</v>
      </c>
      <c r="Q927" s="372">
        <v>8193594.8300000001</v>
      </c>
      <c r="R927" s="372">
        <v>7288940.2263888847</v>
      </c>
      <c r="S927" s="367">
        <v>3</v>
      </c>
      <c r="T927" s="369">
        <v>-8.7737858662670587E-2</v>
      </c>
      <c r="U927" s="369">
        <v>-1.1342044237276234</v>
      </c>
      <c r="V927" s="369">
        <v>-0.2536359919672212</v>
      </c>
      <c r="W927" s="369">
        <v>-2.4864808128966942</v>
      </c>
      <c r="X927" s="369" t="s">
        <v>1421</v>
      </c>
      <c r="Y927" s="369" t="s">
        <v>1421</v>
      </c>
      <c r="Z927" s="369" t="s">
        <v>1421</v>
      </c>
      <c r="AA927" s="369" t="s">
        <v>1421</v>
      </c>
      <c r="AB927" s="369">
        <v>0.24141889177813425</v>
      </c>
      <c r="AC927" s="373">
        <v>-1.4931608391708928</v>
      </c>
      <c r="AD927" s="555">
        <v>0</v>
      </c>
      <c r="AE927" s="370" t="s">
        <v>2502</v>
      </c>
      <c r="AF927" s="370" t="s">
        <v>2278</v>
      </c>
      <c r="AG927" s="374" t="s">
        <v>1444</v>
      </c>
      <c r="AH927" s="374" t="s">
        <v>2282</v>
      </c>
      <c r="AI927" s="374">
        <v>1000</v>
      </c>
      <c r="AJ927" s="374">
        <v>1000</v>
      </c>
      <c r="AK927" s="374">
        <v>1000</v>
      </c>
      <c r="AL927" s="369">
        <v>1.46E-2</v>
      </c>
      <c r="AM927" s="369">
        <v>0.2</v>
      </c>
      <c r="AN927" s="369" t="s">
        <v>34</v>
      </c>
      <c r="AO927" s="367" t="s">
        <v>1324</v>
      </c>
      <c r="AP927" s="370" t="s">
        <v>13</v>
      </c>
      <c r="AQ927" s="376" t="s">
        <v>668</v>
      </c>
      <c r="AR927" s="369" t="s">
        <v>34</v>
      </c>
      <c r="AS927" s="369" t="s">
        <v>34</v>
      </c>
      <c r="AT927" s="369"/>
      <c r="AX927" s="680"/>
      <c r="AY927" s="681"/>
      <c r="AZ927" s="681"/>
      <c r="BA927" s="681"/>
      <c r="BB927" s="682"/>
      <c r="BC927" s="681"/>
      <c r="BD927" s="681"/>
      <c r="BE927" s="681"/>
      <c r="BF927" s="681"/>
      <c r="BG927" s="682"/>
      <c r="BH927" s="682"/>
      <c r="BI927" s="683"/>
      <c r="BJ927" s="683"/>
      <c r="BK927" s="683"/>
      <c r="BL927" s="682"/>
      <c r="BM927" s="682"/>
      <c r="BN927" s="682"/>
      <c r="BO927" s="682"/>
      <c r="BP927" s="682"/>
      <c r="BQ927" s="682"/>
      <c r="BR927" s="682"/>
      <c r="BS927" s="682"/>
      <c r="BT927" s="685"/>
      <c r="BU927" s="686"/>
      <c r="BV927" s="684"/>
      <c r="BW927" s="687"/>
    </row>
    <row r="928" spans="2:75" ht="15.75" customHeight="1">
      <c r="B928" s="363" t="s">
        <v>1087</v>
      </c>
      <c r="C928" s="364">
        <v>31922843000179</v>
      </c>
      <c r="D928" s="365" t="s">
        <v>13</v>
      </c>
      <c r="E928" s="365" t="s">
        <v>616</v>
      </c>
      <c r="F928" s="365" t="s">
        <v>617</v>
      </c>
      <c r="G928" s="366" t="s">
        <v>34</v>
      </c>
      <c r="H928" s="366" t="s">
        <v>865</v>
      </c>
      <c r="I928" s="366" t="s">
        <v>34</v>
      </c>
      <c r="J928" s="366" t="s">
        <v>608</v>
      </c>
      <c r="K928" s="367" t="s">
        <v>48</v>
      </c>
      <c r="L928" s="368" t="s">
        <v>715</v>
      </c>
      <c r="M928" s="368" t="s">
        <v>1418</v>
      </c>
      <c r="N928" s="367">
        <v>480819</v>
      </c>
      <c r="O928" s="367" t="s">
        <v>1321</v>
      </c>
      <c r="P928" s="371">
        <v>43434</v>
      </c>
      <c r="Q928" s="372">
        <v>26457639.690000001</v>
      </c>
      <c r="R928" s="372">
        <v>25512561.281349208</v>
      </c>
      <c r="S928" s="367">
        <v>32</v>
      </c>
      <c r="T928" s="369">
        <v>7.2641382127581755E-2</v>
      </c>
      <c r="U928" s="369">
        <v>0.93904932500758775</v>
      </c>
      <c r="V928" s="369">
        <v>8.4689408836585489E-2</v>
      </c>
      <c r="W928" s="369">
        <v>0.83023938556381149</v>
      </c>
      <c r="X928" s="369">
        <v>0.16575945401008063</v>
      </c>
      <c r="Y928" s="369">
        <v>1.2569840517120079</v>
      </c>
      <c r="Z928" s="369">
        <v>0.24822095835964064</v>
      </c>
      <c r="AA928" s="369">
        <v>1.4109683976373855</v>
      </c>
      <c r="AB928" s="369">
        <v>5.175116209043467E-2</v>
      </c>
      <c r="AC928" s="373">
        <v>-0.28039360315105061</v>
      </c>
      <c r="AD928" s="555">
        <v>30658578000109</v>
      </c>
      <c r="AE928" s="370" t="s">
        <v>2503</v>
      </c>
      <c r="AF928" s="370" t="s">
        <v>2281</v>
      </c>
      <c r="AG928" s="374" t="s">
        <v>59</v>
      </c>
      <c r="AH928" s="374" t="s">
        <v>2282</v>
      </c>
      <c r="AI928" s="374">
        <v>1000</v>
      </c>
      <c r="AJ928" s="374">
        <v>1000</v>
      </c>
      <c r="AK928" s="374">
        <v>1000</v>
      </c>
      <c r="AL928" s="369">
        <v>0.02</v>
      </c>
      <c r="AM928" s="369">
        <v>0.2</v>
      </c>
      <c r="AN928" s="369" t="s">
        <v>64</v>
      </c>
      <c r="AO928" s="367" t="s">
        <v>1324</v>
      </c>
      <c r="AP928" s="370" t="s">
        <v>13</v>
      </c>
      <c r="AQ928" s="376" t="s">
        <v>674</v>
      </c>
      <c r="AR928" s="369" t="s">
        <v>34</v>
      </c>
      <c r="AS928" s="369" t="s">
        <v>34</v>
      </c>
      <c r="AT928" s="369"/>
      <c r="AX928" s="680"/>
      <c r="AY928" s="681"/>
      <c r="AZ928" s="681"/>
      <c r="BA928" s="681"/>
      <c r="BB928" s="682"/>
      <c r="BC928" s="681"/>
      <c r="BD928" s="681"/>
      <c r="BE928" s="681"/>
      <c r="BF928" s="681"/>
      <c r="BG928" s="682"/>
      <c r="BH928" s="682"/>
      <c r="BI928" s="683"/>
      <c r="BJ928" s="683"/>
      <c r="BK928" s="683"/>
      <c r="BL928" s="682"/>
      <c r="BM928" s="682"/>
      <c r="BN928" s="682"/>
      <c r="BO928" s="682"/>
      <c r="BP928" s="682"/>
      <c r="BQ928" s="682"/>
      <c r="BR928" s="682"/>
      <c r="BS928" s="682"/>
      <c r="BT928" s="685"/>
      <c r="BU928" s="686"/>
      <c r="BV928" s="684"/>
      <c r="BW928" s="687"/>
    </row>
    <row r="929" spans="2:75" ht="15.75" customHeight="1">
      <c r="B929" s="363" t="s">
        <v>1088</v>
      </c>
      <c r="C929" s="364">
        <v>16816153000141</v>
      </c>
      <c r="D929" s="365" t="s">
        <v>14</v>
      </c>
      <c r="E929" s="365" t="s">
        <v>607</v>
      </c>
      <c r="F929" s="365"/>
      <c r="G929" s="366"/>
      <c r="H929" s="366" t="s">
        <v>34</v>
      </c>
      <c r="I929" s="366" t="s">
        <v>34</v>
      </c>
      <c r="J929" s="366" t="s">
        <v>608</v>
      </c>
      <c r="K929" s="367" t="s">
        <v>48</v>
      </c>
      <c r="L929" s="368"/>
      <c r="M929" s="368" t="s">
        <v>1418</v>
      </c>
      <c r="N929" s="367">
        <v>318221</v>
      </c>
      <c r="O929" s="367" t="s">
        <v>1321</v>
      </c>
      <c r="P929" s="371">
        <v>41214</v>
      </c>
      <c r="Q929" s="372">
        <v>417186295.80000001</v>
      </c>
      <c r="R929" s="372">
        <v>497368012.53400791</v>
      </c>
      <c r="S929" s="367">
        <v>184</v>
      </c>
      <c r="T929" s="369">
        <v>-0.24753759527948194</v>
      </c>
      <c r="U929" s="369">
        <v>-3.1999668089043456</v>
      </c>
      <c r="V929" s="369">
        <v>-0.37166077629595828</v>
      </c>
      <c r="W929" s="369">
        <v>-3.6435183429551312</v>
      </c>
      <c r="X929" s="369">
        <v>-0.19463696380827278</v>
      </c>
      <c r="Y929" s="369">
        <v>-1.4759674544160086</v>
      </c>
      <c r="Z929" s="369">
        <v>-7.3277511475544066E-2</v>
      </c>
      <c r="AA929" s="369">
        <v>-0.41653313093611255</v>
      </c>
      <c r="AB929" s="369">
        <v>0.32736011614757238</v>
      </c>
      <c r="AC929" s="373">
        <v>-1.5522114086879935</v>
      </c>
      <c r="AD929" s="555">
        <v>29994412000176</v>
      </c>
      <c r="AE929" s="370" t="s">
        <v>2503</v>
      </c>
      <c r="AF929" s="370" t="s">
        <v>2281</v>
      </c>
      <c r="AG929" s="374" t="s">
        <v>59</v>
      </c>
      <c r="AH929" s="374" t="s">
        <v>2279</v>
      </c>
      <c r="AI929" s="374">
        <v>25000</v>
      </c>
      <c r="AJ929" s="374">
        <v>1000</v>
      </c>
      <c r="AK929" s="374">
        <v>1000</v>
      </c>
      <c r="AL929" s="369">
        <v>0.01</v>
      </c>
      <c r="AM929" s="369">
        <v>0.3</v>
      </c>
      <c r="AN929" s="369" t="s">
        <v>1433</v>
      </c>
      <c r="AO929" s="367" t="s">
        <v>1324</v>
      </c>
      <c r="AP929" s="370" t="s">
        <v>716</v>
      </c>
      <c r="AQ929" s="376" t="s">
        <v>659</v>
      </c>
      <c r="AR929" s="369" t="s">
        <v>34</v>
      </c>
      <c r="AS929" s="369" t="s">
        <v>34</v>
      </c>
      <c r="AT929" s="369"/>
      <c r="AX929" s="680"/>
      <c r="AY929" s="681"/>
      <c r="AZ929" s="681"/>
      <c r="BA929" s="681"/>
      <c r="BB929" s="682"/>
      <c r="BC929" s="681"/>
      <c r="BD929" s="681"/>
      <c r="BE929" s="681"/>
      <c r="BF929" s="681"/>
      <c r="BG929" s="682"/>
      <c r="BH929" s="682"/>
      <c r="BI929" s="683"/>
      <c r="BJ929" s="683"/>
      <c r="BK929" s="683"/>
      <c r="BL929" s="682"/>
      <c r="BM929" s="682"/>
      <c r="BN929" s="682"/>
      <c r="BO929" s="682"/>
      <c r="BP929" s="682"/>
      <c r="BQ929" s="682"/>
      <c r="BR929" s="682"/>
      <c r="BS929" s="682"/>
      <c r="BT929" s="685"/>
      <c r="BU929" s="686"/>
      <c r="BV929" s="684"/>
      <c r="BW929" s="687"/>
    </row>
    <row r="930" spans="2:75" ht="15.75" customHeight="1">
      <c r="B930" s="363" t="s">
        <v>307</v>
      </c>
      <c r="C930" s="364">
        <v>29994491000115</v>
      </c>
      <c r="D930" s="365" t="s">
        <v>14</v>
      </c>
      <c r="E930" s="365" t="s">
        <v>607</v>
      </c>
      <c r="F930" s="365"/>
      <c r="G930" s="366"/>
      <c r="H930" s="366" t="s">
        <v>34</v>
      </c>
      <c r="I930" s="366" t="s">
        <v>34</v>
      </c>
      <c r="J930" s="366" t="s">
        <v>608</v>
      </c>
      <c r="K930" s="367" t="s">
        <v>48</v>
      </c>
      <c r="L930" s="368"/>
      <c r="M930" s="368" t="s">
        <v>34</v>
      </c>
      <c r="N930" s="367">
        <v>483729</v>
      </c>
      <c r="O930" s="367" t="s">
        <v>1324</v>
      </c>
      <c r="P930" s="371">
        <v>43453</v>
      </c>
      <c r="Q930" s="372">
        <v>36916117.799999997</v>
      </c>
      <c r="R930" s="372">
        <v>53990802.468214266</v>
      </c>
      <c r="S930" s="367">
        <v>63</v>
      </c>
      <c r="T930" s="369">
        <v>-0.25291541755246594</v>
      </c>
      <c r="U930" s="369">
        <v>-3.2694869670779179</v>
      </c>
      <c r="V930" s="369">
        <v>-0.3857939888661458</v>
      </c>
      <c r="W930" s="369">
        <v>-3.7820710838646439</v>
      </c>
      <c r="X930" s="369">
        <v>-0.20478081202445053</v>
      </c>
      <c r="Y930" s="369">
        <v>-1.5528900981763296</v>
      </c>
      <c r="Z930" s="369">
        <v>-9.1678313467489336E-2</v>
      </c>
      <c r="AA930" s="369">
        <v>-0.5211292547823545</v>
      </c>
      <c r="AB930" s="369">
        <v>0.33003778700716063</v>
      </c>
      <c r="AC930" s="373">
        <v>-1.6057303142887762</v>
      </c>
      <c r="AD930" s="555">
        <v>29994412000176</v>
      </c>
      <c r="AE930" s="370" t="s">
        <v>2503</v>
      </c>
      <c r="AF930" s="370" t="s">
        <v>2281</v>
      </c>
      <c r="AG930" s="374" t="s">
        <v>59</v>
      </c>
      <c r="AH930" s="374" t="s">
        <v>2282</v>
      </c>
      <c r="AI930" s="374">
        <v>25000</v>
      </c>
      <c r="AJ930" s="374">
        <v>1000</v>
      </c>
      <c r="AK930" s="374">
        <v>1000</v>
      </c>
      <c r="AL930" s="369">
        <v>0.02</v>
      </c>
      <c r="AM930" s="369">
        <v>0.2</v>
      </c>
      <c r="AN930" s="369" t="s">
        <v>666</v>
      </c>
      <c r="AO930" s="367" t="s">
        <v>1324</v>
      </c>
      <c r="AP930" s="370" t="s">
        <v>716</v>
      </c>
      <c r="AQ930" s="376" t="s">
        <v>659</v>
      </c>
      <c r="AR930" s="369">
        <v>5.3333333333333332E-3</v>
      </c>
      <c r="AS930" s="369">
        <v>5.3333333333333332E-3</v>
      </c>
      <c r="AT930" s="369"/>
      <c r="AX930" s="680"/>
      <c r="AY930" s="681"/>
      <c r="AZ930" s="681"/>
      <c r="BA930" s="681"/>
      <c r="BB930" s="682"/>
      <c r="BC930" s="681"/>
      <c r="BD930" s="681"/>
      <c r="BE930" s="681"/>
      <c r="BF930" s="681"/>
      <c r="BG930" s="682"/>
      <c r="BH930" s="682"/>
      <c r="BI930" s="683"/>
      <c r="BJ930" s="683"/>
      <c r="BK930" s="683"/>
      <c r="BL930" s="682"/>
      <c r="BM930" s="682"/>
      <c r="BN930" s="682"/>
      <c r="BO930" s="682"/>
      <c r="BP930" s="682"/>
      <c r="BQ930" s="682"/>
      <c r="BR930" s="682"/>
      <c r="BS930" s="682"/>
      <c r="BT930" s="685"/>
      <c r="BU930" s="686"/>
      <c r="BV930" s="684"/>
      <c r="BW930" s="687"/>
    </row>
    <row r="931" spans="2:75" ht="15.75" customHeight="1">
      <c r="B931" s="363" t="s">
        <v>1089</v>
      </c>
      <c r="C931" s="364">
        <v>8771538000101</v>
      </c>
      <c r="D931" s="365" t="s">
        <v>13</v>
      </c>
      <c r="E931" s="365" t="s">
        <v>616</v>
      </c>
      <c r="F931" s="365" t="s">
        <v>619</v>
      </c>
      <c r="G931" s="366" t="s">
        <v>34</v>
      </c>
      <c r="H931" s="366" t="s">
        <v>865</v>
      </c>
      <c r="I931" s="366" t="s">
        <v>34</v>
      </c>
      <c r="J931" s="366"/>
      <c r="K931" s="367" t="s">
        <v>48</v>
      </c>
      <c r="L931" s="368"/>
      <c r="M931" s="368" t="s">
        <v>34</v>
      </c>
      <c r="N931" s="367">
        <v>198889</v>
      </c>
      <c r="O931" s="367" t="s">
        <v>1321</v>
      </c>
      <c r="P931" s="371">
        <v>39407</v>
      </c>
      <c r="Q931" s="372">
        <v>419719871.67000002</v>
      </c>
      <c r="R931" s="372">
        <v>438921934.32154763</v>
      </c>
      <c r="S931" s="367">
        <v>31</v>
      </c>
      <c r="T931" s="369">
        <v>0.13852785563059022</v>
      </c>
      <c r="U931" s="369">
        <v>1.7907766277930104</v>
      </c>
      <c r="V931" s="369">
        <v>0.11166899393701968</v>
      </c>
      <c r="W931" s="369">
        <v>1.0947295321389585</v>
      </c>
      <c r="X931" s="369">
        <v>0.1632339985523934</v>
      </c>
      <c r="Y931" s="369">
        <v>1.2378330642007385</v>
      </c>
      <c r="Z931" s="369">
        <v>0.31089574543692011</v>
      </c>
      <c r="AA931" s="369">
        <v>1.7672322058149625</v>
      </c>
      <c r="AB931" s="369">
        <v>6.2271974695247853E-2</v>
      </c>
      <c r="AC931" s="373">
        <v>0.17141381585859783</v>
      </c>
      <c r="AD931" s="555">
        <v>8817456000150</v>
      </c>
      <c r="AE931" s="370" t="s">
        <v>2503</v>
      </c>
      <c r="AF931" s="370" t="s">
        <v>2281</v>
      </c>
      <c r="AG931" s="374" t="s">
        <v>59</v>
      </c>
      <c r="AH931" s="374" t="s">
        <v>2282</v>
      </c>
      <c r="AI931" s="374">
        <v>25000</v>
      </c>
      <c r="AJ931" s="374">
        <v>1000</v>
      </c>
      <c r="AK931" s="374">
        <v>1000</v>
      </c>
      <c r="AL931" s="369">
        <v>0.02</v>
      </c>
      <c r="AM931" s="369">
        <v>0.2</v>
      </c>
      <c r="AN931" s="369" t="s">
        <v>64</v>
      </c>
      <c r="AO931" s="367" t="s">
        <v>1324</v>
      </c>
      <c r="AP931" s="370" t="s">
        <v>13</v>
      </c>
      <c r="AQ931" s="376" t="s">
        <v>664</v>
      </c>
      <c r="AR931" s="369">
        <v>5.3333333333333332E-3</v>
      </c>
      <c r="AS931" s="369">
        <v>5.3333333333333332E-3</v>
      </c>
      <c r="AT931" s="369"/>
      <c r="AX931" s="680"/>
      <c r="AY931" s="681"/>
      <c r="AZ931" s="681"/>
      <c r="BA931" s="681"/>
      <c r="BB931" s="682"/>
      <c r="BC931" s="681"/>
      <c r="BD931" s="681"/>
      <c r="BE931" s="681"/>
      <c r="BF931" s="681"/>
      <c r="BG931" s="682"/>
      <c r="BH931" s="682"/>
      <c r="BI931" s="683"/>
      <c r="BJ931" s="683"/>
      <c r="BK931" s="683"/>
      <c r="BL931" s="682"/>
      <c r="BM931" s="682"/>
      <c r="BN931" s="682"/>
      <c r="BO931" s="682"/>
      <c r="BP931" s="682"/>
      <c r="BQ931" s="682"/>
      <c r="BR931" s="682"/>
      <c r="BS931" s="682"/>
      <c r="BT931" s="685"/>
      <c r="BU931" s="686"/>
      <c r="BV931" s="684"/>
      <c r="BW931" s="687"/>
    </row>
    <row r="932" spans="2:75" ht="15.75" customHeight="1">
      <c r="B932" s="363" t="s">
        <v>308</v>
      </c>
      <c r="C932" s="364">
        <v>26218614000138</v>
      </c>
      <c r="D932" s="365" t="s">
        <v>14</v>
      </c>
      <c r="E932" s="365" t="s">
        <v>607</v>
      </c>
      <c r="F932" s="365"/>
      <c r="G932" s="366"/>
      <c r="H932" s="366" t="s">
        <v>34</v>
      </c>
      <c r="I932" s="366" t="s">
        <v>34</v>
      </c>
      <c r="J932" s="366" t="s">
        <v>608</v>
      </c>
      <c r="K932" s="367" t="s">
        <v>48</v>
      </c>
      <c r="L932" s="368"/>
      <c r="M932" s="368" t="s">
        <v>34</v>
      </c>
      <c r="N932" s="367">
        <v>436607</v>
      </c>
      <c r="O932" s="367" t="s">
        <v>1321</v>
      </c>
      <c r="P932" s="371">
        <v>42782</v>
      </c>
      <c r="Q932" s="372">
        <v>84918167.019999996</v>
      </c>
      <c r="R932" s="372">
        <v>124127540.21392851</v>
      </c>
      <c r="S932" s="367">
        <v>32</v>
      </c>
      <c r="T932" s="369">
        <v>-4.2937196868663152E-2</v>
      </c>
      <c r="U932" s="369">
        <v>-0.55505752446203227</v>
      </c>
      <c r="V932" s="369">
        <v>-0.27454965365167083</v>
      </c>
      <c r="W932" s="369">
        <v>-2.6915046271529817</v>
      </c>
      <c r="X932" s="369">
        <v>-0.16357765460006868</v>
      </c>
      <c r="Y932" s="369">
        <v>-1.2404390704390067</v>
      </c>
      <c r="Z932" s="369">
        <v>-9.7388807880545714E-2</v>
      </c>
      <c r="AA932" s="369">
        <v>-0.55358955630142825</v>
      </c>
      <c r="AB932" s="369">
        <v>0.26594225935909688</v>
      </c>
      <c r="AC932" s="373">
        <v>-1.4389252753129429</v>
      </c>
      <c r="AD932" s="555">
        <v>39150853000145</v>
      </c>
      <c r="AE932" s="370" t="s">
        <v>2503</v>
      </c>
      <c r="AF932" s="370" t="s">
        <v>2281</v>
      </c>
      <c r="AG932" s="374" t="s">
        <v>59</v>
      </c>
      <c r="AH932" s="374" t="s">
        <v>2282</v>
      </c>
      <c r="AI932" s="374">
        <v>25000</v>
      </c>
      <c r="AJ932" s="374">
        <v>1000</v>
      </c>
      <c r="AK932" s="374">
        <v>1000</v>
      </c>
      <c r="AL932" s="369">
        <v>0.02</v>
      </c>
      <c r="AM932" s="369">
        <v>0.2</v>
      </c>
      <c r="AN932" s="369" t="s">
        <v>666</v>
      </c>
      <c r="AO932" s="367" t="s">
        <v>1324</v>
      </c>
      <c r="AP932" s="370" t="s">
        <v>716</v>
      </c>
      <c r="AQ932" s="376" t="s">
        <v>665</v>
      </c>
      <c r="AR932" s="369">
        <v>5.3333333333333332E-3</v>
      </c>
      <c r="AS932" s="369">
        <v>5.3333333333333332E-3</v>
      </c>
      <c r="AT932" s="369"/>
      <c r="AX932" s="680"/>
      <c r="AY932" s="681"/>
      <c r="AZ932" s="681"/>
      <c r="BA932" s="681"/>
      <c r="BB932" s="682"/>
      <c r="BC932" s="681"/>
      <c r="BD932" s="681"/>
      <c r="BE932" s="681"/>
      <c r="BF932" s="681"/>
      <c r="BG932" s="682"/>
      <c r="BH932" s="682"/>
      <c r="BI932" s="683"/>
      <c r="BJ932" s="683"/>
      <c r="BK932" s="683"/>
      <c r="BL932" s="682"/>
      <c r="BM932" s="682"/>
      <c r="BN932" s="682"/>
      <c r="BO932" s="682"/>
      <c r="BP932" s="682"/>
      <c r="BQ932" s="682"/>
      <c r="BR932" s="682"/>
      <c r="BS932" s="682"/>
      <c r="BT932" s="685"/>
      <c r="BU932" s="686"/>
      <c r="BV932" s="684"/>
      <c r="BW932" s="687"/>
    </row>
    <row r="933" spans="2:75" ht="15.75" customHeight="1">
      <c r="B933" s="363" t="s">
        <v>309</v>
      </c>
      <c r="C933" s="364">
        <v>11961199000130</v>
      </c>
      <c r="D933" s="365" t="s">
        <v>14</v>
      </c>
      <c r="E933" s="365" t="s">
        <v>607</v>
      </c>
      <c r="F933" s="365"/>
      <c r="G933" s="366"/>
      <c r="H933" s="366" t="s">
        <v>34</v>
      </c>
      <c r="I933" s="366" t="s">
        <v>34</v>
      </c>
      <c r="J933" s="366" t="s">
        <v>608</v>
      </c>
      <c r="K933" s="367" t="s">
        <v>48</v>
      </c>
      <c r="L933" s="368"/>
      <c r="M933" s="368" t="s">
        <v>1418</v>
      </c>
      <c r="N933" s="367">
        <v>303593</v>
      </c>
      <c r="O933" s="367" t="s">
        <v>1321</v>
      </c>
      <c r="P933" s="371">
        <v>41037</v>
      </c>
      <c r="Q933" s="372">
        <v>289396763.73000002</v>
      </c>
      <c r="R933" s="372">
        <v>394200097.52424622</v>
      </c>
      <c r="S933" s="367">
        <v>32</v>
      </c>
      <c r="T933" s="369">
        <v>-3.8487678970362538E-2</v>
      </c>
      <c r="U933" s="369">
        <v>-0.49753773812770979</v>
      </c>
      <c r="V933" s="369">
        <v>-0.27001371132820196</v>
      </c>
      <c r="W933" s="369">
        <v>-2.6470372253925523</v>
      </c>
      <c r="X933" s="369">
        <v>-0.15272168749952431</v>
      </c>
      <c r="Y933" s="369">
        <v>-1.1581162998146255</v>
      </c>
      <c r="Z933" s="369">
        <v>-7.6653964596920199E-2</v>
      </c>
      <c r="AA933" s="369">
        <v>-0.43572598508448507</v>
      </c>
      <c r="AB933" s="369">
        <v>0.26638335724013601</v>
      </c>
      <c r="AC933" s="373">
        <v>-1.4127384849244429</v>
      </c>
      <c r="AD933" s="555">
        <v>20889133000178</v>
      </c>
      <c r="AE933" s="370" t="s">
        <v>2503</v>
      </c>
      <c r="AF933" s="370" t="s">
        <v>2281</v>
      </c>
      <c r="AG933" s="374" t="s">
        <v>59</v>
      </c>
      <c r="AH933" s="374" t="s">
        <v>2282</v>
      </c>
      <c r="AI933" s="374">
        <v>25000</v>
      </c>
      <c r="AJ933" s="374">
        <v>1000</v>
      </c>
      <c r="AK933" s="374">
        <v>1000</v>
      </c>
      <c r="AL933" s="369">
        <v>1.3000000000000001E-2</v>
      </c>
      <c r="AM933" s="369">
        <v>0.2</v>
      </c>
      <c r="AN933" s="369" t="s">
        <v>666</v>
      </c>
      <c r="AO933" s="367" t="s">
        <v>1324</v>
      </c>
      <c r="AP933" s="370" t="s">
        <v>716</v>
      </c>
      <c r="AQ933" s="376" t="s">
        <v>665</v>
      </c>
      <c r="AR933" s="369" t="s">
        <v>34</v>
      </c>
      <c r="AS933" s="369" t="s">
        <v>34</v>
      </c>
      <c r="AT933" s="369"/>
      <c r="AX933" s="680"/>
      <c r="AY933" s="681"/>
      <c r="AZ933" s="681"/>
      <c r="BA933" s="681"/>
      <c r="BB933" s="682"/>
      <c r="BC933" s="681"/>
      <c r="BD933" s="681"/>
      <c r="BE933" s="681"/>
      <c r="BF933" s="681"/>
      <c r="BG933" s="682"/>
      <c r="BH933" s="682"/>
      <c r="BI933" s="683"/>
      <c r="BJ933" s="683"/>
      <c r="BK933" s="683"/>
      <c r="BL933" s="682"/>
      <c r="BM933" s="682"/>
      <c r="BN933" s="682"/>
      <c r="BO933" s="682"/>
      <c r="BP933" s="682"/>
      <c r="BQ933" s="682"/>
      <c r="BR933" s="682"/>
      <c r="BS933" s="682"/>
      <c r="BT933" s="685"/>
      <c r="BU933" s="686"/>
      <c r="BV933" s="684"/>
      <c r="BW933" s="687"/>
    </row>
    <row r="934" spans="2:75" ht="15.75" customHeight="1">
      <c r="B934" s="363" t="s">
        <v>39</v>
      </c>
      <c r="C934" s="364">
        <v>26324209000102</v>
      </c>
      <c r="D934" s="365" t="s">
        <v>13</v>
      </c>
      <c r="E934" s="365" t="s">
        <v>616</v>
      </c>
      <c r="F934" s="365" t="s">
        <v>617</v>
      </c>
      <c r="G934" s="366" t="s">
        <v>34</v>
      </c>
      <c r="H934" s="366" t="s">
        <v>1338</v>
      </c>
      <c r="I934" s="366" t="s">
        <v>34</v>
      </c>
      <c r="J934" s="366" t="s">
        <v>608</v>
      </c>
      <c r="K934" s="367" t="s">
        <v>48</v>
      </c>
      <c r="L934" s="368"/>
      <c r="M934" s="368" t="s">
        <v>34</v>
      </c>
      <c r="N934" s="367">
        <v>443808</v>
      </c>
      <c r="O934" s="367" t="s">
        <v>1321</v>
      </c>
      <c r="P934" s="371">
        <v>42923</v>
      </c>
      <c r="Q934" s="372">
        <v>382067597.99000001</v>
      </c>
      <c r="R934" s="372">
        <v>381792285.56075382</v>
      </c>
      <c r="S934" s="367">
        <v>31</v>
      </c>
      <c r="T934" s="369">
        <v>0.17329714173598187</v>
      </c>
      <c r="U934" s="369">
        <v>2.2402459755942354</v>
      </c>
      <c r="V934" s="369">
        <v>0.12237165359126068</v>
      </c>
      <c r="W934" s="369">
        <v>1.1996513836113356</v>
      </c>
      <c r="X934" s="369">
        <v>0.19312270211732718</v>
      </c>
      <c r="Y934" s="369">
        <v>1.4644845329319567</v>
      </c>
      <c r="Z934" s="369">
        <v>0.40517812387462793</v>
      </c>
      <c r="AA934" s="369">
        <v>2.3031638100953367</v>
      </c>
      <c r="AB934" s="369">
        <v>9.1023374468162735E-2</v>
      </c>
      <c r="AC934" s="373">
        <v>0.24694195581856188</v>
      </c>
      <c r="AD934" s="555">
        <v>36182250000137</v>
      </c>
      <c r="AE934" s="370" t="s">
        <v>2503</v>
      </c>
      <c r="AF934" s="370" t="s">
        <v>2281</v>
      </c>
      <c r="AG934" s="374" t="s">
        <v>59</v>
      </c>
      <c r="AH934" s="374" t="s">
        <v>2279</v>
      </c>
      <c r="AI934" s="374">
        <v>25000</v>
      </c>
      <c r="AJ934" s="374" t="s">
        <v>1432</v>
      </c>
      <c r="AK934" s="374" t="s">
        <v>1432</v>
      </c>
      <c r="AL934" s="369">
        <v>0.02</v>
      </c>
      <c r="AM934" s="369">
        <v>0.2</v>
      </c>
      <c r="AN934" s="369" t="s">
        <v>64</v>
      </c>
      <c r="AO934" s="367" t="s">
        <v>1324</v>
      </c>
      <c r="AP934" s="370" t="s">
        <v>13</v>
      </c>
      <c r="AQ934" s="376" t="s">
        <v>664</v>
      </c>
      <c r="AR934" s="369">
        <v>5.3333333333333332E-3</v>
      </c>
      <c r="AS934" s="369">
        <v>5.3333333333333332E-3</v>
      </c>
      <c r="AT934" s="369"/>
      <c r="AX934" s="680"/>
      <c r="AY934" s="681"/>
      <c r="AZ934" s="681"/>
      <c r="BA934" s="681"/>
      <c r="BB934" s="682"/>
      <c r="BC934" s="681"/>
      <c r="BD934" s="681"/>
      <c r="BE934" s="681"/>
      <c r="BF934" s="681"/>
      <c r="BG934" s="682"/>
      <c r="BH934" s="682"/>
      <c r="BI934" s="683"/>
      <c r="BJ934" s="683"/>
      <c r="BK934" s="683"/>
      <c r="BL934" s="682"/>
      <c r="BM934" s="682"/>
      <c r="BN934" s="682"/>
      <c r="BO934" s="682"/>
      <c r="BP934" s="682"/>
      <c r="BQ934" s="682"/>
      <c r="BR934" s="682"/>
      <c r="BS934" s="682"/>
      <c r="BT934" s="685"/>
      <c r="BU934" s="686"/>
      <c r="BV934" s="684"/>
      <c r="BW934" s="687"/>
    </row>
    <row r="935" spans="2:75" ht="15.75" customHeight="1">
      <c r="B935" s="363" t="s">
        <v>310</v>
      </c>
      <c r="C935" s="364">
        <v>35726805000100</v>
      </c>
      <c r="D935" s="365" t="s">
        <v>11</v>
      </c>
      <c r="E935" s="365" t="s">
        <v>620</v>
      </c>
      <c r="F935" s="365" t="s">
        <v>663</v>
      </c>
      <c r="G935" s="366" t="s">
        <v>738</v>
      </c>
      <c r="H935" s="366" t="s">
        <v>34</v>
      </c>
      <c r="I935" s="366" t="s">
        <v>1304</v>
      </c>
      <c r="J935" s="366" t="s">
        <v>608</v>
      </c>
      <c r="K935" s="367" t="s">
        <v>48</v>
      </c>
      <c r="L935" s="368"/>
      <c r="M935" s="368" t="s">
        <v>1418</v>
      </c>
      <c r="N935" s="367">
        <v>522929</v>
      </c>
      <c r="O935" s="367" t="s">
        <v>1321</v>
      </c>
      <c r="P935" s="371">
        <v>43846</v>
      </c>
      <c r="Q935" s="372">
        <v>118316769.22</v>
      </c>
      <c r="R935" s="372">
        <v>83642551.898968339</v>
      </c>
      <c r="S935" s="367">
        <v>0</v>
      </c>
      <c r="T935" s="369">
        <v>7.8015913089023226E-2</v>
      </c>
      <c r="U935" s="369">
        <v>1.0085269357544471</v>
      </c>
      <c r="V935" s="369">
        <v>0.10281976112345159</v>
      </c>
      <c r="W935" s="369">
        <v>1.0079774610739161</v>
      </c>
      <c r="X935" s="369">
        <v>0.12969076537825019</v>
      </c>
      <c r="Y935" s="369">
        <v>0.98346863355902669</v>
      </c>
      <c r="Z935" s="369" t="s">
        <v>1421</v>
      </c>
      <c r="AA935" s="369" t="s">
        <v>1421</v>
      </c>
      <c r="AB935" s="369">
        <v>1.6446274430425211E-3</v>
      </c>
      <c r="AC935" s="373">
        <v>0.44909947221992907</v>
      </c>
      <c r="AD935" s="555">
        <v>0</v>
      </c>
      <c r="AE935" s="370" t="s">
        <v>2504</v>
      </c>
      <c r="AF935" s="370" t="s">
        <v>2278</v>
      </c>
      <c r="AG935" s="374" t="s">
        <v>1444</v>
      </c>
      <c r="AH935" s="374" t="s">
        <v>2282</v>
      </c>
      <c r="AI935" s="374">
        <v>30</v>
      </c>
      <c r="AJ935" s="374">
        <v>30</v>
      </c>
      <c r="AK935" s="374">
        <v>30</v>
      </c>
      <c r="AL935" s="691">
        <v>2.2000000000000001E-3</v>
      </c>
      <c r="AM935" s="691" t="s">
        <v>34</v>
      </c>
      <c r="AN935" s="369" t="s">
        <v>64</v>
      </c>
      <c r="AO935" s="367" t="s">
        <v>1324</v>
      </c>
      <c r="AP935" s="370" t="s">
        <v>11</v>
      </c>
      <c r="AQ935" s="376" t="s">
        <v>669</v>
      </c>
      <c r="AR935" s="369" t="s">
        <v>34</v>
      </c>
      <c r="AS935" s="369" t="s">
        <v>34</v>
      </c>
      <c r="AT935" s="369"/>
      <c r="AX935" s="680"/>
      <c r="AY935" s="681"/>
      <c r="AZ935" s="681"/>
      <c r="BA935" s="681"/>
      <c r="BB935" s="682"/>
      <c r="BC935" s="681"/>
      <c r="BD935" s="681"/>
      <c r="BE935" s="681"/>
      <c r="BF935" s="681"/>
      <c r="BG935" s="682"/>
      <c r="BH935" s="682"/>
      <c r="BI935" s="683"/>
      <c r="BJ935" s="683"/>
      <c r="BK935" s="683"/>
      <c r="BL935" s="682"/>
      <c r="BM935" s="682"/>
      <c r="BN935" s="682"/>
      <c r="BO935" s="682"/>
      <c r="BP935" s="682"/>
      <c r="BQ935" s="682"/>
      <c r="BR935" s="682"/>
      <c r="BS935" s="682"/>
      <c r="BT935" s="685"/>
      <c r="BU935" s="686"/>
      <c r="BV935" s="684"/>
      <c r="BW935" s="687"/>
    </row>
    <row r="936" spans="2:75" ht="15.75" customHeight="1">
      <c r="B936" s="363" t="s">
        <v>311</v>
      </c>
      <c r="C936" s="364">
        <v>35726270000169</v>
      </c>
      <c r="D936" s="365" t="s">
        <v>13</v>
      </c>
      <c r="E936" s="365" t="s">
        <v>615</v>
      </c>
      <c r="F936" s="365" t="s">
        <v>619</v>
      </c>
      <c r="G936" s="366" t="s">
        <v>34</v>
      </c>
      <c r="H936" s="366" t="s">
        <v>1337</v>
      </c>
      <c r="I936" s="366" t="s">
        <v>34</v>
      </c>
      <c r="J936" s="366"/>
      <c r="K936" s="367" t="s">
        <v>48</v>
      </c>
      <c r="L936" s="368"/>
      <c r="M936" s="368" t="s">
        <v>34</v>
      </c>
      <c r="N936" s="367">
        <v>528846</v>
      </c>
      <c r="O936" s="367" t="s">
        <v>1321</v>
      </c>
      <c r="P936" s="371">
        <v>43889</v>
      </c>
      <c r="Q936" s="372">
        <v>18776165.379999999</v>
      </c>
      <c r="R936" s="372">
        <v>17813739.521111116</v>
      </c>
      <c r="S936" s="367">
        <v>4</v>
      </c>
      <c r="T936" s="369">
        <v>7.1648325164728632E-2</v>
      </c>
      <c r="U936" s="369">
        <v>0.92621188382256892</v>
      </c>
      <c r="V936" s="369">
        <v>9.7402436501366374E-2</v>
      </c>
      <c r="W936" s="369">
        <v>0.95486956567794834</v>
      </c>
      <c r="X936" s="369">
        <v>0.11126432662771357</v>
      </c>
      <c r="Y936" s="369">
        <v>0.84373760115671137</v>
      </c>
      <c r="Z936" s="369" t="s">
        <v>1421</v>
      </c>
      <c r="AA936" s="369" t="s">
        <v>1421</v>
      </c>
      <c r="AB936" s="369">
        <v>1.1243088129209487E-2</v>
      </c>
      <c r="AC936" s="373">
        <v>-0.36698432600267383</v>
      </c>
      <c r="AD936" s="555">
        <v>0</v>
      </c>
      <c r="AE936" s="370" t="s">
        <v>2504</v>
      </c>
      <c r="AF936" s="370" t="s">
        <v>2278</v>
      </c>
      <c r="AG936" s="374" t="s">
        <v>1444</v>
      </c>
      <c r="AH936" s="374" t="s">
        <v>2282</v>
      </c>
      <c r="AI936" s="374">
        <v>30</v>
      </c>
      <c r="AJ936" s="374">
        <v>30</v>
      </c>
      <c r="AK936" s="374">
        <v>30</v>
      </c>
      <c r="AL936" s="369">
        <v>1.4999999999999999E-2</v>
      </c>
      <c r="AM936" s="369">
        <v>0.2</v>
      </c>
      <c r="AN936" s="369" t="s">
        <v>34</v>
      </c>
      <c r="AO936" s="367" t="s">
        <v>1324</v>
      </c>
      <c r="AP936" s="370" t="s">
        <v>13</v>
      </c>
      <c r="AQ936" s="376" t="s">
        <v>664</v>
      </c>
      <c r="AR936" s="369">
        <v>5.3333333333333332E-3</v>
      </c>
      <c r="AS936" s="369">
        <v>5.3333333333333332E-3</v>
      </c>
      <c r="AT936" s="369"/>
      <c r="AX936" s="680"/>
      <c r="AY936" s="681"/>
      <c r="AZ936" s="681"/>
      <c r="BA936" s="681"/>
      <c r="BB936" s="682"/>
      <c r="BC936" s="681"/>
      <c r="BD936" s="681"/>
      <c r="BE936" s="681"/>
      <c r="BF936" s="681"/>
      <c r="BG936" s="682"/>
      <c r="BH936" s="682"/>
      <c r="BI936" s="683"/>
      <c r="BJ936" s="683"/>
      <c r="BK936" s="683"/>
      <c r="BL936" s="682"/>
      <c r="BM936" s="682"/>
      <c r="BN936" s="682"/>
      <c r="BO936" s="682"/>
      <c r="BP936" s="682"/>
      <c r="BQ936" s="682"/>
      <c r="BR936" s="682"/>
      <c r="BS936" s="682"/>
      <c r="BT936" s="685"/>
      <c r="BU936" s="686"/>
      <c r="BV936" s="684"/>
      <c r="BW936" s="687"/>
    </row>
    <row r="937" spans="2:75" ht="15.75" customHeight="1">
      <c r="B937" s="363" t="s">
        <v>1090</v>
      </c>
      <c r="C937" s="364">
        <v>28911598000190</v>
      </c>
      <c r="D937" s="365" t="s">
        <v>13</v>
      </c>
      <c r="E937" s="365" t="s">
        <v>616</v>
      </c>
      <c r="F937" s="365" t="s">
        <v>617</v>
      </c>
      <c r="G937" s="366" t="s">
        <v>34</v>
      </c>
      <c r="H937" s="366" t="s">
        <v>1337</v>
      </c>
      <c r="I937" s="366" t="s">
        <v>34</v>
      </c>
      <c r="J937" s="366" t="s">
        <v>608</v>
      </c>
      <c r="K937" s="367" t="s">
        <v>48</v>
      </c>
      <c r="L937" s="368"/>
      <c r="M937" s="368" t="s">
        <v>34</v>
      </c>
      <c r="N937" s="367">
        <v>456561</v>
      </c>
      <c r="O937" s="367" t="s">
        <v>1321</v>
      </c>
      <c r="P937" s="371">
        <v>43067</v>
      </c>
      <c r="Q937" s="372">
        <v>31175386.329999998</v>
      </c>
      <c r="R937" s="372">
        <v>54906909.112063497</v>
      </c>
      <c r="S937" s="367">
        <v>18</v>
      </c>
      <c r="T937" s="369">
        <v>6.1845813270589911E-2</v>
      </c>
      <c r="U937" s="369">
        <v>0.79949289929935619</v>
      </c>
      <c r="V937" s="369">
        <v>5.3487239784769436E-2</v>
      </c>
      <c r="W937" s="369">
        <v>0.52435379706213614</v>
      </c>
      <c r="X937" s="369">
        <v>9.6777738133495994E-2</v>
      </c>
      <c r="Y937" s="369">
        <v>0.73388316896342742</v>
      </c>
      <c r="Z937" s="369">
        <v>0.14622113391938418</v>
      </c>
      <c r="AA937" s="369">
        <v>0.83116832837311483</v>
      </c>
      <c r="AB937" s="369">
        <v>4.7957360763387857E-2</v>
      </c>
      <c r="AC937" s="373">
        <v>-0.91533694080022543</v>
      </c>
      <c r="AD937" s="555">
        <v>0</v>
      </c>
      <c r="AE937" s="370" t="s">
        <v>2505</v>
      </c>
      <c r="AF937" s="370" t="s">
        <v>2287</v>
      </c>
      <c r="AG937" s="374" t="s">
        <v>1445</v>
      </c>
      <c r="AH937" s="374" t="s">
        <v>2282</v>
      </c>
      <c r="AI937" s="374">
        <v>1000</v>
      </c>
      <c r="AJ937" s="374">
        <v>500</v>
      </c>
      <c r="AK937" s="374">
        <v>1000</v>
      </c>
      <c r="AL937" s="691">
        <v>0.02</v>
      </c>
      <c r="AM937" s="691">
        <v>0.2</v>
      </c>
      <c r="AN937" s="369" t="s">
        <v>64</v>
      </c>
      <c r="AO937" s="367" t="s">
        <v>1324</v>
      </c>
      <c r="AP937" s="370" t="s">
        <v>13</v>
      </c>
      <c r="AQ937" s="376" t="s">
        <v>674</v>
      </c>
      <c r="AR937" s="369">
        <v>5.4000000000000003E-3</v>
      </c>
      <c r="AS937" s="369">
        <v>5.4000000000000003E-3</v>
      </c>
      <c r="AT937" s="369"/>
      <c r="AX937" s="680"/>
      <c r="AY937" s="681"/>
      <c r="AZ937" s="681"/>
      <c r="BA937" s="681"/>
      <c r="BB937" s="682"/>
      <c r="BC937" s="681"/>
      <c r="BD937" s="681"/>
      <c r="BE937" s="681"/>
      <c r="BF937" s="681"/>
      <c r="BG937" s="682"/>
      <c r="BH937" s="682"/>
      <c r="BI937" s="683"/>
      <c r="BJ937" s="683"/>
      <c r="BK937" s="683"/>
      <c r="BL937" s="682"/>
      <c r="BM937" s="682"/>
      <c r="BN937" s="682"/>
      <c r="BO937" s="682"/>
      <c r="BP937" s="682"/>
      <c r="BQ937" s="682"/>
      <c r="BR937" s="682"/>
      <c r="BS937" s="682"/>
      <c r="BT937" s="685"/>
      <c r="BU937" s="686"/>
      <c r="BV937" s="684"/>
      <c r="BW937" s="687"/>
    </row>
    <row r="938" spans="2:75" ht="15.75" customHeight="1">
      <c r="B938" s="363" t="s">
        <v>312</v>
      </c>
      <c r="C938" s="364">
        <v>26587503000107</v>
      </c>
      <c r="D938" s="365" t="s">
        <v>14</v>
      </c>
      <c r="E938" s="365" t="s">
        <v>607</v>
      </c>
      <c r="F938" s="365"/>
      <c r="G938" s="366"/>
      <c r="H938" s="366" t="s">
        <v>34</v>
      </c>
      <c r="I938" s="366" t="s">
        <v>34</v>
      </c>
      <c r="J938" s="366" t="s">
        <v>608</v>
      </c>
      <c r="K938" s="367" t="s">
        <v>48</v>
      </c>
      <c r="L938" s="368"/>
      <c r="M938" s="368" t="s">
        <v>34</v>
      </c>
      <c r="N938" s="367">
        <v>433977</v>
      </c>
      <c r="O938" s="367" t="s">
        <v>1321</v>
      </c>
      <c r="P938" s="371">
        <v>42767</v>
      </c>
      <c r="Q938" s="372">
        <v>5511851.5300000003</v>
      </c>
      <c r="R938" s="372">
        <v>14206436.665277794</v>
      </c>
      <c r="S938" s="367">
        <v>3</v>
      </c>
      <c r="T938" s="369">
        <v>6.3433774056016246E-2</v>
      </c>
      <c r="U938" s="369">
        <v>0.82002077831292086</v>
      </c>
      <c r="V938" s="369">
        <v>-5.9267063644537044E-2</v>
      </c>
      <c r="W938" s="369">
        <v>-0.58101539708888617</v>
      </c>
      <c r="X938" s="369">
        <v>9.1195657396364593E-2</v>
      </c>
      <c r="Y938" s="369">
        <v>0.69155323668990376</v>
      </c>
      <c r="Z938" s="369">
        <v>0.1228257764910512</v>
      </c>
      <c r="AA938" s="369">
        <v>0.69818153225019663</v>
      </c>
      <c r="AB938" s="369">
        <v>0.20897077692658431</v>
      </c>
      <c r="AC938" s="373">
        <v>-0.65283879805369271</v>
      </c>
      <c r="AD938" s="555">
        <v>0</v>
      </c>
      <c r="AE938" s="370" t="s">
        <v>2505</v>
      </c>
      <c r="AF938" s="370" t="s">
        <v>2287</v>
      </c>
      <c r="AG938" s="374" t="s">
        <v>1445</v>
      </c>
      <c r="AH938" s="374" t="s">
        <v>2282</v>
      </c>
      <c r="AI938" s="374">
        <v>10000</v>
      </c>
      <c r="AJ938" s="374">
        <v>5000</v>
      </c>
      <c r="AK938" s="374">
        <v>10000</v>
      </c>
      <c r="AL938" s="369">
        <v>1.4999999999999999E-2</v>
      </c>
      <c r="AM938" s="369">
        <v>0.2</v>
      </c>
      <c r="AN938" s="369" t="s">
        <v>666</v>
      </c>
      <c r="AO938" s="367" t="s">
        <v>1324</v>
      </c>
      <c r="AP938" s="370" t="s">
        <v>716</v>
      </c>
      <c r="AQ938" s="376" t="s">
        <v>670</v>
      </c>
      <c r="AR938" s="369">
        <v>4.9999999999999992E-3</v>
      </c>
      <c r="AS938" s="369">
        <v>4.9999999999999992E-3</v>
      </c>
      <c r="AT938" s="369"/>
      <c r="AX938" s="680"/>
      <c r="AY938" s="681"/>
      <c r="AZ938" s="681"/>
      <c r="BA938" s="681"/>
      <c r="BB938" s="682"/>
      <c r="BC938" s="681"/>
      <c r="BD938" s="681"/>
      <c r="BE938" s="681"/>
      <c r="BF938" s="681"/>
      <c r="BG938" s="682"/>
      <c r="BH938" s="682"/>
      <c r="BI938" s="683"/>
      <c r="BJ938" s="683"/>
      <c r="BK938" s="683"/>
      <c r="BL938" s="682"/>
      <c r="BM938" s="682"/>
      <c r="BN938" s="682"/>
      <c r="BO938" s="682"/>
      <c r="BP938" s="682"/>
      <c r="BQ938" s="682"/>
      <c r="BR938" s="682"/>
      <c r="BS938" s="682"/>
      <c r="BT938" s="685"/>
      <c r="BU938" s="686"/>
      <c r="BV938" s="684"/>
      <c r="BW938" s="687"/>
    </row>
    <row r="939" spans="2:75" ht="15.75" customHeight="1">
      <c r="B939" s="363" t="s">
        <v>521</v>
      </c>
      <c r="C939" s="364">
        <v>39806561000118</v>
      </c>
      <c r="D939" s="365" t="s">
        <v>11</v>
      </c>
      <c r="E939" s="365" t="s">
        <v>620</v>
      </c>
      <c r="F939" s="365" t="s">
        <v>685</v>
      </c>
      <c r="G939" s="366" t="s">
        <v>738</v>
      </c>
      <c r="H939" s="366" t="s">
        <v>34</v>
      </c>
      <c r="I939" s="366" t="s">
        <v>1319</v>
      </c>
      <c r="J939" s="366" t="s">
        <v>608</v>
      </c>
      <c r="K939" s="367" t="s">
        <v>48</v>
      </c>
      <c r="L939" s="368"/>
      <c r="M939" s="368" t="s">
        <v>34</v>
      </c>
      <c r="N939" s="367">
        <v>581674</v>
      </c>
      <c r="O939" s="367" t="s">
        <v>1321</v>
      </c>
      <c r="P939" s="371">
        <v>44281</v>
      </c>
      <c r="Q939" s="372">
        <v>69301418.980000004</v>
      </c>
      <c r="R939" s="372">
        <v>39789543.322658725</v>
      </c>
      <c r="S939" s="367">
        <v>91</v>
      </c>
      <c r="T939" s="369">
        <v>9.6070522538010072E-2</v>
      </c>
      <c r="U939" s="369">
        <v>1.2419223960248715</v>
      </c>
      <c r="V939" s="369">
        <v>0.12976939510859609</v>
      </c>
      <c r="W939" s="369">
        <v>1.272173986570623</v>
      </c>
      <c r="X939" s="369" t="s">
        <v>1421</v>
      </c>
      <c r="Y939" s="369" t="s">
        <v>1421</v>
      </c>
      <c r="Z939" s="369" t="s">
        <v>1421</v>
      </c>
      <c r="AA939" s="369" t="s">
        <v>1421</v>
      </c>
      <c r="AB939" s="369">
        <v>1.778355569240486E-3</v>
      </c>
      <c r="AC939" s="373">
        <v>13.997528212472082</v>
      </c>
      <c r="AD939" s="555">
        <v>0</v>
      </c>
      <c r="AE939" s="370" t="s">
        <v>2505</v>
      </c>
      <c r="AF939" s="370" t="s">
        <v>741</v>
      </c>
      <c r="AG939" s="374" t="s">
        <v>741</v>
      </c>
      <c r="AH939" s="374" t="s">
        <v>2279</v>
      </c>
      <c r="AI939" s="374">
        <v>1000</v>
      </c>
      <c r="AJ939" s="374">
        <v>500</v>
      </c>
      <c r="AK939" s="374">
        <v>500</v>
      </c>
      <c r="AL939" s="369">
        <v>1.0700000000000001E-2</v>
      </c>
      <c r="AM939" s="369">
        <v>0.1</v>
      </c>
      <c r="AN939" s="369" t="s">
        <v>64</v>
      </c>
      <c r="AO939" s="367" t="s">
        <v>1324</v>
      </c>
      <c r="AP939" s="370" t="s">
        <v>13</v>
      </c>
      <c r="AQ939" s="376" t="s">
        <v>668</v>
      </c>
      <c r="AR939" s="369">
        <v>1.7836899999999997E-3</v>
      </c>
      <c r="AS939" s="369">
        <v>1.7836899999999997E-3</v>
      </c>
      <c r="AT939" s="369"/>
      <c r="AX939" s="680"/>
      <c r="AY939" s="681"/>
      <c r="AZ939" s="681"/>
      <c r="BA939" s="681"/>
      <c r="BB939" s="682"/>
      <c r="BC939" s="681"/>
      <c r="BD939" s="681"/>
      <c r="BE939" s="681"/>
      <c r="BF939" s="681"/>
      <c r="BG939" s="682"/>
      <c r="BH939" s="682"/>
      <c r="BI939" s="683"/>
      <c r="BJ939" s="683"/>
      <c r="BK939" s="683"/>
      <c r="BL939" s="682"/>
      <c r="BM939" s="682"/>
      <c r="BN939" s="682"/>
      <c r="BO939" s="682"/>
      <c r="BP939" s="682"/>
      <c r="BQ939" s="682"/>
      <c r="BR939" s="682"/>
      <c r="BS939" s="682"/>
      <c r="BT939" s="685"/>
      <c r="BU939" s="686"/>
      <c r="BV939" s="684"/>
      <c r="BW939" s="687"/>
    </row>
    <row r="940" spans="2:75" ht="15.75" customHeight="1">
      <c r="B940" s="363" t="s">
        <v>522</v>
      </c>
      <c r="C940" s="364">
        <v>41128407000186</v>
      </c>
      <c r="D940" s="365" t="s">
        <v>13</v>
      </c>
      <c r="E940" s="365" t="s">
        <v>615</v>
      </c>
      <c r="F940" s="365" t="s">
        <v>619</v>
      </c>
      <c r="G940" s="366" t="s">
        <v>34</v>
      </c>
      <c r="H940" s="366" t="s">
        <v>1337</v>
      </c>
      <c r="I940" s="366" t="s">
        <v>34</v>
      </c>
      <c r="J940" s="366"/>
      <c r="K940" s="367" t="s">
        <v>48</v>
      </c>
      <c r="L940" s="368"/>
      <c r="M940" s="368" t="s">
        <v>34</v>
      </c>
      <c r="N940" s="367">
        <v>592978</v>
      </c>
      <c r="O940" s="367" t="s">
        <v>1321</v>
      </c>
      <c r="P940" s="371">
        <v>44347</v>
      </c>
      <c r="Q940" s="372">
        <v>27325956.030000001</v>
      </c>
      <c r="R940" s="372">
        <v>24292989.826388903</v>
      </c>
      <c r="S940" s="367">
        <v>31</v>
      </c>
      <c r="T940" s="369">
        <v>5.7816716888481556E-2</v>
      </c>
      <c r="U940" s="369">
        <v>0.74740798396329766</v>
      </c>
      <c r="V940" s="369">
        <v>0.1029303601606637</v>
      </c>
      <c r="W940" s="369">
        <v>1.009061701452499</v>
      </c>
      <c r="X940" s="369" t="s">
        <v>1421</v>
      </c>
      <c r="Y940" s="369" t="s">
        <v>1421</v>
      </c>
      <c r="Z940" s="369" t="s">
        <v>1421</v>
      </c>
      <c r="AA940" s="369" t="s">
        <v>1421</v>
      </c>
      <c r="AB940" s="369">
        <v>3.1056244259374029E-2</v>
      </c>
      <c r="AC940" s="373">
        <v>4.2427556243235846E-2</v>
      </c>
      <c r="AD940" s="555">
        <v>0</v>
      </c>
      <c r="AE940" s="370" t="s">
        <v>2505</v>
      </c>
      <c r="AF940" s="370" t="s">
        <v>2287</v>
      </c>
      <c r="AG940" s="374" t="s">
        <v>1445</v>
      </c>
      <c r="AH940" s="374" t="s">
        <v>2282</v>
      </c>
      <c r="AI940" s="374">
        <v>500</v>
      </c>
      <c r="AJ940" s="374" t="s">
        <v>1432</v>
      </c>
      <c r="AK940" s="374">
        <v>500</v>
      </c>
      <c r="AL940" s="369">
        <v>0.02</v>
      </c>
      <c r="AM940" s="369">
        <v>0.2</v>
      </c>
      <c r="AN940" s="369" t="s">
        <v>64</v>
      </c>
      <c r="AO940" s="367" t="s">
        <v>1324</v>
      </c>
      <c r="AP940" s="370" t="s">
        <v>13</v>
      </c>
      <c r="AQ940" s="376" t="s">
        <v>668</v>
      </c>
      <c r="AR940" s="369">
        <v>5.3340000000000002E-3</v>
      </c>
      <c r="AS940" s="369">
        <v>5.3340000000000002E-3</v>
      </c>
      <c r="AT940" s="369"/>
      <c r="AX940" s="680"/>
      <c r="AY940" s="681"/>
      <c r="AZ940" s="681"/>
      <c r="BA940" s="681"/>
      <c r="BB940" s="682"/>
      <c r="BC940" s="681"/>
      <c r="BD940" s="681"/>
      <c r="BE940" s="681"/>
      <c r="BF940" s="681"/>
      <c r="BG940" s="682"/>
      <c r="BH940" s="682"/>
      <c r="BI940" s="683"/>
      <c r="BJ940" s="683"/>
      <c r="BK940" s="683"/>
      <c r="BL940" s="682"/>
      <c r="BM940" s="682"/>
      <c r="BN940" s="682"/>
      <c r="BO940" s="682"/>
      <c r="BP940" s="682"/>
      <c r="BQ940" s="682"/>
      <c r="BR940" s="682"/>
      <c r="BS940" s="682"/>
      <c r="BT940" s="685"/>
      <c r="BU940" s="686"/>
      <c r="BV940" s="684"/>
      <c r="BW940" s="687"/>
    </row>
    <row r="941" spans="2:75" ht="15.75" customHeight="1">
      <c r="B941" s="363" t="s">
        <v>1301</v>
      </c>
      <c r="C941" s="364">
        <v>42102422000118</v>
      </c>
      <c r="D941" s="365" t="s">
        <v>11</v>
      </c>
      <c r="E941" s="365" t="s">
        <v>620</v>
      </c>
      <c r="F941" s="365" t="s">
        <v>663</v>
      </c>
      <c r="G941" s="366" t="s">
        <v>738</v>
      </c>
      <c r="H941" s="366" t="s">
        <v>34</v>
      </c>
      <c r="I941" s="366" t="s">
        <v>1304</v>
      </c>
      <c r="J941" s="366" t="s">
        <v>608</v>
      </c>
      <c r="K941" s="367" t="s">
        <v>48</v>
      </c>
      <c r="L941" s="368"/>
      <c r="M941" s="368" t="s">
        <v>1418</v>
      </c>
      <c r="N941" s="367">
        <v>615315</v>
      </c>
      <c r="O941" s="367" t="s">
        <v>1321</v>
      </c>
      <c r="P941" s="371">
        <v>44445</v>
      </c>
      <c r="Q941" s="372">
        <v>48929389.25</v>
      </c>
      <c r="R941" s="372" t="s">
        <v>1421</v>
      </c>
      <c r="S941" s="367">
        <v>5</v>
      </c>
      <c r="T941" s="369">
        <v>8.4390019060108568E-2</v>
      </c>
      <c r="U941" s="369">
        <v>1.0909262477493906</v>
      </c>
      <c r="V941" s="369" t="s">
        <v>1421</v>
      </c>
      <c r="W941" s="369" t="s">
        <v>1421</v>
      </c>
      <c r="X941" s="369" t="s">
        <v>1421</v>
      </c>
      <c r="Y941" s="369" t="s">
        <v>1421</v>
      </c>
      <c r="Z941" s="369" t="s">
        <v>1421</v>
      </c>
      <c r="AA941" s="369" t="s">
        <v>1421</v>
      </c>
      <c r="AB941" s="369" t="s">
        <v>1421</v>
      </c>
      <c r="AC941" s="373" t="s">
        <v>1421</v>
      </c>
      <c r="AD941" s="555">
        <v>0</v>
      </c>
      <c r="AE941" s="370" t="s">
        <v>2505</v>
      </c>
      <c r="AF941" s="370" t="s">
        <v>928</v>
      </c>
      <c r="AG941" s="374" t="s">
        <v>928</v>
      </c>
      <c r="AH941" s="374" t="s">
        <v>726</v>
      </c>
      <c r="AI941" s="374">
        <v>0</v>
      </c>
      <c r="AJ941" s="374">
        <v>0</v>
      </c>
      <c r="AK941" s="374">
        <v>0</v>
      </c>
      <c r="AL941" s="369">
        <v>4.0000000000000001E-3</v>
      </c>
      <c r="AM941" s="369" t="s">
        <v>34</v>
      </c>
      <c r="AN941" s="369" t="s">
        <v>64</v>
      </c>
      <c r="AO941" s="367" t="s">
        <v>1324</v>
      </c>
      <c r="AP941" s="370" t="s">
        <v>11</v>
      </c>
      <c r="AQ941" s="376" t="s">
        <v>677</v>
      </c>
      <c r="AR941" s="369" t="s">
        <v>34</v>
      </c>
      <c r="AS941" s="369" t="s">
        <v>34</v>
      </c>
      <c r="AT941" s="369"/>
      <c r="AX941" s="680"/>
      <c r="AY941" s="681"/>
      <c r="AZ941" s="681"/>
      <c r="BA941" s="681"/>
      <c r="BB941" s="682"/>
      <c r="BC941" s="681"/>
      <c r="BD941" s="681"/>
      <c r="BE941" s="681"/>
      <c r="BF941" s="681"/>
      <c r="BG941" s="682"/>
      <c r="BH941" s="682"/>
      <c r="BI941" s="683"/>
      <c r="BJ941" s="683"/>
      <c r="BK941" s="683"/>
      <c r="BL941" s="682"/>
      <c r="BM941" s="682"/>
      <c r="BN941" s="682"/>
      <c r="BO941" s="682"/>
      <c r="BP941" s="682"/>
      <c r="BQ941" s="682"/>
      <c r="BR941" s="682"/>
      <c r="BS941" s="682"/>
      <c r="BT941" s="685"/>
      <c r="BU941" s="686"/>
      <c r="BV941" s="684"/>
      <c r="BW941" s="687"/>
    </row>
    <row r="942" spans="2:75" ht="15.75" customHeight="1">
      <c r="B942" s="363" t="s">
        <v>568</v>
      </c>
      <c r="C942" s="364">
        <v>42747231000103</v>
      </c>
      <c r="D942" s="365" t="s">
        <v>14</v>
      </c>
      <c r="E942" s="365" t="s">
        <v>614</v>
      </c>
      <c r="F942" s="365" t="s">
        <v>610</v>
      </c>
      <c r="G942" s="366"/>
      <c r="H942" s="366" t="s">
        <v>1337</v>
      </c>
      <c r="I942" s="366" t="s">
        <v>34</v>
      </c>
      <c r="J942" s="366" t="s">
        <v>608</v>
      </c>
      <c r="K942" s="367" t="s">
        <v>48</v>
      </c>
      <c r="L942" s="368"/>
      <c r="M942" s="368" t="s">
        <v>34</v>
      </c>
      <c r="N942" s="367">
        <v>606278</v>
      </c>
      <c r="O942" s="367" t="s">
        <v>1321</v>
      </c>
      <c r="P942" s="371">
        <v>44414</v>
      </c>
      <c r="Q942" s="372">
        <v>24027742.34</v>
      </c>
      <c r="R942" s="372">
        <v>16743872.117539687</v>
      </c>
      <c r="S942" s="367">
        <v>32</v>
      </c>
      <c r="T942" s="369">
        <v>0.10470437114380693</v>
      </c>
      <c r="U942" s="369">
        <v>1.3535338421183896</v>
      </c>
      <c r="V942" s="369">
        <v>3.7737094847180686E-2</v>
      </c>
      <c r="W942" s="369">
        <v>0.36994971235826807</v>
      </c>
      <c r="X942" s="369" t="s">
        <v>1421</v>
      </c>
      <c r="Y942" s="369" t="s">
        <v>1421</v>
      </c>
      <c r="Z942" s="369" t="s">
        <v>1421</v>
      </c>
      <c r="AA942" s="369" t="s">
        <v>1421</v>
      </c>
      <c r="AB942" s="369">
        <v>8.2386412960398087E-2</v>
      </c>
      <c r="AC942" s="373">
        <v>-0.68855302180951949</v>
      </c>
      <c r="AD942" s="555">
        <v>0</v>
      </c>
      <c r="AE942" s="370" t="s">
        <v>2506</v>
      </c>
      <c r="AF942" s="370" t="s">
        <v>2278</v>
      </c>
      <c r="AG942" s="374" t="s">
        <v>1444</v>
      </c>
      <c r="AH942" s="374" t="s">
        <v>2282</v>
      </c>
      <c r="AI942" s="374">
        <v>0</v>
      </c>
      <c r="AJ942" s="374">
        <v>0</v>
      </c>
      <c r="AK942" s="374">
        <v>0</v>
      </c>
      <c r="AL942" s="369">
        <v>0.02</v>
      </c>
      <c r="AM942" s="369">
        <v>0.2</v>
      </c>
      <c r="AN942" s="369" t="s">
        <v>34</v>
      </c>
      <c r="AO942" s="367" t="s">
        <v>1324</v>
      </c>
      <c r="AP942" s="370" t="s">
        <v>716</v>
      </c>
      <c r="AQ942" s="376" t="s">
        <v>659</v>
      </c>
      <c r="AR942" s="369">
        <v>6.6666666666666662E-3</v>
      </c>
      <c r="AS942" s="369">
        <v>6.6666666666666662E-3</v>
      </c>
      <c r="AT942" s="369"/>
      <c r="AX942" s="680"/>
      <c r="AY942" s="681"/>
      <c r="AZ942" s="681"/>
      <c r="BA942" s="681"/>
      <c r="BB942" s="682"/>
      <c r="BC942" s="681"/>
      <c r="BD942" s="681"/>
      <c r="BE942" s="681"/>
      <c r="BF942" s="681"/>
      <c r="BG942" s="682"/>
      <c r="BH942" s="682"/>
      <c r="BI942" s="683"/>
      <c r="BJ942" s="683"/>
      <c r="BK942" s="683"/>
      <c r="BL942" s="682"/>
      <c r="BM942" s="682"/>
      <c r="BN942" s="682"/>
      <c r="BO942" s="682"/>
      <c r="BP942" s="682"/>
      <c r="BQ942" s="682"/>
      <c r="BR942" s="682"/>
      <c r="BS942" s="682"/>
      <c r="BT942" s="685"/>
      <c r="BU942" s="686"/>
      <c r="BV942" s="684"/>
      <c r="BW942" s="687"/>
    </row>
    <row r="943" spans="2:75" ht="15.75" customHeight="1">
      <c r="B943" s="363" t="s">
        <v>583</v>
      </c>
      <c r="C943" s="364">
        <v>37994000000164</v>
      </c>
      <c r="D943" s="365" t="s">
        <v>14</v>
      </c>
      <c r="E943" s="365" t="s">
        <v>607</v>
      </c>
      <c r="F943" s="365"/>
      <c r="G943" s="366" t="s">
        <v>866</v>
      </c>
      <c r="H943" s="366" t="s">
        <v>34</v>
      </c>
      <c r="I943" s="366" t="s">
        <v>34</v>
      </c>
      <c r="J943" s="366" t="s">
        <v>611</v>
      </c>
      <c r="K943" s="367" t="s">
        <v>49</v>
      </c>
      <c r="L943" s="368" t="s">
        <v>715</v>
      </c>
      <c r="M943" s="368" t="s">
        <v>1418</v>
      </c>
      <c r="N943" s="367">
        <v>570621</v>
      </c>
      <c r="O943" s="367" t="s">
        <v>1321</v>
      </c>
      <c r="P943" s="371">
        <v>44179</v>
      </c>
      <c r="Q943" s="372">
        <v>5884699.5</v>
      </c>
      <c r="R943" s="372">
        <v>7231722.379047622</v>
      </c>
      <c r="S943" s="367">
        <v>10</v>
      </c>
      <c r="T943" s="369">
        <v>-0.35489018015203577</v>
      </c>
      <c r="U943" s="369">
        <v>-4.5877346267762249</v>
      </c>
      <c r="V943" s="369">
        <v>-0.35167435532985059</v>
      </c>
      <c r="W943" s="369">
        <v>-3.4475845881861096</v>
      </c>
      <c r="X943" s="369" t="s">
        <v>1421</v>
      </c>
      <c r="Y943" s="369" t="s">
        <v>1421</v>
      </c>
      <c r="Z943" s="369" t="s">
        <v>1421</v>
      </c>
      <c r="AA943" s="369" t="s">
        <v>1421</v>
      </c>
      <c r="AB943" s="369">
        <v>0.33550422779727762</v>
      </c>
      <c r="AC943" s="373">
        <v>-1.4132226810707222</v>
      </c>
      <c r="AD943" s="555">
        <v>0</v>
      </c>
      <c r="AE943" s="370" t="s">
        <v>2507</v>
      </c>
      <c r="AF943" s="370" t="s">
        <v>741</v>
      </c>
      <c r="AG943" s="374" t="s">
        <v>741</v>
      </c>
      <c r="AH943" s="374" t="s">
        <v>2279</v>
      </c>
      <c r="AI943" s="374">
        <v>1000</v>
      </c>
      <c r="AJ943" s="374">
        <v>1000</v>
      </c>
      <c r="AK943" s="374">
        <v>1000</v>
      </c>
      <c r="AL943" s="369">
        <v>0.02</v>
      </c>
      <c r="AM943" s="369">
        <v>0.2</v>
      </c>
      <c r="AN943" s="369" t="s">
        <v>2291</v>
      </c>
      <c r="AO943" s="367" t="s">
        <v>1324</v>
      </c>
      <c r="AP943" s="370" t="s">
        <v>716</v>
      </c>
      <c r="AQ943" s="376" t="s">
        <v>687</v>
      </c>
      <c r="AR943" s="369">
        <v>5.0000000000000001E-4</v>
      </c>
      <c r="AS943" s="369">
        <v>5.0000000000000001E-4</v>
      </c>
      <c r="AT943" s="369"/>
      <c r="AX943" s="680"/>
      <c r="AY943" s="681"/>
      <c r="AZ943" s="681"/>
      <c r="BA943" s="681"/>
      <c r="BB943" s="682"/>
      <c r="BC943" s="681"/>
      <c r="BD943" s="681"/>
      <c r="BE943" s="681"/>
      <c r="BF943" s="681"/>
      <c r="BG943" s="682"/>
      <c r="BH943" s="682"/>
      <c r="BI943" s="683"/>
      <c r="BJ943" s="683"/>
      <c r="BK943" s="683"/>
      <c r="BL943" s="682"/>
      <c r="BM943" s="682"/>
      <c r="BN943" s="682"/>
      <c r="BO943" s="682"/>
      <c r="BP943" s="682"/>
      <c r="BQ943" s="682"/>
      <c r="BR943" s="682"/>
      <c r="BS943" s="682"/>
      <c r="BT943" s="685"/>
      <c r="BU943" s="686"/>
      <c r="BV943" s="684"/>
      <c r="BW943" s="687"/>
    </row>
    <row r="944" spans="2:75" ht="15.75" customHeight="1">
      <c r="B944" s="363" t="s">
        <v>584</v>
      </c>
      <c r="C944" s="364">
        <v>11145210000194</v>
      </c>
      <c r="D944" s="365" t="s">
        <v>14</v>
      </c>
      <c r="E944" s="365" t="s">
        <v>607</v>
      </c>
      <c r="F944" s="365"/>
      <c r="G944" s="366"/>
      <c r="H944" s="366" t="s">
        <v>34</v>
      </c>
      <c r="I944" s="366" t="s">
        <v>34</v>
      </c>
      <c r="J944" s="366" t="s">
        <v>611</v>
      </c>
      <c r="K944" s="367"/>
      <c r="L944" s="368"/>
      <c r="M944" s="368" t="s">
        <v>34</v>
      </c>
      <c r="N944" s="367">
        <v>235911</v>
      </c>
      <c r="O944" s="367" t="s">
        <v>1321</v>
      </c>
      <c r="P944" s="371">
        <v>40085</v>
      </c>
      <c r="Q944" s="372">
        <v>10981864.710000001</v>
      </c>
      <c r="R944" s="372">
        <v>13775608.597539684</v>
      </c>
      <c r="S944" s="367">
        <v>50</v>
      </c>
      <c r="T944" s="369">
        <v>-0.20166146812842656</v>
      </c>
      <c r="U944" s="369">
        <v>-2.6069171590573958</v>
      </c>
      <c r="V944" s="369">
        <v>-0.17251722455941532</v>
      </c>
      <c r="W944" s="369">
        <v>-1.6912456526146868</v>
      </c>
      <c r="X944" s="369">
        <v>-1.8722929161201218E-3</v>
      </c>
      <c r="Y944" s="369">
        <v>-1.41979373046996E-2</v>
      </c>
      <c r="Z944" s="369">
        <v>0.39419217778532922</v>
      </c>
      <c r="AA944" s="369">
        <v>2.2407161310089889</v>
      </c>
      <c r="AB944" s="369">
        <v>0.18881150978887676</v>
      </c>
      <c r="AC944" s="373">
        <v>-1.4230115343211611</v>
      </c>
      <c r="AD944" s="555">
        <v>0</v>
      </c>
      <c r="AE944" s="370" t="s">
        <v>2508</v>
      </c>
      <c r="AF944" s="370" t="s">
        <v>2287</v>
      </c>
      <c r="AG944" s="374" t="s">
        <v>1445</v>
      </c>
      <c r="AH944" s="374" t="s">
        <v>2279</v>
      </c>
      <c r="AI944" s="374">
        <v>100000</v>
      </c>
      <c r="AJ944" s="374">
        <v>20000</v>
      </c>
      <c r="AK944" s="374">
        <v>100000</v>
      </c>
      <c r="AL944" s="369">
        <v>1.6E-2</v>
      </c>
      <c r="AM944" s="369">
        <v>0.15</v>
      </c>
      <c r="AN944" s="369" t="s">
        <v>2296</v>
      </c>
      <c r="AO944" s="367" t="s">
        <v>1324</v>
      </c>
      <c r="AP944" s="370" t="s">
        <v>716</v>
      </c>
      <c r="AQ944" s="376" t="s">
        <v>687</v>
      </c>
      <c r="AR944" s="369">
        <v>4.2671999999999996E-3</v>
      </c>
      <c r="AS944" s="369">
        <v>4.2671999999999996E-3</v>
      </c>
      <c r="AT944" s="369"/>
      <c r="AW944" s="680"/>
      <c r="AX944" s="680"/>
      <c r="AY944" s="681"/>
      <c r="AZ944" s="681"/>
      <c r="BA944" s="681"/>
      <c r="BB944" s="682"/>
      <c r="BC944" s="681"/>
      <c r="BD944" s="681"/>
      <c r="BE944" s="681"/>
      <c r="BF944" s="681"/>
      <c r="BG944" s="682"/>
      <c r="BH944" s="682"/>
      <c r="BI944" s="683"/>
      <c r="BJ944" s="683"/>
      <c r="BK944" s="683"/>
      <c r="BL944" s="218"/>
      <c r="BM944" s="682"/>
      <c r="BN944" s="682"/>
      <c r="BO944" s="682"/>
      <c r="BP944" s="682"/>
      <c r="BQ944" s="682"/>
      <c r="BR944" s="682"/>
      <c r="BS944" s="682"/>
      <c r="BT944" s="685"/>
      <c r="BU944" s="686"/>
      <c r="BV944" s="684"/>
      <c r="BW944" s="687"/>
    </row>
    <row r="945" spans="2:75" ht="15.75" customHeight="1">
      <c r="B945" s="363" t="s">
        <v>1091</v>
      </c>
      <c r="C945" s="364">
        <v>17703320000100</v>
      </c>
      <c r="D945" s="365" t="s">
        <v>14</v>
      </c>
      <c r="E945" s="365" t="s">
        <v>607</v>
      </c>
      <c r="F945" s="365"/>
      <c r="G945" s="366"/>
      <c r="H945" s="366" t="s">
        <v>34</v>
      </c>
      <c r="I945" s="366" t="s">
        <v>34</v>
      </c>
      <c r="J945" s="366" t="s">
        <v>611</v>
      </c>
      <c r="K945" s="367"/>
      <c r="L945" s="368"/>
      <c r="M945" s="368" t="s">
        <v>34</v>
      </c>
      <c r="N945" s="367">
        <v>336408</v>
      </c>
      <c r="O945" s="367" t="s">
        <v>1321</v>
      </c>
      <c r="P945" s="371">
        <v>41422</v>
      </c>
      <c r="Q945" s="372">
        <v>4665023.1900000004</v>
      </c>
      <c r="R945" s="372">
        <v>3815180.346865078</v>
      </c>
      <c r="S945" s="367">
        <v>20</v>
      </c>
      <c r="T945" s="369">
        <v>-0.21127097354862867</v>
      </c>
      <c r="U945" s="369">
        <v>-2.7311411112207629</v>
      </c>
      <c r="V945" s="369">
        <v>-0.16949009145010896</v>
      </c>
      <c r="W945" s="369">
        <v>-1.6615696262116704</v>
      </c>
      <c r="X945" s="369">
        <v>2.3989900871301817E-2</v>
      </c>
      <c r="Y945" s="369">
        <v>0.181919776325666</v>
      </c>
      <c r="Z945" s="369">
        <v>0.46676770893445485</v>
      </c>
      <c r="AA945" s="369">
        <v>2.6532589781959568</v>
      </c>
      <c r="AB945" s="369">
        <v>0.19206452392949036</v>
      </c>
      <c r="AC945" s="373">
        <v>-1.376705347179868</v>
      </c>
      <c r="AD945" s="555">
        <v>17703461000123</v>
      </c>
      <c r="AE945" s="370" t="s">
        <v>2508</v>
      </c>
      <c r="AF945" s="370" t="s">
        <v>2287</v>
      </c>
      <c r="AG945" s="374" t="s">
        <v>1445</v>
      </c>
      <c r="AH945" s="374" t="s">
        <v>2282</v>
      </c>
      <c r="AI945" s="374">
        <v>20000</v>
      </c>
      <c r="AJ945" s="374">
        <v>5000</v>
      </c>
      <c r="AK945" s="374">
        <v>5000</v>
      </c>
      <c r="AL945" s="369">
        <v>0.02</v>
      </c>
      <c r="AM945" s="369">
        <v>0.2</v>
      </c>
      <c r="AN945" s="369" t="s">
        <v>2296</v>
      </c>
      <c r="AO945" s="367" t="s">
        <v>1324</v>
      </c>
      <c r="AP945" s="370" t="s">
        <v>716</v>
      </c>
      <c r="AQ945" s="376" t="s">
        <v>659</v>
      </c>
      <c r="AR945" s="369">
        <v>5.3340000000000002E-3</v>
      </c>
      <c r="AS945" s="369">
        <v>5.3340000000000002E-3</v>
      </c>
      <c r="AT945" s="369"/>
      <c r="AX945" s="680"/>
      <c r="AY945" s="681"/>
      <c r="AZ945" s="681"/>
      <c r="BA945" s="681"/>
      <c r="BB945" s="682"/>
      <c r="BC945" s="681"/>
      <c r="BD945" s="681"/>
      <c r="BE945" s="681"/>
      <c r="BF945" s="681"/>
      <c r="BG945" s="682"/>
      <c r="BH945" s="682"/>
      <c r="BI945" s="683"/>
      <c r="BJ945" s="683"/>
      <c r="BK945" s="683"/>
      <c r="BL945" s="682"/>
      <c r="BM945" s="682"/>
      <c r="BN945" s="682"/>
      <c r="BO945" s="682"/>
      <c r="BP945" s="682"/>
      <c r="BQ945" s="682"/>
      <c r="BR945" s="682"/>
      <c r="BS945" s="682"/>
      <c r="BT945" s="685"/>
      <c r="BU945" s="686"/>
      <c r="BV945" s="684"/>
      <c r="BW945" s="687"/>
    </row>
    <row r="946" spans="2:75" ht="15.75" customHeight="1">
      <c r="B946" s="363" t="s">
        <v>1092</v>
      </c>
      <c r="C946" s="364">
        <v>39471486000181</v>
      </c>
      <c r="D946" s="365" t="s">
        <v>14</v>
      </c>
      <c r="E946" s="365" t="s">
        <v>607</v>
      </c>
      <c r="F946" s="365"/>
      <c r="G946" s="366"/>
      <c r="H946" s="366" t="s">
        <v>34</v>
      </c>
      <c r="I946" s="366" t="s">
        <v>34</v>
      </c>
      <c r="J946" s="366" t="s">
        <v>608</v>
      </c>
      <c r="K946" s="367" t="s">
        <v>48</v>
      </c>
      <c r="L946" s="368"/>
      <c r="M946" s="368" t="s">
        <v>1418</v>
      </c>
      <c r="N946" s="367">
        <v>605875</v>
      </c>
      <c r="O946" s="367" t="s">
        <v>1321</v>
      </c>
      <c r="P946" s="371">
        <v>44407</v>
      </c>
      <c r="Q946" s="372">
        <v>14952363.15</v>
      </c>
      <c r="R946" s="372">
        <v>14376214.244325392</v>
      </c>
      <c r="S946" s="367">
        <v>32</v>
      </c>
      <c r="T946" s="369">
        <v>3.8160802553423467E-2</v>
      </c>
      <c r="U946" s="369">
        <v>0.4933121428857522</v>
      </c>
      <c r="V946" s="369">
        <v>-0.10645840919035876</v>
      </c>
      <c r="W946" s="369">
        <v>-1.0436483788055666</v>
      </c>
      <c r="X946" s="369" t="s">
        <v>1421</v>
      </c>
      <c r="Y946" s="369" t="s">
        <v>1421</v>
      </c>
      <c r="Z946" s="369" t="s">
        <v>1421</v>
      </c>
      <c r="AA946" s="369" t="s">
        <v>1421</v>
      </c>
      <c r="AB946" s="369">
        <v>0.21420385578257309</v>
      </c>
      <c r="AC946" s="373">
        <v>-0.8718129375443926</v>
      </c>
      <c r="AD946" s="555">
        <v>39471368000173</v>
      </c>
      <c r="AE946" s="370" t="s">
        <v>2509</v>
      </c>
      <c r="AF946" s="370" t="s">
        <v>736</v>
      </c>
      <c r="AG946" s="374" t="s">
        <v>736</v>
      </c>
      <c r="AH946" s="374" t="s">
        <v>2282</v>
      </c>
      <c r="AI946" s="374">
        <v>10000</v>
      </c>
      <c r="AJ946" s="374">
        <v>1000</v>
      </c>
      <c r="AK946" s="374">
        <v>1000</v>
      </c>
      <c r="AL946" s="369">
        <v>1.8000000000000002E-2</v>
      </c>
      <c r="AM946" s="369">
        <v>0.2</v>
      </c>
      <c r="AN946" s="369" t="s">
        <v>666</v>
      </c>
      <c r="AO946" s="367" t="s">
        <v>1324</v>
      </c>
      <c r="AP946" s="370" t="s">
        <v>716</v>
      </c>
      <c r="AQ946" s="376" t="s">
        <v>659</v>
      </c>
      <c r="AR946" s="369">
        <v>3.5999999999999999E-3</v>
      </c>
      <c r="AS946" s="369">
        <v>3.5999999999999999E-3</v>
      </c>
      <c r="AT946" s="369"/>
      <c r="AX946" s="680"/>
      <c r="AY946" s="681"/>
      <c r="AZ946" s="681"/>
      <c r="BA946" s="681"/>
      <c r="BB946" s="682"/>
      <c r="BC946" s="681"/>
      <c r="BD946" s="681"/>
      <c r="BE946" s="681"/>
      <c r="BF946" s="681"/>
      <c r="BG946" s="682"/>
      <c r="BH946" s="682"/>
      <c r="BI946" s="683"/>
      <c r="BJ946" s="683"/>
      <c r="BK946" s="683"/>
      <c r="BL946" s="682"/>
      <c r="BM946" s="682"/>
      <c r="BN946" s="682"/>
      <c r="BO946" s="682"/>
      <c r="BP946" s="682"/>
      <c r="BQ946" s="682"/>
      <c r="BR946" s="682"/>
      <c r="BS946" s="682"/>
      <c r="BT946" s="685"/>
      <c r="BU946" s="686"/>
      <c r="BV946" s="684"/>
      <c r="BW946" s="687"/>
    </row>
    <row r="947" spans="2:75" ht="15.75" customHeight="1">
      <c r="B947" s="363" t="s">
        <v>1093</v>
      </c>
      <c r="C947" s="364">
        <v>37467515000106</v>
      </c>
      <c r="D947" s="365" t="s">
        <v>14</v>
      </c>
      <c r="E947" s="365" t="s">
        <v>614</v>
      </c>
      <c r="F947" s="365" t="s">
        <v>689</v>
      </c>
      <c r="G947" s="366"/>
      <c r="H947" s="366" t="s">
        <v>865</v>
      </c>
      <c r="I947" s="366" t="s">
        <v>34</v>
      </c>
      <c r="J947" s="366" t="s">
        <v>608</v>
      </c>
      <c r="K947" s="367" t="s">
        <v>48</v>
      </c>
      <c r="L947" s="368" t="s">
        <v>715</v>
      </c>
      <c r="M947" s="368" t="s">
        <v>1418</v>
      </c>
      <c r="N947" s="367">
        <v>574759</v>
      </c>
      <c r="O947" s="367" t="s">
        <v>1321</v>
      </c>
      <c r="P947" s="371">
        <v>44225</v>
      </c>
      <c r="Q947" s="372">
        <v>337706043.41000003</v>
      </c>
      <c r="R947" s="372">
        <v>231342673.52904767</v>
      </c>
      <c r="S947" s="367">
        <v>32</v>
      </c>
      <c r="T947" s="369">
        <v>0.20053524105069087</v>
      </c>
      <c r="U947" s="369">
        <v>2.5923582018049651</v>
      </c>
      <c r="V947" s="369">
        <v>4.6820803872954064E-2</v>
      </c>
      <c r="W947" s="369">
        <v>0.45900043432930837</v>
      </c>
      <c r="X947" s="369" t="s">
        <v>1421</v>
      </c>
      <c r="Y947" s="369" t="s">
        <v>1421</v>
      </c>
      <c r="Z947" s="369" t="s">
        <v>1421</v>
      </c>
      <c r="AA947" s="369" t="s">
        <v>1421</v>
      </c>
      <c r="AB947" s="369">
        <v>0.16240664957611842</v>
      </c>
      <c r="AC947" s="373">
        <v>-0.23547296773281978</v>
      </c>
      <c r="AD947" s="555">
        <v>37467474000158</v>
      </c>
      <c r="AE947" s="370" t="s">
        <v>2509</v>
      </c>
      <c r="AF947" s="370" t="s">
        <v>736</v>
      </c>
      <c r="AG947" s="374" t="s">
        <v>736</v>
      </c>
      <c r="AH947" s="374" t="s">
        <v>2279</v>
      </c>
      <c r="AI947" s="374" t="s">
        <v>1432</v>
      </c>
      <c r="AJ947" s="374" t="s">
        <v>1432</v>
      </c>
      <c r="AK947" s="374" t="s">
        <v>1432</v>
      </c>
      <c r="AL947" s="369">
        <v>1.8000000000000002E-2</v>
      </c>
      <c r="AM947" s="369">
        <v>0.2</v>
      </c>
      <c r="AN947" s="369" t="s">
        <v>64</v>
      </c>
      <c r="AO947" s="367" t="s">
        <v>1324</v>
      </c>
      <c r="AP947" s="370" t="s">
        <v>13</v>
      </c>
      <c r="AQ947" s="376" t="s">
        <v>668</v>
      </c>
      <c r="AR947" s="369">
        <v>3.5999999999999995E-3</v>
      </c>
      <c r="AS947" s="369">
        <v>3.5999999999999995E-3</v>
      </c>
      <c r="AT947" s="369"/>
      <c r="AX947" s="680"/>
      <c r="AY947" s="681"/>
      <c r="AZ947" s="681"/>
      <c r="BA947" s="681"/>
      <c r="BB947" s="682"/>
      <c r="BC947" s="681"/>
      <c r="BD947" s="681"/>
      <c r="BE947" s="681"/>
      <c r="BF947" s="681"/>
      <c r="BG947" s="682"/>
      <c r="BH947" s="682"/>
      <c r="BI947" s="683"/>
      <c r="BJ947" s="683"/>
      <c r="BK947" s="683"/>
      <c r="BL947" s="682"/>
      <c r="BM947" s="682"/>
      <c r="BN947" s="682"/>
      <c r="BO947" s="682"/>
      <c r="BP947" s="682"/>
      <c r="BQ947" s="682"/>
      <c r="BR947" s="682"/>
      <c r="BS947" s="682"/>
      <c r="BT947" s="685"/>
      <c r="BU947" s="686"/>
      <c r="BV947" s="684"/>
      <c r="BW947" s="687"/>
    </row>
    <row r="948" spans="2:75" ht="15.75" customHeight="1">
      <c r="B948" s="363" t="s">
        <v>1094</v>
      </c>
      <c r="C948" s="364">
        <v>39435574000128</v>
      </c>
      <c r="D948" s="365" t="s">
        <v>14</v>
      </c>
      <c r="E948" s="365" t="s">
        <v>607</v>
      </c>
      <c r="F948" s="365"/>
      <c r="G948" s="366"/>
      <c r="H948" s="366" t="s">
        <v>34</v>
      </c>
      <c r="I948" s="366" t="s">
        <v>34</v>
      </c>
      <c r="J948" s="366" t="s">
        <v>608</v>
      </c>
      <c r="K948" s="367" t="s">
        <v>48</v>
      </c>
      <c r="L948" s="368"/>
      <c r="M948" s="368" t="s">
        <v>1418</v>
      </c>
      <c r="N948" s="367">
        <v>604054</v>
      </c>
      <c r="O948" s="367" t="s">
        <v>1321</v>
      </c>
      <c r="P948" s="371">
        <v>44407</v>
      </c>
      <c r="Q948" s="372">
        <v>15667883.51</v>
      </c>
      <c r="R948" s="372">
        <v>14538107.363928586</v>
      </c>
      <c r="S948" s="367">
        <v>32</v>
      </c>
      <c r="T948" s="369">
        <v>-1.8848078389341882E-3</v>
      </c>
      <c r="U948" s="369">
        <v>-2.4365278813274705E-2</v>
      </c>
      <c r="V948" s="369">
        <v>-9.5028288738746913E-2</v>
      </c>
      <c r="W948" s="369">
        <v>-0.9315949790826128</v>
      </c>
      <c r="X948" s="369" t="s">
        <v>1421</v>
      </c>
      <c r="Y948" s="369" t="s">
        <v>1421</v>
      </c>
      <c r="Z948" s="369" t="s">
        <v>1421</v>
      </c>
      <c r="AA948" s="369" t="s">
        <v>1421</v>
      </c>
      <c r="AB948" s="369">
        <v>0.19562806820562104</v>
      </c>
      <c r="AC948" s="373">
        <v>-0.90913892469891022</v>
      </c>
      <c r="AD948" s="555">
        <v>39433090000140</v>
      </c>
      <c r="AE948" s="370" t="s">
        <v>2509</v>
      </c>
      <c r="AF948" s="370" t="s">
        <v>736</v>
      </c>
      <c r="AG948" s="374" t="s">
        <v>736</v>
      </c>
      <c r="AH948" s="374" t="s">
        <v>2279</v>
      </c>
      <c r="AI948" s="374">
        <v>10000</v>
      </c>
      <c r="AJ948" s="374" t="s">
        <v>1432</v>
      </c>
      <c r="AK948" s="374" t="s">
        <v>1432</v>
      </c>
      <c r="AL948" s="369">
        <v>1.8000000000000002E-2</v>
      </c>
      <c r="AM948" s="369">
        <v>0.2</v>
      </c>
      <c r="AN948" s="369" t="s">
        <v>666</v>
      </c>
      <c r="AO948" s="367" t="s">
        <v>1324</v>
      </c>
      <c r="AP948" s="370" t="s">
        <v>716</v>
      </c>
      <c r="AQ948" s="376" t="s">
        <v>659</v>
      </c>
      <c r="AR948" s="369">
        <v>3.5999999999999999E-3</v>
      </c>
      <c r="AS948" s="369">
        <v>3.5999999999999999E-3</v>
      </c>
      <c r="AT948" s="369"/>
      <c r="AX948" s="680"/>
      <c r="AY948" s="681"/>
      <c r="AZ948" s="681"/>
      <c r="BA948" s="681"/>
      <c r="BB948" s="682"/>
      <c r="BC948" s="681"/>
      <c r="BD948" s="681"/>
      <c r="BE948" s="681"/>
      <c r="BF948" s="681"/>
      <c r="BG948" s="682"/>
      <c r="BH948" s="682"/>
      <c r="BI948" s="683"/>
      <c r="BJ948" s="683"/>
      <c r="BK948" s="683"/>
      <c r="BL948" s="682"/>
      <c r="BM948" s="682"/>
      <c r="BN948" s="682"/>
      <c r="BO948" s="682"/>
      <c r="BP948" s="682"/>
      <c r="BQ948" s="682"/>
      <c r="BR948" s="682"/>
      <c r="BS948" s="682"/>
      <c r="BT948" s="685"/>
      <c r="BU948" s="686"/>
      <c r="BV948" s="684"/>
      <c r="BW948" s="687"/>
    </row>
    <row r="949" spans="2:75" ht="15.75" customHeight="1">
      <c r="B949" s="363" t="s">
        <v>1711</v>
      </c>
      <c r="C949" s="364">
        <v>21312739000109</v>
      </c>
      <c r="D949" s="365" t="s">
        <v>14</v>
      </c>
      <c r="E949" s="365" t="s">
        <v>607</v>
      </c>
      <c r="F949" s="365"/>
      <c r="G949" s="366"/>
      <c r="H949" s="366" t="s">
        <v>34</v>
      </c>
      <c r="I949" s="366" t="s">
        <v>34</v>
      </c>
      <c r="J949" s="366" t="s">
        <v>608</v>
      </c>
      <c r="K949" s="367" t="s">
        <v>48</v>
      </c>
      <c r="L949" s="368"/>
      <c r="M949" s="368"/>
      <c r="N949" s="367">
        <v>388483</v>
      </c>
      <c r="O949" s="367" t="s">
        <v>1321</v>
      </c>
      <c r="P949" s="371">
        <v>42006</v>
      </c>
      <c r="Q949" s="372" t="s">
        <v>1394</v>
      </c>
      <c r="R949" s="372" t="s">
        <v>1421</v>
      </c>
      <c r="S949" s="367">
        <v>32</v>
      </c>
      <c r="T949" s="369" t="s">
        <v>1421</v>
      </c>
      <c r="U949" s="369" t="s">
        <v>1421</v>
      </c>
      <c r="V949" s="369" t="s">
        <v>1421</v>
      </c>
      <c r="W949" s="369" t="s">
        <v>1421</v>
      </c>
      <c r="X949" s="369" t="s">
        <v>1421</v>
      </c>
      <c r="Y949" s="369" t="s">
        <v>1421</v>
      </c>
      <c r="Z949" s="369" t="s">
        <v>1421</v>
      </c>
      <c r="AA949" s="369" t="s">
        <v>1421</v>
      </c>
      <c r="AB949" s="369" t="s">
        <v>1421</v>
      </c>
      <c r="AC949" s="373" t="s">
        <v>1421</v>
      </c>
      <c r="AD949" s="555">
        <v>21293631000116</v>
      </c>
      <c r="AE949" s="370" t="s">
        <v>2510</v>
      </c>
      <c r="AF949" s="370" t="s">
        <v>2281</v>
      </c>
      <c r="AG949" s="374" t="s">
        <v>59</v>
      </c>
      <c r="AH949" s="374" t="s">
        <v>2282</v>
      </c>
      <c r="AI949" s="374">
        <v>5000</v>
      </c>
      <c r="AJ949" s="374">
        <v>1000</v>
      </c>
      <c r="AK949" s="374">
        <v>5000</v>
      </c>
      <c r="AL949" s="369">
        <v>1.9E-2</v>
      </c>
      <c r="AM949" s="369">
        <v>0.2</v>
      </c>
      <c r="AN949" s="369" t="s">
        <v>2291</v>
      </c>
      <c r="AO949" s="367" t="s">
        <v>1324</v>
      </c>
      <c r="AP949" s="370" t="s">
        <v>13</v>
      </c>
      <c r="AQ949" s="376" t="s">
        <v>659</v>
      </c>
      <c r="AR949" s="369">
        <v>6.6674166666666661E-3</v>
      </c>
      <c r="AS949" s="369">
        <v>6.6674166666666661E-3</v>
      </c>
      <c r="AT949" s="369"/>
      <c r="AX949" s="680"/>
      <c r="AY949" s="681"/>
      <c r="AZ949" s="681"/>
      <c r="BA949" s="681"/>
      <c r="BB949" s="682"/>
      <c r="BC949" s="681"/>
      <c r="BD949" s="681"/>
      <c r="BE949" s="681"/>
      <c r="BF949" s="681"/>
      <c r="BG949" s="682"/>
      <c r="BH949" s="682"/>
      <c r="BI949" s="683"/>
      <c r="BJ949" s="683"/>
      <c r="BK949" s="683"/>
      <c r="BL949" s="682"/>
      <c r="BM949" s="682"/>
      <c r="BN949" s="682"/>
      <c r="BO949" s="682"/>
      <c r="BP949" s="682"/>
      <c r="BQ949" s="682"/>
      <c r="BR949" s="682"/>
      <c r="BS949" s="682"/>
      <c r="BT949" s="685"/>
      <c r="BU949" s="686"/>
      <c r="BV949" s="684"/>
      <c r="BW949" s="687"/>
    </row>
    <row r="950" spans="2:75" ht="15.75" customHeight="1">
      <c r="B950" s="363" t="s">
        <v>1095</v>
      </c>
      <c r="C950" s="364">
        <v>6301947000119</v>
      </c>
      <c r="D950" s="365" t="s">
        <v>13</v>
      </c>
      <c r="E950" s="365" t="s">
        <v>615</v>
      </c>
      <c r="F950" s="365" t="s">
        <v>619</v>
      </c>
      <c r="G950" s="366" t="s">
        <v>34</v>
      </c>
      <c r="H950" s="366" t="s">
        <v>1337</v>
      </c>
      <c r="I950" s="366" t="s">
        <v>34</v>
      </c>
      <c r="J950" s="366"/>
      <c r="K950" s="367" t="s">
        <v>48</v>
      </c>
      <c r="L950" s="368"/>
      <c r="M950" s="368" t="s">
        <v>1418</v>
      </c>
      <c r="N950" s="367">
        <v>133825</v>
      </c>
      <c r="O950" s="367" t="s">
        <v>1321</v>
      </c>
      <c r="P950" s="371">
        <v>38300</v>
      </c>
      <c r="Q950" s="372">
        <v>204682303.74000001</v>
      </c>
      <c r="R950" s="372">
        <v>310288564.72900802</v>
      </c>
      <c r="S950" s="367">
        <v>1</v>
      </c>
      <c r="T950" s="369">
        <v>0.11169346120844015</v>
      </c>
      <c r="U950" s="369">
        <v>1.4438831735240631</v>
      </c>
      <c r="V950" s="369">
        <v>0.12577843190598625</v>
      </c>
      <c r="W950" s="369">
        <v>1.2330492024605326</v>
      </c>
      <c r="X950" s="369">
        <v>0.15072158125065416</v>
      </c>
      <c r="Y950" s="369">
        <v>1.1429491307890423</v>
      </c>
      <c r="Z950" s="369">
        <v>0.21222125958134308</v>
      </c>
      <c r="AA950" s="369">
        <v>1.2063344391017474</v>
      </c>
      <c r="AB950" s="369">
        <v>1.6086052186708607E-2</v>
      </c>
      <c r="AC950" s="373">
        <v>1.3352745422943142</v>
      </c>
      <c r="AD950" s="555">
        <v>28087314000192</v>
      </c>
      <c r="AE950" s="370" t="s">
        <v>2510</v>
      </c>
      <c r="AF950" s="370" t="s">
        <v>2281</v>
      </c>
      <c r="AG950" s="374" t="s">
        <v>59</v>
      </c>
      <c r="AH950" s="374" t="s">
        <v>2282</v>
      </c>
      <c r="AI950" s="374">
        <v>1000</v>
      </c>
      <c r="AJ950" s="374">
        <v>1000</v>
      </c>
      <c r="AK950" s="374">
        <v>1000</v>
      </c>
      <c r="AL950" s="369">
        <v>9.0000000000000011E-3</v>
      </c>
      <c r="AM950" s="369">
        <v>0.2</v>
      </c>
      <c r="AN950" s="369" t="s">
        <v>64</v>
      </c>
      <c r="AO950" s="367" t="s">
        <v>1324</v>
      </c>
      <c r="AP950" s="370" t="s">
        <v>13</v>
      </c>
      <c r="AQ950" s="376" t="s">
        <v>664</v>
      </c>
      <c r="AR950" s="369">
        <v>1.9997999999999995E-3</v>
      </c>
      <c r="AS950" s="369">
        <v>1.9997999999999995E-3</v>
      </c>
      <c r="AT950" s="369"/>
      <c r="AX950" s="680"/>
      <c r="AY950" s="681"/>
      <c r="AZ950" s="681"/>
      <c r="BA950" s="681"/>
      <c r="BB950" s="682"/>
      <c r="BC950" s="681"/>
      <c r="BD950" s="681"/>
      <c r="BE950" s="681"/>
      <c r="BF950" s="681"/>
      <c r="BG950" s="682"/>
      <c r="BH950" s="682"/>
      <c r="BI950" s="683"/>
      <c r="BJ950" s="683"/>
      <c r="BK950" s="683"/>
      <c r="BL950" s="682"/>
      <c r="BM950" s="682"/>
      <c r="BN950" s="682"/>
      <c r="BO950" s="682"/>
      <c r="BP950" s="682"/>
      <c r="BQ950" s="682"/>
      <c r="BR950" s="682"/>
      <c r="BS950" s="682"/>
      <c r="BT950" s="685"/>
      <c r="BU950" s="686"/>
      <c r="BV950" s="684"/>
      <c r="BW950" s="687"/>
    </row>
    <row r="951" spans="2:75" ht="15.75" customHeight="1">
      <c r="B951" s="363" t="s">
        <v>1096</v>
      </c>
      <c r="C951" s="364">
        <v>14146726000141</v>
      </c>
      <c r="D951" s="365" t="s">
        <v>13</v>
      </c>
      <c r="E951" s="365" t="s">
        <v>615</v>
      </c>
      <c r="F951" s="365" t="s">
        <v>619</v>
      </c>
      <c r="G951" s="366" t="s">
        <v>34</v>
      </c>
      <c r="H951" s="366" t="s">
        <v>865</v>
      </c>
      <c r="I951" s="366" t="s">
        <v>34</v>
      </c>
      <c r="J951" s="366"/>
      <c r="K951" s="367" t="s">
        <v>48</v>
      </c>
      <c r="L951" s="368"/>
      <c r="M951" s="368" t="s">
        <v>34</v>
      </c>
      <c r="N951" s="367">
        <v>295906</v>
      </c>
      <c r="O951" s="367" t="s">
        <v>1321</v>
      </c>
      <c r="P951" s="371">
        <v>40932</v>
      </c>
      <c r="Q951" s="372">
        <v>74106474.989999995</v>
      </c>
      <c r="R951" s="372">
        <v>97838911.272460312</v>
      </c>
      <c r="S951" s="367">
        <v>31</v>
      </c>
      <c r="T951" s="369">
        <v>0.20904774537818338</v>
      </c>
      <c r="U951" s="369">
        <v>2.7024010067287008</v>
      </c>
      <c r="V951" s="369">
        <v>0.19252099227457298</v>
      </c>
      <c r="W951" s="369">
        <v>1.8873494635273349</v>
      </c>
      <c r="X951" s="369">
        <v>0.1758716080980125</v>
      </c>
      <c r="Y951" s="369">
        <v>1.3336663531402675</v>
      </c>
      <c r="Z951" s="369">
        <v>0.25294254764848767</v>
      </c>
      <c r="AA951" s="369">
        <v>1.4378074418390194</v>
      </c>
      <c r="AB951" s="369">
        <v>6.3183603771856722E-2</v>
      </c>
      <c r="AC951" s="373">
        <v>1.281383913599315</v>
      </c>
      <c r="AD951" s="555">
        <v>14146709000104</v>
      </c>
      <c r="AE951" s="370" t="s">
        <v>2510</v>
      </c>
      <c r="AF951" s="370" t="s">
        <v>2281</v>
      </c>
      <c r="AG951" s="374" t="s">
        <v>59</v>
      </c>
      <c r="AH951" s="374" t="s">
        <v>2282</v>
      </c>
      <c r="AI951" s="374">
        <v>5000</v>
      </c>
      <c r="AJ951" s="374">
        <v>1000</v>
      </c>
      <c r="AK951" s="374">
        <v>1000</v>
      </c>
      <c r="AL951" s="369">
        <v>1.9E-2</v>
      </c>
      <c r="AM951" s="369">
        <v>0.2</v>
      </c>
      <c r="AN951" s="369" t="s">
        <v>64</v>
      </c>
      <c r="AO951" s="367" t="s">
        <v>1324</v>
      </c>
      <c r="AP951" s="370" t="s">
        <v>13</v>
      </c>
      <c r="AQ951" s="376" t="s">
        <v>664</v>
      </c>
      <c r="AR951" s="369">
        <v>4.0001333333333335E-3</v>
      </c>
      <c r="AS951" s="369">
        <v>4.0001333333333335E-3</v>
      </c>
      <c r="AT951" s="369"/>
      <c r="AW951" s="680"/>
      <c r="AX951" s="680"/>
      <c r="AY951" s="681"/>
      <c r="AZ951" s="681"/>
      <c r="BA951" s="681"/>
      <c r="BB951" s="682"/>
      <c r="BC951" s="681"/>
      <c r="BD951" s="681"/>
      <c r="BE951" s="681"/>
      <c r="BF951" s="681"/>
      <c r="BG951" s="682"/>
      <c r="BH951" s="682"/>
      <c r="BI951" s="683"/>
      <c r="BJ951" s="683"/>
      <c r="BK951" s="683"/>
      <c r="BL951" s="218"/>
      <c r="BM951" s="682"/>
      <c r="BN951" s="682"/>
      <c r="BO951" s="682"/>
      <c r="BP951" s="682"/>
      <c r="BQ951" s="682"/>
      <c r="BR951" s="682"/>
      <c r="BS951" s="682"/>
      <c r="BT951" s="685"/>
      <c r="BU951" s="686"/>
      <c r="BV951" s="684"/>
      <c r="BW951" s="687"/>
    </row>
    <row r="952" spans="2:75" ht="15.75" customHeight="1">
      <c r="B952" s="363" t="s">
        <v>1097</v>
      </c>
      <c r="C952" s="364">
        <v>14806166000104</v>
      </c>
      <c r="D952" s="365" t="s">
        <v>13</v>
      </c>
      <c r="E952" s="365" t="s">
        <v>615</v>
      </c>
      <c r="F952" s="365" t="s">
        <v>619</v>
      </c>
      <c r="G952" s="366" t="s">
        <v>34</v>
      </c>
      <c r="H952" s="366" t="s">
        <v>865</v>
      </c>
      <c r="I952" s="366" t="s">
        <v>34</v>
      </c>
      <c r="J952" s="366"/>
      <c r="K952" s="367" t="s">
        <v>48</v>
      </c>
      <c r="L952" s="368"/>
      <c r="M952" s="368" t="s">
        <v>34</v>
      </c>
      <c r="N952" s="367">
        <v>331341</v>
      </c>
      <c r="O952" s="367" t="s">
        <v>1324</v>
      </c>
      <c r="P952" s="371">
        <v>41001</v>
      </c>
      <c r="Q952" s="372">
        <v>26276422.600000001</v>
      </c>
      <c r="R952" s="372">
        <v>28344045.333373006</v>
      </c>
      <c r="S952" s="367">
        <v>5</v>
      </c>
      <c r="T952" s="369">
        <v>0.2092680755632208</v>
      </c>
      <c r="U952" s="369">
        <v>2.7052492580350265</v>
      </c>
      <c r="V952" s="369">
        <v>0.19258819590187404</v>
      </c>
      <c r="W952" s="369">
        <v>1.8880082837860257</v>
      </c>
      <c r="X952" s="369">
        <v>0.17639231383315979</v>
      </c>
      <c r="Y952" s="369">
        <v>1.3376149593215796</v>
      </c>
      <c r="Z952" s="369">
        <v>0.25394424292703976</v>
      </c>
      <c r="AA952" s="369">
        <v>1.4435014025401613</v>
      </c>
      <c r="AB952" s="369">
        <v>6.3267566495169861E-2</v>
      </c>
      <c r="AC952" s="373">
        <v>1.2806571245115701</v>
      </c>
      <c r="AD952" s="555">
        <v>14146709000104</v>
      </c>
      <c r="AE952" s="370" t="s">
        <v>2510</v>
      </c>
      <c r="AF952" s="370" t="s">
        <v>2281</v>
      </c>
      <c r="AG952" s="374" t="s">
        <v>59</v>
      </c>
      <c r="AH952" s="374" t="s">
        <v>2282</v>
      </c>
      <c r="AI952" s="374">
        <v>5000</v>
      </c>
      <c r="AJ952" s="374">
        <v>1000</v>
      </c>
      <c r="AK952" s="374">
        <v>1000</v>
      </c>
      <c r="AL952" s="369">
        <v>1.9E-2</v>
      </c>
      <c r="AM952" s="369">
        <v>0.2</v>
      </c>
      <c r="AN952" s="369" t="s">
        <v>64</v>
      </c>
      <c r="AO952" s="367" t="s">
        <v>1324</v>
      </c>
      <c r="AP952" s="370" t="s">
        <v>13</v>
      </c>
      <c r="AQ952" s="376" t="s">
        <v>664</v>
      </c>
      <c r="AR952" s="369">
        <v>6.6674166666666661E-3</v>
      </c>
      <c r="AS952" s="369">
        <v>6.6674166666666661E-3</v>
      </c>
      <c r="AT952" s="369"/>
      <c r="AW952" s="680"/>
      <c r="AX952" s="680"/>
      <c r="AY952" s="681"/>
      <c r="AZ952" s="681"/>
      <c r="BA952" s="681"/>
      <c r="BB952" s="682"/>
      <c r="BC952" s="681"/>
      <c r="BD952" s="681"/>
      <c r="BE952" s="681"/>
      <c r="BF952" s="681"/>
      <c r="BG952" s="682"/>
      <c r="BH952" s="682"/>
      <c r="BI952" s="683"/>
      <c r="BJ952" s="683"/>
      <c r="BK952" s="683"/>
      <c r="BL952" s="218"/>
      <c r="BM952" s="682"/>
      <c r="BN952" s="682"/>
      <c r="BO952" s="682"/>
      <c r="BP952" s="682"/>
      <c r="BQ952" s="682"/>
      <c r="BR952" s="682"/>
      <c r="BS952" s="682"/>
      <c r="BT952" s="685"/>
      <c r="BU952" s="686"/>
      <c r="BV952" s="684"/>
      <c r="BW952" s="687"/>
    </row>
    <row r="953" spans="2:75" ht="15.75" customHeight="1">
      <c r="B953" s="363" t="s">
        <v>313</v>
      </c>
      <c r="C953" s="364">
        <v>30995398000104</v>
      </c>
      <c r="D953" s="365" t="s">
        <v>14</v>
      </c>
      <c r="E953" s="365" t="s">
        <v>614</v>
      </c>
      <c r="F953" s="365"/>
      <c r="G953" s="366"/>
      <c r="H953" s="366" t="s">
        <v>1338</v>
      </c>
      <c r="I953" s="366" t="s">
        <v>34</v>
      </c>
      <c r="J953" s="366" t="s">
        <v>608</v>
      </c>
      <c r="K953" s="367" t="s">
        <v>48</v>
      </c>
      <c r="L953" s="368"/>
      <c r="M953" s="368" t="s">
        <v>34</v>
      </c>
      <c r="N953" s="367">
        <v>483583</v>
      </c>
      <c r="O953" s="367" t="s">
        <v>1321</v>
      </c>
      <c r="P953" s="371">
        <v>43462</v>
      </c>
      <c r="Q953" s="372">
        <v>14338647.039999999</v>
      </c>
      <c r="R953" s="372">
        <v>25555762.39654763</v>
      </c>
      <c r="S953" s="367">
        <v>32</v>
      </c>
      <c r="T953" s="369">
        <v>0.22346978386031946</v>
      </c>
      <c r="U953" s="369">
        <v>2.8888375131004742</v>
      </c>
      <c r="V953" s="369">
        <v>2.8089193331655382E-2</v>
      </c>
      <c r="W953" s="369">
        <v>0.27536801747731887</v>
      </c>
      <c r="X953" s="369">
        <v>-0.13870237732051705</v>
      </c>
      <c r="Y953" s="369">
        <v>-1.0518053239716172</v>
      </c>
      <c r="Z953" s="369">
        <v>-4.0935339516272373E-2</v>
      </c>
      <c r="AA953" s="369">
        <v>-0.23268974056708172</v>
      </c>
      <c r="AB953" s="369">
        <v>0.21062500303066539</v>
      </c>
      <c r="AC953" s="373">
        <v>-0.22475608676627645</v>
      </c>
      <c r="AD953" s="555">
        <v>30994058000169</v>
      </c>
      <c r="AE953" s="370" t="s">
        <v>2510</v>
      </c>
      <c r="AF953" s="370" t="s">
        <v>2281</v>
      </c>
      <c r="AG953" s="374" t="s">
        <v>59</v>
      </c>
      <c r="AH953" s="374" t="s">
        <v>2282</v>
      </c>
      <c r="AI953" s="374">
        <v>5000</v>
      </c>
      <c r="AJ953" s="374">
        <v>1000</v>
      </c>
      <c r="AK953" s="374">
        <v>5000</v>
      </c>
      <c r="AL953" s="369">
        <v>1.9E-2</v>
      </c>
      <c r="AM953" s="369">
        <v>0.2</v>
      </c>
      <c r="AN953" s="369" t="s">
        <v>64</v>
      </c>
      <c r="AO953" s="367" t="s">
        <v>1324</v>
      </c>
      <c r="AP953" s="370" t="s">
        <v>13</v>
      </c>
      <c r="AQ953" s="376" t="s">
        <v>668</v>
      </c>
      <c r="AR953" s="369">
        <v>6.6674166666666661E-3</v>
      </c>
      <c r="AS953" s="369">
        <v>6.6674166666666661E-3</v>
      </c>
      <c r="AT953" s="369"/>
      <c r="AW953" s="680"/>
      <c r="AX953" s="680"/>
      <c r="AY953" s="681"/>
      <c r="AZ953" s="681"/>
      <c r="BA953" s="681"/>
      <c r="BB953" s="682"/>
      <c r="BC953" s="681"/>
      <c r="BD953" s="681"/>
      <c r="BE953" s="681"/>
      <c r="BF953" s="681"/>
      <c r="BG953" s="682"/>
      <c r="BH953" s="682"/>
      <c r="BI953" s="683"/>
      <c r="BJ953" s="683"/>
      <c r="BK953" s="683"/>
      <c r="BL953" s="218"/>
      <c r="BM953" s="682"/>
      <c r="BN953" s="682"/>
      <c r="BO953" s="682"/>
      <c r="BP953" s="682"/>
      <c r="BQ953" s="682"/>
      <c r="BR953" s="682"/>
      <c r="BS953" s="682"/>
      <c r="BT953" s="685"/>
      <c r="BU953" s="686"/>
      <c r="BV953" s="684"/>
      <c r="BW953" s="687"/>
    </row>
    <row r="954" spans="2:75" ht="15.75" customHeight="1">
      <c r="B954" s="363" t="s">
        <v>314</v>
      </c>
      <c r="C954" s="364">
        <v>26396708000105</v>
      </c>
      <c r="D954" s="365" t="s">
        <v>13</v>
      </c>
      <c r="E954" s="365" t="s">
        <v>616</v>
      </c>
      <c r="F954" s="365" t="s">
        <v>618</v>
      </c>
      <c r="G954" s="366" t="s">
        <v>34</v>
      </c>
      <c r="H954" s="366" t="s">
        <v>865</v>
      </c>
      <c r="I954" s="366" t="s">
        <v>34</v>
      </c>
      <c r="J954" s="366" t="s">
        <v>611</v>
      </c>
      <c r="K954" s="367" t="s">
        <v>48</v>
      </c>
      <c r="L954" s="368" t="s">
        <v>1339</v>
      </c>
      <c r="M954" s="368" t="s">
        <v>1418</v>
      </c>
      <c r="N954" s="367">
        <v>432091</v>
      </c>
      <c r="O954" s="367" t="s">
        <v>1321</v>
      </c>
      <c r="P954" s="371">
        <v>42718</v>
      </c>
      <c r="Q954" s="372">
        <v>301308877.18000001</v>
      </c>
      <c r="R954" s="372">
        <v>337360896.32988089</v>
      </c>
      <c r="S954" s="367">
        <v>31</v>
      </c>
      <c r="T954" s="369">
        <v>0.12812715574036515</v>
      </c>
      <c r="U954" s="369">
        <v>1.656324750289238</v>
      </c>
      <c r="V954" s="369">
        <v>0.17806259140469716</v>
      </c>
      <c r="W954" s="369">
        <v>1.7456087899372823</v>
      </c>
      <c r="X954" s="369">
        <v>0.22659457276152617</v>
      </c>
      <c r="Y954" s="369">
        <v>1.7183078085453449</v>
      </c>
      <c r="Z954" s="369">
        <v>0.18906502484902199</v>
      </c>
      <c r="AA954" s="369">
        <v>1.0747068939037321</v>
      </c>
      <c r="AB954" s="369">
        <v>6.5694086450085065E-2</v>
      </c>
      <c r="AC954" s="373">
        <v>1.0490651693764088</v>
      </c>
      <c r="AD954" s="555">
        <v>23648930000151</v>
      </c>
      <c r="AE954" s="370" t="s">
        <v>2511</v>
      </c>
      <c r="AF954" s="370" t="s">
        <v>2278</v>
      </c>
      <c r="AG954" s="374" t="s">
        <v>1444</v>
      </c>
      <c r="AH954" s="374" t="s">
        <v>726</v>
      </c>
      <c r="AI954" s="374">
        <v>10000</v>
      </c>
      <c r="AJ954" s="374">
        <v>10000</v>
      </c>
      <c r="AK954" s="374">
        <v>10000</v>
      </c>
      <c r="AL954" s="369">
        <v>0.02</v>
      </c>
      <c r="AM954" s="369">
        <v>0.2</v>
      </c>
      <c r="AN954" s="369" t="s">
        <v>34</v>
      </c>
      <c r="AO954" s="367" t="s">
        <v>1324</v>
      </c>
      <c r="AP954" s="370" t="s">
        <v>13</v>
      </c>
      <c r="AQ954" s="376" t="s">
        <v>668</v>
      </c>
      <c r="AR954" s="369" t="s">
        <v>34</v>
      </c>
      <c r="AS954" s="369" t="s">
        <v>34</v>
      </c>
      <c r="AT954" s="369"/>
      <c r="AX954" s="680"/>
      <c r="AY954" s="681"/>
      <c r="AZ954" s="681"/>
      <c r="BA954" s="681"/>
      <c r="BB954" s="682"/>
      <c r="BC954" s="681"/>
      <c r="BD954" s="681"/>
      <c r="BE954" s="681"/>
      <c r="BF954" s="681"/>
      <c r="BG954" s="682"/>
      <c r="BH954" s="682"/>
      <c r="BI954" s="683"/>
      <c r="BJ954" s="683"/>
      <c r="BK954" s="683"/>
      <c r="BL954" s="682"/>
      <c r="BM954" s="682"/>
      <c r="BN954" s="682"/>
      <c r="BO954" s="682"/>
      <c r="BP954" s="682"/>
      <c r="BQ954" s="682"/>
      <c r="BR954" s="682"/>
      <c r="BS954" s="682"/>
      <c r="BT954" s="685"/>
      <c r="BU954" s="686"/>
      <c r="BV954" s="684"/>
      <c r="BW954" s="687"/>
    </row>
    <row r="955" spans="2:75" ht="15.75" customHeight="1">
      <c r="B955" s="363" t="s">
        <v>22</v>
      </c>
      <c r="C955" s="364">
        <v>39958357000112</v>
      </c>
      <c r="D955" s="365" t="s">
        <v>13</v>
      </c>
      <c r="E955" s="365" t="s">
        <v>616</v>
      </c>
      <c r="F955" s="365" t="s">
        <v>619</v>
      </c>
      <c r="G955" s="366" t="s">
        <v>34</v>
      </c>
      <c r="H955" s="366" t="s">
        <v>865</v>
      </c>
      <c r="I955" s="366" t="s">
        <v>34</v>
      </c>
      <c r="J955" s="366" t="s">
        <v>611</v>
      </c>
      <c r="K955" s="367" t="s">
        <v>48</v>
      </c>
      <c r="L955" s="368"/>
      <c r="M955" s="368" t="s">
        <v>34</v>
      </c>
      <c r="N955" s="367">
        <v>568678</v>
      </c>
      <c r="O955" s="367" t="s">
        <v>1321</v>
      </c>
      <c r="P955" s="371">
        <v>44195</v>
      </c>
      <c r="Q955" s="372">
        <v>154230621.88</v>
      </c>
      <c r="R955" s="372">
        <v>163091791.12980154</v>
      </c>
      <c r="S955" s="367">
        <v>31</v>
      </c>
      <c r="T955" s="369">
        <v>5.6336025968231285E-2</v>
      </c>
      <c r="U955" s="369">
        <v>0.72826680343394301</v>
      </c>
      <c r="V955" s="369">
        <v>6.457496534705176E-2</v>
      </c>
      <c r="W955" s="369">
        <v>0.6330505819917851</v>
      </c>
      <c r="X955" s="369" t="s">
        <v>1421</v>
      </c>
      <c r="Y955" s="369" t="s">
        <v>1421</v>
      </c>
      <c r="Z955" s="369" t="s">
        <v>1421</v>
      </c>
      <c r="AA955" s="369" t="s">
        <v>1421</v>
      </c>
      <c r="AB955" s="369">
        <v>5.4169772937782495E-2</v>
      </c>
      <c r="AC955" s="373">
        <v>-0.61117979607754136</v>
      </c>
      <c r="AD955" s="555">
        <v>39913857000138</v>
      </c>
      <c r="AE955" s="370" t="s">
        <v>2512</v>
      </c>
      <c r="AF955" s="370" t="s">
        <v>2278</v>
      </c>
      <c r="AG955" s="374" t="s">
        <v>1444</v>
      </c>
      <c r="AH955" s="374" t="s">
        <v>2282</v>
      </c>
      <c r="AI955" s="374">
        <v>1000</v>
      </c>
      <c r="AJ955" s="374">
        <v>500</v>
      </c>
      <c r="AK955" s="374">
        <v>500</v>
      </c>
      <c r="AL955" s="369">
        <v>1.95E-2</v>
      </c>
      <c r="AM955" s="369">
        <v>0.2</v>
      </c>
      <c r="AN955" s="369" t="s">
        <v>34</v>
      </c>
      <c r="AO955" s="367" t="s">
        <v>1324</v>
      </c>
      <c r="AP955" s="370" t="s">
        <v>13</v>
      </c>
      <c r="AQ955" s="376" t="s">
        <v>668</v>
      </c>
      <c r="AR955" s="369">
        <v>5.2006500000000002E-3</v>
      </c>
      <c r="AS955" s="369">
        <v>5.2006500000000002E-3</v>
      </c>
      <c r="AT955" s="369"/>
      <c r="AX955" s="680"/>
      <c r="AY955" s="681"/>
      <c r="AZ955" s="681"/>
      <c r="BA955" s="681"/>
      <c r="BB955" s="682"/>
      <c r="BC955" s="681"/>
      <c r="BD955" s="681"/>
      <c r="BE955" s="681"/>
      <c r="BF955" s="681"/>
      <c r="BG955" s="682"/>
      <c r="BH955" s="682"/>
      <c r="BI955" s="683"/>
      <c r="BJ955" s="683"/>
      <c r="BK955" s="683"/>
      <c r="BL955" s="682"/>
      <c r="BM955" s="682"/>
      <c r="BN955" s="682"/>
      <c r="BO955" s="682"/>
      <c r="BP955" s="682"/>
      <c r="BQ955" s="682"/>
      <c r="BR955" s="682"/>
      <c r="BS955" s="682"/>
      <c r="BT955" s="685"/>
      <c r="BU955" s="686"/>
      <c r="BV955" s="684"/>
      <c r="BW955" s="687"/>
    </row>
    <row r="956" spans="2:75" ht="15.75" customHeight="1">
      <c r="B956" s="363" t="s">
        <v>23</v>
      </c>
      <c r="C956" s="364">
        <v>39958195000112</v>
      </c>
      <c r="D956" s="365" t="s">
        <v>13</v>
      </c>
      <c r="E956" s="365" t="s">
        <v>616</v>
      </c>
      <c r="F956" s="365" t="s">
        <v>619</v>
      </c>
      <c r="G956" s="366" t="s">
        <v>34</v>
      </c>
      <c r="H956" s="366" t="s">
        <v>1338</v>
      </c>
      <c r="I956" s="366" t="s">
        <v>34</v>
      </c>
      <c r="J956" s="366" t="s">
        <v>611</v>
      </c>
      <c r="K956" s="367" t="s">
        <v>48</v>
      </c>
      <c r="L956" s="368"/>
      <c r="M956" s="368" t="s">
        <v>34</v>
      </c>
      <c r="N956" s="367">
        <v>566284</v>
      </c>
      <c r="O956" s="367" t="s">
        <v>1321</v>
      </c>
      <c r="P956" s="371">
        <v>44183</v>
      </c>
      <c r="Q956" s="372">
        <v>498820562.23000002</v>
      </c>
      <c r="R956" s="372">
        <v>587666064.68809485</v>
      </c>
      <c r="S956" s="367">
        <v>31</v>
      </c>
      <c r="T956" s="369">
        <v>5.1784630084426686E-2</v>
      </c>
      <c r="U956" s="369">
        <v>0.66943002049632594</v>
      </c>
      <c r="V956" s="369">
        <v>6.0868779245741411E-2</v>
      </c>
      <c r="W956" s="369">
        <v>0.59671756569367418</v>
      </c>
      <c r="X956" s="369" t="s">
        <v>1421</v>
      </c>
      <c r="Y956" s="369" t="s">
        <v>1421</v>
      </c>
      <c r="Z956" s="369" t="s">
        <v>1421</v>
      </c>
      <c r="AA956" s="369" t="s">
        <v>1421</v>
      </c>
      <c r="AB956" s="369">
        <v>7.0127504159839427E-2</v>
      </c>
      <c r="AC956" s="373">
        <v>-0.5077628315703997</v>
      </c>
      <c r="AD956" s="555">
        <v>39913737000130</v>
      </c>
      <c r="AE956" s="370" t="s">
        <v>2512</v>
      </c>
      <c r="AF956" s="370" t="s">
        <v>2278</v>
      </c>
      <c r="AG956" s="374" t="s">
        <v>1444</v>
      </c>
      <c r="AH956" s="374" t="s">
        <v>2279</v>
      </c>
      <c r="AI956" s="374">
        <v>5000</v>
      </c>
      <c r="AJ956" s="374">
        <v>1000</v>
      </c>
      <c r="AK956" s="374">
        <v>1000</v>
      </c>
      <c r="AL956" s="369">
        <v>1.95E-2</v>
      </c>
      <c r="AM956" s="369">
        <v>0.2</v>
      </c>
      <c r="AN956" s="369" t="s">
        <v>34</v>
      </c>
      <c r="AO956" s="367" t="s">
        <v>1324</v>
      </c>
      <c r="AP956" s="370" t="s">
        <v>13</v>
      </c>
      <c r="AQ956" s="376" t="s">
        <v>668</v>
      </c>
      <c r="AR956" s="369">
        <v>5.2006500000000002E-3</v>
      </c>
      <c r="AS956" s="369">
        <v>5.2006500000000002E-3</v>
      </c>
      <c r="AT956" s="369"/>
      <c r="AX956" s="680"/>
      <c r="AY956" s="681"/>
      <c r="AZ956" s="681"/>
      <c r="BA956" s="681"/>
      <c r="BB956" s="682"/>
      <c r="BC956" s="681"/>
      <c r="BD956" s="681"/>
      <c r="BE956" s="681"/>
      <c r="BF956" s="681"/>
      <c r="BG956" s="682"/>
      <c r="BH956" s="682"/>
      <c r="BI956" s="683"/>
      <c r="BJ956" s="683"/>
      <c r="BK956" s="683"/>
      <c r="BL956" s="682"/>
      <c r="BM956" s="682"/>
      <c r="BN956" s="682"/>
      <c r="BO956" s="682"/>
      <c r="BP956" s="682"/>
      <c r="BQ956" s="682"/>
      <c r="BR956" s="682"/>
      <c r="BS956" s="682"/>
      <c r="BT956" s="685"/>
      <c r="BU956" s="686"/>
      <c r="BV956" s="684"/>
      <c r="BW956" s="687"/>
    </row>
    <row r="957" spans="2:75" ht="15.75" customHeight="1">
      <c r="B957" s="363" t="s">
        <v>1098</v>
      </c>
      <c r="C957" s="364">
        <v>30338686000196</v>
      </c>
      <c r="D957" s="365" t="s">
        <v>11</v>
      </c>
      <c r="E957" s="365" t="s">
        <v>661</v>
      </c>
      <c r="F957" s="365"/>
      <c r="G957" s="366" t="s">
        <v>738</v>
      </c>
      <c r="H957" s="366" t="s">
        <v>34</v>
      </c>
      <c r="I957" s="366" t="s">
        <v>1304</v>
      </c>
      <c r="J957" s="366" t="s">
        <v>611</v>
      </c>
      <c r="K957" s="367" t="s">
        <v>48</v>
      </c>
      <c r="L957" s="368" t="s">
        <v>1339</v>
      </c>
      <c r="M957" s="368" t="s">
        <v>34</v>
      </c>
      <c r="N957" s="367">
        <v>475572</v>
      </c>
      <c r="O957" s="367" t="s">
        <v>1321</v>
      </c>
      <c r="P957" s="371">
        <v>43311</v>
      </c>
      <c r="Q957" s="372">
        <v>26744568.780000001</v>
      </c>
      <c r="R957" s="372">
        <v>44526811.628293656</v>
      </c>
      <c r="S957" s="367">
        <v>26</v>
      </c>
      <c r="T957" s="369">
        <v>-1.0947801659480505E-2</v>
      </c>
      <c r="U957" s="369">
        <v>-0.14152436885900918</v>
      </c>
      <c r="V957" s="369">
        <v>9.2587314101715279E-3</v>
      </c>
      <c r="W957" s="369">
        <v>9.076652656666595E-2</v>
      </c>
      <c r="X957" s="369">
        <v>9.3832628571244081E-2</v>
      </c>
      <c r="Y957" s="369">
        <v>0.71154986814264864</v>
      </c>
      <c r="Z957" s="369">
        <v>0.12165905032046154</v>
      </c>
      <c r="AA957" s="369">
        <v>0.69154948245763503</v>
      </c>
      <c r="AB957" s="369">
        <v>5.0896500787649387E-2</v>
      </c>
      <c r="AC957" s="373">
        <v>-1.7024395841579958</v>
      </c>
      <c r="AD957" s="555">
        <v>29853005000149</v>
      </c>
      <c r="AE957" s="370" t="s">
        <v>2292</v>
      </c>
      <c r="AF957" s="370" t="s">
        <v>2278</v>
      </c>
      <c r="AG957" s="374" t="s">
        <v>1444</v>
      </c>
      <c r="AH957" s="374" t="s">
        <v>2279</v>
      </c>
      <c r="AI957" s="374">
        <v>5000</v>
      </c>
      <c r="AJ957" s="374">
        <v>1000</v>
      </c>
      <c r="AK957" s="374">
        <v>1000</v>
      </c>
      <c r="AL957" s="691">
        <v>0</v>
      </c>
      <c r="AM957" s="691" t="s">
        <v>34</v>
      </c>
      <c r="AN957" s="369" t="s">
        <v>34</v>
      </c>
      <c r="AO957" s="367" t="s">
        <v>1324</v>
      </c>
      <c r="AP957" s="370" t="s">
        <v>13</v>
      </c>
      <c r="AQ957" s="376" t="s">
        <v>679</v>
      </c>
      <c r="AR957" s="369">
        <v>5.6666666666666671E-3</v>
      </c>
      <c r="AS957" s="369">
        <v>5.6666666666666671E-3</v>
      </c>
      <c r="AT957" s="369"/>
      <c r="AX957" s="680"/>
      <c r="AY957" s="681"/>
      <c r="AZ957" s="681"/>
      <c r="BA957" s="681"/>
      <c r="BB957" s="682"/>
      <c r="BC957" s="681"/>
      <c r="BD957" s="681"/>
      <c r="BE957" s="681"/>
      <c r="BF957" s="681"/>
      <c r="BG957" s="682"/>
      <c r="BH957" s="682"/>
      <c r="BI957" s="683"/>
      <c r="BJ957" s="683"/>
      <c r="BK957" s="683"/>
      <c r="BL957" s="682"/>
      <c r="BM957" s="682"/>
      <c r="BN957" s="682"/>
      <c r="BO957" s="682"/>
      <c r="BP957" s="682"/>
      <c r="BQ957" s="682"/>
      <c r="BR957" s="682"/>
      <c r="BS957" s="682"/>
      <c r="BT957" s="685"/>
      <c r="BU957" s="686"/>
      <c r="BV957" s="684"/>
      <c r="BW957" s="687"/>
    </row>
    <row r="958" spans="2:75" ht="15.75" customHeight="1">
      <c r="B958" s="363" t="s">
        <v>495</v>
      </c>
      <c r="C958" s="364">
        <v>29853005000149</v>
      </c>
      <c r="D958" s="365" t="s">
        <v>11</v>
      </c>
      <c r="E958" s="365" t="s">
        <v>661</v>
      </c>
      <c r="F958" s="365"/>
      <c r="G958" s="366" t="s">
        <v>738</v>
      </c>
      <c r="H958" s="366" t="s">
        <v>34</v>
      </c>
      <c r="I958" s="366" t="s">
        <v>34</v>
      </c>
      <c r="J958" s="366" t="s">
        <v>611</v>
      </c>
      <c r="K958" s="367" t="s">
        <v>48</v>
      </c>
      <c r="L958" s="368"/>
      <c r="M958" s="368" t="s">
        <v>34</v>
      </c>
      <c r="N958" s="367">
        <v>468584</v>
      </c>
      <c r="O958" s="367" t="s">
        <v>1321</v>
      </c>
      <c r="P958" s="371">
        <v>43276</v>
      </c>
      <c r="Q958" s="372">
        <v>289427583.36000001</v>
      </c>
      <c r="R958" s="372">
        <v>513240800.04194432</v>
      </c>
      <c r="S958" s="367">
        <v>12</v>
      </c>
      <c r="T958" s="369">
        <v>-1.3800829773554901E-2</v>
      </c>
      <c r="U958" s="369">
        <v>-0.1784060201475792</v>
      </c>
      <c r="V958" s="369">
        <v>6.3757504152963662E-3</v>
      </c>
      <c r="W958" s="369">
        <v>6.2503672891587633E-2</v>
      </c>
      <c r="X958" s="369">
        <v>9.1516665458549529E-2</v>
      </c>
      <c r="Y958" s="369">
        <v>0.69398749913995328</v>
      </c>
      <c r="Z958" s="369">
        <v>0.12040631208340913</v>
      </c>
      <c r="AA958" s="369">
        <v>0.68442851219519685</v>
      </c>
      <c r="AB958" s="369">
        <v>3.9782284180971024E-2</v>
      </c>
      <c r="AC958" s="373">
        <v>-2.2624912736453635</v>
      </c>
      <c r="AD958" s="555">
        <v>29363886000110</v>
      </c>
      <c r="AE958" s="370" t="s">
        <v>2295</v>
      </c>
      <c r="AF958" s="370" t="s">
        <v>2287</v>
      </c>
      <c r="AG958" s="374" t="s">
        <v>1445</v>
      </c>
      <c r="AH958" s="374" t="s">
        <v>2279</v>
      </c>
      <c r="AI958" s="374">
        <v>0</v>
      </c>
      <c r="AJ958" s="374">
        <v>1000</v>
      </c>
      <c r="AK958" s="374">
        <v>1000</v>
      </c>
      <c r="AL958" s="691">
        <v>8.5000000000000006E-3</v>
      </c>
      <c r="AM958" s="691" t="s">
        <v>34</v>
      </c>
      <c r="AN958" s="369" t="s">
        <v>34</v>
      </c>
      <c r="AO958" s="367" t="s">
        <v>1324</v>
      </c>
      <c r="AP958" s="370" t="s">
        <v>13</v>
      </c>
      <c r="AQ958" s="376" t="s">
        <v>679</v>
      </c>
      <c r="AR958" s="369">
        <v>5.6666666666666671E-3</v>
      </c>
      <c r="AS958" s="369">
        <v>5.6666666666666671E-3</v>
      </c>
      <c r="AT958" s="369"/>
      <c r="AX958" s="680"/>
      <c r="AY958" s="681"/>
      <c r="AZ958" s="681"/>
      <c r="BA958" s="681"/>
      <c r="BB958" s="682"/>
      <c r="BC958" s="681"/>
      <c r="BD958" s="681"/>
      <c r="BE958" s="681"/>
      <c r="BF958" s="681"/>
      <c r="BG958" s="682"/>
      <c r="BH958" s="682"/>
      <c r="BI958" s="683"/>
      <c r="BJ958" s="683"/>
      <c r="BK958" s="683"/>
      <c r="BL958" s="682"/>
      <c r="BM958" s="682"/>
      <c r="BN958" s="682"/>
      <c r="BO958" s="682"/>
      <c r="BP958" s="682"/>
      <c r="BQ958" s="682"/>
      <c r="BR958" s="682"/>
      <c r="BS958" s="682"/>
      <c r="BT958" s="685"/>
      <c r="BU958" s="686"/>
      <c r="BV958" s="684"/>
      <c r="BW958" s="687"/>
    </row>
    <row r="959" spans="2:75" ht="15.75" customHeight="1">
      <c r="B959" s="363" t="s">
        <v>315</v>
      </c>
      <c r="C959" s="364">
        <v>40660810000199</v>
      </c>
      <c r="D959" s="365" t="s">
        <v>11</v>
      </c>
      <c r="E959" s="365" t="s">
        <v>661</v>
      </c>
      <c r="F959" s="365"/>
      <c r="G959" s="366" t="s">
        <v>738</v>
      </c>
      <c r="H959" s="366" t="s">
        <v>34</v>
      </c>
      <c r="I959" s="366" t="s">
        <v>34</v>
      </c>
      <c r="J959" s="366" t="s">
        <v>611</v>
      </c>
      <c r="K959" s="367" t="s">
        <v>49</v>
      </c>
      <c r="L959" s="368"/>
      <c r="M959" s="368" t="s">
        <v>34</v>
      </c>
      <c r="N959" s="367">
        <v>585211</v>
      </c>
      <c r="O959" s="367" t="s">
        <v>1321</v>
      </c>
      <c r="P959" s="371">
        <v>44285</v>
      </c>
      <c r="Q959" s="372">
        <v>16210224.57</v>
      </c>
      <c r="R959" s="372">
        <v>11944706.510873014</v>
      </c>
      <c r="S959" s="367">
        <v>12</v>
      </c>
      <c r="T959" s="369">
        <v>-0.13667483922631551</v>
      </c>
      <c r="U959" s="369">
        <v>-1.7668223230606745</v>
      </c>
      <c r="V959" s="369">
        <v>-7.176842161252861E-2</v>
      </c>
      <c r="W959" s="369">
        <v>-0.7035705064070521</v>
      </c>
      <c r="X959" s="369" t="s">
        <v>1421</v>
      </c>
      <c r="Y959" s="369" t="s">
        <v>1421</v>
      </c>
      <c r="Z959" s="369" t="s">
        <v>1421</v>
      </c>
      <c r="AA959" s="369" t="s">
        <v>1421</v>
      </c>
      <c r="AB959" s="369">
        <v>0.15060094417618719</v>
      </c>
      <c r="AC959" s="373">
        <v>-1.0647042258793868</v>
      </c>
      <c r="AD959" s="555">
        <v>38281496000191</v>
      </c>
      <c r="AE959" s="370" t="s">
        <v>2295</v>
      </c>
      <c r="AF959" s="370" t="s">
        <v>2287</v>
      </c>
      <c r="AG959" s="374" t="s">
        <v>1445</v>
      </c>
      <c r="AH959" s="374" t="s">
        <v>2279</v>
      </c>
      <c r="AI959" s="374">
        <v>500</v>
      </c>
      <c r="AJ959" s="374" t="s">
        <v>1432</v>
      </c>
      <c r="AK959" s="374">
        <v>500</v>
      </c>
      <c r="AL959" s="369">
        <v>8.5000000000000006E-3</v>
      </c>
      <c r="AM959" s="369" t="s">
        <v>34</v>
      </c>
      <c r="AN959" s="369" t="s">
        <v>34</v>
      </c>
      <c r="AO959" s="367" t="s">
        <v>1324</v>
      </c>
      <c r="AP959" s="370" t="s">
        <v>13</v>
      </c>
      <c r="AQ959" s="376" t="s">
        <v>679</v>
      </c>
      <c r="AR959" s="369">
        <v>5.6666666666666671E-3</v>
      </c>
      <c r="AS959" s="369">
        <v>5.6666666666666671E-3</v>
      </c>
      <c r="AT959" s="369"/>
      <c r="AX959" s="680"/>
      <c r="AY959" s="681"/>
      <c r="AZ959" s="681"/>
      <c r="BA959" s="681"/>
      <c r="BB959" s="682"/>
      <c r="BC959" s="681"/>
      <c r="BD959" s="681"/>
      <c r="BE959" s="681"/>
      <c r="BF959" s="681"/>
      <c r="BG959" s="682"/>
      <c r="BH959" s="682"/>
      <c r="BI959" s="683"/>
      <c r="BJ959" s="683"/>
      <c r="BK959" s="683"/>
      <c r="BL959" s="682"/>
      <c r="BM959" s="682"/>
      <c r="BN959" s="682"/>
      <c r="BO959" s="682"/>
      <c r="BP959" s="682"/>
      <c r="BQ959" s="682"/>
      <c r="BR959" s="682"/>
      <c r="BS959" s="682"/>
      <c r="BT959" s="685"/>
      <c r="BU959" s="686"/>
      <c r="BV959" s="684"/>
      <c r="BW959" s="687"/>
    </row>
    <row r="960" spans="2:75" ht="15.75" customHeight="1">
      <c r="B960" s="363" t="s">
        <v>316</v>
      </c>
      <c r="C960" s="364">
        <v>11403956000150</v>
      </c>
      <c r="D960" s="365" t="s">
        <v>13</v>
      </c>
      <c r="E960" s="365" t="s">
        <v>616</v>
      </c>
      <c r="F960" s="365" t="s">
        <v>617</v>
      </c>
      <c r="G960" s="366" t="s">
        <v>34</v>
      </c>
      <c r="H960" s="366" t="s">
        <v>1337</v>
      </c>
      <c r="I960" s="366" t="s">
        <v>34</v>
      </c>
      <c r="J960" s="366" t="s">
        <v>608</v>
      </c>
      <c r="K960" s="367" t="s">
        <v>48</v>
      </c>
      <c r="L960" s="368"/>
      <c r="M960" s="368" t="s">
        <v>34</v>
      </c>
      <c r="N960" s="367">
        <v>245054</v>
      </c>
      <c r="O960" s="367" t="s">
        <v>1321</v>
      </c>
      <c r="P960" s="371">
        <v>40259</v>
      </c>
      <c r="Q960" s="372">
        <v>629359612.44000006</v>
      </c>
      <c r="R960" s="372">
        <v>1066502920.7008338</v>
      </c>
      <c r="S960" s="367">
        <v>15</v>
      </c>
      <c r="T960" s="369">
        <v>7.2963108919518849E-2</v>
      </c>
      <c r="U960" s="369">
        <v>0.94320835004203396</v>
      </c>
      <c r="V960" s="369">
        <v>8.5338471963945617E-2</v>
      </c>
      <c r="W960" s="369">
        <v>0.83660237450722708</v>
      </c>
      <c r="X960" s="369">
        <v>0.10326658806158129</v>
      </c>
      <c r="Y960" s="369">
        <v>0.78308929673614436</v>
      </c>
      <c r="Z960" s="369">
        <v>0.17659719527231754</v>
      </c>
      <c r="AA960" s="369">
        <v>1.0038357086657375</v>
      </c>
      <c r="AB960" s="369">
        <v>2.1167869595454244E-2</v>
      </c>
      <c r="AC960" s="373">
        <v>-0.70974020215866207</v>
      </c>
      <c r="AD960" s="555">
        <v>11490618000101</v>
      </c>
      <c r="AE960" s="370" t="s">
        <v>2513</v>
      </c>
      <c r="AF960" s="370" t="s">
        <v>2287</v>
      </c>
      <c r="AG960" s="374" t="s">
        <v>1445</v>
      </c>
      <c r="AH960" s="374" t="s">
        <v>2282</v>
      </c>
      <c r="AI960" s="374">
        <v>1000</v>
      </c>
      <c r="AJ960" s="374">
        <v>0</v>
      </c>
      <c r="AK960" s="374">
        <v>0</v>
      </c>
      <c r="AL960" s="369">
        <v>0.02</v>
      </c>
      <c r="AM960" s="369">
        <v>0.2</v>
      </c>
      <c r="AN960" s="369" t="s">
        <v>64</v>
      </c>
      <c r="AO960" s="367" t="s">
        <v>1324</v>
      </c>
      <c r="AP960" s="370" t="s">
        <v>13</v>
      </c>
      <c r="AQ960" s="376" t="s">
        <v>668</v>
      </c>
      <c r="AR960" s="369">
        <v>5.0000000000000001E-3</v>
      </c>
      <c r="AS960" s="369">
        <v>5.0000000000000001E-3</v>
      </c>
      <c r="AT960" s="369"/>
      <c r="AW960" s="680"/>
      <c r="AX960" s="680"/>
      <c r="AY960" s="681"/>
      <c r="AZ960" s="681"/>
      <c r="BA960" s="681"/>
      <c r="BB960" s="682"/>
      <c r="BC960" s="681"/>
      <c r="BD960" s="681"/>
      <c r="BE960" s="681"/>
      <c r="BF960" s="681"/>
      <c r="BG960" s="682"/>
      <c r="BH960" s="682"/>
      <c r="BI960" s="683"/>
      <c r="BJ960" s="683"/>
      <c r="BK960" s="683"/>
      <c r="BL960" s="218"/>
      <c r="BM960" s="682"/>
      <c r="BN960" s="682"/>
      <c r="BO960" s="682"/>
      <c r="BP960" s="682"/>
      <c r="BQ960" s="682"/>
      <c r="BR960" s="682"/>
      <c r="BS960" s="682"/>
      <c r="BT960" s="685"/>
      <c r="BU960" s="686"/>
      <c r="BV960" s="684"/>
      <c r="BW960" s="687"/>
    </row>
    <row r="961" spans="2:75" ht="15.75" customHeight="1">
      <c r="B961" s="363" t="s">
        <v>1099</v>
      </c>
      <c r="C961" s="364">
        <v>31353372000125</v>
      </c>
      <c r="D961" s="365" t="s">
        <v>13</v>
      </c>
      <c r="E961" s="365" t="s">
        <v>616</v>
      </c>
      <c r="F961" s="365" t="s">
        <v>617</v>
      </c>
      <c r="G961" s="366" t="s">
        <v>34</v>
      </c>
      <c r="H961" s="366" t="s">
        <v>1337</v>
      </c>
      <c r="I961" s="366" t="s">
        <v>34</v>
      </c>
      <c r="J961" s="366" t="s">
        <v>608</v>
      </c>
      <c r="K961" s="367" t="s">
        <v>48</v>
      </c>
      <c r="L961" s="368" t="s">
        <v>1339</v>
      </c>
      <c r="M961" s="368" t="s">
        <v>34</v>
      </c>
      <c r="N961" s="367">
        <v>479561</v>
      </c>
      <c r="O961" s="367" t="s">
        <v>1321</v>
      </c>
      <c r="P961" s="371">
        <v>43425</v>
      </c>
      <c r="Q961" s="372">
        <v>52133950.600000001</v>
      </c>
      <c r="R961" s="372">
        <v>67637070.446825415</v>
      </c>
      <c r="S961" s="367">
        <v>15</v>
      </c>
      <c r="T961" s="369">
        <v>7.267258692767653E-2</v>
      </c>
      <c r="U961" s="369">
        <v>0.93945271554900844</v>
      </c>
      <c r="V961" s="369">
        <v>8.5038814841778887E-2</v>
      </c>
      <c r="W961" s="369">
        <v>0.83366473273589792</v>
      </c>
      <c r="X961" s="369">
        <v>0.10275812301771303</v>
      </c>
      <c r="Y961" s="369">
        <v>0.77923351394045193</v>
      </c>
      <c r="Z961" s="369">
        <v>0.1753012221069763</v>
      </c>
      <c r="AA961" s="369">
        <v>0.9964689770546491</v>
      </c>
      <c r="AB961" s="369">
        <v>2.101811062819248E-2</v>
      </c>
      <c r="AC961" s="373">
        <v>-0.72808915458781909</v>
      </c>
      <c r="AD961" s="555">
        <v>11403956000150</v>
      </c>
      <c r="AE961" s="370" t="s">
        <v>2292</v>
      </c>
      <c r="AF961" s="370" t="s">
        <v>2278</v>
      </c>
      <c r="AG961" s="374" t="s">
        <v>1444</v>
      </c>
      <c r="AH961" s="374" t="s">
        <v>2282</v>
      </c>
      <c r="AI961" s="374">
        <v>5000</v>
      </c>
      <c r="AJ961" s="374">
        <v>0</v>
      </c>
      <c r="AK961" s="374">
        <v>0</v>
      </c>
      <c r="AL961" s="369">
        <v>0</v>
      </c>
      <c r="AM961" s="369" t="s">
        <v>34</v>
      </c>
      <c r="AN961" s="369" t="s">
        <v>34</v>
      </c>
      <c r="AO961" s="367" t="s">
        <v>1324</v>
      </c>
      <c r="AP961" s="370" t="s">
        <v>13</v>
      </c>
      <c r="AQ961" s="376" t="s">
        <v>668</v>
      </c>
      <c r="AR961" s="369">
        <v>5.0000000000000001E-3</v>
      </c>
      <c r="AS961" s="369">
        <v>5.0000000000000001E-3</v>
      </c>
      <c r="AT961" s="369"/>
      <c r="AW961" s="680"/>
      <c r="AX961" s="680"/>
      <c r="AY961" s="681"/>
      <c r="AZ961" s="681"/>
      <c r="BA961" s="681"/>
      <c r="BB961" s="682"/>
      <c r="BC961" s="681"/>
      <c r="BD961" s="681"/>
      <c r="BE961" s="681"/>
      <c r="BF961" s="681"/>
      <c r="BG961" s="682"/>
      <c r="BH961" s="682"/>
      <c r="BI961" s="683"/>
      <c r="BJ961" s="683"/>
      <c r="BK961" s="683"/>
      <c r="BL961" s="218"/>
      <c r="BM961" s="682"/>
      <c r="BN961" s="682"/>
      <c r="BO961" s="682"/>
      <c r="BP961" s="682"/>
      <c r="BQ961" s="682"/>
      <c r="BR961" s="682"/>
      <c r="BS961" s="682"/>
      <c r="BT961" s="685"/>
      <c r="BU961" s="686"/>
      <c r="BV961" s="684"/>
      <c r="BW961" s="687"/>
    </row>
    <row r="962" spans="2:75" ht="15.75" customHeight="1">
      <c r="B962" s="363" t="s">
        <v>317</v>
      </c>
      <c r="C962" s="364">
        <v>11628883000103</v>
      </c>
      <c r="D962" s="365" t="s">
        <v>14</v>
      </c>
      <c r="E962" s="365" t="s">
        <v>607</v>
      </c>
      <c r="F962" s="365"/>
      <c r="G962" s="366"/>
      <c r="H962" s="366" t="s">
        <v>34</v>
      </c>
      <c r="I962" s="366" t="s">
        <v>34</v>
      </c>
      <c r="J962" s="366" t="s">
        <v>608</v>
      </c>
      <c r="K962" s="367" t="s">
        <v>48</v>
      </c>
      <c r="L962" s="368"/>
      <c r="M962" s="368" t="s">
        <v>34</v>
      </c>
      <c r="N962" s="367">
        <v>378100</v>
      </c>
      <c r="O962" s="367" t="s">
        <v>1321</v>
      </c>
      <c r="P962" s="371">
        <v>40269</v>
      </c>
      <c r="Q962" s="372">
        <v>994643888.30999994</v>
      </c>
      <c r="R962" s="372">
        <v>1020067737.3512301</v>
      </c>
      <c r="S962" s="367">
        <v>17</v>
      </c>
      <c r="T962" s="369">
        <v>6.3054644012524808E-2</v>
      </c>
      <c r="U962" s="369">
        <v>0.81511969024158648</v>
      </c>
      <c r="V962" s="369">
        <v>-5.2189966977977509E-2</v>
      </c>
      <c r="W962" s="369">
        <v>-0.51163618581870651</v>
      </c>
      <c r="X962" s="369">
        <v>4.8166027023124114E-2</v>
      </c>
      <c r="Y962" s="369">
        <v>0.36525173278330564</v>
      </c>
      <c r="Z962" s="369">
        <v>9.2641301755170602E-2</v>
      </c>
      <c r="AA962" s="369">
        <v>0.52660319239903453</v>
      </c>
      <c r="AB962" s="369">
        <v>0.18805621016611254</v>
      </c>
      <c r="AC962" s="373">
        <v>-0.70772908719517424</v>
      </c>
      <c r="AD962" s="555">
        <v>11616482000125</v>
      </c>
      <c r="AE962" s="370" t="s">
        <v>2513</v>
      </c>
      <c r="AF962" s="370" t="s">
        <v>2284</v>
      </c>
      <c r="AG962" s="374" t="s">
        <v>719</v>
      </c>
      <c r="AH962" s="374" t="s">
        <v>2282</v>
      </c>
      <c r="AI962" s="374">
        <v>5000</v>
      </c>
      <c r="AJ962" s="374">
        <v>0</v>
      </c>
      <c r="AK962" s="374">
        <v>0</v>
      </c>
      <c r="AL962" s="369">
        <v>0.02</v>
      </c>
      <c r="AM962" s="369">
        <v>0.2</v>
      </c>
      <c r="AN962" s="369" t="s">
        <v>666</v>
      </c>
      <c r="AO962" s="367" t="s">
        <v>1324</v>
      </c>
      <c r="AP962" s="370" t="s">
        <v>716</v>
      </c>
      <c r="AQ962" s="376" t="s">
        <v>665</v>
      </c>
      <c r="AR962" s="369">
        <v>5.3333333333333332E-3</v>
      </c>
      <c r="AS962" s="369">
        <v>5.3333333333333332E-3</v>
      </c>
      <c r="AT962" s="369"/>
      <c r="AW962" s="680"/>
      <c r="AX962" s="680"/>
      <c r="AY962" s="681"/>
      <c r="AZ962" s="681"/>
      <c r="BA962" s="681"/>
      <c r="BB962" s="682"/>
      <c r="BC962" s="681"/>
      <c r="BD962" s="681"/>
      <c r="BE962" s="681"/>
      <c r="BF962" s="681"/>
      <c r="BG962" s="682"/>
      <c r="BH962" s="682"/>
      <c r="BI962" s="683"/>
      <c r="BJ962" s="683"/>
      <c r="BK962" s="683"/>
      <c r="BL962" s="218"/>
      <c r="BM962" s="682"/>
      <c r="BN962" s="682"/>
      <c r="BO962" s="682"/>
      <c r="BP962" s="682"/>
      <c r="BQ962" s="682"/>
      <c r="BR962" s="682"/>
      <c r="BS962" s="682"/>
      <c r="BT962" s="685"/>
      <c r="BU962" s="686"/>
      <c r="BV962" s="684"/>
      <c r="BW962" s="687"/>
    </row>
    <row r="963" spans="2:75" ht="15.75" customHeight="1">
      <c r="B963" s="363" t="s">
        <v>693</v>
      </c>
      <c r="C963" s="364">
        <v>23711486000171</v>
      </c>
      <c r="D963" s="365" t="s">
        <v>14</v>
      </c>
      <c r="E963" s="365" t="s">
        <v>15</v>
      </c>
      <c r="F963" s="365" t="s">
        <v>17</v>
      </c>
      <c r="G963" s="366"/>
      <c r="H963" s="366" t="s">
        <v>34</v>
      </c>
      <c r="I963" s="366" t="s">
        <v>34</v>
      </c>
      <c r="J963" s="366" t="s">
        <v>611</v>
      </c>
      <c r="K963" s="367" t="s">
        <v>49</v>
      </c>
      <c r="L963" s="368"/>
      <c r="M963" s="368" t="s">
        <v>1418</v>
      </c>
      <c r="N963" s="367">
        <v>412831</v>
      </c>
      <c r="O963" s="367" t="s">
        <v>1321</v>
      </c>
      <c r="P963" s="371">
        <v>42415</v>
      </c>
      <c r="Q963" s="372">
        <v>69946576.950000003</v>
      </c>
      <c r="R963" s="372">
        <v>74545537.910714239</v>
      </c>
      <c r="S963" s="367">
        <v>1</v>
      </c>
      <c r="T963" s="369">
        <v>-6.2127869967336213E-2</v>
      </c>
      <c r="U963" s="369">
        <v>-0.80313910127040755</v>
      </c>
      <c r="V963" s="369">
        <v>1.0173125872655175E-2</v>
      </c>
      <c r="W963" s="369">
        <v>9.9730649792041673E-2</v>
      </c>
      <c r="X963" s="369">
        <v>-3.5777286241276962E-2</v>
      </c>
      <c r="Y963" s="369">
        <v>-0.27130566088909569</v>
      </c>
      <c r="Z963" s="369">
        <v>0.26487655727134896</v>
      </c>
      <c r="AA963" s="369">
        <v>1.5056442214012065</v>
      </c>
      <c r="AB963" s="369">
        <v>0.1657425958797292</v>
      </c>
      <c r="AC963" s="373">
        <v>-0.44272695079195812</v>
      </c>
      <c r="AD963" s="555">
        <v>0</v>
      </c>
      <c r="AE963" s="370" t="s">
        <v>2513</v>
      </c>
      <c r="AF963" s="370" t="s">
        <v>2287</v>
      </c>
      <c r="AG963" s="374" t="s">
        <v>1445</v>
      </c>
      <c r="AH963" s="374" t="s">
        <v>2282</v>
      </c>
      <c r="AI963" s="374">
        <v>5000</v>
      </c>
      <c r="AJ963" s="374">
        <v>0</v>
      </c>
      <c r="AK963" s="374">
        <v>0</v>
      </c>
      <c r="AL963" s="369">
        <v>7.4999999999999997E-3</v>
      </c>
      <c r="AM963" s="369" t="s">
        <v>34</v>
      </c>
      <c r="AN963" s="369" t="s">
        <v>34</v>
      </c>
      <c r="AO963" s="367" t="s">
        <v>1324</v>
      </c>
      <c r="AP963" s="370" t="s">
        <v>17</v>
      </c>
      <c r="AQ963" s="376" t="s">
        <v>17</v>
      </c>
      <c r="AR963" s="369">
        <v>1.7499999999999998E-3</v>
      </c>
      <c r="AS963" s="369">
        <v>1.7499999999999998E-3</v>
      </c>
      <c r="AT963" s="369"/>
      <c r="AX963" s="680"/>
      <c r="AY963" s="681"/>
      <c r="AZ963" s="681"/>
      <c r="BA963" s="681"/>
      <c r="BB963" s="682"/>
      <c r="BC963" s="681"/>
      <c r="BD963" s="681"/>
      <c r="BE963" s="681"/>
      <c r="BF963" s="681"/>
      <c r="BG963" s="682"/>
      <c r="BH963" s="682"/>
      <c r="BI963" s="683"/>
      <c r="BJ963" s="683"/>
      <c r="BK963" s="683"/>
      <c r="BL963" s="682"/>
      <c r="BM963" s="682"/>
      <c r="BN963" s="682"/>
      <c r="BO963" s="682"/>
      <c r="BP963" s="682"/>
      <c r="BQ963" s="682"/>
      <c r="BR963" s="682"/>
      <c r="BS963" s="682"/>
      <c r="BT963" s="685"/>
      <c r="BU963" s="686"/>
      <c r="BV963" s="684"/>
      <c r="BW963" s="687"/>
    </row>
    <row r="964" spans="2:75" ht="15.75" customHeight="1">
      <c r="B964" s="363" t="s">
        <v>1100</v>
      </c>
      <c r="C964" s="364">
        <v>15578417000103</v>
      </c>
      <c r="D964" s="365" t="s">
        <v>13</v>
      </c>
      <c r="E964" s="365" t="s">
        <v>615</v>
      </c>
      <c r="F964" s="365" t="s">
        <v>619</v>
      </c>
      <c r="G964" s="366" t="s">
        <v>34</v>
      </c>
      <c r="H964" s="366" t="s">
        <v>1337</v>
      </c>
      <c r="I964" s="366" t="s">
        <v>34</v>
      </c>
      <c r="J964" s="366" t="s">
        <v>611</v>
      </c>
      <c r="K964" s="367" t="s">
        <v>48</v>
      </c>
      <c r="L964" s="368"/>
      <c r="M964" s="368" t="s">
        <v>1418</v>
      </c>
      <c r="N964" s="367">
        <v>307998</v>
      </c>
      <c r="O964" s="367" t="s">
        <v>1321</v>
      </c>
      <c r="P964" s="371">
        <v>41096</v>
      </c>
      <c r="Q964" s="372">
        <v>576947751.51999998</v>
      </c>
      <c r="R964" s="372">
        <v>988752002.73424709</v>
      </c>
      <c r="S964" s="367">
        <v>1</v>
      </c>
      <c r="T964" s="369">
        <v>6.7267472651461269E-2</v>
      </c>
      <c r="U964" s="369">
        <v>0.86957974832277507</v>
      </c>
      <c r="V964" s="369">
        <v>8.5347667051419052E-2</v>
      </c>
      <c r="W964" s="369">
        <v>0.83669251711040526</v>
      </c>
      <c r="X964" s="369">
        <v>0.11192606170317254</v>
      </c>
      <c r="Y964" s="369">
        <v>0.84875565844507439</v>
      </c>
      <c r="Z964" s="369">
        <v>0.15965762161945318</v>
      </c>
      <c r="AA964" s="369">
        <v>0.90754568041190764</v>
      </c>
      <c r="AB964" s="369">
        <v>8.484496795630533E-3</v>
      </c>
      <c r="AC964" s="373">
        <v>-1.7918039878121488</v>
      </c>
      <c r="AD964" s="555">
        <v>11616552000145</v>
      </c>
      <c r="AE964" s="370" t="s">
        <v>2513</v>
      </c>
      <c r="AF964" s="370" t="s">
        <v>2287</v>
      </c>
      <c r="AG964" s="374" t="s">
        <v>1445</v>
      </c>
      <c r="AH964" s="374" t="s">
        <v>2282</v>
      </c>
      <c r="AI964" s="374">
        <v>1000</v>
      </c>
      <c r="AJ964" s="374">
        <v>0</v>
      </c>
      <c r="AK964" s="374">
        <v>0</v>
      </c>
      <c r="AL964" s="369">
        <v>0.01</v>
      </c>
      <c r="AM964" s="369">
        <v>0.2</v>
      </c>
      <c r="AN964" s="369" t="s">
        <v>64</v>
      </c>
      <c r="AO964" s="367" t="s">
        <v>1324</v>
      </c>
      <c r="AP964" s="370" t="s">
        <v>13</v>
      </c>
      <c r="AQ964" s="376" t="s">
        <v>668</v>
      </c>
      <c r="AR964" s="369">
        <v>2.5000000000000001E-3</v>
      </c>
      <c r="AS964" s="369">
        <v>2.5000000000000001E-3</v>
      </c>
      <c r="AT964" s="369"/>
      <c r="AX964" s="680"/>
      <c r="AY964" s="681"/>
      <c r="AZ964" s="681"/>
      <c r="BA964" s="681"/>
      <c r="BB964" s="682"/>
      <c r="BC964" s="681"/>
      <c r="BD964" s="681"/>
      <c r="BE964" s="681"/>
      <c r="BF964" s="681"/>
      <c r="BG964" s="682"/>
      <c r="BH964" s="682"/>
      <c r="BI964" s="683"/>
      <c r="BJ964" s="683"/>
      <c r="BK964" s="683"/>
      <c r="BL964" s="682"/>
      <c r="BM964" s="682"/>
      <c r="BN964" s="682"/>
      <c r="BO964" s="682"/>
      <c r="BP964" s="682"/>
      <c r="BQ964" s="682"/>
      <c r="BR964" s="682"/>
      <c r="BS964" s="682"/>
      <c r="BT964" s="685"/>
      <c r="BU964" s="686"/>
      <c r="BV964" s="684"/>
      <c r="BW964" s="687"/>
    </row>
    <row r="965" spans="2:75" ht="15.75" customHeight="1">
      <c r="B965" s="363" t="s">
        <v>1712</v>
      </c>
      <c r="C965" s="364">
        <v>11628865000113</v>
      </c>
      <c r="D965" s="365" t="s">
        <v>13</v>
      </c>
      <c r="E965" s="365" t="s">
        <v>615</v>
      </c>
      <c r="F965" s="365" t="s">
        <v>619</v>
      </c>
      <c r="G965" s="366" t="s">
        <v>34</v>
      </c>
      <c r="H965" s="366" t="s">
        <v>1338</v>
      </c>
      <c r="I965" s="366" t="s">
        <v>34</v>
      </c>
      <c r="J965" s="366" t="s">
        <v>611</v>
      </c>
      <c r="K965" s="367" t="s">
        <v>48</v>
      </c>
      <c r="L965" s="368"/>
      <c r="M965" s="368"/>
      <c r="N965" s="367">
        <v>246972</v>
      </c>
      <c r="O965" s="367" t="s">
        <v>1324</v>
      </c>
      <c r="P965" s="371">
        <v>40269</v>
      </c>
      <c r="Q965" s="372" t="s">
        <v>1394</v>
      </c>
      <c r="R965" s="372" t="s">
        <v>1421</v>
      </c>
      <c r="S965" s="367">
        <v>1</v>
      </c>
      <c r="T965" s="369" t="s">
        <v>1421</v>
      </c>
      <c r="U965" s="369" t="s">
        <v>1421</v>
      </c>
      <c r="V965" s="369" t="s">
        <v>1421</v>
      </c>
      <c r="W965" s="369" t="s">
        <v>1421</v>
      </c>
      <c r="X965" s="369" t="s">
        <v>1421</v>
      </c>
      <c r="Y965" s="369" t="s">
        <v>1421</v>
      </c>
      <c r="Z965" s="369" t="s">
        <v>1421</v>
      </c>
      <c r="AA965" s="369" t="s">
        <v>1421</v>
      </c>
      <c r="AB965" s="369" t="s">
        <v>1421</v>
      </c>
      <c r="AC965" s="373" t="s">
        <v>1421</v>
      </c>
      <c r="AD965" s="555">
        <v>11616552000145</v>
      </c>
      <c r="AE965" s="370" t="s">
        <v>2513</v>
      </c>
      <c r="AF965" s="370" t="s">
        <v>2287</v>
      </c>
      <c r="AG965" s="374" t="s">
        <v>1445</v>
      </c>
      <c r="AH965" s="374" t="s">
        <v>2282</v>
      </c>
      <c r="AI965" s="374">
        <v>30000</v>
      </c>
      <c r="AJ965" s="374">
        <v>0</v>
      </c>
      <c r="AK965" s="374">
        <v>0</v>
      </c>
      <c r="AL965" s="369">
        <v>7.4999999999999997E-3</v>
      </c>
      <c r="AM965" s="369">
        <v>0.2</v>
      </c>
      <c r="AN965" s="369" t="s">
        <v>64</v>
      </c>
      <c r="AO965" s="367" t="s">
        <v>1324</v>
      </c>
      <c r="AP965" s="370" t="s">
        <v>13</v>
      </c>
      <c r="AQ965" s="376" t="s">
        <v>668</v>
      </c>
      <c r="AR965" s="369">
        <v>1.8749999999999999E-3</v>
      </c>
      <c r="AS965" s="369">
        <v>1.8749999999999999E-3</v>
      </c>
      <c r="AT965" s="369"/>
      <c r="AX965" s="680"/>
      <c r="AY965" s="681"/>
      <c r="AZ965" s="681"/>
      <c r="BA965" s="681"/>
      <c r="BB965" s="682"/>
      <c r="BC965" s="681"/>
      <c r="BD965" s="681"/>
      <c r="BE965" s="681"/>
      <c r="BF965" s="681"/>
      <c r="BG965" s="682"/>
      <c r="BH965" s="682"/>
      <c r="BI965" s="683"/>
      <c r="BJ965" s="683"/>
      <c r="BK965" s="683"/>
      <c r="BL965" s="682"/>
      <c r="BM965" s="682"/>
      <c r="BN965" s="682"/>
      <c r="BO965" s="682"/>
      <c r="BP965" s="682"/>
      <c r="BQ965" s="682"/>
      <c r="BR965" s="682"/>
      <c r="BS965" s="682"/>
      <c r="BT965" s="685"/>
      <c r="BU965" s="686"/>
      <c r="BV965" s="684"/>
      <c r="BW965" s="687"/>
    </row>
    <row r="966" spans="2:75" ht="15.75" customHeight="1">
      <c r="B966" s="363" t="s">
        <v>28</v>
      </c>
      <c r="C966" s="364">
        <v>18525868000170</v>
      </c>
      <c r="D966" s="365" t="s">
        <v>14</v>
      </c>
      <c r="E966" s="365" t="s">
        <v>614</v>
      </c>
      <c r="F966" s="365"/>
      <c r="G966" s="366"/>
      <c r="H966" s="366" t="s">
        <v>865</v>
      </c>
      <c r="I966" s="366" t="s">
        <v>34</v>
      </c>
      <c r="J966" s="366" t="s">
        <v>608</v>
      </c>
      <c r="K966" s="367" t="s">
        <v>48</v>
      </c>
      <c r="L966" s="368"/>
      <c r="M966" s="368" t="s">
        <v>34</v>
      </c>
      <c r="N966" s="367">
        <v>368091</v>
      </c>
      <c r="O966" s="367" t="s">
        <v>1321</v>
      </c>
      <c r="P966" s="371">
        <v>41519</v>
      </c>
      <c r="Q966" s="372">
        <v>96595930.980000004</v>
      </c>
      <c r="R966" s="372">
        <v>155775472.21250004</v>
      </c>
      <c r="S966" s="367">
        <v>32</v>
      </c>
      <c r="T966" s="369">
        <v>-1.2494112508795507E-2</v>
      </c>
      <c r="U966" s="369">
        <v>-0.16151383101917116</v>
      </c>
      <c r="V966" s="369">
        <v>-9.960757498158801E-2</v>
      </c>
      <c r="W966" s="369">
        <v>-0.97648729618348273</v>
      </c>
      <c r="X966" s="369">
        <v>-0.10622182663082891</v>
      </c>
      <c r="Y966" s="369">
        <v>-0.80549940765701267</v>
      </c>
      <c r="Z966" s="369">
        <v>4.7614848628267259E-2</v>
      </c>
      <c r="AA966" s="369">
        <v>0.27065823577811354</v>
      </c>
      <c r="AB966" s="369">
        <v>0.12901758527421467</v>
      </c>
      <c r="AC966" s="373">
        <v>-1.5016489952109202</v>
      </c>
      <c r="AD966" s="555">
        <v>18525753000186</v>
      </c>
      <c r="AE966" s="370" t="s">
        <v>2513</v>
      </c>
      <c r="AF966" s="370" t="s">
        <v>2287</v>
      </c>
      <c r="AG966" s="374" t="s">
        <v>1445</v>
      </c>
      <c r="AH966" s="374" t="s">
        <v>2282</v>
      </c>
      <c r="AI966" s="374">
        <v>5000</v>
      </c>
      <c r="AJ966" s="374">
        <v>0</v>
      </c>
      <c r="AK966" s="374">
        <v>0</v>
      </c>
      <c r="AL966" s="369">
        <v>0.02</v>
      </c>
      <c r="AM966" s="369">
        <v>0.2</v>
      </c>
      <c r="AN966" s="369" t="s">
        <v>2296</v>
      </c>
      <c r="AO966" s="367" t="s">
        <v>1324</v>
      </c>
      <c r="AP966" s="370" t="s">
        <v>13</v>
      </c>
      <c r="AQ966" s="376" t="s">
        <v>674</v>
      </c>
      <c r="AR966" s="369">
        <v>4.6666666666666662E-3</v>
      </c>
      <c r="AS966" s="369">
        <v>4.6666666666666662E-3</v>
      </c>
      <c r="AT966" s="369"/>
      <c r="AX966" s="680"/>
      <c r="AY966" s="681"/>
      <c r="AZ966" s="681"/>
      <c r="BA966" s="681"/>
      <c r="BB966" s="682"/>
      <c r="BC966" s="681"/>
      <c r="BD966" s="681"/>
      <c r="BE966" s="681"/>
      <c r="BF966" s="681"/>
      <c r="BG966" s="682"/>
      <c r="BH966" s="682"/>
      <c r="BI966" s="683"/>
      <c r="BJ966" s="683"/>
      <c r="BK966" s="683"/>
      <c r="BL966" s="682"/>
      <c r="BM966" s="682"/>
      <c r="BN966" s="682"/>
      <c r="BO966" s="682"/>
      <c r="BP966" s="682"/>
      <c r="BQ966" s="682"/>
      <c r="BR966" s="682"/>
      <c r="BS966" s="682"/>
      <c r="BT966" s="685"/>
      <c r="BU966" s="686"/>
      <c r="BV966" s="684"/>
      <c r="BW966" s="687"/>
    </row>
    <row r="967" spans="2:75" ht="15.75" customHeight="1">
      <c r="B967" s="363" t="s">
        <v>1101</v>
      </c>
      <c r="C967" s="364">
        <v>17164789000119</v>
      </c>
      <c r="D967" s="365" t="s">
        <v>13</v>
      </c>
      <c r="E967" s="365" t="s">
        <v>616</v>
      </c>
      <c r="F967" s="365" t="s">
        <v>617</v>
      </c>
      <c r="G967" s="366" t="s">
        <v>34</v>
      </c>
      <c r="H967" s="366" t="s">
        <v>1337</v>
      </c>
      <c r="I967" s="366" t="s">
        <v>34</v>
      </c>
      <c r="J967" s="366" t="s">
        <v>608</v>
      </c>
      <c r="K967" s="367" t="s">
        <v>48</v>
      </c>
      <c r="L967" s="368"/>
      <c r="M967" s="368" t="s">
        <v>34</v>
      </c>
      <c r="N967" s="367">
        <v>333077</v>
      </c>
      <c r="O967" s="367" t="s">
        <v>1324</v>
      </c>
      <c r="P967" s="371">
        <v>41262</v>
      </c>
      <c r="Q967" s="372">
        <v>127614677.31999999</v>
      </c>
      <c r="R967" s="372">
        <v>215308425.17948407</v>
      </c>
      <c r="S967" s="367">
        <v>32</v>
      </c>
      <c r="T967" s="369">
        <v>2.0686364271326196E-2</v>
      </c>
      <c r="U967" s="369">
        <v>0.26741666852831153</v>
      </c>
      <c r="V967" s="369">
        <v>-2.398163005176035E-3</v>
      </c>
      <c r="W967" s="369">
        <v>-2.3510016273004017E-2</v>
      </c>
      <c r="X967" s="369">
        <v>-8.2937798726557821E-3</v>
      </c>
      <c r="Y967" s="369">
        <v>-6.2893239426961206E-2</v>
      </c>
      <c r="Z967" s="369">
        <v>7.3645033133563187E-2</v>
      </c>
      <c r="AA967" s="369">
        <v>0.41862224318650093</v>
      </c>
      <c r="AB967" s="369">
        <v>4.4340809640583921E-2</v>
      </c>
      <c r="AC967" s="373">
        <v>-2.2230758802736608</v>
      </c>
      <c r="AD967" s="555">
        <v>17102710000125</v>
      </c>
      <c r="AE967" s="370" t="s">
        <v>2513</v>
      </c>
      <c r="AF967" s="370" t="s">
        <v>2287</v>
      </c>
      <c r="AG967" s="374" t="s">
        <v>1445</v>
      </c>
      <c r="AH967" s="374" t="s">
        <v>2282</v>
      </c>
      <c r="AI967" s="374">
        <v>5000</v>
      </c>
      <c r="AJ967" s="374">
        <v>0</v>
      </c>
      <c r="AK967" s="374">
        <v>0</v>
      </c>
      <c r="AL967" s="369">
        <v>0.02</v>
      </c>
      <c r="AM967" s="369">
        <v>0.2</v>
      </c>
      <c r="AN967" s="369" t="s">
        <v>2296</v>
      </c>
      <c r="AO967" s="367" t="s">
        <v>1324</v>
      </c>
      <c r="AP967" s="370" t="s">
        <v>13</v>
      </c>
      <c r="AQ967" s="376" t="s">
        <v>674</v>
      </c>
      <c r="AR967" s="369">
        <v>4.6666666666666662E-3</v>
      </c>
      <c r="AS967" s="369">
        <v>4.6666666666666662E-3</v>
      </c>
      <c r="AT967" s="369"/>
      <c r="AX967" s="680"/>
      <c r="AY967" s="681"/>
      <c r="AZ967" s="681"/>
      <c r="BA967" s="681"/>
      <c r="BB967" s="682"/>
      <c r="BC967" s="681"/>
      <c r="BD967" s="681"/>
      <c r="BE967" s="681"/>
      <c r="BF967" s="681"/>
      <c r="BG967" s="682"/>
      <c r="BH967" s="682"/>
      <c r="BI967" s="683"/>
      <c r="BJ967" s="683"/>
      <c r="BK967" s="683"/>
      <c r="BL967" s="682"/>
      <c r="BM967" s="682"/>
      <c r="BN967" s="682"/>
      <c r="BO967" s="682"/>
      <c r="BP967" s="682"/>
      <c r="BQ967" s="682"/>
      <c r="BR967" s="682"/>
      <c r="BS967" s="682"/>
      <c r="BT967" s="685"/>
      <c r="BU967" s="686"/>
      <c r="BV967" s="684"/>
      <c r="BW967" s="687"/>
    </row>
    <row r="968" spans="2:75" ht="15.75" customHeight="1">
      <c r="B968" s="363" t="s">
        <v>649</v>
      </c>
      <c r="C968" s="364">
        <v>17162002000180</v>
      </c>
      <c r="D968" s="365" t="s">
        <v>13</v>
      </c>
      <c r="E968" s="365" t="s">
        <v>615</v>
      </c>
      <c r="F968" s="365" t="s">
        <v>619</v>
      </c>
      <c r="G968" s="366" t="s">
        <v>34</v>
      </c>
      <c r="H968" s="366" t="s">
        <v>1337</v>
      </c>
      <c r="I968" s="366" t="s">
        <v>34</v>
      </c>
      <c r="J968" s="366" t="s">
        <v>611</v>
      </c>
      <c r="K968" s="367" t="s">
        <v>48</v>
      </c>
      <c r="L968" s="368" t="s">
        <v>1339</v>
      </c>
      <c r="M968" s="368" t="s">
        <v>34</v>
      </c>
      <c r="N968" s="367">
        <v>326860</v>
      </c>
      <c r="O968" s="367" t="s">
        <v>1321</v>
      </c>
      <c r="P968" s="371">
        <v>41284</v>
      </c>
      <c r="Q968" s="372">
        <v>1571070429.99</v>
      </c>
      <c r="R968" s="372">
        <v>1713894191.3927774</v>
      </c>
      <c r="S968" s="367">
        <v>32</v>
      </c>
      <c r="T968" s="369">
        <v>7.948046020993571E-2</v>
      </c>
      <c r="U968" s="369">
        <v>1.0274594222387934</v>
      </c>
      <c r="V968" s="369">
        <v>8.657037473191842E-2</v>
      </c>
      <c r="W968" s="369">
        <v>0.84867914079012341</v>
      </c>
      <c r="X968" s="369">
        <v>0.1113184730634984</v>
      </c>
      <c r="Y968" s="369">
        <v>0.84414820341553909</v>
      </c>
      <c r="Z968" s="369">
        <v>0.23752689770621971</v>
      </c>
      <c r="AA968" s="369">
        <v>1.3501798899943993</v>
      </c>
      <c r="AB968" s="369">
        <v>3.5259064666037732E-2</v>
      </c>
      <c r="AC968" s="373">
        <v>-0.38267250879237985</v>
      </c>
      <c r="AD968" s="555">
        <v>17248340000139</v>
      </c>
      <c r="AE968" s="370" t="s">
        <v>2513</v>
      </c>
      <c r="AF968" s="370" t="s">
        <v>2287</v>
      </c>
      <c r="AG968" s="374" t="s">
        <v>1445</v>
      </c>
      <c r="AH968" s="374" t="s">
        <v>2282</v>
      </c>
      <c r="AI968" s="374">
        <v>10000</v>
      </c>
      <c r="AJ968" s="374">
        <v>1000</v>
      </c>
      <c r="AK968" s="374">
        <v>0</v>
      </c>
      <c r="AL968" s="369">
        <v>0.02</v>
      </c>
      <c r="AM968" s="369">
        <v>0.2</v>
      </c>
      <c r="AN968" s="369" t="s">
        <v>64</v>
      </c>
      <c r="AO968" s="367" t="s">
        <v>1324</v>
      </c>
      <c r="AP968" s="370" t="s">
        <v>13</v>
      </c>
      <c r="AQ968" s="376" t="s">
        <v>668</v>
      </c>
      <c r="AR968" s="369">
        <v>5.0000000000000001E-3</v>
      </c>
      <c r="AS968" s="369">
        <v>5.0000000000000001E-3</v>
      </c>
      <c r="AT968" s="369"/>
      <c r="AW968" s="680"/>
      <c r="AX968" s="680"/>
      <c r="AY968" s="681"/>
      <c r="AZ968" s="681"/>
      <c r="BA968" s="681"/>
      <c r="BB968" s="682"/>
      <c r="BC968" s="681"/>
      <c r="BD968" s="681"/>
      <c r="BE968" s="681"/>
      <c r="BF968" s="681"/>
      <c r="BG968" s="682"/>
      <c r="BH968" s="682"/>
      <c r="BI968" s="683"/>
      <c r="BJ968" s="683"/>
      <c r="BK968" s="683"/>
      <c r="BL968" s="218"/>
      <c r="BM968" s="682"/>
      <c r="BN968" s="682"/>
      <c r="BO968" s="682"/>
      <c r="BP968" s="682"/>
      <c r="BQ968" s="682"/>
      <c r="BR968" s="682"/>
      <c r="BS968" s="682"/>
      <c r="BT968" s="685"/>
      <c r="BU968" s="686"/>
      <c r="BV968" s="684"/>
      <c r="BW968" s="687"/>
    </row>
    <row r="969" spans="2:75" ht="15.75" customHeight="1">
      <c r="B969" s="363" t="s">
        <v>1102</v>
      </c>
      <c r="C969" s="364">
        <v>35342982000184</v>
      </c>
      <c r="D969" s="365" t="s">
        <v>13</v>
      </c>
      <c r="E969" s="365" t="s">
        <v>615</v>
      </c>
      <c r="F969" s="365" t="s">
        <v>619</v>
      </c>
      <c r="G969" s="366" t="s">
        <v>34</v>
      </c>
      <c r="H969" s="366" t="s">
        <v>1337</v>
      </c>
      <c r="I969" s="366" t="s">
        <v>34</v>
      </c>
      <c r="J969" s="366" t="s">
        <v>608</v>
      </c>
      <c r="K969" s="367" t="s">
        <v>48</v>
      </c>
      <c r="L969" s="368"/>
      <c r="M969" s="368" t="s">
        <v>34</v>
      </c>
      <c r="N969" s="367">
        <v>522643</v>
      </c>
      <c r="O969" s="367" t="s">
        <v>1321</v>
      </c>
      <c r="P969" s="371">
        <v>43844</v>
      </c>
      <c r="Q969" s="372">
        <v>246234221.80000001</v>
      </c>
      <c r="R969" s="372">
        <v>256874224.49206358</v>
      </c>
      <c r="S969" s="367">
        <v>32</v>
      </c>
      <c r="T969" s="369">
        <v>7.9307193868736636E-2</v>
      </c>
      <c r="U969" s="369">
        <v>1.0252195744277515</v>
      </c>
      <c r="V969" s="369">
        <v>8.6438831920282677E-2</v>
      </c>
      <c r="W969" s="369">
        <v>0.84738958139175136</v>
      </c>
      <c r="X969" s="369">
        <v>0.11082214172020577</v>
      </c>
      <c r="Y969" s="369">
        <v>0.84038443267552621</v>
      </c>
      <c r="Z969" s="369" t="s">
        <v>1421</v>
      </c>
      <c r="AA969" s="369" t="s">
        <v>1421</v>
      </c>
      <c r="AB969" s="369">
        <v>3.5134417247719138E-2</v>
      </c>
      <c r="AC969" s="373">
        <v>-0.38760138752373402</v>
      </c>
      <c r="AD969" s="555">
        <v>35618031000195</v>
      </c>
      <c r="AE969" s="370" t="s">
        <v>2292</v>
      </c>
      <c r="AF969" s="370" t="s">
        <v>2278</v>
      </c>
      <c r="AG969" s="374" t="s">
        <v>1444</v>
      </c>
      <c r="AH969" s="374" t="s">
        <v>2282</v>
      </c>
      <c r="AI969" s="374">
        <v>1000</v>
      </c>
      <c r="AJ969" s="374">
        <v>1000</v>
      </c>
      <c r="AK969" s="374">
        <v>0</v>
      </c>
      <c r="AL969" s="369">
        <v>0</v>
      </c>
      <c r="AM969" s="369" t="s">
        <v>34</v>
      </c>
      <c r="AN969" s="369" t="s">
        <v>34</v>
      </c>
      <c r="AO969" s="367" t="s">
        <v>1324</v>
      </c>
      <c r="AP969" s="370" t="s">
        <v>13</v>
      </c>
      <c r="AQ969" s="376" t="s">
        <v>668</v>
      </c>
      <c r="AR969" s="369">
        <v>5.0000000000000001E-3</v>
      </c>
      <c r="AS969" s="369">
        <v>5.0000000000000001E-3</v>
      </c>
      <c r="AT969" s="369"/>
      <c r="AX969" s="680"/>
      <c r="AY969" s="681"/>
      <c r="AZ969" s="681"/>
      <c r="BA969" s="681"/>
      <c r="BB969" s="682"/>
      <c r="BC969" s="681"/>
      <c r="BD969" s="681"/>
      <c r="BE969" s="681"/>
      <c r="BF969" s="681"/>
      <c r="BG969" s="682"/>
      <c r="BH969" s="682"/>
      <c r="BI969" s="683"/>
      <c r="BJ969" s="683"/>
      <c r="BK969" s="683"/>
      <c r="BL969" s="682"/>
      <c r="BM969" s="682"/>
      <c r="BN969" s="682"/>
      <c r="BO969" s="682"/>
      <c r="BP969" s="682"/>
      <c r="BQ969" s="682"/>
      <c r="BR969" s="682"/>
      <c r="BS969" s="682"/>
      <c r="BT969" s="685"/>
      <c r="BU969" s="686"/>
      <c r="BV969" s="684"/>
      <c r="BW969" s="687"/>
    </row>
    <row r="970" spans="2:75" ht="15.75" customHeight="1">
      <c r="B970" s="363" t="s">
        <v>569</v>
      </c>
      <c r="C970" s="364">
        <v>12823624000198</v>
      </c>
      <c r="D970" s="365" t="s">
        <v>14</v>
      </c>
      <c r="E970" s="365" t="s">
        <v>614</v>
      </c>
      <c r="F970" s="365"/>
      <c r="G970" s="366"/>
      <c r="H970" s="366" t="s">
        <v>865</v>
      </c>
      <c r="I970" s="366" t="s">
        <v>34</v>
      </c>
      <c r="J970" s="366" t="s">
        <v>608</v>
      </c>
      <c r="K970" s="367" t="s">
        <v>48</v>
      </c>
      <c r="L970" s="368"/>
      <c r="M970" s="368" t="s">
        <v>1418</v>
      </c>
      <c r="N970" s="367">
        <v>265519</v>
      </c>
      <c r="O970" s="367" t="s">
        <v>1321</v>
      </c>
      <c r="P970" s="371">
        <v>40532</v>
      </c>
      <c r="Q970" s="372">
        <v>337243672.35000002</v>
      </c>
      <c r="R970" s="372">
        <v>374175326.75158757</v>
      </c>
      <c r="S970" s="367">
        <v>52</v>
      </c>
      <c r="T970" s="369">
        <v>5.8983020011032616E-2</v>
      </c>
      <c r="U970" s="369">
        <v>0.7624850120691542</v>
      </c>
      <c r="V970" s="369">
        <v>-2.2118158588095072E-2</v>
      </c>
      <c r="W970" s="369">
        <v>-0.21683191143081978</v>
      </c>
      <c r="X970" s="369">
        <v>8.5680307380143095E-2</v>
      </c>
      <c r="Y970" s="369">
        <v>0.64972933559537926</v>
      </c>
      <c r="Z970" s="369">
        <v>0.15448125574441196</v>
      </c>
      <c r="AA970" s="369">
        <v>0.87812153866111464</v>
      </c>
      <c r="AB970" s="369">
        <v>0.16985324048072889</v>
      </c>
      <c r="AC970" s="373">
        <v>-0.61900543731340751</v>
      </c>
      <c r="AD970" s="555">
        <v>15174615000101</v>
      </c>
      <c r="AE970" s="370" t="s">
        <v>2514</v>
      </c>
      <c r="AF970" s="370" t="s">
        <v>2287</v>
      </c>
      <c r="AG970" s="374" t="s">
        <v>1445</v>
      </c>
      <c r="AH970" s="374" t="s">
        <v>2279</v>
      </c>
      <c r="AI970" s="374">
        <v>50000</v>
      </c>
      <c r="AJ970" s="374">
        <v>10000</v>
      </c>
      <c r="AK970" s="374">
        <v>10000</v>
      </c>
      <c r="AL970" s="369">
        <v>0.02</v>
      </c>
      <c r="AM970" s="369">
        <v>0.15</v>
      </c>
      <c r="AN970" s="369" t="s">
        <v>2296</v>
      </c>
      <c r="AO970" s="367" t="s">
        <v>1324</v>
      </c>
      <c r="AP970" s="370" t="s">
        <v>716</v>
      </c>
      <c r="AQ970" s="376" t="s">
        <v>659</v>
      </c>
      <c r="AR970" s="369">
        <v>3.3333333333333331E-3</v>
      </c>
      <c r="AS970" s="369">
        <v>3.3333333333333331E-3</v>
      </c>
      <c r="AT970" s="369"/>
      <c r="AX970" s="680"/>
      <c r="AY970" s="681"/>
      <c r="AZ970" s="681"/>
      <c r="BA970" s="681"/>
      <c r="BB970" s="682"/>
      <c r="BC970" s="681"/>
      <c r="BD970" s="681"/>
      <c r="BE970" s="681"/>
      <c r="BF970" s="681"/>
      <c r="BG970" s="682"/>
      <c r="BH970" s="682"/>
      <c r="BI970" s="683"/>
      <c r="BJ970" s="683"/>
      <c r="BK970" s="683"/>
      <c r="BL970" s="682"/>
      <c r="BM970" s="682"/>
      <c r="BN970" s="682"/>
      <c r="BO970" s="682"/>
      <c r="BP970" s="682"/>
      <c r="BQ970" s="682"/>
      <c r="BR970" s="682"/>
      <c r="BS970" s="682"/>
      <c r="BT970" s="685"/>
      <c r="BU970" s="686"/>
      <c r="BV970" s="684"/>
      <c r="BW970" s="687"/>
    </row>
    <row r="971" spans="2:75" ht="15.75" customHeight="1">
      <c r="B971" s="363" t="s">
        <v>318</v>
      </c>
      <c r="C971" s="364">
        <v>33146540000137</v>
      </c>
      <c r="D971" s="365" t="s">
        <v>14</v>
      </c>
      <c r="E971" s="365" t="s">
        <v>614</v>
      </c>
      <c r="F971" s="365"/>
      <c r="G971" s="366"/>
      <c r="H971" s="366" t="s">
        <v>865</v>
      </c>
      <c r="I971" s="366" t="s">
        <v>34</v>
      </c>
      <c r="J971" s="366" t="s">
        <v>608</v>
      </c>
      <c r="K971" s="367" t="s">
        <v>48</v>
      </c>
      <c r="L971" s="368"/>
      <c r="M971" s="368" t="s">
        <v>1418</v>
      </c>
      <c r="N971" s="367">
        <v>499374</v>
      </c>
      <c r="O971" s="367" t="s">
        <v>1321</v>
      </c>
      <c r="P971" s="371">
        <v>43612</v>
      </c>
      <c r="Q971" s="372">
        <v>113015929.09</v>
      </c>
      <c r="R971" s="372">
        <v>103699329.19892855</v>
      </c>
      <c r="S971" s="367">
        <v>53</v>
      </c>
      <c r="T971" s="369">
        <v>5.923408712326883E-2</v>
      </c>
      <c r="U971" s="369">
        <v>0.76573060563265427</v>
      </c>
      <c r="V971" s="369">
        <v>-2.1270786078095072E-2</v>
      </c>
      <c r="W971" s="369">
        <v>-0.20852482744345177</v>
      </c>
      <c r="X971" s="369">
        <v>8.2593519874638144E-2</v>
      </c>
      <c r="Y971" s="369">
        <v>0.62632166519361954</v>
      </c>
      <c r="Z971" s="369">
        <v>0.15554817835800661</v>
      </c>
      <c r="AA971" s="369">
        <v>0.88418627268057481</v>
      </c>
      <c r="AB971" s="369">
        <v>0.1678842881159455</v>
      </c>
      <c r="AC971" s="373">
        <v>-0.62307725140095338</v>
      </c>
      <c r="AD971" s="555">
        <v>32786258000151</v>
      </c>
      <c r="AE971" s="370" t="s">
        <v>2292</v>
      </c>
      <c r="AF971" s="370" t="s">
        <v>2278</v>
      </c>
      <c r="AG971" s="374" t="s">
        <v>1444</v>
      </c>
      <c r="AH971" s="374" t="s">
        <v>2279</v>
      </c>
      <c r="AI971" s="374">
        <v>5000</v>
      </c>
      <c r="AJ971" s="374">
        <v>5000</v>
      </c>
      <c r="AK971" s="374">
        <v>0</v>
      </c>
      <c r="AL971" s="369">
        <v>0</v>
      </c>
      <c r="AM971" s="369" t="s">
        <v>34</v>
      </c>
      <c r="AN971" s="369" t="s">
        <v>34</v>
      </c>
      <c r="AO971" s="367" t="s">
        <v>1324</v>
      </c>
      <c r="AP971" s="370" t="s">
        <v>716</v>
      </c>
      <c r="AQ971" s="376" t="s">
        <v>659</v>
      </c>
      <c r="AR971" s="369">
        <v>3.3333333333333331E-3</v>
      </c>
      <c r="AS971" s="369">
        <v>3.3333333333333331E-3</v>
      </c>
      <c r="AT971" s="369"/>
      <c r="AX971" s="680"/>
      <c r="AY971" s="681"/>
      <c r="AZ971" s="681"/>
      <c r="BA971" s="681"/>
      <c r="BB971" s="682"/>
      <c r="BC971" s="681"/>
      <c r="BD971" s="681"/>
      <c r="BE971" s="681"/>
      <c r="BF971" s="681"/>
      <c r="BG971" s="682"/>
      <c r="BH971" s="682"/>
      <c r="BI971" s="683"/>
      <c r="BJ971" s="683"/>
      <c r="BK971" s="683"/>
      <c r="BL971" s="682"/>
      <c r="BM971" s="682"/>
      <c r="BN971" s="682"/>
      <c r="BO971" s="682"/>
      <c r="BP971" s="682"/>
      <c r="BQ971" s="682"/>
      <c r="BR971" s="682"/>
      <c r="BS971" s="682"/>
      <c r="BT971" s="685"/>
      <c r="BU971" s="686"/>
      <c r="BV971" s="684"/>
      <c r="BW971" s="687"/>
    </row>
    <row r="972" spans="2:75" ht="15.75" customHeight="1">
      <c r="B972" s="363" t="s">
        <v>570</v>
      </c>
      <c r="C972" s="364">
        <v>19496576000110</v>
      </c>
      <c r="D972" s="365" t="s">
        <v>14</v>
      </c>
      <c r="E972" s="365" t="s">
        <v>614</v>
      </c>
      <c r="F972" s="365"/>
      <c r="G972" s="366"/>
      <c r="H972" s="366" t="s">
        <v>865</v>
      </c>
      <c r="I972" s="366" t="s">
        <v>34</v>
      </c>
      <c r="J972" s="366" t="s">
        <v>608</v>
      </c>
      <c r="K972" s="367" t="s">
        <v>48</v>
      </c>
      <c r="L972" s="368"/>
      <c r="M972" s="368" t="s">
        <v>1418</v>
      </c>
      <c r="N972" s="367">
        <v>375756</v>
      </c>
      <c r="O972" s="367" t="s">
        <v>1321</v>
      </c>
      <c r="P972" s="371">
        <v>41705</v>
      </c>
      <c r="Q972" s="372">
        <v>190520779.27000001</v>
      </c>
      <c r="R972" s="372">
        <v>217975140.24440476</v>
      </c>
      <c r="S972" s="367">
        <v>51</v>
      </c>
      <c r="T972" s="369">
        <v>5.8407557884210703E-2</v>
      </c>
      <c r="U972" s="369">
        <v>0.75504590083624223</v>
      </c>
      <c r="V972" s="369">
        <v>-2.2763571860069609E-2</v>
      </c>
      <c r="W972" s="369">
        <v>-0.22315911958730636</v>
      </c>
      <c r="X972" s="369">
        <v>8.4096283021078078E-2</v>
      </c>
      <c r="Y972" s="369">
        <v>0.63771739112585313</v>
      </c>
      <c r="Z972" s="369">
        <v>0.14917148335829467</v>
      </c>
      <c r="AA972" s="369">
        <v>0.84793907105254018</v>
      </c>
      <c r="AB972" s="369">
        <v>0.17060623148572948</v>
      </c>
      <c r="AC972" s="373">
        <v>-0.61939437125081864</v>
      </c>
      <c r="AD972" s="555">
        <v>19418024000193</v>
      </c>
      <c r="AE972" s="370" t="s">
        <v>2514</v>
      </c>
      <c r="AF972" s="370" t="s">
        <v>2287</v>
      </c>
      <c r="AG972" s="374" t="s">
        <v>1445</v>
      </c>
      <c r="AH972" s="374" t="s">
        <v>2282</v>
      </c>
      <c r="AI972" s="374">
        <v>50000</v>
      </c>
      <c r="AJ972" s="374">
        <v>10000</v>
      </c>
      <c r="AK972" s="374">
        <v>10000</v>
      </c>
      <c r="AL972" s="369">
        <v>0.02</v>
      </c>
      <c r="AM972" s="369">
        <v>0.15</v>
      </c>
      <c r="AN972" s="369" t="s">
        <v>34</v>
      </c>
      <c r="AO972" s="367" t="s">
        <v>1324</v>
      </c>
      <c r="AP972" s="370" t="s">
        <v>13</v>
      </c>
      <c r="AQ972" s="376" t="s">
        <v>668</v>
      </c>
      <c r="AR972" s="369">
        <v>3.3333333333333331E-3</v>
      </c>
      <c r="AS972" s="369">
        <v>3.3333333333333331E-3</v>
      </c>
      <c r="AT972" s="369"/>
      <c r="AX972" s="680"/>
      <c r="AY972" s="681"/>
      <c r="AZ972" s="681"/>
      <c r="BA972" s="681"/>
      <c r="BB972" s="682"/>
      <c r="BC972" s="681"/>
      <c r="BD972" s="681"/>
      <c r="BE972" s="681"/>
      <c r="BF972" s="681"/>
      <c r="BG972" s="682"/>
      <c r="BH972" s="682"/>
      <c r="BI972" s="683"/>
      <c r="BJ972" s="683"/>
      <c r="BK972" s="683"/>
      <c r="BL972" s="682"/>
      <c r="BM972" s="682"/>
      <c r="BN972" s="682"/>
      <c r="BO972" s="682"/>
      <c r="BP972" s="682"/>
      <c r="BQ972" s="682"/>
      <c r="BR972" s="682"/>
      <c r="BS972" s="682"/>
      <c r="BT972" s="685"/>
      <c r="BU972" s="686"/>
      <c r="BV972" s="684"/>
      <c r="BW972" s="687"/>
    </row>
    <row r="973" spans="2:75" ht="15.75" customHeight="1">
      <c r="B973" s="363" t="s">
        <v>319</v>
      </c>
      <c r="C973" s="364">
        <v>36014054000153</v>
      </c>
      <c r="D973" s="365" t="s">
        <v>14</v>
      </c>
      <c r="E973" s="365" t="s">
        <v>607</v>
      </c>
      <c r="F973" s="365"/>
      <c r="G973" s="366"/>
      <c r="H973" s="366" t="s">
        <v>34</v>
      </c>
      <c r="I973" s="366" t="s">
        <v>34</v>
      </c>
      <c r="J973" s="366" t="s">
        <v>608</v>
      </c>
      <c r="K973" s="367" t="s">
        <v>48</v>
      </c>
      <c r="L973" s="368"/>
      <c r="M973" s="368" t="s">
        <v>1418</v>
      </c>
      <c r="N973" s="367">
        <v>531162</v>
      </c>
      <c r="O973" s="367" t="s">
        <v>1321</v>
      </c>
      <c r="P973" s="371">
        <v>43899</v>
      </c>
      <c r="Q973" s="372">
        <v>12047043.529999999</v>
      </c>
      <c r="R973" s="372">
        <v>11592256.543055551</v>
      </c>
      <c r="S973" s="367">
        <v>32</v>
      </c>
      <c r="T973" s="369">
        <v>5.9194289701752556E-2</v>
      </c>
      <c r="U973" s="369">
        <v>0.76521613659699816</v>
      </c>
      <c r="V973" s="369">
        <v>-6.6624069924104412E-2</v>
      </c>
      <c r="W973" s="369">
        <v>-0.65313865851019448</v>
      </c>
      <c r="X973" s="369">
        <v>4.5928808331853199E-2</v>
      </c>
      <c r="Y973" s="369">
        <v>0.34828649703302061</v>
      </c>
      <c r="Z973" s="369" t="s">
        <v>1421</v>
      </c>
      <c r="AA973" s="369" t="s">
        <v>1421</v>
      </c>
      <c r="AB973" s="369">
        <v>0.22415509919723173</v>
      </c>
      <c r="AC973" s="373">
        <v>-0.62920882841852699</v>
      </c>
      <c r="AD973" s="555">
        <v>35916259000161</v>
      </c>
      <c r="AE973" s="370" t="s">
        <v>2292</v>
      </c>
      <c r="AF973" s="370" t="s">
        <v>2278</v>
      </c>
      <c r="AG973" s="374" t="s">
        <v>1444</v>
      </c>
      <c r="AH973" s="374" t="s">
        <v>2282</v>
      </c>
      <c r="AI973" s="374">
        <v>1000</v>
      </c>
      <c r="AJ973" s="374">
        <v>1000</v>
      </c>
      <c r="AK973" s="374">
        <v>0</v>
      </c>
      <c r="AL973" s="369">
        <v>0</v>
      </c>
      <c r="AM973" s="369" t="s">
        <v>34</v>
      </c>
      <c r="AN973" s="369" t="s">
        <v>34</v>
      </c>
      <c r="AO973" s="367" t="s">
        <v>1324</v>
      </c>
      <c r="AP973" s="370" t="s">
        <v>716</v>
      </c>
      <c r="AQ973" s="376" t="s">
        <v>659</v>
      </c>
      <c r="AR973" s="369">
        <v>3.3333333333333331E-3</v>
      </c>
      <c r="AS973" s="369">
        <v>3.3333333333333331E-3</v>
      </c>
      <c r="AT973" s="369"/>
      <c r="AX973" s="680"/>
      <c r="AY973" s="681"/>
      <c r="AZ973" s="681"/>
      <c r="BA973" s="681"/>
      <c r="BB973" s="682"/>
      <c r="BC973" s="681"/>
      <c r="BD973" s="681"/>
      <c r="BE973" s="681"/>
      <c r="BF973" s="681"/>
      <c r="BG973" s="682"/>
      <c r="BH973" s="682"/>
      <c r="BI973" s="683"/>
      <c r="BJ973" s="683"/>
      <c r="BK973" s="683"/>
      <c r="BL973" s="682"/>
      <c r="BM973" s="682"/>
      <c r="BN973" s="682"/>
      <c r="BO973" s="682"/>
      <c r="BP973" s="682"/>
      <c r="BQ973" s="682"/>
      <c r="BR973" s="682"/>
      <c r="BS973" s="682"/>
      <c r="BT973" s="685"/>
      <c r="BU973" s="686"/>
      <c r="BV973" s="684"/>
      <c r="BW973" s="687"/>
    </row>
    <row r="974" spans="2:75" ht="15.75" customHeight="1">
      <c r="B974" s="363" t="s">
        <v>1713</v>
      </c>
      <c r="C974" s="364">
        <v>17157131000180</v>
      </c>
      <c r="D974" s="365" t="s">
        <v>14</v>
      </c>
      <c r="E974" s="365" t="s">
        <v>607</v>
      </c>
      <c r="F974" s="365"/>
      <c r="G974" s="366"/>
      <c r="H974" s="366" t="s">
        <v>34</v>
      </c>
      <c r="I974" s="366" t="s">
        <v>34</v>
      </c>
      <c r="J974" s="366" t="s">
        <v>608</v>
      </c>
      <c r="K974" s="367" t="s">
        <v>48</v>
      </c>
      <c r="L974" s="368"/>
      <c r="M974" s="368"/>
      <c r="N974" s="367">
        <v>321141</v>
      </c>
      <c r="O974" s="367" t="s">
        <v>1324</v>
      </c>
      <c r="P974" s="371">
        <v>41264</v>
      </c>
      <c r="Q974" s="372">
        <v>439327729.38999999</v>
      </c>
      <c r="R974" s="372">
        <v>467541879.54650772</v>
      </c>
      <c r="S974" s="367">
        <v>32</v>
      </c>
      <c r="T974" s="369">
        <v>6.8798747103575142E-2</v>
      </c>
      <c r="U974" s="369">
        <v>0.77384235784831901</v>
      </c>
      <c r="V974" s="369">
        <v>4.5405486419987096E-3</v>
      </c>
      <c r="W974" s="369">
        <v>4.167183146733399E-2</v>
      </c>
      <c r="X974" s="369">
        <v>0.1302202201283873</v>
      </c>
      <c r="Y974" s="369">
        <v>0.9156813001405697</v>
      </c>
      <c r="Z974" s="369">
        <v>9.1476227154313472E-2</v>
      </c>
      <c r="AA974" s="369">
        <v>0.4998776693052705</v>
      </c>
      <c r="AB974" s="369">
        <v>0.2287523685382184</v>
      </c>
      <c r="AC974" s="373">
        <v>-0.31838263595085614</v>
      </c>
      <c r="AD974" s="555">
        <v>27227810000131</v>
      </c>
      <c r="AE974" s="370" t="s">
        <v>2514</v>
      </c>
      <c r="AF974" s="370" t="s">
        <v>2287</v>
      </c>
      <c r="AG974" s="374" t="s">
        <v>1445</v>
      </c>
      <c r="AH974" s="374" t="s">
        <v>2282</v>
      </c>
      <c r="AI974" s="374">
        <v>50000</v>
      </c>
      <c r="AJ974" s="374">
        <v>10000</v>
      </c>
      <c r="AK974" s="374">
        <v>10000</v>
      </c>
      <c r="AL974" s="369">
        <v>0.02</v>
      </c>
      <c r="AM974" s="369">
        <v>0.2</v>
      </c>
      <c r="AN974" s="369" t="s">
        <v>2296</v>
      </c>
      <c r="AO974" s="367" t="s">
        <v>1324</v>
      </c>
      <c r="AP974" s="370" t="s">
        <v>716</v>
      </c>
      <c r="AQ974" s="376" t="s">
        <v>665</v>
      </c>
      <c r="AR974" s="369">
        <v>3.3333333333333331E-3</v>
      </c>
      <c r="AS974" s="369">
        <v>3.3333333333333331E-3</v>
      </c>
      <c r="AT974" s="369"/>
      <c r="AX974" s="680"/>
      <c r="AY974" s="681"/>
      <c r="AZ974" s="681"/>
      <c r="BA974" s="681"/>
      <c r="BB974" s="682"/>
      <c r="BC974" s="681"/>
      <c r="BD974" s="681"/>
      <c r="BE974" s="681"/>
      <c r="BF974" s="681"/>
      <c r="BG974" s="682"/>
      <c r="BH974" s="682"/>
      <c r="BI974" s="683"/>
      <c r="BJ974" s="683"/>
      <c r="BK974" s="683"/>
      <c r="BL974" s="682"/>
      <c r="BM974" s="682"/>
      <c r="BN974" s="682"/>
      <c r="BO974" s="682"/>
      <c r="BP974" s="682"/>
      <c r="BQ974" s="682"/>
      <c r="BR974" s="682"/>
      <c r="BS974" s="682"/>
      <c r="BT974" s="685"/>
      <c r="BU974" s="686"/>
      <c r="BV974" s="684"/>
      <c r="BW974" s="687"/>
    </row>
    <row r="975" spans="2:75" ht="15.75" customHeight="1">
      <c r="B975" s="363" t="s">
        <v>1103</v>
      </c>
      <c r="C975" s="364">
        <v>39846732000132</v>
      </c>
      <c r="D975" s="365" t="s">
        <v>14</v>
      </c>
      <c r="E975" s="365" t="s">
        <v>607</v>
      </c>
      <c r="F975" s="365"/>
      <c r="G975" s="366"/>
      <c r="H975" s="366" t="s">
        <v>34</v>
      </c>
      <c r="I975" s="366" t="s">
        <v>34</v>
      </c>
      <c r="J975" s="366" t="s">
        <v>608</v>
      </c>
      <c r="K975" s="367" t="s">
        <v>48</v>
      </c>
      <c r="L975" s="368"/>
      <c r="M975" s="368" t="s">
        <v>1418</v>
      </c>
      <c r="N975" s="367">
        <v>567795</v>
      </c>
      <c r="O975" s="367" t="s">
        <v>1321</v>
      </c>
      <c r="P975" s="371">
        <v>44193</v>
      </c>
      <c r="Q975" s="372">
        <v>17267009.969999999</v>
      </c>
      <c r="R975" s="372">
        <v>16213828.455357144</v>
      </c>
      <c r="S975" s="367">
        <v>32</v>
      </c>
      <c r="T975" s="369">
        <v>1.6144458076958745E-2</v>
      </c>
      <c r="U975" s="369">
        <v>0.20870256065825907</v>
      </c>
      <c r="V975" s="369">
        <v>-0.18112152224995659</v>
      </c>
      <c r="W975" s="369">
        <v>-1.7755965404758511</v>
      </c>
      <c r="X975" s="369" t="s">
        <v>1421</v>
      </c>
      <c r="Y975" s="369" t="s">
        <v>1421</v>
      </c>
      <c r="Z975" s="369" t="s">
        <v>1421</v>
      </c>
      <c r="AA975" s="369" t="s">
        <v>1421</v>
      </c>
      <c r="AB975" s="369">
        <v>0.21930681372506836</v>
      </c>
      <c r="AC975" s="373">
        <v>-1.2443429283693872</v>
      </c>
      <c r="AD975" s="555">
        <v>0</v>
      </c>
      <c r="AE975" s="370" t="s">
        <v>2515</v>
      </c>
      <c r="AF975" s="370" t="s">
        <v>2278</v>
      </c>
      <c r="AG975" s="374" t="s">
        <v>1444</v>
      </c>
      <c r="AH975" s="374" t="s">
        <v>2279</v>
      </c>
      <c r="AI975" s="374">
        <v>5000</v>
      </c>
      <c r="AJ975" s="374">
        <v>5000</v>
      </c>
      <c r="AK975" s="374">
        <v>5000</v>
      </c>
      <c r="AL975" s="369">
        <v>0.01</v>
      </c>
      <c r="AM975" s="369">
        <v>0.1</v>
      </c>
      <c r="AN975" s="369" t="s">
        <v>34</v>
      </c>
      <c r="AO975" s="367" t="s">
        <v>1324</v>
      </c>
      <c r="AP975" s="370" t="s">
        <v>716</v>
      </c>
      <c r="AQ975" s="376" t="s">
        <v>659</v>
      </c>
      <c r="AR975" s="369">
        <v>3.3333333333333331E-3</v>
      </c>
      <c r="AS975" s="369">
        <v>3.3333333333333331E-3</v>
      </c>
      <c r="AT975" s="369"/>
      <c r="AX975" s="680"/>
      <c r="AY975" s="681"/>
      <c r="AZ975" s="681"/>
      <c r="BA975" s="681"/>
      <c r="BB975" s="682"/>
      <c r="BC975" s="681"/>
      <c r="BD975" s="681"/>
      <c r="BE975" s="681"/>
      <c r="BF975" s="681"/>
      <c r="BG975" s="682"/>
      <c r="BH975" s="682"/>
      <c r="BI975" s="683"/>
      <c r="BJ975" s="683"/>
      <c r="BK975" s="683"/>
      <c r="BL975" s="682"/>
      <c r="BM975" s="682"/>
      <c r="BN975" s="682"/>
      <c r="BO975" s="682"/>
      <c r="BP975" s="682"/>
      <c r="BQ975" s="682"/>
      <c r="BR975" s="682"/>
      <c r="BS975" s="682"/>
      <c r="BT975" s="685"/>
      <c r="BU975" s="686"/>
      <c r="BV975" s="684"/>
      <c r="BW975" s="687"/>
    </row>
    <row r="976" spans="2:75" ht="15.75" customHeight="1">
      <c r="B976" s="363" t="s">
        <v>1104</v>
      </c>
      <c r="C976" s="364">
        <v>27181717000133</v>
      </c>
      <c r="D976" s="365" t="s">
        <v>14</v>
      </c>
      <c r="E976" s="365" t="s">
        <v>607</v>
      </c>
      <c r="F976" s="365" t="s">
        <v>860</v>
      </c>
      <c r="G976" s="366"/>
      <c r="H976" s="366" t="s">
        <v>34</v>
      </c>
      <c r="I976" s="366" t="s">
        <v>34</v>
      </c>
      <c r="J976" s="366" t="s">
        <v>611</v>
      </c>
      <c r="K976" s="367"/>
      <c r="L976" s="368"/>
      <c r="M976" s="368" t="s">
        <v>34</v>
      </c>
      <c r="N976" s="367">
        <v>480673</v>
      </c>
      <c r="O976" s="367" t="s">
        <v>1321</v>
      </c>
      <c r="P976" s="371">
        <v>43418</v>
      </c>
      <c r="Q976" s="372">
        <v>18524217.530000001</v>
      </c>
      <c r="R976" s="372">
        <v>30482038.199246027</v>
      </c>
      <c r="S976" s="367">
        <v>6</v>
      </c>
      <c r="T976" s="369">
        <v>-0.18663470580016561</v>
      </c>
      <c r="U976" s="369">
        <v>-2.4126632694959387</v>
      </c>
      <c r="V976" s="369">
        <v>-0.13031596591600147</v>
      </c>
      <c r="W976" s="369">
        <v>-1.2775322080712945</v>
      </c>
      <c r="X976" s="369">
        <v>1.8115121685086777E-2</v>
      </c>
      <c r="Y976" s="369">
        <v>0.13737025854097984</v>
      </c>
      <c r="Z976" s="369">
        <v>0.4603123170784349</v>
      </c>
      <c r="AA976" s="369">
        <v>2.6165644381240702</v>
      </c>
      <c r="AB976" s="369">
        <v>0.17766792055132186</v>
      </c>
      <c r="AC976" s="373">
        <v>-1.2439506655402839</v>
      </c>
      <c r="AD976" s="555">
        <v>0</v>
      </c>
      <c r="AE976" s="370" t="s">
        <v>2516</v>
      </c>
      <c r="AF976" s="370" t="s">
        <v>2278</v>
      </c>
      <c r="AG976" s="374" t="s">
        <v>1444</v>
      </c>
      <c r="AH976" s="374" t="s">
        <v>2279</v>
      </c>
      <c r="AI976" s="374">
        <v>5000</v>
      </c>
      <c r="AJ976" s="374">
        <v>200</v>
      </c>
      <c r="AK976" s="374">
        <v>200</v>
      </c>
      <c r="AL976" s="369">
        <v>1.7500000000000002E-2</v>
      </c>
      <c r="AM976" s="369" t="s">
        <v>34</v>
      </c>
      <c r="AN976" s="369" t="s">
        <v>2296</v>
      </c>
      <c r="AO976" s="367" t="s">
        <v>1324</v>
      </c>
      <c r="AP976" s="370" t="s">
        <v>716</v>
      </c>
      <c r="AQ976" s="376" t="s">
        <v>687</v>
      </c>
      <c r="AR976" s="369">
        <v>5.8333333333333336E-3</v>
      </c>
      <c r="AS976" s="369">
        <v>5.8333333333333336E-3</v>
      </c>
      <c r="AT976" s="369"/>
      <c r="AX976" s="680"/>
      <c r="AY976" s="681"/>
      <c r="AZ976" s="681"/>
      <c r="BA976" s="681"/>
      <c r="BB976" s="682"/>
      <c r="BC976" s="681"/>
      <c r="BD976" s="681"/>
      <c r="BE976" s="681"/>
      <c r="BF976" s="681"/>
      <c r="BG976" s="682"/>
      <c r="BH976" s="682"/>
      <c r="BI976" s="683"/>
      <c r="BJ976" s="683"/>
      <c r="BK976" s="683"/>
      <c r="BL976" s="682"/>
      <c r="BM976" s="682"/>
      <c r="BN976" s="682"/>
      <c r="BO976" s="682"/>
      <c r="BP976" s="682"/>
      <c r="BQ976" s="682"/>
      <c r="BR976" s="682"/>
      <c r="BS976" s="682"/>
      <c r="BT976" s="685"/>
      <c r="BU976" s="686"/>
      <c r="BV976" s="684"/>
      <c r="BW976" s="687"/>
    </row>
    <row r="977" spans="2:75" ht="15.75" customHeight="1">
      <c r="B977" s="363" t="s">
        <v>1105</v>
      </c>
      <c r="C977" s="364">
        <v>24597757000172</v>
      </c>
      <c r="D977" s="365" t="s">
        <v>14</v>
      </c>
      <c r="E977" s="365" t="s">
        <v>607</v>
      </c>
      <c r="F977" s="365"/>
      <c r="G977" s="366"/>
      <c r="H977" s="366" t="s">
        <v>34</v>
      </c>
      <c r="I977" s="366" t="s">
        <v>34</v>
      </c>
      <c r="J977" s="366" t="s">
        <v>611</v>
      </c>
      <c r="K977" s="367"/>
      <c r="L977" s="368"/>
      <c r="M977" s="368" t="s">
        <v>34</v>
      </c>
      <c r="N977" s="367">
        <v>480193</v>
      </c>
      <c r="O977" s="367" t="s">
        <v>1321</v>
      </c>
      <c r="P977" s="371">
        <v>43418</v>
      </c>
      <c r="Q977" s="372">
        <v>14125958.82</v>
      </c>
      <c r="R977" s="372">
        <v>17898130.194246024</v>
      </c>
      <c r="S977" s="367">
        <v>6</v>
      </c>
      <c r="T977" s="369">
        <v>-0.14670287157513229</v>
      </c>
      <c r="U977" s="369">
        <v>-1.8964566545189014</v>
      </c>
      <c r="V977" s="369">
        <v>-8.1208585669184208E-2</v>
      </c>
      <c r="W977" s="369">
        <v>-0.79611567957200524</v>
      </c>
      <c r="X977" s="369">
        <v>4.0358636462695108E-2</v>
      </c>
      <c r="Y977" s="369">
        <v>0.30604687186870999</v>
      </c>
      <c r="Z977" s="369">
        <v>0.27367630339893001</v>
      </c>
      <c r="AA977" s="369">
        <v>1.555664831164784</v>
      </c>
      <c r="AB977" s="369">
        <v>0.15802396107636532</v>
      </c>
      <c r="AC977" s="373">
        <v>-1.0719476915218857</v>
      </c>
      <c r="AD977" s="555">
        <v>0</v>
      </c>
      <c r="AE977" s="370" t="s">
        <v>2516</v>
      </c>
      <c r="AF977" s="370" t="s">
        <v>2278</v>
      </c>
      <c r="AG977" s="374" t="s">
        <v>1444</v>
      </c>
      <c r="AH977" s="374" t="s">
        <v>2279</v>
      </c>
      <c r="AI977" s="374">
        <v>5000</v>
      </c>
      <c r="AJ977" s="374">
        <v>200</v>
      </c>
      <c r="AK977" s="374">
        <v>200</v>
      </c>
      <c r="AL977" s="369">
        <v>1.7500000000000002E-2</v>
      </c>
      <c r="AM977" s="369" t="s">
        <v>34</v>
      </c>
      <c r="AN977" s="369" t="s">
        <v>2296</v>
      </c>
      <c r="AO977" s="367" t="s">
        <v>1324</v>
      </c>
      <c r="AP977" s="370" t="s">
        <v>13</v>
      </c>
      <c r="AQ977" s="376" t="s">
        <v>679</v>
      </c>
      <c r="AR977" s="369">
        <v>5.8333333333333336E-3</v>
      </c>
      <c r="AS977" s="369">
        <v>5.8333333333333336E-3</v>
      </c>
      <c r="AT977" s="369"/>
      <c r="AX977" s="680"/>
      <c r="AY977" s="681"/>
      <c r="AZ977" s="681"/>
      <c r="BA977" s="681"/>
      <c r="BB977" s="682"/>
      <c r="BC977" s="681"/>
      <c r="BD977" s="681"/>
      <c r="BE977" s="681"/>
      <c r="BF977" s="681"/>
      <c r="BG977" s="682"/>
      <c r="BH977" s="682"/>
      <c r="BI977" s="683"/>
      <c r="BJ977" s="683"/>
      <c r="BK977" s="683"/>
      <c r="BL977" s="682"/>
      <c r="BM977" s="682"/>
      <c r="BN977" s="682"/>
      <c r="BO977" s="682"/>
      <c r="BP977" s="682"/>
      <c r="BQ977" s="682"/>
      <c r="BR977" s="682"/>
      <c r="BS977" s="682"/>
      <c r="BT977" s="685"/>
      <c r="BU977" s="686"/>
      <c r="BV977" s="684"/>
      <c r="BW977" s="687"/>
    </row>
    <row r="978" spans="2:75" ht="15.75" customHeight="1">
      <c r="B978" s="363" t="s">
        <v>1106</v>
      </c>
      <c r="C978" s="364">
        <v>27181765000121</v>
      </c>
      <c r="D978" s="365" t="s">
        <v>14</v>
      </c>
      <c r="E978" s="365" t="s">
        <v>607</v>
      </c>
      <c r="F978" s="365"/>
      <c r="G978" s="366"/>
      <c r="H978" s="366" t="s">
        <v>34</v>
      </c>
      <c r="I978" s="366" t="s">
        <v>34</v>
      </c>
      <c r="J978" s="366" t="s">
        <v>611</v>
      </c>
      <c r="K978" s="367"/>
      <c r="L978" s="368"/>
      <c r="M978" s="368" t="s">
        <v>34</v>
      </c>
      <c r="N978" s="367">
        <v>480681</v>
      </c>
      <c r="O978" s="367" t="s">
        <v>1321</v>
      </c>
      <c r="P978" s="371">
        <v>43418</v>
      </c>
      <c r="Q978" s="372">
        <v>18945978.920000002</v>
      </c>
      <c r="R978" s="372">
        <v>37146142.912698433</v>
      </c>
      <c r="S978" s="367">
        <v>6</v>
      </c>
      <c r="T978" s="369">
        <v>-0.37335959226573567</v>
      </c>
      <c r="U978" s="369">
        <v>-4.8264923220551461</v>
      </c>
      <c r="V978" s="369">
        <v>-0.35526113777207957</v>
      </c>
      <c r="W978" s="369">
        <v>-3.4827470493709942</v>
      </c>
      <c r="X978" s="369">
        <v>-0.14930478813745729</v>
      </c>
      <c r="Y978" s="369">
        <v>-1.1322053312362543</v>
      </c>
      <c r="Z978" s="369">
        <v>0.3014931812203272</v>
      </c>
      <c r="AA978" s="369">
        <v>1.7137849826068927</v>
      </c>
      <c r="AB978" s="369">
        <v>0.27868307568475692</v>
      </c>
      <c r="AC978" s="373">
        <v>-1.783401538923979</v>
      </c>
      <c r="AD978" s="555">
        <v>0</v>
      </c>
      <c r="AE978" s="370" t="s">
        <v>2516</v>
      </c>
      <c r="AF978" s="370" t="s">
        <v>2278</v>
      </c>
      <c r="AG978" s="374" t="s">
        <v>1444</v>
      </c>
      <c r="AH978" s="374" t="s">
        <v>2279</v>
      </c>
      <c r="AI978" s="374">
        <v>5000</v>
      </c>
      <c r="AJ978" s="374">
        <v>200</v>
      </c>
      <c r="AK978" s="374">
        <v>200</v>
      </c>
      <c r="AL978" s="691">
        <v>1.7500000000000002E-2</v>
      </c>
      <c r="AM978" s="691" t="s">
        <v>34</v>
      </c>
      <c r="AN978" s="369" t="s">
        <v>2296</v>
      </c>
      <c r="AO978" s="367" t="s">
        <v>1324</v>
      </c>
      <c r="AP978" s="370" t="s">
        <v>716</v>
      </c>
      <c r="AQ978" s="376" t="s">
        <v>687</v>
      </c>
      <c r="AR978" s="369">
        <v>5.8333333333333336E-3</v>
      </c>
      <c r="AS978" s="369">
        <v>5.8333333333333336E-3</v>
      </c>
      <c r="AT978" s="369"/>
      <c r="AW978" s="680"/>
      <c r="AX978" s="680"/>
      <c r="AY978" s="681"/>
      <c r="AZ978" s="681"/>
      <c r="BA978" s="681"/>
      <c r="BB978" s="682"/>
      <c r="BC978" s="681"/>
      <c r="BD978" s="681"/>
      <c r="BE978" s="681"/>
      <c r="BF978" s="681"/>
      <c r="BG978" s="682"/>
      <c r="BH978" s="682"/>
      <c r="BI978" s="683"/>
      <c r="BJ978" s="683"/>
      <c r="BK978" s="683"/>
      <c r="BL978" s="218"/>
      <c r="BM978" s="682"/>
      <c r="BN978" s="682"/>
      <c r="BO978" s="682"/>
      <c r="BP978" s="682"/>
      <c r="BQ978" s="682"/>
      <c r="BR978" s="682"/>
      <c r="BS978" s="682"/>
      <c r="BT978" s="685"/>
      <c r="BU978" s="686"/>
      <c r="BV978" s="684"/>
      <c r="BW978" s="687"/>
    </row>
    <row r="979" spans="2:75" ht="15.75" customHeight="1">
      <c r="B979" s="363" t="s">
        <v>1107</v>
      </c>
      <c r="C979" s="364">
        <v>31392506000117</v>
      </c>
      <c r="D979" s="365" t="s">
        <v>14</v>
      </c>
      <c r="E979" s="365" t="s">
        <v>607</v>
      </c>
      <c r="F979" s="365"/>
      <c r="G979" s="366"/>
      <c r="H979" s="366" t="s">
        <v>34</v>
      </c>
      <c r="I979" s="366" t="s">
        <v>34</v>
      </c>
      <c r="J979" s="366" t="s">
        <v>611</v>
      </c>
      <c r="K979" s="367" t="s">
        <v>48</v>
      </c>
      <c r="L979" s="368"/>
      <c r="M979" s="368" t="s">
        <v>34</v>
      </c>
      <c r="N979" s="367">
        <v>480861</v>
      </c>
      <c r="O979" s="367" t="s">
        <v>1321</v>
      </c>
      <c r="P979" s="371">
        <v>43434</v>
      </c>
      <c r="Q979" s="372">
        <v>154574349.5</v>
      </c>
      <c r="R979" s="372">
        <v>211881620.55849206</v>
      </c>
      <c r="S979" s="367">
        <v>5</v>
      </c>
      <c r="T979" s="369">
        <v>-0.2154244569836492</v>
      </c>
      <c r="U979" s="369">
        <v>-2.7848340022678522</v>
      </c>
      <c r="V979" s="369">
        <v>-0.2164921540207877</v>
      </c>
      <c r="W979" s="369">
        <v>-2.1223470018597852</v>
      </c>
      <c r="X979" s="369">
        <v>-6.8453530910327909E-2</v>
      </c>
      <c r="Y979" s="369">
        <v>-0.5190955601990842</v>
      </c>
      <c r="Z979" s="369">
        <v>0.21698704026440141</v>
      </c>
      <c r="AA979" s="369">
        <v>1.2334246815144096</v>
      </c>
      <c r="AB979" s="369">
        <v>0.26033912077576882</v>
      </c>
      <c r="AC979" s="373">
        <v>-1.1794889358813536</v>
      </c>
      <c r="AD979" s="555">
        <v>0</v>
      </c>
      <c r="AE979" s="370" t="s">
        <v>2517</v>
      </c>
      <c r="AF979" s="370" t="s">
        <v>2287</v>
      </c>
      <c r="AG979" s="374" t="s">
        <v>1445</v>
      </c>
      <c r="AH979" s="374" t="s">
        <v>2279</v>
      </c>
      <c r="AI979" s="374">
        <v>50000</v>
      </c>
      <c r="AJ979" s="374">
        <v>5000</v>
      </c>
      <c r="AK979" s="374">
        <v>25000</v>
      </c>
      <c r="AL979" s="691">
        <v>1.4999999999999999E-2</v>
      </c>
      <c r="AM979" s="691">
        <v>0.2</v>
      </c>
      <c r="AN979" s="369" t="s">
        <v>2296</v>
      </c>
      <c r="AO979" s="367" t="s">
        <v>1324</v>
      </c>
      <c r="AP979" s="370" t="s">
        <v>716</v>
      </c>
      <c r="AQ979" s="376" t="s">
        <v>687</v>
      </c>
      <c r="AR979" s="369">
        <v>4.0000000000000001E-3</v>
      </c>
      <c r="AS979" s="369">
        <v>4.0000000000000001E-3</v>
      </c>
      <c r="AT979" s="369"/>
      <c r="AX979" s="680"/>
      <c r="AY979" s="681"/>
      <c r="AZ979" s="681"/>
      <c r="BA979" s="681"/>
      <c r="BB979" s="682"/>
      <c r="BC979" s="681"/>
      <c r="BD979" s="681"/>
      <c r="BE979" s="681"/>
      <c r="BF979" s="681"/>
      <c r="BG979" s="682"/>
      <c r="BH979" s="682"/>
      <c r="BI979" s="683"/>
      <c r="BJ979" s="683"/>
      <c r="BK979" s="683"/>
      <c r="BL979" s="682"/>
      <c r="BM979" s="682"/>
      <c r="BN979" s="682"/>
      <c r="BO979" s="682"/>
      <c r="BP979" s="682"/>
      <c r="BQ979" s="682"/>
      <c r="BR979" s="682"/>
      <c r="BS979" s="682"/>
      <c r="BT979" s="685"/>
      <c r="BU979" s="686"/>
      <c r="BV979" s="684"/>
      <c r="BW979" s="687"/>
    </row>
    <row r="980" spans="2:75" ht="15.75" customHeight="1">
      <c r="B980" s="363" t="s">
        <v>1108</v>
      </c>
      <c r="C980" s="364">
        <v>23915589000153</v>
      </c>
      <c r="D980" s="365" t="s">
        <v>14</v>
      </c>
      <c r="E980" s="365" t="s">
        <v>614</v>
      </c>
      <c r="F980" s="365"/>
      <c r="G980" s="366"/>
      <c r="H980" s="366" t="s">
        <v>1338</v>
      </c>
      <c r="I980" s="366" t="s">
        <v>34</v>
      </c>
      <c r="J980" s="366" t="s">
        <v>611</v>
      </c>
      <c r="K980" s="367" t="s">
        <v>49</v>
      </c>
      <c r="L980" s="368"/>
      <c r="M980" s="368" t="s">
        <v>34</v>
      </c>
      <c r="N980" s="367">
        <v>416691</v>
      </c>
      <c r="O980" s="367" t="s">
        <v>1321</v>
      </c>
      <c r="P980" s="371">
        <v>42445</v>
      </c>
      <c r="Q980" s="372">
        <v>75282467.209999993</v>
      </c>
      <c r="R980" s="372">
        <v>112341661.57067464</v>
      </c>
      <c r="S980" s="367">
        <v>5</v>
      </c>
      <c r="T980" s="369">
        <v>-0.32197918976888462</v>
      </c>
      <c r="U980" s="369">
        <v>-4.1622878304811044</v>
      </c>
      <c r="V980" s="369">
        <v>-0.28924507041259673</v>
      </c>
      <c r="W980" s="369">
        <v>-2.8355688489937245</v>
      </c>
      <c r="X980" s="369">
        <v>-0.20765516023645381</v>
      </c>
      <c r="Y980" s="369">
        <v>-1.5746868028236272</v>
      </c>
      <c r="Z980" s="369">
        <v>0.39502713328369055</v>
      </c>
      <c r="AA980" s="369">
        <v>2.2454622887444469</v>
      </c>
      <c r="AB980" s="369">
        <v>0.26857801268112252</v>
      </c>
      <c r="AC980" s="373">
        <v>-1.4979742872446491</v>
      </c>
      <c r="AD980" s="555">
        <v>23729562000176</v>
      </c>
      <c r="AE980" s="370" t="s">
        <v>2517</v>
      </c>
      <c r="AF980" s="370" t="s">
        <v>2287</v>
      </c>
      <c r="AG980" s="374" t="s">
        <v>1445</v>
      </c>
      <c r="AH980" s="374" t="s">
        <v>2279</v>
      </c>
      <c r="AI980" s="374">
        <v>50000</v>
      </c>
      <c r="AJ980" s="374">
        <v>5000</v>
      </c>
      <c r="AK980" s="374">
        <v>25000</v>
      </c>
      <c r="AL980" s="691">
        <v>1.4999999999999999E-2</v>
      </c>
      <c r="AM980" s="691">
        <v>0.2</v>
      </c>
      <c r="AN980" s="369" t="s">
        <v>2291</v>
      </c>
      <c r="AO980" s="367" t="s">
        <v>1324</v>
      </c>
      <c r="AP980" s="370" t="s">
        <v>716</v>
      </c>
      <c r="AQ980" s="376" t="s">
        <v>687</v>
      </c>
      <c r="AR980" s="369">
        <v>4.0000000000000001E-3</v>
      </c>
      <c r="AS980" s="369">
        <v>4.0000000000000001E-3</v>
      </c>
      <c r="AT980" s="369"/>
      <c r="AX980" s="680"/>
      <c r="AY980" s="681"/>
      <c r="AZ980" s="681"/>
      <c r="BA980" s="681"/>
      <c r="BB980" s="682"/>
      <c r="BC980" s="681"/>
      <c r="BD980" s="681"/>
      <c r="BE980" s="681"/>
      <c r="BF980" s="681"/>
      <c r="BG980" s="682"/>
      <c r="BH980" s="682"/>
      <c r="BI980" s="683"/>
      <c r="BJ980" s="683"/>
      <c r="BK980" s="683"/>
      <c r="BL980" s="682"/>
      <c r="BM980" s="682"/>
      <c r="BN980" s="682"/>
      <c r="BO980" s="682"/>
      <c r="BP980" s="682"/>
      <c r="BQ980" s="682"/>
      <c r="BR980" s="682"/>
      <c r="BS980" s="682"/>
      <c r="BT980" s="685"/>
      <c r="BU980" s="686"/>
      <c r="BV980" s="684"/>
      <c r="BW980" s="687"/>
    </row>
    <row r="981" spans="2:75" ht="15.75" customHeight="1">
      <c r="B981" s="363" t="s">
        <v>27</v>
      </c>
      <c r="C981" s="364">
        <v>18471807000178</v>
      </c>
      <c r="D981" s="365" t="s">
        <v>14</v>
      </c>
      <c r="E981" s="365" t="s">
        <v>614</v>
      </c>
      <c r="F981" s="365"/>
      <c r="G981" s="366"/>
      <c r="H981" s="366" t="s">
        <v>1338</v>
      </c>
      <c r="I981" s="366" t="s">
        <v>34</v>
      </c>
      <c r="J981" s="366" t="s">
        <v>608</v>
      </c>
      <c r="K981" s="367" t="s">
        <v>48</v>
      </c>
      <c r="L981" s="368"/>
      <c r="M981" s="368" t="s">
        <v>34</v>
      </c>
      <c r="N981" s="367">
        <v>351830</v>
      </c>
      <c r="O981" s="367" t="s">
        <v>1321</v>
      </c>
      <c r="P981" s="371">
        <v>41578</v>
      </c>
      <c r="Q981" s="372">
        <v>173399527.11000001</v>
      </c>
      <c r="R981" s="372">
        <v>246038236.94456354</v>
      </c>
      <c r="S981" s="367">
        <v>17</v>
      </c>
      <c r="T981" s="369">
        <v>-0.11320163465984412</v>
      </c>
      <c r="U981" s="369">
        <v>-1.4633796260977199</v>
      </c>
      <c r="V981" s="369">
        <v>-0.20174770835021838</v>
      </c>
      <c r="W981" s="369">
        <v>-1.977802132764841</v>
      </c>
      <c r="X981" s="369">
        <v>-0.13393697048491748</v>
      </c>
      <c r="Y981" s="369">
        <v>-1.0156683782508393</v>
      </c>
      <c r="Z981" s="369">
        <v>1.255567958024395E-3</v>
      </c>
      <c r="AA981" s="369">
        <v>7.1370553138053296E-3</v>
      </c>
      <c r="AB981" s="369">
        <v>0.19210986120130455</v>
      </c>
      <c r="AC981" s="373">
        <v>-1.5822347959945204</v>
      </c>
      <c r="AD981" s="555">
        <v>18543673000153</v>
      </c>
      <c r="AE981" s="370" t="s">
        <v>2517</v>
      </c>
      <c r="AF981" s="370" t="s">
        <v>2287</v>
      </c>
      <c r="AG981" s="374" t="s">
        <v>1445</v>
      </c>
      <c r="AH981" s="374" t="s">
        <v>2282</v>
      </c>
      <c r="AI981" s="374">
        <v>50000</v>
      </c>
      <c r="AJ981" s="374">
        <v>5000</v>
      </c>
      <c r="AK981" s="374">
        <v>25000</v>
      </c>
      <c r="AL981" s="691">
        <v>0.02</v>
      </c>
      <c r="AM981" s="691">
        <v>0.2</v>
      </c>
      <c r="AN981" s="369" t="s">
        <v>34</v>
      </c>
      <c r="AO981" s="367" t="s">
        <v>1324</v>
      </c>
      <c r="AP981" s="370" t="s">
        <v>13</v>
      </c>
      <c r="AQ981" s="376" t="s">
        <v>668</v>
      </c>
      <c r="AR981" s="369">
        <v>5.3333333333333332E-3</v>
      </c>
      <c r="AS981" s="369">
        <v>5.3333333333333332E-3</v>
      </c>
      <c r="AT981" s="369"/>
      <c r="AX981" s="680"/>
      <c r="AY981" s="681"/>
      <c r="AZ981" s="681"/>
      <c r="BA981" s="681"/>
      <c r="BB981" s="682"/>
      <c r="BC981" s="681"/>
      <c r="BD981" s="681"/>
      <c r="BE981" s="681"/>
      <c r="BF981" s="681"/>
      <c r="BG981" s="682"/>
      <c r="BH981" s="682"/>
      <c r="BI981" s="683"/>
      <c r="BJ981" s="683"/>
      <c r="BK981" s="683"/>
      <c r="BL981" s="682"/>
      <c r="BM981" s="682"/>
      <c r="BN981" s="682"/>
      <c r="BO981" s="682"/>
      <c r="BP981" s="682"/>
      <c r="BQ981" s="682"/>
      <c r="BR981" s="682"/>
      <c r="BS981" s="682"/>
      <c r="BT981" s="685"/>
      <c r="BU981" s="686"/>
      <c r="BV981" s="684"/>
      <c r="BW981" s="687"/>
    </row>
    <row r="982" spans="2:75" ht="15.75" customHeight="1">
      <c r="B982" s="363" t="s">
        <v>320</v>
      </c>
      <c r="C982" s="364">
        <v>947958000194</v>
      </c>
      <c r="D982" s="365" t="s">
        <v>13</v>
      </c>
      <c r="E982" s="365" t="s">
        <v>615</v>
      </c>
      <c r="F982" s="365" t="s">
        <v>619</v>
      </c>
      <c r="G982" s="366" t="s">
        <v>34</v>
      </c>
      <c r="H982" s="366" t="s">
        <v>1337</v>
      </c>
      <c r="I982" s="366" t="s">
        <v>34</v>
      </c>
      <c r="J982" s="366" t="s">
        <v>611</v>
      </c>
      <c r="K982" s="367" t="s">
        <v>48</v>
      </c>
      <c r="L982" s="368"/>
      <c r="M982" s="368" t="s">
        <v>34</v>
      </c>
      <c r="N982" s="367">
        <v>42651</v>
      </c>
      <c r="O982" s="367" t="s">
        <v>1321</v>
      </c>
      <c r="P982" s="371">
        <v>35219</v>
      </c>
      <c r="Q982" s="372">
        <v>84673923.680000007</v>
      </c>
      <c r="R982" s="372">
        <v>119352736.53972222</v>
      </c>
      <c r="S982" s="367">
        <v>1</v>
      </c>
      <c r="T982" s="369">
        <v>8.0689130919262775E-2</v>
      </c>
      <c r="U982" s="369">
        <v>1.043084144408267</v>
      </c>
      <c r="V982" s="369">
        <v>0.10815397863830456</v>
      </c>
      <c r="W982" s="369">
        <v>1.0602706289308403</v>
      </c>
      <c r="X982" s="369">
        <v>0.13304353295330462</v>
      </c>
      <c r="Y982" s="369">
        <v>1.0088932791462657</v>
      </c>
      <c r="Z982" s="369">
        <v>0.17835700427749002</v>
      </c>
      <c r="AA982" s="369">
        <v>1.0138390335605614</v>
      </c>
      <c r="AB982" s="369">
        <v>1.1110510350468434E-2</v>
      </c>
      <c r="AC982" s="373">
        <v>0.50635326069462749</v>
      </c>
      <c r="AD982" s="555">
        <v>0</v>
      </c>
      <c r="AE982" s="370" t="s">
        <v>2517</v>
      </c>
      <c r="AF982" s="370" t="s">
        <v>2287</v>
      </c>
      <c r="AG982" s="374" t="s">
        <v>1445</v>
      </c>
      <c r="AH982" s="374" t="s">
        <v>2282</v>
      </c>
      <c r="AI982" s="374">
        <v>50000</v>
      </c>
      <c r="AJ982" s="374">
        <v>5000</v>
      </c>
      <c r="AK982" s="374">
        <v>25000</v>
      </c>
      <c r="AL982" s="691">
        <v>1.4999999999999999E-2</v>
      </c>
      <c r="AM982" s="691">
        <v>0.2</v>
      </c>
      <c r="AN982" s="369" t="s">
        <v>64</v>
      </c>
      <c r="AO982" s="367" t="s">
        <v>1324</v>
      </c>
      <c r="AP982" s="370" t="s">
        <v>13</v>
      </c>
      <c r="AQ982" s="376" t="s">
        <v>664</v>
      </c>
      <c r="AR982" s="369">
        <v>4.0000000000000001E-3</v>
      </c>
      <c r="AS982" s="369">
        <v>4.0000000000000001E-3</v>
      </c>
      <c r="AT982" s="369"/>
      <c r="AW982" s="680"/>
      <c r="AX982" s="680"/>
      <c r="AY982" s="681"/>
      <c r="AZ982" s="681"/>
      <c r="BA982" s="681"/>
      <c r="BB982" s="682"/>
      <c r="BC982" s="681"/>
      <c r="BD982" s="681"/>
      <c r="BE982" s="681"/>
      <c r="BF982" s="681"/>
      <c r="BG982" s="682"/>
      <c r="BH982" s="682"/>
      <c r="BI982" s="683"/>
      <c r="BJ982" s="683"/>
      <c r="BK982" s="683"/>
      <c r="BL982" s="218"/>
      <c r="BM982" s="682"/>
      <c r="BN982" s="682"/>
      <c r="BO982" s="682"/>
      <c r="BP982" s="682"/>
      <c r="BQ982" s="682"/>
      <c r="BR982" s="682"/>
      <c r="BS982" s="682"/>
      <c r="BT982" s="685"/>
      <c r="BU982" s="686"/>
      <c r="BV982" s="684"/>
      <c r="BW982" s="687"/>
    </row>
    <row r="983" spans="2:75" ht="15.75" customHeight="1">
      <c r="B983" s="363" t="s">
        <v>321</v>
      </c>
      <c r="C983" s="364">
        <v>3840166000104</v>
      </c>
      <c r="D983" s="365" t="s">
        <v>14</v>
      </c>
      <c r="E983" s="365" t="s">
        <v>607</v>
      </c>
      <c r="F983" s="365"/>
      <c r="G983" s="366"/>
      <c r="H983" s="366" t="s">
        <v>34</v>
      </c>
      <c r="I983" s="366" t="s">
        <v>34</v>
      </c>
      <c r="J983" s="366" t="s">
        <v>608</v>
      </c>
      <c r="K983" s="367" t="s">
        <v>48</v>
      </c>
      <c r="L983" s="368"/>
      <c r="M983" s="368" t="s">
        <v>34</v>
      </c>
      <c r="N983" s="367">
        <v>110574</v>
      </c>
      <c r="O983" s="367" t="s">
        <v>1321</v>
      </c>
      <c r="P983" s="371">
        <v>36669</v>
      </c>
      <c r="Q983" s="372">
        <v>30782323.16</v>
      </c>
      <c r="R983" s="372">
        <v>33364882.344404764</v>
      </c>
      <c r="S983" s="367">
        <v>3</v>
      </c>
      <c r="T983" s="369">
        <v>-4.7909102093662392E-2</v>
      </c>
      <c r="U983" s="369">
        <v>-0.61933031372886094</v>
      </c>
      <c r="V983" s="369">
        <v>-0.15018975731032214</v>
      </c>
      <c r="W983" s="369">
        <v>-1.4723618164333288</v>
      </c>
      <c r="X983" s="369">
        <v>2.173844959038318E-2</v>
      </c>
      <c r="Y983" s="369">
        <v>0.16484661226258221</v>
      </c>
      <c r="Z983" s="369">
        <v>0.13088221704893455</v>
      </c>
      <c r="AA983" s="369">
        <v>0.74397695218467141</v>
      </c>
      <c r="AB983" s="369">
        <v>0.19936815721323634</v>
      </c>
      <c r="AC983" s="373">
        <v>-1.2037587361527511</v>
      </c>
      <c r="AD983" s="555">
        <v>9720835000190</v>
      </c>
      <c r="AE983" s="370" t="s">
        <v>2517</v>
      </c>
      <c r="AF983" s="370" t="s">
        <v>2287</v>
      </c>
      <c r="AG983" s="374" t="s">
        <v>1445</v>
      </c>
      <c r="AH983" s="374" t="s">
        <v>2279</v>
      </c>
      <c r="AI983" s="374">
        <v>0</v>
      </c>
      <c r="AJ983" s="374">
        <v>0</v>
      </c>
      <c r="AK983" s="374">
        <v>1000</v>
      </c>
      <c r="AL983" s="691">
        <v>0.02</v>
      </c>
      <c r="AM983" s="691">
        <v>0.2</v>
      </c>
      <c r="AN983" s="369" t="s">
        <v>2296</v>
      </c>
      <c r="AO983" s="367" t="s">
        <v>1324</v>
      </c>
      <c r="AP983" s="370" t="s">
        <v>13</v>
      </c>
      <c r="AQ983" s="376" t="s">
        <v>668</v>
      </c>
      <c r="AR983" s="369">
        <v>4.0000000000000001E-3</v>
      </c>
      <c r="AS983" s="369">
        <v>4.0000000000000001E-3</v>
      </c>
      <c r="AT983" s="369"/>
      <c r="AW983" s="680"/>
      <c r="AX983" s="680"/>
      <c r="AY983" s="681"/>
      <c r="AZ983" s="681"/>
      <c r="BA983" s="681"/>
      <c r="BB983" s="682"/>
      <c r="BC983" s="681"/>
      <c r="BD983" s="681"/>
      <c r="BE983" s="681"/>
      <c r="BF983" s="681"/>
      <c r="BG983" s="682"/>
      <c r="BH983" s="682"/>
      <c r="BI983" s="683"/>
      <c r="BJ983" s="683"/>
      <c r="BK983" s="683"/>
      <c r="BL983" s="218"/>
      <c r="BM983" s="682"/>
      <c r="BN983" s="682"/>
      <c r="BO983" s="682"/>
      <c r="BP983" s="682"/>
      <c r="BQ983" s="682"/>
      <c r="BR983" s="682"/>
      <c r="BS983" s="682"/>
      <c r="BT983" s="685"/>
      <c r="BU983" s="686"/>
      <c r="BV983" s="684"/>
      <c r="BW983" s="687"/>
    </row>
    <row r="984" spans="2:75" ht="15.75" customHeight="1">
      <c r="B984" s="363" t="s">
        <v>322</v>
      </c>
      <c r="C984" s="364">
        <v>13106983000197</v>
      </c>
      <c r="D984" s="365" t="s">
        <v>14</v>
      </c>
      <c r="E984" s="365" t="s">
        <v>607</v>
      </c>
      <c r="F984" s="365"/>
      <c r="G984" s="366"/>
      <c r="H984" s="366" t="s">
        <v>34</v>
      </c>
      <c r="I984" s="366" t="s">
        <v>34</v>
      </c>
      <c r="J984" s="366" t="s">
        <v>608</v>
      </c>
      <c r="K984" s="367" t="s">
        <v>48</v>
      </c>
      <c r="L984" s="368"/>
      <c r="M984" s="368" t="s">
        <v>34</v>
      </c>
      <c r="N984" s="367">
        <v>271063</v>
      </c>
      <c r="O984" s="367" t="s">
        <v>1321</v>
      </c>
      <c r="P984" s="371">
        <v>40639</v>
      </c>
      <c r="Q984" s="372">
        <v>163892040.27000001</v>
      </c>
      <c r="R984" s="372">
        <v>211296765.78130937</v>
      </c>
      <c r="S984" s="367">
        <v>3</v>
      </c>
      <c r="T984" s="369">
        <v>-5.9884826143020708E-2</v>
      </c>
      <c r="U984" s="369">
        <v>-0.77414283595311884</v>
      </c>
      <c r="V984" s="369">
        <v>-0.17736095535243568</v>
      </c>
      <c r="W984" s="369">
        <v>-1.7387304105398891</v>
      </c>
      <c r="X984" s="369">
        <v>-7.9420561954625102E-2</v>
      </c>
      <c r="Y984" s="369">
        <v>-0.60226054888488012</v>
      </c>
      <c r="Z984" s="369">
        <v>1.786053691699907E-2</v>
      </c>
      <c r="AA984" s="369">
        <v>0.10152508201265181</v>
      </c>
      <c r="AB984" s="369">
        <v>0.22042541583410316</v>
      </c>
      <c r="AC984" s="373">
        <v>-1.2160040567870183</v>
      </c>
      <c r="AD984" s="555">
        <v>6964937000163</v>
      </c>
      <c r="AE984" s="370" t="s">
        <v>2517</v>
      </c>
      <c r="AF984" s="370" t="s">
        <v>2287</v>
      </c>
      <c r="AG984" s="374" t="s">
        <v>1445</v>
      </c>
      <c r="AH984" s="374" t="s">
        <v>2282</v>
      </c>
      <c r="AI984" s="374">
        <v>50000</v>
      </c>
      <c r="AJ984" s="374">
        <v>5000</v>
      </c>
      <c r="AK984" s="374">
        <v>25000</v>
      </c>
      <c r="AL984" s="691">
        <v>0.02</v>
      </c>
      <c r="AM984" s="691">
        <v>0.2</v>
      </c>
      <c r="AN984" s="369" t="s">
        <v>666</v>
      </c>
      <c r="AO984" s="367" t="s">
        <v>1324</v>
      </c>
      <c r="AP984" s="370" t="s">
        <v>716</v>
      </c>
      <c r="AQ984" s="376" t="s">
        <v>659</v>
      </c>
      <c r="AR984" s="369">
        <v>5.3333333333333332E-3</v>
      </c>
      <c r="AS984" s="369">
        <v>5.3333333333333332E-3</v>
      </c>
      <c r="AT984" s="369"/>
      <c r="AX984" s="680"/>
      <c r="AY984" s="681"/>
      <c r="AZ984" s="681"/>
      <c r="BA984" s="681"/>
      <c r="BB984" s="682"/>
      <c r="BC984" s="681"/>
      <c r="BD984" s="681"/>
      <c r="BE984" s="681"/>
      <c r="BF984" s="681"/>
      <c r="BG984" s="682"/>
      <c r="BH984" s="682"/>
      <c r="BI984" s="683"/>
      <c r="BJ984" s="683"/>
      <c r="BK984" s="683"/>
      <c r="BL984" s="682"/>
      <c r="BM984" s="682"/>
      <c r="BN984" s="682"/>
      <c r="BO984" s="682"/>
      <c r="BP984" s="682"/>
      <c r="BQ984" s="682"/>
      <c r="BR984" s="682"/>
      <c r="BS984" s="682"/>
      <c r="BT984" s="685"/>
      <c r="BU984" s="686"/>
      <c r="BV984" s="684"/>
      <c r="BW984" s="687"/>
    </row>
    <row r="985" spans="2:75" ht="15.75" customHeight="1">
      <c r="B985" s="363" t="s">
        <v>323</v>
      </c>
      <c r="C985" s="364">
        <v>5448587000110</v>
      </c>
      <c r="D985" s="365" t="s">
        <v>13</v>
      </c>
      <c r="E985" s="365" t="s">
        <v>615</v>
      </c>
      <c r="F985" s="365" t="s">
        <v>619</v>
      </c>
      <c r="G985" s="366"/>
      <c r="H985" s="366" t="s">
        <v>1337</v>
      </c>
      <c r="I985" s="366" t="s">
        <v>34</v>
      </c>
      <c r="J985" s="366" t="s">
        <v>608</v>
      </c>
      <c r="K985" s="367" t="s">
        <v>48</v>
      </c>
      <c r="L985" s="368"/>
      <c r="M985" s="368" t="s">
        <v>34</v>
      </c>
      <c r="N985" s="367">
        <v>114995</v>
      </c>
      <c r="O985" s="367" t="s">
        <v>1321</v>
      </c>
      <c r="P985" s="371">
        <v>37749</v>
      </c>
      <c r="Q985" s="372">
        <v>1191347548.6099999</v>
      </c>
      <c r="R985" s="372">
        <v>1208367091.9415476</v>
      </c>
      <c r="S985" s="367">
        <v>3</v>
      </c>
      <c r="T985" s="369">
        <v>9.4882305109494247E-2</v>
      </c>
      <c r="U985" s="369">
        <v>1.2265620774085442</v>
      </c>
      <c r="V985" s="369">
        <v>0.13030037009250761</v>
      </c>
      <c r="W985" s="369">
        <v>1.2773793168527492</v>
      </c>
      <c r="X985" s="369">
        <v>0.17772589964366792</v>
      </c>
      <c r="Y985" s="369">
        <v>1.3477277827825944</v>
      </c>
      <c r="Z985" s="369">
        <v>0.24791678932336492</v>
      </c>
      <c r="AA985" s="369">
        <v>1.4092394022271628</v>
      </c>
      <c r="AB985" s="369">
        <v>2.5040911223186007E-2</v>
      </c>
      <c r="AC985" s="373">
        <v>1.0252463020922884</v>
      </c>
      <c r="AD985" s="555">
        <v>0</v>
      </c>
      <c r="AE985" s="370" t="s">
        <v>2517</v>
      </c>
      <c r="AF985" s="370" t="s">
        <v>2287</v>
      </c>
      <c r="AG985" s="374" t="s">
        <v>1445</v>
      </c>
      <c r="AH985" s="374" t="s">
        <v>2282</v>
      </c>
      <c r="AI985" s="374">
        <v>50000</v>
      </c>
      <c r="AJ985" s="374">
        <v>5000</v>
      </c>
      <c r="AK985" s="374">
        <v>25000</v>
      </c>
      <c r="AL985" s="691">
        <v>0.02</v>
      </c>
      <c r="AM985" s="691">
        <v>0.2</v>
      </c>
      <c r="AN985" s="369" t="s">
        <v>64</v>
      </c>
      <c r="AO985" s="367" t="s">
        <v>1324</v>
      </c>
      <c r="AP985" s="370" t="s">
        <v>13</v>
      </c>
      <c r="AQ985" s="376" t="s">
        <v>664</v>
      </c>
      <c r="AR985" s="369">
        <v>5.3333333333333332E-3</v>
      </c>
      <c r="AS985" s="369">
        <v>5.3333333333333332E-3</v>
      </c>
      <c r="AT985" s="369"/>
      <c r="AW985" s="680"/>
      <c r="AX985" s="680"/>
      <c r="AY985" s="681"/>
      <c r="AZ985" s="681"/>
      <c r="BA985" s="681"/>
      <c r="BB985" s="682"/>
      <c r="BC985" s="681"/>
      <c r="BD985" s="681"/>
      <c r="BE985" s="681"/>
      <c r="BF985" s="681"/>
      <c r="BG985" s="682"/>
      <c r="BH985" s="682"/>
      <c r="BI985" s="683"/>
      <c r="BJ985" s="683"/>
      <c r="BK985" s="683"/>
      <c r="BL985" s="218"/>
      <c r="BM985" s="682"/>
      <c r="BN985" s="682"/>
      <c r="BO985" s="682"/>
      <c r="BP985" s="682"/>
      <c r="BQ985" s="682"/>
      <c r="BR985" s="682"/>
      <c r="BS985" s="682"/>
      <c r="BT985" s="685"/>
      <c r="BU985" s="686"/>
      <c r="BV985" s="684"/>
      <c r="BW985" s="687"/>
    </row>
    <row r="986" spans="2:75" ht="15.75" customHeight="1">
      <c r="B986" s="363" t="s">
        <v>1109</v>
      </c>
      <c r="C986" s="364">
        <v>30606457000105</v>
      </c>
      <c r="D986" s="365" t="s">
        <v>11</v>
      </c>
      <c r="E986" s="365" t="s">
        <v>620</v>
      </c>
      <c r="F986" s="365" t="s">
        <v>663</v>
      </c>
      <c r="G986" s="366" t="s">
        <v>738</v>
      </c>
      <c r="H986" s="366" t="s">
        <v>34</v>
      </c>
      <c r="I986" s="366"/>
      <c r="J986" s="366" t="s">
        <v>608</v>
      </c>
      <c r="K986" s="367" t="s">
        <v>48</v>
      </c>
      <c r="L986" s="368"/>
      <c r="M986" s="368" t="s">
        <v>1418</v>
      </c>
      <c r="N986" s="367">
        <v>488704</v>
      </c>
      <c r="O986" s="367" t="s">
        <v>1321</v>
      </c>
      <c r="P986" s="371">
        <v>43524</v>
      </c>
      <c r="Q986" s="372">
        <v>7331798.9699999997</v>
      </c>
      <c r="R986" s="372">
        <v>6773349.0717857191</v>
      </c>
      <c r="S986" s="367">
        <v>6</v>
      </c>
      <c r="T986" s="369">
        <v>9.1916229638696612E-2</v>
      </c>
      <c r="U986" s="369">
        <v>1.1882190408748752</v>
      </c>
      <c r="V986" s="369">
        <v>0.12350395803272374</v>
      </c>
      <c r="W986" s="369">
        <v>1.2107517532639969</v>
      </c>
      <c r="X986" s="369">
        <v>0.17357162425407835</v>
      </c>
      <c r="Y986" s="369">
        <v>1.316225157835385</v>
      </c>
      <c r="Z986" s="369">
        <v>0.1842390153910094</v>
      </c>
      <c r="AA986" s="369">
        <v>1.0472742916087678</v>
      </c>
      <c r="AB986" s="369">
        <v>9.3258677941891136E-3</v>
      </c>
      <c r="AC986" s="373">
        <v>2.0770654162125228</v>
      </c>
      <c r="AD986" s="555">
        <v>0</v>
      </c>
      <c r="AE986" s="370" t="s">
        <v>2518</v>
      </c>
      <c r="AF986" s="370" t="s">
        <v>2278</v>
      </c>
      <c r="AG986" s="374" t="s">
        <v>1444</v>
      </c>
      <c r="AH986" s="374" t="s">
        <v>2282</v>
      </c>
      <c r="AI986" s="374">
        <v>0</v>
      </c>
      <c r="AJ986" s="374">
        <v>0</v>
      </c>
      <c r="AK986" s="374">
        <v>0</v>
      </c>
      <c r="AL986" s="691">
        <v>5.0000000000000001E-3</v>
      </c>
      <c r="AM986" s="691">
        <v>0.2</v>
      </c>
      <c r="AN986" s="369" t="s">
        <v>64</v>
      </c>
      <c r="AO986" s="367" t="s">
        <v>1324</v>
      </c>
      <c r="AP986" s="370" t="s">
        <v>13</v>
      </c>
      <c r="AQ986" s="376" t="s">
        <v>668</v>
      </c>
      <c r="AR986" s="369">
        <v>1E-3</v>
      </c>
      <c r="AS986" s="369">
        <v>1E-3</v>
      </c>
      <c r="AT986" s="369"/>
      <c r="AW986" s="680"/>
      <c r="AX986" s="680"/>
      <c r="AY986" s="681"/>
      <c r="AZ986" s="681"/>
      <c r="BA986" s="681"/>
      <c r="BB986" s="682"/>
      <c r="BC986" s="681"/>
      <c r="BD986" s="681"/>
      <c r="BE986" s="681"/>
      <c r="BF986" s="681"/>
      <c r="BG986" s="682"/>
      <c r="BH986" s="682"/>
      <c r="BI986" s="683"/>
      <c r="BJ986" s="683"/>
      <c r="BK986" s="683"/>
      <c r="BL986" s="218"/>
      <c r="BM986" s="682"/>
      <c r="BN986" s="682"/>
      <c r="BO986" s="682"/>
      <c r="BP986" s="682"/>
      <c r="BQ986" s="682"/>
      <c r="BR986" s="682"/>
      <c r="BS986" s="682"/>
      <c r="BT986" s="685"/>
      <c r="BU986" s="686"/>
      <c r="BV986" s="684"/>
      <c r="BW986" s="687"/>
    </row>
    <row r="987" spans="2:75" ht="15.75" customHeight="1">
      <c r="B987" s="363" t="s">
        <v>1110</v>
      </c>
      <c r="C987" s="364">
        <v>24552346000160</v>
      </c>
      <c r="D987" s="365" t="s">
        <v>11</v>
      </c>
      <c r="E987" s="365" t="s">
        <v>621</v>
      </c>
      <c r="F987" s="365" t="s">
        <v>692</v>
      </c>
      <c r="G987" s="366" t="s">
        <v>738</v>
      </c>
      <c r="H987" s="366" t="s">
        <v>34</v>
      </c>
      <c r="I987" s="366"/>
      <c r="J987" s="366" t="s">
        <v>608</v>
      </c>
      <c r="K987" s="367" t="s">
        <v>48</v>
      </c>
      <c r="L987" s="368"/>
      <c r="M987" s="368" t="s">
        <v>34</v>
      </c>
      <c r="N987" s="367">
        <v>426911</v>
      </c>
      <c r="O987" s="367" t="s">
        <v>1321</v>
      </c>
      <c r="P987" s="371">
        <v>42646</v>
      </c>
      <c r="Q987" s="372">
        <v>41803552.5</v>
      </c>
      <c r="R987" s="372">
        <v>53039816.083492056</v>
      </c>
      <c r="S987" s="367">
        <v>31</v>
      </c>
      <c r="T987" s="369">
        <v>5.625636648634047E-2</v>
      </c>
      <c r="U987" s="369">
        <v>0.7272370297634938</v>
      </c>
      <c r="V987" s="369">
        <v>8.7058298122519417E-2</v>
      </c>
      <c r="W987" s="369">
        <v>0.85346242150467466</v>
      </c>
      <c r="X987" s="369">
        <v>0.15694488238976567</v>
      </c>
      <c r="Y987" s="369">
        <v>1.1901415538552318</v>
      </c>
      <c r="Z987" s="369">
        <v>0.20935942250322359</v>
      </c>
      <c r="AA987" s="369">
        <v>1.1900668293757266</v>
      </c>
      <c r="AB987" s="369">
        <v>3.4435287135415216E-2</v>
      </c>
      <c r="AC987" s="373">
        <v>-0.37964306725801977</v>
      </c>
      <c r="AD987" s="555">
        <v>0</v>
      </c>
      <c r="AE987" s="370" t="s">
        <v>2518</v>
      </c>
      <c r="AF987" s="370" t="s">
        <v>2278</v>
      </c>
      <c r="AG987" s="374" t="s">
        <v>1444</v>
      </c>
      <c r="AH987" s="374" t="s">
        <v>2282</v>
      </c>
      <c r="AI987" s="374">
        <v>0</v>
      </c>
      <c r="AJ987" s="374">
        <v>0</v>
      </c>
      <c r="AK987" s="374">
        <v>0</v>
      </c>
      <c r="AL987" s="691">
        <v>9.0000000000000011E-3</v>
      </c>
      <c r="AM987" s="691">
        <v>0.2</v>
      </c>
      <c r="AN987" s="369" t="s">
        <v>2296</v>
      </c>
      <c r="AO987" s="367" t="s">
        <v>1324</v>
      </c>
      <c r="AP987" s="370" t="s">
        <v>11</v>
      </c>
      <c r="AQ987" s="376" t="s">
        <v>675</v>
      </c>
      <c r="AR987" s="369">
        <v>1.7999999999999997E-3</v>
      </c>
      <c r="AS987" s="369">
        <v>1.7999999999999997E-3</v>
      </c>
      <c r="AT987" s="369"/>
      <c r="AW987" s="680"/>
      <c r="AX987" s="680"/>
      <c r="AY987" s="681"/>
      <c r="AZ987" s="681"/>
      <c r="BA987" s="681"/>
      <c r="BB987" s="682"/>
      <c r="BC987" s="681"/>
      <c r="BD987" s="681"/>
      <c r="BE987" s="681"/>
      <c r="BF987" s="681"/>
      <c r="BG987" s="682"/>
      <c r="BH987" s="682"/>
      <c r="BI987" s="683"/>
      <c r="BJ987" s="683"/>
      <c r="BK987" s="683"/>
      <c r="BL987" s="218"/>
      <c r="BM987" s="682"/>
      <c r="BN987" s="682"/>
      <c r="BO987" s="682"/>
      <c r="BP987" s="682"/>
      <c r="BQ987" s="682"/>
      <c r="BR987" s="682"/>
      <c r="BS987" s="682"/>
      <c r="BT987" s="685"/>
      <c r="BU987" s="686"/>
      <c r="BV987" s="684"/>
      <c r="BW987" s="687"/>
    </row>
    <row r="988" spans="2:75" ht="15.75" customHeight="1">
      <c r="B988" s="363" t="s">
        <v>1387</v>
      </c>
      <c r="C988" s="364">
        <v>13966590000153</v>
      </c>
      <c r="D988" s="365" t="s">
        <v>11</v>
      </c>
      <c r="E988" s="365" t="s">
        <v>621</v>
      </c>
      <c r="F988" s="365" t="s">
        <v>672</v>
      </c>
      <c r="G988" s="366" t="s">
        <v>738</v>
      </c>
      <c r="H988" s="366" t="s">
        <v>34</v>
      </c>
      <c r="I988" s="366"/>
      <c r="J988" s="366" t="s">
        <v>608</v>
      </c>
      <c r="K988" s="367" t="s">
        <v>48</v>
      </c>
      <c r="L988" s="368"/>
      <c r="M988" s="368" t="s">
        <v>1418</v>
      </c>
      <c r="N988" s="367">
        <v>291854</v>
      </c>
      <c r="O988" s="367" t="s">
        <v>1321</v>
      </c>
      <c r="P988" s="371">
        <v>40877</v>
      </c>
      <c r="Q988" s="372">
        <v>35694060.799999997</v>
      </c>
      <c r="R988" s="372">
        <v>39282110.15285714</v>
      </c>
      <c r="S988" s="367">
        <v>1</v>
      </c>
      <c r="T988" s="369">
        <v>5.6269546034566353E-2</v>
      </c>
      <c r="U988" s="369">
        <v>0.72740740435581208</v>
      </c>
      <c r="V988" s="369">
        <v>8.8388933487363541E-2</v>
      </c>
      <c r="W988" s="369">
        <v>0.86650709737257869</v>
      </c>
      <c r="X988" s="369">
        <v>0.12377229779694221</v>
      </c>
      <c r="Y988" s="369">
        <v>0.93858781873789288</v>
      </c>
      <c r="Z988" s="369">
        <v>0.21851054526578828</v>
      </c>
      <c r="AA988" s="369">
        <v>1.2420847778447319</v>
      </c>
      <c r="AB988" s="369">
        <v>3.1491897606939566E-2</v>
      </c>
      <c r="AC988" s="373">
        <v>-0.37932983211980431</v>
      </c>
      <c r="AD988" s="555">
        <v>0</v>
      </c>
      <c r="AE988" s="370" t="s">
        <v>2518</v>
      </c>
      <c r="AF988" s="370" t="s">
        <v>2278</v>
      </c>
      <c r="AG988" s="374" t="s">
        <v>1444</v>
      </c>
      <c r="AH988" s="374" t="s">
        <v>2282</v>
      </c>
      <c r="AI988" s="374">
        <v>0</v>
      </c>
      <c r="AJ988" s="374">
        <v>0</v>
      </c>
      <c r="AK988" s="374">
        <v>0</v>
      </c>
      <c r="AL988" s="369">
        <v>2E-3</v>
      </c>
      <c r="AM988" s="369" t="s">
        <v>34</v>
      </c>
      <c r="AN988" s="369" t="s">
        <v>2310</v>
      </c>
      <c r="AO988" s="367" t="s">
        <v>1324</v>
      </c>
      <c r="AP988" s="370" t="s">
        <v>11</v>
      </c>
      <c r="AQ988" s="376" t="s">
        <v>676</v>
      </c>
      <c r="AR988" s="369">
        <v>3.9999999999999996E-4</v>
      </c>
      <c r="AS988" s="369">
        <v>3.9999999999999996E-4</v>
      </c>
      <c r="AT988" s="369"/>
      <c r="AX988" s="680"/>
      <c r="AY988" s="681"/>
      <c r="AZ988" s="681"/>
      <c r="BA988" s="681"/>
      <c r="BB988" s="682"/>
      <c r="BC988" s="681"/>
      <c r="BD988" s="681"/>
      <c r="BE988" s="681"/>
      <c r="BF988" s="681"/>
      <c r="BG988" s="682"/>
      <c r="BH988" s="682"/>
      <c r="BI988" s="683"/>
      <c r="BJ988" s="683"/>
      <c r="BK988" s="683"/>
      <c r="BL988" s="682"/>
      <c r="BM988" s="682"/>
      <c r="BN988" s="682"/>
      <c r="BO988" s="682"/>
      <c r="BP988" s="682"/>
      <c r="BQ988" s="682"/>
      <c r="BR988" s="682"/>
      <c r="BS988" s="682"/>
      <c r="BT988" s="685"/>
      <c r="BU988" s="686"/>
      <c r="BV988" s="684"/>
      <c r="BW988" s="687"/>
    </row>
    <row r="989" spans="2:75" ht="15.75" customHeight="1">
      <c r="B989" s="363" t="s">
        <v>1111</v>
      </c>
      <c r="C989" s="364">
        <v>36014016000109</v>
      </c>
      <c r="D989" s="365" t="s">
        <v>11</v>
      </c>
      <c r="E989" s="365" t="s">
        <v>620</v>
      </c>
      <c r="F989" s="365" t="s">
        <v>685</v>
      </c>
      <c r="G989" s="366" t="s">
        <v>738</v>
      </c>
      <c r="H989" s="366" t="s">
        <v>34</v>
      </c>
      <c r="I989" s="366" t="s">
        <v>1319</v>
      </c>
      <c r="J989" s="366" t="s">
        <v>608</v>
      </c>
      <c r="K989" s="367" t="s">
        <v>48</v>
      </c>
      <c r="L989" s="368"/>
      <c r="M989" s="368" t="s">
        <v>34</v>
      </c>
      <c r="N989" s="367">
        <v>535486</v>
      </c>
      <c r="O989" s="367" t="s">
        <v>1321</v>
      </c>
      <c r="P989" s="371">
        <v>43951</v>
      </c>
      <c r="Q989" s="372">
        <v>11816578.029999999</v>
      </c>
      <c r="R989" s="372">
        <v>10505116.622499999</v>
      </c>
      <c r="S989" s="367">
        <v>34</v>
      </c>
      <c r="T989" s="369">
        <v>9.2494590982234115E-2</v>
      </c>
      <c r="U989" s="369">
        <v>1.1956956308481426</v>
      </c>
      <c r="V989" s="369">
        <v>0.12689204537018473</v>
      </c>
      <c r="W989" s="369">
        <v>1.2439663380383208</v>
      </c>
      <c r="X989" s="369">
        <v>0.18202213854827898</v>
      </c>
      <c r="Y989" s="369">
        <v>1.3803069428533821</v>
      </c>
      <c r="Z989" s="369" t="s">
        <v>1421</v>
      </c>
      <c r="AA989" s="369" t="s">
        <v>1421</v>
      </c>
      <c r="AB989" s="369">
        <v>1.6202545843773931E-3</v>
      </c>
      <c r="AC989" s="373">
        <v>13.788572029523749</v>
      </c>
      <c r="AD989" s="555">
        <v>0</v>
      </c>
      <c r="AE989" s="370" t="s">
        <v>2518</v>
      </c>
      <c r="AF989" s="370" t="s">
        <v>2278</v>
      </c>
      <c r="AG989" s="374" t="s">
        <v>1444</v>
      </c>
      <c r="AH989" s="374" t="s">
        <v>2279</v>
      </c>
      <c r="AI989" s="374">
        <v>0</v>
      </c>
      <c r="AJ989" s="374">
        <v>0</v>
      </c>
      <c r="AK989" s="374">
        <v>0</v>
      </c>
      <c r="AL989" s="369">
        <v>6.9999999999999993E-3</v>
      </c>
      <c r="AM989" s="369">
        <v>0.2</v>
      </c>
      <c r="AN989" s="369" t="s">
        <v>64</v>
      </c>
      <c r="AO989" s="367" t="s">
        <v>1324</v>
      </c>
      <c r="AP989" s="370" t="s">
        <v>13</v>
      </c>
      <c r="AQ989" s="376" t="s">
        <v>671</v>
      </c>
      <c r="AR989" s="369">
        <v>1.4E-3</v>
      </c>
      <c r="AS989" s="369">
        <v>1.4E-3</v>
      </c>
      <c r="AT989" s="369"/>
      <c r="AX989" s="680"/>
      <c r="AY989" s="681"/>
      <c r="AZ989" s="681"/>
      <c r="BA989" s="681"/>
      <c r="BB989" s="682"/>
      <c r="BC989" s="681"/>
      <c r="BD989" s="681"/>
      <c r="BE989" s="681"/>
      <c r="BF989" s="681"/>
      <c r="BG989" s="682"/>
      <c r="BH989" s="682"/>
      <c r="BI989" s="683"/>
      <c r="BJ989" s="683"/>
      <c r="BK989" s="683"/>
      <c r="BL989" s="682"/>
      <c r="BM989" s="682"/>
      <c r="BN989" s="682"/>
      <c r="BO989" s="682"/>
      <c r="BP989" s="682"/>
      <c r="BQ989" s="682"/>
      <c r="BR989" s="682"/>
      <c r="BS989" s="682"/>
      <c r="BT989" s="685"/>
      <c r="BU989" s="686"/>
      <c r="BV989" s="684"/>
      <c r="BW989" s="687"/>
    </row>
    <row r="990" spans="2:75" ht="15.75" customHeight="1">
      <c r="B990" s="363" t="s">
        <v>1112</v>
      </c>
      <c r="C990" s="364">
        <v>9601190000177</v>
      </c>
      <c r="D990" s="365" t="s">
        <v>14</v>
      </c>
      <c r="E990" s="365" t="s">
        <v>15</v>
      </c>
      <c r="F990" s="365" t="s">
        <v>699</v>
      </c>
      <c r="G990" s="366"/>
      <c r="H990" s="366" t="s">
        <v>34</v>
      </c>
      <c r="I990" s="366" t="s">
        <v>34</v>
      </c>
      <c r="J990" s="366" t="s">
        <v>611</v>
      </c>
      <c r="K990" s="367"/>
      <c r="L990" s="368"/>
      <c r="M990" s="368" t="s">
        <v>1418</v>
      </c>
      <c r="N990" s="367">
        <v>318396</v>
      </c>
      <c r="O990" s="367" t="s">
        <v>1321</v>
      </c>
      <c r="P990" s="371">
        <v>39660</v>
      </c>
      <c r="Q990" s="372">
        <v>124575161.98</v>
      </c>
      <c r="R990" s="372">
        <v>170450805.75535721</v>
      </c>
      <c r="S990" s="367">
        <v>4</v>
      </c>
      <c r="T990" s="369">
        <v>-0.14265145898425236</v>
      </c>
      <c r="U990" s="369">
        <v>-1.8440832531963445</v>
      </c>
      <c r="V990" s="369">
        <v>-6.7936424861587463E-2</v>
      </c>
      <c r="W990" s="369">
        <v>-0.66600412506504991</v>
      </c>
      <c r="X990" s="369">
        <v>-0.20811211663462503</v>
      </c>
      <c r="Y990" s="369">
        <v>-1.5781519862019102</v>
      </c>
      <c r="Z990" s="369">
        <v>0.19766145916078415</v>
      </c>
      <c r="AA990" s="369">
        <v>1.1235718133948909</v>
      </c>
      <c r="AB990" s="369">
        <v>0.16121815708580869</v>
      </c>
      <c r="AC990" s="373">
        <v>-0.95871560799267841</v>
      </c>
      <c r="AD990" s="555">
        <v>0</v>
      </c>
      <c r="AE990" s="370" t="s">
        <v>2518</v>
      </c>
      <c r="AF990" s="370" t="s">
        <v>2278</v>
      </c>
      <c r="AG990" s="374" t="s">
        <v>1444</v>
      </c>
      <c r="AH990" s="374" t="s">
        <v>2282</v>
      </c>
      <c r="AI990" s="374">
        <v>0</v>
      </c>
      <c r="AJ990" s="374">
        <v>0</v>
      </c>
      <c r="AK990" s="374">
        <v>0</v>
      </c>
      <c r="AL990" s="691">
        <v>6.0000000000000001E-3</v>
      </c>
      <c r="AM990" s="691" t="s">
        <v>34</v>
      </c>
      <c r="AN990" s="369" t="s">
        <v>2519</v>
      </c>
      <c r="AO990" s="367" t="s">
        <v>1324</v>
      </c>
      <c r="AP990" s="370" t="s">
        <v>13</v>
      </c>
      <c r="AQ990" s="376" t="s">
        <v>671</v>
      </c>
      <c r="AR990" s="369">
        <v>1.1999999999999999E-3</v>
      </c>
      <c r="AS990" s="369">
        <v>1.1999999999999999E-3</v>
      </c>
      <c r="AT990" s="369"/>
      <c r="AX990" s="680"/>
      <c r="AY990" s="681"/>
      <c r="AZ990" s="681"/>
      <c r="BA990" s="681"/>
      <c r="BB990" s="682"/>
      <c r="BC990" s="681"/>
      <c r="BD990" s="681"/>
      <c r="BE990" s="681"/>
      <c r="BF990" s="681"/>
      <c r="BG990" s="682"/>
      <c r="BH990" s="682"/>
      <c r="BI990" s="683"/>
      <c r="BJ990" s="683"/>
      <c r="BK990" s="683"/>
      <c r="BL990" s="682"/>
      <c r="BM990" s="682"/>
      <c r="BN990" s="682"/>
      <c r="BO990" s="682"/>
      <c r="BP990" s="682"/>
      <c r="BQ990" s="682"/>
      <c r="BR990" s="682"/>
      <c r="BS990" s="682"/>
      <c r="BT990" s="685"/>
      <c r="BU990" s="686"/>
      <c r="BV990" s="684"/>
      <c r="BW990" s="687"/>
    </row>
    <row r="991" spans="2:75" ht="15.75" customHeight="1">
      <c r="B991" s="363" t="s">
        <v>324</v>
      </c>
      <c r="C991" s="364">
        <v>17400251000166</v>
      </c>
      <c r="D991" s="365" t="s">
        <v>14</v>
      </c>
      <c r="E991" s="365" t="s">
        <v>607</v>
      </c>
      <c r="F991" s="365"/>
      <c r="G991" s="366"/>
      <c r="H991" s="366" t="s">
        <v>34</v>
      </c>
      <c r="I991" s="366" t="s">
        <v>34</v>
      </c>
      <c r="J991" s="366" t="s">
        <v>608</v>
      </c>
      <c r="K991" s="367" t="s">
        <v>48</v>
      </c>
      <c r="L991" s="368"/>
      <c r="M991" s="368" t="s">
        <v>1418</v>
      </c>
      <c r="N991" s="367">
        <v>327794</v>
      </c>
      <c r="O991" s="367" t="s">
        <v>1321</v>
      </c>
      <c r="P991" s="371">
        <v>41327</v>
      </c>
      <c r="Q991" s="372">
        <v>149979202.63</v>
      </c>
      <c r="R991" s="372">
        <v>117391555.34202389</v>
      </c>
      <c r="S991" s="367">
        <v>32</v>
      </c>
      <c r="T991" s="369">
        <v>0.10724635959721218</v>
      </c>
      <c r="U991" s="369">
        <v>1.3863946230043431</v>
      </c>
      <c r="V991" s="369">
        <v>7.7330184014161585E-2</v>
      </c>
      <c r="W991" s="369">
        <v>0.75809437500428911</v>
      </c>
      <c r="X991" s="369">
        <v>0.98612706390019267</v>
      </c>
      <c r="Y991" s="369">
        <v>7.4779806659398593</v>
      </c>
      <c r="Z991" s="369">
        <v>0.82488809499932825</v>
      </c>
      <c r="AA991" s="369">
        <v>4.6889313510143946</v>
      </c>
      <c r="AB991" s="369">
        <v>0.24417229062461918</v>
      </c>
      <c r="AC991" s="373">
        <v>2.8899117916461374E-2</v>
      </c>
      <c r="AD991" s="555">
        <v>38251507000190</v>
      </c>
      <c r="AE991" s="370" t="s">
        <v>2520</v>
      </c>
      <c r="AF991" s="370" t="s">
        <v>2278</v>
      </c>
      <c r="AG991" s="374" t="s">
        <v>1444</v>
      </c>
      <c r="AH991" s="374" t="s">
        <v>2279</v>
      </c>
      <c r="AI991" s="374">
        <v>10000</v>
      </c>
      <c r="AJ991" s="374">
        <v>1000</v>
      </c>
      <c r="AK991" s="374">
        <v>5000</v>
      </c>
      <c r="AL991" s="691">
        <v>1.8000000000000002E-2</v>
      </c>
      <c r="AM991" s="691">
        <v>0.15</v>
      </c>
      <c r="AN991" s="369" t="s">
        <v>2296</v>
      </c>
      <c r="AO991" s="367" t="s">
        <v>1324</v>
      </c>
      <c r="AP991" s="370" t="s">
        <v>716</v>
      </c>
      <c r="AQ991" s="376" t="s">
        <v>659</v>
      </c>
      <c r="AR991" s="369">
        <v>3.5999999999999999E-3</v>
      </c>
      <c r="AS991" s="369">
        <v>3.5999999999999999E-3</v>
      </c>
      <c r="AT991" s="369"/>
      <c r="AX991" s="680"/>
      <c r="AY991" s="681"/>
      <c r="AZ991" s="681"/>
      <c r="BA991" s="681"/>
      <c r="BB991" s="682"/>
      <c r="BC991" s="681"/>
      <c r="BD991" s="681"/>
      <c r="BE991" s="681"/>
      <c r="BF991" s="681"/>
      <c r="BG991" s="682"/>
      <c r="BH991" s="682"/>
      <c r="BI991" s="683"/>
      <c r="BJ991" s="683"/>
      <c r="BK991" s="683"/>
      <c r="BL991" s="682"/>
      <c r="BM991" s="682"/>
      <c r="BN991" s="682"/>
      <c r="BO991" s="682"/>
      <c r="BP991" s="682"/>
      <c r="BQ991" s="682"/>
      <c r="BR991" s="682"/>
      <c r="BS991" s="682"/>
      <c r="BT991" s="685"/>
      <c r="BU991" s="686"/>
      <c r="BV991" s="684"/>
      <c r="BW991" s="687"/>
    </row>
    <row r="992" spans="2:75" ht="15.75" customHeight="1">
      <c r="B992" s="363" t="s">
        <v>1113</v>
      </c>
      <c r="C992" s="364">
        <v>20331359000159</v>
      </c>
      <c r="D992" s="365" t="s">
        <v>14</v>
      </c>
      <c r="E992" s="365" t="s">
        <v>607</v>
      </c>
      <c r="F992" s="365"/>
      <c r="G992" s="366"/>
      <c r="H992" s="366" t="s">
        <v>34</v>
      </c>
      <c r="I992" s="366" t="s">
        <v>34</v>
      </c>
      <c r="J992" s="366" t="s">
        <v>608</v>
      </c>
      <c r="K992" s="367" t="s">
        <v>48</v>
      </c>
      <c r="L992" s="368"/>
      <c r="M992" s="368" t="s">
        <v>34</v>
      </c>
      <c r="N992" s="367">
        <v>387894</v>
      </c>
      <c r="O992" s="367" t="s">
        <v>1321</v>
      </c>
      <c r="P992" s="371">
        <v>41879</v>
      </c>
      <c r="Q992" s="372">
        <v>74578693.269999996</v>
      </c>
      <c r="R992" s="372">
        <v>79946604.37845242</v>
      </c>
      <c r="S992" s="367">
        <v>32</v>
      </c>
      <c r="T992" s="369">
        <v>-1.7997365610992078E-2</v>
      </c>
      <c r="U992" s="369">
        <v>-0.23265545800373527</v>
      </c>
      <c r="V992" s="369">
        <v>-0.23988096082847943</v>
      </c>
      <c r="W992" s="369">
        <v>-2.3516355145539491</v>
      </c>
      <c r="X992" s="369">
        <v>-0.22904707712613692</v>
      </c>
      <c r="Y992" s="369">
        <v>-1.7369055946654799</v>
      </c>
      <c r="Z992" s="369">
        <v>-9.8574985863461917E-2</v>
      </c>
      <c r="AA992" s="369">
        <v>-0.56033217650130318</v>
      </c>
      <c r="AB992" s="369">
        <v>0.28440942048546058</v>
      </c>
      <c r="AC992" s="373">
        <v>-1.1635227708810318</v>
      </c>
      <c r="AD992" s="555">
        <v>43310020000171</v>
      </c>
      <c r="AE992" s="370" t="s">
        <v>2521</v>
      </c>
      <c r="AF992" s="370" t="s">
        <v>2284</v>
      </c>
      <c r="AG992" s="374" t="s">
        <v>719</v>
      </c>
      <c r="AH992" s="374" t="s">
        <v>2279</v>
      </c>
      <c r="AI992" s="374">
        <v>1000</v>
      </c>
      <c r="AJ992" s="374">
        <v>100</v>
      </c>
      <c r="AK992" s="374">
        <v>1000</v>
      </c>
      <c r="AL992" s="691">
        <v>0.02</v>
      </c>
      <c r="AM992" s="691">
        <v>0.2</v>
      </c>
      <c r="AN992" s="369" t="s">
        <v>2310</v>
      </c>
      <c r="AO992" s="367" t="s">
        <v>1324</v>
      </c>
      <c r="AP992" s="370" t="s">
        <v>716</v>
      </c>
      <c r="AQ992" s="376" t="s">
        <v>659</v>
      </c>
      <c r="AR992" s="369">
        <v>4.0000000000000001E-3</v>
      </c>
      <c r="AS992" s="369">
        <v>4.0000000000000001E-3</v>
      </c>
      <c r="AT992" s="369"/>
      <c r="AX992" s="680"/>
      <c r="AY992" s="681"/>
      <c r="AZ992" s="681"/>
      <c r="BA992" s="681"/>
      <c r="BB992" s="682"/>
      <c r="BC992" s="681"/>
      <c r="BD992" s="681"/>
      <c r="BE992" s="681"/>
      <c r="BF992" s="681"/>
      <c r="BG992" s="682"/>
      <c r="BH992" s="682"/>
      <c r="BI992" s="683"/>
      <c r="BJ992" s="683"/>
      <c r="BK992" s="683"/>
      <c r="BL992" s="682"/>
      <c r="BM992" s="682"/>
      <c r="BN992" s="682"/>
      <c r="BO992" s="682"/>
      <c r="BP992" s="682"/>
      <c r="BQ992" s="682"/>
      <c r="BR992" s="682"/>
      <c r="BS992" s="682"/>
      <c r="BT992" s="685"/>
      <c r="BU992" s="686"/>
      <c r="BV992" s="684"/>
      <c r="BW992" s="687"/>
    </row>
    <row r="993" spans="2:75" ht="15.75" customHeight="1">
      <c r="B993" s="363" t="s">
        <v>1114</v>
      </c>
      <c r="C993" s="364">
        <v>28788359000194</v>
      </c>
      <c r="D993" s="365" t="s">
        <v>14</v>
      </c>
      <c r="E993" s="365" t="s">
        <v>607</v>
      </c>
      <c r="F993" s="365"/>
      <c r="G993" s="366"/>
      <c r="H993" s="366" t="s">
        <v>34</v>
      </c>
      <c r="I993" s="366" t="s">
        <v>34</v>
      </c>
      <c r="J993" s="366" t="s">
        <v>608</v>
      </c>
      <c r="K993" s="367" t="s">
        <v>48</v>
      </c>
      <c r="L993" s="368"/>
      <c r="M993" s="368" t="s">
        <v>34</v>
      </c>
      <c r="N993" s="367">
        <v>454109</v>
      </c>
      <c r="O993" s="367" t="s">
        <v>1321</v>
      </c>
      <c r="P993" s="371">
        <v>43075</v>
      </c>
      <c r="Q993" s="372">
        <v>9047713.5199999996</v>
      </c>
      <c r="R993" s="372">
        <v>11456191.911349211</v>
      </c>
      <c r="S993" s="367">
        <v>32</v>
      </c>
      <c r="T993" s="369">
        <v>-2.0727329057011912E-2</v>
      </c>
      <c r="U993" s="369">
        <v>-0.26794622830843368</v>
      </c>
      <c r="V993" s="369">
        <v>-0.24137040277325106</v>
      </c>
      <c r="W993" s="369">
        <v>-2.3662370259123087</v>
      </c>
      <c r="X993" s="369">
        <v>-0.24866270999676199</v>
      </c>
      <c r="Y993" s="369">
        <v>-1.8856545021100837</v>
      </c>
      <c r="Z993" s="369">
        <v>-0.19984515866892594</v>
      </c>
      <c r="AA993" s="369">
        <v>-1.135984669328918</v>
      </c>
      <c r="AB993" s="369">
        <v>0.2830552238808266</v>
      </c>
      <c r="AC993" s="373">
        <v>-1.1773774938264383</v>
      </c>
      <c r="AD993" s="555">
        <v>28788379000165</v>
      </c>
      <c r="AE993" s="370" t="s">
        <v>2521</v>
      </c>
      <c r="AF993" s="370" t="s">
        <v>2284</v>
      </c>
      <c r="AG993" s="374" t="s">
        <v>719</v>
      </c>
      <c r="AH993" s="374" t="s">
        <v>2282</v>
      </c>
      <c r="AI993" s="374">
        <v>1000</v>
      </c>
      <c r="AJ993" s="374">
        <v>1000</v>
      </c>
      <c r="AK993" s="374">
        <v>1000</v>
      </c>
      <c r="AL993" s="691">
        <v>1.9699999999999999E-2</v>
      </c>
      <c r="AM993" s="691">
        <v>0.2</v>
      </c>
      <c r="AN993" s="369" t="s">
        <v>666</v>
      </c>
      <c r="AO993" s="367" t="s">
        <v>1324</v>
      </c>
      <c r="AP993" s="370" t="s">
        <v>716</v>
      </c>
      <c r="AQ993" s="376" t="s">
        <v>659</v>
      </c>
      <c r="AR993" s="369">
        <v>3.9399999999999991E-3</v>
      </c>
      <c r="AS993" s="369">
        <v>3.9399999999999991E-3</v>
      </c>
      <c r="AT993" s="369"/>
      <c r="AX993" s="680"/>
      <c r="AY993" s="681"/>
      <c r="AZ993" s="681"/>
      <c r="BA993" s="681"/>
      <c r="BB993" s="682"/>
      <c r="BC993" s="681"/>
      <c r="BD993" s="681"/>
      <c r="BE993" s="681"/>
      <c r="BF993" s="681"/>
      <c r="BG993" s="682"/>
      <c r="BH993" s="682"/>
      <c r="BI993" s="683"/>
      <c r="BJ993" s="683"/>
      <c r="BK993" s="683"/>
      <c r="BL993" s="682"/>
      <c r="BM993" s="682"/>
      <c r="BN993" s="682"/>
      <c r="BO993" s="682"/>
      <c r="BP993" s="682"/>
      <c r="BQ993" s="682"/>
      <c r="BR993" s="682"/>
      <c r="BS993" s="682"/>
      <c r="BT993" s="685"/>
      <c r="BU993" s="686"/>
      <c r="BV993" s="684"/>
      <c r="BW993" s="687"/>
    </row>
    <row r="994" spans="2:75" ht="15.75" customHeight="1">
      <c r="B994" s="363" t="s">
        <v>1714</v>
      </c>
      <c r="C994" s="364">
        <v>27599239000186</v>
      </c>
      <c r="D994" s="365" t="s">
        <v>11</v>
      </c>
      <c r="E994" s="365" t="s">
        <v>621</v>
      </c>
      <c r="F994" s="365" t="s">
        <v>692</v>
      </c>
      <c r="G994" s="366" t="s">
        <v>738</v>
      </c>
      <c r="H994" s="366" t="s">
        <v>34</v>
      </c>
      <c r="I994" s="366"/>
      <c r="J994" s="366" t="s">
        <v>608</v>
      </c>
      <c r="K994" s="367" t="s">
        <v>48</v>
      </c>
      <c r="L994" s="368"/>
      <c r="M994" s="368"/>
      <c r="N994" s="367">
        <v>443387</v>
      </c>
      <c r="O994" s="367" t="s">
        <v>1321</v>
      </c>
      <c r="P994" s="371">
        <v>42888</v>
      </c>
      <c r="Q994" s="372">
        <v>10902889.029999999</v>
      </c>
      <c r="R994" s="372">
        <v>14440917.302460326</v>
      </c>
      <c r="S994" s="367">
        <v>46</v>
      </c>
      <c r="T994" s="369">
        <v>7.3592975280228456E-2</v>
      </c>
      <c r="U994" s="369">
        <v>0.82776742178442464</v>
      </c>
      <c r="V994" s="369">
        <v>9.8556325556490521E-2</v>
      </c>
      <c r="W994" s="369">
        <v>0.90452121812792641</v>
      </c>
      <c r="X994" s="369">
        <v>0.18527381938205068</v>
      </c>
      <c r="Y994" s="369">
        <v>1.3028066735450257</v>
      </c>
      <c r="Z994" s="369">
        <v>0.19605797891453602</v>
      </c>
      <c r="AA994" s="369">
        <v>1.0713713124960118</v>
      </c>
      <c r="AB994" s="369">
        <v>2.1222057216937713E-2</v>
      </c>
      <c r="AC994" s="373">
        <v>-0.43379070216339483</v>
      </c>
      <c r="AD994" s="555">
        <v>24601713000179</v>
      </c>
      <c r="AE994" s="370" t="s">
        <v>2352</v>
      </c>
      <c r="AF994" s="370" t="s">
        <v>2287</v>
      </c>
      <c r="AG994" s="374" t="s">
        <v>1445</v>
      </c>
      <c r="AH994" s="374" t="s">
        <v>2282</v>
      </c>
      <c r="AI994" s="374">
        <v>100</v>
      </c>
      <c r="AJ994" s="374">
        <v>100</v>
      </c>
      <c r="AK994" s="374">
        <v>100</v>
      </c>
      <c r="AL994" s="691">
        <v>0.01</v>
      </c>
      <c r="AM994" s="691">
        <v>0.2</v>
      </c>
      <c r="AN994" s="369" t="s">
        <v>2310</v>
      </c>
      <c r="AO994" s="367" t="s">
        <v>1324</v>
      </c>
      <c r="AP994" s="370" t="s">
        <v>13</v>
      </c>
      <c r="AQ994" s="376" t="s">
        <v>671</v>
      </c>
      <c r="AR994" s="369" t="s">
        <v>34</v>
      </c>
      <c r="AS994" s="369" t="s">
        <v>34</v>
      </c>
      <c r="AT994" s="369"/>
      <c r="AX994" s="680"/>
      <c r="AY994" s="681"/>
      <c r="AZ994" s="681"/>
      <c r="BA994" s="681"/>
      <c r="BB994" s="682"/>
      <c r="BC994" s="681"/>
      <c r="BD994" s="681"/>
      <c r="BE994" s="681"/>
      <c r="BF994" s="681"/>
      <c r="BG994" s="682"/>
      <c r="BH994" s="682"/>
      <c r="BI994" s="683"/>
      <c r="BJ994" s="683"/>
      <c r="BK994" s="683"/>
      <c r="BL994" s="682"/>
      <c r="BM994" s="682"/>
      <c r="BN994" s="682"/>
      <c r="BO994" s="682"/>
      <c r="BP994" s="682"/>
      <c r="BQ994" s="682"/>
      <c r="BR994" s="682"/>
      <c r="BS994" s="682"/>
      <c r="BT994" s="685"/>
      <c r="BU994" s="686"/>
      <c r="BV994" s="684"/>
      <c r="BW994" s="687"/>
    </row>
    <row r="995" spans="2:75" ht="15.75" customHeight="1">
      <c r="B995" s="363" t="s">
        <v>325</v>
      </c>
      <c r="C995" s="364">
        <v>18628896000113</v>
      </c>
      <c r="D995" s="365" t="s">
        <v>14</v>
      </c>
      <c r="E995" s="365" t="s">
        <v>607</v>
      </c>
      <c r="F995" s="365"/>
      <c r="G995" s="366"/>
      <c r="H995" s="366" t="s">
        <v>34</v>
      </c>
      <c r="I995" s="366" t="s">
        <v>34</v>
      </c>
      <c r="J995" s="366" t="s">
        <v>611</v>
      </c>
      <c r="K995" s="367" t="s">
        <v>48</v>
      </c>
      <c r="L995" s="368"/>
      <c r="M995" s="368" t="s">
        <v>34</v>
      </c>
      <c r="N995" s="367">
        <v>487163</v>
      </c>
      <c r="O995" s="367" t="s">
        <v>1321</v>
      </c>
      <c r="P995" s="371">
        <v>43508</v>
      </c>
      <c r="Q995" s="372">
        <v>3296428.79</v>
      </c>
      <c r="R995" s="372">
        <v>2391700.754761904</v>
      </c>
      <c r="S995" s="367">
        <v>3</v>
      </c>
      <c r="T995" s="369">
        <v>-1.5168587008347334E-3</v>
      </c>
      <c r="U995" s="369">
        <v>-1.9608728488246917E-2</v>
      </c>
      <c r="V995" s="369">
        <v>-0.22828240411974188</v>
      </c>
      <c r="W995" s="369">
        <v>-2.2379308763049059</v>
      </c>
      <c r="X995" s="369">
        <v>-0.24055107619701566</v>
      </c>
      <c r="Y995" s="369">
        <v>-1.8241425094427506</v>
      </c>
      <c r="Z995" s="369">
        <v>-5.2599600935015145E-2</v>
      </c>
      <c r="AA995" s="369">
        <v>-0.29899318388785745</v>
      </c>
      <c r="AB995" s="369">
        <v>0.22246785430510241</v>
      </c>
      <c r="AC995" s="373">
        <v>-1.4890551254547266</v>
      </c>
      <c r="AD995" s="555">
        <v>0</v>
      </c>
      <c r="AE995" s="370" t="s">
        <v>2522</v>
      </c>
      <c r="AF995" s="370" t="s">
        <v>741</v>
      </c>
      <c r="AG995" s="374" t="s">
        <v>741</v>
      </c>
      <c r="AH995" s="374" t="s">
        <v>2282</v>
      </c>
      <c r="AI995" s="374">
        <v>1000</v>
      </c>
      <c r="AJ995" s="374">
        <v>1000</v>
      </c>
      <c r="AK995" s="374">
        <v>1000</v>
      </c>
      <c r="AL995" s="691">
        <v>2.5000000000000001E-2</v>
      </c>
      <c r="AM995" s="691">
        <v>0.2</v>
      </c>
      <c r="AN995" s="369" t="s">
        <v>2291</v>
      </c>
      <c r="AO995" s="367" t="s">
        <v>1324</v>
      </c>
      <c r="AP995" s="370" t="s">
        <v>13</v>
      </c>
      <c r="AQ995" s="376" t="s">
        <v>659</v>
      </c>
      <c r="AR995" s="369">
        <v>6.6666666666666662E-3</v>
      </c>
      <c r="AS995" s="369">
        <v>6.6666666666666662E-3</v>
      </c>
      <c r="AT995" s="369"/>
      <c r="AX995" s="680"/>
      <c r="AY995" s="681"/>
      <c r="AZ995" s="681"/>
      <c r="BA995" s="681"/>
      <c r="BB995" s="682"/>
      <c r="BC995" s="681"/>
      <c r="BD995" s="681"/>
      <c r="BE995" s="681"/>
      <c r="BF995" s="681"/>
      <c r="BG995" s="682"/>
      <c r="BH995" s="682"/>
      <c r="BI995" s="683"/>
      <c r="BJ995" s="683"/>
      <c r="BK995" s="683"/>
      <c r="BL995" s="682"/>
      <c r="BM995" s="682"/>
      <c r="BN995" s="682"/>
      <c r="BO995" s="682"/>
      <c r="BP995" s="682"/>
      <c r="BQ995" s="682"/>
      <c r="BR995" s="682"/>
      <c r="BS995" s="682"/>
      <c r="BT995" s="685"/>
      <c r="BU995" s="686"/>
      <c r="BV995" s="684"/>
      <c r="BW995" s="687"/>
    </row>
    <row r="996" spans="2:75" ht="15.75" customHeight="1">
      <c r="B996" s="363" t="s">
        <v>1115</v>
      </c>
      <c r="C996" s="364">
        <v>14171578000115</v>
      </c>
      <c r="D996" s="365" t="s">
        <v>11</v>
      </c>
      <c r="E996" s="365" t="s">
        <v>620</v>
      </c>
      <c r="F996" s="365" t="s">
        <v>685</v>
      </c>
      <c r="G996" s="366" t="s">
        <v>738</v>
      </c>
      <c r="H996" s="366" t="s">
        <v>34</v>
      </c>
      <c r="I996" s="366" t="s">
        <v>1319</v>
      </c>
      <c r="J996" s="366" t="s">
        <v>608</v>
      </c>
      <c r="K996" s="367" t="s">
        <v>48</v>
      </c>
      <c r="L996" s="368"/>
      <c r="M996" s="368" t="s">
        <v>34</v>
      </c>
      <c r="N996" s="367">
        <v>308110</v>
      </c>
      <c r="O996" s="367" t="s">
        <v>1321</v>
      </c>
      <c r="P996" s="371">
        <v>41087</v>
      </c>
      <c r="Q996" s="372">
        <v>286796805.67000002</v>
      </c>
      <c r="R996" s="372">
        <v>195768511.98301581</v>
      </c>
      <c r="S996" s="367">
        <v>71</v>
      </c>
      <c r="T996" s="369">
        <v>9.7526496795511397E-2</v>
      </c>
      <c r="U996" s="369">
        <v>1.2607440594306385</v>
      </c>
      <c r="V996" s="369">
        <v>0.13666301577635798</v>
      </c>
      <c r="W996" s="369">
        <v>1.339754519557413</v>
      </c>
      <c r="X996" s="369">
        <v>0.21063389639037333</v>
      </c>
      <c r="Y996" s="369">
        <v>1.5972751001976466</v>
      </c>
      <c r="Z996" s="369">
        <v>0.27883184447122678</v>
      </c>
      <c r="AA996" s="369">
        <v>1.5849705979856208</v>
      </c>
      <c r="AB996" s="369">
        <v>1.2473505055766092E-3</v>
      </c>
      <c r="AC996" s="373">
        <v>24.835085095789768</v>
      </c>
      <c r="AD996" s="555">
        <v>0</v>
      </c>
      <c r="AE996" s="370" t="s">
        <v>2522</v>
      </c>
      <c r="AF996" s="370" t="s">
        <v>761</v>
      </c>
      <c r="AG996" s="374" t="s">
        <v>761</v>
      </c>
      <c r="AH996" s="374" t="s">
        <v>2279</v>
      </c>
      <c r="AI996" s="374">
        <v>1000</v>
      </c>
      <c r="AJ996" s="374">
        <v>1000</v>
      </c>
      <c r="AK996" s="374">
        <v>1000</v>
      </c>
      <c r="AL996" s="691">
        <v>0.01</v>
      </c>
      <c r="AM996" s="691">
        <v>0.2</v>
      </c>
      <c r="AN996" s="369" t="s">
        <v>64</v>
      </c>
      <c r="AO996" s="367" t="s">
        <v>1324</v>
      </c>
      <c r="AP996" s="370" t="s">
        <v>13</v>
      </c>
      <c r="AQ996" s="376" t="s">
        <v>668</v>
      </c>
      <c r="AR996" s="369">
        <v>4.6666666666666662E-3</v>
      </c>
      <c r="AS996" s="369">
        <v>4.6666666666666662E-3</v>
      </c>
      <c r="AT996" s="369"/>
      <c r="AX996" s="680"/>
      <c r="AY996" s="681"/>
      <c r="AZ996" s="681"/>
      <c r="BA996" s="681"/>
      <c r="BB996" s="682"/>
      <c r="BC996" s="681"/>
      <c r="BD996" s="681"/>
      <c r="BE996" s="681"/>
      <c r="BF996" s="681"/>
      <c r="BG996" s="682"/>
      <c r="BH996" s="682"/>
      <c r="BI996" s="683"/>
      <c r="BJ996" s="683"/>
      <c r="BK996" s="683"/>
      <c r="BL996" s="682"/>
      <c r="BM996" s="682"/>
      <c r="BN996" s="682"/>
      <c r="BO996" s="682"/>
      <c r="BP996" s="682"/>
      <c r="BQ996" s="682"/>
      <c r="BR996" s="682"/>
      <c r="BS996" s="682"/>
      <c r="BT996" s="685"/>
      <c r="BU996" s="686"/>
      <c r="BV996" s="684"/>
      <c r="BW996" s="687"/>
    </row>
    <row r="997" spans="2:75" ht="15.75" customHeight="1">
      <c r="B997" s="363" t="s">
        <v>326</v>
      </c>
      <c r="C997" s="364">
        <v>23970201000117</v>
      </c>
      <c r="D997" s="365" t="s">
        <v>11</v>
      </c>
      <c r="E997" s="365" t="s">
        <v>620</v>
      </c>
      <c r="F997" s="365" t="s">
        <v>663</v>
      </c>
      <c r="G997" s="366" t="s">
        <v>738</v>
      </c>
      <c r="H997" s="366" t="s">
        <v>34</v>
      </c>
      <c r="I997" s="366"/>
      <c r="J997" s="366" t="s">
        <v>608</v>
      </c>
      <c r="K997" s="367" t="s">
        <v>48</v>
      </c>
      <c r="L997" s="368"/>
      <c r="M997" s="368" t="s">
        <v>1418</v>
      </c>
      <c r="N997" s="367">
        <v>422991</v>
      </c>
      <c r="O997" s="367" t="s">
        <v>1321</v>
      </c>
      <c r="P997" s="371">
        <v>42621</v>
      </c>
      <c r="Q997" s="372">
        <v>107710970.29000001</v>
      </c>
      <c r="R997" s="372">
        <v>106311071.86845236</v>
      </c>
      <c r="S997" s="367">
        <v>3</v>
      </c>
      <c r="T997" s="369">
        <v>8.2282258592376811E-2</v>
      </c>
      <c r="U997" s="369">
        <v>1.0636788167874507</v>
      </c>
      <c r="V997" s="369">
        <v>0.11119504632800381</v>
      </c>
      <c r="W997" s="369">
        <v>1.0900832608152558</v>
      </c>
      <c r="X997" s="369">
        <v>0.15032917711589899</v>
      </c>
      <c r="Y997" s="369">
        <v>1.1399734589508428</v>
      </c>
      <c r="Z997" s="369">
        <v>0.19923078433870889</v>
      </c>
      <c r="AA997" s="369">
        <v>1.1324923664630178</v>
      </c>
      <c r="AB997" s="369">
        <v>1.4340968569625033E-3</v>
      </c>
      <c r="AC997" s="373">
        <v>5.7925422335620631</v>
      </c>
      <c r="AD997" s="555">
        <v>0</v>
      </c>
      <c r="AE997" s="370" t="s">
        <v>2522</v>
      </c>
      <c r="AF997" s="370" t="s">
        <v>741</v>
      </c>
      <c r="AG997" s="374" t="s">
        <v>741</v>
      </c>
      <c r="AH997" s="374" t="s">
        <v>2282</v>
      </c>
      <c r="AI997" s="374">
        <v>0</v>
      </c>
      <c r="AJ997" s="374">
        <v>0</v>
      </c>
      <c r="AK997" s="374">
        <v>0</v>
      </c>
      <c r="AL997" s="691">
        <v>6.0000000000000001E-3</v>
      </c>
      <c r="AM997" s="691" t="s">
        <v>34</v>
      </c>
      <c r="AN997" s="369" t="s">
        <v>64</v>
      </c>
      <c r="AO997" s="367" t="s">
        <v>1324</v>
      </c>
      <c r="AP997" s="370" t="s">
        <v>11</v>
      </c>
      <c r="AQ997" s="376" t="s">
        <v>675</v>
      </c>
      <c r="AR997" s="369">
        <v>1.6000000000000001E-3</v>
      </c>
      <c r="AS997" s="369">
        <v>1.6000000000000001E-3</v>
      </c>
      <c r="AT997" s="369"/>
      <c r="AX997" s="680"/>
      <c r="AY997" s="681"/>
      <c r="AZ997" s="681"/>
      <c r="BA997" s="681"/>
      <c r="BB997" s="682"/>
      <c r="BC997" s="681"/>
      <c r="BD997" s="681"/>
      <c r="BE997" s="681"/>
      <c r="BF997" s="681"/>
      <c r="BG997" s="682"/>
      <c r="BH997" s="682"/>
      <c r="BI997" s="683"/>
      <c r="BJ997" s="683"/>
      <c r="BK997" s="683"/>
      <c r="BL997" s="682"/>
      <c r="BM997" s="682"/>
      <c r="BN997" s="682"/>
      <c r="BO997" s="682"/>
      <c r="BP997" s="682"/>
      <c r="BQ997" s="682"/>
      <c r="BR997" s="682"/>
      <c r="BS997" s="682"/>
      <c r="BT997" s="685"/>
      <c r="BU997" s="686"/>
      <c r="BV997" s="684"/>
      <c r="BW997" s="687"/>
    </row>
    <row r="998" spans="2:75" ht="15.75" customHeight="1">
      <c r="B998" s="363" t="s">
        <v>1116</v>
      </c>
      <c r="C998" s="364">
        <v>14083797000142</v>
      </c>
      <c r="D998" s="365" t="s">
        <v>14</v>
      </c>
      <c r="E998" s="365" t="s">
        <v>607</v>
      </c>
      <c r="F998" s="365"/>
      <c r="G998" s="366"/>
      <c r="H998" s="366" t="s">
        <v>34</v>
      </c>
      <c r="I998" s="366" t="s">
        <v>34</v>
      </c>
      <c r="J998" s="366" t="s">
        <v>608</v>
      </c>
      <c r="K998" s="367" t="s">
        <v>48</v>
      </c>
      <c r="L998" s="368"/>
      <c r="M998" s="368" t="s">
        <v>34</v>
      </c>
      <c r="N998" s="367">
        <v>287962</v>
      </c>
      <c r="O998" s="367" t="s">
        <v>1321</v>
      </c>
      <c r="P998" s="371">
        <v>40816</v>
      </c>
      <c r="Q998" s="372">
        <v>144779857.47</v>
      </c>
      <c r="R998" s="372">
        <v>204980337.63019836</v>
      </c>
      <c r="S998" s="367">
        <v>17</v>
      </c>
      <c r="T998" s="369">
        <v>3.9061306122838424E-2</v>
      </c>
      <c r="U998" s="369">
        <v>0.504953128289098</v>
      </c>
      <c r="V998" s="369">
        <v>-0.17465687182789491</v>
      </c>
      <c r="W998" s="369">
        <v>-1.7122213502598733</v>
      </c>
      <c r="X998" s="369">
        <v>-9.6218047229766679E-2</v>
      </c>
      <c r="Y998" s="369">
        <v>-0.72963893116669076</v>
      </c>
      <c r="Z998" s="369">
        <v>4.0795513379084269E-2</v>
      </c>
      <c r="AA998" s="369">
        <v>0.23189492347331209</v>
      </c>
      <c r="AB998" s="369">
        <v>0.22619987622601978</v>
      </c>
      <c r="AC998" s="373">
        <v>-1.1648904412928103</v>
      </c>
      <c r="AD998" s="555">
        <v>14126355000136</v>
      </c>
      <c r="AE998" s="370" t="s">
        <v>2523</v>
      </c>
      <c r="AF998" s="370" t="s">
        <v>2287</v>
      </c>
      <c r="AG998" s="374" t="s">
        <v>1445</v>
      </c>
      <c r="AH998" s="374" t="s">
        <v>2282</v>
      </c>
      <c r="AI998" s="374">
        <v>25000</v>
      </c>
      <c r="AJ998" s="374">
        <v>5000</v>
      </c>
      <c r="AK998" s="374">
        <v>5000</v>
      </c>
      <c r="AL998" s="691">
        <v>2.9300000000000003E-2</v>
      </c>
      <c r="AM998" s="691" t="s">
        <v>34</v>
      </c>
      <c r="AN998" s="369" t="s">
        <v>2296</v>
      </c>
      <c r="AO998" s="367" t="s">
        <v>1324</v>
      </c>
      <c r="AP998" s="370" t="s">
        <v>716</v>
      </c>
      <c r="AQ998" s="376" t="s">
        <v>659</v>
      </c>
      <c r="AR998" s="369">
        <v>4.8833333333333333E-3</v>
      </c>
      <c r="AS998" s="369">
        <v>4.8833333333333333E-3</v>
      </c>
      <c r="AT998" s="369"/>
      <c r="AX998" s="680"/>
      <c r="AY998" s="681"/>
      <c r="AZ998" s="681"/>
      <c r="BA998" s="681"/>
      <c r="BB998" s="682"/>
      <c r="BC998" s="681"/>
      <c r="BD998" s="681"/>
      <c r="BE998" s="681"/>
      <c r="BF998" s="681"/>
      <c r="BG998" s="682"/>
      <c r="BH998" s="682"/>
      <c r="BI998" s="683"/>
      <c r="BJ998" s="683"/>
      <c r="BK998" s="683"/>
      <c r="BL998" s="682"/>
      <c r="BM998" s="682"/>
      <c r="BN998" s="682"/>
      <c r="BO998" s="682"/>
      <c r="BP998" s="682"/>
      <c r="BQ998" s="682"/>
      <c r="BR998" s="682"/>
      <c r="BS998" s="682"/>
      <c r="BT998" s="685"/>
      <c r="BU998" s="686"/>
      <c r="BV998" s="684"/>
      <c r="BW998" s="687"/>
    </row>
    <row r="999" spans="2:75" ht="15.75" customHeight="1">
      <c r="B999" s="363" t="s">
        <v>1117</v>
      </c>
      <c r="C999" s="364">
        <v>28235674000194</v>
      </c>
      <c r="D999" s="365" t="s">
        <v>14</v>
      </c>
      <c r="E999" s="365" t="s">
        <v>614</v>
      </c>
      <c r="F999" s="365"/>
      <c r="G999" s="366"/>
      <c r="H999" s="366" t="s">
        <v>1338</v>
      </c>
      <c r="I999" s="366" t="s">
        <v>34</v>
      </c>
      <c r="J999" s="366" t="s">
        <v>608</v>
      </c>
      <c r="K999" s="367" t="s">
        <v>48</v>
      </c>
      <c r="L999" s="368"/>
      <c r="M999" s="368" t="s">
        <v>34</v>
      </c>
      <c r="N999" s="367">
        <v>451533</v>
      </c>
      <c r="O999" s="367" t="s">
        <v>1321</v>
      </c>
      <c r="P999" s="371">
        <v>43026</v>
      </c>
      <c r="Q999" s="372">
        <v>11780654.710000001</v>
      </c>
      <c r="R999" s="372">
        <v>14506896.001746038</v>
      </c>
      <c r="S999" s="367">
        <v>33</v>
      </c>
      <c r="T999" s="369">
        <v>9.9298806782918358E-2</v>
      </c>
      <c r="U999" s="369">
        <v>1.2836550565597362</v>
      </c>
      <c r="V999" s="369">
        <v>-0.10958973805678718</v>
      </c>
      <c r="W999" s="369">
        <v>-1.0743458720314101</v>
      </c>
      <c r="X999" s="369">
        <v>-2.0771746849568617E-2</v>
      </c>
      <c r="Y999" s="369">
        <v>-0.15751592976723389</v>
      </c>
      <c r="Z999" s="369">
        <v>0.11950588302267806</v>
      </c>
      <c r="AA999" s="369">
        <v>0.67931018150546874</v>
      </c>
      <c r="AB999" s="369">
        <v>0.21037669749153362</v>
      </c>
      <c r="AC999" s="373">
        <v>-0.90838400922707208</v>
      </c>
      <c r="AD999" s="555">
        <v>17002861000101</v>
      </c>
      <c r="AE999" s="370" t="s">
        <v>2292</v>
      </c>
      <c r="AF999" s="370" t="s">
        <v>2278</v>
      </c>
      <c r="AG999" s="374" t="s">
        <v>1444</v>
      </c>
      <c r="AH999" s="374" t="s">
        <v>2282</v>
      </c>
      <c r="AI999" s="374">
        <v>5000</v>
      </c>
      <c r="AJ999" s="374">
        <v>5000</v>
      </c>
      <c r="AK999" s="374">
        <v>5000</v>
      </c>
      <c r="AL999" s="691">
        <v>0</v>
      </c>
      <c r="AM999" s="691" t="s">
        <v>34</v>
      </c>
      <c r="AN999" s="369" t="s">
        <v>34</v>
      </c>
      <c r="AO999" s="367" t="s">
        <v>1324</v>
      </c>
      <c r="AP999" s="370" t="s">
        <v>13</v>
      </c>
      <c r="AQ999" s="376" t="s">
        <v>668</v>
      </c>
      <c r="AR999" s="369">
        <v>4.8250000000000003E-3</v>
      </c>
      <c r="AS999" s="369">
        <v>4.8250000000000003E-3</v>
      </c>
      <c r="AT999" s="369"/>
      <c r="AX999" s="680"/>
      <c r="AY999" s="681"/>
      <c r="AZ999" s="681"/>
      <c r="BA999" s="681"/>
      <c r="BB999" s="682"/>
      <c r="BC999" s="681"/>
      <c r="BD999" s="681"/>
      <c r="BE999" s="681"/>
      <c r="BF999" s="681"/>
      <c r="BG999" s="682"/>
      <c r="BH999" s="682"/>
      <c r="BI999" s="683"/>
      <c r="BJ999" s="683"/>
      <c r="BK999" s="683"/>
      <c r="BL999" s="682"/>
      <c r="BM999" s="682"/>
      <c r="BN999" s="682"/>
      <c r="BO999" s="682"/>
      <c r="BP999" s="682"/>
      <c r="BQ999" s="682"/>
      <c r="BR999" s="682"/>
      <c r="BS999" s="682"/>
      <c r="BT999" s="685"/>
      <c r="BU999" s="686"/>
      <c r="BV999" s="684"/>
      <c r="BW999" s="687"/>
    </row>
    <row r="1000" spans="2:75" ht="15.75" customHeight="1">
      <c r="B1000" s="363" t="s">
        <v>1118</v>
      </c>
      <c r="C1000" s="364">
        <v>17002861000101</v>
      </c>
      <c r="D1000" s="365" t="s">
        <v>14</v>
      </c>
      <c r="E1000" s="365" t="s">
        <v>614</v>
      </c>
      <c r="F1000" s="365"/>
      <c r="G1000" s="366"/>
      <c r="H1000" s="366" t="s">
        <v>1338</v>
      </c>
      <c r="I1000" s="366" t="s">
        <v>34</v>
      </c>
      <c r="J1000" s="366" t="s">
        <v>608</v>
      </c>
      <c r="K1000" s="367" t="s">
        <v>48</v>
      </c>
      <c r="L1000" s="368"/>
      <c r="M1000" s="368" t="s">
        <v>34</v>
      </c>
      <c r="N1000" s="367">
        <v>337625</v>
      </c>
      <c r="O1000" s="367" t="s">
        <v>1321</v>
      </c>
      <c r="P1000" s="371">
        <v>41263</v>
      </c>
      <c r="Q1000" s="372">
        <v>196046341.84999999</v>
      </c>
      <c r="R1000" s="372">
        <v>276934254.52158731</v>
      </c>
      <c r="S1000" s="367">
        <v>32</v>
      </c>
      <c r="T1000" s="369">
        <v>0.10372656897973043</v>
      </c>
      <c r="U1000" s="369">
        <v>1.3408936026946086</v>
      </c>
      <c r="V1000" s="369">
        <v>-0.10618831631855896</v>
      </c>
      <c r="W1000" s="369">
        <v>-1.0410005655428609</v>
      </c>
      <c r="X1000" s="369">
        <v>-2.8223724426325481E-2</v>
      </c>
      <c r="Y1000" s="369">
        <v>-0.21402562946212561</v>
      </c>
      <c r="Z1000" s="369">
        <v>0.11224416424867734</v>
      </c>
      <c r="AA1000" s="369">
        <v>0.63803221783005715</v>
      </c>
      <c r="AB1000" s="369">
        <v>0.21180186200538639</v>
      </c>
      <c r="AC1000" s="373">
        <v>-0.88285691256591747</v>
      </c>
      <c r="AD1000" s="555">
        <v>17039320000158</v>
      </c>
      <c r="AE1000" s="370" t="s">
        <v>2523</v>
      </c>
      <c r="AF1000" s="370" t="s">
        <v>2287</v>
      </c>
      <c r="AG1000" s="374" t="s">
        <v>1445</v>
      </c>
      <c r="AH1000" s="374" t="s">
        <v>2282</v>
      </c>
      <c r="AI1000" s="374">
        <v>50000</v>
      </c>
      <c r="AJ1000" s="374">
        <v>5000</v>
      </c>
      <c r="AK1000" s="374">
        <v>5000</v>
      </c>
      <c r="AL1000" s="691">
        <v>1.9299999999999998E-2</v>
      </c>
      <c r="AM1000" s="691">
        <v>0.2</v>
      </c>
      <c r="AN1000" s="369" t="s">
        <v>2310</v>
      </c>
      <c r="AO1000" s="367" t="s">
        <v>1324</v>
      </c>
      <c r="AP1000" s="370" t="s">
        <v>13</v>
      </c>
      <c r="AQ1000" s="376" t="s">
        <v>668</v>
      </c>
      <c r="AR1000" s="369">
        <v>4.8250000000000003E-3</v>
      </c>
      <c r="AS1000" s="369">
        <v>4.8250000000000003E-3</v>
      </c>
      <c r="AT1000" s="369"/>
      <c r="AX1000" s="680"/>
      <c r="AY1000" s="681"/>
      <c r="AZ1000" s="681"/>
      <c r="BA1000" s="681"/>
      <c r="BB1000" s="682"/>
      <c r="BC1000" s="681"/>
      <c r="BD1000" s="681"/>
      <c r="BE1000" s="681"/>
      <c r="BF1000" s="681"/>
      <c r="BG1000" s="682"/>
      <c r="BH1000" s="682"/>
      <c r="BI1000" s="683"/>
      <c r="BJ1000" s="683"/>
      <c r="BK1000" s="683"/>
      <c r="BL1000" s="682"/>
      <c r="BM1000" s="682"/>
      <c r="BN1000" s="682"/>
      <c r="BO1000" s="682"/>
      <c r="BP1000" s="682"/>
      <c r="BQ1000" s="682"/>
      <c r="BR1000" s="682"/>
      <c r="BS1000" s="682"/>
      <c r="BT1000" s="685"/>
      <c r="BU1000" s="686"/>
      <c r="BV1000" s="684"/>
      <c r="BW1000" s="687"/>
    </row>
    <row r="1001" spans="2:75" ht="15.75" customHeight="1">
      <c r="B1001" s="363" t="s">
        <v>1119</v>
      </c>
      <c r="C1001" s="364">
        <v>29177015000101</v>
      </c>
      <c r="D1001" s="365" t="s">
        <v>13</v>
      </c>
      <c r="E1001" s="365" t="s">
        <v>615</v>
      </c>
      <c r="F1001" s="365" t="s">
        <v>619</v>
      </c>
      <c r="G1001" s="366" t="s">
        <v>34</v>
      </c>
      <c r="H1001" s="366" t="s">
        <v>1337</v>
      </c>
      <c r="I1001" s="366" t="s">
        <v>34</v>
      </c>
      <c r="J1001" s="366" t="s">
        <v>611</v>
      </c>
      <c r="K1001" s="367" t="s">
        <v>48</v>
      </c>
      <c r="L1001" s="368"/>
      <c r="M1001" s="368" t="s">
        <v>34</v>
      </c>
      <c r="N1001" s="367">
        <v>469777</v>
      </c>
      <c r="O1001" s="367" t="s">
        <v>1321</v>
      </c>
      <c r="P1001" s="371">
        <v>43235</v>
      </c>
      <c r="Q1001" s="372">
        <v>6816844.21</v>
      </c>
      <c r="R1001" s="372">
        <v>9604041.7549206279</v>
      </c>
      <c r="S1001" s="367">
        <v>31</v>
      </c>
      <c r="T1001" s="369">
        <v>4.2365023991558504E-2</v>
      </c>
      <c r="U1001" s="369">
        <v>0.5476609340022156</v>
      </c>
      <c r="V1001" s="369">
        <v>3.5933913905060733E-2</v>
      </c>
      <c r="W1001" s="369">
        <v>0.35227250976573665</v>
      </c>
      <c r="X1001" s="369">
        <v>3.6411146105434833E-2</v>
      </c>
      <c r="Y1001" s="369">
        <v>0.27611233538633634</v>
      </c>
      <c r="Z1001" s="369">
        <v>9.9949746259276662E-2</v>
      </c>
      <c r="AA1001" s="369">
        <v>0.56814676027229816</v>
      </c>
      <c r="AB1001" s="369">
        <v>4.2992148291885308E-2</v>
      </c>
      <c r="AC1001" s="373">
        <v>-1.4171315548856875</v>
      </c>
      <c r="AD1001" s="555">
        <v>22354046000141</v>
      </c>
      <c r="AE1001" s="370" t="s">
        <v>2292</v>
      </c>
      <c r="AF1001" s="370" t="s">
        <v>2278</v>
      </c>
      <c r="AG1001" s="374" t="s">
        <v>1444</v>
      </c>
      <c r="AH1001" s="374" t="s">
        <v>2282</v>
      </c>
      <c r="AI1001" s="374">
        <v>5000</v>
      </c>
      <c r="AJ1001" s="374">
        <v>5000</v>
      </c>
      <c r="AK1001" s="374">
        <v>5000</v>
      </c>
      <c r="AL1001" s="691">
        <v>0</v>
      </c>
      <c r="AM1001" s="691" t="s">
        <v>34</v>
      </c>
      <c r="AN1001" s="369" t="s">
        <v>34</v>
      </c>
      <c r="AO1001" s="367" t="s">
        <v>1324</v>
      </c>
      <c r="AP1001" s="370" t="s">
        <v>13</v>
      </c>
      <c r="AQ1001" s="376" t="s">
        <v>668</v>
      </c>
      <c r="AR1001" s="369">
        <v>4.8250000000000003E-3</v>
      </c>
      <c r="AS1001" s="369">
        <v>4.8250000000000003E-3</v>
      </c>
      <c r="AT1001" s="369"/>
      <c r="AX1001" s="680"/>
      <c r="AY1001" s="681"/>
      <c r="AZ1001" s="681"/>
      <c r="BA1001" s="681"/>
      <c r="BB1001" s="682"/>
      <c r="BC1001" s="681"/>
      <c r="BD1001" s="681"/>
      <c r="BE1001" s="681"/>
      <c r="BF1001" s="681"/>
      <c r="BG1001" s="682"/>
      <c r="BH1001" s="682"/>
      <c r="BI1001" s="683"/>
      <c r="BJ1001" s="683"/>
      <c r="BK1001" s="683"/>
      <c r="BL1001" s="682"/>
      <c r="BM1001" s="682"/>
      <c r="BN1001" s="682"/>
      <c r="BO1001" s="682"/>
      <c r="BP1001" s="682"/>
      <c r="BQ1001" s="682"/>
      <c r="BR1001" s="682"/>
      <c r="BS1001" s="682"/>
      <c r="BT1001" s="685"/>
      <c r="BU1001" s="686"/>
      <c r="BV1001" s="684"/>
      <c r="BW1001" s="687"/>
    </row>
    <row r="1002" spans="2:75" ht="15.75" customHeight="1">
      <c r="B1002" s="363" t="s">
        <v>327</v>
      </c>
      <c r="C1002" s="364">
        <v>22354046000141</v>
      </c>
      <c r="D1002" s="365" t="s">
        <v>13</v>
      </c>
      <c r="E1002" s="365" t="s">
        <v>615</v>
      </c>
      <c r="F1002" s="365" t="s">
        <v>619</v>
      </c>
      <c r="G1002" s="366" t="s">
        <v>34</v>
      </c>
      <c r="H1002" s="366" t="s">
        <v>1337</v>
      </c>
      <c r="I1002" s="366" t="s">
        <v>34</v>
      </c>
      <c r="J1002" s="366" t="s">
        <v>611</v>
      </c>
      <c r="K1002" s="367" t="s">
        <v>48</v>
      </c>
      <c r="L1002" s="368"/>
      <c r="M1002" s="368" t="s">
        <v>34</v>
      </c>
      <c r="N1002" s="367">
        <v>403075</v>
      </c>
      <c r="O1002" s="367" t="s">
        <v>1321</v>
      </c>
      <c r="P1002" s="371">
        <v>42247</v>
      </c>
      <c r="Q1002" s="372">
        <v>127240282.36</v>
      </c>
      <c r="R1002" s="372">
        <v>227558768.10944438</v>
      </c>
      <c r="S1002" s="367">
        <v>31</v>
      </c>
      <c r="T1002" s="369">
        <v>4.2657942201168364E-2</v>
      </c>
      <c r="U1002" s="369">
        <v>0.55144754487001912</v>
      </c>
      <c r="V1002" s="369">
        <v>3.6000930916319396E-2</v>
      </c>
      <c r="W1002" s="369">
        <v>0.35292950056321731</v>
      </c>
      <c r="X1002" s="369">
        <v>3.678037439828663E-2</v>
      </c>
      <c r="Y1002" s="369">
        <v>0.27891226060524621</v>
      </c>
      <c r="Z1002" s="369">
        <v>0.10092191169505993</v>
      </c>
      <c r="AA1002" s="369">
        <v>0.57367286377391369</v>
      </c>
      <c r="AB1002" s="369">
        <v>4.3478365729269761E-2</v>
      </c>
      <c r="AC1002" s="373">
        <v>-1.399313897558482</v>
      </c>
      <c r="AD1002" s="555">
        <v>18237547000170</v>
      </c>
      <c r="AE1002" s="370" t="s">
        <v>2523</v>
      </c>
      <c r="AF1002" s="370" t="s">
        <v>2287</v>
      </c>
      <c r="AG1002" s="374" t="s">
        <v>1445</v>
      </c>
      <c r="AH1002" s="374" t="s">
        <v>2282</v>
      </c>
      <c r="AI1002" s="374">
        <v>50000</v>
      </c>
      <c r="AJ1002" s="374">
        <v>5000</v>
      </c>
      <c r="AK1002" s="374">
        <v>5000</v>
      </c>
      <c r="AL1002" s="691">
        <v>1.9299999999999998E-2</v>
      </c>
      <c r="AM1002" s="691">
        <v>0.2</v>
      </c>
      <c r="AN1002" s="369" t="s">
        <v>64</v>
      </c>
      <c r="AO1002" s="367" t="s">
        <v>1324</v>
      </c>
      <c r="AP1002" s="370" t="s">
        <v>13</v>
      </c>
      <c r="AQ1002" s="376" t="s">
        <v>664</v>
      </c>
      <c r="AR1002" s="369">
        <v>4.8250000000000003E-3</v>
      </c>
      <c r="AS1002" s="369">
        <v>4.8250000000000003E-3</v>
      </c>
      <c r="AT1002" s="369"/>
      <c r="AW1002" s="680"/>
      <c r="AX1002" s="680"/>
      <c r="AY1002" s="681"/>
      <c r="AZ1002" s="681"/>
      <c r="BA1002" s="681"/>
      <c r="BB1002" s="682"/>
      <c r="BC1002" s="681"/>
      <c r="BD1002" s="681"/>
      <c r="BE1002" s="681"/>
      <c r="BF1002" s="681"/>
      <c r="BG1002" s="682"/>
      <c r="BH1002" s="682"/>
      <c r="BI1002" s="683"/>
      <c r="BJ1002" s="683"/>
      <c r="BK1002" s="683"/>
      <c r="BL1002" s="682"/>
      <c r="BM1002" s="682"/>
      <c r="BN1002" s="682"/>
      <c r="BO1002" s="682"/>
      <c r="BP1002" s="682"/>
      <c r="BQ1002" s="682"/>
      <c r="BR1002" s="682"/>
      <c r="BS1002" s="682"/>
      <c r="BT1002" s="685"/>
      <c r="BU1002" s="686"/>
      <c r="BV1002" s="684"/>
      <c r="BW1002" s="687"/>
    </row>
    <row r="1003" spans="2:75" ht="15.75" customHeight="1">
      <c r="B1003" s="363" t="s">
        <v>328</v>
      </c>
      <c r="C1003" s="364">
        <v>34799112000176</v>
      </c>
      <c r="D1003" s="365" t="s">
        <v>13</v>
      </c>
      <c r="E1003" s="365" t="s">
        <v>615</v>
      </c>
      <c r="F1003" s="365" t="s">
        <v>619</v>
      </c>
      <c r="G1003" s="366" t="s">
        <v>34</v>
      </c>
      <c r="H1003" s="366" t="s">
        <v>865</v>
      </c>
      <c r="I1003" s="366" t="s">
        <v>34</v>
      </c>
      <c r="J1003" s="366"/>
      <c r="K1003" s="367" t="s">
        <v>48</v>
      </c>
      <c r="L1003" s="368"/>
      <c r="M1003" s="368" t="s">
        <v>34</v>
      </c>
      <c r="N1003" s="367">
        <v>519057</v>
      </c>
      <c r="O1003" s="367" t="s">
        <v>1321</v>
      </c>
      <c r="P1003" s="371">
        <v>43803</v>
      </c>
      <c r="Q1003" s="372">
        <v>37668231.25</v>
      </c>
      <c r="R1003" s="372">
        <v>53255233.409761935</v>
      </c>
      <c r="S1003" s="367">
        <v>31</v>
      </c>
      <c r="T1003" s="369">
        <v>5.5124983556550822E-2</v>
      </c>
      <c r="U1003" s="369">
        <v>0.71261142180523507</v>
      </c>
      <c r="V1003" s="369">
        <v>9.8281394284096324E-2</v>
      </c>
      <c r="W1003" s="369">
        <v>0.96348629095086102</v>
      </c>
      <c r="X1003" s="369">
        <v>2.0070121229696536E-2</v>
      </c>
      <c r="Y1003" s="369">
        <v>0.15219537523404797</v>
      </c>
      <c r="Z1003" s="369" t="s">
        <v>1421</v>
      </c>
      <c r="AA1003" s="369" t="s">
        <v>1421</v>
      </c>
      <c r="AB1003" s="369">
        <v>6.8115920521189699E-2</v>
      </c>
      <c r="AC1003" s="373">
        <v>-1.5851756403511483E-2</v>
      </c>
      <c r="AD1003" s="555">
        <v>34799086000186</v>
      </c>
      <c r="AE1003" s="370" t="s">
        <v>2524</v>
      </c>
      <c r="AF1003" s="370" t="s">
        <v>2284</v>
      </c>
      <c r="AG1003" s="374" t="s">
        <v>719</v>
      </c>
      <c r="AH1003" s="374" t="s">
        <v>2282</v>
      </c>
      <c r="AI1003" s="374">
        <v>5000</v>
      </c>
      <c r="AJ1003" s="374">
        <v>1000</v>
      </c>
      <c r="AK1003" s="374">
        <v>1000</v>
      </c>
      <c r="AL1003" s="691">
        <v>1.9E-2</v>
      </c>
      <c r="AM1003" s="691">
        <v>0.2</v>
      </c>
      <c r="AN1003" s="369" t="s">
        <v>2291</v>
      </c>
      <c r="AO1003" s="367" t="s">
        <v>1324</v>
      </c>
      <c r="AP1003" s="370" t="s">
        <v>13</v>
      </c>
      <c r="AQ1003" s="376" t="s">
        <v>668</v>
      </c>
      <c r="AR1003" s="369">
        <v>6.3333333333333332E-3</v>
      </c>
      <c r="AS1003" s="369">
        <v>6.3333333333333332E-3</v>
      </c>
      <c r="AT1003" s="369"/>
      <c r="AW1003" s="680"/>
      <c r="AX1003" s="680"/>
      <c r="AY1003" s="681"/>
      <c r="AZ1003" s="681"/>
      <c r="BA1003" s="681"/>
      <c r="BB1003" s="682"/>
      <c r="BC1003" s="681"/>
      <c r="BD1003" s="681"/>
      <c r="BE1003" s="681"/>
      <c r="BF1003" s="681"/>
      <c r="BG1003" s="682"/>
      <c r="BH1003" s="682"/>
      <c r="BI1003" s="683"/>
      <c r="BJ1003" s="683"/>
      <c r="BK1003" s="683"/>
      <c r="BL1003" s="218"/>
      <c r="BM1003" s="682"/>
      <c r="BN1003" s="682"/>
      <c r="BO1003" s="682"/>
      <c r="BP1003" s="682"/>
      <c r="BQ1003" s="682"/>
      <c r="BR1003" s="682"/>
      <c r="BS1003" s="682"/>
      <c r="BT1003" s="685"/>
      <c r="BU1003" s="686"/>
      <c r="BV1003" s="684"/>
      <c r="BW1003" s="687"/>
    </row>
    <row r="1004" spans="2:75" ht="15.75" customHeight="1">
      <c r="B1004" s="363" t="s">
        <v>329</v>
      </c>
      <c r="C1004" s="364">
        <v>24140265000153</v>
      </c>
      <c r="D1004" s="365" t="s">
        <v>13</v>
      </c>
      <c r="E1004" s="365" t="s">
        <v>616</v>
      </c>
      <c r="F1004" s="365" t="s">
        <v>610</v>
      </c>
      <c r="G1004" s="366" t="s">
        <v>34</v>
      </c>
      <c r="H1004" s="366" t="s">
        <v>1337</v>
      </c>
      <c r="I1004" s="366" t="s">
        <v>34</v>
      </c>
      <c r="J1004" s="366"/>
      <c r="K1004" s="367" t="s">
        <v>48</v>
      </c>
      <c r="L1004" s="368"/>
      <c r="M1004" s="368" t="s">
        <v>34</v>
      </c>
      <c r="N1004" s="367">
        <v>418803</v>
      </c>
      <c r="O1004" s="367" t="s">
        <v>1321</v>
      </c>
      <c r="P1004" s="371">
        <v>42528</v>
      </c>
      <c r="Q1004" s="372">
        <v>136220835.22</v>
      </c>
      <c r="R1004" s="372">
        <v>193615616.95527789</v>
      </c>
      <c r="S1004" s="367">
        <v>4</v>
      </c>
      <c r="T1004" s="369">
        <v>3.3693634583066068E-2</v>
      </c>
      <c r="U1004" s="369">
        <v>0.43556419062498647</v>
      </c>
      <c r="V1004" s="369">
        <v>5.230326101969518E-2</v>
      </c>
      <c r="W1004" s="369">
        <v>0.51274684625282552</v>
      </c>
      <c r="X1004" s="369">
        <v>7.6119581016614202E-2</v>
      </c>
      <c r="Y1004" s="369">
        <v>0.57722861077393106</v>
      </c>
      <c r="Z1004" s="369">
        <v>0.16688403753486769</v>
      </c>
      <c r="AA1004" s="369">
        <v>0.9486229711943428</v>
      </c>
      <c r="AB1004" s="369">
        <v>4.4216449300098992E-2</v>
      </c>
      <c r="AC1004" s="373">
        <v>-1.0220803511706851</v>
      </c>
      <c r="AD1004" s="555">
        <v>28078762000120</v>
      </c>
      <c r="AE1004" s="370" t="s">
        <v>2525</v>
      </c>
      <c r="AF1004" s="370" t="s">
        <v>2278</v>
      </c>
      <c r="AG1004" s="374" t="s">
        <v>1444</v>
      </c>
      <c r="AH1004" s="374" t="s">
        <v>2282</v>
      </c>
      <c r="AI1004" s="374">
        <v>500</v>
      </c>
      <c r="AJ1004" s="374">
        <v>100</v>
      </c>
      <c r="AK1004" s="374">
        <v>500</v>
      </c>
      <c r="AL1004" s="691">
        <v>1.3999999999999999E-2</v>
      </c>
      <c r="AM1004" s="691">
        <v>0.2</v>
      </c>
      <c r="AN1004" s="369" t="s">
        <v>34</v>
      </c>
      <c r="AO1004" s="367" t="s">
        <v>1324</v>
      </c>
      <c r="AP1004" s="370" t="s">
        <v>13</v>
      </c>
      <c r="AQ1004" s="376" t="s">
        <v>664</v>
      </c>
      <c r="AR1004" s="369">
        <v>4.6666666666666662E-3</v>
      </c>
      <c r="AS1004" s="369">
        <v>4.6666666666666662E-3</v>
      </c>
      <c r="AT1004" s="369"/>
      <c r="AX1004" s="680"/>
      <c r="AY1004" s="681"/>
      <c r="AZ1004" s="681"/>
      <c r="BA1004" s="681"/>
      <c r="BB1004" s="682"/>
      <c r="BC1004" s="681"/>
      <c r="BD1004" s="681"/>
      <c r="BE1004" s="681"/>
      <c r="BF1004" s="681"/>
      <c r="BG1004" s="682"/>
      <c r="BH1004" s="682"/>
      <c r="BI1004" s="683"/>
      <c r="BJ1004" s="683"/>
      <c r="BK1004" s="683"/>
      <c r="BL1004" s="682"/>
      <c r="BM1004" s="682"/>
      <c r="BN1004" s="682"/>
      <c r="BO1004" s="682"/>
      <c r="BP1004" s="682"/>
      <c r="BQ1004" s="682"/>
      <c r="BR1004" s="682"/>
      <c r="BS1004" s="682"/>
      <c r="BT1004" s="685"/>
      <c r="BU1004" s="686"/>
      <c r="BV1004" s="684"/>
      <c r="BW1004" s="687"/>
    </row>
    <row r="1005" spans="2:75" ht="15.75" customHeight="1">
      <c r="B1005" s="363" t="s">
        <v>330</v>
      </c>
      <c r="C1005" s="364">
        <v>26344639000188</v>
      </c>
      <c r="D1005" s="365" t="s">
        <v>13</v>
      </c>
      <c r="E1005" s="365" t="s">
        <v>616</v>
      </c>
      <c r="F1005" s="365" t="s">
        <v>610</v>
      </c>
      <c r="G1005" s="366" t="s">
        <v>34</v>
      </c>
      <c r="H1005" s="366" t="s">
        <v>1337</v>
      </c>
      <c r="I1005" s="366" t="s">
        <v>34</v>
      </c>
      <c r="J1005" s="366"/>
      <c r="K1005" s="367" t="s">
        <v>48</v>
      </c>
      <c r="L1005" s="368"/>
      <c r="M1005" s="368" t="s">
        <v>1418</v>
      </c>
      <c r="N1005" s="367">
        <v>438448</v>
      </c>
      <c r="O1005" s="367" t="s">
        <v>1324</v>
      </c>
      <c r="P1005" s="371">
        <v>42850</v>
      </c>
      <c r="Q1005" s="372">
        <v>15702086.9</v>
      </c>
      <c r="R1005" s="372">
        <v>31711854.220674604</v>
      </c>
      <c r="S1005" s="367">
        <v>4</v>
      </c>
      <c r="T1005" s="369">
        <v>3.6538443582393665E-2</v>
      </c>
      <c r="U1005" s="369">
        <v>0.47233959181300661</v>
      </c>
      <c r="V1005" s="369">
        <v>5.688335343851314E-2</v>
      </c>
      <c r="W1005" s="369">
        <v>0.55764706657390772</v>
      </c>
      <c r="X1005" s="369">
        <v>8.5651636298475831E-2</v>
      </c>
      <c r="Y1005" s="369">
        <v>0.64951191757469195</v>
      </c>
      <c r="Z1005" s="369">
        <v>0.18183467192960556</v>
      </c>
      <c r="AA1005" s="369">
        <v>1.0336072239142196</v>
      </c>
      <c r="AB1005" s="369">
        <v>4.471983124588684E-2</v>
      </c>
      <c r="AC1005" s="373">
        <v>-0.91294214787979044</v>
      </c>
      <c r="AD1005" s="555">
        <v>28078762000120</v>
      </c>
      <c r="AE1005" s="370" t="s">
        <v>2525</v>
      </c>
      <c r="AF1005" s="370" t="s">
        <v>2278</v>
      </c>
      <c r="AG1005" s="374" t="s">
        <v>1444</v>
      </c>
      <c r="AH1005" s="374" t="s">
        <v>2282</v>
      </c>
      <c r="AI1005" s="374">
        <v>50000</v>
      </c>
      <c r="AJ1005" s="374">
        <v>10000</v>
      </c>
      <c r="AK1005" s="374">
        <v>50000</v>
      </c>
      <c r="AL1005" s="369">
        <v>9.0000000000000011E-3</v>
      </c>
      <c r="AM1005" s="369">
        <v>0.2</v>
      </c>
      <c r="AN1005" s="369" t="s">
        <v>34</v>
      </c>
      <c r="AO1005" s="367" t="s">
        <v>1324</v>
      </c>
      <c r="AP1005" s="370" t="s">
        <v>13</v>
      </c>
      <c r="AQ1005" s="376" t="s">
        <v>664</v>
      </c>
      <c r="AR1005" s="369" t="s">
        <v>34</v>
      </c>
      <c r="AS1005" s="369" t="s">
        <v>34</v>
      </c>
      <c r="AT1005" s="369"/>
      <c r="AX1005" s="680"/>
      <c r="AY1005" s="681"/>
      <c r="AZ1005" s="681"/>
      <c r="BA1005" s="681"/>
      <c r="BB1005" s="682"/>
      <c r="BC1005" s="681"/>
      <c r="BD1005" s="681"/>
      <c r="BE1005" s="681"/>
      <c r="BF1005" s="681"/>
      <c r="BG1005" s="682"/>
      <c r="BH1005" s="682"/>
      <c r="BI1005" s="683"/>
      <c r="BJ1005" s="683"/>
      <c r="BK1005" s="683"/>
      <c r="BL1005" s="682"/>
      <c r="BM1005" s="682"/>
      <c r="BN1005" s="682"/>
      <c r="BO1005" s="682"/>
      <c r="BP1005" s="682"/>
      <c r="BQ1005" s="682"/>
      <c r="BR1005" s="682"/>
      <c r="BS1005" s="682"/>
      <c r="BT1005" s="685"/>
      <c r="BU1005" s="686"/>
      <c r="BV1005" s="684"/>
      <c r="BW1005" s="687"/>
    </row>
    <row r="1006" spans="2:75" ht="15.75" customHeight="1">
      <c r="B1006" s="363" t="s">
        <v>331</v>
      </c>
      <c r="C1006" s="364">
        <v>34096132000180</v>
      </c>
      <c r="D1006" s="365" t="s">
        <v>14</v>
      </c>
      <c r="E1006" s="365" t="s">
        <v>614</v>
      </c>
      <c r="F1006" s="365"/>
      <c r="G1006" s="366"/>
      <c r="H1006" s="366" t="s">
        <v>865</v>
      </c>
      <c r="I1006" s="366" t="s">
        <v>34</v>
      </c>
      <c r="J1006" s="366" t="s">
        <v>608</v>
      </c>
      <c r="K1006" s="367" t="s">
        <v>48</v>
      </c>
      <c r="L1006" s="368"/>
      <c r="M1006" s="368" t="s">
        <v>34</v>
      </c>
      <c r="N1006" s="367">
        <v>501883</v>
      </c>
      <c r="O1006" s="367" t="s">
        <v>1321</v>
      </c>
      <c r="P1006" s="371">
        <v>43670</v>
      </c>
      <c r="Q1006" s="372">
        <v>43120885.420000002</v>
      </c>
      <c r="R1006" s="372">
        <v>62681102.796190478</v>
      </c>
      <c r="S1006" s="367">
        <v>32</v>
      </c>
      <c r="T1006" s="369">
        <v>-5.1430114252101866E-2</v>
      </c>
      <c r="U1006" s="369">
        <v>-0.66484712513697786</v>
      </c>
      <c r="V1006" s="369">
        <v>-0.12193600019047934</v>
      </c>
      <c r="W1006" s="369">
        <v>-1.1953805235740267</v>
      </c>
      <c r="X1006" s="369">
        <v>1.116636836289131E-2</v>
      </c>
      <c r="Y1006" s="369">
        <v>8.4676599784421991E-2</v>
      </c>
      <c r="Z1006" s="369">
        <v>0.11909356788483283</v>
      </c>
      <c r="AA1006" s="369">
        <v>0.67696644859422839</v>
      </c>
      <c r="AB1006" s="369">
        <v>0.13704929887228276</v>
      </c>
      <c r="AC1006" s="373">
        <v>-1.5890835535082604</v>
      </c>
      <c r="AD1006" s="555">
        <v>33601025000108</v>
      </c>
      <c r="AE1006" s="370" t="s">
        <v>2525</v>
      </c>
      <c r="AF1006" s="370" t="s">
        <v>2278</v>
      </c>
      <c r="AG1006" s="374" t="s">
        <v>1444</v>
      </c>
      <c r="AH1006" s="374" t="s">
        <v>2282</v>
      </c>
      <c r="AI1006" s="374">
        <v>500</v>
      </c>
      <c r="AJ1006" s="374">
        <v>100</v>
      </c>
      <c r="AK1006" s="374">
        <v>500</v>
      </c>
      <c r="AL1006" s="369">
        <v>1.3999999999999999E-2</v>
      </c>
      <c r="AM1006" s="369">
        <v>0.2</v>
      </c>
      <c r="AN1006" s="369" t="s">
        <v>34</v>
      </c>
      <c r="AO1006" s="367" t="s">
        <v>1324</v>
      </c>
      <c r="AP1006" s="370" t="s">
        <v>13</v>
      </c>
      <c r="AQ1006" s="376" t="s">
        <v>668</v>
      </c>
      <c r="AR1006" s="369">
        <v>4.6666666666666662E-3</v>
      </c>
      <c r="AS1006" s="369">
        <v>4.6666666666666662E-3</v>
      </c>
      <c r="AT1006" s="369"/>
      <c r="AX1006" s="680"/>
      <c r="AY1006" s="681"/>
      <c r="AZ1006" s="681"/>
      <c r="BA1006" s="681"/>
      <c r="BB1006" s="682"/>
      <c r="BC1006" s="681"/>
      <c r="BD1006" s="681"/>
      <c r="BE1006" s="681"/>
      <c r="BF1006" s="681"/>
      <c r="BG1006" s="682"/>
      <c r="BH1006" s="682"/>
      <c r="BI1006" s="683"/>
      <c r="BJ1006" s="683"/>
      <c r="BK1006" s="683"/>
      <c r="BL1006" s="682"/>
      <c r="BM1006" s="682"/>
      <c r="BN1006" s="682"/>
      <c r="BO1006" s="682"/>
      <c r="BP1006" s="682"/>
      <c r="BQ1006" s="682"/>
      <c r="BR1006" s="682"/>
      <c r="BS1006" s="682"/>
      <c r="BT1006" s="685"/>
      <c r="BU1006" s="686"/>
      <c r="BV1006" s="684"/>
      <c r="BW1006" s="687"/>
    </row>
    <row r="1007" spans="2:75" ht="15.75" customHeight="1">
      <c r="B1007" s="363" t="s">
        <v>1715</v>
      </c>
      <c r="C1007" s="364">
        <v>23339998000159</v>
      </c>
      <c r="D1007" s="365" t="s">
        <v>13</v>
      </c>
      <c r="E1007" s="365" t="s">
        <v>615</v>
      </c>
      <c r="F1007" s="365" t="s">
        <v>619</v>
      </c>
      <c r="G1007" s="366" t="s">
        <v>34</v>
      </c>
      <c r="H1007" s="366" t="s">
        <v>1337</v>
      </c>
      <c r="I1007" s="366"/>
      <c r="J1007" s="366" t="s">
        <v>608</v>
      </c>
      <c r="K1007" s="367" t="s">
        <v>48</v>
      </c>
      <c r="L1007" s="368"/>
      <c r="M1007" s="368"/>
      <c r="N1007" s="367">
        <v>410349</v>
      </c>
      <c r="O1007" s="367" t="s">
        <v>1321</v>
      </c>
      <c r="P1007" s="371">
        <v>42359</v>
      </c>
      <c r="Q1007" s="372">
        <v>24019429.440000001</v>
      </c>
      <c r="R1007" s="372">
        <v>22425489.773809507</v>
      </c>
      <c r="S1007" s="367">
        <v>3</v>
      </c>
      <c r="T1007" s="369">
        <v>0.12446916647728501</v>
      </c>
      <c r="U1007" s="369">
        <v>1.4000184207016164</v>
      </c>
      <c r="V1007" s="369">
        <v>0.11397145132086339</v>
      </c>
      <c r="W1007" s="369">
        <v>1.0459967475295751</v>
      </c>
      <c r="X1007" s="369">
        <v>0.15224599217318757</v>
      </c>
      <c r="Y1007" s="369">
        <v>1.0705619136328357</v>
      </c>
      <c r="Z1007" s="369">
        <v>0.16818753943214348</v>
      </c>
      <c r="AA1007" s="369">
        <v>0.91907152090677113</v>
      </c>
      <c r="AB1007" s="369">
        <v>3.685027158611049E-2</v>
      </c>
      <c r="AC1007" s="373">
        <v>0.14074673491976344</v>
      </c>
      <c r="AD1007" s="555">
        <v>22918586000100</v>
      </c>
      <c r="AE1007" s="370" t="s">
        <v>2423</v>
      </c>
      <c r="AF1007" s="370" t="s">
        <v>2290</v>
      </c>
      <c r="AG1007" s="374" t="s">
        <v>59</v>
      </c>
      <c r="AH1007" s="374" t="s">
        <v>2282</v>
      </c>
      <c r="AI1007" s="374">
        <v>50000</v>
      </c>
      <c r="AJ1007" s="374">
        <v>50000</v>
      </c>
      <c r="AK1007" s="374">
        <v>50000</v>
      </c>
      <c r="AL1007" s="369">
        <v>4.5000000000000005E-3</v>
      </c>
      <c r="AM1007" s="369">
        <v>0.2</v>
      </c>
      <c r="AN1007" s="369" t="s">
        <v>64</v>
      </c>
      <c r="AO1007" s="367" t="s">
        <v>1324</v>
      </c>
      <c r="AP1007" s="370" t="s">
        <v>13</v>
      </c>
      <c r="AQ1007" s="376" t="s">
        <v>664</v>
      </c>
      <c r="AR1007" s="369" t="s">
        <v>34</v>
      </c>
      <c r="AS1007" s="369" t="s">
        <v>34</v>
      </c>
      <c r="AT1007" s="369"/>
      <c r="AX1007" s="680"/>
      <c r="AY1007" s="681"/>
      <c r="AZ1007" s="681"/>
      <c r="BA1007" s="681"/>
      <c r="BB1007" s="682"/>
      <c r="BC1007" s="681"/>
      <c r="BD1007" s="681"/>
      <c r="BE1007" s="681"/>
      <c r="BF1007" s="681"/>
      <c r="BG1007" s="682"/>
      <c r="BH1007" s="682"/>
      <c r="BI1007" s="683"/>
      <c r="BJ1007" s="683"/>
      <c r="BK1007" s="683"/>
      <c r="BL1007" s="682"/>
      <c r="BM1007" s="682"/>
      <c r="BN1007" s="682"/>
      <c r="BO1007" s="682"/>
      <c r="BP1007" s="682"/>
      <c r="BQ1007" s="682"/>
      <c r="BR1007" s="682"/>
      <c r="BS1007" s="682"/>
      <c r="BT1007" s="685"/>
      <c r="BU1007" s="686"/>
      <c r="BV1007" s="684"/>
      <c r="BW1007" s="687"/>
    </row>
    <row r="1008" spans="2:75" ht="15.75" customHeight="1">
      <c r="B1008" s="363" t="s">
        <v>1120</v>
      </c>
      <c r="C1008" s="364">
        <v>32525986000100</v>
      </c>
      <c r="D1008" s="365" t="s">
        <v>11</v>
      </c>
      <c r="E1008" s="365" t="s">
        <v>620</v>
      </c>
      <c r="F1008" s="365" t="s">
        <v>663</v>
      </c>
      <c r="G1008" s="366" t="s">
        <v>738</v>
      </c>
      <c r="H1008" s="366" t="s">
        <v>34</v>
      </c>
      <c r="I1008" s="366" t="s">
        <v>1304</v>
      </c>
      <c r="J1008" s="366" t="s">
        <v>608</v>
      </c>
      <c r="K1008" s="367" t="s">
        <v>48</v>
      </c>
      <c r="L1008" s="368"/>
      <c r="M1008" s="368" t="s">
        <v>34</v>
      </c>
      <c r="N1008" s="367">
        <v>518700</v>
      </c>
      <c r="O1008" s="367" t="s">
        <v>1321</v>
      </c>
      <c r="P1008" s="371">
        <v>43775</v>
      </c>
      <c r="Q1008" s="372">
        <v>58976906.840000004</v>
      </c>
      <c r="R1008" s="372">
        <v>39795627.619285725</v>
      </c>
      <c r="S1008" s="367">
        <v>31</v>
      </c>
      <c r="T1008" s="369">
        <v>9.8720477407517881E-2</v>
      </c>
      <c r="U1008" s="369">
        <v>1.2761788798448155</v>
      </c>
      <c r="V1008" s="369">
        <v>0.13459227453739242</v>
      </c>
      <c r="W1008" s="369">
        <v>1.3194543314049871</v>
      </c>
      <c r="X1008" s="369">
        <v>0.20135606915706483</v>
      </c>
      <c r="Y1008" s="369">
        <v>1.5269196508722713</v>
      </c>
      <c r="Z1008" s="369" t="s">
        <v>1421</v>
      </c>
      <c r="AA1008" s="369" t="s">
        <v>1421</v>
      </c>
      <c r="AB1008" s="369">
        <v>1.5860452827990185E-3</v>
      </c>
      <c r="AC1008" s="373">
        <v>18.381681574610059</v>
      </c>
      <c r="AD1008" s="555">
        <v>0</v>
      </c>
      <c r="AE1008" s="370" t="s">
        <v>2526</v>
      </c>
      <c r="AF1008" s="370" t="s">
        <v>928</v>
      </c>
      <c r="AG1008" s="374" t="s">
        <v>928</v>
      </c>
      <c r="AH1008" s="374" t="s">
        <v>2279</v>
      </c>
      <c r="AI1008" s="374">
        <v>20000</v>
      </c>
      <c r="AJ1008" s="374">
        <v>10000</v>
      </c>
      <c r="AK1008" s="374">
        <v>1000</v>
      </c>
      <c r="AL1008" s="369">
        <v>4.7499999999999999E-3</v>
      </c>
      <c r="AM1008" s="369" t="s">
        <v>34</v>
      </c>
      <c r="AN1008" s="369" t="s">
        <v>34</v>
      </c>
      <c r="AO1008" s="367" t="s">
        <v>1324</v>
      </c>
      <c r="AP1008" s="370" t="s">
        <v>13</v>
      </c>
      <c r="AQ1008" s="376" t="s">
        <v>668</v>
      </c>
      <c r="AR1008" s="369">
        <v>3.1999999999999997E-3</v>
      </c>
      <c r="AS1008" s="369">
        <v>3.1999999999999997E-3</v>
      </c>
      <c r="AT1008" s="369"/>
      <c r="AX1008" s="680"/>
      <c r="AY1008" s="681"/>
      <c r="AZ1008" s="681"/>
      <c r="BA1008" s="681"/>
      <c r="BB1008" s="682"/>
      <c r="BC1008" s="681"/>
      <c r="BD1008" s="681"/>
      <c r="BE1008" s="681"/>
      <c r="BF1008" s="681"/>
      <c r="BG1008" s="682"/>
      <c r="BH1008" s="682"/>
      <c r="BI1008" s="683"/>
      <c r="BJ1008" s="683"/>
      <c r="BK1008" s="683"/>
      <c r="BL1008" s="682"/>
      <c r="BM1008" s="682"/>
      <c r="BN1008" s="682"/>
      <c r="BO1008" s="682"/>
      <c r="BP1008" s="682"/>
      <c r="BQ1008" s="682"/>
      <c r="BR1008" s="682"/>
      <c r="BS1008" s="682"/>
      <c r="BT1008" s="685"/>
      <c r="BU1008" s="686"/>
      <c r="BV1008" s="684"/>
      <c r="BW1008" s="687"/>
    </row>
    <row r="1009" spans="2:75" ht="15.75" customHeight="1">
      <c r="B1009" s="363" t="s">
        <v>1121</v>
      </c>
      <c r="C1009" s="364">
        <v>31594537000150</v>
      </c>
      <c r="D1009" s="365" t="s">
        <v>13</v>
      </c>
      <c r="E1009" s="365" t="s">
        <v>616</v>
      </c>
      <c r="F1009" s="365" t="s">
        <v>617</v>
      </c>
      <c r="G1009" s="366" t="s">
        <v>34</v>
      </c>
      <c r="H1009" s="366" t="s">
        <v>1338</v>
      </c>
      <c r="I1009" s="366" t="s">
        <v>34</v>
      </c>
      <c r="J1009" s="366" t="s">
        <v>608</v>
      </c>
      <c r="K1009" s="367" t="s">
        <v>48</v>
      </c>
      <c r="L1009" s="368"/>
      <c r="M1009" s="368" t="s">
        <v>34</v>
      </c>
      <c r="N1009" s="367">
        <v>483877</v>
      </c>
      <c r="O1009" s="367" t="s">
        <v>1321</v>
      </c>
      <c r="P1009" s="371">
        <v>43467</v>
      </c>
      <c r="Q1009" s="372">
        <v>460896704.58999997</v>
      </c>
      <c r="R1009" s="372">
        <v>442596045.49527788</v>
      </c>
      <c r="S1009" s="367">
        <v>31</v>
      </c>
      <c r="T1009" s="369">
        <v>4.6845389173514995E-2</v>
      </c>
      <c r="U1009" s="369">
        <v>0.60557948919317262</v>
      </c>
      <c r="V1009" s="369">
        <v>8.1779769572426053E-2</v>
      </c>
      <c r="W1009" s="369">
        <v>0.80171519171155148</v>
      </c>
      <c r="X1009" s="369">
        <v>0.13563331615337781</v>
      </c>
      <c r="Y1009" s="369">
        <v>1.028532075613861</v>
      </c>
      <c r="Z1009" s="369">
        <v>0.23857107396698995</v>
      </c>
      <c r="AA1009" s="369">
        <v>1.3561153263703052</v>
      </c>
      <c r="AB1009" s="369">
        <v>7.6308096979068346E-2</v>
      </c>
      <c r="AC1009" s="373">
        <v>-0.20482509655899578</v>
      </c>
      <c r="AD1009" s="555">
        <v>41054588000143</v>
      </c>
      <c r="AE1009" s="370" t="s">
        <v>2527</v>
      </c>
      <c r="AF1009" s="370" t="s">
        <v>2287</v>
      </c>
      <c r="AG1009" s="374" t="s">
        <v>1445</v>
      </c>
      <c r="AH1009" s="374" t="s">
        <v>2282</v>
      </c>
      <c r="AI1009" s="374">
        <v>500</v>
      </c>
      <c r="AJ1009" s="374">
        <v>100</v>
      </c>
      <c r="AK1009" s="374">
        <v>500</v>
      </c>
      <c r="AL1009" s="369">
        <v>1.9E-2</v>
      </c>
      <c r="AM1009" s="369">
        <v>0.2</v>
      </c>
      <c r="AN1009" s="369" t="s">
        <v>2296</v>
      </c>
      <c r="AO1009" s="367" t="s">
        <v>1324</v>
      </c>
      <c r="AP1009" s="370" t="s">
        <v>13</v>
      </c>
      <c r="AQ1009" s="376" t="s">
        <v>668</v>
      </c>
      <c r="AR1009" s="369">
        <v>5.0672999999999994E-3</v>
      </c>
      <c r="AS1009" s="369">
        <v>5.0672999999999994E-3</v>
      </c>
      <c r="AT1009" s="369"/>
      <c r="AX1009" s="680"/>
      <c r="AY1009" s="681"/>
      <c r="AZ1009" s="681"/>
      <c r="BA1009" s="681"/>
      <c r="BB1009" s="682"/>
      <c r="BC1009" s="681"/>
      <c r="BD1009" s="681"/>
      <c r="BE1009" s="681"/>
      <c r="BF1009" s="681"/>
      <c r="BG1009" s="682"/>
      <c r="BH1009" s="682"/>
      <c r="BI1009" s="683"/>
      <c r="BJ1009" s="683"/>
      <c r="BK1009" s="683"/>
      <c r="BL1009" s="682"/>
      <c r="BM1009" s="682"/>
      <c r="BN1009" s="682"/>
      <c r="BO1009" s="682"/>
      <c r="BP1009" s="682"/>
      <c r="BQ1009" s="682"/>
      <c r="BR1009" s="682"/>
      <c r="BS1009" s="682"/>
      <c r="BT1009" s="685"/>
      <c r="BU1009" s="686"/>
      <c r="BV1009" s="684"/>
      <c r="BW1009" s="687"/>
    </row>
    <row r="1010" spans="2:75" ht="15.75" customHeight="1">
      <c r="B1010" s="363" t="s">
        <v>1122</v>
      </c>
      <c r="C1010" s="364">
        <v>32320734000144</v>
      </c>
      <c r="D1010" s="365" t="s">
        <v>14</v>
      </c>
      <c r="E1010" s="365" t="s">
        <v>607</v>
      </c>
      <c r="F1010" s="365"/>
      <c r="G1010" s="366"/>
      <c r="H1010" s="366" t="s">
        <v>34</v>
      </c>
      <c r="I1010" s="366" t="s">
        <v>34</v>
      </c>
      <c r="J1010" s="366" t="s">
        <v>608</v>
      </c>
      <c r="K1010" s="367" t="s">
        <v>48</v>
      </c>
      <c r="L1010" s="368"/>
      <c r="M1010" s="368" t="s">
        <v>34</v>
      </c>
      <c r="N1010" s="367">
        <v>512338</v>
      </c>
      <c r="O1010" s="367" t="s">
        <v>1321</v>
      </c>
      <c r="P1010" s="371">
        <v>43686</v>
      </c>
      <c r="Q1010" s="372">
        <v>39253483.909999996</v>
      </c>
      <c r="R1010" s="372">
        <v>44966213.218333319</v>
      </c>
      <c r="S1010" s="367">
        <v>422</v>
      </c>
      <c r="T1010" s="369">
        <v>-0.20692621778523501</v>
      </c>
      <c r="U1010" s="369">
        <v>-2.6749756054519991</v>
      </c>
      <c r="V1010" s="369">
        <v>-0.33278397315797081</v>
      </c>
      <c r="W1010" s="369">
        <v>-3.2623956784641206</v>
      </c>
      <c r="X1010" s="369">
        <v>-0.40796896542416194</v>
      </c>
      <c r="Y1010" s="369">
        <v>-3.093702776678021</v>
      </c>
      <c r="Z1010" s="369">
        <v>-0.29920608038788254</v>
      </c>
      <c r="AA1010" s="369">
        <v>-1.7007843600240324</v>
      </c>
      <c r="AB1010" s="369">
        <v>0.37182566139507184</v>
      </c>
      <c r="AC1010" s="373">
        <v>-1.1640699511655996</v>
      </c>
      <c r="AD1010" s="555">
        <v>20030712000160</v>
      </c>
      <c r="AE1010" s="370" t="s">
        <v>2528</v>
      </c>
      <c r="AF1010" s="370" t="s">
        <v>2281</v>
      </c>
      <c r="AG1010" s="374" t="s">
        <v>59</v>
      </c>
      <c r="AH1010" s="374" t="s">
        <v>2279</v>
      </c>
      <c r="AI1010" s="374">
        <v>100000</v>
      </c>
      <c r="AJ1010" s="374">
        <v>0</v>
      </c>
      <c r="AK1010" s="374">
        <v>0</v>
      </c>
      <c r="AL1010" s="369">
        <v>0.02</v>
      </c>
      <c r="AM1010" s="369">
        <v>0.2</v>
      </c>
      <c r="AN1010" s="369" t="s">
        <v>2310</v>
      </c>
      <c r="AO1010" s="367" t="s">
        <v>1324</v>
      </c>
      <c r="AP1010" s="370" t="s">
        <v>716</v>
      </c>
      <c r="AQ1010" s="376" t="s">
        <v>659</v>
      </c>
      <c r="AR1010" s="369">
        <v>5.3333333333333332E-3</v>
      </c>
      <c r="AS1010" s="369">
        <v>5.3333333333333332E-3</v>
      </c>
      <c r="AT1010" s="369"/>
      <c r="AX1010" s="680"/>
      <c r="AY1010" s="681"/>
      <c r="AZ1010" s="681"/>
      <c r="BA1010" s="681"/>
      <c r="BB1010" s="682"/>
      <c r="BC1010" s="681"/>
      <c r="BD1010" s="681"/>
      <c r="BE1010" s="681"/>
      <c r="BF1010" s="681"/>
      <c r="BG1010" s="682"/>
      <c r="BH1010" s="682"/>
      <c r="BI1010" s="683"/>
      <c r="BJ1010" s="683"/>
      <c r="BK1010" s="683"/>
      <c r="BL1010" s="682"/>
      <c r="BM1010" s="682"/>
      <c r="BN1010" s="682"/>
      <c r="BO1010" s="682"/>
      <c r="BP1010" s="682"/>
      <c r="BQ1010" s="682"/>
      <c r="BR1010" s="682"/>
      <c r="BS1010" s="682"/>
      <c r="BT1010" s="685"/>
      <c r="BU1010" s="686"/>
      <c r="BV1010" s="684"/>
      <c r="BW1010" s="687"/>
    </row>
    <row r="1011" spans="2:75" ht="15.75" customHeight="1">
      <c r="B1011" s="363" t="s">
        <v>332</v>
      </c>
      <c r="C1011" s="364">
        <v>1745808000160</v>
      </c>
      <c r="D1011" s="365" t="s">
        <v>14</v>
      </c>
      <c r="E1011" s="365" t="s">
        <v>607</v>
      </c>
      <c r="F1011" s="365"/>
      <c r="G1011" s="366"/>
      <c r="H1011" s="366" t="s">
        <v>34</v>
      </c>
      <c r="I1011" s="366" t="s">
        <v>34</v>
      </c>
      <c r="J1011" s="366" t="s">
        <v>608</v>
      </c>
      <c r="K1011" s="367" t="s">
        <v>48</v>
      </c>
      <c r="L1011" s="368"/>
      <c r="M1011" s="368" t="s">
        <v>1418</v>
      </c>
      <c r="N1011" s="367">
        <v>44253</v>
      </c>
      <c r="O1011" s="367" t="s">
        <v>1321</v>
      </c>
      <c r="P1011" s="371">
        <v>35528</v>
      </c>
      <c r="Q1011" s="372">
        <v>149982924.03</v>
      </c>
      <c r="R1011" s="372">
        <v>159759570.94710317</v>
      </c>
      <c r="S1011" s="367">
        <v>32</v>
      </c>
      <c r="T1011" s="369">
        <v>-2.5529921608921202E-2</v>
      </c>
      <c r="U1011" s="369">
        <v>-0.33003027960354941</v>
      </c>
      <c r="V1011" s="369">
        <v>-9.7923199984913611E-2</v>
      </c>
      <c r="W1011" s="369">
        <v>-0.95997478911195044</v>
      </c>
      <c r="X1011" s="369">
        <v>-4.3988635977971979E-2</v>
      </c>
      <c r="Y1011" s="369">
        <v>-0.3335738176207626</v>
      </c>
      <c r="Z1011" s="369">
        <v>0.17542417978510039</v>
      </c>
      <c r="AA1011" s="369">
        <v>0.99716790835854252</v>
      </c>
      <c r="AB1011" s="369">
        <v>0.22447705055459971</v>
      </c>
      <c r="AC1011" s="373">
        <v>-0.77983191075738978</v>
      </c>
      <c r="AD1011" s="555">
        <v>0</v>
      </c>
      <c r="AE1011" s="370" t="s">
        <v>2529</v>
      </c>
      <c r="AF1011" s="370" t="s">
        <v>2278</v>
      </c>
      <c r="AG1011" s="374" t="s">
        <v>1444</v>
      </c>
      <c r="AH1011" s="374" t="s">
        <v>2282</v>
      </c>
      <c r="AI1011" s="374">
        <v>20000</v>
      </c>
      <c r="AJ1011" s="374">
        <v>5000</v>
      </c>
      <c r="AK1011" s="374">
        <v>5000</v>
      </c>
      <c r="AL1011" s="369">
        <v>0.02</v>
      </c>
      <c r="AM1011" s="369">
        <v>0.15</v>
      </c>
      <c r="AN1011" s="369" t="s">
        <v>2291</v>
      </c>
      <c r="AO1011" s="367" t="s">
        <v>1324</v>
      </c>
      <c r="AP1011" s="370" t="s">
        <v>716</v>
      </c>
      <c r="AQ1011" s="376" t="s">
        <v>659</v>
      </c>
      <c r="AR1011" s="369" t="s">
        <v>34</v>
      </c>
      <c r="AS1011" s="369" t="s">
        <v>34</v>
      </c>
      <c r="AT1011" s="369"/>
      <c r="AX1011" s="680"/>
      <c r="AY1011" s="681"/>
      <c r="AZ1011" s="681"/>
      <c r="BA1011" s="681"/>
      <c r="BB1011" s="682"/>
      <c r="BC1011" s="681"/>
      <c r="BD1011" s="681"/>
      <c r="BE1011" s="681"/>
      <c r="BF1011" s="681"/>
      <c r="BG1011" s="682"/>
      <c r="BH1011" s="682"/>
      <c r="BI1011" s="683"/>
      <c r="BJ1011" s="683"/>
      <c r="BK1011" s="683"/>
      <c r="BL1011" s="682"/>
      <c r="BM1011" s="682"/>
      <c r="BN1011" s="682"/>
      <c r="BO1011" s="682"/>
      <c r="BP1011" s="682"/>
      <c r="BQ1011" s="682"/>
      <c r="BR1011" s="682"/>
      <c r="BS1011" s="682"/>
      <c r="BT1011" s="685"/>
      <c r="BU1011" s="686"/>
      <c r="BV1011" s="684"/>
      <c r="BW1011" s="687"/>
    </row>
    <row r="1012" spans="2:75" ht="15.75" customHeight="1">
      <c r="B1012" s="363" t="s">
        <v>333</v>
      </c>
      <c r="C1012" s="364">
        <v>9068336000160</v>
      </c>
      <c r="D1012" s="365" t="s">
        <v>13</v>
      </c>
      <c r="E1012" s="365" t="s">
        <v>616</v>
      </c>
      <c r="F1012" s="365" t="s">
        <v>617</v>
      </c>
      <c r="G1012" s="366" t="s">
        <v>34</v>
      </c>
      <c r="H1012" s="366" t="s">
        <v>1338</v>
      </c>
      <c r="I1012" s="366" t="s">
        <v>34</v>
      </c>
      <c r="J1012" s="366" t="s">
        <v>608</v>
      </c>
      <c r="K1012" s="367" t="s">
        <v>48</v>
      </c>
      <c r="L1012" s="368"/>
      <c r="M1012" s="368" t="s">
        <v>34</v>
      </c>
      <c r="N1012" s="367">
        <v>196517</v>
      </c>
      <c r="O1012" s="367" t="s">
        <v>1321</v>
      </c>
      <c r="P1012" s="371">
        <v>39370</v>
      </c>
      <c r="Q1012" s="372">
        <v>25288932.149999999</v>
      </c>
      <c r="R1012" s="372">
        <v>39642983.304523818</v>
      </c>
      <c r="S1012" s="367">
        <v>16</v>
      </c>
      <c r="T1012" s="369">
        <v>6.9022658901539025E-2</v>
      </c>
      <c r="U1012" s="369">
        <v>0.89226938355718366</v>
      </c>
      <c r="V1012" s="369">
        <v>-7.4783634109643726E-2</v>
      </c>
      <c r="W1012" s="369">
        <v>-0.73312967095122283</v>
      </c>
      <c r="X1012" s="369">
        <v>-0.13854711414295451</v>
      </c>
      <c r="Y1012" s="369">
        <v>-1.0506279350909662</v>
      </c>
      <c r="Z1012" s="369">
        <v>-0.14061895150620463</v>
      </c>
      <c r="AA1012" s="369">
        <v>-0.79932370737481995</v>
      </c>
      <c r="AB1012" s="369">
        <v>0.12517750016074666</v>
      </c>
      <c r="AC1012" s="373">
        <v>-1.3344659011917697</v>
      </c>
      <c r="AD1012" s="555">
        <v>11695287000138</v>
      </c>
      <c r="AE1012" s="370" t="s">
        <v>2530</v>
      </c>
      <c r="AF1012" s="370" t="s">
        <v>2284</v>
      </c>
      <c r="AG1012" s="374" t="s">
        <v>719</v>
      </c>
      <c r="AH1012" s="374" t="s">
        <v>2282</v>
      </c>
      <c r="AI1012" s="374">
        <v>1000</v>
      </c>
      <c r="AJ1012" s="374">
        <v>1000</v>
      </c>
      <c r="AK1012" s="374">
        <v>1000</v>
      </c>
      <c r="AL1012" s="369">
        <v>1.3500000000000002E-2</v>
      </c>
      <c r="AM1012" s="369">
        <v>0.2</v>
      </c>
      <c r="AN1012" s="369" t="s">
        <v>64</v>
      </c>
      <c r="AO1012" s="367" t="s">
        <v>1324</v>
      </c>
      <c r="AP1012" s="370" t="s">
        <v>13</v>
      </c>
      <c r="AQ1012" s="376" t="s">
        <v>668</v>
      </c>
      <c r="AR1012" s="369">
        <v>4.0499999999999998E-3</v>
      </c>
      <c r="AS1012" s="369">
        <v>4.0499999999999998E-3</v>
      </c>
      <c r="AT1012" s="369"/>
      <c r="AX1012" s="680"/>
      <c r="AY1012" s="681"/>
      <c r="AZ1012" s="681"/>
      <c r="BA1012" s="681"/>
      <c r="BB1012" s="682"/>
      <c r="BC1012" s="681"/>
      <c r="BD1012" s="681"/>
      <c r="BE1012" s="681"/>
      <c r="BF1012" s="681"/>
      <c r="BG1012" s="682"/>
      <c r="BH1012" s="682"/>
      <c r="BI1012" s="683"/>
      <c r="BJ1012" s="683"/>
      <c r="BK1012" s="683"/>
      <c r="BL1012" s="682"/>
      <c r="BM1012" s="682"/>
      <c r="BN1012" s="682"/>
      <c r="BO1012" s="682"/>
      <c r="BP1012" s="682"/>
      <c r="BQ1012" s="682"/>
      <c r="BR1012" s="682"/>
      <c r="BS1012" s="682"/>
      <c r="BT1012" s="685"/>
      <c r="BU1012" s="686"/>
      <c r="BV1012" s="684"/>
      <c r="BW1012" s="687"/>
    </row>
    <row r="1013" spans="2:75" ht="15.75" customHeight="1">
      <c r="B1013" s="363" t="s">
        <v>334</v>
      </c>
      <c r="C1013" s="364">
        <v>9401978000130</v>
      </c>
      <c r="D1013" s="365" t="s">
        <v>14</v>
      </c>
      <c r="E1013" s="365" t="s">
        <v>607</v>
      </c>
      <c r="F1013" s="365"/>
      <c r="G1013" s="366"/>
      <c r="H1013" s="366" t="s">
        <v>34</v>
      </c>
      <c r="I1013" s="366" t="s">
        <v>34</v>
      </c>
      <c r="J1013" s="366" t="s">
        <v>608</v>
      </c>
      <c r="K1013" s="367" t="s">
        <v>48</v>
      </c>
      <c r="L1013" s="368"/>
      <c r="M1013" s="368" t="s">
        <v>34</v>
      </c>
      <c r="N1013" s="367">
        <v>209376</v>
      </c>
      <c r="O1013" s="367" t="s">
        <v>1321</v>
      </c>
      <c r="P1013" s="371">
        <v>39587</v>
      </c>
      <c r="Q1013" s="372">
        <v>49222069.729999997</v>
      </c>
      <c r="R1013" s="372">
        <v>47157094.077341244</v>
      </c>
      <c r="S1013" s="367">
        <v>33</v>
      </c>
      <c r="T1013" s="369">
        <v>1.7106675107435354E-2</v>
      </c>
      <c r="U1013" s="369">
        <v>0.22114132801806655</v>
      </c>
      <c r="V1013" s="369">
        <v>-0.1937155177424148</v>
      </c>
      <c r="W1013" s="369">
        <v>-1.89905980728915</v>
      </c>
      <c r="X1013" s="369">
        <v>-0.22740254934688309</v>
      </c>
      <c r="Y1013" s="369">
        <v>-1.7244348417695774</v>
      </c>
      <c r="Z1013" s="369">
        <v>-0.13426248432118437</v>
      </c>
      <c r="AA1013" s="369">
        <v>-0.76319148720311292</v>
      </c>
      <c r="AB1013" s="369">
        <v>0.21179878556475046</v>
      </c>
      <c r="AC1013" s="373">
        <v>-1.3689955798768803</v>
      </c>
      <c r="AD1013" s="555">
        <v>46171852000142</v>
      </c>
      <c r="AE1013" s="370" t="s">
        <v>2530</v>
      </c>
      <c r="AF1013" s="370" t="s">
        <v>2284</v>
      </c>
      <c r="AG1013" s="374" t="s">
        <v>719</v>
      </c>
      <c r="AH1013" s="374" t="s">
        <v>2279</v>
      </c>
      <c r="AI1013" s="374">
        <v>5000</v>
      </c>
      <c r="AJ1013" s="374">
        <v>5000</v>
      </c>
      <c r="AK1013" s="374">
        <v>5000</v>
      </c>
      <c r="AL1013" s="369">
        <v>1.8500000000000003E-2</v>
      </c>
      <c r="AM1013" s="369">
        <v>0.2</v>
      </c>
      <c r="AN1013" s="369" t="s">
        <v>2351</v>
      </c>
      <c r="AO1013" s="367" t="s">
        <v>1324</v>
      </c>
      <c r="AP1013" s="370" t="s">
        <v>716</v>
      </c>
      <c r="AQ1013" s="376" t="s">
        <v>659</v>
      </c>
      <c r="AR1013" s="369">
        <v>4.4399999999999995E-3</v>
      </c>
      <c r="AS1013" s="369">
        <v>4.4399999999999995E-3</v>
      </c>
      <c r="AT1013" s="369"/>
      <c r="AX1013" s="680"/>
      <c r="AY1013" s="681"/>
      <c r="AZ1013" s="681"/>
      <c r="BA1013" s="681"/>
      <c r="BB1013" s="682"/>
      <c r="BC1013" s="681"/>
      <c r="BD1013" s="681"/>
      <c r="BE1013" s="681"/>
      <c r="BF1013" s="681"/>
      <c r="BG1013" s="682"/>
      <c r="BH1013" s="682"/>
      <c r="BI1013" s="683"/>
      <c r="BJ1013" s="683"/>
      <c r="BK1013" s="683"/>
      <c r="BL1013" s="682"/>
      <c r="BM1013" s="682"/>
      <c r="BN1013" s="682"/>
      <c r="BO1013" s="682"/>
      <c r="BP1013" s="682"/>
      <c r="BQ1013" s="682"/>
      <c r="BR1013" s="682"/>
      <c r="BS1013" s="682"/>
      <c r="BT1013" s="685"/>
      <c r="BU1013" s="686"/>
      <c r="BV1013" s="684"/>
      <c r="BW1013" s="687"/>
    </row>
    <row r="1014" spans="2:75" ht="15.75" customHeight="1">
      <c r="B1014" s="363" t="s">
        <v>335</v>
      </c>
      <c r="C1014" s="364">
        <v>10608762000129</v>
      </c>
      <c r="D1014" s="365" t="s">
        <v>14</v>
      </c>
      <c r="E1014" s="365" t="s">
        <v>607</v>
      </c>
      <c r="F1014" s="365"/>
      <c r="G1014" s="366"/>
      <c r="H1014" s="366" t="s">
        <v>34</v>
      </c>
      <c r="I1014" s="366" t="s">
        <v>34</v>
      </c>
      <c r="J1014" s="366" t="s">
        <v>608</v>
      </c>
      <c r="K1014" s="367" t="s">
        <v>48</v>
      </c>
      <c r="L1014" s="368"/>
      <c r="M1014" s="368" t="s">
        <v>34</v>
      </c>
      <c r="N1014" s="367">
        <v>301116</v>
      </c>
      <c r="O1014" s="367" t="s">
        <v>1321</v>
      </c>
      <c r="P1014" s="371">
        <v>39966</v>
      </c>
      <c r="Q1014" s="372">
        <v>173539870.44999999</v>
      </c>
      <c r="R1014" s="372">
        <v>203140175.33313489</v>
      </c>
      <c r="S1014" s="367">
        <v>32</v>
      </c>
      <c r="T1014" s="369">
        <v>1.6251473156225993E-2</v>
      </c>
      <c r="U1014" s="369">
        <v>0.21008596547529637</v>
      </c>
      <c r="V1014" s="369">
        <v>-0.19427871852441703</v>
      </c>
      <c r="W1014" s="369">
        <v>-1.9045810581471039</v>
      </c>
      <c r="X1014" s="369">
        <v>-0.22889878121079965</v>
      </c>
      <c r="Y1014" s="369">
        <v>-1.7357810397999598</v>
      </c>
      <c r="Z1014" s="369">
        <v>-0.12408219869086512</v>
      </c>
      <c r="AA1014" s="369">
        <v>-0.70532344335126884</v>
      </c>
      <c r="AB1014" s="369">
        <v>0.21165449088464117</v>
      </c>
      <c r="AC1014" s="373">
        <v>-1.3733705476152378</v>
      </c>
      <c r="AD1014" s="555">
        <v>11952800000129</v>
      </c>
      <c r="AE1014" s="370" t="s">
        <v>2530</v>
      </c>
      <c r="AF1014" s="370" t="s">
        <v>2284</v>
      </c>
      <c r="AG1014" s="374" t="s">
        <v>719</v>
      </c>
      <c r="AH1014" s="374" t="s">
        <v>2282</v>
      </c>
      <c r="AI1014" s="374">
        <v>5000</v>
      </c>
      <c r="AJ1014" s="374">
        <v>1000</v>
      </c>
      <c r="AK1014" s="374">
        <v>1000</v>
      </c>
      <c r="AL1014" s="369">
        <v>1.8500000000000003E-2</v>
      </c>
      <c r="AM1014" s="369">
        <v>0.2</v>
      </c>
      <c r="AN1014" s="369" t="s">
        <v>666</v>
      </c>
      <c r="AO1014" s="367" t="s">
        <v>1324</v>
      </c>
      <c r="AP1014" s="370" t="s">
        <v>716</v>
      </c>
      <c r="AQ1014" s="376" t="s">
        <v>659</v>
      </c>
      <c r="AR1014" s="369">
        <v>4.4399999999999995E-3</v>
      </c>
      <c r="AS1014" s="369">
        <v>4.4399999999999995E-3</v>
      </c>
      <c r="AT1014" s="369"/>
      <c r="AX1014" s="680"/>
      <c r="AY1014" s="681"/>
      <c r="AZ1014" s="681"/>
      <c r="BA1014" s="681"/>
      <c r="BB1014" s="682"/>
      <c r="BC1014" s="681"/>
      <c r="BD1014" s="681"/>
      <c r="BE1014" s="681"/>
      <c r="BF1014" s="681"/>
      <c r="BG1014" s="682"/>
      <c r="BH1014" s="682"/>
      <c r="BI1014" s="683"/>
      <c r="BJ1014" s="683"/>
      <c r="BK1014" s="683"/>
      <c r="BL1014" s="682"/>
      <c r="BM1014" s="682"/>
      <c r="BN1014" s="682"/>
      <c r="BO1014" s="682"/>
      <c r="BP1014" s="682"/>
      <c r="BQ1014" s="682"/>
      <c r="BR1014" s="682"/>
      <c r="BS1014" s="682"/>
      <c r="BT1014" s="685"/>
      <c r="BU1014" s="686"/>
      <c r="BV1014" s="684"/>
      <c r="BW1014" s="687"/>
    </row>
    <row r="1015" spans="2:75" ht="15.75" customHeight="1">
      <c r="B1015" s="363" t="s">
        <v>1123</v>
      </c>
      <c r="C1015" s="364">
        <v>13863646000144</v>
      </c>
      <c r="D1015" s="365" t="s">
        <v>13</v>
      </c>
      <c r="E1015" s="365" t="s">
        <v>616</v>
      </c>
      <c r="F1015" s="365" t="s">
        <v>617</v>
      </c>
      <c r="G1015" s="366" t="s">
        <v>34</v>
      </c>
      <c r="H1015" s="366" t="s">
        <v>1338</v>
      </c>
      <c r="I1015" s="366" t="s">
        <v>34</v>
      </c>
      <c r="J1015" s="366" t="s">
        <v>608</v>
      </c>
      <c r="K1015" s="367" t="s">
        <v>48</v>
      </c>
      <c r="L1015" s="368"/>
      <c r="M1015" s="368" t="s">
        <v>34</v>
      </c>
      <c r="N1015" s="367">
        <v>282553</v>
      </c>
      <c r="O1015" s="367" t="s">
        <v>1321</v>
      </c>
      <c r="P1015" s="371">
        <v>40749</v>
      </c>
      <c r="Q1015" s="372">
        <v>20957963.73</v>
      </c>
      <c r="R1015" s="372">
        <v>20540338.293769836</v>
      </c>
      <c r="S1015" s="367">
        <v>16</v>
      </c>
      <c r="T1015" s="369">
        <v>6.730676666004598E-2</v>
      </c>
      <c r="U1015" s="369">
        <v>0.87008770964120796</v>
      </c>
      <c r="V1015" s="369">
        <v>-7.8681466431117619E-2</v>
      </c>
      <c r="W1015" s="369">
        <v>-0.77134146102116663</v>
      </c>
      <c r="X1015" s="369">
        <v>-0.13686686115339097</v>
      </c>
      <c r="Y1015" s="369">
        <v>-1.0378862714354238</v>
      </c>
      <c r="Z1015" s="369">
        <v>-0.13540713170213248</v>
      </c>
      <c r="AA1015" s="369">
        <v>-0.76969803399766745</v>
      </c>
      <c r="AB1015" s="369">
        <v>0.11984278339923982</v>
      </c>
      <c r="AC1015" s="373">
        <v>-1.4345387974916346</v>
      </c>
      <c r="AD1015" s="555">
        <v>13855024000174</v>
      </c>
      <c r="AE1015" s="370" t="s">
        <v>2530</v>
      </c>
      <c r="AF1015" s="370" t="s">
        <v>2284</v>
      </c>
      <c r="AG1015" s="374" t="s">
        <v>719</v>
      </c>
      <c r="AH1015" s="374" t="s">
        <v>2279</v>
      </c>
      <c r="AI1015" s="374">
        <v>5000</v>
      </c>
      <c r="AJ1015" s="374">
        <v>5000</v>
      </c>
      <c r="AK1015" s="374">
        <v>5000</v>
      </c>
      <c r="AL1015" s="369">
        <v>1.3999999999999999E-2</v>
      </c>
      <c r="AM1015" s="369">
        <v>0.2</v>
      </c>
      <c r="AN1015" s="369" t="s">
        <v>2291</v>
      </c>
      <c r="AO1015" s="367" t="s">
        <v>1324</v>
      </c>
      <c r="AP1015" s="370" t="s">
        <v>716</v>
      </c>
      <c r="AQ1015" s="376" t="s">
        <v>659</v>
      </c>
      <c r="AR1015" s="369">
        <v>4.1999999999999997E-3</v>
      </c>
      <c r="AS1015" s="369">
        <v>4.1999999999999997E-3</v>
      </c>
      <c r="AT1015" s="369"/>
      <c r="AX1015" s="680"/>
      <c r="AY1015" s="681"/>
      <c r="AZ1015" s="681"/>
      <c r="BA1015" s="681"/>
      <c r="BB1015" s="682"/>
      <c r="BC1015" s="681"/>
      <c r="BD1015" s="681"/>
      <c r="BE1015" s="681"/>
      <c r="BF1015" s="681"/>
      <c r="BG1015" s="682"/>
      <c r="BH1015" s="682"/>
      <c r="BI1015" s="683"/>
      <c r="BJ1015" s="683"/>
      <c r="BK1015" s="683"/>
      <c r="BL1015" s="682"/>
      <c r="BM1015" s="682"/>
      <c r="BN1015" s="682"/>
      <c r="BO1015" s="682"/>
      <c r="BP1015" s="682"/>
      <c r="BQ1015" s="682"/>
      <c r="BR1015" s="682"/>
      <c r="BS1015" s="682"/>
      <c r="BT1015" s="685"/>
      <c r="BU1015" s="686"/>
      <c r="BV1015" s="684"/>
      <c r="BW1015" s="687"/>
    </row>
    <row r="1016" spans="2:75" ht="15.75" customHeight="1">
      <c r="B1016" s="363" t="s">
        <v>1302</v>
      </c>
      <c r="C1016" s="364">
        <v>40226121000170</v>
      </c>
      <c r="D1016" s="365" t="s">
        <v>14</v>
      </c>
      <c r="E1016" s="365" t="s">
        <v>607</v>
      </c>
      <c r="F1016" s="365"/>
      <c r="G1016" s="366"/>
      <c r="H1016" s="366" t="s">
        <v>34</v>
      </c>
      <c r="I1016" s="366" t="s">
        <v>34</v>
      </c>
      <c r="J1016" s="366" t="s">
        <v>608</v>
      </c>
      <c r="K1016" s="367" t="s">
        <v>48</v>
      </c>
      <c r="L1016" s="368"/>
      <c r="M1016" s="368" t="s">
        <v>34</v>
      </c>
      <c r="N1016" s="367">
        <v>652271</v>
      </c>
      <c r="O1016" s="367" t="s">
        <v>1321</v>
      </c>
      <c r="P1016" s="371">
        <v>44712</v>
      </c>
      <c r="Q1016" s="372">
        <v>10807614.119999999</v>
      </c>
      <c r="R1016" s="372" t="s">
        <v>1421</v>
      </c>
      <c r="S1016" s="367">
        <v>32</v>
      </c>
      <c r="T1016" s="369" t="s">
        <v>1421</v>
      </c>
      <c r="U1016" s="369" t="s">
        <v>1421</v>
      </c>
      <c r="V1016" s="369" t="s">
        <v>1421</v>
      </c>
      <c r="W1016" s="369" t="s">
        <v>1421</v>
      </c>
      <c r="X1016" s="369" t="s">
        <v>1421</v>
      </c>
      <c r="Y1016" s="369" t="s">
        <v>1421</v>
      </c>
      <c r="Z1016" s="369" t="s">
        <v>1421</v>
      </c>
      <c r="AA1016" s="369" t="s">
        <v>1421</v>
      </c>
      <c r="AB1016" s="369" t="s">
        <v>1421</v>
      </c>
      <c r="AC1016" s="373" t="s">
        <v>1421</v>
      </c>
      <c r="AD1016" s="555">
        <v>39344972000139</v>
      </c>
      <c r="AE1016" s="370" t="s">
        <v>2530</v>
      </c>
      <c r="AF1016" s="370" t="s">
        <v>2284</v>
      </c>
      <c r="AG1016" s="374" t="s">
        <v>719</v>
      </c>
      <c r="AH1016" s="374" t="s">
        <v>2279</v>
      </c>
      <c r="AI1016" s="374">
        <v>5000</v>
      </c>
      <c r="AJ1016" s="374">
        <v>1000</v>
      </c>
      <c r="AK1016" s="374">
        <v>1000</v>
      </c>
      <c r="AL1016" s="369">
        <v>1.3500000000000002E-2</v>
      </c>
      <c r="AM1016" s="369">
        <v>0.2</v>
      </c>
      <c r="AN1016" s="369" t="s">
        <v>2310</v>
      </c>
      <c r="AO1016" s="367" t="s">
        <v>1324</v>
      </c>
      <c r="AP1016" s="370" t="s">
        <v>13</v>
      </c>
      <c r="AQ1016" s="376" t="s">
        <v>668</v>
      </c>
      <c r="AR1016" s="369">
        <v>4.3166666666666657E-3</v>
      </c>
      <c r="AS1016" s="369">
        <v>4.3166666666666657E-3</v>
      </c>
      <c r="AT1016" s="369"/>
      <c r="AX1016" s="680"/>
      <c r="AY1016" s="681"/>
      <c r="AZ1016" s="681"/>
      <c r="BA1016" s="681"/>
      <c r="BB1016" s="682"/>
      <c r="BC1016" s="681"/>
      <c r="BD1016" s="681"/>
      <c r="BE1016" s="681"/>
      <c r="BF1016" s="681"/>
      <c r="BG1016" s="682"/>
      <c r="BH1016" s="682"/>
      <c r="BI1016" s="683"/>
      <c r="BJ1016" s="683"/>
      <c r="BK1016" s="683"/>
      <c r="BL1016" s="682"/>
      <c r="BM1016" s="682"/>
      <c r="BN1016" s="682"/>
      <c r="BO1016" s="682"/>
      <c r="BP1016" s="682"/>
      <c r="BQ1016" s="682"/>
      <c r="BR1016" s="682"/>
      <c r="BS1016" s="682"/>
      <c r="BT1016" s="685"/>
      <c r="BU1016" s="686"/>
      <c r="BV1016" s="684"/>
      <c r="BW1016" s="687"/>
    </row>
    <row r="1017" spans="2:75" ht="15.75" customHeight="1">
      <c r="B1017" s="363" t="s">
        <v>564</v>
      </c>
      <c r="C1017" s="364">
        <v>39703177000190</v>
      </c>
      <c r="D1017" s="365" t="s">
        <v>14</v>
      </c>
      <c r="E1017" s="365" t="s">
        <v>607</v>
      </c>
      <c r="F1017" s="365"/>
      <c r="G1017" s="366"/>
      <c r="H1017" s="366" t="s">
        <v>34</v>
      </c>
      <c r="I1017" s="366" t="s">
        <v>34</v>
      </c>
      <c r="J1017" s="366" t="s">
        <v>608</v>
      </c>
      <c r="K1017" s="367" t="s">
        <v>48</v>
      </c>
      <c r="L1017" s="368"/>
      <c r="M1017" s="368" t="s">
        <v>1418</v>
      </c>
      <c r="N1017" s="367">
        <v>568546</v>
      </c>
      <c r="O1017" s="367" t="s">
        <v>1321</v>
      </c>
      <c r="P1017" s="371">
        <v>44186</v>
      </c>
      <c r="Q1017" s="372">
        <v>56637076.280000001</v>
      </c>
      <c r="R1017" s="372">
        <v>55963470.553769864</v>
      </c>
      <c r="S1017" s="367">
        <v>32</v>
      </c>
      <c r="T1017" s="369">
        <v>0.19985464601568914</v>
      </c>
      <c r="U1017" s="369">
        <v>2.5835600169480277</v>
      </c>
      <c r="V1017" s="369">
        <v>0.14614778962782893</v>
      </c>
      <c r="W1017" s="369">
        <v>1.4327370178749019</v>
      </c>
      <c r="X1017" s="369" t="s">
        <v>1421</v>
      </c>
      <c r="Y1017" s="369" t="s">
        <v>1421</v>
      </c>
      <c r="Z1017" s="369" t="s">
        <v>1421</v>
      </c>
      <c r="AA1017" s="369" t="s">
        <v>1421</v>
      </c>
      <c r="AB1017" s="369">
        <v>0.1838813781164178</v>
      </c>
      <c r="AC1017" s="373">
        <v>0.30525537567700811</v>
      </c>
      <c r="AD1017" s="555">
        <v>39344972000139</v>
      </c>
      <c r="AE1017" s="370" t="s">
        <v>2530</v>
      </c>
      <c r="AF1017" s="370" t="s">
        <v>2284</v>
      </c>
      <c r="AG1017" s="374" t="s">
        <v>719</v>
      </c>
      <c r="AH1017" s="374" t="s">
        <v>2279</v>
      </c>
      <c r="AI1017" s="374">
        <v>5000</v>
      </c>
      <c r="AJ1017" s="374">
        <v>1000</v>
      </c>
      <c r="AK1017" s="374">
        <v>1000</v>
      </c>
      <c r="AL1017" s="369">
        <v>6.9999999999999993E-3</v>
      </c>
      <c r="AM1017" s="369">
        <v>0.1</v>
      </c>
      <c r="AN1017" s="369" t="s">
        <v>2310</v>
      </c>
      <c r="AO1017" s="367" t="s">
        <v>1324</v>
      </c>
      <c r="AP1017" s="370" t="s">
        <v>716</v>
      </c>
      <c r="AQ1017" s="376" t="s">
        <v>659</v>
      </c>
      <c r="AR1017" s="369">
        <v>1.9833333333333335E-3</v>
      </c>
      <c r="AS1017" s="369">
        <v>1.9833333333333335E-3</v>
      </c>
      <c r="AT1017" s="369"/>
      <c r="AX1017" s="680"/>
      <c r="AY1017" s="681"/>
      <c r="AZ1017" s="681"/>
      <c r="BA1017" s="681"/>
      <c r="BB1017" s="682"/>
      <c r="BC1017" s="681"/>
      <c r="BD1017" s="681"/>
      <c r="BE1017" s="681"/>
      <c r="BF1017" s="681"/>
      <c r="BG1017" s="682"/>
      <c r="BH1017" s="682"/>
      <c r="BI1017" s="683"/>
      <c r="BJ1017" s="683"/>
      <c r="BK1017" s="683"/>
      <c r="BL1017" s="682"/>
      <c r="BM1017" s="682"/>
      <c r="BN1017" s="682"/>
      <c r="BO1017" s="682"/>
      <c r="BP1017" s="682"/>
      <c r="BQ1017" s="682"/>
      <c r="BR1017" s="682"/>
      <c r="BS1017" s="682"/>
      <c r="BT1017" s="685"/>
      <c r="BU1017" s="686"/>
      <c r="BV1017" s="684"/>
      <c r="BW1017" s="687"/>
    </row>
    <row r="1018" spans="2:75" ht="15.75" customHeight="1">
      <c r="B1018" s="363" t="s">
        <v>336</v>
      </c>
      <c r="C1018" s="364">
        <v>31326427000108</v>
      </c>
      <c r="D1018" s="365" t="s">
        <v>13</v>
      </c>
      <c r="E1018" s="365" t="s">
        <v>615</v>
      </c>
      <c r="F1018" s="365" t="s">
        <v>619</v>
      </c>
      <c r="G1018" s="366" t="s">
        <v>34</v>
      </c>
      <c r="H1018" s="366" t="s">
        <v>1337</v>
      </c>
      <c r="I1018" s="366" t="s">
        <v>34</v>
      </c>
      <c r="J1018" s="366"/>
      <c r="K1018" s="367" t="s">
        <v>48</v>
      </c>
      <c r="L1018" s="368"/>
      <c r="M1018" s="368" t="s">
        <v>34</v>
      </c>
      <c r="N1018" s="367">
        <v>478288</v>
      </c>
      <c r="O1018" s="367" t="s">
        <v>1321</v>
      </c>
      <c r="P1018" s="371">
        <v>43404</v>
      </c>
      <c r="Q1018" s="372">
        <v>106538183.55</v>
      </c>
      <c r="R1018" s="372">
        <v>138218066.04539683</v>
      </c>
      <c r="S1018" s="367">
        <v>31</v>
      </c>
      <c r="T1018" s="369">
        <v>7.5925815813844277E-3</v>
      </c>
      <c r="U1018" s="369">
        <v>9.8150784033016344E-2</v>
      </c>
      <c r="V1018" s="369">
        <v>2.6827707705736614E-3</v>
      </c>
      <c r="W1018" s="369">
        <v>2.6300124026930587E-2</v>
      </c>
      <c r="X1018" s="369">
        <v>-4.4052050253323149E-2</v>
      </c>
      <c r="Y1018" s="369">
        <v>-0.33405469959062267</v>
      </c>
      <c r="Z1018" s="369">
        <v>4.7898426583311782E-2</v>
      </c>
      <c r="AA1018" s="369">
        <v>0.27227018480723109</v>
      </c>
      <c r="AB1018" s="369">
        <v>4.6103340156856118E-2</v>
      </c>
      <c r="AC1018" s="373">
        <v>-2.0261933445500815</v>
      </c>
      <c r="AD1018" s="555">
        <v>31120430000170</v>
      </c>
      <c r="AE1018" s="370" t="s">
        <v>2531</v>
      </c>
      <c r="AF1018" s="370" t="s">
        <v>2278</v>
      </c>
      <c r="AG1018" s="374" t="s">
        <v>1444</v>
      </c>
      <c r="AH1018" s="374" t="s">
        <v>2282</v>
      </c>
      <c r="AI1018" s="374">
        <v>500</v>
      </c>
      <c r="AJ1018" s="374">
        <v>100</v>
      </c>
      <c r="AK1018" s="374">
        <v>100</v>
      </c>
      <c r="AL1018" s="369">
        <v>1.84E-2</v>
      </c>
      <c r="AM1018" s="369">
        <v>0.2</v>
      </c>
      <c r="AN1018" s="369" t="s">
        <v>34</v>
      </c>
      <c r="AO1018" s="367" t="s">
        <v>1324</v>
      </c>
      <c r="AP1018" s="370" t="s">
        <v>13</v>
      </c>
      <c r="AQ1018" s="376" t="s">
        <v>664</v>
      </c>
      <c r="AR1018" s="369">
        <v>4.9680000000000002E-3</v>
      </c>
      <c r="AS1018" s="369">
        <v>4.9680000000000002E-3</v>
      </c>
      <c r="AT1018" s="369"/>
      <c r="AX1018" s="680"/>
      <c r="AY1018" s="681"/>
      <c r="AZ1018" s="681"/>
      <c r="BA1018" s="681"/>
      <c r="BB1018" s="682"/>
      <c r="BC1018" s="681"/>
      <c r="BD1018" s="681"/>
      <c r="BE1018" s="681"/>
      <c r="BF1018" s="681"/>
      <c r="BG1018" s="682"/>
      <c r="BH1018" s="682"/>
      <c r="BI1018" s="683"/>
      <c r="BJ1018" s="683"/>
      <c r="BK1018" s="683"/>
      <c r="BL1018" s="682"/>
      <c r="BM1018" s="682"/>
      <c r="BN1018" s="682"/>
      <c r="BO1018" s="682"/>
      <c r="BP1018" s="682"/>
      <c r="BQ1018" s="682"/>
      <c r="BR1018" s="682"/>
      <c r="BS1018" s="682"/>
      <c r="BT1018" s="685"/>
      <c r="BU1018" s="686"/>
      <c r="BV1018" s="684"/>
      <c r="BW1018" s="687"/>
    </row>
    <row r="1019" spans="2:75" ht="15.75" customHeight="1">
      <c r="B1019" s="363" t="s">
        <v>1124</v>
      </c>
      <c r="C1019" s="364">
        <v>44417598000194</v>
      </c>
      <c r="D1019" s="365" t="s">
        <v>14</v>
      </c>
      <c r="E1019" s="365" t="s">
        <v>614</v>
      </c>
      <c r="F1019" s="365"/>
      <c r="G1019" s="366"/>
      <c r="H1019" s="366" t="s">
        <v>1338</v>
      </c>
      <c r="I1019" s="366" t="s">
        <v>34</v>
      </c>
      <c r="J1019" s="366" t="s">
        <v>608</v>
      </c>
      <c r="K1019" s="367" t="s">
        <v>48</v>
      </c>
      <c r="L1019" s="368"/>
      <c r="M1019" s="368" t="s">
        <v>34</v>
      </c>
      <c r="N1019" s="367">
        <v>640581</v>
      </c>
      <c r="O1019" s="367" t="s">
        <v>1321</v>
      </c>
      <c r="P1019" s="371">
        <v>44617</v>
      </c>
      <c r="Q1019" s="372">
        <v>12644658.140000001</v>
      </c>
      <c r="R1019" s="372" t="s">
        <v>1421</v>
      </c>
      <c r="S1019" s="367">
        <v>32</v>
      </c>
      <c r="T1019" s="369" t="s">
        <v>1421</v>
      </c>
      <c r="U1019" s="369" t="s">
        <v>1421</v>
      </c>
      <c r="V1019" s="369" t="s">
        <v>1421</v>
      </c>
      <c r="W1019" s="369" t="s">
        <v>1421</v>
      </c>
      <c r="X1019" s="369" t="s">
        <v>1421</v>
      </c>
      <c r="Y1019" s="369" t="s">
        <v>1421</v>
      </c>
      <c r="Z1019" s="369" t="s">
        <v>1421</v>
      </c>
      <c r="AA1019" s="369" t="s">
        <v>1421</v>
      </c>
      <c r="AB1019" s="369" t="s">
        <v>1421</v>
      </c>
      <c r="AC1019" s="373" t="s">
        <v>1421</v>
      </c>
      <c r="AD1019" s="555">
        <v>44967401000190</v>
      </c>
      <c r="AE1019" s="370" t="s">
        <v>2531</v>
      </c>
      <c r="AF1019" s="370" t="s">
        <v>2278</v>
      </c>
      <c r="AG1019" s="374" t="s">
        <v>1444</v>
      </c>
      <c r="AH1019" s="374" t="s">
        <v>2282</v>
      </c>
      <c r="AI1019" s="374">
        <v>100</v>
      </c>
      <c r="AJ1019" s="374">
        <v>50</v>
      </c>
      <c r="AK1019" s="374">
        <v>100</v>
      </c>
      <c r="AL1019" s="369">
        <v>1.84E-2</v>
      </c>
      <c r="AM1019" s="369">
        <v>0.2</v>
      </c>
      <c r="AN1019" s="369" t="s">
        <v>2296</v>
      </c>
      <c r="AO1019" s="367" t="s">
        <v>1324</v>
      </c>
      <c r="AP1019" s="370" t="s">
        <v>13</v>
      </c>
      <c r="AQ1019" s="376" t="s">
        <v>668</v>
      </c>
      <c r="AR1019" s="369">
        <v>4.9680000000000002E-3</v>
      </c>
      <c r="AS1019" s="369">
        <v>4.9680000000000002E-3</v>
      </c>
      <c r="AT1019" s="369"/>
      <c r="AX1019" s="680"/>
      <c r="AY1019" s="681"/>
      <c r="AZ1019" s="681"/>
      <c r="BA1019" s="681"/>
      <c r="BB1019" s="682"/>
      <c r="BC1019" s="681"/>
      <c r="BD1019" s="681"/>
      <c r="BE1019" s="681"/>
      <c r="BF1019" s="681"/>
      <c r="BG1019" s="682"/>
      <c r="BH1019" s="682"/>
      <c r="BI1019" s="683"/>
      <c r="BJ1019" s="683"/>
      <c r="BK1019" s="683"/>
      <c r="BL1019" s="682"/>
      <c r="BM1019" s="682"/>
      <c r="BN1019" s="682"/>
      <c r="BO1019" s="682"/>
      <c r="BP1019" s="682"/>
      <c r="BQ1019" s="682"/>
      <c r="BR1019" s="682"/>
      <c r="BS1019" s="682"/>
      <c r="BT1019" s="685"/>
      <c r="BU1019" s="686"/>
      <c r="BV1019" s="684"/>
      <c r="BW1019" s="687"/>
    </row>
    <row r="1020" spans="2:75" ht="15.75" customHeight="1">
      <c r="B1020" s="363" t="s">
        <v>1125</v>
      </c>
      <c r="C1020" s="364">
        <v>38048878000170</v>
      </c>
      <c r="D1020" s="365" t="s">
        <v>14</v>
      </c>
      <c r="E1020" s="365" t="s">
        <v>607</v>
      </c>
      <c r="F1020" s="365"/>
      <c r="G1020" s="366"/>
      <c r="H1020" s="366" t="s">
        <v>34</v>
      </c>
      <c r="I1020" s="366" t="s">
        <v>34</v>
      </c>
      <c r="J1020" s="366" t="s">
        <v>611</v>
      </c>
      <c r="K1020" s="367"/>
      <c r="L1020" s="368"/>
      <c r="M1020" s="368" t="s">
        <v>34</v>
      </c>
      <c r="N1020" s="367">
        <v>548960</v>
      </c>
      <c r="O1020" s="367" t="s">
        <v>1321</v>
      </c>
      <c r="P1020" s="371">
        <v>44062</v>
      </c>
      <c r="Q1020" s="372">
        <v>38127387.100000001</v>
      </c>
      <c r="R1020" s="372">
        <v>55716255.942182533</v>
      </c>
      <c r="S1020" s="367">
        <v>3</v>
      </c>
      <c r="T1020" s="369">
        <v>-0.25407595308172515</v>
      </c>
      <c r="U1020" s="369">
        <v>-3.2844894363795643</v>
      </c>
      <c r="V1020" s="369">
        <v>-7.5894632923489413E-2</v>
      </c>
      <c r="W1020" s="369">
        <v>-0.74402117421285496</v>
      </c>
      <c r="X1020" s="369">
        <v>0.1335224127251966</v>
      </c>
      <c r="Y1020" s="369">
        <v>1.0125247114500855</v>
      </c>
      <c r="Z1020" s="369" t="s">
        <v>1421</v>
      </c>
      <c r="AA1020" s="369" t="s">
        <v>1421</v>
      </c>
      <c r="AB1020" s="369">
        <v>0.29244195903064646</v>
      </c>
      <c r="AC1020" s="373">
        <v>-0.45639112171463453</v>
      </c>
      <c r="AD1020" s="555">
        <v>0</v>
      </c>
      <c r="AE1020" s="370" t="s">
        <v>2292</v>
      </c>
      <c r="AF1020" s="370" t="s">
        <v>2278</v>
      </c>
      <c r="AG1020" s="374" t="s">
        <v>1444</v>
      </c>
      <c r="AH1020" s="374" t="s">
        <v>2279</v>
      </c>
      <c r="AI1020" s="374">
        <v>10000</v>
      </c>
      <c r="AJ1020" s="374">
        <v>10000</v>
      </c>
      <c r="AK1020" s="374">
        <v>10000</v>
      </c>
      <c r="AL1020" s="369">
        <v>6.5000000000000006E-3</v>
      </c>
      <c r="AM1020" s="369" t="s">
        <v>34</v>
      </c>
      <c r="AN1020" s="369" t="s">
        <v>34</v>
      </c>
      <c r="AO1020" s="367" t="s">
        <v>1324</v>
      </c>
      <c r="AP1020" s="370" t="s">
        <v>716</v>
      </c>
      <c r="AQ1020" s="376" t="s">
        <v>687</v>
      </c>
      <c r="AR1020" s="369">
        <v>4.3335499999999994E-3</v>
      </c>
      <c r="AS1020" s="369">
        <v>4.3335499999999994E-3</v>
      </c>
      <c r="AT1020" s="369"/>
      <c r="AX1020" s="680"/>
      <c r="AY1020" s="681"/>
      <c r="AZ1020" s="681"/>
      <c r="BA1020" s="681"/>
      <c r="BB1020" s="682"/>
      <c r="BC1020" s="681"/>
      <c r="BD1020" s="681"/>
      <c r="BE1020" s="681"/>
      <c r="BF1020" s="681"/>
      <c r="BG1020" s="682"/>
      <c r="BH1020" s="682"/>
      <c r="BI1020" s="683"/>
      <c r="BJ1020" s="683"/>
      <c r="BK1020" s="683"/>
      <c r="BL1020" s="682"/>
      <c r="BM1020" s="682"/>
      <c r="BN1020" s="682"/>
      <c r="BO1020" s="682"/>
      <c r="BP1020" s="682"/>
      <c r="BQ1020" s="682"/>
      <c r="BR1020" s="682"/>
      <c r="BS1020" s="682"/>
      <c r="BT1020" s="685"/>
      <c r="BU1020" s="686"/>
      <c r="BV1020" s="684"/>
      <c r="BW1020" s="687"/>
    </row>
    <row r="1021" spans="2:75" ht="15.75" customHeight="1">
      <c r="B1021" s="363" t="s">
        <v>337</v>
      </c>
      <c r="C1021" s="364">
        <v>20142615000160</v>
      </c>
      <c r="D1021" s="365" t="s">
        <v>11</v>
      </c>
      <c r="E1021" s="365" t="s">
        <v>620</v>
      </c>
      <c r="F1021" s="365" t="s">
        <v>685</v>
      </c>
      <c r="G1021" s="366" t="s">
        <v>738</v>
      </c>
      <c r="H1021" s="366" t="s">
        <v>34</v>
      </c>
      <c r="I1021" s="366" t="s">
        <v>1319</v>
      </c>
      <c r="J1021" s="366" t="s">
        <v>608</v>
      </c>
      <c r="K1021" s="367" t="s">
        <v>48</v>
      </c>
      <c r="L1021" s="368"/>
      <c r="M1021" s="368" t="s">
        <v>34</v>
      </c>
      <c r="N1021" s="367">
        <v>370797</v>
      </c>
      <c r="O1021" s="367" t="s">
        <v>1321</v>
      </c>
      <c r="P1021" s="371">
        <v>41796</v>
      </c>
      <c r="Q1021" s="372">
        <v>1377412.53</v>
      </c>
      <c r="R1021" s="372">
        <v>1463338.3840476193</v>
      </c>
      <c r="S1021" s="367">
        <v>62</v>
      </c>
      <c r="T1021" s="369">
        <v>-6.0197833994987349E-2</v>
      </c>
      <c r="U1021" s="369">
        <v>-0.77818914954879237</v>
      </c>
      <c r="V1021" s="369">
        <v>-0.19987837386972285</v>
      </c>
      <c r="W1021" s="369">
        <v>-1.9594764042963078</v>
      </c>
      <c r="X1021" s="369">
        <v>-0.27876138800970529</v>
      </c>
      <c r="Y1021" s="369">
        <v>-2.1138982452246315</v>
      </c>
      <c r="Z1021" s="369">
        <v>0.12423955316449753</v>
      </c>
      <c r="AA1021" s="369">
        <v>0.70621789719186878</v>
      </c>
      <c r="AB1021" s="369">
        <v>0.28102357695880381</v>
      </c>
      <c r="AC1021" s="373">
        <v>-0.99885864804752711</v>
      </c>
      <c r="AD1021" s="555">
        <v>0</v>
      </c>
      <c r="AE1021" s="370" t="s">
        <v>2532</v>
      </c>
      <c r="AF1021" s="370" t="s">
        <v>2278</v>
      </c>
      <c r="AG1021" s="374" t="s">
        <v>1444</v>
      </c>
      <c r="AH1021" s="374" t="s">
        <v>2282</v>
      </c>
      <c r="AI1021" s="374">
        <v>20000</v>
      </c>
      <c r="AJ1021" s="374">
        <v>10000</v>
      </c>
      <c r="AK1021" s="374">
        <v>20000</v>
      </c>
      <c r="AL1021" s="369">
        <v>0.02</v>
      </c>
      <c r="AM1021" s="369">
        <v>0.2</v>
      </c>
      <c r="AN1021" s="369" t="s">
        <v>34</v>
      </c>
      <c r="AO1021" s="367" t="s">
        <v>1324</v>
      </c>
      <c r="AP1021" s="370" t="s">
        <v>13</v>
      </c>
      <c r="AQ1021" s="376" t="s">
        <v>668</v>
      </c>
      <c r="AR1021" s="369">
        <v>5.3333333333333332E-3</v>
      </c>
      <c r="AS1021" s="369">
        <v>5.3333333333333332E-3</v>
      </c>
      <c r="AT1021" s="369"/>
      <c r="AX1021" s="680"/>
      <c r="AY1021" s="681"/>
      <c r="AZ1021" s="681"/>
      <c r="BA1021" s="681"/>
      <c r="BB1021" s="682"/>
      <c r="BC1021" s="681"/>
      <c r="BD1021" s="681"/>
      <c r="BE1021" s="681"/>
      <c r="BF1021" s="681"/>
      <c r="BG1021" s="682"/>
      <c r="BH1021" s="682"/>
      <c r="BI1021" s="683"/>
      <c r="BJ1021" s="683"/>
      <c r="BK1021" s="683"/>
      <c r="BL1021" s="682"/>
      <c r="BM1021" s="682"/>
      <c r="BN1021" s="682"/>
      <c r="BO1021" s="682"/>
      <c r="BP1021" s="682"/>
      <c r="BQ1021" s="682"/>
      <c r="BR1021" s="682"/>
      <c r="BS1021" s="682"/>
      <c r="BT1021" s="685"/>
      <c r="BU1021" s="686"/>
      <c r="BV1021" s="684"/>
      <c r="BW1021" s="687"/>
    </row>
    <row r="1022" spans="2:75" ht="15.75" customHeight="1">
      <c r="B1022" s="363" t="s">
        <v>1126</v>
      </c>
      <c r="C1022" s="364">
        <v>33158068000152</v>
      </c>
      <c r="D1022" s="365" t="s">
        <v>14</v>
      </c>
      <c r="E1022" s="365" t="s">
        <v>607</v>
      </c>
      <c r="F1022" s="365" t="s">
        <v>860</v>
      </c>
      <c r="G1022" s="366"/>
      <c r="H1022" s="366" t="s">
        <v>34</v>
      </c>
      <c r="I1022" s="366" t="s">
        <v>34</v>
      </c>
      <c r="J1022" s="366" t="s">
        <v>611</v>
      </c>
      <c r="K1022" s="367"/>
      <c r="L1022" s="368"/>
      <c r="M1022" s="368" t="s">
        <v>34</v>
      </c>
      <c r="N1022" s="367">
        <v>502243</v>
      </c>
      <c r="O1022" s="367" t="s">
        <v>1321</v>
      </c>
      <c r="P1022" s="371">
        <v>43668</v>
      </c>
      <c r="Q1022" s="372">
        <v>20487240.98</v>
      </c>
      <c r="R1022" s="372">
        <v>43816956.103928573</v>
      </c>
      <c r="S1022" s="367">
        <v>5</v>
      </c>
      <c r="T1022" s="369">
        <v>-0.16666518813954889</v>
      </c>
      <c r="U1022" s="369">
        <v>-2.1545134170193707</v>
      </c>
      <c r="V1022" s="369">
        <v>-0.14955106081726233</v>
      </c>
      <c r="W1022" s="369">
        <v>-1.4661004551693373</v>
      </c>
      <c r="X1022" s="369">
        <v>5.8954429513234929E-2</v>
      </c>
      <c r="Y1022" s="369">
        <v>0.44706214869294486</v>
      </c>
      <c r="Z1022" s="369">
        <v>0.22573617506750487</v>
      </c>
      <c r="AA1022" s="369">
        <v>1.2831576001020593</v>
      </c>
      <c r="AB1022" s="369">
        <v>0.23242466793422009</v>
      </c>
      <c r="AC1022" s="373">
        <v>-0.99863496453259482</v>
      </c>
      <c r="AD1022" s="555">
        <v>33600794000183</v>
      </c>
      <c r="AE1022" s="370" t="s">
        <v>2313</v>
      </c>
      <c r="AF1022" s="370" t="s">
        <v>2278</v>
      </c>
      <c r="AG1022" s="374" t="s">
        <v>1444</v>
      </c>
      <c r="AH1022" s="374" t="s">
        <v>2279</v>
      </c>
      <c r="AI1022" s="374">
        <v>5000</v>
      </c>
      <c r="AJ1022" s="374">
        <v>5000</v>
      </c>
      <c r="AK1022" s="374">
        <v>5000</v>
      </c>
      <c r="AL1022" s="369">
        <v>0.01</v>
      </c>
      <c r="AM1022" s="369" t="s">
        <v>34</v>
      </c>
      <c r="AN1022" s="369" t="s">
        <v>34</v>
      </c>
      <c r="AO1022" s="367" t="s">
        <v>1324</v>
      </c>
      <c r="AP1022" s="370" t="s">
        <v>13</v>
      </c>
      <c r="AQ1022" s="376" t="s">
        <v>679</v>
      </c>
      <c r="AR1022" s="369">
        <v>8.0000000000000002E-3</v>
      </c>
      <c r="AS1022" s="369">
        <v>8.0000000000000002E-3</v>
      </c>
      <c r="AT1022" s="369"/>
      <c r="AX1022" s="680"/>
      <c r="AY1022" s="681"/>
      <c r="AZ1022" s="681"/>
      <c r="BA1022" s="681"/>
      <c r="BB1022" s="682"/>
      <c r="BC1022" s="681"/>
      <c r="BD1022" s="681"/>
      <c r="BE1022" s="681"/>
      <c r="BF1022" s="681"/>
      <c r="BG1022" s="682"/>
      <c r="BH1022" s="682"/>
      <c r="BI1022" s="683"/>
      <c r="BJ1022" s="683"/>
      <c r="BK1022" s="683"/>
      <c r="BL1022" s="682"/>
      <c r="BM1022" s="682"/>
      <c r="BN1022" s="682"/>
      <c r="BO1022" s="682"/>
      <c r="BP1022" s="682"/>
      <c r="BQ1022" s="682"/>
      <c r="BR1022" s="682"/>
      <c r="BS1022" s="682"/>
      <c r="BT1022" s="685"/>
      <c r="BU1022" s="686"/>
      <c r="BV1022" s="684"/>
      <c r="BW1022" s="687"/>
    </row>
    <row r="1023" spans="2:75" ht="15.75" customHeight="1">
      <c r="B1023" s="363" t="s">
        <v>338</v>
      </c>
      <c r="C1023" s="364">
        <v>39991941000170</v>
      </c>
      <c r="D1023" s="365" t="s">
        <v>14</v>
      </c>
      <c r="E1023" s="365" t="s">
        <v>607</v>
      </c>
      <c r="F1023" s="365"/>
      <c r="G1023" s="366"/>
      <c r="H1023" s="366" t="s">
        <v>34</v>
      </c>
      <c r="I1023" s="366" t="s">
        <v>34</v>
      </c>
      <c r="J1023" s="366" t="s">
        <v>611</v>
      </c>
      <c r="K1023" s="367" t="s">
        <v>49</v>
      </c>
      <c r="L1023" s="368"/>
      <c r="M1023" s="368" t="s">
        <v>34</v>
      </c>
      <c r="N1023" s="367">
        <v>585424</v>
      </c>
      <c r="O1023" s="367" t="s">
        <v>1321</v>
      </c>
      <c r="P1023" s="371">
        <v>44301</v>
      </c>
      <c r="Q1023" s="372">
        <v>7937446.6500000004</v>
      </c>
      <c r="R1023" s="372">
        <v>16872718.223293658</v>
      </c>
      <c r="S1023" s="367">
        <v>6</v>
      </c>
      <c r="T1023" s="369">
        <v>-0.28503684251822259</v>
      </c>
      <c r="U1023" s="369">
        <v>-3.6847268971139218</v>
      </c>
      <c r="V1023" s="369">
        <v>-0.23866902442223004</v>
      </c>
      <c r="W1023" s="369">
        <v>-2.3397544853781707</v>
      </c>
      <c r="X1023" s="369" t="s">
        <v>1421</v>
      </c>
      <c r="Y1023" s="369" t="s">
        <v>1421</v>
      </c>
      <c r="Z1023" s="369" t="s">
        <v>1421</v>
      </c>
      <c r="AA1023" s="369" t="s">
        <v>1421</v>
      </c>
      <c r="AB1023" s="369">
        <v>0.23105005224162328</v>
      </c>
      <c r="AC1023" s="373">
        <v>-1.4848515643046354</v>
      </c>
      <c r="AD1023" s="555">
        <v>39973671000174</v>
      </c>
      <c r="AE1023" s="370" t="s">
        <v>2313</v>
      </c>
      <c r="AF1023" s="370" t="s">
        <v>2278</v>
      </c>
      <c r="AG1023" s="374" t="s">
        <v>1444</v>
      </c>
      <c r="AH1023" s="374" t="s">
        <v>2279</v>
      </c>
      <c r="AI1023" s="374">
        <v>5000</v>
      </c>
      <c r="AJ1023" s="374">
        <v>5000</v>
      </c>
      <c r="AK1023" s="374">
        <v>5000</v>
      </c>
      <c r="AL1023" s="369">
        <v>0.01</v>
      </c>
      <c r="AM1023" s="369" t="s">
        <v>34</v>
      </c>
      <c r="AN1023" s="369" t="s">
        <v>34</v>
      </c>
      <c r="AO1023" s="367" t="s">
        <v>1324</v>
      </c>
      <c r="AP1023" s="370" t="s">
        <v>13</v>
      </c>
      <c r="AQ1023" s="376" t="s">
        <v>679</v>
      </c>
      <c r="AR1023" s="369">
        <v>6.6669999999999993E-3</v>
      </c>
      <c r="AS1023" s="369">
        <v>6.6669999999999993E-3</v>
      </c>
      <c r="AT1023" s="369"/>
      <c r="AX1023" s="680"/>
      <c r="AY1023" s="681"/>
      <c r="AZ1023" s="681"/>
      <c r="BA1023" s="681"/>
      <c r="BB1023" s="682"/>
      <c r="BC1023" s="681"/>
      <c r="BD1023" s="681"/>
      <c r="BE1023" s="681"/>
      <c r="BF1023" s="681"/>
      <c r="BG1023" s="682"/>
      <c r="BH1023" s="682"/>
      <c r="BI1023" s="683"/>
      <c r="BJ1023" s="683"/>
      <c r="BK1023" s="683"/>
      <c r="BL1023" s="682"/>
      <c r="BM1023" s="682"/>
      <c r="BN1023" s="682"/>
      <c r="BO1023" s="682"/>
      <c r="BP1023" s="682"/>
      <c r="BQ1023" s="682"/>
      <c r="BR1023" s="682"/>
      <c r="BS1023" s="682"/>
      <c r="BT1023" s="685"/>
      <c r="BU1023" s="686"/>
      <c r="BV1023" s="684"/>
      <c r="BW1023" s="687"/>
    </row>
    <row r="1024" spans="2:75" ht="15.75" customHeight="1">
      <c r="B1024" s="363" t="s">
        <v>1127</v>
      </c>
      <c r="C1024" s="364">
        <v>29066331000106</v>
      </c>
      <c r="D1024" s="365" t="s">
        <v>11</v>
      </c>
      <c r="E1024" s="365" t="s">
        <v>661</v>
      </c>
      <c r="F1024" s="365"/>
      <c r="G1024" s="366" t="s">
        <v>738</v>
      </c>
      <c r="H1024" s="366" t="s">
        <v>34</v>
      </c>
      <c r="I1024" s="366" t="s">
        <v>34</v>
      </c>
      <c r="J1024" s="366" t="s">
        <v>611</v>
      </c>
      <c r="K1024" s="367" t="s">
        <v>48</v>
      </c>
      <c r="L1024" s="368"/>
      <c r="M1024" s="368" t="s">
        <v>34</v>
      </c>
      <c r="N1024" s="367">
        <v>456330</v>
      </c>
      <c r="O1024" s="367" t="s">
        <v>1321</v>
      </c>
      <c r="P1024" s="371">
        <v>43097</v>
      </c>
      <c r="Q1024" s="372">
        <v>49514168.479999997</v>
      </c>
      <c r="R1024" s="372">
        <v>100017510.74944441</v>
      </c>
      <c r="S1024" s="367">
        <v>6</v>
      </c>
      <c r="T1024" s="369">
        <v>-7.1524548965854917E-2</v>
      </c>
      <c r="U1024" s="369">
        <v>-0.92461180474092053</v>
      </c>
      <c r="V1024" s="369">
        <v>-5.8886246154802424E-2</v>
      </c>
      <c r="W1024" s="369">
        <v>-0.57728211233660631</v>
      </c>
      <c r="X1024" s="369">
        <v>6.2249064573402846E-2</v>
      </c>
      <c r="Y1024" s="369">
        <v>0.47204596485941491</v>
      </c>
      <c r="Z1024" s="369">
        <v>0.11430707472816315</v>
      </c>
      <c r="AA1024" s="369">
        <v>0.64975846976681839</v>
      </c>
      <c r="AB1024" s="369">
        <v>6.222399620175894E-2</v>
      </c>
      <c r="AC1024" s="373">
        <v>-2.5055148265507938</v>
      </c>
      <c r="AD1024" s="555">
        <v>29066638000107</v>
      </c>
      <c r="AE1024" s="370" t="s">
        <v>2533</v>
      </c>
      <c r="AF1024" s="370" t="s">
        <v>2287</v>
      </c>
      <c r="AG1024" s="374" t="s">
        <v>1445</v>
      </c>
      <c r="AH1024" s="374" t="s">
        <v>2279</v>
      </c>
      <c r="AI1024" s="374">
        <v>25000</v>
      </c>
      <c r="AJ1024" s="374">
        <v>0</v>
      </c>
      <c r="AK1024" s="374">
        <v>10000</v>
      </c>
      <c r="AL1024" s="369">
        <v>9.300000000000001E-3</v>
      </c>
      <c r="AM1024" s="369" t="s">
        <v>34</v>
      </c>
      <c r="AN1024" s="369" t="s">
        <v>34</v>
      </c>
      <c r="AO1024" s="367" t="s">
        <v>1324</v>
      </c>
      <c r="AP1024" s="370" t="s">
        <v>13</v>
      </c>
      <c r="AQ1024" s="376" t="s">
        <v>679</v>
      </c>
      <c r="AR1024" s="369">
        <v>5.0697399999999988E-3</v>
      </c>
      <c r="AS1024" s="369">
        <v>5.0697399999999988E-3</v>
      </c>
      <c r="AT1024" s="369"/>
      <c r="AX1024" s="680"/>
      <c r="AY1024" s="681"/>
      <c r="AZ1024" s="681"/>
      <c r="BA1024" s="681"/>
      <c r="BB1024" s="682"/>
      <c r="BC1024" s="681"/>
      <c r="BD1024" s="681"/>
      <c r="BE1024" s="681"/>
      <c r="BF1024" s="681"/>
      <c r="BG1024" s="682"/>
      <c r="BH1024" s="682"/>
      <c r="BI1024" s="683"/>
      <c r="BJ1024" s="683"/>
      <c r="BK1024" s="683"/>
      <c r="BL1024" s="682"/>
      <c r="BM1024" s="682"/>
      <c r="BN1024" s="682"/>
      <c r="BO1024" s="682"/>
      <c r="BP1024" s="682"/>
      <c r="BQ1024" s="682"/>
      <c r="BR1024" s="682"/>
      <c r="BS1024" s="682"/>
      <c r="BT1024" s="685"/>
      <c r="BU1024" s="686"/>
      <c r="BV1024" s="684"/>
      <c r="BW1024" s="687"/>
    </row>
    <row r="1025" spans="2:75" ht="15.75" customHeight="1">
      <c r="B1025" s="363" t="s">
        <v>1128</v>
      </c>
      <c r="C1025" s="364">
        <v>32225478000106</v>
      </c>
      <c r="D1025" s="365" t="s">
        <v>11</v>
      </c>
      <c r="E1025" s="365" t="s">
        <v>661</v>
      </c>
      <c r="F1025" s="365"/>
      <c r="G1025" s="366" t="s">
        <v>738</v>
      </c>
      <c r="H1025" s="366" t="s">
        <v>34</v>
      </c>
      <c r="I1025" s="366" t="s">
        <v>34</v>
      </c>
      <c r="J1025" s="366" t="s">
        <v>611</v>
      </c>
      <c r="K1025" s="367" t="s">
        <v>49</v>
      </c>
      <c r="L1025" s="368" t="s">
        <v>1339</v>
      </c>
      <c r="M1025" s="368" t="s">
        <v>34</v>
      </c>
      <c r="N1025" s="367">
        <v>488755</v>
      </c>
      <c r="O1025" s="367" t="s">
        <v>1321</v>
      </c>
      <c r="P1025" s="371">
        <v>43523</v>
      </c>
      <c r="Q1025" s="372">
        <v>207532598.43000001</v>
      </c>
      <c r="R1025" s="372">
        <v>246035411.49865085</v>
      </c>
      <c r="S1025" s="367">
        <v>6</v>
      </c>
      <c r="T1025" s="369">
        <v>-0.14752892435153564</v>
      </c>
      <c r="U1025" s="369">
        <v>-1.9071351999895785</v>
      </c>
      <c r="V1025" s="369">
        <v>-7.7718653003480354E-2</v>
      </c>
      <c r="W1025" s="369">
        <v>-0.76190267003708279</v>
      </c>
      <c r="X1025" s="369">
        <v>-7.0265991079427215E-2</v>
      </c>
      <c r="Y1025" s="369">
        <v>-0.53283977491387524</v>
      </c>
      <c r="Z1025" s="369">
        <v>0.24741982429753362</v>
      </c>
      <c r="AA1025" s="369">
        <v>1.4064144919101096</v>
      </c>
      <c r="AB1025" s="369">
        <v>0.1456646742344804</v>
      </c>
      <c r="AC1025" s="373">
        <v>-1.1498304438814482</v>
      </c>
      <c r="AD1025" s="555">
        <v>32225606000111</v>
      </c>
      <c r="AE1025" s="370" t="s">
        <v>2533</v>
      </c>
      <c r="AF1025" s="370" t="s">
        <v>2287</v>
      </c>
      <c r="AG1025" s="374" t="s">
        <v>1445</v>
      </c>
      <c r="AH1025" s="374" t="s">
        <v>2279</v>
      </c>
      <c r="AI1025" s="374">
        <v>25000</v>
      </c>
      <c r="AJ1025" s="374">
        <v>0</v>
      </c>
      <c r="AK1025" s="374">
        <v>10000</v>
      </c>
      <c r="AL1025" s="369">
        <v>9.300000000000001E-3</v>
      </c>
      <c r="AM1025" s="369" t="s">
        <v>34</v>
      </c>
      <c r="AN1025" s="369" t="s">
        <v>34</v>
      </c>
      <c r="AO1025" s="367" t="s">
        <v>1324</v>
      </c>
      <c r="AP1025" s="370" t="s">
        <v>13</v>
      </c>
      <c r="AQ1025" s="376" t="s">
        <v>679</v>
      </c>
      <c r="AR1025" s="369">
        <v>4.3499199999999993E-3</v>
      </c>
      <c r="AS1025" s="369">
        <v>4.3499199999999993E-3</v>
      </c>
      <c r="AT1025" s="369"/>
      <c r="AX1025" s="680"/>
      <c r="AY1025" s="681"/>
      <c r="AZ1025" s="681"/>
      <c r="BA1025" s="681"/>
      <c r="BB1025" s="682"/>
      <c r="BC1025" s="681"/>
      <c r="BD1025" s="681"/>
      <c r="BE1025" s="681"/>
      <c r="BF1025" s="681"/>
      <c r="BG1025" s="682"/>
      <c r="BH1025" s="682"/>
      <c r="BI1025" s="683"/>
      <c r="BJ1025" s="683"/>
      <c r="BK1025" s="683"/>
      <c r="BL1025" s="682"/>
      <c r="BM1025" s="682"/>
      <c r="BN1025" s="682"/>
      <c r="BO1025" s="682"/>
      <c r="BP1025" s="682"/>
      <c r="BQ1025" s="682"/>
      <c r="BR1025" s="682"/>
      <c r="BS1025" s="682"/>
      <c r="BT1025" s="685"/>
      <c r="BU1025" s="686"/>
      <c r="BV1025" s="684"/>
      <c r="BW1025" s="687"/>
    </row>
    <row r="1026" spans="2:75" ht="15.75" customHeight="1">
      <c r="B1026" s="363" t="s">
        <v>1129</v>
      </c>
      <c r="C1026" s="364">
        <v>23729512000199</v>
      </c>
      <c r="D1026" s="365" t="s">
        <v>11</v>
      </c>
      <c r="E1026" s="365" t="s">
        <v>661</v>
      </c>
      <c r="F1026" s="365"/>
      <c r="G1026" s="366" t="s">
        <v>738</v>
      </c>
      <c r="H1026" s="366" t="s">
        <v>34</v>
      </c>
      <c r="I1026" s="366" t="s">
        <v>34</v>
      </c>
      <c r="J1026" s="366" t="s">
        <v>611</v>
      </c>
      <c r="K1026" s="367" t="s">
        <v>48</v>
      </c>
      <c r="L1026" s="368" t="s">
        <v>1339</v>
      </c>
      <c r="M1026" s="368" t="s">
        <v>34</v>
      </c>
      <c r="N1026" s="367">
        <v>414069</v>
      </c>
      <c r="O1026" s="367" t="s">
        <v>1321</v>
      </c>
      <c r="P1026" s="371">
        <v>42403</v>
      </c>
      <c r="Q1026" s="372">
        <v>421094517.43000001</v>
      </c>
      <c r="R1026" s="372">
        <v>690370646.45186496</v>
      </c>
      <c r="S1026" s="367">
        <v>6</v>
      </c>
      <c r="T1026" s="369">
        <v>-2.6771431128282952E-2</v>
      </c>
      <c r="U1026" s="369">
        <v>-0.34607951547986515</v>
      </c>
      <c r="V1026" s="369">
        <v>-9.7883883548312012E-3</v>
      </c>
      <c r="W1026" s="369">
        <v>-9.5958935656949809E-2</v>
      </c>
      <c r="X1026" s="369">
        <v>7.1633133378304903E-2</v>
      </c>
      <c r="Y1026" s="369">
        <v>0.54320706332208657</v>
      </c>
      <c r="Z1026" s="369">
        <v>0.12694181686394868</v>
      </c>
      <c r="AA1026" s="369">
        <v>0.72157844010172245</v>
      </c>
      <c r="AB1026" s="369">
        <v>5.2889249895443094E-2</v>
      </c>
      <c r="AC1026" s="373">
        <v>-1.9964479528408094</v>
      </c>
      <c r="AD1026" s="555">
        <v>23720107000100</v>
      </c>
      <c r="AE1026" s="370" t="s">
        <v>2533</v>
      </c>
      <c r="AF1026" s="370" t="s">
        <v>2287</v>
      </c>
      <c r="AG1026" s="374" t="s">
        <v>1445</v>
      </c>
      <c r="AH1026" s="374" t="s">
        <v>2279</v>
      </c>
      <c r="AI1026" s="374">
        <v>25000</v>
      </c>
      <c r="AJ1026" s="374">
        <v>0</v>
      </c>
      <c r="AK1026" s="374">
        <v>10000</v>
      </c>
      <c r="AL1026" s="369">
        <v>9.300000000000001E-3</v>
      </c>
      <c r="AM1026" s="369" t="s">
        <v>34</v>
      </c>
      <c r="AN1026" s="369" t="s">
        <v>34</v>
      </c>
      <c r="AO1026" s="367" t="s">
        <v>1324</v>
      </c>
      <c r="AP1026" s="370" t="s">
        <v>13</v>
      </c>
      <c r="AQ1026" s="376" t="s">
        <v>679</v>
      </c>
      <c r="AR1026" s="369">
        <v>4.3499199999999993E-3</v>
      </c>
      <c r="AS1026" s="369">
        <v>4.3499199999999993E-3</v>
      </c>
      <c r="AT1026" s="369"/>
      <c r="AX1026" s="680"/>
      <c r="AY1026" s="681"/>
      <c r="AZ1026" s="681"/>
      <c r="BA1026" s="681"/>
      <c r="BB1026" s="682"/>
      <c r="BC1026" s="681"/>
      <c r="BD1026" s="681"/>
      <c r="BE1026" s="681"/>
      <c r="BF1026" s="681"/>
      <c r="BG1026" s="682"/>
      <c r="BH1026" s="682"/>
      <c r="BI1026" s="683"/>
      <c r="BJ1026" s="683"/>
      <c r="BK1026" s="683"/>
      <c r="BL1026" s="682"/>
      <c r="BM1026" s="682"/>
      <c r="BN1026" s="682"/>
      <c r="BO1026" s="682"/>
      <c r="BP1026" s="682"/>
      <c r="BQ1026" s="682"/>
      <c r="BR1026" s="682"/>
      <c r="BS1026" s="682"/>
      <c r="BT1026" s="685"/>
      <c r="BU1026" s="686"/>
      <c r="BV1026" s="684"/>
      <c r="BW1026" s="687"/>
    </row>
    <row r="1027" spans="2:75" ht="15.75" customHeight="1">
      <c r="B1027" s="363" t="s">
        <v>1386</v>
      </c>
      <c r="C1027" s="364">
        <v>18316558000146</v>
      </c>
      <c r="D1027" s="365" t="s">
        <v>11</v>
      </c>
      <c r="E1027" s="365" t="s">
        <v>620</v>
      </c>
      <c r="F1027" s="365" t="s">
        <v>663</v>
      </c>
      <c r="G1027" s="366" t="s">
        <v>738</v>
      </c>
      <c r="H1027" s="366" t="s">
        <v>34</v>
      </c>
      <c r="I1027" s="366"/>
      <c r="J1027" s="366" t="s">
        <v>608</v>
      </c>
      <c r="K1027" s="367" t="s">
        <v>48</v>
      </c>
      <c r="L1027" s="368"/>
      <c r="M1027" s="368" t="s">
        <v>34</v>
      </c>
      <c r="N1027" s="367">
        <v>347582</v>
      </c>
      <c r="O1027" s="367" t="s">
        <v>1321</v>
      </c>
      <c r="P1027" s="371">
        <v>41537</v>
      </c>
      <c r="Q1027" s="372">
        <v>128173485.39</v>
      </c>
      <c r="R1027" s="372">
        <v>123749831.59273811</v>
      </c>
      <c r="S1027" s="367">
        <v>31</v>
      </c>
      <c r="T1027" s="369">
        <v>8.52513389862668E-2</v>
      </c>
      <c r="U1027" s="369">
        <v>1.1020606985484396</v>
      </c>
      <c r="V1027" s="369">
        <v>0.11386523109027058</v>
      </c>
      <c r="W1027" s="369">
        <v>1.1162599998764986</v>
      </c>
      <c r="X1027" s="369">
        <v>0.17081271281008115</v>
      </c>
      <c r="Y1027" s="369">
        <v>1.2953038311701841</v>
      </c>
      <c r="Z1027" s="369">
        <v>0.15486135091622022</v>
      </c>
      <c r="AA1027" s="369">
        <v>0.88028212284006602</v>
      </c>
      <c r="AB1027" s="369">
        <v>1.7476958746441588E-3</v>
      </c>
      <c r="AC1027" s="373">
        <v>6.1273139618664434</v>
      </c>
      <c r="AD1027" s="555">
        <v>15487311000102</v>
      </c>
      <c r="AE1027" s="370" t="s">
        <v>2352</v>
      </c>
      <c r="AF1027" s="370" t="s">
        <v>2287</v>
      </c>
      <c r="AG1027" s="374" t="s">
        <v>1445</v>
      </c>
      <c r="AH1027" s="374" t="s">
        <v>2282</v>
      </c>
      <c r="AI1027" s="374">
        <v>3000</v>
      </c>
      <c r="AJ1027" s="374">
        <v>0</v>
      </c>
      <c r="AK1027" s="374">
        <v>100</v>
      </c>
      <c r="AL1027" s="369">
        <v>5.0000000000000001E-3</v>
      </c>
      <c r="AM1027" s="369">
        <v>0.2</v>
      </c>
      <c r="AN1027" s="369" t="s">
        <v>64</v>
      </c>
      <c r="AO1027" s="367" t="s">
        <v>1324</v>
      </c>
      <c r="AP1027" s="370" t="s">
        <v>11</v>
      </c>
      <c r="AQ1027" s="376" t="s">
        <v>675</v>
      </c>
      <c r="AR1027" s="369">
        <v>1.3500000000000001E-3</v>
      </c>
      <c r="AS1027" s="369">
        <v>1.3500000000000001E-3</v>
      </c>
      <c r="AT1027" s="369"/>
      <c r="AX1027" s="680"/>
      <c r="AY1027" s="681"/>
      <c r="AZ1027" s="681"/>
      <c r="BA1027" s="681"/>
      <c r="BB1027" s="682"/>
      <c r="BC1027" s="681"/>
      <c r="BD1027" s="681"/>
      <c r="BE1027" s="681"/>
      <c r="BF1027" s="681"/>
      <c r="BG1027" s="682"/>
      <c r="BH1027" s="682"/>
      <c r="BI1027" s="683"/>
      <c r="BJ1027" s="683"/>
      <c r="BK1027" s="683"/>
      <c r="BL1027" s="682"/>
      <c r="BM1027" s="682"/>
      <c r="BN1027" s="682"/>
      <c r="BO1027" s="682"/>
      <c r="BP1027" s="682"/>
      <c r="BQ1027" s="682"/>
      <c r="BR1027" s="682"/>
      <c r="BS1027" s="682"/>
      <c r="BT1027" s="685"/>
      <c r="BU1027" s="686"/>
      <c r="BV1027" s="684"/>
      <c r="BW1027" s="687"/>
    </row>
    <row r="1028" spans="2:75" ht="15.75" customHeight="1">
      <c r="B1028" s="363" t="s">
        <v>1130</v>
      </c>
      <c r="C1028" s="364">
        <v>38281169000130</v>
      </c>
      <c r="D1028" s="365" t="s">
        <v>11</v>
      </c>
      <c r="E1028" s="365" t="s">
        <v>620</v>
      </c>
      <c r="F1028" s="365" t="s">
        <v>663</v>
      </c>
      <c r="G1028" s="366" t="s">
        <v>738</v>
      </c>
      <c r="H1028" s="366" t="s">
        <v>34</v>
      </c>
      <c r="I1028" s="366" t="s">
        <v>1304</v>
      </c>
      <c r="J1028" s="366" t="s">
        <v>608</v>
      </c>
      <c r="K1028" s="367" t="s">
        <v>48</v>
      </c>
      <c r="L1028" s="368"/>
      <c r="M1028" s="368" t="s">
        <v>34</v>
      </c>
      <c r="N1028" s="367">
        <v>567183</v>
      </c>
      <c r="O1028" s="367" t="s">
        <v>1321</v>
      </c>
      <c r="P1028" s="371">
        <v>44166</v>
      </c>
      <c r="Q1028" s="372">
        <v>10801923.029999999</v>
      </c>
      <c r="R1028" s="372">
        <v>12777948.05988095</v>
      </c>
      <c r="S1028" s="367">
        <v>46</v>
      </c>
      <c r="T1028" s="369">
        <v>7.9584175443839111E-2</v>
      </c>
      <c r="U1028" s="369">
        <v>1.028800169310744</v>
      </c>
      <c r="V1028" s="369">
        <v>0.10576660351262768</v>
      </c>
      <c r="W1028" s="369">
        <v>1.0368663699487415</v>
      </c>
      <c r="X1028" s="369" t="s">
        <v>1421</v>
      </c>
      <c r="Y1028" s="369" t="s">
        <v>1421</v>
      </c>
      <c r="Z1028" s="369" t="s">
        <v>1421</v>
      </c>
      <c r="AA1028" s="369" t="s">
        <v>1421</v>
      </c>
      <c r="AB1028" s="369">
        <v>2.6769411635244231E-3</v>
      </c>
      <c r="AC1028" s="373">
        <v>1.2739940744017735</v>
      </c>
      <c r="AD1028" s="555">
        <v>38306228000187</v>
      </c>
      <c r="AE1028" s="370" t="s">
        <v>2352</v>
      </c>
      <c r="AF1028" s="370" t="s">
        <v>2287</v>
      </c>
      <c r="AG1028" s="374" t="s">
        <v>1445</v>
      </c>
      <c r="AH1028" s="374" t="s">
        <v>2282</v>
      </c>
      <c r="AI1028" s="374">
        <v>10</v>
      </c>
      <c r="AJ1028" s="374">
        <v>10</v>
      </c>
      <c r="AK1028" s="374">
        <v>10</v>
      </c>
      <c r="AL1028" s="369">
        <v>7.4999999999999997E-3</v>
      </c>
      <c r="AM1028" s="369">
        <v>0.2</v>
      </c>
      <c r="AN1028" s="369" t="s">
        <v>34</v>
      </c>
      <c r="AO1028" s="367" t="s">
        <v>1324</v>
      </c>
      <c r="AP1028" s="370" t="s">
        <v>11</v>
      </c>
      <c r="AQ1028" s="376" t="s">
        <v>675</v>
      </c>
      <c r="AR1028" s="369">
        <v>1.4999999999999998E-3</v>
      </c>
      <c r="AS1028" s="369">
        <v>1.4999999999999998E-3</v>
      </c>
      <c r="AT1028" s="369"/>
      <c r="AX1028" s="680"/>
      <c r="AY1028" s="681"/>
      <c r="AZ1028" s="681"/>
      <c r="BA1028" s="681"/>
      <c r="BB1028" s="682"/>
      <c r="BC1028" s="681"/>
      <c r="BD1028" s="681"/>
      <c r="BE1028" s="681"/>
      <c r="BF1028" s="681"/>
      <c r="BG1028" s="682"/>
      <c r="BH1028" s="682"/>
      <c r="BI1028" s="683"/>
      <c r="BJ1028" s="683"/>
      <c r="BK1028" s="683"/>
      <c r="BL1028" s="682"/>
      <c r="BM1028" s="682"/>
      <c r="BN1028" s="682"/>
      <c r="BO1028" s="682"/>
      <c r="BP1028" s="682"/>
      <c r="BQ1028" s="682"/>
      <c r="BR1028" s="682"/>
      <c r="BS1028" s="682"/>
      <c r="BT1028" s="685"/>
      <c r="BU1028" s="686"/>
      <c r="BV1028" s="684"/>
      <c r="BW1028" s="687"/>
    </row>
    <row r="1029" spans="2:75" ht="15.75" customHeight="1">
      <c r="B1029" s="363" t="s">
        <v>588</v>
      </c>
      <c r="C1029" s="364">
        <v>37322097000169</v>
      </c>
      <c r="D1029" s="365" t="s">
        <v>14</v>
      </c>
      <c r="E1029" s="365" t="s">
        <v>607</v>
      </c>
      <c r="F1029" s="365"/>
      <c r="G1029" s="366"/>
      <c r="H1029" s="366" t="s">
        <v>34</v>
      </c>
      <c r="I1029" s="366" t="s">
        <v>34</v>
      </c>
      <c r="J1029" s="366" t="s">
        <v>611</v>
      </c>
      <c r="K1029" s="367"/>
      <c r="L1029" s="368"/>
      <c r="M1029" s="368" t="s">
        <v>1418</v>
      </c>
      <c r="N1029" s="367">
        <v>545333</v>
      </c>
      <c r="O1029" s="367" t="s">
        <v>1321</v>
      </c>
      <c r="P1029" s="371">
        <v>44042</v>
      </c>
      <c r="Q1029" s="372">
        <v>27376669.879999999</v>
      </c>
      <c r="R1029" s="372">
        <v>26108579.625992056</v>
      </c>
      <c r="S1029" s="367">
        <v>5</v>
      </c>
      <c r="T1029" s="369">
        <v>-0.25831350359195138</v>
      </c>
      <c r="U1029" s="369">
        <v>-3.3392690789161641</v>
      </c>
      <c r="V1029" s="369">
        <v>-0.19097360071432035</v>
      </c>
      <c r="W1029" s="369">
        <v>-1.8721798521690871</v>
      </c>
      <c r="X1029" s="369">
        <v>-2.5598940157808059E-2</v>
      </c>
      <c r="Y1029" s="369">
        <v>-0.19412141353420442</v>
      </c>
      <c r="Z1029" s="369" t="s">
        <v>1421</v>
      </c>
      <c r="AA1029" s="369" t="s">
        <v>1421</v>
      </c>
      <c r="AB1029" s="369">
        <v>0.23153946748969745</v>
      </c>
      <c r="AC1029" s="373">
        <v>-1.2192080437085788</v>
      </c>
      <c r="AD1029" s="555">
        <v>0</v>
      </c>
      <c r="AE1029" s="370" t="s">
        <v>2353</v>
      </c>
      <c r="AF1029" s="370" t="s">
        <v>2284</v>
      </c>
      <c r="AG1029" s="374" t="s">
        <v>719</v>
      </c>
      <c r="AH1029" s="374" t="s">
        <v>2282</v>
      </c>
      <c r="AI1029" s="374">
        <v>100</v>
      </c>
      <c r="AJ1029" s="374">
        <v>100</v>
      </c>
      <c r="AK1029" s="374">
        <v>100</v>
      </c>
      <c r="AL1029" s="369">
        <v>1.95E-2</v>
      </c>
      <c r="AM1029" s="369" t="s">
        <v>34</v>
      </c>
      <c r="AN1029" s="369" t="s">
        <v>2291</v>
      </c>
      <c r="AO1029" s="367" t="s">
        <v>1324</v>
      </c>
      <c r="AP1029" s="370" t="s">
        <v>716</v>
      </c>
      <c r="AQ1029" s="376" t="s">
        <v>659</v>
      </c>
      <c r="AR1029" s="369" t="s">
        <v>34</v>
      </c>
      <c r="AS1029" s="369" t="s">
        <v>34</v>
      </c>
      <c r="AT1029" s="369"/>
      <c r="AX1029" s="680"/>
      <c r="AY1029" s="681"/>
      <c r="AZ1029" s="681"/>
      <c r="BA1029" s="681"/>
      <c r="BB1029" s="682"/>
      <c r="BC1029" s="681"/>
      <c r="BD1029" s="681"/>
      <c r="BE1029" s="681"/>
      <c r="BF1029" s="681"/>
      <c r="BG1029" s="682"/>
      <c r="BH1029" s="682"/>
      <c r="BI1029" s="683"/>
      <c r="BJ1029" s="683"/>
      <c r="BK1029" s="683"/>
      <c r="BL1029" s="682"/>
      <c r="BM1029" s="682"/>
      <c r="BN1029" s="682"/>
      <c r="BO1029" s="682"/>
      <c r="BP1029" s="682"/>
      <c r="BQ1029" s="682"/>
      <c r="BR1029" s="682"/>
      <c r="BS1029" s="682"/>
      <c r="BT1029" s="685"/>
      <c r="BU1029" s="686"/>
      <c r="BV1029" s="684"/>
      <c r="BW1029" s="687"/>
    </row>
    <row r="1030" spans="2:75" ht="15.75" customHeight="1">
      <c r="B1030" s="363" t="s">
        <v>339</v>
      </c>
      <c r="C1030" s="364">
        <v>37414101000119</v>
      </c>
      <c r="D1030" s="365" t="s">
        <v>14</v>
      </c>
      <c r="E1030" s="365" t="s">
        <v>607</v>
      </c>
      <c r="F1030" s="365"/>
      <c r="G1030" s="366"/>
      <c r="H1030" s="366" t="s">
        <v>34</v>
      </c>
      <c r="I1030" s="366" t="s">
        <v>34</v>
      </c>
      <c r="J1030" s="366" t="s">
        <v>608</v>
      </c>
      <c r="K1030" s="367" t="s">
        <v>48</v>
      </c>
      <c r="L1030" s="368"/>
      <c r="M1030" s="368" t="s">
        <v>1418</v>
      </c>
      <c r="N1030" s="367">
        <v>544507</v>
      </c>
      <c r="O1030" s="367" t="s">
        <v>1321</v>
      </c>
      <c r="P1030" s="371">
        <v>44029</v>
      </c>
      <c r="Q1030" s="372">
        <v>2021510.92</v>
      </c>
      <c r="R1030" s="372">
        <v>4513176.6514682518</v>
      </c>
      <c r="S1030" s="367">
        <v>29</v>
      </c>
      <c r="T1030" s="369">
        <v>-0.1095137400935603</v>
      </c>
      <c r="U1030" s="369">
        <v>-1.4157054932310622</v>
      </c>
      <c r="V1030" s="369">
        <v>-0.27814787862247592</v>
      </c>
      <c r="W1030" s="369">
        <v>-2.7267792633786985</v>
      </c>
      <c r="X1030" s="369">
        <v>1.5762043534089498E-2</v>
      </c>
      <c r="Y1030" s="369">
        <v>0.11952643946049661</v>
      </c>
      <c r="Z1030" s="369" t="s">
        <v>1421</v>
      </c>
      <c r="AA1030" s="369" t="s">
        <v>1421</v>
      </c>
      <c r="AB1030" s="369">
        <v>0.30649826616081793</v>
      </c>
      <c r="AC1030" s="373">
        <v>-1.226332139574511</v>
      </c>
      <c r="AD1030" s="555">
        <v>0</v>
      </c>
      <c r="AE1030" s="370" t="s">
        <v>2353</v>
      </c>
      <c r="AF1030" s="370" t="s">
        <v>761</v>
      </c>
      <c r="AG1030" s="374" t="s">
        <v>761</v>
      </c>
      <c r="AH1030" s="374" t="s">
        <v>2282</v>
      </c>
      <c r="AI1030" s="374">
        <v>0</v>
      </c>
      <c r="AJ1030" s="374">
        <v>0</v>
      </c>
      <c r="AK1030" s="374">
        <v>0</v>
      </c>
      <c r="AL1030" s="369">
        <v>0.02</v>
      </c>
      <c r="AM1030" s="369">
        <v>0.2</v>
      </c>
      <c r="AN1030" s="369" t="s">
        <v>2291</v>
      </c>
      <c r="AO1030" s="367" t="s">
        <v>1324</v>
      </c>
      <c r="AP1030" s="370" t="s">
        <v>716</v>
      </c>
      <c r="AQ1030" s="376" t="s">
        <v>681</v>
      </c>
      <c r="AR1030" s="369">
        <v>3.3333333333333331E-3</v>
      </c>
      <c r="AS1030" s="369">
        <v>3.3333333333333331E-3</v>
      </c>
      <c r="AT1030" s="369"/>
      <c r="AX1030" s="680"/>
      <c r="AY1030" s="681"/>
      <c r="AZ1030" s="681"/>
      <c r="BA1030" s="681"/>
      <c r="BB1030" s="682"/>
      <c r="BC1030" s="681"/>
      <c r="BD1030" s="681"/>
      <c r="BE1030" s="681"/>
      <c r="BF1030" s="681"/>
      <c r="BG1030" s="682"/>
      <c r="BH1030" s="682"/>
      <c r="BI1030" s="683"/>
      <c r="BJ1030" s="683"/>
      <c r="BK1030" s="683"/>
      <c r="BL1030" s="682"/>
      <c r="BM1030" s="682"/>
      <c r="BN1030" s="682"/>
      <c r="BO1030" s="682"/>
      <c r="BP1030" s="682"/>
      <c r="BQ1030" s="682"/>
      <c r="BR1030" s="682"/>
      <c r="BS1030" s="682"/>
      <c r="BT1030" s="685"/>
      <c r="BU1030" s="686"/>
      <c r="BV1030" s="684"/>
      <c r="BW1030" s="687"/>
    </row>
    <row r="1031" spans="2:75" ht="15.75" customHeight="1">
      <c r="B1031" s="363" t="s">
        <v>1131</v>
      </c>
      <c r="C1031" s="364">
        <v>27739565000141</v>
      </c>
      <c r="D1031" s="365" t="s">
        <v>11</v>
      </c>
      <c r="E1031" s="365" t="s">
        <v>661</v>
      </c>
      <c r="F1031" s="365"/>
      <c r="G1031" s="366"/>
      <c r="H1031" s="366" t="s">
        <v>34</v>
      </c>
      <c r="I1031" s="366" t="s">
        <v>34</v>
      </c>
      <c r="J1031" s="366" t="s">
        <v>611</v>
      </c>
      <c r="K1031" s="367" t="s">
        <v>48</v>
      </c>
      <c r="L1031" s="368"/>
      <c r="M1031" s="368" t="s">
        <v>34</v>
      </c>
      <c r="N1031" s="367">
        <v>444278</v>
      </c>
      <c r="O1031" s="367" t="s">
        <v>1321</v>
      </c>
      <c r="P1031" s="371">
        <v>42921</v>
      </c>
      <c r="Q1031" s="372">
        <v>5884528.2199999997</v>
      </c>
      <c r="R1031" s="372">
        <v>12191714.086269844</v>
      </c>
      <c r="S1031" s="367">
        <v>6</v>
      </c>
      <c r="T1031" s="369">
        <v>-2.615258588210001E-2</v>
      </c>
      <c r="U1031" s="369">
        <v>-0.33807958219539652</v>
      </c>
      <c r="V1031" s="369">
        <v>-9.3012003671149035E-3</v>
      </c>
      <c r="W1031" s="369">
        <v>-9.1182864349661219E-2</v>
      </c>
      <c r="X1031" s="369">
        <v>7.1168328116920199E-2</v>
      </c>
      <c r="Y1031" s="369">
        <v>0.53968236058822705</v>
      </c>
      <c r="Z1031" s="369">
        <v>0.1226413942543938</v>
      </c>
      <c r="AA1031" s="369">
        <v>0.69713344384247911</v>
      </c>
      <c r="AB1031" s="369">
        <v>5.2045113806223238E-2</v>
      </c>
      <c r="AC1031" s="373">
        <v>-2.0202296865313767</v>
      </c>
      <c r="AD1031" s="555">
        <v>23729512000199</v>
      </c>
      <c r="AE1031" s="370" t="s">
        <v>2292</v>
      </c>
      <c r="AF1031" s="370" t="s">
        <v>2278</v>
      </c>
      <c r="AG1031" s="374" t="s">
        <v>1444</v>
      </c>
      <c r="AH1031" s="374" t="s">
        <v>2279</v>
      </c>
      <c r="AI1031" s="374">
        <v>5000</v>
      </c>
      <c r="AJ1031" s="374">
        <v>1000</v>
      </c>
      <c r="AK1031" s="374">
        <v>1000</v>
      </c>
      <c r="AL1031" s="369">
        <v>0</v>
      </c>
      <c r="AM1031" s="369" t="s">
        <v>34</v>
      </c>
      <c r="AN1031" s="369" t="s">
        <v>34</v>
      </c>
      <c r="AO1031" s="367" t="s">
        <v>1324</v>
      </c>
      <c r="AP1031" s="370" t="s">
        <v>13</v>
      </c>
      <c r="AQ1031" s="376" t="s">
        <v>679</v>
      </c>
      <c r="AR1031" s="369">
        <v>4.3499199999999993E-3</v>
      </c>
      <c r="AS1031" s="369">
        <v>4.3499199999999993E-3</v>
      </c>
      <c r="AT1031" s="369"/>
      <c r="AX1031" s="680"/>
      <c r="AY1031" s="681"/>
      <c r="AZ1031" s="681"/>
      <c r="BA1031" s="681"/>
      <c r="BB1031" s="682"/>
      <c r="BC1031" s="681"/>
      <c r="BD1031" s="681"/>
      <c r="BE1031" s="681"/>
      <c r="BF1031" s="681"/>
      <c r="BG1031" s="682"/>
      <c r="BH1031" s="682"/>
      <c r="BI1031" s="683"/>
      <c r="BJ1031" s="683"/>
      <c r="BK1031" s="683"/>
      <c r="BL1031" s="682"/>
      <c r="BM1031" s="682"/>
      <c r="BN1031" s="682"/>
      <c r="BO1031" s="682"/>
      <c r="BP1031" s="682"/>
      <c r="BQ1031" s="682"/>
      <c r="BR1031" s="682"/>
      <c r="BS1031" s="682"/>
      <c r="BT1031" s="685"/>
      <c r="BU1031" s="686"/>
      <c r="BV1031" s="684"/>
      <c r="BW1031" s="687"/>
    </row>
    <row r="1032" spans="2:75" ht="15.75" customHeight="1">
      <c r="B1032" s="363" t="s">
        <v>1132</v>
      </c>
      <c r="C1032" s="364">
        <v>27347332000101</v>
      </c>
      <c r="D1032" s="365" t="s">
        <v>14</v>
      </c>
      <c r="E1032" s="365" t="s">
        <v>614</v>
      </c>
      <c r="F1032" s="365"/>
      <c r="G1032" s="366"/>
      <c r="H1032" s="366" t="s">
        <v>1338</v>
      </c>
      <c r="I1032" s="366" t="s">
        <v>34</v>
      </c>
      <c r="J1032" s="366" t="s">
        <v>608</v>
      </c>
      <c r="K1032" s="367" t="s">
        <v>48</v>
      </c>
      <c r="L1032" s="368"/>
      <c r="M1032" s="368" t="s">
        <v>34</v>
      </c>
      <c r="N1032" s="367">
        <v>451584</v>
      </c>
      <c r="O1032" s="367" t="s">
        <v>1321</v>
      </c>
      <c r="P1032" s="371">
        <v>43012</v>
      </c>
      <c r="Q1032" s="372">
        <v>56493212.030000001</v>
      </c>
      <c r="R1032" s="372">
        <v>72311968.954404801</v>
      </c>
      <c r="S1032" s="367">
        <v>32</v>
      </c>
      <c r="T1032" s="369">
        <v>-1.1755728786904229E-2</v>
      </c>
      <c r="U1032" s="369">
        <v>-0.15196860052753766</v>
      </c>
      <c r="V1032" s="369">
        <v>-0.16925702024451594</v>
      </c>
      <c r="W1032" s="369">
        <v>-1.6592847490684428</v>
      </c>
      <c r="X1032" s="369">
        <v>-6.1047659251238895E-2</v>
      </c>
      <c r="Y1032" s="369">
        <v>-0.46293549005349416</v>
      </c>
      <c r="Z1032" s="369">
        <v>0.14208082472903039</v>
      </c>
      <c r="AA1032" s="369">
        <v>0.80763346869550157</v>
      </c>
      <c r="AB1032" s="369">
        <v>0.25597484912364082</v>
      </c>
      <c r="AC1032" s="373">
        <v>-0.97573182931168234</v>
      </c>
      <c r="AD1032" s="555">
        <v>32772397000126</v>
      </c>
      <c r="AE1032" s="370" t="s">
        <v>2534</v>
      </c>
      <c r="AF1032" s="370" t="s">
        <v>2287</v>
      </c>
      <c r="AG1032" s="374" t="s">
        <v>1445</v>
      </c>
      <c r="AH1032" s="374" t="s">
        <v>2282</v>
      </c>
      <c r="AI1032" s="374">
        <v>50000</v>
      </c>
      <c r="AJ1032" s="374">
        <v>25000</v>
      </c>
      <c r="AK1032" s="374">
        <v>25000</v>
      </c>
      <c r="AL1032" s="369">
        <v>1.8000000000000002E-2</v>
      </c>
      <c r="AM1032" s="369">
        <v>0.2</v>
      </c>
      <c r="AN1032" s="369" t="s">
        <v>2296</v>
      </c>
      <c r="AO1032" s="367" t="s">
        <v>1324</v>
      </c>
      <c r="AP1032" s="370" t="s">
        <v>13</v>
      </c>
      <c r="AQ1032" s="376" t="s">
        <v>668</v>
      </c>
      <c r="AR1032" s="369">
        <v>4.7999999999999996E-3</v>
      </c>
      <c r="AS1032" s="369">
        <v>4.7999999999999996E-3</v>
      </c>
      <c r="AT1032" s="369"/>
      <c r="AX1032" s="680"/>
      <c r="AY1032" s="681"/>
      <c r="AZ1032" s="681"/>
      <c r="BA1032" s="681"/>
      <c r="BB1032" s="682"/>
      <c r="BC1032" s="681"/>
      <c r="BD1032" s="681"/>
      <c r="BE1032" s="681"/>
      <c r="BF1032" s="681"/>
      <c r="BG1032" s="682"/>
      <c r="BH1032" s="682"/>
      <c r="BI1032" s="683"/>
      <c r="BJ1032" s="683"/>
      <c r="BK1032" s="683"/>
      <c r="BL1032" s="682"/>
      <c r="BM1032" s="682"/>
      <c r="BN1032" s="682"/>
      <c r="BO1032" s="682"/>
      <c r="BP1032" s="682"/>
      <c r="BQ1032" s="682"/>
      <c r="BR1032" s="682"/>
      <c r="BS1032" s="682"/>
      <c r="BT1032" s="685"/>
      <c r="BU1032" s="686"/>
      <c r="BV1032" s="684"/>
      <c r="BW1032" s="687"/>
    </row>
    <row r="1033" spans="2:75" ht="15.75" customHeight="1">
      <c r="B1033" s="363" t="s">
        <v>1133</v>
      </c>
      <c r="C1033" s="364">
        <v>7013315000112</v>
      </c>
      <c r="D1033" s="365" t="s">
        <v>13</v>
      </c>
      <c r="E1033" s="365" t="s">
        <v>616</v>
      </c>
      <c r="F1033" s="365" t="s">
        <v>617</v>
      </c>
      <c r="G1033" s="366" t="s">
        <v>34</v>
      </c>
      <c r="H1033" s="366" t="s">
        <v>1338</v>
      </c>
      <c r="I1033" s="366" t="s">
        <v>34</v>
      </c>
      <c r="J1033" s="366" t="s">
        <v>608</v>
      </c>
      <c r="K1033" s="367" t="s">
        <v>48</v>
      </c>
      <c r="L1033" s="368"/>
      <c r="M1033" s="368" t="s">
        <v>34</v>
      </c>
      <c r="N1033" s="367">
        <v>132691</v>
      </c>
      <c r="O1033" s="367" t="s">
        <v>1321</v>
      </c>
      <c r="P1033" s="371">
        <v>38265</v>
      </c>
      <c r="Q1033" s="372">
        <v>130083123.97</v>
      </c>
      <c r="R1033" s="372">
        <v>164252894.8369841</v>
      </c>
      <c r="S1033" s="367">
        <v>32</v>
      </c>
      <c r="T1033" s="369">
        <v>1.3306461757263577E-2</v>
      </c>
      <c r="U1033" s="369">
        <v>0.17201522830955551</v>
      </c>
      <c r="V1033" s="369">
        <v>-1.3699901945249726E-2</v>
      </c>
      <c r="W1033" s="369">
        <v>-0.13430484790909286</v>
      </c>
      <c r="X1033" s="369">
        <v>2.1045557003941839E-2</v>
      </c>
      <c r="Y1033" s="369">
        <v>0.15959228190834923</v>
      </c>
      <c r="Z1033" s="369">
        <v>0.19567521799044285</v>
      </c>
      <c r="AA1033" s="369">
        <v>1.1122813746665972</v>
      </c>
      <c r="AB1033" s="369">
        <v>0.14801507337626596</v>
      </c>
      <c r="AC1033" s="373">
        <v>-0.67583982825512001</v>
      </c>
      <c r="AD1033" s="555">
        <v>17373839000178</v>
      </c>
      <c r="AE1033" s="370" t="s">
        <v>2534</v>
      </c>
      <c r="AF1033" s="370" t="s">
        <v>2287</v>
      </c>
      <c r="AG1033" s="374" t="s">
        <v>1445</v>
      </c>
      <c r="AH1033" s="374" t="s">
        <v>2282</v>
      </c>
      <c r="AI1033" s="374">
        <v>5000</v>
      </c>
      <c r="AJ1033" s="374">
        <v>5000</v>
      </c>
      <c r="AK1033" s="374">
        <v>5000</v>
      </c>
      <c r="AL1033" s="369">
        <v>1.8000000000000002E-2</v>
      </c>
      <c r="AM1033" s="369">
        <v>0.2</v>
      </c>
      <c r="AN1033" s="369" t="s">
        <v>64</v>
      </c>
      <c r="AO1033" s="367" t="s">
        <v>1324</v>
      </c>
      <c r="AP1033" s="370" t="s">
        <v>13</v>
      </c>
      <c r="AQ1033" s="376" t="s">
        <v>674</v>
      </c>
      <c r="AR1033" s="369">
        <v>4.7999999999999996E-3</v>
      </c>
      <c r="AS1033" s="369">
        <v>4.7999999999999996E-3</v>
      </c>
      <c r="AT1033" s="369"/>
      <c r="AX1033" s="680"/>
      <c r="AY1033" s="681"/>
      <c r="AZ1033" s="681"/>
      <c r="BA1033" s="681"/>
      <c r="BB1033" s="682"/>
      <c r="BC1033" s="681"/>
      <c r="BD1033" s="681"/>
      <c r="BE1033" s="681"/>
      <c r="BF1033" s="681"/>
      <c r="BG1033" s="682"/>
      <c r="BH1033" s="682"/>
      <c r="BI1033" s="683"/>
      <c r="BJ1033" s="683"/>
      <c r="BK1033" s="683"/>
      <c r="BL1033" s="682"/>
      <c r="BM1033" s="682"/>
      <c r="BN1033" s="682"/>
      <c r="BO1033" s="682"/>
      <c r="BP1033" s="682"/>
      <c r="BQ1033" s="682"/>
      <c r="BR1033" s="682"/>
      <c r="BS1033" s="682"/>
      <c r="BT1033" s="685"/>
      <c r="BU1033" s="686"/>
      <c r="BV1033" s="684"/>
      <c r="BW1033" s="687"/>
    </row>
    <row r="1034" spans="2:75" ht="15.75" customHeight="1">
      <c r="B1034" s="363" t="s">
        <v>1134</v>
      </c>
      <c r="C1034" s="364">
        <v>23601467000192</v>
      </c>
      <c r="D1034" s="365" t="s">
        <v>11</v>
      </c>
      <c r="E1034" s="365" t="s">
        <v>620</v>
      </c>
      <c r="F1034" s="365" t="s">
        <v>685</v>
      </c>
      <c r="G1034" s="366" t="s">
        <v>738</v>
      </c>
      <c r="H1034" s="366" t="s">
        <v>34</v>
      </c>
      <c r="I1034" s="366" t="s">
        <v>1319</v>
      </c>
      <c r="J1034" s="366" t="s">
        <v>608</v>
      </c>
      <c r="K1034" s="367" t="s">
        <v>48</v>
      </c>
      <c r="L1034" s="368"/>
      <c r="M1034" s="368" t="s">
        <v>34</v>
      </c>
      <c r="N1034" s="367">
        <v>414972</v>
      </c>
      <c r="O1034" s="367" t="s">
        <v>1321</v>
      </c>
      <c r="P1034" s="371">
        <v>42432</v>
      </c>
      <c r="Q1034" s="372">
        <v>25143252.629999999</v>
      </c>
      <c r="R1034" s="372">
        <v>35537744.288333312</v>
      </c>
      <c r="S1034" s="367">
        <v>33</v>
      </c>
      <c r="T1034" s="369">
        <v>8.9155887299309011E-2</v>
      </c>
      <c r="U1034" s="369">
        <v>1.1525355566862177</v>
      </c>
      <c r="V1034" s="369">
        <v>0.11217471038353222</v>
      </c>
      <c r="W1034" s="369">
        <v>1.0996872442967118</v>
      </c>
      <c r="X1034" s="369">
        <v>0.18085759682453495</v>
      </c>
      <c r="Y1034" s="369">
        <v>1.3714760114109412</v>
      </c>
      <c r="Z1034" s="369">
        <v>0.13293122167714388</v>
      </c>
      <c r="AA1034" s="369">
        <v>0.75562415875466338</v>
      </c>
      <c r="AB1034" s="369">
        <v>1.8149517200526953E-2</v>
      </c>
      <c r="AC1034" s="373">
        <v>0.51526145059149564</v>
      </c>
      <c r="AD1034" s="555">
        <v>23376623000169</v>
      </c>
      <c r="AE1034" s="370" t="s">
        <v>2534</v>
      </c>
      <c r="AF1034" s="370" t="s">
        <v>2287</v>
      </c>
      <c r="AG1034" s="374" t="s">
        <v>1445</v>
      </c>
      <c r="AH1034" s="374" t="s">
        <v>2279</v>
      </c>
      <c r="AI1034" s="374">
        <v>50000</v>
      </c>
      <c r="AJ1034" s="374">
        <v>25000</v>
      </c>
      <c r="AK1034" s="374">
        <v>25000</v>
      </c>
      <c r="AL1034" s="369">
        <v>0.01</v>
      </c>
      <c r="AM1034" s="369">
        <v>0.2</v>
      </c>
      <c r="AN1034" s="369" t="s">
        <v>64</v>
      </c>
      <c r="AO1034" s="367" t="s">
        <v>1324</v>
      </c>
      <c r="AP1034" s="370" t="s">
        <v>13</v>
      </c>
      <c r="AQ1034" s="376" t="s">
        <v>668</v>
      </c>
      <c r="AR1034" s="369">
        <v>2.6666666666666666E-3</v>
      </c>
      <c r="AS1034" s="369">
        <v>2.6666666666666666E-3</v>
      </c>
      <c r="AT1034" s="369"/>
      <c r="AX1034" s="680"/>
      <c r="AY1034" s="681"/>
      <c r="AZ1034" s="681"/>
      <c r="BA1034" s="681"/>
      <c r="BB1034" s="682"/>
      <c r="BC1034" s="681"/>
      <c r="BD1034" s="681"/>
      <c r="BE1034" s="681"/>
      <c r="BF1034" s="681"/>
      <c r="BG1034" s="682"/>
      <c r="BH1034" s="682"/>
      <c r="BI1034" s="683"/>
      <c r="BJ1034" s="683"/>
      <c r="BK1034" s="683"/>
      <c r="BL1034" s="682"/>
      <c r="BM1034" s="682"/>
      <c r="BN1034" s="682"/>
      <c r="BO1034" s="682"/>
      <c r="BP1034" s="682"/>
      <c r="BQ1034" s="682"/>
      <c r="BR1034" s="682"/>
      <c r="BS1034" s="682"/>
      <c r="BT1034" s="685"/>
      <c r="BU1034" s="686"/>
      <c r="BV1034" s="684"/>
      <c r="BW1034" s="687"/>
    </row>
    <row r="1035" spans="2:75" ht="15.75" customHeight="1">
      <c r="B1035" s="363" t="s">
        <v>523</v>
      </c>
      <c r="C1035" s="364">
        <v>17092258000168</v>
      </c>
      <c r="D1035" s="365" t="s">
        <v>13</v>
      </c>
      <c r="E1035" s="365" t="s">
        <v>615</v>
      </c>
      <c r="F1035" s="365" t="s">
        <v>619</v>
      </c>
      <c r="G1035" s="366" t="s">
        <v>34</v>
      </c>
      <c r="H1035" s="366" t="s">
        <v>1337</v>
      </c>
      <c r="I1035" s="366" t="s">
        <v>34</v>
      </c>
      <c r="J1035" s="366"/>
      <c r="K1035" s="367" t="s">
        <v>48</v>
      </c>
      <c r="L1035" s="368"/>
      <c r="M1035" s="368" t="s">
        <v>1418</v>
      </c>
      <c r="N1035" s="367">
        <v>331066</v>
      </c>
      <c r="O1035" s="367" t="s">
        <v>1321</v>
      </c>
      <c r="P1035" s="371">
        <v>41361</v>
      </c>
      <c r="Q1035" s="372">
        <v>97216193.409999996</v>
      </c>
      <c r="R1035" s="372">
        <v>99019859.238571435</v>
      </c>
      <c r="S1035" s="367">
        <v>34</v>
      </c>
      <c r="T1035" s="369">
        <v>0.11748421164289002</v>
      </c>
      <c r="U1035" s="369">
        <v>1.5187413346367884</v>
      </c>
      <c r="V1035" s="369">
        <v>0.15118324488838275</v>
      </c>
      <c r="W1035" s="369">
        <v>1.4821013166578008</v>
      </c>
      <c r="X1035" s="369">
        <v>0.17537311194451832</v>
      </c>
      <c r="Y1035" s="369">
        <v>1.3298861662512358</v>
      </c>
      <c r="Z1035" s="369">
        <v>0.29021735929231141</v>
      </c>
      <c r="AA1035" s="369">
        <v>1.6496895552789326</v>
      </c>
      <c r="AB1035" s="369">
        <v>2.754024612838683E-2</v>
      </c>
      <c r="AC1035" s="373">
        <v>1.5996746386759335</v>
      </c>
      <c r="AD1035" s="555">
        <v>0</v>
      </c>
      <c r="AE1035" s="370" t="s">
        <v>2535</v>
      </c>
      <c r="AF1035" s="370" t="s">
        <v>2281</v>
      </c>
      <c r="AG1035" s="374" t="s">
        <v>59</v>
      </c>
      <c r="AH1035" s="374" t="s">
        <v>2282</v>
      </c>
      <c r="AI1035" s="374">
        <v>20000</v>
      </c>
      <c r="AJ1035" s="374">
        <v>1000</v>
      </c>
      <c r="AK1035" s="374">
        <v>1000</v>
      </c>
      <c r="AL1035" s="369">
        <v>5.0000000000000001E-3</v>
      </c>
      <c r="AM1035" s="369" t="s">
        <v>34</v>
      </c>
      <c r="AN1035" s="369" t="s">
        <v>64</v>
      </c>
      <c r="AO1035" s="367" t="s">
        <v>1324</v>
      </c>
      <c r="AP1035" s="370" t="s">
        <v>13</v>
      </c>
      <c r="AQ1035" s="376" t="s">
        <v>686</v>
      </c>
      <c r="AR1035" s="369">
        <v>1.3333333333333333E-3</v>
      </c>
      <c r="AS1035" s="369">
        <v>1.3333333333333333E-3</v>
      </c>
      <c r="AT1035" s="369"/>
      <c r="AW1035" s="680"/>
      <c r="AX1035" s="680"/>
      <c r="AY1035" s="681"/>
      <c r="AZ1035" s="681"/>
      <c r="BA1035" s="681"/>
      <c r="BB1035" s="682"/>
      <c r="BC1035" s="681"/>
      <c r="BD1035" s="681"/>
      <c r="BE1035" s="681"/>
      <c r="BF1035" s="681"/>
      <c r="BG1035" s="682"/>
      <c r="BH1035" s="682"/>
      <c r="BI1035" s="683"/>
      <c r="BJ1035" s="683"/>
      <c r="BK1035" s="683"/>
      <c r="BL1035" s="218"/>
      <c r="BM1035" s="682"/>
      <c r="BN1035" s="682"/>
      <c r="BO1035" s="682"/>
      <c r="BP1035" s="682"/>
      <c r="BQ1035" s="682"/>
      <c r="BR1035" s="682"/>
      <c r="BS1035" s="682"/>
      <c r="BT1035" s="685"/>
      <c r="BU1035" s="686"/>
      <c r="BV1035" s="684"/>
      <c r="BW1035" s="687"/>
    </row>
    <row r="1036" spans="2:75" ht="15.75" customHeight="1">
      <c r="B1036" s="363" t="s">
        <v>1135</v>
      </c>
      <c r="C1036" s="364">
        <v>2603461000184</v>
      </c>
      <c r="D1036" s="365" t="s">
        <v>11</v>
      </c>
      <c r="E1036" s="365" t="s">
        <v>620</v>
      </c>
      <c r="F1036" s="365" t="s">
        <v>663</v>
      </c>
      <c r="G1036" s="366" t="s">
        <v>738</v>
      </c>
      <c r="H1036" s="366" t="s">
        <v>34</v>
      </c>
      <c r="I1036" s="366"/>
      <c r="J1036" s="366" t="s">
        <v>608</v>
      </c>
      <c r="K1036" s="367" t="s">
        <v>48</v>
      </c>
      <c r="L1036" s="368"/>
      <c r="M1036" s="368" t="s">
        <v>34</v>
      </c>
      <c r="N1036" s="367">
        <v>143367</v>
      </c>
      <c r="O1036" s="367" t="s">
        <v>1321</v>
      </c>
      <c r="P1036" s="371">
        <v>35979</v>
      </c>
      <c r="Q1036" s="372">
        <v>500494478.97000003</v>
      </c>
      <c r="R1036" s="372">
        <v>745060673.88750017</v>
      </c>
      <c r="S1036" s="367">
        <v>1</v>
      </c>
      <c r="T1036" s="369">
        <v>6.9787652752610008E-2</v>
      </c>
      <c r="U1036" s="369">
        <v>0.9021586083825246</v>
      </c>
      <c r="V1036" s="369">
        <v>9.0814147353874164E-2</v>
      </c>
      <c r="W1036" s="369">
        <v>0.89028230253758145</v>
      </c>
      <c r="X1036" s="369">
        <v>0.10740191880284589</v>
      </c>
      <c r="Y1036" s="369">
        <v>0.81444826097361034</v>
      </c>
      <c r="Z1036" s="369">
        <v>0.15691079665446228</v>
      </c>
      <c r="AA1036" s="369">
        <v>0.89193183682248678</v>
      </c>
      <c r="AB1036" s="369">
        <v>1.1901142833524076E-2</v>
      </c>
      <c r="AC1036" s="373">
        <v>-0.85220205607998634</v>
      </c>
      <c r="AD1036" s="555">
        <v>14284014000199</v>
      </c>
      <c r="AE1036" s="370" t="s">
        <v>2535</v>
      </c>
      <c r="AF1036" s="370" t="s">
        <v>2281</v>
      </c>
      <c r="AG1036" s="374" t="s">
        <v>59</v>
      </c>
      <c r="AH1036" s="374" t="s">
        <v>2282</v>
      </c>
      <c r="AI1036" s="374">
        <v>20000</v>
      </c>
      <c r="AJ1036" s="374">
        <v>100</v>
      </c>
      <c r="AK1036" s="374">
        <v>1000</v>
      </c>
      <c r="AL1036" s="369">
        <v>5.0000000000000001E-3</v>
      </c>
      <c r="AM1036" s="369">
        <v>0.2</v>
      </c>
      <c r="AN1036" s="369" t="s">
        <v>64</v>
      </c>
      <c r="AO1036" s="367" t="s">
        <v>1324</v>
      </c>
      <c r="AP1036" s="370" t="s">
        <v>11</v>
      </c>
      <c r="AQ1036" s="376" t="s">
        <v>669</v>
      </c>
      <c r="AR1036" s="369">
        <v>1.3333333333333333E-3</v>
      </c>
      <c r="AS1036" s="369">
        <v>1.3333333333333333E-3</v>
      </c>
      <c r="AT1036" s="369"/>
      <c r="AW1036" s="680"/>
      <c r="AX1036" s="680"/>
      <c r="AY1036" s="681"/>
      <c r="AZ1036" s="681"/>
      <c r="BA1036" s="681"/>
      <c r="BB1036" s="682"/>
      <c r="BC1036" s="681"/>
      <c r="BD1036" s="681"/>
      <c r="BE1036" s="681"/>
      <c r="BF1036" s="681"/>
      <c r="BG1036" s="682"/>
      <c r="BH1036" s="682"/>
      <c r="BI1036" s="683"/>
      <c r="BJ1036" s="683"/>
      <c r="BK1036" s="683"/>
      <c r="BL1036" s="218"/>
      <c r="BM1036" s="682"/>
      <c r="BN1036" s="682"/>
      <c r="BO1036" s="682"/>
      <c r="BP1036" s="682"/>
      <c r="BQ1036" s="682"/>
      <c r="BR1036" s="682"/>
      <c r="BS1036" s="682"/>
      <c r="BT1036" s="685"/>
      <c r="BU1036" s="686"/>
      <c r="BV1036" s="684"/>
      <c r="BW1036" s="687"/>
    </row>
    <row r="1037" spans="2:75" ht="15.75" customHeight="1">
      <c r="B1037" s="363" t="s">
        <v>1136</v>
      </c>
      <c r="C1037" s="364">
        <v>18719154000101</v>
      </c>
      <c r="D1037" s="365" t="s">
        <v>11</v>
      </c>
      <c r="E1037" s="365" t="s">
        <v>620</v>
      </c>
      <c r="F1037" s="365" t="s">
        <v>672</v>
      </c>
      <c r="G1037" s="366" t="s">
        <v>738</v>
      </c>
      <c r="H1037" s="366" t="s">
        <v>34</v>
      </c>
      <c r="I1037" s="366"/>
      <c r="J1037" s="366" t="s">
        <v>608</v>
      </c>
      <c r="K1037" s="367" t="s">
        <v>48</v>
      </c>
      <c r="L1037" s="368" t="s">
        <v>1339</v>
      </c>
      <c r="M1037" s="368" t="s">
        <v>1418</v>
      </c>
      <c r="N1037" s="367">
        <v>361445</v>
      </c>
      <c r="O1037" s="367" t="s">
        <v>1321</v>
      </c>
      <c r="P1037" s="371">
        <v>41698</v>
      </c>
      <c r="Q1037" s="372">
        <v>4429327174.8400002</v>
      </c>
      <c r="R1037" s="372">
        <v>3873838851.9058709</v>
      </c>
      <c r="S1037" s="367">
        <v>0</v>
      </c>
      <c r="T1037" s="369">
        <v>8.2563302071404943E-2</v>
      </c>
      <c r="U1037" s="369">
        <v>1.0673119206952981</v>
      </c>
      <c r="V1037" s="369">
        <v>0.11205540560532024</v>
      </c>
      <c r="W1037" s="369">
        <v>1.098517658546637</v>
      </c>
      <c r="X1037" s="369">
        <v>0.1748586393070557</v>
      </c>
      <c r="Y1037" s="369">
        <v>1.3259848267819745</v>
      </c>
      <c r="Z1037" s="369">
        <v>0.19375469987852179</v>
      </c>
      <c r="AA1037" s="369">
        <v>1.1013645271090082</v>
      </c>
      <c r="AB1037" s="369">
        <v>1.7793491481935841E-3</v>
      </c>
      <c r="AC1037" s="373">
        <v>5.1040623518151262</v>
      </c>
      <c r="AD1037" s="555">
        <v>0</v>
      </c>
      <c r="AE1037" s="370" t="s">
        <v>2535</v>
      </c>
      <c r="AF1037" s="370" t="s">
        <v>2281</v>
      </c>
      <c r="AG1037" s="374" t="s">
        <v>59</v>
      </c>
      <c r="AH1037" s="374" t="s">
        <v>2282</v>
      </c>
      <c r="AI1037" s="374">
        <v>20000</v>
      </c>
      <c r="AJ1037" s="374">
        <v>100</v>
      </c>
      <c r="AK1037" s="374">
        <v>1000</v>
      </c>
      <c r="AL1037" s="369">
        <v>4.0000000000000001E-3</v>
      </c>
      <c r="AM1037" s="369" t="s">
        <v>34</v>
      </c>
      <c r="AN1037" s="369" t="s">
        <v>64</v>
      </c>
      <c r="AO1037" s="367" t="s">
        <v>1324</v>
      </c>
      <c r="AP1037" s="370" t="s">
        <v>11</v>
      </c>
      <c r="AQ1037" s="376" t="s">
        <v>677</v>
      </c>
      <c r="AR1037" s="369">
        <v>6.6666666666666664E-4</v>
      </c>
      <c r="AS1037" s="369">
        <v>6.6666666666666664E-4</v>
      </c>
      <c r="AT1037" s="369"/>
      <c r="AW1037" s="680"/>
      <c r="AX1037" s="680"/>
      <c r="AY1037" s="681"/>
      <c r="AZ1037" s="681"/>
      <c r="BA1037" s="681"/>
      <c r="BB1037" s="682"/>
      <c r="BC1037" s="681"/>
      <c r="BD1037" s="681"/>
      <c r="BE1037" s="681"/>
      <c r="BF1037" s="681"/>
      <c r="BG1037" s="682"/>
      <c r="BH1037" s="682"/>
      <c r="BI1037" s="683"/>
      <c r="BJ1037" s="683"/>
      <c r="BK1037" s="683"/>
      <c r="BL1037" s="218"/>
      <c r="BM1037" s="682"/>
      <c r="BN1037" s="682"/>
      <c r="BO1037" s="682"/>
      <c r="BP1037" s="682"/>
      <c r="BQ1037" s="682"/>
      <c r="BR1037" s="682"/>
      <c r="BS1037" s="682"/>
      <c r="BT1037" s="685"/>
      <c r="BU1037" s="686"/>
      <c r="BV1037" s="684"/>
      <c r="BW1037" s="687"/>
    </row>
    <row r="1038" spans="2:75" ht="15.75" customHeight="1">
      <c r="B1038" s="363" t="s">
        <v>340</v>
      </c>
      <c r="C1038" s="364">
        <v>398561000190</v>
      </c>
      <c r="D1038" s="365" t="s">
        <v>14</v>
      </c>
      <c r="E1038" s="365" t="s">
        <v>607</v>
      </c>
      <c r="F1038" s="365"/>
      <c r="G1038" s="366"/>
      <c r="H1038" s="366" t="s">
        <v>34</v>
      </c>
      <c r="I1038" s="366" t="s">
        <v>34</v>
      </c>
      <c r="J1038" s="366" t="s">
        <v>608</v>
      </c>
      <c r="K1038" s="367" t="s">
        <v>48</v>
      </c>
      <c r="L1038" s="368"/>
      <c r="M1038" s="368" t="s">
        <v>34</v>
      </c>
      <c r="N1038" s="367">
        <v>388211</v>
      </c>
      <c r="O1038" s="367" t="s">
        <v>1321</v>
      </c>
      <c r="P1038" s="371">
        <v>34723</v>
      </c>
      <c r="Q1038" s="372">
        <v>78356254.040000007</v>
      </c>
      <c r="R1038" s="372">
        <v>151871303.82202381</v>
      </c>
      <c r="S1038" s="367">
        <v>3</v>
      </c>
      <c r="T1038" s="369">
        <v>3.4451312398543932E-2</v>
      </c>
      <c r="U1038" s="369">
        <v>0.4453588396302614</v>
      </c>
      <c r="V1038" s="369">
        <v>-0.10512181002844734</v>
      </c>
      <c r="W1038" s="369">
        <v>-1.0305452377850444</v>
      </c>
      <c r="X1038" s="369">
        <v>2.3887476014198272E-2</v>
      </c>
      <c r="Y1038" s="369">
        <v>0.18114307002769395</v>
      </c>
      <c r="Z1038" s="369">
        <v>-1.1139235695161287E-2</v>
      </c>
      <c r="AA1038" s="369">
        <v>-6.3319026900761508E-2</v>
      </c>
      <c r="AB1038" s="369">
        <v>0.2425938494177956</v>
      </c>
      <c r="AC1038" s="373">
        <v>-0.73695990702258396</v>
      </c>
      <c r="AD1038" s="555">
        <v>14172679000100</v>
      </c>
      <c r="AE1038" s="370" t="s">
        <v>2535</v>
      </c>
      <c r="AF1038" s="370" t="s">
        <v>2281</v>
      </c>
      <c r="AG1038" s="374" t="s">
        <v>59</v>
      </c>
      <c r="AH1038" s="374" t="s">
        <v>2282</v>
      </c>
      <c r="AI1038" s="374">
        <v>1000</v>
      </c>
      <c r="AJ1038" s="374">
        <v>100</v>
      </c>
      <c r="AK1038" s="374">
        <v>1000</v>
      </c>
      <c r="AL1038" s="369">
        <v>0.02</v>
      </c>
      <c r="AM1038" s="369">
        <v>0.2</v>
      </c>
      <c r="AN1038" s="369" t="s">
        <v>666</v>
      </c>
      <c r="AO1038" s="367" t="s">
        <v>1324</v>
      </c>
      <c r="AP1038" s="370" t="s">
        <v>716</v>
      </c>
      <c r="AQ1038" s="376" t="s">
        <v>659</v>
      </c>
      <c r="AR1038" s="369">
        <v>6.0000000000000001E-3</v>
      </c>
      <c r="AS1038" s="369">
        <v>6.0000000000000001E-3</v>
      </c>
      <c r="AT1038" s="369"/>
      <c r="AW1038" s="680"/>
      <c r="AX1038" s="680"/>
      <c r="AY1038" s="681"/>
      <c r="AZ1038" s="681"/>
      <c r="BA1038" s="681"/>
      <c r="BB1038" s="682"/>
      <c r="BC1038" s="681"/>
      <c r="BD1038" s="681"/>
      <c r="BE1038" s="681"/>
      <c r="BF1038" s="681"/>
      <c r="BG1038" s="682"/>
      <c r="BH1038" s="682"/>
      <c r="BI1038" s="683"/>
      <c r="BJ1038" s="683"/>
      <c r="BK1038" s="683"/>
      <c r="BL1038" s="218"/>
      <c r="BM1038" s="682"/>
      <c r="BN1038" s="682"/>
      <c r="BO1038" s="682"/>
      <c r="BP1038" s="682"/>
      <c r="BQ1038" s="682"/>
      <c r="BR1038" s="682"/>
      <c r="BS1038" s="682"/>
      <c r="BT1038" s="685"/>
      <c r="BU1038" s="686"/>
      <c r="BV1038" s="684"/>
      <c r="BW1038" s="687"/>
    </row>
    <row r="1039" spans="2:75" ht="15.75" customHeight="1">
      <c r="B1039" s="363" t="s">
        <v>341</v>
      </c>
      <c r="C1039" s="364">
        <v>24011864000177</v>
      </c>
      <c r="D1039" s="365" t="s">
        <v>11</v>
      </c>
      <c r="E1039" s="365" t="s">
        <v>621</v>
      </c>
      <c r="F1039" s="365" t="s">
        <v>672</v>
      </c>
      <c r="G1039" s="366" t="s">
        <v>738</v>
      </c>
      <c r="H1039" s="366" t="s">
        <v>34</v>
      </c>
      <c r="I1039" s="366"/>
      <c r="J1039" s="366" t="s">
        <v>608</v>
      </c>
      <c r="K1039" s="367" t="s">
        <v>48</v>
      </c>
      <c r="L1039" s="368"/>
      <c r="M1039" s="368" t="s">
        <v>34</v>
      </c>
      <c r="N1039" s="367">
        <v>427950</v>
      </c>
      <c r="O1039" s="367" t="s">
        <v>1321</v>
      </c>
      <c r="P1039" s="371">
        <v>42430</v>
      </c>
      <c r="Q1039" s="372">
        <v>158468351.18000001</v>
      </c>
      <c r="R1039" s="372">
        <v>148413348.54519832</v>
      </c>
      <c r="S1039" s="367">
        <v>1</v>
      </c>
      <c r="T1039" s="369">
        <v>6.3828928128547791E-2</v>
      </c>
      <c r="U1039" s="369">
        <v>0.82512901213524859</v>
      </c>
      <c r="V1039" s="369">
        <v>9.6139449187127024E-2</v>
      </c>
      <c r="W1039" s="369">
        <v>0.94248806690314535</v>
      </c>
      <c r="X1039" s="369">
        <v>0.15176412094705838</v>
      </c>
      <c r="Y1039" s="369">
        <v>1.1508548986952098</v>
      </c>
      <c r="Z1039" s="369">
        <v>0.26059608119039468</v>
      </c>
      <c r="AA1039" s="369">
        <v>1.4813126076769592</v>
      </c>
      <c r="AB1039" s="369">
        <v>2.7720212260054063E-2</v>
      </c>
      <c r="AC1039" s="373">
        <v>-0.1788768158317717</v>
      </c>
      <c r="AD1039" s="555">
        <v>21624772000174</v>
      </c>
      <c r="AE1039" s="370" t="s">
        <v>2535</v>
      </c>
      <c r="AF1039" s="370" t="s">
        <v>2281</v>
      </c>
      <c r="AG1039" s="374" t="s">
        <v>59</v>
      </c>
      <c r="AH1039" s="374" t="s">
        <v>2282</v>
      </c>
      <c r="AI1039" s="374">
        <v>20000</v>
      </c>
      <c r="AJ1039" s="374">
        <v>100</v>
      </c>
      <c r="AK1039" s="374">
        <v>1000</v>
      </c>
      <c r="AL1039" s="369">
        <v>5.0000000000000001E-3</v>
      </c>
      <c r="AM1039" s="369">
        <v>0.2</v>
      </c>
      <c r="AN1039" s="369" t="s">
        <v>636</v>
      </c>
      <c r="AO1039" s="367" t="s">
        <v>1324</v>
      </c>
      <c r="AP1039" s="370" t="s">
        <v>11</v>
      </c>
      <c r="AQ1039" s="376" t="s">
        <v>1374</v>
      </c>
      <c r="AR1039" s="369">
        <v>1.3333333333333333E-3</v>
      </c>
      <c r="AS1039" s="369">
        <v>1.3333333333333333E-3</v>
      </c>
      <c r="AT1039" s="369"/>
      <c r="AX1039" s="680"/>
      <c r="AY1039" s="681"/>
      <c r="AZ1039" s="681"/>
      <c r="BA1039" s="681"/>
      <c r="BB1039" s="682"/>
      <c r="BC1039" s="681"/>
      <c r="BD1039" s="681"/>
      <c r="BE1039" s="681"/>
      <c r="BF1039" s="681"/>
      <c r="BG1039" s="682"/>
      <c r="BH1039" s="682"/>
      <c r="BI1039" s="683"/>
      <c r="BJ1039" s="683"/>
      <c r="BK1039" s="683"/>
      <c r="BL1039" s="682"/>
      <c r="BM1039" s="682"/>
      <c r="BN1039" s="682"/>
      <c r="BO1039" s="682"/>
      <c r="BP1039" s="682"/>
      <c r="BQ1039" s="682"/>
      <c r="BR1039" s="682"/>
      <c r="BS1039" s="682"/>
      <c r="BT1039" s="685"/>
      <c r="BU1039" s="686"/>
      <c r="BV1039" s="684"/>
      <c r="BW1039" s="687"/>
    </row>
    <row r="1040" spans="2:75" ht="15.75" customHeight="1">
      <c r="B1040" s="363" t="s">
        <v>1137</v>
      </c>
      <c r="C1040" s="364">
        <v>35378376000119</v>
      </c>
      <c r="D1040" s="365" t="s">
        <v>11</v>
      </c>
      <c r="E1040" s="365" t="s">
        <v>620</v>
      </c>
      <c r="F1040" s="365" t="s">
        <v>663</v>
      </c>
      <c r="G1040" s="366" t="s">
        <v>738</v>
      </c>
      <c r="H1040" s="366" t="s">
        <v>34</v>
      </c>
      <c r="I1040" s="366"/>
      <c r="J1040" s="366" t="s">
        <v>608</v>
      </c>
      <c r="K1040" s="367" t="s">
        <v>48</v>
      </c>
      <c r="L1040" s="368" t="s">
        <v>1339</v>
      </c>
      <c r="M1040" s="368" t="s">
        <v>34</v>
      </c>
      <c r="N1040" s="367">
        <v>523666</v>
      </c>
      <c r="O1040" s="367" t="s">
        <v>1321</v>
      </c>
      <c r="P1040" s="371">
        <v>43798</v>
      </c>
      <c r="Q1040" s="372">
        <v>188773205.41</v>
      </c>
      <c r="R1040" s="372">
        <v>138799630.59543645</v>
      </c>
      <c r="S1040" s="367">
        <v>30</v>
      </c>
      <c r="T1040" s="369">
        <v>8.7585314670949765E-2</v>
      </c>
      <c r="U1040" s="369">
        <v>1.1322324577729035</v>
      </c>
      <c r="V1040" s="369">
        <v>0.12115508666049113</v>
      </c>
      <c r="W1040" s="369">
        <v>1.1877249598120112</v>
      </c>
      <c r="X1040" s="369">
        <v>0.19003941628852528</v>
      </c>
      <c r="Y1040" s="369">
        <v>1.4411034163807528</v>
      </c>
      <c r="Z1040" s="369" t="s">
        <v>1421</v>
      </c>
      <c r="AA1040" s="369" t="s">
        <v>1421</v>
      </c>
      <c r="AB1040" s="369">
        <v>3.1627820883810059E-3</v>
      </c>
      <c r="AC1040" s="373">
        <v>5.450371173745272</v>
      </c>
      <c r="AD1040" s="555">
        <v>35377796000180</v>
      </c>
      <c r="AE1040" s="370" t="s">
        <v>2535</v>
      </c>
      <c r="AF1040" s="370" t="s">
        <v>2281</v>
      </c>
      <c r="AG1040" s="374" t="s">
        <v>59</v>
      </c>
      <c r="AH1040" s="374" t="s">
        <v>2282</v>
      </c>
      <c r="AI1040" s="374">
        <v>20000</v>
      </c>
      <c r="AJ1040" s="374">
        <v>0</v>
      </c>
      <c r="AK1040" s="374">
        <v>1000</v>
      </c>
      <c r="AL1040" s="369">
        <v>5.0000000000000001E-3</v>
      </c>
      <c r="AM1040" s="369">
        <v>0.2</v>
      </c>
      <c r="AN1040" s="369" t="s">
        <v>64</v>
      </c>
      <c r="AO1040" s="367" t="s">
        <v>1324</v>
      </c>
      <c r="AP1040" s="370" t="s">
        <v>11</v>
      </c>
      <c r="AQ1040" s="376" t="s">
        <v>675</v>
      </c>
      <c r="AR1040" s="369">
        <v>1.3333333333333333E-3</v>
      </c>
      <c r="AS1040" s="369">
        <v>1.3333333333333333E-3</v>
      </c>
      <c r="AT1040" s="369"/>
      <c r="AX1040" s="680"/>
      <c r="AY1040" s="681"/>
      <c r="AZ1040" s="681"/>
      <c r="BA1040" s="681"/>
      <c r="BB1040" s="682"/>
      <c r="BC1040" s="681"/>
      <c r="BD1040" s="681"/>
      <c r="BE1040" s="681"/>
      <c r="BF1040" s="681"/>
      <c r="BG1040" s="682"/>
      <c r="BH1040" s="682"/>
      <c r="BI1040" s="683"/>
      <c r="BJ1040" s="683"/>
      <c r="BK1040" s="683"/>
      <c r="BL1040" s="682"/>
      <c r="BM1040" s="682"/>
      <c r="BN1040" s="682"/>
      <c r="BO1040" s="682"/>
      <c r="BP1040" s="682"/>
      <c r="BQ1040" s="682"/>
      <c r="BR1040" s="682"/>
      <c r="BS1040" s="682"/>
      <c r="BT1040" s="685"/>
      <c r="BU1040" s="686"/>
      <c r="BV1040" s="684"/>
      <c r="BW1040" s="687"/>
    </row>
    <row r="1041" spans="2:75" ht="15.75" customHeight="1">
      <c r="B1041" s="363" t="s">
        <v>1138</v>
      </c>
      <c r="C1041" s="364">
        <v>21625026000103</v>
      </c>
      <c r="D1041" s="365" t="s">
        <v>11</v>
      </c>
      <c r="E1041" s="365" t="s">
        <v>621</v>
      </c>
      <c r="F1041" s="365" t="s">
        <v>663</v>
      </c>
      <c r="G1041" s="366" t="s">
        <v>865</v>
      </c>
      <c r="H1041" s="366" t="s">
        <v>34</v>
      </c>
      <c r="I1041" s="366"/>
      <c r="J1041" s="366" t="s">
        <v>608</v>
      </c>
      <c r="K1041" s="367" t="s">
        <v>48</v>
      </c>
      <c r="L1041" s="368"/>
      <c r="M1041" s="368" t="s">
        <v>34</v>
      </c>
      <c r="N1041" s="367">
        <v>392979</v>
      </c>
      <c r="O1041" s="367" t="s">
        <v>1321</v>
      </c>
      <c r="P1041" s="371">
        <v>42111</v>
      </c>
      <c r="Q1041" s="372">
        <v>30297980.579999998</v>
      </c>
      <c r="R1041" s="372">
        <v>58509984.523333259</v>
      </c>
      <c r="S1041" s="367">
        <v>1</v>
      </c>
      <c r="T1041" s="369">
        <v>4.4223853818012415E-2</v>
      </c>
      <c r="U1041" s="369">
        <v>0.57169038997773369</v>
      </c>
      <c r="V1041" s="369">
        <v>4.7547044760299473E-2</v>
      </c>
      <c r="W1041" s="369">
        <v>0.46612002338257968</v>
      </c>
      <c r="X1041" s="369">
        <v>7.5312127738699441E-2</v>
      </c>
      <c r="Y1041" s="369">
        <v>0.57110554588509699</v>
      </c>
      <c r="Z1041" s="369">
        <v>0.16191985678127674</v>
      </c>
      <c r="AA1041" s="369">
        <v>0.92040495846179904</v>
      </c>
      <c r="AB1041" s="369">
        <v>5.9012305256822425E-2</v>
      </c>
      <c r="AC1041" s="373">
        <v>-0.82977160605293754</v>
      </c>
      <c r="AD1041" s="555">
        <v>0</v>
      </c>
      <c r="AE1041" s="370" t="s">
        <v>2535</v>
      </c>
      <c r="AF1041" s="370" t="s">
        <v>2281</v>
      </c>
      <c r="AG1041" s="374" t="s">
        <v>59</v>
      </c>
      <c r="AH1041" s="374" t="s">
        <v>2282</v>
      </c>
      <c r="AI1041" s="374">
        <v>20000</v>
      </c>
      <c r="AJ1041" s="374">
        <v>100</v>
      </c>
      <c r="AK1041" s="374">
        <v>1000</v>
      </c>
      <c r="AL1041" s="369">
        <v>5.0000000000000001E-3</v>
      </c>
      <c r="AM1041" s="369">
        <v>0.2</v>
      </c>
      <c r="AN1041" s="369" t="s">
        <v>2387</v>
      </c>
      <c r="AO1041" s="367" t="s">
        <v>1324</v>
      </c>
      <c r="AP1041" s="370" t="s">
        <v>11</v>
      </c>
      <c r="AQ1041" s="376" t="s">
        <v>669</v>
      </c>
      <c r="AR1041" s="369">
        <v>1.3333333333333333E-3</v>
      </c>
      <c r="AS1041" s="369">
        <v>1.3333333333333333E-3</v>
      </c>
      <c r="AT1041" s="369"/>
      <c r="AX1041" s="680"/>
      <c r="AY1041" s="681"/>
      <c r="AZ1041" s="681"/>
      <c r="BA1041" s="681"/>
      <c r="BB1041" s="682"/>
      <c r="BC1041" s="681"/>
      <c r="BD1041" s="681"/>
      <c r="BE1041" s="681"/>
      <c r="BF1041" s="681"/>
      <c r="BG1041" s="682"/>
      <c r="BH1041" s="682"/>
      <c r="BI1041" s="683"/>
      <c r="BJ1041" s="683"/>
      <c r="BK1041" s="683"/>
      <c r="BL1041" s="682"/>
      <c r="BM1041" s="682"/>
      <c r="BN1041" s="682"/>
      <c r="BO1041" s="682"/>
      <c r="BP1041" s="682"/>
      <c r="BQ1041" s="682"/>
      <c r="BR1041" s="682"/>
      <c r="BS1041" s="682"/>
      <c r="BT1041" s="685"/>
      <c r="BU1041" s="686"/>
      <c r="BV1041" s="684"/>
      <c r="BW1041" s="687"/>
    </row>
    <row r="1042" spans="2:75" ht="15.75" customHeight="1">
      <c r="B1042" s="363" t="s">
        <v>342</v>
      </c>
      <c r="C1042" s="364">
        <v>400490000113</v>
      </c>
      <c r="D1042" s="365" t="s">
        <v>13</v>
      </c>
      <c r="E1042" s="365" t="s">
        <v>615</v>
      </c>
      <c r="F1042" s="365" t="s">
        <v>619</v>
      </c>
      <c r="G1042" s="366" t="s">
        <v>34</v>
      </c>
      <c r="H1042" s="366" t="s">
        <v>1337</v>
      </c>
      <c r="I1042" s="366" t="s">
        <v>34</v>
      </c>
      <c r="J1042" s="366"/>
      <c r="K1042" s="367" t="s">
        <v>48</v>
      </c>
      <c r="L1042" s="368"/>
      <c r="M1042" s="368" t="s">
        <v>34</v>
      </c>
      <c r="N1042" s="367">
        <v>242918</v>
      </c>
      <c r="O1042" s="367" t="s">
        <v>1321</v>
      </c>
      <c r="P1042" s="371">
        <v>34731</v>
      </c>
      <c r="Q1042" s="372">
        <v>293438991.47000003</v>
      </c>
      <c r="R1042" s="372">
        <v>310734080.4548015</v>
      </c>
      <c r="S1042" s="367">
        <v>6</v>
      </c>
      <c r="T1042" s="369">
        <v>9.7788228530821808E-2</v>
      </c>
      <c r="U1042" s="369">
        <v>1.2641275166581543</v>
      </c>
      <c r="V1042" s="369">
        <v>0.12804443025616785</v>
      </c>
      <c r="W1042" s="369">
        <v>1.2552635631909699</v>
      </c>
      <c r="X1042" s="369">
        <v>0.14081232931408127</v>
      </c>
      <c r="Y1042" s="369">
        <v>1.067805473233854</v>
      </c>
      <c r="Z1042" s="369">
        <v>0.26642180191159825</v>
      </c>
      <c r="AA1042" s="369">
        <v>1.5144278928865584</v>
      </c>
      <c r="AB1042" s="369">
        <v>4.2050399796151432E-2</v>
      </c>
      <c r="AC1042" s="373">
        <v>0.57650433709546178</v>
      </c>
      <c r="AD1042" s="555">
        <v>0</v>
      </c>
      <c r="AE1042" s="370" t="s">
        <v>2535</v>
      </c>
      <c r="AF1042" s="370" t="s">
        <v>2281</v>
      </c>
      <c r="AG1042" s="374" t="s">
        <v>59</v>
      </c>
      <c r="AH1042" s="374" t="s">
        <v>2282</v>
      </c>
      <c r="AI1042" s="374">
        <v>10000</v>
      </c>
      <c r="AJ1042" s="374">
        <v>100</v>
      </c>
      <c r="AK1042" s="374">
        <v>10000</v>
      </c>
      <c r="AL1042" s="369">
        <v>1.4999999999999999E-2</v>
      </c>
      <c r="AM1042" s="369">
        <v>0.2</v>
      </c>
      <c r="AN1042" s="369" t="s">
        <v>64</v>
      </c>
      <c r="AO1042" s="367" t="s">
        <v>1324</v>
      </c>
      <c r="AP1042" s="370" t="s">
        <v>13</v>
      </c>
      <c r="AQ1042" s="376" t="s">
        <v>664</v>
      </c>
      <c r="AR1042" s="369">
        <v>4.4999999999999997E-3</v>
      </c>
      <c r="AS1042" s="369">
        <v>4.4999999999999997E-3</v>
      </c>
      <c r="AT1042" s="369"/>
      <c r="AX1042" s="680"/>
      <c r="AY1042" s="681"/>
      <c r="AZ1042" s="681"/>
      <c r="BA1042" s="681"/>
      <c r="BB1042" s="682"/>
      <c r="BC1042" s="681"/>
      <c r="BD1042" s="681"/>
      <c r="BE1042" s="681"/>
      <c r="BF1042" s="681"/>
      <c r="BG1042" s="682"/>
      <c r="BH1042" s="682"/>
      <c r="BI1042" s="683"/>
      <c r="BJ1042" s="683"/>
      <c r="BK1042" s="683"/>
      <c r="BL1042" s="682"/>
      <c r="BM1042" s="682"/>
      <c r="BN1042" s="682"/>
      <c r="BO1042" s="682"/>
      <c r="BP1042" s="682"/>
      <c r="BQ1042" s="682"/>
      <c r="BR1042" s="682"/>
      <c r="BS1042" s="682"/>
      <c r="BT1042" s="685"/>
      <c r="BU1042" s="686"/>
      <c r="BV1042" s="684"/>
      <c r="BW1042" s="687"/>
    </row>
    <row r="1043" spans="2:75" ht="15.75" customHeight="1">
      <c r="B1043" s="363" t="s">
        <v>343</v>
      </c>
      <c r="C1043" s="364">
        <v>17787909000134</v>
      </c>
      <c r="D1043" s="365" t="s">
        <v>14</v>
      </c>
      <c r="E1043" s="365" t="s">
        <v>607</v>
      </c>
      <c r="F1043" s="365"/>
      <c r="G1043" s="366"/>
      <c r="H1043" s="366" t="s">
        <v>34</v>
      </c>
      <c r="I1043" s="366" t="s">
        <v>34</v>
      </c>
      <c r="J1043" s="366" t="s">
        <v>608</v>
      </c>
      <c r="K1043" s="367" t="s">
        <v>48</v>
      </c>
      <c r="L1043" s="368"/>
      <c r="M1043" s="368" t="s">
        <v>34</v>
      </c>
      <c r="N1043" s="367">
        <v>342106</v>
      </c>
      <c r="O1043" s="367" t="s">
        <v>1321</v>
      </c>
      <c r="P1043" s="371">
        <v>41486</v>
      </c>
      <c r="Q1043" s="372">
        <v>101596319.61</v>
      </c>
      <c r="R1043" s="372">
        <v>108886809.52948414</v>
      </c>
      <c r="S1043" s="367">
        <v>17</v>
      </c>
      <c r="T1043" s="369">
        <v>-2.1182488661821708E-3</v>
      </c>
      <c r="U1043" s="369">
        <v>-2.7383016535848428E-2</v>
      </c>
      <c r="V1043" s="369">
        <v>-0.18031703004530686</v>
      </c>
      <c r="W1043" s="369">
        <v>-1.7677098268613061</v>
      </c>
      <c r="X1043" s="369">
        <v>-0.10326190600380136</v>
      </c>
      <c r="Y1043" s="369">
        <v>-0.78305379184145407</v>
      </c>
      <c r="Z1043" s="369">
        <v>-4.5180216329627654E-2</v>
      </c>
      <c r="AA1043" s="369">
        <v>-0.25681899651343149</v>
      </c>
      <c r="AB1043" s="369">
        <v>0.24399567167911287</v>
      </c>
      <c r="AC1043" s="373">
        <v>-1.091146514672636</v>
      </c>
      <c r="AD1043" s="555">
        <v>26470606000184</v>
      </c>
      <c r="AE1043" s="370" t="s">
        <v>2535</v>
      </c>
      <c r="AF1043" s="370" t="s">
        <v>2281</v>
      </c>
      <c r="AG1043" s="374" t="s">
        <v>59</v>
      </c>
      <c r="AH1043" s="374" t="s">
        <v>2282</v>
      </c>
      <c r="AI1043" s="374">
        <v>20000</v>
      </c>
      <c r="AJ1043" s="374">
        <v>0</v>
      </c>
      <c r="AK1043" s="374">
        <v>0</v>
      </c>
      <c r="AL1043" s="369">
        <v>0.02</v>
      </c>
      <c r="AM1043" s="369">
        <v>0.2</v>
      </c>
      <c r="AN1043" s="369" t="s">
        <v>666</v>
      </c>
      <c r="AO1043" s="367" t="s">
        <v>1324</v>
      </c>
      <c r="AP1043" s="370" t="s">
        <v>716</v>
      </c>
      <c r="AQ1043" s="376" t="s">
        <v>659</v>
      </c>
      <c r="AR1043" s="369">
        <v>5.3333333333333332E-3</v>
      </c>
      <c r="AS1043" s="369">
        <v>5.3333333333333332E-3</v>
      </c>
      <c r="AT1043" s="369"/>
      <c r="AX1043" s="680"/>
      <c r="AY1043" s="681"/>
      <c r="AZ1043" s="681"/>
      <c r="BA1043" s="681"/>
      <c r="BB1043" s="682"/>
      <c r="BC1043" s="681"/>
      <c r="BD1043" s="681"/>
      <c r="BE1043" s="681"/>
      <c r="BF1043" s="681"/>
      <c r="BG1043" s="682"/>
      <c r="BH1043" s="682"/>
      <c r="BI1043" s="683"/>
      <c r="BJ1043" s="683"/>
      <c r="BK1043" s="683"/>
      <c r="BL1043" s="682"/>
      <c r="BM1043" s="682"/>
      <c r="BN1043" s="682"/>
      <c r="BO1043" s="682"/>
      <c r="BP1043" s="682"/>
      <c r="BQ1043" s="682"/>
      <c r="BR1043" s="682"/>
      <c r="BS1043" s="682"/>
      <c r="BT1043" s="685"/>
      <c r="BU1043" s="686"/>
      <c r="BV1043" s="684"/>
      <c r="BW1043" s="687"/>
    </row>
    <row r="1044" spans="2:75" ht="15.75" customHeight="1">
      <c r="B1044" s="363" t="s">
        <v>1139</v>
      </c>
      <c r="C1044" s="364">
        <v>38120941000131</v>
      </c>
      <c r="D1044" s="365" t="s">
        <v>14</v>
      </c>
      <c r="E1044" s="365" t="s">
        <v>15</v>
      </c>
      <c r="F1044" s="365" t="s">
        <v>699</v>
      </c>
      <c r="G1044" s="366"/>
      <c r="H1044" s="366" t="s">
        <v>34</v>
      </c>
      <c r="I1044" s="366" t="s">
        <v>34</v>
      </c>
      <c r="J1044" s="366" t="s">
        <v>611</v>
      </c>
      <c r="K1044" s="367"/>
      <c r="L1044" s="368"/>
      <c r="M1044" s="368" t="s">
        <v>1418</v>
      </c>
      <c r="N1044" s="367">
        <v>550752</v>
      </c>
      <c r="O1044" s="367" t="s">
        <v>1321</v>
      </c>
      <c r="P1044" s="371">
        <v>44074</v>
      </c>
      <c r="Q1044" s="372">
        <v>4321907.0999999996</v>
      </c>
      <c r="R1044" s="372">
        <v>7034150.4769841302</v>
      </c>
      <c r="S1044" s="367">
        <v>5</v>
      </c>
      <c r="T1044" s="369">
        <v>-0.18877664935951277</v>
      </c>
      <c r="U1044" s="369">
        <v>-2.4403525919550937</v>
      </c>
      <c r="V1044" s="369">
        <v>-0.2036292371428623</v>
      </c>
      <c r="W1044" s="369">
        <v>-1.9962474062669802</v>
      </c>
      <c r="X1044" s="369" t="s">
        <v>1421</v>
      </c>
      <c r="Y1044" s="369" t="s">
        <v>1421</v>
      </c>
      <c r="Z1044" s="369" t="s">
        <v>1421</v>
      </c>
      <c r="AA1044" s="369" t="s">
        <v>1421</v>
      </c>
      <c r="AB1044" s="369">
        <v>0.27618292677638162</v>
      </c>
      <c r="AC1044" s="373">
        <v>-1.0382383569188014</v>
      </c>
      <c r="AD1044" s="555">
        <v>0</v>
      </c>
      <c r="AE1044" s="370" t="s">
        <v>2313</v>
      </c>
      <c r="AF1044" s="370" t="s">
        <v>2278</v>
      </c>
      <c r="AG1044" s="374" t="s">
        <v>1444</v>
      </c>
      <c r="AH1044" s="374" t="s">
        <v>2282</v>
      </c>
      <c r="AI1044" s="374">
        <v>500</v>
      </c>
      <c r="AJ1044" s="374">
        <v>500</v>
      </c>
      <c r="AK1044" s="374">
        <v>500</v>
      </c>
      <c r="AL1044" s="369">
        <v>1E-3</v>
      </c>
      <c r="AM1044" s="369" t="s">
        <v>34</v>
      </c>
      <c r="AN1044" s="369" t="s">
        <v>64</v>
      </c>
      <c r="AO1044" s="367" t="s">
        <v>1324</v>
      </c>
      <c r="AP1044" s="370" t="s">
        <v>13</v>
      </c>
      <c r="AQ1044" s="376" t="s">
        <v>671</v>
      </c>
      <c r="AR1044" s="369">
        <v>3.5E-4</v>
      </c>
      <c r="AS1044" s="369">
        <v>3.5E-4</v>
      </c>
      <c r="AT1044" s="369"/>
      <c r="AX1044" s="680"/>
      <c r="AY1044" s="681"/>
      <c r="AZ1044" s="681"/>
      <c r="BA1044" s="681"/>
      <c r="BB1044" s="682"/>
      <c r="BC1044" s="681"/>
      <c r="BD1044" s="681"/>
      <c r="BE1044" s="681"/>
      <c r="BF1044" s="681"/>
      <c r="BG1044" s="682"/>
      <c r="BH1044" s="682"/>
      <c r="BI1044" s="683"/>
      <c r="BJ1044" s="683"/>
      <c r="BK1044" s="683"/>
      <c r="BL1044" s="682"/>
      <c r="BM1044" s="682"/>
      <c r="BN1044" s="682"/>
      <c r="BO1044" s="682"/>
      <c r="BP1044" s="682"/>
      <c r="BQ1044" s="682"/>
      <c r="BR1044" s="682"/>
      <c r="BS1044" s="682"/>
      <c r="BT1044" s="685"/>
      <c r="BU1044" s="686"/>
      <c r="BV1044" s="684"/>
      <c r="BW1044" s="687"/>
    </row>
    <row r="1045" spans="2:75" ht="15.75" customHeight="1">
      <c r="B1045" s="363" t="s">
        <v>1140</v>
      </c>
      <c r="C1045" s="364">
        <v>17302010000184</v>
      </c>
      <c r="D1045" s="365" t="s">
        <v>11</v>
      </c>
      <c r="E1045" s="365" t="s">
        <v>661</v>
      </c>
      <c r="F1045" s="365"/>
      <c r="G1045" s="366"/>
      <c r="H1045" s="366" t="s">
        <v>34</v>
      </c>
      <c r="I1045" s="366" t="s">
        <v>34</v>
      </c>
      <c r="J1045" s="366" t="s">
        <v>611</v>
      </c>
      <c r="K1045" s="367" t="s">
        <v>48</v>
      </c>
      <c r="L1045" s="368"/>
      <c r="M1045" s="368" t="s">
        <v>34</v>
      </c>
      <c r="N1045" s="367">
        <v>331597</v>
      </c>
      <c r="O1045" s="367" t="s">
        <v>1321</v>
      </c>
      <c r="P1045" s="371">
        <v>41348</v>
      </c>
      <c r="Q1045" s="372">
        <v>16687843.039999999</v>
      </c>
      <c r="R1045" s="372">
        <v>33827815.034841269</v>
      </c>
      <c r="S1045" s="367">
        <v>5</v>
      </c>
      <c r="T1045" s="369">
        <v>-5.7065904803179079E-2</v>
      </c>
      <c r="U1045" s="369">
        <v>-0.73770208959206263</v>
      </c>
      <c r="V1045" s="369">
        <v>-3.4581841600116903E-2</v>
      </c>
      <c r="W1045" s="369">
        <v>-0.33901768020540229</v>
      </c>
      <c r="X1045" s="369">
        <v>5.7360810895005221E-2</v>
      </c>
      <c r="Y1045" s="369">
        <v>0.43497744921327447</v>
      </c>
      <c r="Z1045" s="369">
        <v>7.0377904186774254E-2</v>
      </c>
      <c r="AA1045" s="369">
        <v>0.40005082308809631</v>
      </c>
      <c r="AB1045" s="369">
        <v>5.0416803391687498E-2</v>
      </c>
      <c r="AC1045" s="373">
        <v>-2.5998384239385035</v>
      </c>
      <c r="AD1045" s="555">
        <v>0</v>
      </c>
      <c r="AE1045" s="370" t="s">
        <v>2378</v>
      </c>
      <c r="AF1045" s="370" t="s">
        <v>736</v>
      </c>
      <c r="AG1045" s="374" t="s">
        <v>736</v>
      </c>
      <c r="AH1045" s="374" t="s">
        <v>2279</v>
      </c>
      <c r="AI1045" s="374">
        <v>25000</v>
      </c>
      <c r="AJ1045" s="374">
        <v>5000</v>
      </c>
      <c r="AK1045" s="374">
        <v>25000</v>
      </c>
      <c r="AL1045" s="369">
        <v>8.6999999999999994E-3</v>
      </c>
      <c r="AM1045" s="369" t="s">
        <v>34</v>
      </c>
      <c r="AN1045" s="369" t="s">
        <v>64</v>
      </c>
      <c r="AO1045" s="367" t="s">
        <v>1324</v>
      </c>
      <c r="AP1045" s="370" t="s">
        <v>13</v>
      </c>
      <c r="AQ1045" s="376" t="s">
        <v>679</v>
      </c>
      <c r="AR1045" s="369">
        <v>4.1759999999999992E-3</v>
      </c>
      <c r="AS1045" s="369">
        <v>4.1759999999999992E-3</v>
      </c>
      <c r="AT1045" s="369"/>
      <c r="AX1045" s="680"/>
      <c r="AY1045" s="681"/>
      <c r="AZ1045" s="681"/>
      <c r="BA1045" s="681"/>
      <c r="BB1045" s="682"/>
      <c r="BC1045" s="681"/>
      <c r="BD1045" s="681"/>
      <c r="BE1045" s="681"/>
      <c r="BF1045" s="681"/>
      <c r="BG1045" s="682"/>
      <c r="BH1045" s="682"/>
      <c r="BI1045" s="683"/>
      <c r="BJ1045" s="683"/>
      <c r="BK1045" s="683"/>
      <c r="BL1045" s="682"/>
      <c r="BM1045" s="682"/>
      <c r="BN1045" s="682"/>
      <c r="BO1045" s="682"/>
      <c r="BP1045" s="682"/>
      <c r="BQ1045" s="682"/>
      <c r="BR1045" s="682"/>
      <c r="BS1045" s="682"/>
      <c r="BT1045" s="685"/>
      <c r="BU1045" s="686"/>
      <c r="BV1045" s="684"/>
      <c r="BW1045" s="687"/>
    </row>
    <row r="1046" spans="2:75" ht="15.75" customHeight="1">
      <c r="B1046" s="363" t="s">
        <v>589</v>
      </c>
      <c r="C1046" s="364">
        <v>10756685000154</v>
      </c>
      <c r="D1046" s="365" t="s">
        <v>14</v>
      </c>
      <c r="E1046" s="365" t="s">
        <v>607</v>
      </c>
      <c r="F1046" s="365"/>
      <c r="G1046" s="366"/>
      <c r="H1046" s="366" t="s">
        <v>34</v>
      </c>
      <c r="I1046" s="366" t="s">
        <v>34</v>
      </c>
      <c r="J1046" s="366" t="s">
        <v>608</v>
      </c>
      <c r="K1046" s="367" t="s">
        <v>48</v>
      </c>
      <c r="L1046" s="368"/>
      <c r="M1046" s="368" t="s">
        <v>34</v>
      </c>
      <c r="N1046" s="367">
        <v>342084</v>
      </c>
      <c r="O1046" s="367" t="s">
        <v>1321</v>
      </c>
      <c r="P1046" s="371">
        <v>41474</v>
      </c>
      <c r="Q1046" s="372">
        <v>77692207.209999993</v>
      </c>
      <c r="R1046" s="372">
        <v>83511511.86988093</v>
      </c>
      <c r="S1046" s="367">
        <v>3</v>
      </c>
      <c r="T1046" s="369">
        <v>1.3365247591974327E-3</v>
      </c>
      <c r="U1046" s="369">
        <v>1.7277516426876104E-2</v>
      </c>
      <c r="V1046" s="369">
        <v>-0.15448779286165149</v>
      </c>
      <c r="W1046" s="369">
        <v>-1.5144969363295202</v>
      </c>
      <c r="X1046" s="369">
        <v>1.629086461471041E-2</v>
      </c>
      <c r="Y1046" s="369">
        <v>0.12353658578077328</v>
      </c>
      <c r="Z1046" s="369">
        <v>5.7461400344385405E-2</v>
      </c>
      <c r="AA1046" s="369">
        <v>0.32662922786902082</v>
      </c>
      <c r="AB1046" s="369">
        <v>0.25385251075197585</v>
      </c>
      <c r="AC1046" s="373">
        <v>-0.91657223528793774</v>
      </c>
      <c r="AD1046" s="555">
        <v>0</v>
      </c>
      <c r="AE1046" s="370" t="s">
        <v>2536</v>
      </c>
      <c r="AF1046" s="370" t="s">
        <v>741</v>
      </c>
      <c r="AG1046" s="374" t="s">
        <v>741</v>
      </c>
      <c r="AH1046" s="374" t="s">
        <v>2282</v>
      </c>
      <c r="AI1046" s="374">
        <v>5000</v>
      </c>
      <c r="AJ1046" s="374">
        <v>1000</v>
      </c>
      <c r="AK1046" s="374">
        <v>1000</v>
      </c>
      <c r="AL1046" s="369">
        <v>0.03</v>
      </c>
      <c r="AM1046" s="369">
        <v>0.2</v>
      </c>
      <c r="AN1046" s="369" t="s">
        <v>666</v>
      </c>
      <c r="AO1046" s="367" t="s">
        <v>1324</v>
      </c>
      <c r="AP1046" s="370" t="s">
        <v>716</v>
      </c>
      <c r="AQ1046" s="376" t="s">
        <v>665</v>
      </c>
      <c r="AR1046" s="369">
        <v>9.9999999999999985E-3</v>
      </c>
      <c r="AS1046" s="369">
        <v>9.9999999999999985E-3</v>
      </c>
      <c r="AT1046" s="369"/>
      <c r="AX1046" s="680"/>
      <c r="AY1046" s="681"/>
      <c r="AZ1046" s="681"/>
      <c r="BA1046" s="681"/>
      <c r="BB1046" s="682"/>
      <c r="BC1046" s="681"/>
      <c r="BD1046" s="681"/>
      <c r="BE1046" s="681"/>
      <c r="BF1046" s="681"/>
      <c r="BG1046" s="682"/>
      <c r="BH1046" s="682"/>
      <c r="BI1046" s="683"/>
      <c r="BJ1046" s="683"/>
      <c r="BK1046" s="683"/>
      <c r="BL1046" s="682"/>
      <c r="BM1046" s="682"/>
      <c r="BN1046" s="682"/>
      <c r="BO1046" s="682"/>
      <c r="BP1046" s="682"/>
      <c r="BQ1046" s="682"/>
      <c r="BR1046" s="682"/>
      <c r="BS1046" s="682"/>
      <c r="BT1046" s="685"/>
      <c r="BU1046" s="686"/>
      <c r="BV1046" s="684"/>
      <c r="BW1046" s="687"/>
    </row>
    <row r="1047" spans="2:75" ht="15.75" customHeight="1">
      <c r="B1047" s="363" t="s">
        <v>1141</v>
      </c>
      <c r="C1047" s="364">
        <v>16987508000165</v>
      </c>
      <c r="D1047" s="365" t="s">
        <v>14</v>
      </c>
      <c r="E1047" s="365" t="s">
        <v>607</v>
      </c>
      <c r="F1047" s="365"/>
      <c r="G1047" s="366"/>
      <c r="H1047" s="366" t="s">
        <v>34</v>
      </c>
      <c r="I1047" s="366" t="s">
        <v>34</v>
      </c>
      <c r="J1047" s="366" t="s">
        <v>608</v>
      </c>
      <c r="K1047" s="367" t="s">
        <v>48</v>
      </c>
      <c r="L1047" s="368"/>
      <c r="M1047" s="368" t="s">
        <v>34</v>
      </c>
      <c r="N1047" s="367">
        <v>345865</v>
      </c>
      <c r="O1047" s="367" t="s">
        <v>1321</v>
      </c>
      <c r="P1047" s="371">
        <v>41519</v>
      </c>
      <c r="Q1047" s="372">
        <v>129520444.29000001</v>
      </c>
      <c r="R1047" s="372">
        <v>157433043.76559526</v>
      </c>
      <c r="S1047" s="367">
        <v>32</v>
      </c>
      <c r="T1047" s="369">
        <v>-0.1428139590266283</v>
      </c>
      <c r="U1047" s="369">
        <v>-1.846183922961119</v>
      </c>
      <c r="V1047" s="369">
        <v>-0.29976545080340578</v>
      </c>
      <c r="W1047" s="369">
        <v>-2.9387037541908625</v>
      </c>
      <c r="X1047" s="369">
        <v>-0.29107679360319016</v>
      </c>
      <c r="Y1047" s="369">
        <v>-2.20728820306338</v>
      </c>
      <c r="Z1047" s="369">
        <v>-0.27130867388664393</v>
      </c>
      <c r="AA1047" s="369">
        <v>-1.5422064574592522</v>
      </c>
      <c r="AB1047" s="369">
        <v>0.23609299380875737</v>
      </c>
      <c r="AC1047" s="373">
        <v>-1.8019506178287126</v>
      </c>
      <c r="AD1047" s="555">
        <v>0</v>
      </c>
      <c r="AE1047" s="370" t="s">
        <v>2537</v>
      </c>
      <c r="AF1047" s="370" t="s">
        <v>2287</v>
      </c>
      <c r="AG1047" s="374" t="s">
        <v>1445</v>
      </c>
      <c r="AH1047" s="374" t="s">
        <v>2279</v>
      </c>
      <c r="AI1047" s="374">
        <v>1000</v>
      </c>
      <c r="AJ1047" s="374">
        <v>100</v>
      </c>
      <c r="AK1047" s="374">
        <v>1000</v>
      </c>
      <c r="AL1047" s="369">
        <v>0.02</v>
      </c>
      <c r="AM1047" s="369">
        <v>0.2</v>
      </c>
      <c r="AN1047" s="369" t="s">
        <v>2296</v>
      </c>
      <c r="AO1047" s="367" t="s">
        <v>1324</v>
      </c>
      <c r="AP1047" s="370" t="s">
        <v>716</v>
      </c>
      <c r="AQ1047" s="376" t="s">
        <v>665</v>
      </c>
      <c r="AR1047" s="369">
        <v>5.3333333333333332E-3</v>
      </c>
      <c r="AS1047" s="369">
        <v>5.3333333333333332E-3</v>
      </c>
      <c r="AT1047" s="369"/>
      <c r="AX1047" s="680"/>
      <c r="AY1047" s="681"/>
      <c r="AZ1047" s="681"/>
      <c r="BA1047" s="681"/>
      <c r="BB1047" s="682"/>
      <c r="BC1047" s="681"/>
      <c r="BD1047" s="681"/>
      <c r="BE1047" s="681"/>
      <c r="BF1047" s="681"/>
      <c r="BG1047" s="682"/>
      <c r="BH1047" s="682"/>
      <c r="BI1047" s="683"/>
      <c r="BJ1047" s="683"/>
      <c r="BK1047" s="683"/>
      <c r="BL1047" s="682"/>
      <c r="BM1047" s="682"/>
      <c r="BN1047" s="682"/>
      <c r="BO1047" s="682"/>
      <c r="BP1047" s="682"/>
      <c r="BQ1047" s="682"/>
      <c r="BR1047" s="682"/>
      <c r="BS1047" s="682"/>
      <c r="BT1047" s="685"/>
      <c r="BU1047" s="686"/>
      <c r="BV1047" s="684"/>
      <c r="BW1047" s="687"/>
    </row>
    <row r="1048" spans="2:75" ht="15.75" customHeight="1">
      <c r="B1048" s="363" t="s">
        <v>1142</v>
      </c>
      <c r="C1048" s="364">
        <v>42870843000199</v>
      </c>
      <c r="D1048" s="365" t="s">
        <v>14</v>
      </c>
      <c r="E1048" s="365" t="s">
        <v>607</v>
      </c>
      <c r="F1048" s="365"/>
      <c r="G1048" s="366"/>
      <c r="H1048" s="366" t="s">
        <v>34</v>
      </c>
      <c r="I1048" s="366" t="s">
        <v>34</v>
      </c>
      <c r="J1048" s="366" t="s">
        <v>608</v>
      </c>
      <c r="K1048" s="367" t="s">
        <v>48</v>
      </c>
      <c r="L1048" s="368"/>
      <c r="M1048" s="368" t="s">
        <v>34</v>
      </c>
      <c r="N1048" s="367">
        <v>619922</v>
      </c>
      <c r="O1048" s="367" t="s">
        <v>1321</v>
      </c>
      <c r="P1048" s="371">
        <v>44497</v>
      </c>
      <c r="Q1048" s="372">
        <v>20923115.079999998</v>
      </c>
      <c r="R1048" s="372" t="s">
        <v>1421</v>
      </c>
      <c r="S1048" s="367">
        <v>32</v>
      </c>
      <c r="T1048" s="369">
        <v>-4.0802011973824825E-2</v>
      </c>
      <c r="U1048" s="369">
        <v>-0.52745557257814846</v>
      </c>
      <c r="V1048" s="369" t="s">
        <v>1421</v>
      </c>
      <c r="W1048" s="369" t="s">
        <v>1421</v>
      </c>
      <c r="X1048" s="369" t="s">
        <v>1421</v>
      </c>
      <c r="Y1048" s="369" t="s">
        <v>1421</v>
      </c>
      <c r="Z1048" s="369" t="s">
        <v>1421</v>
      </c>
      <c r="AA1048" s="369" t="s">
        <v>1421</v>
      </c>
      <c r="AB1048" s="369" t="s">
        <v>1421</v>
      </c>
      <c r="AC1048" s="373" t="s">
        <v>1421</v>
      </c>
      <c r="AD1048" s="555">
        <v>0</v>
      </c>
      <c r="AE1048" s="370" t="s">
        <v>2537</v>
      </c>
      <c r="AF1048" s="370" t="s">
        <v>2287</v>
      </c>
      <c r="AG1048" s="374" t="s">
        <v>1445</v>
      </c>
      <c r="AH1048" s="374" t="s">
        <v>2282</v>
      </c>
      <c r="AI1048" s="374">
        <v>1000</v>
      </c>
      <c r="AJ1048" s="374">
        <v>100</v>
      </c>
      <c r="AK1048" s="374">
        <v>1000</v>
      </c>
      <c r="AL1048" s="369">
        <v>0.02</v>
      </c>
      <c r="AM1048" s="369">
        <v>0.2</v>
      </c>
      <c r="AN1048" s="369" t="s">
        <v>2296</v>
      </c>
      <c r="AO1048" s="367" t="s">
        <v>1324</v>
      </c>
      <c r="AP1048" s="370" t="s">
        <v>716</v>
      </c>
      <c r="AQ1048" s="376" t="s">
        <v>659</v>
      </c>
      <c r="AR1048" s="369">
        <v>6.0000000000000001E-3</v>
      </c>
      <c r="AS1048" s="369">
        <v>6.0000000000000001E-3</v>
      </c>
      <c r="AT1048" s="369"/>
      <c r="AX1048" s="680"/>
      <c r="AY1048" s="681"/>
      <c r="AZ1048" s="681"/>
      <c r="BA1048" s="681"/>
      <c r="BB1048" s="682"/>
      <c r="BC1048" s="681"/>
      <c r="BD1048" s="681"/>
      <c r="BE1048" s="681"/>
      <c r="BF1048" s="681"/>
      <c r="BG1048" s="682"/>
      <c r="BH1048" s="682"/>
      <c r="BI1048" s="683"/>
      <c r="BJ1048" s="683"/>
      <c r="BK1048" s="683"/>
      <c r="BL1048" s="682"/>
      <c r="BM1048" s="682"/>
      <c r="BN1048" s="682"/>
      <c r="BO1048" s="682"/>
      <c r="BP1048" s="682"/>
      <c r="BQ1048" s="682"/>
      <c r="BR1048" s="682"/>
      <c r="BS1048" s="682"/>
      <c r="BT1048" s="685"/>
      <c r="BU1048" s="686"/>
      <c r="BV1048" s="684"/>
      <c r="BW1048" s="687"/>
    </row>
    <row r="1049" spans="2:75" ht="15.75" customHeight="1">
      <c r="B1049" s="363" t="s">
        <v>1716</v>
      </c>
      <c r="C1049" s="364">
        <v>41544075000110</v>
      </c>
      <c r="D1049" s="365" t="s">
        <v>14</v>
      </c>
      <c r="E1049" s="365" t="s">
        <v>607</v>
      </c>
      <c r="F1049" s="365"/>
      <c r="G1049" s="366"/>
      <c r="H1049" s="366" t="s">
        <v>34</v>
      </c>
      <c r="I1049" s="366" t="s">
        <v>34</v>
      </c>
      <c r="J1049" s="366" t="s">
        <v>611</v>
      </c>
      <c r="K1049" s="367" t="s">
        <v>48</v>
      </c>
      <c r="L1049" s="368"/>
      <c r="M1049" s="368"/>
      <c r="N1049" s="367">
        <v>591521</v>
      </c>
      <c r="O1049" s="367" t="s">
        <v>1321</v>
      </c>
      <c r="P1049" s="371">
        <v>44314</v>
      </c>
      <c r="Q1049" s="372">
        <v>52103405.380000003</v>
      </c>
      <c r="R1049" s="372">
        <v>73547036.065238029</v>
      </c>
      <c r="S1049" s="367">
        <v>5</v>
      </c>
      <c r="T1049" s="369">
        <v>-0.3269944612393032</v>
      </c>
      <c r="U1049" s="369">
        <v>-3.6780054222181291</v>
      </c>
      <c r="V1049" s="369">
        <v>-0.26455676641783132</v>
      </c>
      <c r="W1049" s="369">
        <v>-2.428024860637501</v>
      </c>
      <c r="X1049" s="369" t="s">
        <v>1421</v>
      </c>
      <c r="Y1049" s="369" t="s">
        <v>1421</v>
      </c>
      <c r="Z1049" s="369" t="s">
        <v>1421</v>
      </c>
      <c r="AA1049" s="369" t="s">
        <v>1421</v>
      </c>
      <c r="AB1049" s="369">
        <v>0.250538254430968</v>
      </c>
      <c r="AC1049" s="373">
        <v>-1.5134515102451453</v>
      </c>
      <c r="AD1049" s="555">
        <v>0</v>
      </c>
      <c r="AE1049" s="370" t="s">
        <v>2292</v>
      </c>
      <c r="AF1049" s="370" t="s">
        <v>2278</v>
      </c>
      <c r="AG1049" s="374" t="s">
        <v>1444</v>
      </c>
      <c r="AH1049" s="374" t="s">
        <v>2339</v>
      </c>
      <c r="AI1049" s="374">
        <v>1000</v>
      </c>
      <c r="AJ1049" s="374">
        <v>1000</v>
      </c>
      <c r="AK1049" s="374">
        <v>1000</v>
      </c>
      <c r="AL1049" s="369">
        <v>1E-3</v>
      </c>
      <c r="AM1049" s="369" t="s">
        <v>34</v>
      </c>
      <c r="AN1049" s="369" t="s">
        <v>34</v>
      </c>
      <c r="AO1049" s="367" t="s">
        <v>1324</v>
      </c>
      <c r="AP1049" s="370" t="s">
        <v>716</v>
      </c>
      <c r="AQ1049" s="376" t="s">
        <v>687</v>
      </c>
      <c r="AR1049" s="369" t="s">
        <v>34</v>
      </c>
      <c r="AS1049" s="369" t="s">
        <v>34</v>
      </c>
      <c r="AT1049" s="369"/>
      <c r="AX1049" s="680"/>
      <c r="AY1049" s="681"/>
      <c r="AZ1049" s="681"/>
      <c r="BA1049" s="681"/>
      <c r="BB1049" s="682"/>
      <c r="BC1049" s="681"/>
      <c r="BD1049" s="681"/>
      <c r="BE1049" s="681"/>
      <c r="BF1049" s="681"/>
      <c r="BG1049" s="682"/>
      <c r="BH1049" s="682"/>
      <c r="BI1049" s="683"/>
      <c r="BJ1049" s="683"/>
      <c r="BK1049" s="683"/>
      <c r="BL1049" s="682"/>
      <c r="BM1049" s="682"/>
      <c r="BN1049" s="682"/>
      <c r="BO1049" s="682"/>
      <c r="BP1049" s="682"/>
      <c r="BQ1049" s="682"/>
      <c r="BR1049" s="682"/>
      <c r="BS1049" s="682"/>
      <c r="BT1049" s="685"/>
      <c r="BU1049" s="686"/>
      <c r="BV1049" s="684"/>
      <c r="BW1049" s="687"/>
    </row>
    <row r="1050" spans="2:75" ht="15.75" customHeight="1">
      <c r="B1050" s="363" t="s">
        <v>1717</v>
      </c>
      <c r="C1050" s="364">
        <v>31964487000156</v>
      </c>
      <c r="D1050" s="365"/>
      <c r="E1050" s="365"/>
      <c r="F1050" s="365"/>
      <c r="G1050" s="366"/>
      <c r="H1050" s="366" t="s">
        <v>34</v>
      </c>
      <c r="I1050" s="366"/>
      <c r="J1050" s="366"/>
      <c r="K1050" s="367"/>
      <c r="L1050" s="368"/>
      <c r="M1050" s="368"/>
      <c r="N1050" s="367">
        <v>482765</v>
      </c>
      <c r="O1050" s="367" t="s">
        <v>1321</v>
      </c>
      <c r="P1050" s="371">
        <v>43461</v>
      </c>
      <c r="Q1050" s="372">
        <v>143869716.03999999</v>
      </c>
      <c r="R1050" s="372">
        <v>150517776.48051581</v>
      </c>
      <c r="S1050" s="367">
        <v>1</v>
      </c>
      <c r="T1050" s="369">
        <v>0.10662493105241033</v>
      </c>
      <c r="U1050" s="369">
        <v>1.1993080037750274</v>
      </c>
      <c r="V1050" s="369">
        <v>0.12869284381007007</v>
      </c>
      <c r="W1050" s="369">
        <v>1.18110539521596</v>
      </c>
      <c r="X1050" s="369">
        <v>0.59305771282189013</v>
      </c>
      <c r="Y1050" s="369">
        <v>4.1702575606133436</v>
      </c>
      <c r="Z1050" s="369">
        <v>0.14906051678849042</v>
      </c>
      <c r="AA1050" s="369">
        <v>0.8145506874914461</v>
      </c>
      <c r="AB1050" s="369">
        <v>9.2681953983241819E-2</v>
      </c>
      <c r="AC1050" s="373">
        <v>0.23657779843308399</v>
      </c>
      <c r="AD1050" s="555">
        <v>0</v>
      </c>
      <c r="AE1050" s="370" t="s">
        <v>2292</v>
      </c>
      <c r="AF1050" s="370" t="s">
        <v>2278</v>
      </c>
      <c r="AG1050" s="374" t="s">
        <v>1444</v>
      </c>
      <c r="AH1050" s="374" t="s">
        <v>2339</v>
      </c>
      <c r="AI1050" s="374">
        <v>0</v>
      </c>
      <c r="AJ1050" s="374">
        <v>0</v>
      </c>
      <c r="AK1050" s="374">
        <v>0</v>
      </c>
      <c r="AL1050" s="369">
        <v>1E-3</v>
      </c>
      <c r="AM1050" s="369">
        <v>0.1</v>
      </c>
      <c r="AN1050" s="369" t="s">
        <v>34</v>
      </c>
      <c r="AO1050" s="367" t="s">
        <v>1324</v>
      </c>
      <c r="AP1050" s="370" t="s">
        <v>13</v>
      </c>
      <c r="AQ1050" s="376" t="s">
        <v>668</v>
      </c>
      <c r="AR1050" s="369" t="s">
        <v>34</v>
      </c>
      <c r="AS1050" s="369" t="s">
        <v>34</v>
      </c>
      <c r="AT1050" s="369"/>
      <c r="AX1050" s="680"/>
      <c r="AY1050" s="681"/>
      <c r="AZ1050" s="681"/>
      <c r="BA1050" s="681"/>
      <c r="BB1050" s="682"/>
      <c r="BC1050" s="681"/>
      <c r="BD1050" s="681"/>
      <c r="BE1050" s="681"/>
      <c r="BF1050" s="681"/>
      <c r="BG1050" s="682"/>
      <c r="BH1050" s="682"/>
      <c r="BI1050" s="683"/>
      <c r="BJ1050" s="683"/>
      <c r="BK1050" s="683"/>
      <c r="BL1050" s="682"/>
      <c r="BM1050" s="682"/>
      <c r="BN1050" s="682"/>
      <c r="BO1050" s="682"/>
      <c r="BP1050" s="682"/>
      <c r="BQ1050" s="682"/>
      <c r="BR1050" s="682"/>
      <c r="BS1050" s="682"/>
      <c r="BT1050" s="685"/>
      <c r="BU1050" s="686"/>
      <c r="BV1050" s="684"/>
      <c r="BW1050" s="687"/>
    </row>
    <row r="1051" spans="2:75" ht="15.75" customHeight="1">
      <c r="B1051" s="363" t="s">
        <v>344</v>
      </c>
      <c r="C1051" s="364">
        <v>35726581000128</v>
      </c>
      <c r="D1051" s="365" t="s">
        <v>14</v>
      </c>
      <c r="E1051" s="365" t="s">
        <v>607</v>
      </c>
      <c r="F1051" s="365"/>
      <c r="G1051" s="366"/>
      <c r="H1051" s="366" t="s">
        <v>34</v>
      </c>
      <c r="I1051" s="366" t="s">
        <v>34</v>
      </c>
      <c r="J1051" s="366" t="s">
        <v>608</v>
      </c>
      <c r="K1051" s="367" t="s">
        <v>48</v>
      </c>
      <c r="L1051" s="368"/>
      <c r="M1051" s="368" t="s">
        <v>1418</v>
      </c>
      <c r="N1051" s="367">
        <v>520101</v>
      </c>
      <c r="O1051" s="367" t="s">
        <v>1321</v>
      </c>
      <c r="P1051" s="371">
        <v>43829</v>
      </c>
      <c r="Q1051" s="372">
        <v>8193661.5</v>
      </c>
      <c r="R1051" s="372">
        <v>9921374.5008730125</v>
      </c>
      <c r="S1051" s="367">
        <v>32</v>
      </c>
      <c r="T1051" s="369">
        <v>-1.9538891982216255E-2</v>
      </c>
      <c r="U1051" s="369">
        <v>-0.25258307028177618</v>
      </c>
      <c r="V1051" s="369">
        <v>-0.14866011540720114</v>
      </c>
      <c r="W1051" s="369">
        <v>-1.4573662110651258</v>
      </c>
      <c r="X1051" s="369">
        <v>4.2734010649797094E-2</v>
      </c>
      <c r="Y1051" s="369">
        <v>0.32405976584128543</v>
      </c>
      <c r="Z1051" s="369" t="s">
        <v>1421</v>
      </c>
      <c r="AA1051" s="369" t="s">
        <v>1421</v>
      </c>
      <c r="AB1051" s="369">
        <v>0.25309431880507899</v>
      </c>
      <c r="AC1051" s="373">
        <v>-0.89308700590134971</v>
      </c>
      <c r="AD1051" s="555">
        <v>41867101000141</v>
      </c>
      <c r="AE1051" s="370" t="s">
        <v>59</v>
      </c>
      <c r="AF1051" s="370" t="s">
        <v>2281</v>
      </c>
      <c r="AG1051" s="374" t="s">
        <v>59</v>
      </c>
      <c r="AH1051" s="374" t="s">
        <v>2282</v>
      </c>
      <c r="AI1051" s="374">
        <v>100</v>
      </c>
      <c r="AJ1051" s="374">
        <v>100</v>
      </c>
      <c r="AK1051" s="374">
        <v>100</v>
      </c>
      <c r="AL1051" s="369">
        <v>0.02</v>
      </c>
      <c r="AM1051" s="369">
        <v>0.2</v>
      </c>
      <c r="AN1051" s="369" t="s">
        <v>2291</v>
      </c>
      <c r="AO1051" s="367" t="s">
        <v>1324</v>
      </c>
      <c r="AP1051" s="370" t="s">
        <v>716</v>
      </c>
      <c r="AQ1051" s="376" t="s">
        <v>659</v>
      </c>
      <c r="AR1051" s="369">
        <v>3.3333333333333331E-3</v>
      </c>
      <c r="AS1051" s="369">
        <v>3.3333333333333331E-3</v>
      </c>
      <c r="AT1051" s="369"/>
      <c r="AW1051" s="680"/>
      <c r="AX1051" s="680"/>
      <c r="AY1051" s="681"/>
      <c r="AZ1051" s="681"/>
      <c r="BA1051" s="681"/>
      <c r="BB1051" s="682"/>
      <c r="BC1051" s="681"/>
      <c r="BD1051" s="681"/>
      <c r="BE1051" s="681"/>
      <c r="BF1051" s="681"/>
      <c r="BG1051" s="682"/>
      <c r="BH1051" s="682"/>
      <c r="BI1051" s="683"/>
      <c r="BJ1051" s="683"/>
      <c r="BK1051" s="683"/>
      <c r="BL1051" s="218"/>
      <c r="BM1051" s="682"/>
      <c r="BN1051" s="682"/>
      <c r="BO1051" s="682"/>
      <c r="BP1051" s="682"/>
      <c r="BQ1051" s="682"/>
      <c r="BR1051" s="682"/>
      <c r="BS1051" s="682"/>
      <c r="BT1051" s="685"/>
      <c r="BU1051" s="686"/>
      <c r="BV1051" s="684"/>
      <c r="BW1051" s="687"/>
    </row>
    <row r="1052" spans="2:75" ht="15.75" customHeight="1">
      <c r="B1052" s="363" t="s">
        <v>345</v>
      </c>
      <c r="C1052" s="364">
        <v>35343836000173</v>
      </c>
      <c r="D1052" s="365" t="s">
        <v>13</v>
      </c>
      <c r="E1052" s="365" t="s">
        <v>616</v>
      </c>
      <c r="F1052" s="365" t="s">
        <v>617</v>
      </c>
      <c r="G1052" s="366" t="s">
        <v>34</v>
      </c>
      <c r="H1052" s="366" t="s">
        <v>865</v>
      </c>
      <c r="I1052" s="366" t="s">
        <v>34</v>
      </c>
      <c r="J1052" s="366" t="s">
        <v>608</v>
      </c>
      <c r="K1052" s="367" t="s">
        <v>48</v>
      </c>
      <c r="L1052" s="368"/>
      <c r="M1052" s="368" t="s">
        <v>1418</v>
      </c>
      <c r="N1052" s="367">
        <v>551724</v>
      </c>
      <c r="O1052" s="367" t="s">
        <v>1321</v>
      </c>
      <c r="P1052" s="371">
        <v>43829</v>
      </c>
      <c r="Q1052" s="372">
        <v>17277160.41</v>
      </c>
      <c r="R1052" s="372">
        <v>23024077.610873029</v>
      </c>
      <c r="S1052" s="367">
        <v>17</v>
      </c>
      <c r="T1052" s="369">
        <v>3.7920368609240418E-2</v>
      </c>
      <c r="U1052" s="369">
        <v>0.49020400636107181</v>
      </c>
      <c r="V1052" s="369">
        <v>2.9071764026625369E-2</v>
      </c>
      <c r="W1052" s="369">
        <v>0.28500049574433539</v>
      </c>
      <c r="X1052" s="369">
        <v>8.6324710480250699E-2</v>
      </c>
      <c r="Y1052" s="369">
        <v>0.65461596136611677</v>
      </c>
      <c r="Z1052" s="369" t="s">
        <v>1421</v>
      </c>
      <c r="AA1052" s="369" t="s">
        <v>1421</v>
      </c>
      <c r="AB1052" s="369">
        <v>5.1095017818825299E-2</v>
      </c>
      <c r="AC1052" s="373">
        <v>-1.3150687818916109</v>
      </c>
      <c r="AD1052" s="555">
        <v>35726638000199</v>
      </c>
      <c r="AE1052" s="370" t="s">
        <v>59</v>
      </c>
      <c r="AF1052" s="370" t="s">
        <v>2281</v>
      </c>
      <c r="AG1052" s="374" t="s">
        <v>59</v>
      </c>
      <c r="AH1052" s="374" t="s">
        <v>2282</v>
      </c>
      <c r="AI1052" s="374">
        <v>100</v>
      </c>
      <c r="AJ1052" s="374">
        <v>100</v>
      </c>
      <c r="AK1052" s="374">
        <v>100</v>
      </c>
      <c r="AL1052" s="369">
        <v>1.3000000000000001E-2</v>
      </c>
      <c r="AM1052" s="369">
        <v>0.2</v>
      </c>
      <c r="AN1052" s="369" t="s">
        <v>64</v>
      </c>
      <c r="AO1052" s="367" t="s">
        <v>1324</v>
      </c>
      <c r="AP1052" s="370" t="s">
        <v>13</v>
      </c>
      <c r="AQ1052" s="376" t="s">
        <v>674</v>
      </c>
      <c r="AR1052" s="369">
        <v>2.1666666666666666E-3</v>
      </c>
      <c r="AS1052" s="369">
        <v>2.1666666666666666E-3</v>
      </c>
      <c r="AT1052" s="369"/>
      <c r="AW1052" s="680"/>
      <c r="AX1052" s="680"/>
      <c r="AY1052" s="681"/>
      <c r="AZ1052" s="681"/>
      <c r="BA1052" s="681"/>
      <c r="BB1052" s="682"/>
      <c r="BC1052" s="681"/>
      <c r="BD1052" s="681"/>
      <c r="BE1052" s="681"/>
      <c r="BF1052" s="681"/>
      <c r="BG1052" s="682"/>
      <c r="BH1052" s="682"/>
      <c r="BI1052" s="683"/>
      <c r="BJ1052" s="683"/>
      <c r="BK1052" s="683"/>
      <c r="BL1052" s="218"/>
      <c r="BM1052" s="682"/>
      <c r="BN1052" s="682"/>
      <c r="BO1052" s="682"/>
      <c r="BP1052" s="682"/>
      <c r="BQ1052" s="682"/>
      <c r="BR1052" s="682"/>
      <c r="BS1052" s="682"/>
      <c r="BT1052" s="685"/>
      <c r="BU1052" s="686"/>
      <c r="BV1052" s="684"/>
      <c r="BW1052" s="687"/>
    </row>
    <row r="1053" spans="2:75" ht="15.75" customHeight="1">
      <c r="B1053" s="363" t="s">
        <v>1143</v>
      </c>
      <c r="C1053" s="364">
        <v>11451917000129</v>
      </c>
      <c r="D1053" s="365" t="s">
        <v>14</v>
      </c>
      <c r="E1053" s="365" t="s">
        <v>607</v>
      </c>
      <c r="F1053" s="365"/>
      <c r="G1053" s="366"/>
      <c r="H1053" s="366" t="s">
        <v>34</v>
      </c>
      <c r="I1053" s="366" t="s">
        <v>34</v>
      </c>
      <c r="J1053" s="366" t="s">
        <v>608</v>
      </c>
      <c r="K1053" s="367" t="s">
        <v>48</v>
      </c>
      <c r="L1053" s="368"/>
      <c r="M1053" s="368" t="s">
        <v>34</v>
      </c>
      <c r="N1053" s="367">
        <v>268755</v>
      </c>
      <c r="O1053" s="367" t="s">
        <v>1321</v>
      </c>
      <c r="P1053" s="371">
        <v>40599</v>
      </c>
      <c r="Q1053" s="372">
        <v>159254689.86000001</v>
      </c>
      <c r="R1053" s="372">
        <v>162840186.57714298</v>
      </c>
      <c r="S1053" s="367">
        <v>15</v>
      </c>
      <c r="T1053" s="369">
        <v>3.4800043442946516E-2</v>
      </c>
      <c r="U1053" s="369">
        <v>0.44986695390705589</v>
      </c>
      <c r="V1053" s="369">
        <v>-0.19172785529925274</v>
      </c>
      <c r="W1053" s="369">
        <v>-1.8795740691291001</v>
      </c>
      <c r="X1053" s="369">
        <v>0.11696496375626442</v>
      </c>
      <c r="Y1053" s="369">
        <v>0.88696656808338803</v>
      </c>
      <c r="Z1053" s="369">
        <v>0.25928509998529936</v>
      </c>
      <c r="AA1053" s="369">
        <v>1.4738605655024786</v>
      </c>
      <c r="AB1053" s="369">
        <v>0.31006870931324276</v>
      </c>
      <c r="AC1053" s="373">
        <v>-0.84505555501879903</v>
      </c>
      <c r="AD1053" s="555">
        <v>0</v>
      </c>
      <c r="AE1053" s="370" t="s">
        <v>2538</v>
      </c>
      <c r="AF1053" s="370" t="s">
        <v>2281</v>
      </c>
      <c r="AG1053" s="374" t="s">
        <v>59</v>
      </c>
      <c r="AH1053" s="374" t="s">
        <v>2282</v>
      </c>
      <c r="AI1053" s="374">
        <v>1000</v>
      </c>
      <c r="AJ1053" s="374">
        <v>1000</v>
      </c>
      <c r="AK1053" s="374">
        <v>1000</v>
      </c>
      <c r="AL1053" s="369">
        <v>0.02</v>
      </c>
      <c r="AM1053" s="369">
        <v>0.2</v>
      </c>
      <c r="AN1053" s="369" t="s">
        <v>666</v>
      </c>
      <c r="AO1053" s="367" t="s">
        <v>1324</v>
      </c>
      <c r="AP1053" s="370" t="s">
        <v>716</v>
      </c>
      <c r="AQ1053" s="376" t="s">
        <v>665</v>
      </c>
      <c r="AR1053" s="369">
        <v>5.5560000000000002E-3</v>
      </c>
      <c r="AS1053" s="369">
        <v>5.5560000000000002E-3</v>
      </c>
      <c r="AT1053" s="369"/>
      <c r="AX1053" s="680"/>
      <c r="AY1053" s="681"/>
      <c r="AZ1053" s="681"/>
      <c r="BA1053" s="681"/>
      <c r="BB1053" s="682"/>
      <c r="BC1053" s="681"/>
      <c r="BD1053" s="681"/>
      <c r="BE1053" s="681"/>
      <c r="BF1053" s="681"/>
      <c r="BG1053" s="682"/>
      <c r="BH1053" s="682"/>
      <c r="BI1053" s="683"/>
      <c r="BJ1053" s="683"/>
      <c r="BK1053" s="683"/>
      <c r="BL1053" s="682"/>
      <c r="BM1053" s="682"/>
      <c r="BN1053" s="682"/>
      <c r="BO1053" s="682"/>
      <c r="BP1053" s="682"/>
      <c r="BQ1053" s="682"/>
      <c r="BR1053" s="682"/>
      <c r="BS1053" s="682"/>
      <c r="BT1053" s="685"/>
      <c r="BU1053" s="686"/>
      <c r="BV1053" s="684"/>
      <c r="BW1053" s="687"/>
    </row>
    <row r="1054" spans="2:75" ht="15.75" customHeight="1">
      <c r="B1054" s="363" t="s">
        <v>1144</v>
      </c>
      <c r="C1054" s="364">
        <v>22918359000185</v>
      </c>
      <c r="D1054" s="365" t="s">
        <v>13</v>
      </c>
      <c r="E1054" s="365" t="s">
        <v>615</v>
      </c>
      <c r="F1054" s="365" t="s">
        <v>619</v>
      </c>
      <c r="G1054" s="366" t="s">
        <v>34</v>
      </c>
      <c r="H1054" s="366" t="s">
        <v>1337</v>
      </c>
      <c r="I1054" s="366" t="s">
        <v>34</v>
      </c>
      <c r="J1054" s="366" t="s">
        <v>611</v>
      </c>
      <c r="K1054" s="367" t="s">
        <v>48</v>
      </c>
      <c r="L1054" s="368" t="s">
        <v>1339</v>
      </c>
      <c r="M1054" s="368" t="s">
        <v>34</v>
      </c>
      <c r="N1054" s="367">
        <v>413259</v>
      </c>
      <c r="O1054" s="367" t="s">
        <v>1321</v>
      </c>
      <c r="P1054" s="371">
        <v>42422</v>
      </c>
      <c r="Q1054" s="372">
        <v>1231109559.74</v>
      </c>
      <c r="R1054" s="372">
        <v>1325854215.8242068</v>
      </c>
      <c r="S1054" s="367">
        <v>15</v>
      </c>
      <c r="T1054" s="369">
        <v>0.11570476762256843</v>
      </c>
      <c r="U1054" s="369">
        <v>1.495738114471773</v>
      </c>
      <c r="V1054" s="369">
        <v>0.12751052252514117</v>
      </c>
      <c r="W1054" s="369">
        <v>1.2500294821807849</v>
      </c>
      <c r="X1054" s="369">
        <v>0.24494266794697461</v>
      </c>
      <c r="Y1054" s="369">
        <v>1.8574447474616615</v>
      </c>
      <c r="Z1054" s="369">
        <v>0.3818019286691996</v>
      </c>
      <c r="AA1054" s="369">
        <v>2.1702859382595765</v>
      </c>
      <c r="AB1054" s="369">
        <v>4.3889090734310958E-2</v>
      </c>
      <c r="AC1054" s="373">
        <v>0.54337210555362181</v>
      </c>
      <c r="AD1054" s="555">
        <v>22918378000101</v>
      </c>
      <c r="AE1054" s="370" t="s">
        <v>2538</v>
      </c>
      <c r="AF1054" s="370" t="s">
        <v>2281</v>
      </c>
      <c r="AG1054" s="374" t="s">
        <v>59</v>
      </c>
      <c r="AH1054" s="374" t="s">
        <v>2282</v>
      </c>
      <c r="AI1054" s="374">
        <v>1000</v>
      </c>
      <c r="AJ1054" s="374">
        <v>1000</v>
      </c>
      <c r="AK1054" s="374">
        <v>1000</v>
      </c>
      <c r="AL1054" s="369">
        <v>1.8000000000000002E-2</v>
      </c>
      <c r="AM1054" s="369">
        <v>0.2</v>
      </c>
      <c r="AN1054" s="369" t="s">
        <v>64</v>
      </c>
      <c r="AO1054" s="367" t="s">
        <v>1324</v>
      </c>
      <c r="AP1054" s="370" t="s">
        <v>13</v>
      </c>
      <c r="AQ1054" s="376" t="s">
        <v>664</v>
      </c>
      <c r="AR1054" s="369">
        <v>5.0003999999999995E-3</v>
      </c>
      <c r="AS1054" s="369">
        <v>5.0003999999999995E-3</v>
      </c>
      <c r="AT1054" s="369"/>
      <c r="AX1054" s="680"/>
      <c r="AY1054" s="681"/>
      <c r="AZ1054" s="681"/>
      <c r="BA1054" s="681"/>
      <c r="BB1054" s="682"/>
      <c r="BC1054" s="681"/>
      <c r="BD1054" s="681"/>
      <c r="BE1054" s="681"/>
      <c r="BF1054" s="681"/>
      <c r="BG1054" s="682"/>
      <c r="BH1054" s="682"/>
      <c r="BI1054" s="683"/>
      <c r="BJ1054" s="683"/>
      <c r="BK1054" s="683"/>
      <c r="BL1054" s="682"/>
      <c r="BM1054" s="682"/>
      <c r="BN1054" s="682"/>
      <c r="BO1054" s="682"/>
      <c r="BP1054" s="682"/>
      <c r="BQ1054" s="682"/>
      <c r="BR1054" s="682"/>
      <c r="BS1054" s="682"/>
      <c r="BT1054" s="685"/>
      <c r="BU1054" s="686"/>
      <c r="BV1054" s="684"/>
      <c r="BW1054" s="687"/>
    </row>
    <row r="1055" spans="2:75" ht="15.75" customHeight="1">
      <c r="B1055" s="363" t="s">
        <v>1145</v>
      </c>
      <c r="C1055" s="364">
        <v>27928186000108</v>
      </c>
      <c r="D1055" s="365" t="s">
        <v>13</v>
      </c>
      <c r="E1055" s="365" t="s">
        <v>615</v>
      </c>
      <c r="F1055" s="365" t="s">
        <v>619</v>
      </c>
      <c r="G1055" s="366" t="s">
        <v>34</v>
      </c>
      <c r="H1055" s="366" t="s">
        <v>1337</v>
      </c>
      <c r="I1055" s="366" t="s">
        <v>34</v>
      </c>
      <c r="J1055" s="366" t="s">
        <v>608</v>
      </c>
      <c r="K1055" s="367" t="s">
        <v>48</v>
      </c>
      <c r="L1055" s="368" t="s">
        <v>715</v>
      </c>
      <c r="M1055" s="368" t="s">
        <v>34</v>
      </c>
      <c r="N1055" s="367">
        <v>447511</v>
      </c>
      <c r="O1055" s="367" t="s">
        <v>1321</v>
      </c>
      <c r="P1055" s="371">
        <v>42963</v>
      </c>
      <c r="Q1055" s="372">
        <v>292085640.13999999</v>
      </c>
      <c r="R1055" s="372">
        <v>173111909.08785719</v>
      </c>
      <c r="S1055" s="367">
        <v>15</v>
      </c>
      <c r="T1055" s="369">
        <v>0.13086673661247539</v>
      </c>
      <c r="U1055" s="369">
        <v>1.6917398469381495</v>
      </c>
      <c r="V1055" s="369">
        <v>0.1445818034577242</v>
      </c>
      <c r="W1055" s="369">
        <v>1.4173851171646503</v>
      </c>
      <c r="X1055" s="369">
        <v>0.23661111741096308</v>
      </c>
      <c r="Y1055" s="369">
        <v>1.7942650862330343</v>
      </c>
      <c r="Z1055" s="369">
        <v>0.44224613648684175</v>
      </c>
      <c r="AA1055" s="369">
        <v>2.5138704107977605</v>
      </c>
      <c r="AB1055" s="369">
        <v>2.7304138096099176E-2</v>
      </c>
      <c r="AC1055" s="373">
        <v>1.4025192410855862</v>
      </c>
      <c r="AD1055" s="555">
        <v>0</v>
      </c>
      <c r="AE1055" s="370" t="s">
        <v>2538</v>
      </c>
      <c r="AF1055" s="370" t="s">
        <v>2281</v>
      </c>
      <c r="AG1055" s="374" t="s">
        <v>59</v>
      </c>
      <c r="AH1055" s="374" t="s">
        <v>2282</v>
      </c>
      <c r="AI1055" s="374">
        <v>1000</v>
      </c>
      <c r="AJ1055" s="374">
        <v>1000</v>
      </c>
      <c r="AK1055" s="374">
        <v>1000</v>
      </c>
      <c r="AL1055" s="369">
        <v>1.8000000000000002E-2</v>
      </c>
      <c r="AM1055" s="369">
        <v>0.2</v>
      </c>
      <c r="AN1055" s="369" t="s">
        <v>64</v>
      </c>
      <c r="AO1055" s="367" t="s">
        <v>1324</v>
      </c>
      <c r="AP1055" s="370" t="s">
        <v>13</v>
      </c>
      <c r="AQ1055" s="376" t="s">
        <v>671</v>
      </c>
      <c r="AR1055" s="369">
        <v>5.0003999999999995E-3</v>
      </c>
      <c r="AS1055" s="369">
        <v>5.0003999999999995E-3</v>
      </c>
      <c r="AT1055" s="369"/>
      <c r="AX1055" s="680"/>
      <c r="AY1055" s="681"/>
      <c r="AZ1055" s="681"/>
      <c r="BA1055" s="681"/>
      <c r="BB1055" s="682"/>
      <c r="BC1055" s="681"/>
      <c r="BD1055" s="681"/>
      <c r="BE1055" s="681"/>
      <c r="BF1055" s="681"/>
      <c r="BG1055" s="682"/>
      <c r="BH1055" s="682"/>
      <c r="BI1055" s="683"/>
      <c r="BJ1055" s="683"/>
      <c r="BK1055" s="683"/>
      <c r="BL1055" s="682"/>
      <c r="BM1055" s="682"/>
      <c r="BN1055" s="682"/>
      <c r="BO1055" s="682"/>
      <c r="BP1055" s="682"/>
      <c r="BQ1055" s="682"/>
      <c r="BR1055" s="682"/>
      <c r="BS1055" s="682"/>
      <c r="BT1055" s="685"/>
      <c r="BU1055" s="686"/>
      <c r="BV1055" s="684"/>
      <c r="BW1055" s="687"/>
    </row>
    <row r="1056" spans="2:75" ht="15.75" customHeight="1">
      <c r="B1056" s="363" t="s">
        <v>346</v>
      </c>
      <c r="C1056" s="364">
        <v>29206196000157</v>
      </c>
      <c r="D1056" s="365" t="s">
        <v>11</v>
      </c>
      <c r="E1056" s="365" t="s">
        <v>620</v>
      </c>
      <c r="F1056" s="365" t="s">
        <v>663</v>
      </c>
      <c r="G1056" s="366" t="s">
        <v>738</v>
      </c>
      <c r="H1056" s="366" t="s">
        <v>34</v>
      </c>
      <c r="I1056" s="366"/>
      <c r="J1056" s="366" t="s">
        <v>608</v>
      </c>
      <c r="K1056" s="367" t="s">
        <v>48</v>
      </c>
      <c r="L1056" s="368"/>
      <c r="M1056" s="368" t="s">
        <v>34</v>
      </c>
      <c r="N1056" s="367">
        <v>471501</v>
      </c>
      <c r="O1056" s="367" t="s">
        <v>1321</v>
      </c>
      <c r="P1056" s="371">
        <v>43181</v>
      </c>
      <c r="Q1056" s="372">
        <v>983913530.38</v>
      </c>
      <c r="R1056" s="372">
        <v>1032256938.0063094</v>
      </c>
      <c r="S1056" s="367">
        <v>1</v>
      </c>
      <c r="T1056" s="369">
        <v>8.4250860256838811E-2</v>
      </c>
      <c r="U1056" s="369">
        <v>1.0891273147383169</v>
      </c>
      <c r="V1056" s="369">
        <v>0.11321491130263439</v>
      </c>
      <c r="W1056" s="369">
        <v>1.1098846914604381</v>
      </c>
      <c r="X1056" s="369">
        <v>0.16786394824696593</v>
      </c>
      <c r="Y1056" s="369">
        <v>1.2729428138138894</v>
      </c>
      <c r="Z1056" s="369">
        <v>0.15867839428008246</v>
      </c>
      <c r="AA1056" s="369">
        <v>0.90197943476091469</v>
      </c>
      <c r="AB1056" s="369">
        <v>1.7329252628448398E-3</v>
      </c>
      <c r="AC1056" s="373">
        <v>5.8423727546508752</v>
      </c>
      <c r="AD1056" s="555">
        <v>0</v>
      </c>
      <c r="AE1056" s="370" t="s">
        <v>2539</v>
      </c>
      <c r="AF1056" s="370" t="s">
        <v>2287</v>
      </c>
      <c r="AG1056" s="374" t="s">
        <v>1445</v>
      </c>
      <c r="AH1056" s="374" t="s">
        <v>2282</v>
      </c>
      <c r="AI1056" s="374">
        <v>500</v>
      </c>
      <c r="AJ1056" s="374">
        <v>100</v>
      </c>
      <c r="AK1056" s="374">
        <v>100</v>
      </c>
      <c r="AL1056" s="369">
        <v>4.0000000000000001E-3</v>
      </c>
      <c r="AM1056" s="369" t="s">
        <v>34</v>
      </c>
      <c r="AN1056" s="369" t="s">
        <v>64</v>
      </c>
      <c r="AO1056" s="367" t="s">
        <v>1324</v>
      </c>
      <c r="AP1056" s="370" t="s">
        <v>11</v>
      </c>
      <c r="AQ1056" s="376" t="s">
        <v>662</v>
      </c>
      <c r="AR1056" s="369">
        <v>1.1200000000000001E-3</v>
      </c>
      <c r="AS1056" s="369">
        <v>1.1200000000000001E-3</v>
      </c>
      <c r="AT1056" s="369"/>
      <c r="AX1056" s="680"/>
      <c r="AY1056" s="681"/>
      <c r="AZ1056" s="681"/>
      <c r="BA1056" s="681"/>
      <c r="BB1056" s="682"/>
      <c r="BC1056" s="681"/>
      <c r="BD1056" s="681"/>
      <c r="BE1056" s="681"/>
      <c r="BF1056" s="681"/>
      <c r="BG1056" s="682"/>
      <c r="BH1056" s="682"/>
      <c r="BI1056" s="683"/>
      <c r="BJ1056" s="683"/>
      <c r="BK1056" s="683"/>
      <c r="BL1056" s="682"/>
      <c r="BM1056" s="682"/>
      <c r="BN1056" s="682"/>
      <c r="BO1056" s="682"/>
      <c r="BP1056" s="682"/>
      <c r="BQ1056" s="682"/>
      <c r="BR1056" s="682"/>
      <c r="BS1056" s="682"/>
      <c r="BT1056" s="685"/>
      <c r="BU1056" s="686"/>
      <c r="BV1056" s="684"/>
      <c r="BW1056" s="687"/>
    </row>
    <row r="1057" spans="2:75" ht="15.75" customHeight="1">
      <c r="B1057" s="363" t="s">
        <v>347</v>
      </c>
      <c r="C1057" s="364">
        <v>29196922000106</v>
      </c>
      <c r="D1057" s="365" t="s">
        <v>11</v>
      </c>
      <c r="E1057" s="365" t="s">
        <v>620</v>
      </c>
      <c r="F1057" s="365" t="s">
        <v>663</v>
      </c>
      <c r="G1057" s="366" t="s">
        <v>738</v>
      </c>
      <c r="H1057" s="366" t="s">
        <v>34</v>
      </c>
      <c r="I1057" s="366"/>
      <c r="J1057" s="366" t="s">
        <v>608</v>
      </c>
      <c r="K1057" s="367" t="s">
        <v>48</v>
      </c>
      <c r="L1057" s="368"/>
      <c r="M1057" s="368" t="s">
        <v>34</v>
      </c>
      <c r="N1057" s="367">
        <v>472204</v>
      </c>
      <c r="O1057" s="367" t="s">
        <v>1321</v>
      </c>
      <c r="P1057" s="371">
        <v>43307</v>
      </c>
      <c r="Q1057" s="372">
        <v>374196216.33999997</v>
      </c>
      <c r="R1057" s="372">
        <v>305951793.22571439</v>
      </c>
      <c r="S1057" s="367">
        <v>31</v>
      </c>
      <c r="T1057" s="369">
        <v>8.570654230799879E-2</v>
      </c>
      <c r="U1057" s="369">
        <v>1.1079452007356763</v>
      </c>
      <c r="V1057" s="369">
        <v>0.11756454141443506</v>
      </c>
      <c r="W1057" s="369">
        <v>1.1525256105678012</v>
      </c>
      <c r="X1057" s="369">
        <v>0.16867136200233634</v>
      </c>
      <c r="Y1057" s="369">
        <v>1.2790655789960901</v>
      </c>
      <c r="Z1057" s="369">
        <v>0.15805138093852533</v>
      </c>
      <c r="AA1057" s="369">
        <v>0.8984152876571383</v>
      </c>
      <c r="AB1057" s="369">
        <v>3.5904340921298194E-3</v>
      </c>
      <c r="AC1057" s="373">
        <v>3.9077903689847133</v>
      </c>
      <c r="AD1057" s="555">
        <v>0</v>
      </c>
      <c r="AE1057" s="370" t="s">
        <v>2539</v>
      </c>
      <c r="AF1057" s="370" t="s">
        <v>2287</v>
      </c>
      <c r="AG1057" s="374" t="s">
        <v>1445</v>
      </c>
      <c r="AH1057" s="374" t="s">
        <v>2282</v>
      </c>
      <c r="AI1057" s="374">
        <v>500</v>
      </c>
      <c r="AJ1057" s="374">
        <v>100</v>
      </c>
      <c r="AK1057" s="374">
        <v>100</v>
      </c>
      <c r="AL1057" s="369">
        <v>6.0000000000000001E-3</v>
      </c>
      <c r="AM1057" s="369" t="s">
        <v>34</v>
      </c>
      <c r="AN1057" s="369" t="s">
        <v>64</v>
      </c>
      <c r="AO1057" s="367" t="s">
        <v>1324</v>
      </c>
      <c r="AP1057" s="370" t="s">
        <v>11</v>
      </c>
      <c r="AQ1057" s="376" t="s">
        <v>662</v>
      </c>
      <c r="AR1057" s="369">
        <v>2E-3</v>
      </c>
      <c r="AS1057" s="369">
        <v>2E-3</v>
      </c>
      <c r="AT1057" s="369"/>
      <c r="AX1057" s="680"/>
      <c r="AY1057" s="681"/>
      <c r="AZ1057" s="681"/>
      <c r="BA1057" s="681"/>
      <c r="BB1057" s="682"/>
      <c r="BC1057" s="681"/>
      <c r="BD1057" s="681"/>
      <c r="BE1057" s="681"/>
      <c r="BF1057" s="681"/>
      <c r="BG1057" s="682"/>
      <c r="BH1057" s="682"/>
      <c r="BI1057" s="683"/>
      <c r="BJ1057" s="683"/>
      <c r="BK1057" s="683"/>
      <c r="BL1057" s="682"/>
      <c r="BM1057" s="682"/>
      <c r="BN1057" s="682"/>
      <c r="BO1057" s="682"/>
      <c r="BP1057" s="682"/>
      <c r="BQ1057" s="682"/>
      <c r="BR1057" s="682"/>
      <c r="BS1057" s="682"/>
      <c r="BT1057" s="685"/>
      <c r="BU1057" s="686"/>
      <c r="BV1057" s="684"/>
      <c r="BW1057" s="687"/>
    </row>
    <row r="1058" spans="2:75" ht="15.75" customHeight="1">
      <c r="B1058" s="363" t="s">
        <v>1146</v>
      </c>
      <c r="C1058" s="364">
        <v>43985450000193</v>
      </c>
      <c r="D1058" s="365" t="s">
        <v>11</v>
      </c>
      <c r="E1058" s="365" t="s">
        <v>620</v>
      </c>
      <c r="F1058" s="365" t="s">
        <v>685</v>
      </c>
      <c r="G1058" s="366" t="s">
        <v>738</v>
      </c>
      <c r="H1058" s="366" t="s">
        <v>34</v>
      </c>
      <c r="I1058" s="366" t="s">
        <v>1319</v>
      </c>
      <c r="J1058" s="366" t="s">
        <v>608</v>
      </c>
      <c r="K1058" s="367" t="s">
        <v>48</v>
      </c>
      <c r="L1058" s="368"/>
      <c r="M1058" s="368" t="s">
        <v>1418</v>
      </c>
      <c r="N1058" s="367">
        <v>623156</v>
      </c>
      <c r="O1058" s="367" t="s">
        <v>1321</v>
      </c>
      <c r="P1058" s="371">
        <v>44516</v>
      </c>
      <c r="Q1058" s="372">
        <v>99835983.099999994</v>
      </c>
      <c r="R1058" s="372" t="s">
        <v>1421</v>
      </c>
      <c r="S1058" s="367">
        <v>362</v>
      </c>
      <c r="T1058" s="369">
        <v>0.14154801019404872</v>
      </c>
      <c r="U1058" s="369">
        <v>1.8298187553127379</v>
      </c>
      <c r="V1058" s="369" t="s">
        <v>1421</v>
      </c>
      <c r="W1058" s="369" t="s">
        <v>1421</v>
      </c>
      <c r="X1058" s="369" t="s">
        <v>1421</v>
      </c>
      <c r="Y1058" s="369" t="s">
        <v>1421</v>
      </c>
      <c r="Z1058" s="369" t="s">
        <v>1421</v>
      </c>
      <c r="AA1058" s="369" t="s">
        <v>1421</v>
      </c>
      <c r="AB1058" s="369" t="s">
        <v>1421</v>
      </c>
      <c r="AC1058" s="373" t="s">
        <v>1421</v>
      </c>
      <c r="AD1058" s="555">
        <v>0</v>
      </c>
      <c r="AE1058" s="370" t="s">
        <v>2539</v>
      </c>
      <c r="AF1058" s="370" t="s">
        <v>2278</v>
      </c>
      <c r="AG1058" s="374" t="s">
        <v>1444</v>
      </c>
      <c r="AH1058" s="374" t="s">
        <v>2279</v>
      </c>
      <c r="AI1058" s="374">
        <v>25000</v>
      </c>
      <c r="AJ1058" s="374">
        <v>1000</v>
      </c>
      <c r="AK1058" s="374">
        <v>1000</v>
      </c>
      <c r="AL1058" s="369">
        <v>0.01</v>
      </c>
      <c r="AM1058" s="369">
        <v>0.2</v>
      </c>
      <c r="AN1058" s="369" t="s">
        <v>2296</v>
      </c>
      <c r="AO1058" s="367" t="s">
        <v>1324</v>
      </c>
      <c r="AP1058" s="370" t="s">
        <v>13</v>
      </c>
      <c r="AQ1058" s="376" t="s">
        <v>668</v>
      </c>
      <c r="AR1058" s="369" t="s">
        <v>34</v>
      </c>
      <c r="AS1058" s="369" t="s">
        <v>34</v>
      </c>
      <c r="AT1058" s="369"/>
      <c r="AW1058" s="680"/>
      <c r="AX1058" s="680"/>
      <c r="AY1058" s="681"/>
      <c r="AZ1058" s="681"/>
      <c r="BA1058" s="681"/>
      <c r="BB1058" s="682"/>
      <c r="BC1058" s="681"/>
      <c r="BD1058" s="681"/>
      <c r="BE1058" s="681"/>
      <c r="BF1058" s="681"/>
      <c r="BG1058" s="682"/>
      <c r="BH1058" s="682"/>
      <c r="BI1058" s="683"/>
      <c r="BJ1058" s="683"/>
      <c r="BK1058" s="683"/>
      <c r="BL1058" s="218"/>
      <c r="BM1058" s="682"/>
      <c r="BN1058" s="682"/>
      <c r="BO1058" s="682"/>
      <c r="BP1058" s="682"/>
      <c r="BQ1058" s="682"/>
      <c r="BR1058" s="682"/>
      <c r="BS1058" s="682"/>
      <c r="BT1058" s="685"/>
      <c r="BU1058" s="686"/>
      <c r="BV1058" s="684"/>
      <c r="BW1058" s="687"/>
    </row>
    <row r="1059" spans="2:75" ht="15.75" customHeight="1">
      <c r="B1059" s="363" t="s">
        <v>1147</v>
      </c>
      <c r="C1059" s="364">
        <v>37098161000170</v>
      </c>
      <c r="D1059" s="365" t="s">
        <v>11</v>
      </c>
      <c r="E1059" s="365" t="s">
        <v>661</v>
      </c>
      <c r="F1059" s="365"/>
      <c r="G1059" s="366"/>
      <c r="H1059" s="366" t="s">
        <v>34</v>
      </c>
      <c r="I1059" s="366" t="s">
        <v>34</v>
      </c>
      <c r="J1059" s="366" t="s">
        <v>696</v>
      </c>
      <c r="K1059" s="367" t="s">
        <v>49</v>
      </c>
      <c r="L1059" s="368"/>
      <c r="M1059" s="368" t="s">
        <v>34</v>
      </c>
      <c r="N1059" s="367">
        <v>570931</v>
      </c>
      <c r="O1059" s="367" t="s">
        <v>1321</v>
      </c>
      <c r="P1059" s="371">
        <v>44215</v>
      </c>
      <c r="Q1059" s="372">
        <v>5679656</v>
      </c>
      <c r="R1059" s="372">
        <v>23720142.471666712</v>
      </c>
      <c r="S1059" s="367">
        <v>31</v>
      </c>
      <c r="T1059" s="369">
        <v>-0.17291464821018132</v>
      </c>
      <c r="U1059" s="369">
        <v>-2.2353014071306019</v>
      </c>
      <c r="V1059" s="369">
        <v>-0.22920891552383282</v>
      </c>
      <c r="W1059" s="369">
        <v>-2.2470137860738784</v>
      </c>
      <c r="X1059" s="369" t="s">
        <v>1421</v>
      </c>
      <c r="Y1059" s="369" t="s">
        <v>1421</v>
      </c>
      <c r="Z1059" s="369" t="s">
        <v>1421</v>
      </c>
      <c r="AA1059" s="369" t="s">
        <v>1421</v>
      </c>
      <c r="AB1059" s="369">
        <v>0.1692042537397416</v>
      </c>
      <c r="AC1059" s="373">
        <v>-2.0278536632413497</v>
      </c>
      <c r="AD1059" s="555">
        <v>0</v>
      </c>
      <c r="AE1059" s="370" t="s">
        <v>2539</v>
      </c>
      <c r="AF1059" s="370" t="s">
        <v>2278</v>
      </c>
      <c r="AG1059" s="374" t="s">
        <v>1444</v>
      </c>
      <c r="AH1059" s="374" t="s">
        <v>2279</v>
      </c>
      <c r="AI1059" s="374">
        <v>1000</v>
      </c>
      <c r="AJ1059" s="374">
        <v>1000</v>
      </c>
      <c r="AK1059" s="374">
        <v>1000</v>
      </c>
      <c r="AL1059" s="369">
        <v>9.0000000000000011E-3</v>
      </c>
      <c r="AM1059" s="369" t="s">
        <v>34</v>
      </c>
      <c r="AN1059" s="369" t="s">
        <v>34</v>
      </c>
      <c r="AO1059" s="367" t="s">
        <v>1324</v>
      </c>
      <c r="AP1059" s="370" t="s">
        <v>13</v>
      </c>
      <c r="AQ1059" s="376" t="s">
        <v>679</v>
      </c>
      <c r="AR1059" s="369">
        <v>2.8001999999999997E-3</v>
      </c>
      <c r="AS1059" s="369">
        <v>2.8001999999999997E-3</v>
      </c>
      <c r="AT1059" s="369"/>
      <c r="AX1059" s="680"/>
      <c r="AY1059" s="681"/>
      <c r="AZ1059" s="681"/>
      <c r="BA1059" s="681"/>
      <c r="BB1059" s="682"/>
      <c r="BC1059" s="681"/>
      <c r="BD1059" s="681"/>
      <c r="BE1059" s="681"/>
      <c r="BF1059" s="681"/>
      <c r="BG1059" s="682"/>
      <c r="BH1059" s="682"/>
      <c r="BI1059" s="683"/>
      <c r="BJ1059" s="683"/>
      <c r="BK1059" s="683"/>
      <c r="BL1059" s="682"/>
      <c r="BM1059" s="682"/>
      <c r="BN1059" s="682"/>
      <c r="BO1059" s="682"/>
      <c r="BP1059" s="682"/>
      <c r="BQ1059" s="682"/>
      <c r="BR1059" s="682"/>
      <c r="BS1059" s="682"/>
      <c r="BT1059" s="685"/>
      <c r="BU1059" s="686"/>
      <c r="BV1059" s="684"/>
      <c r="BW1059" s="687"/>
    </row>
    <row r="1060" spans="2:75" ht="15.75" customHeight="1">
      <c r="B1060" s="363" t="s">
        <v>1148</v>
      </c>
      <c r="C1060" s="364">
        <v>21732619000160</v>
      </c>
      <c r="D1060" s="365" t="s">
        <v>11</v>
      </c>
      <c r="E1060" s="365" t="s">
        <v>620</v>
      </c>
      <c r="F1060" s="365"/>
      <c r="G1060" s="366"/>
      <c r="H1060" s="366" t="s">
        <v>34</v>
      </c>
      <c r="I1060" s="366" t="s">
        <v>34</v>
      </c>
      <c r="J1060" s="366" t="s">
        <v>700</v>
      </c>
      <c r="K1060" s="367" t="s">
        <v>48</v>
      </c>
      <c r="L1060" s="368"/>
      <c r="M1060" s="368" t="s">
        <v>34</v>
      </c>
      <c r="N1060" s="367">
        <v>395102</v>
      </c>
      <c r="O1060" s="367" t="s">
        <v>1321</v>
      </c>
      <c r="P1060" s="371">
        <v>42130</v>
      </c>
      <c r="Q1060" s="372">
        <v>44459939.899999999</v>
      </c>
      <c r="R1060" s="372">
        <v>69385433.221944451</v>
      </c>
      <c r="S1060" s="367">
        <v>32</v>
      </c>
      <c r="T1060" s="369">
        <v>-1.5744526588225005E-3</v>
      </c>
      <c r="U1060" s="369">
        <v>-2.0353256824422294E-2</v>
      </c>
      <c r="V1060" s="369">
        <v>-1.9861141477815036E-2</v>
      </c>
      <c r="W1060" s="369">
        <v>-0.19470559688230682</v>
      </c>
      <c r="X1060" s="369">
        <v>0.18332929038453738</v>
      </c>
      <c r="Y1060" s="369">
        <v>1.3902193126856508</v>
      </c>
      <c r="Z1060" s="369">
        <v>0.17906195832545513</v>
      </c>
      <c r="AA1060" s="369">
        <v>1.0178462209070229</v>
      </c>
      <c r="AB1060" s="369">
        <v>3.9438768350297103E-2</v>
      </c>
      <c r="AC1060" s="373">
        <v>-2.952342931281716</v>
      </c>
      <c r="AD1060" s="555">
        <v>0</v>
      </c>
      <c r="AE1060" s="370" t="s">
        <v>2539</v>
      </c>
      <c r="AF1060" s="370" t="s">
        <v>2278</v>
      </c>
      <c r="AG1060" s="374" t="s">
        <v>1444</v>
      </c>
      <c r="AH1060" s="374" t="s">
        <v>2279</v>
      </c>
      <c r="AI1060" s="374">
        <v>500</v>
      </c>
      <c r="AJ1060" s="374">
        <v>500</v>
      </c>
      <c r="AK1060" s="374">
        <v>500</v>
      </c>
      <c r="AL1060" s="369">
        <v>0.01</v>
      </c>
      <c r="AM1060" s="369">
        <v>0.2</v>
      </c>
      <c r="AN1060" s="369" t="s">
        <v>34</v>
      </c>
      <c r="AO1060" s="367" t="s">
        <v>1324</v>
      </c>
      <c r="AP1060" s="370" t="s">
        <v>13</v>
      </c>
      <c r="AQ1060" s="376" t="s">
        <v>679</v>
      </c>
      <c r="AR1060" s="369">
        <v>3.1113333333333331E-3</v>
      </c>
      <c r="AS1060" s="369">
        <v>3.1113333333333331E-3</v>
      </c>
      <c r="AT1060" s="369"/>
      <c r="AX1060" s="680"/>
      <c r="AY1060" s="681"/>
      <c r="AZ1060" s="681"/>
      <c r="BA1060" s="681"/>
      <c r="BB1060" s="682"/>
      <c r="BC1060" s="681"/>
      <c r="BD1060" s="681"/>
      <c r="BE1060" s="681"/>
      <c r="BF1060" s="681"/>
      <c r="BG1060" s="682"/>
      <c r="BH1060" s="682"/>
      <c r="BI1060" s="683"/>
      <c r="BJ1060" s="683"/>
      <c r="BK1060" s="683"/>
      <c r="BL1060" s="682"/>
      <c r="BM1060" s="682"/>
      <c r="BN1060" s="682"/>
      <c r="BO1060" s="682"/>
      <c r="BP1060" s="682"/>
      <c r="BQ1060" s="682"/>
      <c r="BR1060" s="682"/>
      <c r="BS1060" s="682"/>
      <c r="BT1060" s="685"/>
      <c r="BU1060" s="686"/>
      <c r="BV1060" s="684"/>
      <c r="BW1060" s="687"/>
    </row>
    <row r="1061" spans="2:75" ht="15.75" customHeight="1">
      <c r="B1061" s="363" t="s">
        <v>465</v>
      </c>
      <c r="C1061" s="364">
        <v>11741429000156</v>
      </c>
      <c r="D1061" s="365" t="s">
        <v>14</v>
      </c>
      <c r="E1061" s="365" t="s">
        <v>607</v>
      </c>
      <c r="F1061" s="365" t="s">
        <v>1317</v>
      </c>
      <c r="G1061" s="366"/>
      <c r="H1061" s="366" t="s">
        <v>34</v>
      </c>
      <c r="I1061" s="366" t="s">
        <v>34</v>
      </c>
      <c r="J1061" s="366" t="s">
        <v>608</v>
      </c>
      <c r="K1061" s="367" t="s">
        <v>48</v>
      </c>
      <c r="L1061" s="368" t="s">
        <v>1339</v>
      </c>
      <c r="M1061" s="368" t="s">
        <v>34</v>
      </c>
      <c r="N1061" s="367">
        <v>349836</v>
      </c>
      <c r="O1061" s="367" t="s">
        <v>1321</v>
      </c>
      <c r="P1061" s="371">
        <v>41556</v>
      </c>
      <c r="Q1061" s="372">
        <v>25457492.18</v>
      </c>
      <c r="R1061" s="372">
        <v>36923187.442460343</v>
      </c>
      <c r="S1061" s="367">
        <v>33</v>
      </c>
      <c r="T1061" s="369">
        <v>-4.7230542944467491E-2</v>
      </c>
      <c r="U1061" s="369">
        <v>-0.61055844716511543</v>
      </c>
      <c r="V1061" s="369">
        <v>-0.21794834665596818</v>
      </c>
      <c r="W1061" s="369">
        <v>-2.1366225588072618</v>
      </c>
      <c r="X1061" s="369">
        <v>-0.12212843640272719</v>
      </c>
      <c r="Y1061" s="369">
        <v>-0.92612211916079556</v>
      </c>
      <c r="Z1061" s="369">
        <v>-3.3098717842083403E-2</v>
      </c>
      <c r="AA1061" s="369">
        <v>-0.18814384243022778</v>
      </c>
      <c r="AB1061" s="369">
        <v>0.22846084709932138</v>
      </c>
      <c r="AC1061" s="373">
        <v>-1.3865575459137727</v>
      </c>
      <c r="AD1061" s="555">
        <v>0</v>
      </c>
      <c r="AE1061" s="370" t="s">
        <v>2539</v>
      </c>
      <c r="AF1061" s="370" t="s">
        <v>2278</v>
      </c>
      <c r="AG1061" s="374" t="s">
        <v>1444</v>
      </c>
      <c r="AH1061" s="374" t="s">
        <v>2282</v>
      </c>
      <c r="AI1061" s="374">
        <v>500</v>
      </c>
      <c r="AJ1061" s="374">
        <v>500</v>
      </c>
      <c r="AK1061" s="374">
        <v>500</v>
      </c>
      <c r="AL1061" s="369">
        <v>0.02</v>
      </c>
      <c r="AM1061" s="369">
        <v>0.2</v>
      </c>
      <c r="AN1061" s="369" t="s">
        <v>34</v>
      </c>
      <c r="AO1061" s="367" t="s">
        <v>1324</v>
      </c>
      <c r="AP1061" s="370" t="s">
        <v>716</v>
      </c>
      <c r="AQ1061" s="376" t="s">
        <v>659</v>
      </c>
      <c r="AR1061" s="369">
        <v>5.3340000000000002E-3</v>
      </c>
      <c r="AS1061" s="369">
        <v>5.3340000000000002E-3</v>
      </c>
      <c r="AT1061" s="369"/>
      <c r="AX1061" s="680"/>
      <c r="AY1061" s="681"/>
      <c r="AZ1061" s="681"/>
      <c r="BA1061" s="681"/>
      <c r="BB1061" s="682"/>
      <c r="BC1061" s="681"/>
      <c r="BD1061" s="681"/>
      <c r="BE1061" s="681"/>
      <c r="BF1061" s="681"/>
      <c r="BG1061" s="682"/>
      <c r="BH1061" s="682"/>
      <c r="BI1061" s="683"/>
      <c r="BJ1061" s="683"/>
      <c r="BK1061" s="683"/>
      <c r="BL1061" s="682"/>
      <c r="BM1061" s="682"/>
      <c r="BN1061" s="682"/>
      <c r="BO1061" s="682"/>
      <c r="BP1061" s="682"/>
      <c r="BQ1061" s="682"/>
      <c r="BR1061" s="682"/>
      <c r="BS1061" s="682"/>
      <c r="BT1061" s="685"/>
      <c r="BU1061" s="686"/>
      <c r="BV1061" s="684"/>
      <c r="BW1061" s="687"/>
    </row>
    <row r="1062" spans="2:75" ht="15.75" customHeight="1">
      <c r="B1062" s="363" t="s">
        <v>348</v>
      </c>
      <c r="C1062" s="364">
        <v>10237439000196</v>
      </c>
      <c r="D1062" s="365" t="s">
        <v>13</v>
      </c>
      <c r="E1062" s="365" t="s">
        <v>616</v>
      </c>
      <c r="F1062" s="365" t="s">
        <v>617</v>
      </c>
      <c r="G1062" s="366" t="s">
        <v>34</v>
      </c>
      <c r="H1062" s="366" t="s">
        <v>1338</v>
      </c>
      <c r="I1062" s="366" t="s">
        <v>34</v>
      </c>
      <c r="J1062" s="366" t="s">
        <v>608</v>
      </c>
      <c r="K1062" s="367" t="s">
        <v>48</v>
      </c>
      <c r="L1062" s="368"/>
      <c r="M1062" s="368" t="s">
        <v>34</v>
      </c>
      <c r="N1062" s="367">
        <v>216569</v>
      </c>
      <c r="O1062" s="367" t="s">
        <v>1321</v>
      </c>
      <c r="P1062" s="371">
        <v>39696</v>
      </c>
      <c r="Q1062" s="372">
        <v>26603296.5</v>
      </c>
      <c r="R1062" s="372">
        <v>24492457.173492067</v>
      </c>
      <c r="S1062" s="367">
        <v>16</v>
      </c>
      <c r="T1062" s="369">
        <v>0.10789077938786584</v>
      </c>
      <c r="U1062" s="369">
        <v>1.3947251634168591</v>
      </c>
      <c r="V1062" s="369">
        <v>0.23945306672610478</v>
      </c>
      <c r="W1062" s="369">
        <v>2.3474407215860658</v>
      </c>
      <c r="X1062" s="369">
        <v>0.22708253997969718</v>
      </c>
      <c r="Y1062" s="369">
        <v>1.722008152605129</v>
      </c>
      <c r="Z1062" s="369">
        <v>0.27604633310280291</v>
      </c>
      <c r="AA1062" s="369">
        <v>1.5691368483374091</v>
      </c>
      <c r="AB1062" s="369">
        <v>0.1202410797007156</v>
      </c>
      <c r="AC1062" s="373">
        <v>1.0380188102112167</v>
      </c>
      <c r="AD1062" s="555">
        <v>0</v>
      </c>
      <c r="AE1062" s="370" t="s">
        <v>2540</v>
      </c>
      <c r="AF1062" s="370" t="s">
        <v>2287</v>
      </c>
      <c r="AG1062" s="374" t="s">
        <v>1445</v>
      </c>
      <c r="AH1062" s="374" t="s">
        <v>2282</v>
      </c>
      <c r="AI1062" s="374">
        <v>10000</v>
      </c>
      <c r="AJ1062" s="374">
        <v>1000</v>
      </c>
      <c r="AK1062" s="374">
        <v>5000</v>
      </c>
      <c r="AL1062" s="369">
        <v>0.02</v>
      </c>
      <c r="AM1062" s="369">
        <v>0.2</v>
      </c>
      <c r="AN1062" s="369" t="s">
        <v>64</v>
      </c>
      <c r="AO1062" s="367" t="s">
        <v>1324</v>
      </c>
      <c r="AP1062" s="370" t="s">
        <v>13</v>
      </c>
      <c r="AQ1062" s="376" t="s">
        <v>664</v>
      </c>
      <c r="AR1062" s="369">
        <v>4.0000000000000001E-3</v>
      </c>
      <c r="AS1062" s="369">
        <v>4.0000000000000001E-3</v>
      </c>
      <c r="AT1062" s="369"/>
      <c r="AX1062" s="680"/>
      <c r="AY1062" s="681"/>
      <c r="AZ1062" s="681"/>
      <c r="BA1062" s="681"/>
      <c r="BB1062" s="682"/>
      <c r="BC1062" s="681"/>
      <c r="BD1062" s="681"/>
      <c r="BE1062" s="681"/>
      <c r="BF1062" s="681"/>
      <c r="BG1062" s="682"/>
      <c r="BH1062" s="682"/>
      <c r="BI1062" s="683"/>
      <c r="BJ1062" s="683"/>
      <c r="BK1062" s="683"/>
      <c r="BL1062" s="682"/>
      <c r="BM1062" s="682"/>
      <c r="BN1062" s="682"/>
      <c r="BO1062" s="682"/>
      <c r="BP1062" s="682"/>
      <c r="BQ1062" s="682"/>
      <c r="BR1062" s="682"/>
      <c r="BS1062" s="682"/>
      <c r="BT1062" s="685"/>
      <c r="BU1062" s="686"/>
      <c r="BV1062" s="684"/>
      <c r="BW1062" s="687"/>
    </row>
    <row r="1063" spans="2:75" ht="15.75" customHeight="1">
      <c r="B1063" s="363" t="s">
        <v>537</v>
      </c>
      <c r="C1063" s="364">
        <v>25108749000188</v>
      </c>
      <c r="D1063" s="365" t="s">
        <v>13</v>
      </c>
      <c r="E1063" s="365" t="s">
        <v>615</v>
      </c>
      <c r="F1063" s="365" t="s">
        <v>619</v>
      </c>
      <c r="G1063" s="366" t="s">
        <v>34</v>
      </c>
      <c r="H1063" s="366" t="s">
        <v>1338</v>
      </c>
      <c r="I1063" s="366" t="s">
        <v>34</v>
      </c>
      <c r="J1063" s="366"/>
      <c r="K1063" s="367" t="s">
        <v>48</v>
      </c>
      <c r="L1063" s="368"/>
      <c r="M1063" s="368" t="s">
        <v>1418</v>
      </c>
      <c r="N1063" s="367">
        <v>422754</v>
      </c>
      <c r="O1063" s="367" t="s">
        <v>1321</v>
      </c>
      <c r="P1063" s="371">
        <v>42577</v>
      </c>
      <c r="Q1063" s="372">
        <v>13471268.300000001</v>
      </c>
      <c r="R1063" s="372">
        <v>15022467.452500008</v>
      </c>
      <c r="S1063" s="367">
        <v>3</v>
      </c>
      <c r="T1063" s="369">
        <v>0.10419342007650489</v>
      </c>
      <c r="U1063" s="369">
        <v>1.3469286779432479</v>
      </c>
      <c r="V1063" s="369">
        <v>6.380511705880143E-2</v>
      </c>
      <c r="W1063" s="369">
        <v>0.62550349459804011</v>
      </c>
      <c r="X1063" s="369">
        <v>7.8396175477246643E-2</v>
      </c>
      <c r="Y1063" s="369">
        <v>0.59449244013630853</v>
      </c>
      <c r="Z1063" s="369">
        <v>-1.1003118399311895E-2</v>
      </c>
      <c r="AA1063" s="369">
        <v>-6.2545292063523938E-2</v>
      </c>
      <c r="AB1063" s="369">
        <v>0.14581596671802108</v>
      </c>
      <c r="AC1063" s="373">
        <v>-0.16964327828212664</v>
      </c>
      <c r="AD1063" s="555">
        <v>0</v>
      </c>
      <c r="AE1063" s="370" t="s">
        <v>2541</v>
      </c>
      <c r="AF1063" s="370" t="s">
        <v>2278</v>
      </c>
      <c r="AG1063" s="374" t="s">
        <v>741</v>
      </c>
      <c r="AH1063" s="374" t="s">
        <v>2282</v>
      </c>
      <c r="AI1063" s="374">
        <v>5000</v>
      </c>
      <c r="AJ1063" s="374">
        <v>5000</v>
      </c>
      <c r="AK1063" s="374">
        <v>5000</v>
      </c>
      <c r="AL1063" s="369">
        <v>7.4999999999999997E-3</v>
      </c>
      <c r="AM1063" s="369" t="s">
        <v>34</v>
      </c>
      <c r="AN1063" s="369" t="s">
        <v>2296</v>
      </c>
      <c r="AO1063" s="367" t="s">
        <v>1324</v>
      </c>
      <c r="AP1063" s="370" t="s">
        <v>13</v>
      </c>
      <c r="AQ1063" s="376" t="s">
        <v>668</v>
      </c>
      <c r="AR1063" s="369" t="s">
        <v>34</v>
      </c>
      <c r="AS1063" s="369" t="s">
        <v>34</v>
      </c>
      <c r="AT1063" s="369"/>
      <c r="AX1063" s="680"/>
      <c r="AY1063" s="681"/>
      <c r="AZ1063" s="681"/>
      <c r="BA1063" s="681"/>
      <c r="BB1063" s="682"/>
      <c r="BC1063" s="681"/>
      <c r="BD1063" s="681"/>
      <c r="BE1063" s="681"/>
      <c r="BF1063" s="681"/>
      <c r="BG1063" s="682"/>
      <c r="BH1063" s="682"/>
      <c r="BI1063" s="683"/>
      <c r="BJ1063" s="683"/>
      <c r="BK1063" s="683"/>
      <c r="BL1063" s="682"/>
      <c r="BM1063" s="682"/>
      <c r="BN1063" s="682"/>
      <c r="BO1063" s="682"/>
      <c r="BP1063" s="682"/>
      <c r="BQ1063" s="682"/>
      <c r="BR1063" s="682"/>
      <c r="BS1063" s="682"/>
      <c r="BT1063" s="685"/>
      <c r="BU1063" s="686"/>
      <c r="BV1063" s="684"/>
      <c r="BW1063" s="687"/>
    </row>
    <row r="1064" spans="2:75" ht="15.75" customHeight="1">
      <c r="B1064" s="363" t="s">
        <v>1149</v>
      </c>
      <c r="C1064" s="364">
        <v>23565840000105</v>
      </c>
      <c r="D1064" s="365" t="s">
        <v>11</v>
      </c>
      <c r="E1064" s="365" t="s">
        <v>620</v>
      </c>
      <c r="F1064" s="365" t="s">
        <v>692</v>
      </c>
      <c r="G1064" s="366" t="s">
        <v>738</v>
      </c>
      <c r="H1064" s="366" t="s">
        <v>34</v>
      </c>
      <c r="I1064" s="366"/>
      <c r="J1064" s="366" t="s">
        <v>608</v>
      </c>
      <c r="K1064" s="367" t="s">
        <v>48</v>
      </c>
      <c r="L1064" s="368"/>
      <c r="M1064" s="368" t="s">
        <v>34</v>
      </c>
      <c r="N1064" s="367">
        <v>416517</v>
      </c>
      <c r="O1064" s="367" t="s">
        <v>1321</v>
      </c>
      <c r="P1064" s="371">
        <v>42458</v>
      </c>
      <c r="Q1064" s="372">
        <v>54170126.759999998</v>
      </c>
      <c r="R1064" s="372">
        <v>56365244.961071447</v>
      </c>
      <c r="S1064" s="367">
        <v>31</v>
      </c>
      <c r="T1064" s="369">
        <v>8.8619225346694419E-2</v>
      </c>
      <c r="U1064" s="369">
        <v>1.1455980228783547</v>
      </c>
      <c r="V1064" s="369">
        <v>0.11973405392648795</v>
      </c>
      <c r="W1064" s="369">
        <v>1.1737940874614747</v>
      </c>
      <c r="X1064" s="369">
        <v>0.18159472284425671</v>
      </c>
      <c r="Y1064" s="369">
        <v>1.3770657719252093</v>
      </c>
      <c r="Z1064" s="369">
        <v>0.15476223002061928</v>
      </c>
      <c r="AA1064" s="369">
        <v>0.87971868753563942</v>
      </c>
      <c r="AB1064" s="369">
        <v>1.240581250188299E-2</v>
      </c>
      <c r="AC1064" s="373">
        <v>1.2930334556798582</v>
      </c>
      <c r="AD1064" s="555">
        <v>26171796000139</v>
      </c>
      <c r="AE1064" s="370" t="s">
        <v>2542</v>
      </c>
      <c r="AF1064" s="370" t="s">
        <v>2287</v>
      </c>
      <c r="AG1064" s="374" t="s">
        <v>1445</v>
      </c>
      <c r="AH1064" s="374" t="s">
        <v>2282</v>
      </c>
      <c r="AI1064" s="374">
        <v>1000</v>
      </c>
      <c r="AJ1064" s="374">
        <v>1000</v>
      </c>
      <c r="AK1064" s="374">
        <v>1000</v>
      </c>
      <c r="AL1064" s="369">
        <v>8.0000000000000002E-3</v>
      </c>
      <c r="AM1064" s="369" t="s">
        <v>34</v>
      </c>
      <c r="AN1064" s="369" t="s">
        <v>64</v>
      </c>
      <c r="AO1064" s="367" t="s">
        <v>1324</v>
      </c>
      <c r="AP1064" s="370" t="s">
        <v>11</v>
      </c>
      <c r="AQ1064" s="376" t="s">
        <v>675</v>
      </c>
      <c r="AR1064" s="369">
        <v>1.5999999999999999E-3</v>
      </c>
      <c r="AS1064" s="369">
        <v>1.5999999999999999E-3</v>
      </c>
      <c r="AT1064" s="369"/>
      <c r="AX1064" s="680"/>
      <c r="AY1064" s="681"/>
      <c r="AZ1064" s="681"/>
      <c r="BA1064" s="681"/>
      <c r="BB1064" s="682"/>
      <c r="BC1064" s="681"/>
      <c r="BD1064" s="681"/>
      <c r="BE1064" s="681"/>
      <c r="BF1064" s="681"/>
      <c r="BG1064" s="682"/>
      <c r="BH1064" s="682"/>
      <c r="BI1064" s="683"/>
      <c r="BJ1064" s="683"/>
      <c r="BK1064" s="683"/>
      <c r="BL1064" s="682"/>
      <c r="BM1064" s="682"/>
      <c r="BN1064" s="682"/>
      <c r="BO1064" s="682"/>
      <c r="BP1064" s="682"/>
      <c r="BQ1064" s="682"/>
      <c r="BR1064" s="682"/>
      <c r="BS1064" s="682"/>
      <c r="BT1064" s="685"/>
      <c r="BU1064" s="686"/>
      <c r="BV1064" s="684"/>
      <c r="BW1064" s="687"/>
    </row>
    <row r="1065" spans="2:75" ht="15.75" customHeight="1">
      <c r="B1065" s="363" t="s">
        <v>1150</v>
      </c>
      <c r="C1065" s="364">
        <v>27717045000138</v>
      </c>
      <c r="D1065" s="365" t="s">
        <v>11</v>
      </c>
      <c r="E1065" s="365" t="s">
        <v>620</v>
      </c>
      <c r="F1065" s="365" t="s">
        <v>692</v>
      </c>
      <c r="G1065" s="366" t="s">
        <v>738</v>
      </c>
      <c r="H1065" s="366" t="s">
        <v>34</v>
      </c>
      <c r="I1065" s="366"/>
      <c r="J1065" s="366" t="s">
        <v>608</v>
      </c>
      <c r="K1065" s="367" t="s">
        <v>48</v>
      </c>
      <c r="L1065" s="368"/>
      <c r="M1065" s="368" t="s">
        <v>1418</v>
      </c>
      <c r="N1065" s="367">
        <v>447137</v>
      </c>
      <c r="O1065" s="367" t="s">
        <v>1321</v>
      </c>
      <c r="P1065" s="371">
        <v>42962</v>
      </c>
      <c r="Q1065" s="372">
        <v>56166471.100000001</v>
      </c>
      <c r="R1065" s="372">
        <v>49928076.76932539</v>
      </c>
      <c r="S1065" s="367">
        <v>5</v>
      </c>
      <c r="T1065" s="369">
        <v>8.7263017372144702E-2</v>
      </c>
      <c r="U1065" s="369">
        <v>1.1280660576848227</v>
      </c>
      <c r="V1065" s="369">
        <v>0.11782768806263344</v>
      </c>
      <c r="W1065" s="369">
        <v>1.1551053276128802</v>
      </c>
      <c r="X1065" s="369">
        <v>0.18262055910708463</v>
      </c>
      <c r="Y1065" s="369">
        <v>1.3848448746602131</v>
      </c>
      <c r="Z1065" s="369">
        <v>0.14759233760775459</v>
      </c>
      <c r="AA1065" s="369">
        <v>0.83896269466595341</v>
      </c>
      <c r="AB1065" s="369">
        <v>1.0866143213588074E-2</v>
      </c>
      <c r="AC1065" s="373">
        <v>1.3177226618216757</v>
      </c>
      <c r="AD1065" s="555">
        <v>26751126000191</v>
      </c>
      <c r="AE1065" s="370" t="s">
        <v>2542</v>
      </c>
      <c r="AF1065" s="370" t="s">
        <v>2287</v>
      </c>
      <c r="AG1065" s="374" t="s">
        <v>1445</v>
      </c>
      <c r="AH1065" s="374" t="s">
        <v>2282</v>
      </c>
      <c r="AI1065" s="374">
        <v>100</v>
      </c>
      <c r="AJ1065" s="374">
        <v>100</v>
      </c>
      <c r="AK1065" s="374">
        <v>100</v>
      </c>
      <c r="AL1065" s="369">
        <v>2E-3</v>
      </c>
      <c r="AM1065" s="369" t="s">
        <v>34</v>
      </c>
      <c r="AN1065" s="369" t="s">
        <v>64</v>
      </c>
      <c r="AO1065" s="367" t="s">
        <v>1324</v>
      </c>
      <c r="AP1065" s="370" t="s">
        <v>11</v>
      </c>
      <c r="AQ1065" s="376" t="s">
        <v>675</v>
      </c>
      <c r="AR1065" s="369">
        <v>3.9999999999999996E-4</v>
      </c>
      <c r="AS1065" s="369">
        <v>3.9999999999999996E-4</v>
      </c>
      <c r="AT1065" s="369"/>
      <c r="AW1065" s="680"/>
      <c r="AX1065" s="680"/>
      <c r="AY1065" s="681"/>
      <c r="AZ1065" s="681"/>
      <c r="BA1065" s="681"/>
      <c r="BB1065" s="682"/>
      <c r="BC1065" s="681"/>
      <c r="BD1065" s="681"/>
      <c r="BE1065" s="681"/>
      <c r="BF1065" s="681"/>
      <c r="BG1065" s="682"/>
      <c r="BH1065" s="682"/>
      <c r="BI1065" s="683"/>
      <c r="BJ1065" s="683"/>
      <c r="BK1065" s="683"/>
      <c r="BL1065" s="682"/>
      <c r="BM1065" s="682"/>
      <c r="BN1065" s="682"/>
      <c r="BO1065" s="682"/>
      <c r="BP1065" s="682"/>
      <c r="BQ1065" s="682"/>
      <c r="BR1065" s="682"/>
      <c r="BS1065" s="682"/>
      <c r="BT1065" s="685"/>
      <c r="BU1065" s="686"/>
      <c r="BV1065" s="684"/>
      <c r="BW1065" s="687"/>
    </row>
    <row r="1066" spans="2:75" ht="15.75" customHeight="1">
      <c r="B1066" s="363" t="s">
        <v>1151</v>
      </c>
      <c r="C1066" s="364">
        <v>29178368000126</v>
      </c>
      <c r="D1066" s="365" t="s">
        <v>11</v>
      </c>
      <c r="E1066" s="365" t="s">
        <v>661</v>
      </c>
      <c r="F1066" s="365"/>
      <c r="G1066" s="366"/>
      <c r="H1066" s="366" t="s">
        <v>34</v>
      </c>
      <c r="I1066" s="366" t="s">
        <v>34</v>
      </c>
      <c r="J1066" s="366" t="s">
        <v>611</v>
      </c>
      <c r="K1066" s="367" t="s">
        <v>48</v>
      </c>
      <c r="L1066" s="368"/>
      <c r="M1066" s="368" t="s">
        <v>34</v>
      </c>
      <c r="N1066" s="367">
        <v>466743</v>
      </c>
      <c r="O1066" s="367" t="s">
        <v>1321</v>
      </c>
      <c r="P1066" s="371">
        <v>43250</v>
      </c>
      <c r="Q1066" s="372">
        <v>23971810.879999999</v>
      </c>
      <c r="R1066" s="372">
        <v>44497730.589999989</v>
      </c>
      <c r="S1066" s="367">
        <v>5</v>
      </c>
      <c r="T1066" s="369">
        <v>-7.7758756259938999E-2</v>
      </c>
      <c r="U1066" s="369">
        <v>-1.0052026192326537</v>
      </c>
      <c r="V1066" s="369">
        <v>-7.1642711780980806E-2</v>
      </c>
      <c r="W1066" s="369">
        <v>-0.70233812971748311</v>
      </c>
      <c r="X1066" s="369">
        <v>-3.8133607719089246E-2</v>
      </c>
      <c r="Y1066" s="369">
        <v>-0.28917407470600165</v>
      </c>
      <c r="Z1066" s="369">
        <v>4.0121677596017147E-2</v>
      </c>
      <c r="AA1066" s="369">
        <v>0.22806462243270689</v>
      </c>
      <c r="AB1066" s="369">
        <v>8.0706841492984308E-2</v>
      </c>
      <c r="AC1066" s="373">
        <v>-2.0844393266231522</v>
      </c>
      <c r="AD1066" s="555">
        <v>29599922000149</v>
      </c>
      <c r="AE1066" s="370" t="s">
        <v>2313</v>
      </c>
      <c r="AF1066" s="370" t="s">
        <v>2278</v>
      </c>
      <c r="AG1066" s="374" t="s">
        <v>1444</v>
      </c>
      <c r="AH1066" s="374" t="s">
        <v>2279</v>
      </c>
      <c r="AI1066" s="374">
        <v>5000</v>
      </c>
      <c r="AJ1066" s="374">
        <v>5000</v>
      </c>
      <c r="AK1066" s="374">
        <v>5000</v>
      </c>
      <c r="AL1066" s="369">
        <v>9.0000000000000011E-3</v>
      </c>
      <c r="AM1066" s="369" t="s">
        <v>34</v>
      </c>
      <c r="AN1066" s="369" t="s">
        <v>34</v>
      </c>
      <c r="AO1066" s="367" t="s">
        <v>1324</v>
      </c>
      <c r="AP1066" s="370" t="s">
        <v>13</v>
      </c>
      <c r="AQ1066" s="376" t="s">
        <v>679</v>
      </c>
      <c r="AR1066" s="369">
        <v>5.3327999999999995E-3</v>
      </c>
      <c r="AS1066" s="369">
        <v>5.3327999999999995E-3</v>
      </c>
      <c r="AT1066" s="369"/>
      <c r="AX1066" s="680"/>
      <c r="AY1066" s="681"/>
      <c r="AZ1066" s="681"/>
      <c r="BA1066" s="681"/>
      <c r="BB1066" s="682"/>
      <c r="BC1066" s="681"/>
      <c r="BD1066" s="681"/>
      <c r="BE1066" s="681"/>
      <c r="BF1066" s="681"/>
      <c r="BG1066" s="682"/>
      <c r="BH1066" s="682"/>
      <c r="BI1066" s="683"/>
      <c r="BJ1066" s="683"/>
      <c r="BK1066" s="683"/>
      <c r="BL1066" s="682"/>
      <c r="BM1066" s="682"/>
      <c r="BN1066" s="682"/>
      <c r="BO1066" s="682"/>
      <c r="BP1066" s="682"/>
      <c r="BQ1066" s="682"/>
      <c r="BR1066" s="682"/>
      <c r="BS1066" s="682"/>
      <c r="BT1066" s="685"/>
      <c r="BU1066" s="686"/>
      <c r="BV1066" s="684"/>
      <c r="BW1066" s="687"/>
    </row>
    <row r="1067" spans="2:75" ht="15.75" customHeight="1">
      <c r="B1067" s="363" t="s">
        <v>1152</v>
      </c>
      <c r="C1067" s="364">
        <v>45560944000151</v>
      </c>
      <c r="D1067" s="365" t="s">
        <v>14</v>
      </c>
      <c r="E1067" s="365" t="s">
        <v>607</v>
      </c>
      <c r="F1067" s="365"/>
      <c r="G1067" s="366"/>
      <c r="H1067" s="366" t="s">
        <v>34</v>
      </c>
      <c r="I1067" s="366" t="s">
        <v>34</v>
      </c>
      <c r="J1067" s="366" t="s">
        <v>611</v>
      </c>
      <c r="K1067" s="367" t="s">
        <v>48</v>
      </c>
      <c r="L1067" s="368"/>
      <c r="M1067" s="368" t="s">
        <v>1418</v>
      </c>
      <c r="N1067" s="367">
        <v>646547</v>
      </c>
      <c r="O1067" s="367" t="s">
        <v>1321</v>
      </c>
      <c r="P1067" s="371">
        <v>44673</v>
      </c>
      <c r="Q1067" s="372">
        <v>7905837.8700000001</v>
      </c>
      <c r="R1067" s="372" t="s">
        <v>1421</v>
      </c>
      <c r="S1067" s="367">
        <v>32</v>
      </c>
      <c r="T1067" s="369" t="s">
        <v>1421</v>
      </c>
      <c r="U1067" s="369" t="s">
        <v>1421</v>
      </c>
      <c r="V1067" s="369" t="s">
        <v>1421</v>
      </c>
      <c r="W1067" s="369" t="s">
        <v>1421</v>
      </c>
      <c r="X1067" s="369" t="s">
        <v>1421</v>
      </c>
      <c r="Y1067" s="369" t="s">
        <v>1421</v>
      </c>
      <c r="Z1067" s="369" t="s">
        <v>1421</v>
      </c>
      <c r="AA1067" s="369" t="s">
        <v>1421</v>
      </c>
      <c r="AB1067" s="369" t="s">
        <v>1421</v>
      </c>
      <c r="AC1067" s="373" t="s">
        <v>1421</v>
      </c>
      <c r="AD1067" s="555">
        <v>0</v>
      </c>
      <c r="AE1067" s="370" t="s">
        <v>2543</v>
      </c>
      <c r="AF1067" s="370" t="s">
        <v>2278</v>
      </c>
      <c r="AG1067" s="374" t="s">
        <v>1444</v>
      </c>
      <c r="AH1067" s="374" t="s">
        <v>2279</v>
      </c>
      <c r="AI1067" s="374">
        <v>50000</v>
      </c>
      <c r="AJ1067" s="374">
        <v>0</v>
      </c>
      <c r="AK1067" s="374">
        <v>0</v>
      </c>
      <c r="AL1067" s="369">
        <v>1.6299999999999999E-2</v>
      </c>
      <c r="AM1067" s="369">
        <v>0.2</v>
      </c>
      <c r="AN1067" s="369" t="s">
        <v>2296</v>
      </c>
      <c r="AO1067" s="367" t="s">
        <v>1324</v>
      </c>
      <c r="AP1067" s="370" t="s">
        <v>716</v>
      </c>
      <c r="AQ1067" s="376" t="s">
        <v>694</v>
      </c>
      <c r="AR1067" s="369" t="s">
        <v>34</v>
      </c>
      <c r="AS1067" s="369" t="s">
        <v>34</v>
      </c>
      <c r="AT1067" s="369"/>
      <c r="AX1067" s="680"/>
      <c r="AY1067" s="681"/>
      <c r="AZ1067" s="681"/>
      <c r="BA1067" s="681"/>
      <c r="BB1067" s="682"/>
      <c r="BC1067" s="681"/>
      <c r="BD1067" s="681"/>
      <c r="BE1067" s="681"/>
      <c r="BF1067" s="681"/>
      <c r="BG1067" s="682"/>
      <c r="BH1067" s="682"/>
      <c r="BI1067" s="683"/>
      <c r="BJ1067" s="683"/>
      <c r="BK1067" s="683"/>
      <c r="BL1067" s="682"/>
      <c r="BM1067" s="682"/>
      <c r="BN1067" s="682"/>
      <c r="BO1067" s="682"/>
      <c r="BP1067" s="682"/>
      <c r="BQ1067" s="682"/>
      <c r="BR1067" s="682"/>
      <c r="BS1067" s="682"/>
      <c r="BT1067" s="685"/>
      <c r="BU1067" s="686"/>
      <c r="BV1067" s="684"/>
      <c r="BW1067" s="687"/>
    </row>
    <row r="1068" spans="2:75" ht="15.75" customHeight="1">
      <c r="B1068" s="363" t="s">
        <v>349</v>
      </c>
      <c r="C1068" s="364">
        <v>40102306000173</v>
      </c>
      <c r="D1068" s="365" t="s">
        <v>14</v>
      </c>
      <c r="E1068" s="365" t="s">
        <v>15</v>
      </c>
      <c r="F1068" s="365" t="s">
        <v>16</v>
      </c>
      <c r="G1068" s="366"/>
      <c r="H1068" s="366" t="s">
        <v>34</v>
      </c>
      <c r="I1068" s="366" t="s">
        <v>34</v>
      </c>
      <c r="J1068" s="366" t="s">
        <v>690</v>
      </c>
      <c r="K1068" s="367" t="s">
        <v>49</v>
      </c>
      <c r="L1068" s="368"/>
      <c r="M1068" s="368" t="s">
        <v>1418</v>
      </c>
      <c r="N1068" s="367">
        <v>568767</v>
      </c>
      <c r="O1068" s="367" t="s">
        <v>1321</v>
      </c>
      <c r="P1068" s="371">
        <v>44195</v>
      </c>
      <c r="Q1068" s="372">
        <v>80957607.049999997</v>
      </c>
      <c r="R1068" s="372">
        <v>109287732.0750397</v>
      </c>
      <c r="S1068" s="367">
        <v>15</v>
      </c>
      <c r="T1068" s="369">
        <v>-0.22624850941451924</v>
      </c>
      <c r="U1068" s="369">
        <v>-2.9247586406950701</v>
      </c>
      <c r="V1068" s="369">
        <v>-8.2300245812882866E-2</v>
      </c>
      <c r="W1068" s="369">
        <v>-0.8068175992028026</v>
      </c>
      <c r="X1068" s="369" t="s">
        <v>1421</v>
      </c>
      <c r="Y1068" s="369" t="s">
        <v>1421</v>
      </c>
      <c r="Z1068" s="369" t="s">
        <v>1421</v>
      </c>
      <c r="AA1068" s="369" t="s">
        <v>1421</v>
      </c>
      <c r="AB1068" s="369">
        <v>0.19308675285811283</v>
      </c>
      <c r="AC1068" s="373">
        <v>-0.85172484596598097</v>
      </c>
      <c r="AD1068" s="555">
        <v>40102272000117</v>
      </c>
      <c r="AE1068" s="370" t="s">
        <v>2543</v>
      </c>
      <c r="AF1068" s="370" t="s">
        <v>2278</v>
      </c>
      <c r="AG1068" s="374" t="s">
        <v>1444</v>
      </c>
      <c r="AH1068" s="374" t="s">
        <v>2282</v>
      </c>
      <c r="AI1068" s="374">
        <v>1000</v>
      </c>
      <c r="AJ1068" s="374">
        <v>1000</v>
      </c>
      <c r="AK1068" s="374">
        <v>1000</v>
      </c>
      <c r="AL1068" s="369">
        <v>1.4999999999999999E-2</v>
      </c>
      <c r="AM1068" s="369">
        <v>0.2</v>
      </c>
      <c r="AN1068" s="369" t="s">
        <v>34</v>
      </c>
      <c r="AO1068" s="367" t="s">
        <v>1324</v>
      </c>
      <c r="AP1068" s="370" t="s">
        <v>716</v>
      </c>
      <c r="AQ1068" s="376" t="s">
        <v>659</v>
      </c>
      <c r="AR1068" s="369">
        <v>3.0000000000000001E-3</v>
      </c>
      <c r="AS1068" s="369">
        <v>3.0000000000000001E-3</v>
      </c>
      <c r="AT1068" s="369"/>
      <c r="AW1068" s="680"/>
      <c r="AX1068" s="680"/>
      <c r="AY1068" s="681"/>
      <c r="AZ1068" s="681"/>
      <c r="BA1068" s="681"/>
      <c r="BB1068" s="682"/>
      <c r="BC1068" s="681"/>
      <c r="BD1068" s="681"/>
      <c r="BE1068" s="681"/>
      <c r="BF1068" s="681"/>
      <c r="BG1068" s="682"/>
      <c r="BH1068" s="682"/>
      <c r="BI1068" s="683"/>
      <c r="BJ1068" s="683"/>
      <c r="BK1068" s="683"/>
      <c r="BL1068" s="218"/>
      <c r="BM1068" s="682"/>
      <c r="BN1068" s="682"/>
      <c r="BO1068" s="682"/>
      <c r="BP1068" s="682"/>
      <c r="BQ1068" s="682"/>
      <c r="BR1068" s="682"/>
      <c r="BS1068" s="682"/>
      <c r="BT1068" s="685"/>
      <c r="BU1068" s="686"/>
      <c r="BV1068" s="684"/>
      <c r="BW1068" s="687"/>
    </row>
    <row r="1069" spans="2:75" ht="15.75" customHeight="1">
      <c r="B1069" s="363" t="s">
        <v>585</v>
      </c>
      <c r="C1069" s="364">
        <v>41088682000113</v>
      </c>
      <c r="D1069" s="365" t="s">
        <v>14</v>
      </c>
      <c r="E1069" s="365" t="s">
        <v>15</v>
      </c>
      <c r="F1069" s="365" t="s">
        <v>16</v>
      </c>
      <c r="G1069" s="366"/>
      <c r="H1069" s="366" t="s">
        <v>34</v>
      </c>
      <c r="I1069" s="366" t="s">
        <v>34</v>
      </c>
      <c r="J1069" s="366" t="s">
        <v>690</v>
      </c>
      <c r="K1069" s="367" t="s">
        <v>48</v>
      </c>
      <c r="L1069" s="368"/>
      <c r="M1069" s="368" t="s">
        <v>1418</v>
      </c>
      <c r="N1069" s="367">
        <v>634964</v>
      </c>
      <c r="O1069" s="367" t="s">
        <v>1321</v>
      </c>
      <c r="P1069" s="371">
        <v>44348</v>
      </c>
      <c r="Q1069" s="372">
        <v>28185394.440000001</v>
      </c>
      <c r="R1069" s="372">
        <v>11466992.891111108</v>
      </c>
      <c r="S1069" s="367">
        <v>15</v>
      </c>
      <c r="T1069" s="369">
        <v>-0.12114614471774476</v>
      </c>
      <c r="U1069" s="369">
        <v>-1.5660798582365427</v>
      </c>
      <c r="V1069" s="369">
        <v>-1.554543601656222E-2</v>
      </c>
      <c r="W1069" s="369">
        <v>-0.15239725278536403</v>
      </c>
      <c r="X1069" s="369" t="s">
        <v>1421</v>
      </c>
      <c r="Y1069" s="369" t="s">
        <v>1421</v>
      </c>
      <c r="Z1069" s="369" t="s">
        <v>1421</v>
      </c>
      <c r="AA1069" s="369" t="s">
        <v>1421</v>
      </c>
      <c r="AB1069" s="369">
        <v>0.17268030582022775</v>
      </c>
      <c r="AC1069" s="373">
        <v>-0.56704352501972966</v>
      </c>
      <c r="AD1069" s="555">
        <v>41536017000145</v>
      </c>
      <c r="AE1069" s="370" t="s">
        <v>2543</v>
      </c>
      <c r="AF1069" s="370" t="s">
        <v>2278</v>
      </c>
      <c r="AG1069" s="374" t="s">
        <v>1444</v>
      </c>
      <c r="AH1069" s="374" t="s">
        <v>2282</v>
      </c>
      <c r="AI1069" s="374">
        <v>1000</v>
      </c>
      <c r="AJ1069" s="374">
        <v>1000</v>
      </c>
      <c r="AK1069" s="374">
        <v>1000</v>
      </c>
      <c r="AL1069" s="369">
        <v>1.4999999999999999E-2</v>
      </c>
      <c r="AM1069" s="369">
        <v>0.2</v>
      </c>
      <c r="AN1069" s="369" t="s">
        <v>34</v>
      </c>
      <c r="AO1069" s="367" t="s">
        <v>1324</v>
      </c>
      <c r="AP1069" s="370" t="s">
        <v>716</v>
      </c>
      <c r="AQ1069" s="376" t="s">
        <v>659</v>
      </c>
      <c r="AR1069" s="369">
        <v>3.0000000000000001E-3</v>
      </c>
      <c r="AS1069" s="369">
        <v>3.0000000000000001E-3</v>
      </c>
      <c r="AT1069" s="369"/>
      <c r="AX1069" s="680"/>
      <c r="AY1069" s="681"/>
      <c r="AZ1069" s="681"/>
      <c r="BA1069" s="681"/>
      <c r="BB1069" s="682"/>
      <c r="BC1069" s="681"/>
      <c r="BD1069" s="681"/>
      <c r="BE1069" s="681"/>
      <c r="BF1069" s="681"/>
      <c r="BG1069" s="682"/>
      <c r="BH1069" s="682"/>
      <c r="BI1069" s="683"/>
      <c r="BJ1069" s="683"/>
      <c r="BK1069" s="683"/>
      <c r="BL1069" s="682"/>
      <c r="BM1069" s="682"/>
      <c r="BN1069" s="682"/>
      <c r="BO1069" s="682"/>
      <c r="BP1069" s="682"/>
      <c r="BQ1069" s="682"/>
      <c r="BR1069" s="682"/>
      <c r="BS1069" s="682"/>
      <c r="BT1069" s="685"/>
      <c r="BU1069" s="686"/>
      <c r="BV1069" s="684"/>
      <c r="BW1069" s="687"/>
    </row>
    <row r="1070" spans="2:75" ht="15.75" customHeight="1">
      <c r="B1070" s="363" t="s">
        <v>350</v>
      </c>
      <c r="C1070" s="364">
        <v>20468028000165</v>
      </c>
      <c r="D1070" s="365" t="s">
        <v>14</v>
      </c>
      <c r="E1070" s="365" t="s">
        <v>607</v>
      </c>
      <c r="F1070" s="365"/>
      <c r="G1070" s="366"/>
      <c r="H1070" s="366" t="s">
        <v>34</v>
      </c>
      <c r="I1070" s="366" t="s">
        <v>34</v>
      </c>
      <c r="J1070" s="366" t="s">
        <v>608</v>
      </c>
      <c r="K1070" s="367" t="s">
        <v>48</v>
      </c>
      <c r="L1070" s="368"/>
      <c r="M1070" s="368" t="s">
        <v>34</v>
      </c>
      <c r="N1070" s="367">
        <v>383872</v>
      </c>
      <c r="O1070" s="367" t="s">
        <v>1321</v>
      </c>
      <c r="P1070" s="371">
        <v>41974</v>
      </c>
      <c r="Q1070" s="372">
        <v>72016689.989999995</v>
      </c>
      <c r="R1070" s="372">
        <v>81074422.520158708</v>
      </c>
      <c r="S1070" s="367">
        <v>32</v>
      </c>
      <c r="T1070" s="369">
        <v>7.9949631324609971E-2</v>
      </c>
      <c r="U1070" s="369">
        <v>1.0335244888116477</v>
      </c>
      <c r="V1070" s="369">
        <v>-0.12331271674780087</v>
      </c>
      <c r="W1070" s="369">
        <v>-1.208876949211519</v>
      </c>
      <c r="X1070" s="369">
        <v>7.427713003581804E-3</v>
      </c>
      <c r="Y1070" s="369">
        <v>5.6325697028589541E-2</v>
      </c>
      <c r="Z1070" s="369">
        <v>0.1070211745367935</v>
      </c>
      <c r="AA1070" s="369">
        <v>0.60834305107575004</v>
      </c>
      <c r="AB1070" s="369">
        <v>0.23520647107346157</v>
      </c>
      <c r="AC1070" s="373">
        <v>-0.85490860027481397</v>
      </c>
      <c r="AD1070" s="555">
        <v>0</v>
      </c>
      <c r="AE1070" s="370" t="s">
        <v>2544</v>
      </c>
      <c r="AF1070" s="370" t="s">
        <v>2278</v>
      </c>
      <c r="AG1070" s="374" t="s">
        <v>1444</v>
      </c>
      <c r="AH1070" s="374" t="s">
        <v>2282</v>
      </c>
      <c r="AI1070" s="374">
        <v>1000</v>
      </c>
      <c r="AJ1070" s="374">
        <v>1000</v>
      </c>
      <c r="AK1070" s="374">
        <v>1000</v>
      </c>
      <c r="AL1070" s="369">
        <v>1.66E-2</v>
      </c>
      <c r="AM1070" s="369">
        <v>0.2</v>
      </c>
      <c r="AN1070" s="369" t="s">
        <v>2296</v>
      </c>
      <c r="AO1070" s="367" t="s">
        <v>1324</v>
      </c>
      <c r="AP1070" s="370" t="s">
        <v>716</v>
      </c>
      <c r="AQ1070" s="376" t="s">
        <v>659</v>
      </c>
      <c r="AR1070" s="369">
        <v>3.8733333333333328E-3</v>
      </c>
      <c r="AS1070" s="369">
        <v>3.8733333333333328E-3</v>
      </c>
      <c r="AT1070" s="369"/>
      <c r="AX1070" s="680"/>
      <c r="AY1070" s="681"/>
      <c r="AZ1070" s="681"/>
      <c r="BA1070" s="681"/>
      <c r="BB1070" s="682"/>
      <c r="BC1070" s="681"/>
      <c r="BD1070" s="681"/>
      <c r="BE1070" s="681"/>
      <c r="BF1070" s="681"/>
      <c r="BG1070" s="682"/>
      <c r="BH1070" s="682"/>
      <c r="BI1070" s="683"/>
      <c r="BJ1070" s="683"/>
      <c r="BK1070" s="683"/>
      <c r="BL1070" s="682"/>
      <c r="BM1070" s="682"/>
      <c r="BN1070" s="682"/>
      <c r="BO1070" s="682"/>
      <c r="BP1070" s="682"/>
      <c r="BQ1070" s="682"/>
      <c r="BR1070" s="682"/>
      <c r="BS1070" s="682"/>
      <c r="BT1070" s="685"/>
      <c r="BU1070" s="686"/>
      <c r="BV1070" s="684"/>
      <c r="BW1070" s="687"/>
    </row>
    <row r="1071" spans="2:75" ht="15.75" customHeight="1">
      <c r="B1071" s="363" t="s">
        <v>351</v>
      </c>
      <c r="C1071" s="364">
        <v>26362460000153</v>
      </c>
      <c r="D1071" s="365" t="s">
        <v>14</v>
      </c>
      <c r="E1071" s="365" t="s">
        <v>614</v>
      </c>
      <c r="F1071" s="365"/>
      <c r="G1071" s="366"/>
      <c r="H1071" s="366" t="s">
        <v>1338</v>
      </c>
      <c r="I1071" s="366" t="s">
        <v>34</v>
      </c>
      <c r="J1071" s="366" t="s">
        <v>608</v>
      </c>
      <c r="K1071" s="367" t="s">
        <v>48</v>
      </c>
      <c r="L1071" s="368"/>
      <c r="M1071" s="368" t="s">
        <v>34</v>
      </c>
      <c r="N1071" s="367">
        <v>432369</v>
      </c>
      <c r="O1071" s="367" t="s">
        <v>1321</v>
      </c>
      <c r="P1071" s="371">
        <v>42733</v>
      </c>
      <c r="Q1071" s="372">
        <v>116831634.79000001</v>
      </c>
      <c r="R1071" s="372">
        <v>127195395.57642861</v>
      </c>
      <c r="S1071" s="367">
        <v>32</v>
      </c>
      <c r="T1071" s="369">
        <v>0.13328984886626372</v>
      </c>
      <c r="U1071" s="369">
        <v>1.7230638919892358</v>
      </c>
      <c r="V1071" s="369">
        <v>-6.9926117857120995E-2</v>
      </c>
      <c r="W1071" s="369">
        <v>-0.68550976942796993</v>
      </c>
      <c r="X1071" s="369">
        <v>7.2893527541111114E-2</v>
      </c>
      <c r="Y1071" s="369">
        <v>0.55276486122254276</v>
      </c>
      <c r="Z1071" s="369">
        <v>0.30849861117317556</v>
      </c>
      <c r="AA1071" s="369">
        <v>1.7536061175370468</v>
      </c>
      <c r="AB1071" s="369">
        <v>0.22415385410609492</v>
      </c>
      <c r="AC1071" s="373">
        <v>-0.64487752304811041</v>
      </c>
      <c r="AD1071" s="555">
        <v>34719644000156</v>
      </c>
      <c r="AE1071" s="370" t="s">
        <v>2544</v>
      </c>
      <c r="AF1071" s="370" t="s">
        <v>2278</v>
      </c>
      <c r="AG1071" s="374" t="s">
        <v>1444</v>
      </c>
      <c r="AH1071" s="374" t="s">
        <v>2279</v>
      </c>
      <c r="AI1071" s="374">
        <v>10000</v>
      </c>
      <c r="AJ1071" s="374">
        <v>1000</v>
      </c>
      <c r="AK1071" s="374">
        <v>10000</v>
      </c>
      <c r="AL1071" s="369">
        <v>0.02</v>
      </c>
      <c r="AM1071" s="369">
        <v>0.2</v>
      </c>
      <c r="AN1071" s="369" t="s">
        <v>34</v>
      </c>
      <c r="AO1071" s="367" t="s">
        <v>1324</v>
      </c>
      <c r="AP1071" s="370" t="s">
        <v>716</v>
      </c>
      <c r="AQ1071" s="376" t="s">
        <v>659</v>
      </c>
      <c r="AR1071" s="369">
        <v>4.6666666666666662E-3</v>
      </c>
      <c r="AS1071" s="369">
        <v>4.6666666666666662E-3</v>
      </c>
      <c r="AT1071" s="369"/>
      <c r="AW1071" s="680"/>
      <c r="AX1071" s="680"/>
      <c r="AY1071" s="681"/>
      <c r="AZ1071" s="681"/>
      <c r="BA1071" s="681"/>
      <c r="BB1071" s="682"/>
      <c r="BC1071" s="681"/>
      <c r="BD1071" s="681"/>
      <c r="BE1071" s="681"/>
      <c r="BF1071" s="681"/>
      <c r="BG1071" s="682"/>
      <c r="BH1071" s="682"/>
      <c r="BI1071" s="683"/>
      <c r="BJ1071" s="683"/>
      <c r="BK1071" s="683"/>
      <c r="BL1071" s="218"/>
      <c r="BM1071" s="682"/>
      <c r="BN1071" s="682"/>
      <c r="BO1071" s="682"/>
      <c r="BP1071" s="682"/>
      <c r="BQ1071" s="682"/>
      <c r="BR1071" s="682"/>
      <c r="BS1071" s="682"/>
      <c r="BT1071" s="685"/>
      <c r="BU1071" s="686"/>
      <c r="BV1071" s="684"/>
      <c r="BW1071" s="687"/>
    </row>
    <row r="1072" spans="2:75" ht="15.75" customHeight="1">
      <c r="B1072" s="363" t="s">
        <v>1153</v>
      </c>
      <c r="C1072" s="364">
        <v>10500884000105</v>
      </c>
      <c r="D1072" s="365" t="s">
        <v>14</v>
      </c>
      <c r="E1072" s="365" t="s">
        <v>607</v>
      </c>
      <c r="F1072" s="365"/>
      <c r="G1072" s="366"/>
      <c r="H1072" s="366" t="s">
        <v>34</v>
      </c>
      <c r="I1072" s="366" t="s">
        <v>34</v>
      </c>
      <c r="J1072" s="366" t="s">
        <v>608</v>
      </c>
      <c r="K1072" s="367" t="s">
        <v>48</v>
      </c>
      <c r="L1072" s="368" t="s">
        <v>715</v>
      </c>
      <c r="M1072" s="368" t="s">
        <v>34</v>
      </c>
      <c r="N1072" s="367">
        <v>298761</v>
      </c>
      <c r="O1072" s="367" t="s">
        <v>1321</v>
      </c>
      <c r="P1072" s="371">
        <v>40949</v>
      </c>
      <c r="Q1072" s="372">
        <v>1495688879.21</v>
      </c>
      <c r="R1072" s="372">
        <v>1578962106.5321434</v>
      </c>
      <c r="S1072" s="367">
        <v>29</v>
      </c>
      <c r="T1072" s="369">
        <v>8.1465230817971301E-2</v>
      </c>
      <c r="U1072" s="369">
        <v>1.053116939279112</v>
      </c>
      <c r="V1072" s="369">
        <v>7.2723682335522621E-3</v>
      </c>
      <c r="W1072" s="369">
        <v>7.1293525563138685E-2</v>
      </c>
      <c r="X1072" s="369">
        <v>0.13115566943890888</v>
      </c>
      <c r="Y1072" s="369">
        <v>0.9945772671662787</v>
      </c>
      <c r="Z1072" s="369">
        <v>0.34129049214655716</v>
      </c>
      <c r="AA1072" s="369">
        <v>1.9400057997326621</v>
      </c>
      <c r="AB1072" s="369">
        <v>0.1976683044371278</v>
      </c>
      <c r="AC1072" s="373">
        <v>-0.35617818763525028</v>
      </c>
      <c r="AD1072" s="555">
        <v>36352539000157</v>
      </c>
      <c r="AE1072" s="370" t="s">
        <v>2545</v>
      </c>
      <c r="AF1072" s="370" t="s">
        <v>2287</v>
      </c>
      <c r="AG1072" s="374" t="s">
        <v>1445</v>
      </c>
      <c r="AH1072" s="374" t="s">
        <v>2282</v>
      </c>
      <c r="AI1072" s="374">
        <v>5000</v>
      </c>
      <c r="AJ1072" s="374">
        <v>1000</v>
      </c>
      <c r="AK1072" s="374">
        <v>5000</v>
      </c>
      <c r="AL1072" s="369">
        <v>1.8500000000000003E-2</v>
      </c>
      <c r="AM1072" s="369">
        <v>0.15</v>
      </c>
      <c r="AN1072" s="369" t="s">
        <v>666</v>
      </c>
      <c r="AO1072" s="367" t="s">
        <v>1324</v>
      </c>
      <c r="AP1072" s="370" t="s">
        <v>716</v>
      </c>
      <c r="AQ1072" s="376" t="s">
        <v>659</v>
      </c>
      <c r="AR1072" s="369">
        <v>5.3333333333333332E-3</v>
      </c>
      <c r="AS1072" s="369">
        <v>5.3333333333333332E-3</v>
      </c>
      <c r="AT1072" s="369"/>
      <c r="AX1072" s="680"/>
      <c r="AY1072" s="681"/>
      <c r="AZ1072" s="681"/>
      <c r="BA1072" s="681"/>
      <c r="BB1072" s="682"/>
      <c r="BC1072" s="681"/>
      <c r="BD1072" s="681"/>
      <c r="BE1072" s="681"/>
      <c r="BF1072" s="681"/>
      <c r="BG1072" s="682"/>
      <c r="BH1072" s="682"/>
      <c r="BI1072" s="683"/>
      <c r="BJ1072" s="683"/>
      <c r="BK1072" s="683"/>
      <c r="BL1072" s="682"/>
      <c r="BM1072" s="682"/>
      <c r="BN1072" s="682"/>
      <c r="BO1072" s="682"/>
      <c r="BP1072" s="682"/>
      <c r="BQ1072" s="682"/>
      <c r="BR1072" s="682"/>
      <c r="BS1072" s="682"/>
      <c r="BT1072" s="685"/>
      <c r="BU1072" s="686"/>
      <c r="BV1072" s="684"/>
      <c r="BW1072" s="687"/>
    </row>
    <row r="1073" spans="2:75" ht="15.75" customHeight="1">
      <c r="B1073" s="363" t="s">
        <v>1154</v>
      </c>
      <c r="C1073" s="364">
        <v>28911549000157</v>
      </c>
      <c r="D1073" s="365" t="s">
        <v>13</v>
      </c>
      <c r="E1073" s="365" t="s">
        <v>615</v>
      </c>
      <c r="F1073" s="365" t="s">
        <v>619</v>
      </c>
      <c r="G1073" s="366" t="s">
        <v>34</v>
      </c>
      <c r="H1073" s="366" t="s">
        <v>865</v>
      </c>
      <c r="I1073" s="366" t="s">
        <v>34</v>
      </c>
      <c r="J1073" s="366" t="s">
        <v>611</v>
      </c>
      <c r="K1073" s="367" t="s">
        <v>48</v>
      </c>
      <c r="L1073" s="368"/>
      <c r="M1073" s="368" t="s">
        <v>34</v>
      </c>
      <c r="N1073" s="367">
        <v>456748</v>
      </c>
      <c r="O1073" s="367" t="s">
        <v>1321</v>
      </c>
      <c r="P1073" s="371">
        <v>43102</v>
      </c>
      <c r="Q1073" s="372">
        <v>220398400.09</v>
      </c>
      <c r="R1073" s="372">
        <v>225791259.36702394</v>
      </c>
      <c r="S1073" s="367">
        <v>30</v>
      </c>
      <c r="T1073" s="369">
        <v>8.4224524665676315E-2</v>
      </c>
      <c r="U1073" s="369">
        <v>1.0887868694111427</v>
      </c>
      <c r="V1073" s="369">
        <v>0.1252600276073359</v>
      </c>
      <c r="W1073" s="369">
        <v>1.2279671069270097</v>
      </c>
      <c r="X1073" s="369">
        <v>0.1484718827707503</v>
      </c>
      <c r="Y1073" s="369">
        <v>1.1258892585344682</v>
      </c>
      <c r="Z1073" s="369">
        <v>0.39172819088256361</v>
      </c>
      <c r="AA1073" s="369">
        <v>2.2267100306580367</v>
      </c>
      <c r="AB1073" s="369">
        <v>6.5060291183868815E-2</v>
      </c>
      <c r="AC1073" s="373">
        <v>0.35346353384472495</v>
      </c>
      <c r="AD1073" s="555">
        <v>42870882000196</v>
      </c>
      <c r="AE1073" s="370" t="s">
        <v>2545</v>
      </c>
      <c r="AF1073" s="370" t="s">
        <v>2287</v>
      </c>
      <c r="AG1073" s="374" t="s">
        <v>1445</v>
      </c>
      <c r="AH1073" s="374" t="s">
        <v>2282</v>
      </c>
      <c r="AI1073" s="374">
        <v>5000</v>
      </c>
      <c r="AJ1073" s="374">
        <v>1000</v>
      </c>
      <c r="AK1073" s="374">
        <v>5000</v>
      </c>
      <c r="AL1073" s="369">
        <v>1.55E-2</v>
      </c>
      <c r="AM1073" s="369">
        <v>0.15</v>
      </c>
      <c r="AN1073" s="369" t="s">
        <v>64</v>
      </c>
      <c r="AO1073" s="367" t="s">
        <v>1324</v>
      </c>
      <c r="AP1073" s="370" t="s">
        <v>13</v>
      </c>
      <c r="AQ1073" s="376" t="s">
        <v>668</v>
      </c>
      <c r="AR1073" s="369">
        <v>4.5333333333333337E-3</v>
      </c>
      <c r="AS1073" s="369">
        <v>4.5333333333333337E-3</v>
      </c>
      <c r="AT1073" s="369"/>
      <c r="AX1073" s="680"/>
      <c r="AY1073" s="681"/>
      <c r="AZ1073" s="681"/>
      <c r="BA1073" s="681"/>
      <c r="BB1073" s="682"/>
      <c r="BC1073" s="681"/>
      <c r="BD1073" s="681"/>
      <c r="BE1073" s="681"/>
      <c r="BF1073" s="681"/>
      <c r="BG1073" s="682"/>
      <c r="BH1073" s="682"/>
      <c r="BI1073" s="683"/>
      <c r="BJ1073" s="683"/>
      <c r="BK1073" s="683"/>
      <c r="BL1073" s="682"/>
      <c r="BM1073" s="682"/>
      <c r="BN1073" s="682"/>
      <c r="BO1073" s="682"/>
      <c r="BP1073" s="682"/>
      <c r="BQ1073" s="682"/>
      <c r="BR1073" s="682"/>
      <c r="BS1073" s="682"/>
      <c r="BT1073" s="685"/>
      <c r="BU1073" s="686"/>
      <c r="BV1073" s="684"/>
      <c r="BW1073" s="687"/>
    </row>
    <row r="1074" spans="2:75" ht="15.75" customHeight="1">
      <c r="B1074" s="363" t="s">
        <v>1155</v>
      </c>
      <c r="C1074" s="364">
        <v>13504068000150</v>
      </c>
      <c r="D1074" s="365" t="s">
        <v>14</v>
      </c>
      <c r="E1074" s="365" t="s">
        <v>607</v>
      </c>
      <c r="F1074" s="365"/>
      <c r="G1074" s="366"/>
      <c r="H1074" s="366" t="s">
        <v>34</v>
      </c>
      <c r="I1074" s="366" t="s">
        <v>34</v>
      </c>
      <c r="J1074" s="366" t="s">
        <v>608</v>
      </c>
      <c r="K1074" s="367" t="s">
        <v>48</v>
      </c>
      <c r="L1074" s="368"/>
      <c r="M1074" s="368" t="s">
        <v>34</v>
      </c>
      <c r="N1074" s="367">
        <v>439924</v>
      </c>
      <c r="O1074" s="367" t="s">
        <v>1321</v>
      </c>
      <c r="P1074" s="371">
        <v>42857</v>
      </c>
      <c r="Q1074" s="372">
        <v>70150873.019999996</v>
      </c>
      <c r="R1074" s="372">
        <v>71691145.191706374</v>
      </c>
      <c r="S1074" s="367">
        <v>3</v>
      </c>
      <c r="T1074" s="369">
        <v>-8.12736970129605E-2</v>
      </c>
      <c r="U1074" s="369">
        <v>-1.0506409443979072</v>
      </c>
      <c r="V1074" s="369">
        <v>-0.2507605099506669</v>
      </c>
      <c r="W1074" s="369">
        <v>-2.4582914742837585</v>
      </c>
      <c r="X1074" s="369">
        <v>-0.12655396643124828</v>
      </c>
      <c r="Y1074" s="369">
        <v>-0.95968171731128948</v>
      </c>
      <c r="Z1074" s="369">
        <v>6.1982624067862258E-3</v>
      </c>
      <c r="AA1074" s="369">
        <v>3.5232932924092616E-2</v>
      </c>
      <c r="AB1074" s="369">
        <v>0.25652688305002153</v>
      </c>
      <c r="AC1074" s="373">
        <v>-1.3754561706131543</v>
      </c>
      <c r="AD1074" s="555">
        <v>36327079000107</v>
      </c>
      <c r="AE1074" s="370" t="s">
        <v>2452</v>
      </c>
      <c r="AF1074" s="370" t="s">
        <v>2287</v>
      </c>
      <c r="AG1074" s="374" t="s">
        <v>1445</v>
      </c>
      <c r="AH1074" s="374" t="s">
        <v>2279</v>
      </c>
      <c r="AI1074" s="374">
        <v>500</v>
      </c>
      <c r="AJ1074" s="374">
        <v>100</v>
      </c>
      <c r="AK1074" s="374">
        <v>500</v>
      </c>
      <c r="AL1074" s="369">
        <v>1.8000000000000002E-2</v>
      </c>
      <c r="AM1074" s="369">
        <v>0.15</v>
      </c>
      <c r="AN1074" s="369" t="s">
        <v>2296</v>
      </c>
      <c r="AO1074" s="367" t="s">
        <v>1324</v>
      </c>
      <c r="AP1074" s="370" t="s">
        <v>716</v>
      </c>
      <c r="AQ1074" s="376" t="s">
        <v>659</v>
      </c>
      <c r="AR1074" s="369">
        <v>4.7999999999999996E-3</v>
      </c>
      <c r="AS1074" s="369">
        <v>4.7999999999999996E-3</v>
      </c>
      <c r="AT1074" s="369"/>
      <c r="AX1074" s="680"/>
      <c r="AY1074" s="681"/>
      <c r="AZ1074" s="681"/>
      <c r="BA1074" s="681"/>
      <c r="BB1074" s="682"/>
      <c r="BC1074" s="681"/>
      <c r="BD1074" s="681"/>
      <c r="BE1074" s="681"/>
      <c r="BF1074" s="681"/>
      <c r="BG1074" s="682"/>
      <c r="BH1074" s="682"/>
      <c r="BI1074" s="683"/>
      <c r="BJ1074" s="683"/>
      <c r="BK1074" s="683"/>
      <c r="BL1074" s="682"/>
      <c r="BM1074" s="682"/>
      <c r="BN1074" s="682"/>
      <c r="BO1074" s="682"/>
      <c r="BP1074" s="682"/>
      <c r="BQ1074" s="682"/>
      <c r="BR1074" s="682"/>
      <c r="BS1074" s="682"/>
      <c r="BT1074" s="685"/>
      <c r="BU1074" s="686"/>
      <c r="BV1074" s="684"/>
      <c r="BW1074" s="687"/>
    </row>
    <row r="1075" spans="2:75" ht="15.75" customHeight="1">
      <c r="B1075" s="363" t="s">
        <v>352</v>
      </c>
      <c r="C1075" s="364">
        <v>17155131000140</v>
      </c>
      <c r="D1075" s="365" t="s">
        <v>13</v>
      </c>
      <c r="E1075" s="365" t="s">
        <v>615</v>
      </c>
      <c r="F1075" s="365" t="s">
        <v>619</v>
      </c>
      <c r="G1075" s="366" t="s">
        <v>34</v>
      </c>
      <c r="H1075" s="366" t="s">
        <v>1338</v>
      </c>
      <c r="I1075" s="366" t="s">
        <v>34</v>
      </c>
      <c r="J1075" s="366"/>
      <c r="K1075" s="367" t="s">
        <v>48</v>
      </c>
      <c r="L1075" s="368"/>
      <c r="M1075" s="368" t="s">
        <v>34</v>
      </c>
      <c r="N1075" s="367">
        <v>386278</v>
      </c>
      <c r="O1075" s="367" t="s">
        <v>1321</v>
      </c>
      <c r="P1075" s="371">
        <v>41269</v>
      </c>
      <c r="Q1075" s="372">
        <v>61993222.350000001</v>
      </c>
      <c r="R1075" s="372">
        <v>92906936.276587233</v>
      </c>
      <c r="S1075" s="367">
        <v>4</v>
      </c>
      <c r="T1075" s="369">
        <v>6.8097836959517544E-3</v>
      </c>
      <c r="U1075" s="369">
        <v>8.8031402980466009E-2</v>
      </c>
      <c r="V1075" s="369">
        <v>-3.1830323647685899E-2</v>
      </c>
      <c r="W1075" s="369">
        <v>-0.31204360392389152</v>
      </c>
      <c r="X1075" s="369">
        <v>3.453717460603456E-2</v>
      </c>
      <c r="Y1075" s="369">
        <v>0.26190166907969098</v>
      </c>
      <c r="Z1075" s="369">
        <v>0.14284666939234159</v>
      </c>
      <c r="AA1075" s="369">
        <v>0.81198677803961306</v>
      </c>
      <c r="AB1075" s="369">
        <v>8.8067816560702256E-2</v>
      </c>
      <c r="AC1075" s="373">
        <v>-1.4265864358337881</v>
      </c>
      <c r="AD1075" s="555">
        <v>0</v>
      </c>
      <c r="AE1075" s="370" t="s">
        <v>2546</v>
      </c>
      <c r="AF1075" s="370" t="s">
        <v>2284</v>
      </c>
      <c r="AG1075" s="374" t="s">
        <v>719</v>
      </c>
      <c r="AH1075" s="374" t="s">
        <v>2282</v>
      </c>
      <c r="AI1075" s="374">
        <v>10000</v>
      </c>
      <c r="AJ1075" s="374">
        <v>1000</v>
      </c>
      <c r="AK1075" s="374">
        <v>10000</v>
      </c>
      <c r="AL1075" s="369">
        <v>0.02</v>
      </c>
      <c r="AM1075" s="369">
        <v>0.2</v>
      </c>
      <c r="AN1075" s="369" t="s">
        <v>64</v>
      </c>
      <c r="AO1075" s="367" t="s">
        <v>1324</v>
      </c>
      <c r="AP1075" s="370" t="s">
        <v>13</v>
      </c>
      <c r="AQ1075" s="376" t="s">
        <v>678</v>
      </c>
      <c r="AR1075" s="369">
        <v>6.0000000000000001E-3</v>
      </c>
      <c r="AS1075" s="369">
        <v>6.0000000000000001E-3</v>
      </c>
      <c r="AT1075" s="369"/>
      <c r="AX1075" s="680"/>
      <c r="AY1075" s="681"/>
      <c r="AZ1075" s="681"/>
      <c r="BA1075" s="681"/>
      <c r="BB1075" s="682"/>
      <c r="BC1075" s="681"/>
      <c r="BD1075" s="681"/>
      <c r="BE1075" s="681"/>
      <c r="BF1075" s="681"/>
      <c r="BG1075" s="682"/>
      <c r="BH1075" s="682"/>
      <c r="BI1075" s="683"/>
      <c r="BJ1075" s="683"/>
      <c r="BK1075" s="683"/>
      <c r="BL1075" s="682"/>
      <c r="BM1075" s="682"/>
      <c r="BN1075" s="682"/>
      <c r="BO1075" s="682"/>
      <c r="BP1075" s="682"/>
      <c r="BQ1075" s="682"/>
      <c r="BR1075" s="682"/>
      <c r="BS1075" s="682"/>
      <c r="BT1075" s="685"/>
      <c r="BU1075" s="686"/>
      <c r="BV1075" s="684"/>
      <c r="BW1075" s="687"/>
    </row>
    <row r="1076" spans="2:75" ht="15.75" customHeight="1">
      <c r="B1076" s="363" t="s">
        <v>1156</v>
      </c>
      <c r="C1076" s="364">
        <v>27250923000158</v>
      </c>
      <c r="D1076" s="365" t="s">
        <v>14</v>
      </c>
      <c r="E1076" s="365" t="s">
        <v>607</v>
      </c>
      <c r="F1076" s="365"/>
      <c r="G1076" s="366"/>
      <c r="H1076" s="366" t="s">
        <v>34</v>
      </c>
      <c r="I1076" s="366" t="s">
        <v>34</v>
      </c>
      <c r="J1076" s="366" t="s">
        <v>608</v>
      </c>
      <c r="K1076" s="367" t="s">
        <v>48</v>
      </c>
      <c r="L1076" s="368"/>
      <c r="M1076" s="368" t="s">
        <v>34</v>
      </c>
      <c r="N1076" s="367">
        <v>440582</v>
      </c>
      <c r="O1076" s="367" t="s">
        <v>1321</v>
      </c>
      <c r="P1076" s="371">
        <v>42878</v>
      </c>
      <c r="Q1076" s="372">
        <v>51924793.350000001</v>
      </c>
      <c r="R1076" s="372">
        <v>67039136.40075399</v>
      </c>
      <c r="S1076" s="367">
        <v>3</v>
      </c>
      <c r="T1076" s="369">
        <v>-8.3217585738011524E-2</v>
      </c>
      <c r="U1076" s="369">
        <v>-1.0757699733575026</v>
      </c>
      <c r="V1076" s="369">
        <v>-0.25490443248883288</v>
      </c>
      <c r="W1076" s="369">
        <v>-2.4989157713378276</v>
      </c>
      <c r="X1076" s="369">
        <v>-0.10857134183223627</v>
      </c>
      <c r="Y1076" s="369">
        <v>-0.82331620824350815</v>
      </c>
      <c r="Z1076" s="369">
        <v>8.7306688564783519E-2</v>
      </c>
      <c r="AA1076" s="369">
        <v>0.49627952160589345</v>
      </c>
      <c r="AB1076" s="369">
        <v>0.25900932526742665</v>
      </c>
      <c r="AC1076" s="373">
        <v>-1.3810666903703448</v>
      </c>
      <c r="AD1076" s="555">
        <v>0</v>
      </c>
      <c r="AE1076" s="370" t="s">
        <v>2546</v>
      </c>
      <c r="AF1076" s="370" t="s">
        <v>2284</v>
      </c>
      <c r="AG1076" s="374" t="s">
        <v>719</v>
      </c>
      <c r="AH1076" s="374" t="s">
        <v>2282</v>
      </c>
      <c r="AI1076" s="374">
        <v>5000</v>
      </c>
      <c r="AJ1076" s="374">
        <v>1000</v>
      </c>
      <c r="AK1076" s="374">
        <v>5000</v>
      </c>
      <c r="AL1076" s="369">
        <v>0.02</v>
      </c>
      <c r="AM1076" s="369">
        <v>0.2</v>
      </c>
      <c r="AN1076" s="369" t="s">
        <v>666</v>
      </c>
      <c r="AO1076" s="367" t="s">
        <v>1324</v>
      </c>
      <c r="AP1076" s="370" t="s">
        <v>716</v>
      </c>
      <c r="AQ1076" s="376" t="s">
        <v>659</v>
      </c>
      <c r="AR1076" s="369">
        <v>6.0000000000000001E-3</v>
      </c>
      <c r="AS1076" s="369">
        <v>6.0000000000000001E-3</v>
      </c>
      <c r="AT1076" s="369"/>
      <c r="AX1076" s="680"/>
      <c r="AY1076" s="681"/>
      <c r="AZ1076" s="681"/>
      <c r="BA1076" s="681"/>
      <c r="BB1076" s="682"/>
      <c r="BC1076" s="681"/>
      <c r="BD1076" s="681"/>
      <c r="BE1076" s="681"/>
      <c r="BF1076" s="681"/>
      <c r="BG1076" s="682"/>
      <c r="BH1076" s="682"/>
      <c r="BI1076" s="683"/>
      <c r="BJ1076" s="683"/>
      <c r="BK1076" s="683"/>
      <c r="BL1076" s="682"/>
      <c r="BM1076" s="682"/>
      <c r="BN1076" s="682"/>
      <c r="BO1076" s="682"/>
      <c r="BP1076" s="682"/>
      <c r="BQ1076" s="682"/>
      <c r="BR1076" s="682"/>
      <c r="BS1076" s="682"/>
      <c r="BT1076" s="685"/>
      <c r="BU1076" s="686"/>
      <c r="BV1076" s="684"/>
      <c r="BW1076" s="687"/>
    </row>
    <row r="1077" spans="2:75" ht="15.75" customHeight="1">
      <c r="B1077" s="363" t="s">
        <v>353</v>
      </c>
      <c r="C1077" s="364">
        <v>7967080000106</v>
      </c>
      <c r="D1077" s="365" t="s">
        <v>13</v>
      </c>
      <c r="E1077" s="365" t="s">
        <v>616</v>
      </c>
      <c r="F1077" s="365" t="s">
        <v>618</v>
      </c>
      <c r="G1077" s="366" t="s">
        <v>34</v>
      </c>
      <c r="H1077" s="366" t="s">
        <v>1337</v>
      </c>
      <c r="I1077" s="366" t="s">
        <v>34</v>
      </c>
      <c r="J1077" s="366"/>
      <c r="K1077" s="367"/>
      <c r="L1077" s="368"/>
      <c r="M1077" s="368" t="s">
        <v>34</v>
      </c>
      <c r="N1077" s="367">
        <v>159824</v>
      </c>
      <c r="O1077" s="367" t="s">
        <v>1321</v>
      </c>
      <c r="P1077" s="371">
        <v>38861</v>
      </c>
      <c r="Q1077" s="372">
        <v>19163705.370000001</v>
      </c>
      <c r="R1077" s="372">
        <v>23163294.013611112</v>
      </c>
      <c r="S1077" s="367">
        <v>1</v>
      </c>
      <c r="T1077" s="369">
        <v>3.6328325674927608E-2</v>
      </c>
      <c r="U1077" s="369">
        <v>0.46962335661209226</v>
      </c>
      <c r="V1077" s="369">
        <v>2.5229937513629341E-2</v>
      </c>
      <c r="W1077" s="369">
        <v>0.2473377498660731</v>
      </c>
      <c r="X1077" s="369">
        <v>6.5865095186278699E-2</v>
      </c>
      <c r="Y1077" s="369">
        <v>0.49946698188696209</v>
      </c>
      <c r="Z1077" s="369">
        <v>0.13407829411138827</v>
      </c>
      <c r="AA1077" s="369">
        <v>0.76214449033832787</v>
      </c>
      <c r="AB1077" s="369">
        <v>4.4189133890895897E-2</v>
      </c>
      <c r="AC1077" s="373">
        <v>-1.6126532518055283</v>
      </c>
      <c r="AD1077" s="555">
        <v>0</v>
      </c>
      <c r="AE1077" s="370" t="s">
        <v>2546</v>
      </c>
      <c r="AF1077" s="370" t="s">
        <v>2284</v>
      </c>
      <c r="AG1077" s="374" t="s">
        <v>719</v>
      </c>
      <c r="AH1077" s="374" t="s">
        <v>2282</v>
      </c>
      <c r="AI1077" s="374">
        <v>10000</v>
      </c>
      <c r="AJ1077" s="374">
        <v>1000</v>
      </c>
      <c r="AK1077" s="374">
        <v>5000</v>
      </c>
      <c r="AL1077" s="369">
        <v>1.8000000000000002E-2</v>
      </c>
      <c r="AM1077" s="369">
        <v>0.2</v>
      </c>
      <c r="AN1077" s="369" t="s">
        <v>64</v>
      </c>
      <c r="AO1077" s="367" t="s">
        <v>1324</v>
      </c>
      <c r="AP1077" s="370" t="s">
        <v>13</v>
      </c>
      <c r="AQ1077" s="376" t="s">
        <v>678</v>
      </c>
      <c r="AR1077" s="369">
        <v>5.3999999999999994E-3</v>
      </c>
      <c r="AS1077" s="369">
        <v>5.3999999999999994E-3</v>
      </c>
      <c r="AT1077" s="369"/>
      <c r="AX1077" s="680"/>
      <c r="AY1077" s="681"/>
      <c r="AZ1077" s="681"/>
      <c r="BA1077" s="681"/>
      <c r="BB1077" s="682"/>
      <c r="BC1077" s="681"/>
      <c r="BD1077" s="681"/>
      <c r="BE1077" s="681"/>
      <c r="BF1077" s="681"/>
      <c r="BG1077" s="682"/>
      <c r="BH1077" s="682"/>
      <c r="BI1077" s="683"/>
      <c r="BJ1077" s="683"/>
      <c r="BK1077" s="683"/>
      <c r="BL1077" s="682"/>
      <c r="BM1077" s="682"/>
      <c r="BN1077" s="682"/>
      <c r="BO1077" s="682"/>
      <c r="BP1077" s="682"/>
      <c r="BQ1077" s="682"/>
      <c r="BR1077" s="682"/>
      <c r="BS1077" s="682"/>
      <c r="BT1077" s="685"/>
      <c r="BU1077" s="686"/>
      <c r="BV1077" s="684"/>
      <c r="BW1077" s="687"/>
    </row>
    <row r="1078" spans="2:75" ht="15.75" customHeight="1">
      <c r="B1078" s="363" t="s">
        <v>1157</v>
      </c>
      <c r="C1078" s="364">
        <v>9543255000175</v>
      </c>
      <c r="D1078" s="365" t="s">
        <v>11</v>
      </c>
      <c r="E1078" s="365" t="s">
        <v>620</v>
      </c>
      <c r="F1078" s="365" t="s">
        <v>663</v>
      </c>
      <c r="G1078" s="366" t="s">
        <v>738</v>
      </c>
      <c r="H1078" s="366" t="s">
        <v>34</v>
      </c>
      <c r="I1078" s="366"/>
      <c r="J1078" s="366" t="s">
        <v>608</v>
      </c>
      <c r="K1078" s="367" t="s">
        <v>48</v>
      </c>
      <c r="L1078" s="368"/>
      <c r="M1078" s="368" t="s">
        <v>34</v>
      </c>
      <c r="N1078" s="367">
        <v>215740</v>
      </c>
      <c r="O1078" s="367" t="s">
        <v>1321</v>
      </c>
      <c r="P1078" s="371">
        <v>39674</v>
      </c>
      <c r="Q1078" s="372">
        <v>287228059.02999997</v>
      </c>
      <c r="R1078" s="372">
        <v>197590884.85452387</v>
      </c>
      <c r="S1078" s="367">
        <v>1</v>
      </c>
      <c r="T1078" s="369">
        <v>8.4782965863557935E-2</v>
      </c>
      <c r="U1078" s="369">
        <v>1.0960059477734754</v>
      </c>
      <c r="V1078" s="369">
        <v>0.1130948871637607</v>
      </c>
      <c r="W1078" s="369">
        <v>1.1087080535705269</v>
      </c>
      <c r="X1078" s="369">
        <v>0.1568490325327323</v>
      </c>
      <c r="Y1078" s="369">
        <v>1.1894147069772101</v>
      </c>
      <c r="Z1078" s="369">
        <v>0.16266521428665714</v>
      </c>
      <c r="AA1078" s="369">
        <v>0.9246418121585358</v>
      </c>
      <c r="AB1078" s="369">
        <v>2.2642982912659398E-3</v>
      </c>
      <c r="AC1078" s="373">
        <v>4.4241449775988313</v>
      </c>
      <c r="AD1078" s="555">
        <v>0</v>
      </c>
      <c r="AE1078" s="370" t="s">
        <v>2547</v>
      </c>
      <c r="AF1078" s="370" t="s">
        <v>2284</v>
      </c>
      <c r="AG1078" s="374" t="s">
        <v>719</v>
      </c>
      <c r="AH1078" s="374" t="s">
        <v>2282</v>
      </c>
      <c r="AI1078" s="374">
        <v>1000</v>
      </c>
      <c r="AJ1078" s="374">
        <v>100</v>
      </c>
      <c r="AK1078" s="374">
        <v>1000</v>
      </c>
      <c r="AL1078" s="369">
        <v>3.9000000000000003E-3</v>
      </c>
      <c r="AM1078" s="369" t="s">
        <v>34</v>
      </c>
      <c r="AN1078" s="369" t="s">
        <v>64</v>
      </c>
      <c r="AO1078" s="367" t="s">
        <v>1324</v>
      </c>
      <c r="AP1078" s="370" t="s">
        <v>11</v>
      </c>
      <c r="AQ1078" s="376" t="s">
        <v>669</v>
      </c>
      <c r="AR1078" s="369">
        <v>1.0399999999999999E-3</v>
      </c>
      <c r="AS1078" s="369">
        <v>1.0399999999999999E-3</v>
      </c>
      <c r="AT1078" s="369"/>
      <c r="AX1078" s="680"/>
      <c r="AY1078" s="681"/>
      <c r="AZ1078" s="681"/>
      <c r="BA1078" s="681"/>
      <c r="BB1078" s="682"/>
      <c r="BC1078" s="681"/>
      <c r="BD1078" s="681"/>
      <c r="BE1078" s="681"/>
      <c r="BF1078" s="681"/>
      <c r="BG1078" s="682"/>
      <c r="BH1078" s="682"/>
      <c r="BI1078" s="683"/>
      <c r="BJ1078" s="683"/>
      <c r="BK1078" s="683"/>
      <c r="BL1078" s="682"/>
      <c r="BM1078" s="682"/>
      <c r="BN1078" s="682"/>
      <c r="BO1078" s="682"/>
      <c r="BP1078" s="682"/>
      <c r="BQ1078" s="682"/>
      <c r="BR1078" s="682"/>
      <c r="BS1078" s="682"/>
      <c r="BT1078" s="685"/>
      <c r="BU1078" s="686"/>
      <c r="BV1078" s="684"/>
      <c r="BW1078" s="687"/>
    </row>
    <row r="1079" spans="2:75" ht="15.75" customHeight="1">
      <c r="B1079" s="363" t="s">
        <v>590</v>
      </c>
      <c r="C1079" s="364">
        <v>6940782000125</v>
      </c>
      <c r="D1079" s="365" t="s">
        <v>14</v>
      </c>
      <c r="E1079" s="365" t="s">
        <v>614</v>
      </c>
      <c r="F1079" s="365"/>
      <c r="G1079" s="366"/>
      <c r="H1079" s="366" t="s">
        <v>1338</v>
      </c>
      <c r="I1079" s="366" t="s">
        <v>34</v>
      </c>
      <c r="J1079" s="366" t="s">
        <v>608</v>
      </c>
      <c r="K1079" s="367" t="s">
        <v>48</v>
      </c>
      <c r="L1079" s="368"/>
      <c r="M1079" s="368" t="s">
        <v>34</v>
      </c>
      <c r="N1079" s="367">
        <v>141690</v>
      </c>
      <c r="O1079" s="367" t="s">
        <v>1321</v>
      </c>
      <c r="P1079" s="371">
        <v>38238</v>
      </c>
      <c r="Q1079" s="372">
        <v>10595223.32</v>
      </c>
      <c r="R1079" s="372">
        <v>5752900.9848412704</v>
      </c>
      <c r="S1079" s="367">
        <v>14</v>
      </c>
      <c r="T1079" s="369">
        <v>-3.5858440678693593E-2</v>
      </c>
      <c r="U1079" s="369">
        <v>-0.46354906155297876</v>
      </c>
      <c r="V1079" s="369">
        <v>-0.15421133934012887</v>
      </c>
      <c r="W1079" s="369">
        <v>-1.5117867674312018</v>
      </c>
      <c r="X1079" s="369">
        <v>-5.2190999820325046E-2</v>
      </c>
      <c r="Y1079" s="369">
        <v>-0.395773832683252</v>
      </c>
      <c r="Z1079" s="369">
        <v>6.9863928696820787E-2</v>
      </c>
      <c r="AA1079" s="369">
        <v>0.39712921977837978</v>
      </c>
      <c r="AB1079" s="369">
        <v>0.20510978539164365</v>
      </c>
      <c r="AC1079" s="373">
        <v>-1.1877745874036709</v>
      </c>
      <c r="AD1079" s="555">
        <v>0</v>
      </c>
      <c r="AE1079" s="370" t="s">
        <v>2547</v>
      </c>
      <c r="AF1079" s="370" t="s">
        <v>2284</v>
      </c>
      <c r="AG1079" s="374" t="s">
        <v>719</v>
      </c>
      <c r="AH1079" s="374" t="s">
        <v>2282</v>
      </c>
      <c r="AI1079" s="374">
        <v>1000</v>
      </c>
      <c r="AJ1079" s="374">
        <v>1000</v>
      </c>
      <c r="AK1079" s="374">
        <v>1000</v>
      </c>
      <c r="AL1079" s="369">
        <v>5.0000000000000001E-3</v>
      </c>
      <c r="AM1079" s="369">
        <v>0.2</v>
      </c>
      <c r="AN1079" s="369" t="s">
        <v>666</v>
      </c>
      <c r="AO1079" s="367" t="s">
        <v>1324</v>
      </c>
      <c r="AP1079" s="370" t="s">
        <v>716</v>
      </c>
      <c r="AQ1079" s="376" t="s">
        <v>659</v>
      </c>
      <c r="AR1079" s="369">
        <v>8.0000000000000002E-3</v>
      </c>
      <c r="AS1079" s="369">
        <v>8.0000000000000002E-3</v>
      </c>
      <c r="AT1079" s="369"/>
      <c r="AX1079" s="680"/>
      <c r="AY1079" s="681"/>
      <c r="AZ1079" s="681"/>
      <c r="BA1079" s="681"/>
      <c r="BB1079" s="682"/>
      <c r="BC1079" s="681"/>
      <c r="BD1079" s="681"/>
      <c r="BE1079" s="681"/>
      <c r="BF1079" s="681"/>
      <c r="BG1079" s="682"/>
      <c r="BH1079" s="682"/>
      <c r="BI1079" s="683"/>
      <c r="BJ1079" s="683"/>
      <c r="BK1079" s="683"/>
      <c r="BL1079" s="682"/>
      <c r="BM1079" s="682"/>
      <c r="BN1079" s="682"/>
      <c r="BO1079" s="682"/>
      <c r="BP1079" s="682"/>
      <c r="BQ1079" s="682"/>
      <c r="BR1079" s="682"/>
      <c r="BS1079" s="682"/>
      <c r="BT1079" s="685"/>
      <c r="BU1079" s="686"/>
      <c r="BV1079" s="684"/>
      <c r="BW1079" s="687"/>
    </row>
    <row r="1080" spans="2:75" ht="15.75" customHeight="1">
      <c r="B1080" s="363" t="s">
        <v>1158</v>
      </c>
      <c r="C1080" s="364">
        <v>22407091000117</v>
      </c>
      <c r="D1080" s="365" t="s">
        <v>13</v>
      </c>
      <c r="E1080" s="365" t="s">
        <v>616</v>
      </c>
      <c r="F1080" s="365" t="s">
        <v>610</v>
      </c>
      <c r="G1080" s="366" t="s">
        <v>34</v>
      </c>
      <c r="H1080" s="366" t="s">
        <v>1338</v>
      </c>
      <c r="I1080" s="366" t="s">
        <v>34</v>
      </c>
      <c r="J1080" s="366"/>
      <c r="K1080" s="367" t="s">
        <v>48</v>
      </c>
      <c r="L1080" s="368"/>
      <c r="M1080" s="368" t="s">
        <v>34</v>
      </c>
      <c r="N1080" s="367">
        <v>402362</v>
      </c>
      <c r="O1080" s="367" t="s">
        <v>1321</v>
      </c>
      <c r="P1080" s="371">
        <v>42233</v>
      </c>
      <c r="Q1080" s="372">
        <v>11638229.119999999</v>
      </c>
      <c r="R1080" s="372">
        <v>10882825.929047614</v>
      </c>
      <c r="S1080" s="367">
        <v>16</v>
      </c>
      <c r="T1080" s="369">
        <v>8.7060062561785667E-3</v>
      </c>
      <c r="U1080" s="369">
        <v>0.11254424212383139</v>
      </c>
      <c r="V1080" s="369">
        <v>6.8700722106208811E-2</v>
      </c>
      <c r="W1080" s="369">
        <v>0.67349679367001025</v>
      </c>
      <c r="X1080" s="369">
        <v>7.4587135860027409E-2</v>
      </c>
      <c r="Y1080" s="369">
        <v>0.56560780076670358</v>
      </c>
      <c r="Z1080" s="369">
        <v>0.11684012670218502</v>
      </c>
      <c r="AA1080" s="369">
        <v>0.66415715837287681</v>
      </c>
      <c r="AB1080" s="369">
        <v>7.365135233533289E-2</v>
      </c>
      <c r="AC1080" s="373">
        <v>-0.38021369199275351</v>
      </c>
      <c r="AD1080" s="555">
        <v>22407108000136</v>
      </c>
      <c r="AE1080" s="370" t="s">
        <v>2547</v>
      </c>
      <c r="AF1080" s="370" t="s">
        <v>2284</v>
      </c>
      <c r="AG1080" s="374" t="s">
        <v>719</v>
      </c>
      <c r="AH1080" s="374" t="s">
        <v>2282</v>
      </c>
      <c r="AI1080" s="374">
        <v>100</v>
      </c>
      <c r="AJ1080" s="374">
        <v>100</v>
      </c>
      <c r="AK1080" s="374">
        <v>100</v>
      </c>
      <c r="AL1080" s="369">
        <v>1.4999999999999999E-2</v>
      </c>
      <c r="AM1080" s="369">
        <v>0.2</v>
      </c>
      <c r="AN1080" s="369" t="s">
        <v>64</v>
      </c>
      <c r="AO1080" s="367" t="s">
        <v>1324</v>
      </c>
      <c r="AP1080" s="370" t="s">
        <v>13</v>
      </c>
      <c r="AQ1080" s="376" t="s">
        <v>668</v>
      </c>
      <c r="AR1080" s="369">
        <v>4.0000000000000001E-3</v>
      </c>
      <c r="AS1080" s="369">
        <v>4.0000000000000001E-3</v>
      </c>
      <c r="AT1080" s="369"/>
      <c r="AX1080" s="680"/>
      <c r="AY1080" s="681"/>
      <c r="AZ1080" s="681"/>
      <c r="BA1080" s="681"/>
      <c r="BB1080" s="682"/>
      <c r="BC1080" s="681"/>
      <c r="BD1080" s="681"/>
      <c r="BE1080" s="681"/>
      <c r="BF1080" s="681"/>
      <c r="BG1080" s="682"/>
      <c r="BH1080" s="682"/>
      <c r="BI1080" s="683"/>
      <c r="BJ1080" s="683"/>
      <c r="BK1080" s="683"/>
      <c r="BL1080" s="682"/>
      <c r="BM1080" s="682"/>
      <c r="BN1080" s="682"/>
      <c r="BO1080" s="682"/>
      <c r="BP1080" s="682"/>
      <c r="BQ1080" s="682"/>
      <c r="BR1080" s="682"/>
      <c r="BS1080" s="682"/>
      <c r="BT1080" s="685"/>
      <c r="BU1080" s="686"/>
      <c r="BV1080" s="684"/>
      <c r="BW1080" s="687"/>
    </row>
    <row r="1081" spans="2:75" ht="15.75" customHeight="1">
      <c r="B1081" s="363" t="s">
        <v>354</v>
      </c>
      <c r="C1081" s="364">
        <v>22504083000199</v>
      </c>
      <c r="D1081" s="365" t="s">
        <v>13</v>
      </c>
      <c r="E1081" s="365" t="s">
        <v>615</v>
      </c>
      <c r="F1081" s="365" t="s">
        <v>619</v>
      </c>
      <c r="G1081" s="366" t="s">
        <v>34</v>
      </c>
      <c r="H1081" s="366" t="s">
        <v>1337</v>
      </c>
      <c r="I1081" s="366" t="s">
        <v>34</v>
      </c>
      <c r="J1081" s="366"/>
      <c r="K1081" s="367" t="s">
        <v>48</v>
      </c>
      <c r="L1081" s="368"/>
      <c r="M1081" s="368" t="s">
        <v>34</v>
      </c>
      <c r="N1081" s="367">
        <v>402346</v>
      </c>
      <c r="O1081" s="367" t="s">
        <v>1321</v>
      </c>
      <c r="P1081" s="371">
        <v>42247</v>
      </c>
      <c r="Q1081" s="372">
        <v>7205679.8499999996</v>
      </c>
      <c r="R1081" s="372">
        <v>7085594.3791269856</v>
      </c>
      <c r="S1081" s="367">
        <v>30</v>
      </c>
      <c r="T1081" s="369">
        <v>8.4727183107504933E-2</v>
      </c>
      <c r="U1081" s="369">
        <v>1.0952848331982235</v>
      </c>
      <c r="V1081" s="369">
        <v>8.5693633282640347E-2</v>
      </c>
      <c r="W1081" s="369">
        <v>0.84008414299587153</v>
      </c>
      <c r="X1081" s="369">
        <v>0.12009297444671763</v>
      </c>
      <c r="Y1081" s="369">
        <v>0.91068684138523681</v>
      </c>
      <c r="Z1081" s="369">
        <v>0.13121436857521385</v>
      </c>
      <c r="AA1081" s="369">
        <v>0.74586500913966913</v>
      </c>
      <c r="AB1081" s="369">
        <v>2.166147413842014E-2</v>
      </c>
      <c r="AC1081" s="373">
        <v>-0.67797030273305747</v>
      </c>
      <c r="AD1081" s="555">
        <v>22504056000116</v>
      </c>
      <c r="AE1081" s="370" t="s">
        <v>2546</v>
      </c>
      <c r="AF1081" s="370" t="s">
        <v>2284</v>
      </c>
      <c r="AG1081" s="374" t="s">
        <v>719</v>
      </c>
      <c r="AH1081" s="374" t="s">
        <v>2282</v>
      </c>
      <c r="AI1081" s="374">
        <v>50000</v>
      </c>
      <c r="AJ1081" s="374">
        <v>10000</v>
      </c>
      <c r="AK1081" s="374">
        <v>50000</v>
      </c>
      <c r="AL1081" s="369">
        <v>0.02</v>
      </c>
      <c r="AM1081" s="369">
        <v>0.2</v>
      </c>
      <c r="AN1081" s="369" t="s">
        <v>64</v>
      </c>
      <c r="AO1081" s="367" t="s">
        <v>1324</v>
      </c>
      <c r="AP1081" s="370" t="s">
        <v>13</v>
      </c>
      <c r="AQ1081" s="376" t="s">
        <v>668</v>
      </c>
      <c r="AR1081" s="369">
        <v>6.0000000000000001E-3</v>
      </c>
      <c r="AS1081" s="369">
        <v>6.0000000000000001E-3</v>
      </c>
      <c r="AT1081" s="369"/>
      <c r="AX1081" s="680"/>
      <c r="AY1081" s="681"/>
      <c r="AZ1081" s="681"/>
      <c r="BA1081" s="681"/>
      <c r="BB1081" s="682"/>
      <c r="BC1081" s="681"/>
      <c r="BD1081" s="681"/>
      <c r="BE1081" s="681"/>
      <c r="BF1081" s="681"/>
      <c r="BG1081" s="682"/>
      <c r="BH1081" s="682"/>
      <c r="BI1081" s="683"/>
      <c r="BJ1081" s="683"/>
      <c r="BK1081" s="683"/>
      <c r="BL1081" s="682"/>
      <c r="BM1081" s="682"/>
      <c r="BN1081" s="682"/>
      <c r="BO1081" s="682"/>
      <c r="BP1081" s="682"/>
      <c r="BQ1081" s="682"/>
      <c r="BR1081" s="682"/>
      <c r="BS1081" s="682"/>
      <c r="BT1081" s="685"/>
      <c r="BU1081" s="686"/>
      <c r="BV1081" s="684"/>
      <c r="BW1081" s="687"/>
    </row>
    <row r="1082" spans="2:75" ht="15.75" customHeight="1">
      <c r="B1082" s="363" t="s">
        <v>355</v>
      </c>
      <c r="C1082" s="364">
        <v>7420595000183</v>
      </c>
      <c r="D1082" s="365" t="s">
        <v>14</v>
      </c>
      <c r="E1082" s="365" t="s">
        <v>607</v>
      </c>
      <c r="F1082" s="365"/>
      <c r="G1082" s="366"/>
      <c r="H1082" s="366" t="s">
        <v>34</v>
      </c>
      <c r="I1082" s="366" t="s">
        <v>34</v>
      </c>
      <c r="J1082" s="366" t="s">
        <v>608</v>
      </c>
      <c r="K1082" s="367" t="s">
        <v>48</v>
      </c>
      <c r="L1082" s="368"/>
      <c r="M1082" s="368" t="s">
        <v>34</v>
      </c>
      <c r="N1082" s="367">
        <v>187933</v>
      </c>
      <c r="O1082" s="367" t="s">
        <v>1321</v>
      </c>
      <c r="P1082" s="371">
        <v>39261</v>
      </c>
      <c r="Q1082" s="372">
        <v>17649098.079999998</v>
      </c>
      <c r="R1082" s="372">
        <v>24351681.766111106</v>
      </c>
      <c r="S1082" s="367">
        <v>33</v>
      </c>
      <c r="T1082" s="369">
        <v>3.6835404651837544E-2</v>
      </c>
      <c r="U1082" s="369">
        <v>0.47617846551897541</v>
      </c>
      <c r="V1082" s="369">
        <v>-0.14296315851287678</v>
      </c>
      <c r="W1082" s="369">
        <v>-1.4015169843849165</v>
      </c>
      <c r="X1082" s="369">
        <v>-0.21773065052846352</v>
      </c>
      <c r="Y1082" s="369">
        <v>-1.6510910760270439</v>
      </c>
      <c r="Z1082" s="369">
        <v>-0.1153492038666305</v>
      </c>
      <c r="AA1082" s="369">
        <v>-0.65568226963590137</v>
      </c>
      <c r="AB1082" s="369">
        <v>0.30067634869585952</v>
      </c>
      <c r="AC1082" s="373">
        <v>-0.68597580779108969</v>
      </c>
      <c r="AD1082" s="555">
        <v>0</v>
      </c>
      <c r="AE1082" s="370" t="s">
        <v>2548</v>
      </c>
      <c r="AF1082" s="370" t="s">
        <v>2284</v>
      </c>
      <c r="AG1082" s="374" t="s">
        <v>719</v>
      </c>
      <c r="AH1082" s="374" t="s">
        <v>2282</v>
      </c>
      <c r="AI1082" s="374">
        <v>25000</v>
      </c>
      <c r="AJ1082" s="374">
        <v>1000</v>
      </c>
      <c r="AK1082" s="374">
        <v>25000</v>
      </c>
      <c r="AL1082" s="369">
        <v>0.02</v>
      </c>
      <c r="AM1082" s="369">
        <v>0.2</v>
      </c>
      <c r="AN1082" s="369" t="s">
        <v>666</v>
      </c>
      <c r="AO1082" s="367" t="s">
        <v>1324</v>
      </c>
      <c r="AP1082" s="370" t="s">
        <v>716</v>
      </c>
      <c r="AQ1082" s="376" t="s">
        <v>681</v>
      </c>
      <c r="AR1082" s="369">
        <v>6.0000000000000001E-3</v>
      </c>
      <c r="AS1082" s="369">
        <v>6.0000000000000001E-3</v>
      </c>
      <c r="AT1082" s="369"/>
      <c r="AX1082" s="680"/>
      <c r="AY1082" s="681"/>
      <c r="AZ1082" s="681"/>
      <c r="BA1082" s="681"/>
      <c r="BB1082" s="682"/>
      <c r="BC1082" s="681"/>
      <c r="BD1082" s="681"/>
      <c r="BE1082" s="681"/>
      <c r="BF1082" s="681"/>
      <c r="BG1082" s="682"/>
      <c r="BH1082" s="682"/>
      <c r="BI1082" s="683"/>
      <c r="BJ1082" s="683"/>
      <c r="BK1082" s="683"/>
      <c r="BL1082" s="682"/>
      <c r="BM1082" s="682"/>
      <c r="BN1082" s="682"/>
      <c r="BO1082" s="682"/>
      <c r="BP1082" s="682"/>
      <c r="BQ1082" s="682"/>
      <c r="BR1082" s="682"/>
      <c r="BS1082" s="682"/>
      <c r="BT1082" s="685"/>
      <c r="BU1082" s="686"/>
      <c r="BV1082" s="684"/>
      <c r="BW1082" s="687"/>
    </row>
    <row r="1083" spans="2:75" ht="15.75" customHeight="1">
      <c r="B1083" s="363" t="s">
        <v>356</v>
      </c>
      <c r="C1083" s="364">
        <v>10265295000181</v>
      </c>
      <c r="D1083" s="365" t="s">
        <v>14</v>
      </c>
      <c r="E1083" s="365" t="s">
        <v>607</v>
      </c>
      <c r="F1083" s="365"/>
      <c r="G1083" s="366"/>
      <c r="H1083" s="366" t="s">
        <v>34</v>
      </c>
      <c r="I1083" s="366" t="s">
        <v>34</v>
      </c>
      <c r="J1083" s="366" t="s">
        <v>608</v>
      </c>
      <c r="K1083" s="367" t="s">
        <v>48</v>
      </c>
      <c r="L1083" s="368"/>
      <c r="M1083" s="368" t="s">
        <v>34</v>
      </c>
      <c r="N1083" s="367">
        <v>220681</v>
      </c>
      <c r="O1083" s="367" t="s">
        <v>1321</v>
      </c>
      <c r="P1083" s="371">
        <v>39780</v>
      </c>
      <c r="Q1083" s="372">
        <v>4897569.12</v>
      </c>
      <c r="R1083" s="372">
        <v>5146841.9315476203</v>
      </c>
      <c r="S1083" s="367">
        <v>10</v>
      </c>
      <c r="T1083" s="369">
        <v>3.0262807530350155E-3</v>
      </c>
      <c r="U1083" s="369">
        <v>3.912132196810103E-2</v>
      </c>
      <c r="V1083" s="369">
        <v>-0.16776126970282434</v>
      </c>
      <c r="W1083" s="369">
        <v>-1.6446213923659894</v>
      </c>
      <c r="X1083" s="369">
        <v>-0.26256258208389049</v>
      </c>
      <c r="Y1083" s="369">
        <v>-1.991059757205186</v>
      </c>
      <c r="Z1083" s="369">
        <v>-0.11895567621036662</v>
      </c>
      <c r="AA1083" s="369">
        <v>-0.67618262761370007</v>
      </c>
      <c r="AB1083" s="369">
        <v>0.29302121029138323</v>
      </c>
      <c r="AC1083" s="373">
        <v>-0.81174868587716165</v>
      </c>
      <c r="AD1083" s="555">
        <v>0</v>
      </c>
      <c r="AE1083" s="370" t="s">
        <v>2548</v>
      </c>
      <c r="AF1083" s="370" t="s">
        <v>2284</v>
      </c>
      <c r="AG1083" s="374" t="s">
        <v>719</v>
      </c>
      <c r="AH1083" s="374" t="s">
        <v>2279</v>
      </c>
      <c r="AI1083" s="374">
        <v>5000</v>
      </c>
      <c r="AJ1083" s="374">
        <v>5000</v>
      </c>
      <c r="AK1083" s="374">
        <v>5000</v>
      </c>
      <c r="AL1083" s="369">
        <v>0.02</v>
      </c>
      <c r="AM1083" s="369">
        <v>0.2</v>
      </c>
      <c r="AN1083" s="369" t="s">
        <v>2291</v>
      </c>
      <c r="AO1083" s="367" t="s">
        <v>1324</v>
      </c>
      <c r="AP1083" s="370" t="s">
        <v>716</v>
      </c>
      <c r="AQ1083" s="376" t="s">
        <v>659</v>
      </c>
      <c r="AR1083" s="369">
        <v>6.0000000000000001E-3</v>
      </c>
      <c r="AS1083" s="369">
        <v>6.0000000000000001E-3</v>
      </c>
      <c r="AT1083" s="369"/>
      <c r="AX1083" s="680"/>
      <c r="AY1083" s="681"/>
      <c r="AZ1083" s="681"/>
      <c r="BA1083" s="681"/>
      <c r="BB1083" s="682"/>
      <c r="BC1083" s="681"/>
      <c r="BD1083" s="681"/>
      <c r="BE1083" s="681"/>
      <c r="BF1083" s="681"/>
      <c r="BG1083" s="682"/>
      <c r="BH1083" s="682"/>
      <c r="BI1083" s="683"/>
      <c r="BJ1083" s="683"/>
      <c r="BK1083" s="683"/>
      <c r="BL1083" s="682"/>
      <c r="BM1083" s="682"/>
      <c r="BN1083" s="682"/>
      <c r="BO1083" s="682"/>
      <c r="BP1083" s="682"/>
      <c r="BQ1083" s="682"/>
      <c r="BR1083" s="682"/>
      <c r="BS1083" s="682"/>
      <c r="BT1083" s="685"/>
      <c r="BU1083" s="686"/>
      <c r="BV1083" s="684"/>
      <c r="BW1083" s="687"/>
    </row>
    <row r="1084" spans="2:75" ht="15.75" customHeight="1">
      <c r="B1084" s="363" t="s">
        <v>357</v>
      </c>
      <c r="C1084" s="364">
        <v>36015100000139</v>
      </c>
      <c r="D1084" s="365" t="s">
        <v>11</v>
      </c>
      <c r="E1084" s="365" t="s">
        <v>620</v>
      </c>
      <c r="F1084" s="365" t="s">
        <v>663</v>
      </c>
      <c r="G1084" s="366" t="s">
        <v>738</v>
      </c>
      <c r="H1084" s="366" t="s">
        <v>34</v>
      </c>
      <c r="I1084" s="366" t="s">
        <v>1304</v>
      </c>
      <c r="J1084" s="366" t="s">
        <v>608</v>
      </c>
      <c r="K1084" s="367" t="s">
        <v>48</v>
      </c>
      <c r="L1084" s="368"/>
      <c r="M1084" s="368" t="s">
        <v>34</v>
      </c>
      <c r="N1084" s="367">
        <v>526827</v>
      </c>
      <c r="O1084" s="367" t="s">
        <v>1321</v>
      </c>
      <c r="P1084" s="371">
        <v>43875</v>
      </c>
      <c r="Q1084" s="372">
        <v>27749319</v>
      </c>
      <c r="R1084" s="372">
        <v>25791476.032658719</v>
      </c>
      <c r="S1084" s="367">
        <v>61</v>
      </c>
      <c r="T1084" s="369">
        <v>0.12792861103062036</v>
      </c>
      <c r="U1084" s="369">
        <v>1.653758124074139</v>
      </c>
      <c r="V1084" s="369">
        <v>0.15710417505853114</v>
      </c>
      <c r="W1084" s="369">
        <v>1.5401462303484326</v>
      </c>
      <c r="X1084" s="369">
        <v>0.22122244024404369</v>
      </c>
      <c r="Y1084" s="369">
        <v>1.6775699517607281</v>
      </c>
      <c r="Z1084" s="369" t="s">
        <v>1421</v>
      </c>
      <c r="AA1084" s="369" t="s">
        <v>1421</v>
      </c>
      <c r="AB1084" s="369">
        <v>2.8976771355923713E-2</v>
      </c>
      <c r="AC1084" s="373">
        <v>1.698894795540008</v>
      </c>
      <c r="AD1084" s="555">
        <v>36247749000185</v>
      </c>
      <c r="AE1084" s="370" t="s">
        <v>2549</v>
      </c>
      <c r="AF1084" s="370" t="s">
        <v>2278</v>
      </c>
      <c r="AG1084" s="374" t="s">
        <v>1444</v>
      </c>
      <c r="AH1084" s="374" t="s">
        <v>2282</v>
      </c>
      <c r="AI1084" s="374">
        <v>500</v>
      </c>
      <c r="AJ1084" s="374">
        <v>100</v>
      </c>
      <c r="AK1084" s="374">
        <v>100</v>
      </c>
      <c r="AL1084" s="369">
        <v>8.0000000000000002E-3</v>
      </c>
      <c r="AM1084" s="369">
        <v>0.2</v>
      </c>
      <c r="AN1084" s="369" t="s">
        <v>34</v>
      </c>
      <c r="AO1084" s="367" t="s">
        <v>1324</v>
      </c>
      <c r="AP1084" s="370" t="s">
        <v>13</v>
      </c>
      <c r="AQ1084" s="376" t="s">
        <v>664</v>
      </c>
      <c r="AR1084" s="369">
        <v>2.1333333333333334E-3</v>
      </c>
      <c r="AS1084" s="369">
        <v>2.1333333333333334E-3</v>
      </c>
      <c r="AT1084" s="369"/>
      <c r="AX1084" s="680"/>
      <c r="AY1084" s="681"/>
      <c r="AZ1084" s="681"/>
      <c r="BA1084" s="681"/>
      <c r="BB1084" s="682"/>
      <c r="BC1084" s="681"/>
      <c r="BD1084" s="681"/>
      <c r="BE1084" s="681"/>
      <c r="BF1084" s="681"/>
      <c r="BG1084" s="682"/>
      <c r="BH1084" s="682"/>
      <c r="BI1084" s="683"/>
      <c r="BJ1084" s="683"/>
      <c r="BK1084" s="683"/>
      <c r="BL1084" s="682"/>
      <c r="BM1084" s="682"/>
      <c r="BN1084" s="682"/>
      <c r="BO1084" s="682"/>
      <c r="BP1084" s="682"/>
      <c r="BQ1084" s="682"/>
      <c r="BR1084" s="682"/>
      <c r="BS1084" s="682"/>
      <c r="BT1084" s="685"/>
      <c r="BU1084" s="686"/>
      <c r="BV1084" s="684"/>
      <c r="BW1084" s="687"/>
    </row>
    <row r="1085" spans="2:75" ht="15.75" customHeight="1">
      <c r="B1085" s="363" t="s">
        <v>1159</v>
      </c>
      <c r="C1085" s="364">
        <v>36498670000127</v>
      </c>
      <c r="D1085" s="365" t="s">
        <v>11</v>
      </c>
      <c r="E1085" s="365" t="s">
        <v>620</v>
      </c>
      <c r="F1085" s="365" t="s">
        <v>663</v>
      </c>
      <c r="G1085" s="366" t="s">
        <v>738</v>
      </c>
      <c r="H1085" s="366" t="s">
        <v>34</v>
      </c>
      <c r="I1085" s="366"/>
      <c r="J1085" s="366" t="s">
        <v>608</v>
      </c>
      <c r="K1085" s="367" t="s">
        <v>48</v>
      </c>
      <c r="L1085" s="368" t="s">
        <v>715</v>
      </c>
      <c r="M1085" s="368" t="s">
        <v>1418</v>
      </c>
      <c r="N1085" s="367">
        <v>531553</v>
      </c>
      <c r="O1085" s="367" t="s">
        <v>1321</v>
      </c>
      <c r="P1085" s="371">
        <v>43907</v>
      </c>
      <c r="Q1085" s="372">
        <v>5709056649.3699999</v>
      </c>
      <c r="R1085" s="372">
        <v>5507731555.9662313</v>
      </c>
      <c r="S1085" s="367">
        <v>0</v>
      </c>
      <c r="T1085" s="369">
        <v>8.7979298050510746E-2</v>
      </c>
      <c r="U1085" s="369">
        <v>1.1373255578187031</v>
      </c>
      <c r="V1085" s="369">
        <v>0.11759287150743969</v>
      </c>
      <c r="W1085" s="369">
        <v>1.1528033402075784</v>
      </c>
      <c r="X1085" s="369">
        <v>0.16955046761246106</v>
      </c>
      <c r="Y1085" s="369">
        <v>1.2857319965364744</v>
      </c>
      <c r="Z1085" s="369" t="s">
        <v>1421</v>
      </c>
      <c r="AA1085" s="369" t="s">
        <v>1421</v>
      </c>
      <c r="AB1085" s="369">
        <v>2.1216366482162208E-3</v>
      </c>
      <c r="AC1085" s="373">
        <v>6.6231165394701339</v>
      </c>
      <c r="AD1085" s="555">
        <v>0</v>
      </c>
      <c r="AE1085" s="370" t="s">
        <v>2549</v>
      </c>
      <c r="AF1085" s="370" t="s">
        <v>2278</v>
      </c>
      <c r="AG1085" s="374" t="s">
        <v>1444</v>
      </c>
      <c r="AH1085" s="374" t="s">
        <v>2282</v>
      </c>
      <c r="AI1085" s="374">
        <v>500</v>
      </c>
      <c r="AJ1085" s="374">
        <v>100</v>
      </c>
      <c r="AK1085" s="374">
        <v>100</v>
      </c>
      <c r="AL1085" s="369">
        <v>2.5000000000000001E-3</v>
      </c>
      <c r="AM1085" s="369" t="s">
        <v>34</v>
      </c>
      <c r="AN1085" s="369" t="s">
        <v>64</v>
      </c>
      <c r="AO1085" s="367" t="s">
        <v>1324</v>
      </c>
      <c r="AP1085" s="370" t="s">
        <v>11</v>
      </c>
      <c r="AQ1085" s="376" t="s">
        <v>669</v>
      </c>
      <c r="AR1085" s="369">
        <v>6.9999999999999999E-4</v>
      </c>
      <c r="AS1085" s="369">
        <v>6.9999999999999999E-4</v>
      </c>
      <c r="AT1085" s="369"/>
      <c r="AX1085" s="680"/>
      <c r="AY1085" s="681"/>
      <c r="AZ1085" s="681"/>
      <c r="BA1085" s="681"/>
      <c r="BB1085" s="682"/>
      <c r="BC1085" s="681"/>
      <c r="BD1085" s="681"/>
      <c r="BE1085" s="681"/>
      <c r="BF1085" s="681"/>
      <c r="BG1085" s="682"/>
      <c r="BH1085" s="682"/>
      <c r="BI1085" s="683"/>
      <c r="BJ1085" s="683"/>
      <c r="BK1085" s="683"/>
      <c r="BL1085" s="682"/>
      <c r="BM1085" s="682"/>
      <c r="BN1085" s="682"/>
      <c r="BO1085" s="682"/>
      <c r="BP1085" s="682"/>
      <c r="BQ1085" s="682"/>
      <c r="BR1085" s="682"/>
      <c r="BS1085" s="682"/>
      <c r="BT1085" s="685"/>
      <c r="BU1085" s="686"/>
      <c r="BV1085" s="684"/>
      <c r="BW1085" s="687"/>
    </row>
    <row r="1086" spans="2:75" ht="15.75" customHeight="1">
      <c r="B1086" s="363" t="s">
        <v>1160</v>
      </c>
      <c r="C1086" s="364">
        <v>40265199000102</v>
      </c>
      <c r="D1086" s="365" t="s">
        <v>11</v>
      </c>
      <c r="E1086" s="365" t="s">
        <v>620</v>
      </c>
      <c r="F1086" s="365" t="s">
        <v>685</v>
      </c>
      <c r="G1086" s="366" t="s">
        <v>738</v>
      </c>
      <c r="H1086" s="366" t="s">
        <v>34</v>
      </c>
      <c r="I1086" s="366" t="s">
        <v>1319</v>
      </c>
      <c r="J1086" s="366" t="s">
        <v>608</v>
      </c>
      <c r="K1086" s="367" t="s">
        <v>48</v>
      </c>
      <c r="L1086" s="368"/>
      <c r="M1086" s="368" t="s">
        <v>34</v>
      </c>
      <c r="N1086" s="367">
        <v>573825</v>
      </c>
      <c r="O1086" s="367" t="s">
        <v>1321</v>
      </c>
      <c r="P1086" s="371">
        <v>44238</v>
      </c>
      <c r="Q1086" s="372">
        <v>87949220.579999998</v>
      </c>
      <c r="R1086" s="372">
        <v>65541628.297063537</v>
      </c>
      <c r="S1086" s="367">
        <v>181</v>
      </c>
      <c r="T1086" s="369">
        <v>0.12145363590165181</v>
      </c>
      <c r="U1086" s="369">
        <v>1.570054856787459</v>
      </c>
      <c r="V1086" s="369">
        <v>0.15712346453387482</v>
      </c>
      <c r="W1086" s="369">
        <v>1.5403353317057</v>
      </c>
      <c r="X1086" s="369" t="s">
        <v>1421</v>
      </c>
      <c r="Y1086" s="369" t="s">
        <v>1421</v>
      </c>
      <c r="Z1086" s="369" t="s">
        <v>1421</v>
      </c>
      <c r="AA1086" s="369" t="s">
        <v>1421</v>
      </c>
      <c r="AB1086" s="369">
        <v>3.2883247819660115E-2</v>
      </c>
      <c r="AC1086" s="373">
        <v>1.5012436736373356</v>
      </c>
      <c r="AD1086" s="555">
        <v>36498197000188</v>
      </c>
      <c r="AE1086" s="370" t="s">
        <v>2549</v>
      </c>
      <c r="AF1086" s="370" t="s">
        <v>2278</v>
      </c>
      <c r="AG1086" s="374" t="s">
        <v>1444</v>
      </c>
      <c r="AH1086" s="374" t="s">
        <v>2279</v>
      </c>
      <c r="AI1086" s="374">
        <v>5000</v>
      </c>
      <c r="AJ1086" s="374">
        <v>1000</v>
      </c>
      <c r="AK1086" s="374">
        <v>1000</v>
      </c>
      <c r="AL1086" s="369">
        <v>1.18E-2</v>
      </c>
      <c r="AM1086" s="369">
        <v>0.1</v>
      </c>
      <c r="AN1086" s="369" t="s">
        <v>34</v>
      </c>
      <c r="AO1086" s="367" t="s">
        <v>1324</v>
      </c>
      <c r="AP1086" s="370" t="s">
        <v>13</v>
      </c>
      <c r="AQ1086" s="376" t="s">
        <v>686</v>
      </c>
      <c r="AR1086" s="369">
        <v>5.5066666666666658E-3</v>
      </c>
      <c r="AS1086" s="369">
        <v>5.5066666666666658E-3</v>
      </c>
      <c r="AT1086" s="369"/>
      <c r="AX1086" s="680"/>
      <c r="AY1086" s="681"/>
      <c r="AZ1086" s="681"/>
      <c r="BA1086" s="681"/>
      <c r="BB1086" s="682"/>
      <c r="BC1086" s="681"/>
      <c r="BD1086" s="681"/>
      <c r="BE1086" s="681"/>
      <c r="BF1086" s="681"/>
      <c r="BG1086" s="682"/>
      <c r="BH1086" s="682"/>
      <c r="BI1086" s="683"/>
      <c r="BJ1086" s="683"/>
      <c r="BK1086" s="683"/>
      <c r="BL1086" s="682"/>
      <c r="BM1086" s="682"/>
      <c r="BN1086" s="682"/>
      <c r="BO1086" s="682"/>
      <c r="BP1086" s="682"/>
      <c r="BQ1086" s="682"/>
      <c r="BR1086" s="682"/>
      <c r="BS1086" s="682"/>
      <c r="BT1086" s="685"/>
      <c r="BU1086" s="686"/>
      <c r="BV1086" s="684"/>
      <c r="BW1086" s="687"/>
    </row>
    <row r="1087" spans="2:75" ht="15.75" customHeight="1">
      <c r="B1087" s="363" t="s">
        <v>1161</v>
      </c>
      <c r="C1087" s="364">
        <v>36248893000136</v>
      </c>
      <c r="D1087" s="365" t="s">
        <v>11</v>
      </c>
      <c r="E1087" s="365" t="s">
        <v>620</v>
      </c>
      <c r="F1087" s="365" t="s">
        <v>663</v>
      </c>
      <c r="G1087" s="366" t="s">
        <v>738</v>
      </c>
      <c r="H1087" s="366" t="s">
        <v>34</v>
      </c>
      <c r="I1087" s="366" t="s">
        <v>1304</v>
      </c>
      <c r="J1087" s="366" t="s">
        <v>608</v>
      </c>
      <c r="K1087" s="367" t="s">
        <v>48</v>
      </c>
      <c r="L1087" s="368"/>
      <c r="M1087" s="368" t="s">
        <v>34</v>
      </c>
      <c r="N1087" s="367">
        <v>531154</v>
      </c>
      <c r="O1087" s="367" t="s">
        <v>1321</v>
      </c>
      <c r="P1087" s="371">
        <v>43899</v>
      </c>
      <c r="Q1087" s="372">
        <v>2324522.77</v>
      </c>
      <c r="R1087" s="372">
        <v>17114247.041547611</v>
      </c>
      <c r="S1087" s="367">
        <v>1</v>
      </c>
      <c r="T1087" s="369">
        <v>0.22494259920678639</v>
      </c>
      <c r="U1087" s="369">
        <v>2.9078768845503666</v>
      </c>
      <c r="V1087" s="369">
        <v>0.26044278482125471</v>
      </c>
      <c r="W1087" s="369">
        <v>2.5532101429797209</v>
      </c>
      <c r="X1087" s="369">
        <v>0.33208723888258773</v>
      </c>
      <c r="Y1087" s="369">
        <v>2.5182778595970929</v>
      </c>
      <c r="Z1087" s="369" t="s">
        <v>1421</v>
      </c>
      <c r="AA1087" s="369" t="s">
        <v>1421</v>
      </c>
      <c r="AB1087" s="369">
        <v>0.11364713310311063</v>
      </c>
      <c r="AC1087" s="373">
        <v>1.2372879876940654</v>
      </c>
      <c r="AD1087" s="555">
        <v>0</v>
      </c>
      <c r="AE1087" s="370" t="s">
        <v>2549</v>
      </c>
      <c r="AF1087" s="370" t="s">
        <v>2278</v>
      </c>
      <c r="AG1087" s="374" t="s">
        <v>1444</v>
      </c>
      <c r="AH1087" s="374" t="s">
        <v>2300</v>
      </c>
      <c r="AI1087" s="374">
        <v>0</v>
      </c>
      <c r="AJ1087" s="374">
        <v>0</v>
      </c>
      <c r="AK1087" s="374">
        <v>0</v>
      </c>
      <c r="AL1087" s="369">
        <v>9.300000000000001E-3</v>
      </c>
      <c r="AM1087" s="369">
        <v>0.2</v>
      </c>
      <c r="AN1087" s="369" t="s">
        <v>34</v>
      </c>
      <c r="AO1087" s="367" t="s">
        <v>1324</v>
      </c>
      <c r="AP1087" s="370" t="s">
        <v>13</v>
      </c>
      <c r="AQ1087" s="376" t="s">
        <v>679</v>
      </c>
      <c r="AR1087" s="369">
        <v>2.4799999999999996E-3</v>
      </c>
      <c r="AS1087" s="369">
        <v>2.4799999999999996E-3</v>
      </c>
      <c r="AT1087" s="369"/>
      <c r="AX1087" s="680"/>
      <c r="AY1087" s="681"/>
      <c r="AZ1087" s="681"/>
      <c r="BA1087" s="681"/>
      <c r="BB1087" s="682"/>
      <c r="BC1087" s="681"/>
      <c r="BD1087" s="681"/>
      <c r="BE1087" s="681"/>
      <c r="BF1087" s="681"/>
      <c r="BG1087" s="682"/>
      <c r="BH1087" s="682"/>
      <c r="BI1087" s="683"/>
      <c r="BJ1087" s="683"/>
      <c r="BK1087" s="683"/>
      <c r="BL1087" s="682"/>
      <c r="BM1087" s="682"/>
      <c r="BN1087" s="682"/>
      <c r="BO1087" s="682"/>
      <c r="BP1087" s="682"/>
      <c r="BQ1087" s="682"/>
      <c r="BR1087" s="682"/>
      <c r="BS1087" s="682"/>
      <c r="BT1087" s="685"/>
      <c r="BU1087" s="686"/>
      <c r="BV1087" s="684"/>
      <c r="BW1087" s="687"/>
    </row>
    <row r="1088" spans="2:75" ht="15.75" customHeight="1">
      <c r="B1088" s="363" t="s">
        <v>1303</v>
      </c>
      <c r="C1088" s="364">
        <v>42405028000159</v>
      </c>
      <c r="D1088" s="365" t="s">
        <v>11</v>
      </c>
      <c r="E1088" s="365" t="s">
        <v>620</v>
      </c>
      <c r="F1088" s="365" t="s">
        <v>663</v>
      </c>
      <c r="G1088" s="366" t="s">
        <v>738</v>
      </c>
      <c r="H1088" s="366" t="s">
        <v>34</v>
      </c>
      <c r="I1088" s="366" t="s">
        <v>1304</v>
      </c>
      <c r="J1088" s="366" t="s">
        <v>608</v>
      </c>
      <c r="K1088" s="367" t="s">
        <v>48</v>
      </c>
      <c r="L1088" s="368"/>
      <c r="M1088" s="368" t="s">
        <v>34</v>
      </c>
      <c r="N1088" s="367">
        <v>632260</v>
      </c>
      <c r="O1088" s="367" t="s">
        <v>1321</v>
      </c>
      <c r="P1088" s="371">
        <v>44560</v>
      </c>
      <c r="Q1088" s="372">
        <v>41184847.049999997</v>
      </c>
      <c r="R1088" s="372" t="s">
        <v>1421</v>
      </c>
      <c r="S1088" s="367">
        <v>60</v>
      </c>
      <c r="T1088" s="369">
        <v>9.2402039092937427E-2</v>
      </c>
      <c r="U1088" s="369">
        <v>1.1944991945107999</v>
      </c>
      <c r="V1088" s="369" t="s">
        <v>1421</v>
      </c>
      <c r="W1088" s="369" t="s">
        <v>1421</v>
      </c>
      <c r="X1088" s="369" t="s">
        <v>1421</v>
      </c>
      <c r="Y1088" s="369" t="s">
        <v>1421</v>
      </c>
      <c r="Z1088" s="369" t="s">
        <v>1421</v>
      </c>
      <c r="AA1088" s="369" t="s">
        <v>1421</v>
      </c>
      <c r="AB1088" s="369" t="s">
        <v>1421</v>
      </c>
      <c r="AC1088" s="373" t="s">
        <v>1421</v>
      </c>
      <c r="AD1088" s="555">
        <v>0</v>
      </c>
      <c r="AE1088" s="370" t="s">
        <v>2367</v>
      </c>
      <c r="AF1088" s="370" t="s">
        <v>2287</v>
      </c>
      <c r="AG1088" s="374" t="s">
        <v>1445</v>
      </c>
      <c r="AH1088" s="374" t="s">
        <v>2279</v>
      </c>
      <c r="AI1088" s="374">
        <v>5000</v>
      </c>
      <c r="AJ1088" s="374" t="s">
        <v>1432</v>
      </c>
      <c r="AK1088" s="374">
        <v>50000</v>
      </c>
      <c r="AL1088" s="369">
        <v>1.04E-2</v>
      </c>
      <c r="AM1088" s="369">
        <v>0.2</v>
      </c>
      <c r="AN1088" s="369" t="s">
        <v>64</v>
      </c>
      <c r="AO1088" s="367" t="s">
        <v>1324</v>
      </c>
      <c r="AP1088" s="370" t="s">
        <v>13</v>
      </c>
      <c r="AQ1088" s="376" t="s">
        <v>686</v>
      </c>
      <c r="AR1088" s="369">
        <v>1.0666666666666667E-4</v>
      </c>
      <c r="AS1088" s="369">
        <v>1.0666666666666667E-4</v>
      </c>
      <c r="AT1088" s="369"/>
      <c r="AX1088" s="680"/>
      <c r="AY1088" s="681"/>
      <c r="AZ1088" s="681"/>
      <c r="BA1088" s="681"/>
      <c r="BB1088" s="682"/>
      <c r="BC1088" s="681"/>
      <c r="BD1088" s="681"/>
      <c r="BE1088" s="681"/>
      <c r="BF1088" s="681"/>
      <c r="BG1088" s="682"/>
      <c r="BH1088" s="682"/>
      <c r="BI1088" s="683"/>
      <c r="BJ1088" s="683"/>
      <c r="BK1088" s="683"/>
      <c r="BL1088" s="682"/>
      <c r="BM1088" s="682"/>
      <c r="BN1088" s="682"/>
      <c r="BO1088" s="682"/>
      <c r="BP1088" s="682"/>
      <c r="BQ1088" s="682"/>
      <c r="BR1088" s="682"/>
      <c r="BS1088" s="682"/>
      <c r="BT1088" s="685"/>
      <c r="BU1088" s="686"/>
      <c r="BV1088" s="684"/>
      <c r="BW1088" s="687"/>
    </row>
    <row r="1089" spans="2:75" ht="15.75" customHeight="1">
      <c r="B1089" s="363" t="s">
        <v>1718</v>
      </c>
      <c r="C1089" s="364">
        <v>27249854000162</v>
      </c>
      <c r="D1089" s="365" t="s">
        <v>13</v>
      </c>
      <c r="E1089" s="365"/>
      <c r="F1089" s="365"/>
      <c r="G1089" s="366"/>
      <c r="H1089" s="366" t="s">
        <v>1338</v>
      </c>
      <c r="I1089" s="366"/>
      <c r="J1089" s="366"/>
      <c r="K1089" s="367"/>
      <c r="L1089" s="368"/>
      <c r="M1089" s="368"/>
      <c r="N1089" s="367">
        <v>446750</v>
      </c>
      <c r="O1089" s="367" t="s">
        <v>1321</v>
      </c>
      <c r="P1089" s="371">
        <v>42961</v>
      </c>
      <c r="Q1089" s="372" t="s">
        <v>1394</v>
      </c>
      <c r="R1089" s="372" t="s">
        <v>1421</v>
      </c>
      <c r="S1089" s="367">
        <v>1</v>
      </c>
      <c r="T1089" s="369" t="s">
        <v>1421</v>
      </c>
      <c r="U1089" s="369" t="s">
        <v>1421</v>
      </c>
      <c r="V1089" s="369" t="s">
        <v>1421</v>
      </c>
      <c r="W1089" s="369" t="s">
        <v>1421</v>
      </c>
      <c r="X1089" s="369" t="s">
        <v>1421</v>
      </c>
      <c r="Y1089" s="369" t="s">
        <v>1421</v>
      </c>
      <c r="Z1089" s="369" t="s">
        <v>1421</v>
      </c>
      <c r="AA1089" s="369" t="s">
        <v>1421</v>
      </c>
      <c r="AB1089" s="369" t="s">
        <v>1421</v>
      </c>
      <c r="AC1089" s="373" t="s">
        <v>1421</v>
      </c>
      <c r="AD1089" s="555">
        <v>0</v>
      </c>
      <c r="AE1089" s="370" t="s">
        <v>2372</v>
      </c>
      <c r="AF1089" s="370" t="s">
        <v>2278</v>
      </c>
      <c r="AG1089" s="374" t="s">
        <v>1444</v>
      </c>
      <c r="AH1089" s="374" t="s">
        <v>2300</v>
      </c>
      <c r="AI1089" s="374">
        <v>0</v>
      </c>
      <c r="AJ1089" s="374">
        <v>0</v>
      </c>
      <c r="AK1089" s="374">
        <v>0</v>
      </c>
      <c r="AL1089" s="369">
        <v>5.5000000000000005E-3</v>
      </c>
      <c r="AM1089" s="369">
        <v>0.15</v>
      </c>
      <c r="AN1089" s="369" t="s">
        <v>2296</v>
      </c>
      <c r="AO1089" s="367" t="s">
        <v>1324</v>
      </c>
      <c r="AP1089" s="370" t="s">
        <v>13</v>
      </c>
      <c r="AQ1089" s="376" t="s">
        <v>679</v>
      </c>
      <c r="AR1089" s="369" t="s">
        <v>34</v>
      </c>
      <c r="AS1089" s="369" t="s">
        <v>34</v>
      </c>
      <c r="AT1089" s="369"/>
      <c r="AX1089" s="680"/>
      <c r="AY1089" s="681"/>
      <c r="AZ1089" s="681"/>
      <c r="BA1089" s="681"/>
      <c r="BB1089" s="682"/>
      <c r="BC1089" s="681"/>
      <c r="BD1089" s="681"/>
      <c r="BE1089" s="681"/>
      <c r="BF1089" s="681"/>
      <c r="BG1089" s="682"/>
      <c r="BH1089" s="682"/>
      <c r="BI1089" s="683"/>
      <c r="BJ1089" s="683"/>
      <c r="BK1089" s="683"/>
      <c r="BL1089" s="682"/>
      <c r="BM1089" s="682"/>
      <c r="BN1089" s="682"/>
      <c r="BO1089" s="682"/>
      <c r="BP1089" s="682"/>
      <c r="BQ1089" s="682"/>
      <c r="BR1089" s="682"/>
      <c r="BS1089" s="682"/>
      <c r="BT1089" s="685"/>
      <c r="BU1089" s="686"/>
      <c r="BV1089" s="684"/>
      <c r="BW1089" s="687"/>
    </row>
    <row r="1090" spans="2:75" ht="15.75" customHeight="1">
      <c r="B1090" s="363" t="s">
        <v>358</v>
      </c>
      <c r="C1090" s="364">
        <v>37287622000152</v>
      </c>
      <c r="D1090" s="365" t="s">
        <v>13</v>
      </c>
      <c r="E1090" s="365" t="s">
        <v>616</v>
      </c>
      <c r="F1090" s="365" t="s">
        <v>617</v>
      </c>
      <c r="G1090" s="366" t="s">
        <v>34</v>
      </c>
      <c r="H1090" s="366" t="s">
        <v>865</v>
      </c>
      <c r="I1090" s="366" t="s">
        <v>34</v>
      </c>
      <c r="J1090" s="366" t="s">
        <v>608</v>
      </c>
      <c r="K1090" s="367" t="s">
        <v>48</v>
      </c>
      <c r="L1090" s="368"/>
      <c r="M1090" s="368" t="s">
        <v>34</v>
      </c>
      <c r="N1090" s="367">
        <v>550183</v>
      </c>
      <c r="O1090" s="367" t="s">
        <v>1321</v>
      </c>
      <c r="P1090" s="371">
        <v>44067</v>
      </c>
      <c r="Q1090" s="372">
        <v>9275026.2699999996</v>
      </c>
      <c r="R1090" s="372">
        <v>15361518.438928561</v>
      </c>
      <c r="S1090" s="367">
        <v>17</v>
      </c>
      <c r="T1090" s="369">
        <v>9.0063637113098949E-2</v>
      </c>
      <c r="U1090" s="369">
        <v>1.1642702157049305</v>
      </c>
      <c r="V1090" s="369">
        <v>5.7645224131100736E-2</v>
      </c>
      <c r="W1090" s="369">
        <v>0.56511594685518962</v>
      </c>
      <c r="X1090" s="369">
        <v>0.13785638255256316</v>
      </c>
      <c r="Y1090" s="369">
        <v>1.0453899919623482</v>
      </c>
      <c r="Z1090" s="369" t="s">
        <v>1421</v>
      </c>
      <c r="AA1090" s="369" t="s">
        <v>1421</v>
      </c>
      <c r="AB1090" s="369">
        <v>5.8455020379481699E-2</v>
      </c>
      <c r="AC1090" s="373">
        <v>-0.67400374555025966</v>
      </c>
      <c r="AD1090" s="555">
        <v>25328809000178</v>
      </c>
      <c r="AE1090" s="370" t="s">
        <v>2550</v>
      </c>
      <c r="AF1090" s="370" t="s">
        <v>2278</v>
      </c>
      <c r="AG1090" s="374" t="s">
        <v>1444</v>
      </c>
      <c r="AH1090" s="374" t="s">
        <v>2282</v>
      </c>
      <c r="AI1090" s="374">
        <v>500</v>
      </c>
      <c r="AJ1090" s="374">
        <v>100</v>
      </c>
      <c r="AK1090" s="374">
        <v>100</v>
      </c>
      <c r="AL1090" s="369">
        <v>1.7000000000000001E-2</v>
      </c>
      <c r="AM1090" s="369">
        <v>0.2</v>
      </c>
      <c r="AN1090" s="369" t="s">
        <v>34</v>
      </c>
      <c r="AO1090" s="367" t="s">
        <v>1324</v>
      </c>
      <c r="AP1090" s="370" t="s">
        <v>13</v>
      </c>
      <c r="AQ1090" s="376" t="s">
        <v>668</v>
      </c>
      <c r="AR1090" s="369">
        <v>4.5333333333333337E-3</v>
      </c>
      <c r="AS1090" s="369">
        <v>4.5333333333333337E-3</v>
      </c>
      <c r="AT1090" s="369"/>
      <c r="AX1090" s="680"/>
      <c r="AY1090" s="681"/>
      <c r="AZ1090" s="681"/>
      <c r="BA1090" s="681"/>
      <c r="BB1090" s="682"/>
      <c r="BC1090" s="681"/>
      <c r="BD1090" s="681"/>
      <c r="BE1090" s="681"/>
      <c r="BF1090" s="681"/>
      <c r="BG1090" s="682"/>
      <c r="BH1090" s="682"/>
      <c r="BI1090" s="683"/>
      <c r="BJ1090" s="683"/>
      <c r="BK1090" s="683"/>
      <c r="BL1090" s="682"/>
      <c r="BM1090" s="682"/>
      <c r="BN1090" s="682"/>
      <c r="BO1090" s="682"/>
      <c r="BP1090" s="682"/>
      <c r="BQ1090" s="682"/>
      <c r="BR1090" s="682"/>
      <c r="BS1090" s="682"/>
      <c r="BT1090" s="685"/>
      <c r="BU1090" s="686"/>
      <c r="BV1090" s="684"/>
      <c r="BW1090" s="687"/>
    </row>
    <row r="1091" spans="2:75" ht="15.75" customHeight="1">
      <c r="B1091" s="363" t="s">
        <v>1162</v>
      </c>
      <c r="C1091" s="364">
        <v>27783868000161</v>
      </c>
      <c r="D1091" s="365" t="s">
        <v>14</v>
      </c>
      <c r="E1091" s="365" t="s">
        <v>607</v>
      </c>
      <c r="F1091" s="365"/>
      <c r="G1091" s="366"/>
      <c r="H1091" s="366" t="s">
        <v>34</v>
      </c>
      <c r="I1091" s="366" t="s">
        <v>34</v>
      </c>
      <c r="J1091" s="366" t="s">
        <v>608</v>
      </c>
      <c r="K1091" s="367" t="s">
        <v>48</v>
      </c>
      <c r="L1091" s="368"/>
      <c r="M1091" s="368" t="s">
        <v>34</v>
      </c>
      <c r="N1091" s="367">
        <v>450456</v>
      </c>
      <c r="O1091" s="367" t="s">
        <v>1321</v>
      </c>
      <c r="P1091" s="371">
        <v>43007</v>
      </c>
      <c r="Q1091" s="372">
        <v>84432420.489999995</v>
      </c>
      <c r="R1091" s="372">
        <v>102881529.43563496</v>
      </c>
      <c r="S1091" s="367">
        <v>32</v>
      </c>
      <c r="T1091" s="369">
        <v>0.12423600323645845</v>
      </c>
      <c r="U1091" s="369">
        <v>1.6060230623907672</v>
      </c>
      <c r="V1091" s="369">
        <v>-5.2857539331716885E-2</v>
      </c>
      <c r="W1091" s="369">
        <v>-0.5181806270705922</v>
      </c>
      <c r="X1091" s="369">
        <v>0.16594488076088232</v>
      </c>
      <c r="Y1091" s="369">
        <v>1.2583901764480627</v>
      </c>
      <c r="Z1091" s="369">
        <v>0.14968509439251587</v>
      </c>
      <c r="AA1091" s="369">
        <v>0.85085860267772229</v>
      </c>
      <c r="AB1091" s="369">
        <v>0.2206302899339129</v>
      </c>
      <c r="AC1091" s="373">
        <v>-0.57621328118300774</v>
      </c>
      <c r="AD1091" s="555">
        <v>28589709000193</v>
      </c>
      <c r="AE1091" s="370" t="s">
        <v>2550</v>
      </c>
      <c r="AF1091" s="370" t="s">
        <v>2278</v>
      </c>
      <c r="AG1091" s="374" t="s">
        <v>1444</v>
      </c>
      <c r="AH1091" s="374" t="s">
        <v>2282</v>
      </c>
      <c r="AI1091" s="374">
        <v>500</v>
      </c>
      <c r="AJ1091" s="374">
        <v>500</v>
      </c>
      <c r="AK1091" s="374">
        <v>500</v>
      </c>
      <c r="AL1091" s="369">
        <v>1.7000000000000001E-2</v>
      </c>
      <c r="AM1091" s="369">
        <v>0.2</v>
      </c>
      <c r="AN1091" s="369" t="s">
        <v>2329</v>
      </c>
      <c r="AO1091" s="367" t="s">
        <v>1324</v>
      </c>
      <c r="AP1091" s="370" t="s">
        <v>716</v>
      </c>
      <c r="AQ1091" s="376" t="s">
        <v>670</v>
      </c>
      <c r="AR1091" s="369">
        <v>4.5333333333333337E-3</v>
      </c>
      <c r="AS1091" s="369">
        <v>4.5333333333333337E-3</v>
      </c>
      <c r="AT1091" s="369"/>
      <c r="AX1091" s="680"/>
      <c r="AY1091" s="681"/>
      <c r="AZ1091" s="681"/>
      <c r="BA1091" s="681"/>
      <c r="BB1091" s="682"/>
      <c r="BC1091" s="681"/>
      <c r="BD1091" s="681"/>
      <c r="BE1091" s="681"/>
      <c r="BF1091" s="681"/>
      <c r="BG1091" s="682"/>
      <c r="BH1091" s="682"/>
      <c r="BI1091" s="683"/>
      <c r="BJ1091" s="683"/>
      <c r="BK1091" s="683"/>
      <c r="BL1091" s="682"/>
      <c r="BM1091" s="682"/>
      <c r="BN1091" s="682"/>
      <c r="BO1091" s="682"/>
      <c r="BP1091" s="682"/>
      <c r="BQ1091" s="682"/>
      <c r="BR1091" s="682"/>
      <c r="BS1091" s="682"/>
      <c r="BT1091" s="685"/>
      <c r="BU1091" s="686"/>
      <c r="BV1091" s="684"/>
      <c r="BW1091" s="687"/>
    </row>
    <row r="1092" spans="2:75" ht="15.75" customHeight="1">
      <c r="B1092" s="363" t="s">
        <v>1163</v>
      </c>
      <c r="C1092" s="364">
        <v>38971869000156</v>
      </c>
      <c r="D1092" s="365" t="s">
        <v>13</v>
      </c>
      <c r="E1092" s="365" t="s">
        <v>615</v>
      </c>
      <c r="F1092" s="365" t="s">
        <v>619</v>
      </c>
      <c r="G1092" s="366" t="s">
        <v>34</v>
      </c>
      <c r="H1092" s="366" t="s">
        <v>1338</v>
      </c>
      <c r="I1092" s="366" t="s">
        <v>34</v>
      </c>
      <c r="J1092" s="366" t="s">
        <v>611</v>
      </c>
      <c r="K1092" s="367" t="s">
        <v>48</v>
      </c>
      <c r="L1092" s="368"/>
      <c r="M1092" s="368" t="s">
        <v>1418</v>
      </c>
      <c r="N1092" s="367">
        <v>558524</v>
      </c>
      <c r="O1092" s="367" t="s">
        <v>1321</v>
      </c>
      <c r="P1092" s="371">
        <v>44132</v>
      </c>
      <c r="Q1092" s="372">
        <v>16646686.07</v>
      </c>
      <c r="R1092" s="372">
        <v>27585167.233730134</v>
      </c>
      <c r="S1092" s="367">
        <v>33</v>
      </c>
      <c r="T1092" s="369">
        <v>8.1341306667398028E-2</v>
      </c>
      <c r="U1092" s="369">
        <v>1.0515149475969661</v>
      </c>
      <c r="V1092" s="369">
        <v>0.17667819257708506</v>
      </c>
      <c r="W1092" s="369">
        <v>1.7320370523634643</v>
      </c>
      <c r="X1092" s="369" t="s">
        <v>1421</v>
      </c>
      <c r="Y1092" s="369" t="s">
        <v>1421</v>
      </c>
      <c r="Z1092" s="369" t="s">
        <v>1421</v>
      </c>
      <c r="AA1092" s="369" t="s">
        <v>1421</v>
      </c>
      <c r="AB1092" s="369">
        <v>9.6398631900246085E-2</v>
      </c>
      <c r="AC1092" s="373">
        <v>0.72866361711510608</v>
      </c>
      <c r="AD1092" s="555">
        <v>38537672000103</v>
      </c>
      <c r="AE1092" s="370" t="s">
        <v>2550</v>
      </c>
      <c r="AF1092" s="370" t="s">
        <v>2278</v>
      </c>
      <c r="AG1092" s="374" t="s">
        <v>1444</v>
      </c>
      <c r="AH1092" s="374" t="s">
        <v>2279</v>
      </c>
      <c r="AI1092" s="374">
        <v>500</v>
      </c>
      <c r="AJ1092" s="374">
        <v>100</v>
      </c>
      <c r="AK1092" s="374">
        <v>100</v>
      </c>
      <c r="AL1092" s="369">
        <v>1.7000000000000001E-2</v>
      </c>
      <c r="AM1092" s="369">
        <v>0.2</v>
      </c>
      <c r="AN1092" s="369" t="s">
        <v>34</v>
      </c>
      <c r="AO1092" s="367" t="s">
        <v>1324</v>
      </c>
      <c r="AP1092" s="370" t="s">
        <v>13</v>
      </c>
      <c r="AQ1092" s="376" t="s">
        <v>668</v>
      </c>
      <c r="AR1092" s="369" t="s">
        <v>34</v>
      </c>
      <c r="AS1092" s="369" t="s">
        <v>34</v>
      </c>
      <c r="AT1092" s="369"/>
      <c r="AX1092" s="680"/>
      <c r="AY1092" s="681"/>
      <c r="AZ1092" s="681"/>
      <c r="BA1092" s="681"/>
      <c r="BB1092" s="682"/>
      <c r="BC1092" s="681"/>
      <c r="BD1092" s="681"/>
      <c r="BE1092" s="681"/>
      <c r="BF1092" s="681"/>
      <c r="BG1092" s="682"/>
      <c r="BH1092" s="682"/>
      <c r="BI1092" s="683"/>
      <c r="BJ1092" s="683"/>
      <c r="BK1092" s="683"/>
      <c r="BL1092" s="682"/>
      <c r="BM1092" s="682"/>
      <c r="BN1092" s="682"/>
      <c r="BO1092" s="682"/>
      <c r="BP1092" s="682"/>
      <c r="BQ1092" s="682"/>
      <c r="BR1092" s="682"/>
      <c r="BS1092" s="682"/>
      <c r="BT1092" s="685"/>
      <c r="BU1092" s="686"/>
      <c r="BV1092" s="684"/>
      <c r="BW1092" s="687"/>
    </row>
    <row r="1093" spans="2:75" ht="15.75" customHeight="1">
      <c r="B1093" s="363" t="s">
        <v>359</v>
      </c>
      <c r="C1093" s="364">
        <v>32295829000155</v>
      </c>
      <c r="D1093" s="365" t="s">
        <v>14</v>
      </c>
      <c r="E1093" s="365" t="s">
        <v>614</v>
      </c>
      <c r="F1093" s="365"/>
      <c r="G1093" s="366"/>
      <c r="H1093" s="366" t="s">
        <v>1338</v>
      </c>
      <c r="I1093" s="366" t="s">
        <v>34</v>
      </c>
      <c r="J1093" s="366" t="s">
        <v>608</v>
      </c>
      <c r="K1093" s="367" t="s">
        <v>48</v>
      </c>
      <c r="L1093" s="368" t="s">
        <v>715</v>
      </c>
      <c r="M1093" s="368" t="s">
        <v>34</v>
      </c>
      <c r="N1093" s="367">
        <v>488720</v>
      </c>
      <c r="O1093" s="367" t="s">
        <v>1321</v>
      </c>
      <c r="P1093" s="371">
        <v>43521</v>
      </c>
      <c r="Q1093" s="372">
        <v>4517832.66</v>
      </c>
      <c r="R1093" s="372">
        <v>5515215.5374603225</v>
      </c>
      <c r="S1093" s="367">
        <v>61</v>
      </c>
      <c r="T1093" s="369">
        <v>0.18456871064082048</v>
      </c>
      <c r="U1093" s="369">
        <v>2.3859557468273227</v>
      </c>
      <c r="V1093" s="369">
        <v>1.7598963029162862E-2</v>
      </c>
      <c r="W1093" s="369">
        <v>0.17252868395959758</v>
      </c>
      <c r="X1093" s="369">
        <v>0.23879729405501138</v>
      </c>
      <c r="Y1093" s="369">
        <v>1.8108432608669038</v>
      </c>
      <c r="Z1093" s="369">
        <v>0.35841106901100006</v>
      </c>
      <c r="AA1093" s="369">
        <v>2.0373247089202211</v>
      </c>
      <c r="AB1093" s="369">
        <v>0.18386063650394413</v>
      </c>
      <c r="AC1093" s="373">
        <v>-0.34187791845850807</v>
      </c>
      <c r="AD1093" s="555">
        <v>32041623000107</v>
      </c>
      <c r="AE1093" s="370" t="s">
        <v>2292</v>
      </c>
      <c r="AF1093" s="370" t="s">
        <v>2278</v>
      </c>
      <c r="AG1093" s="374" t="s">
        <v>1444</v>
      </c>
      <c r="AH1093" s="374" t="s">
        <v>2279</v>
      </c>
      <c r="AI1093" s="374">
        <v>500</v>
      </c>
      <c r="AJ1093" s="374">
        <v>100</v>
      </c>
      <c r="AK1093" s="374">
        <v>100</v>
      </c>
      <c r="AL1093" s="369">
        <v>0</v>
      </c>
      <c r="AM1093" s="369" t="s">
        <v>34</v>
      </c>
      <c r="AN1093" s="369" t="s">
        <v>34</v>
      </c>
      <c r="AO1093" s="367" t="s">
        <v>1324</v>
      </c>
      <c r="AP1093" s="370" t="s">
        <v>716</v>
      </c>
      <c r="AQ1093" s="376" t="s">
        <v>659</v>
      </c>
      <c r="AR1093" s="369">
        <v>7.9333333333333339E-3</v>
      </c>
      <c r="AS1093" s="369">
        <v>7.9333333333333339E-3</v>
      </c>
      <c r="AT1093" s="369"/>
      <c r="AX1093" s="680"/>
      <c r="AY1093" s="681"/>
      <c r="AZ1093" s="681"/>
      <c r="BA1093" s="681"/>
      <c r="BB1093" s="682"/>
      <c r="BC1093" s="681"/>
      <c r="BD1093" s="681"/>
      <c r="BE1093" s="681"/>
      <c r="BF1093" s="681"/>
      <c r="BG1093" s="682"/>
      <c r="BH1093" s="682"/>
      <c r="BI1093" s="683"/>
      <c r="BJ1093" s="683"/>
      <c r="BK1093" s="683"/>
      <c r="BL1093" s="682"/>
      <c r="BM1093" s="682"/>
      <c r="BN1093" s="682"/>
      <c r="BO1093" s="682"/>
      <c r="BP1093" s="682"/>
      <c r="BQ1093" s="682"/>
      <c r="BR1093" s="682"/>
      <c r="BS1093" s="682"/>
      <c r="BT1093" s="685"/>
      <c r="BU1093" s="686"/>
      <c r="BV1093" s="684"/>
      <c r="BW1093" s="687"/>
    </row>
    <row r="1094" spans="2:75" ht="15.75" customHeight="1">
      <c r="B1094" s="363" t="s">
        <v>1164</v>
      </c>
      <c r="C1094" s="364">
        <v>32041623000107</v>
      </c>
      <c r="D1094" s="365" t="s">
        <v>14</v>
      </c>
      <c r="E1094" s="365" t="s">
        <v>614</v>
      </c>
      <c r="F1094" s="365"/>
      <c r="G1094" s="366"/>
      <c r="H1094" s="366" t="s">
        <v>1338</v>
      </c>
      <c r="I1094" s="366" t="s">
        <v>34</v>
      </c>
      <c r="J1094" s="366" t="s">
        <v>608</v>
      </c>
      <c r="K1094" s="367" t="s">
        <v>48</v>
      </c>
      <c r="L1094" s="368"/>
      <c r="M1094" s="368" t="s">
        <v>34</v>
      </c>
      <c r="N1094" s="367">
        <v>483303</v>
      </c>
      <c r="O1094" s="367" t="s">
        <v>1321</v>
      </c>
      <c r="P1094" s="371">
        <v>43462</v>
      </c>
      <c r="Q1094" s="372">
        <v>56668510.539999999</v>
      </c>
      <c r="R1094" s="372">
        <v>58833114.625793599</v>
      </c>
      <c r="S1094" s="367">
        <v>32</v>
      </c>
      <c r="T1094" s="369">
        <v>0.18451588871736835</v>
      </c>
      <c r="U1094" s="369">
        <v>2.3852729075130017</v>
      </c>
      <c r="V1094" s="369">
        <v>1.6166222684269149E-2</v>
      </c>
      <c r="W1094" s="369">
        <v>0.15848303787518223</v>
      </c>
      <c r="X1094" s="369">
        <v>0.23983066070639603</v>
      </c>
      <c r="Y1094" s="369">
        <v>1.8186794679063076</v>
      </c>
      <c r="Z1094" s="369">
        <v>0.34757280393208556</v>
      </c>
      <c r="AA1094" s="369">
        <v>1.9757164965733474</v>
      </c>
      <c r="AB1094" s="369">
        <v>0.18625243250941836</v>
      </c>
      <c r="AC1094" s="373">
        <v>-0.34267926383690539</v>
      </c>
      <c r="AD1094" s="555">
        <v>32041557000167</v>
      </c>
      <c r="AE1094" s="370" t="s">
        <v>2550</v>
      </c>
      <c r="AF1094" s="370" t="s">
        <v>2278</v>
      </c>
      <c r="AG1094" s="374" t="s">
        <v>1444</v>
      </c>
      <c r="AH1094" s="374" t="s">
        <v>2279</v>
      </c>
      <c r="AI1094" s="374">
        <v>500</v>
      </c>
      <c r="AJ1094" s="374">
        <v>100</v>
      </c>
      <c r="AK1094" s="374">
        <v>100</v>
      </c>
      <c r="AL1094" s="369">
        <v>1.7000000000000001E-2</v>
      </c>
      <c r="AM1094" s="369">
        <v>0.2</v>
      </c>
      <c r="AN1094" s="369" t="s">
        <v>34</v>
      </c>
      <c r="AO1094" s="367" t="s">
        <v>1324</v>
      </c>
      <c r="AP1094" s="370" t="s">
        <v>716</v>
      </c>
      <c r="AQ1094" s="376" t="s">
        <v>659</v>
      </c>
      <c r="AR1094" s="369">
        <v>4.5333333333333337E-3</v>
      </c>
      <c r="AS1094" s="369">
        <v>7.9333333333333339E-3</v>
      </c>
      <c r="AT1094" s="369"/>
      <c r="AX1094" s="680"/>
      <c r="AY1094" s="681"/>
      <c r="AZ1094" s="681"/>
      <c r="BA1094" s="681"/>
      <c r="BB1094" s="682"/>
      <c r="BC1094" s="681"/>
      <c r="BD1094" s="681"/>
      <c r="BE1094" s="681"/>
      <c r="BF1094" s="681"/>
      <c r="BG1094" s="682"/>
      <c r="BH1094" s="682"/>
      <c r="BI1094" s="683"/>
      <c r="BJ1094" s="683"/>
      <c r="BK1094" s="683"/>
      <c r="BL1094" s="682"/>
      <c r="BM1094" s="682"/>
      <c r="BN1094" s="682"/>
      <c r="BO1094" s="682"/>
      <c r="BP1094" s="682"/>
      <c r="BQ1094" s="682"/>
      <c r="BR1094" s="682"/>
      <c r="BS1094" s="682"/>
      <c r="BT1094" s="685"/>
      <c r="BU1094" s="686"/>
      <c r="BV1094" s="684"/>
      <c r="BW1094" s="687"/>
    </row>
    <row r="1095" spans="2:75" ht="15.75" customHeight="1">
      <c r="B1095" s="363" t="s">
        <v>1165</v>
      </c>
      <c r="C1095" s="364">
        <v>41081041000137</v>
      </c>
      <c r="D1095" s="365" t="s">
        <v>14</v>
      </c>
      <c r="E1095" s="365" t="s">
        <v>614</v>
      </c>
      <c r="F1095" s="365"/>
      <c r="G1095" s="366"/>
      <c r="H1095" s="366" t="s">
        <v>1337</v>
      </c>
      <c r="I1095" s="366" t="s">
        <v>34</v>
      </c>
      <c r="J1095" s="366" t="s">
        <v>608</v>
      </c>
      <c r="K1095" s="367" t="s">
        <v>48</v>
      </c>
      <c r="L1095" s="368"/>
      <c r="M1095" s="368" t="s">
        <v>1418</v>
      </c>
      <c r="N1095" s="367">
        <v>588741</v>
      </c>
      <c r="O1095" s="367" t="s">
        <v>1324</v>
      </c>
      <c r="P1095" s="371">
        <v>44323</v>
      </c>
      <c r="Q1095" s="372">
        <v>18192401.260000002</v>
      </c>
      <c r="R1095" s="372">
        <v>32063902.354047611</v>
      </c>
      <c r="S1095" s="367">
        <v>32</v>
      </c>
      <c r="T1095" s="369">
        <v>0.11181559669270635</v>
      </c>
      <c r="U1095" s="369">
        <v>1.4454620427677434</v>
      </c>
      <c r="V1095" s="369">
        <v>5.2638251971544925E-2</v>
      </c>
      <c r="W1095" s="369">
        <v>0.5160308777020215</v>
      </c>
      <c r="X1095" s="369" t="s">
        <v>1421</v>
      </c>
      <c r="Y1095" s="369" t="s">
        <v>1421</v>
      </c>
      <c r="Z1095" s="369" t="s">
        <v>1421</v>
      </c>
      <c r="AA1095" s="369" t="s">
        <v>1421</v>
      </c>
      <c r="AB1095" s="369">
        <v>9.4440749703169152E-2</v>
      </c>
      <c r="AC1095" s="373">
        <v>-0.43841060085352856</v>
      </c>
      <c r="AD1095" s="555">
        <v>18611600000151</v>
      </c>
      <c r="AE1095" s="370" t="s">
        <v>2550</v>
      </c>
      <c r="AF1095" s="370" t="s">
        <v>2278</v>
      </c>
      <c r="AG1095" s="374" t="s">
        <v>1444</v>
      </c>
      <c r="AH1095" s="374" t="s">
        <v>2279</v>
      </c>
      <c r="AI1095" s="374">
        <v>500</v>
      </c>
      <c r="AJ1095" s="374">
        <v>100</v>
      </c>
      <c r="AK1095" s="374">
        <v>100</v>
      </c>
      <c r="AL1095" s="369">
        <v>1.7000000000000001E-2</v>
      </c>
      <c r="AM1095" s="369">
        <v>0.2</v>
      </c>
      <c r="AN1095" s="369" t="s">
        <v>34</v>
      </c>
      <c r="AO1095" s="367" t="s">
        <v>1324</v>
      </c>
      <c r="AP1095" s="370" t="s">
        <v>13</v>
      </c>
      <c r="AQ1095" s="376" t="s">
        <v>668</v>
      </c>
      <c r="AR1095" s="369">
        <v>2.8338999999999999E-3</v>
      </c>
      <c r="AS1095" s="369">
        <v>2.8338999999999999E-3</v>
      </c>
      <c r="AT1095" s="369"/>
      <c r="AX1095" s="680"/>
      <c r="AY1095" s="681"/>
      <c r="AZ1095" s="681"/>
      <c r="BA1095" s="681"/>
      <c r="BB1095" s="682"/>
      <c r="BC1095" s="681"/>
      <c r="BD1095" s="681"/>
      <c r="BE1095" s="681"/>
      <c r="BF1095" s="681"/>
      <c r="BG1095" s="682"/>
      <c r="BH1095" s="682"/>
      <c r="BI1095" s="683"/>
      <c r="BJ1095" s="683"/>
      <c r="BK1095" s="683"/>
      <c r="BL1095" s="682"/>
      <c r="BM1095" s="682"/>
      <c r="BN1095" s="682"/>
      <c r="BO1095" s="682"/>
      <c r="BP1095" s="682"/>
      <c r="BQ1095" s="682"/>
      <c r="BR1095" s="682"/>
      <c r="BS1095" s="682"/>
      <c r="BT1095" s="685"/>
      <c r="BU1095" s="686"/>
      <c r="BV1095" s="684"/>
      <c r="BW1095" s="687"/>
    </row>
    <row r="1096" spans="2:75" ht="15.75" customHeight="1">
      <c r="B1096" s="363" t="s">
        <v>1166</v>
      </c>
      <c r="C1096" s="364">
        <v>19211696000123</v>
      </c>
      <c r="D1096" s="365" t="s">
        <v>14</v>
      </c>
      <c r="E1096" s="365" t="s">
        <v>614</v>
      </c>
      <c r="F1096" s="365"/>
      <c r="G1096" s="366"/>
      <c r="H1096" s="366" t="s">
        <v>1337</v>
      </c>
      <c r="I1096" s="366" t="s">
        <v>34</v>
      </c>
      <c r="J1096" s="366" t="s">
        <v>608</v>
      </c>
      <c r="K1096" s="367" t="s">
        <v>48</v>
      </c>
      <c r="L1096" s="368"/>
      <c r="M1096" s="368" t="s">
        <v>1418</v>
      </c>
      <c r="N1096" s="367">
        <v>364010</v>
      </c>
      <c r="O1096" s="367" t="s">
        <v>1321</v>
      </c>
      <c r="P1096" s="371">
        <v>41690</v>
      </c>
      <c r="Q1096" s="372">
        <v>514562721.61000001</v>
      </c>
      <c r="R1096" s="372">
        <v>302730966.00912714</v>
      </c>
      <c r="S1096" s="367">
        <v>32</v>
      </c>
      <c r="T1096" s="369">
        <v>0.11006394420766474</v>
      </c>
      <c r="U1096" s="369">
        <v>1.4228180892036821</v>
      </c>
      <c r="V1096" s="369">
        <v>4.8663176229937877E-2</v>
      </c>
      <c r="W1096" s="369">
        <v>0.4770618438332227</v>
      </c>
      <c r="X1096" s="369">
        <v>0.18831593402391622</v>
      </c>
      <c r="Y1096" s="369">
        <v>1.4280339372794864</v>
      </c>
      <c r="Z1096" s="369">
        <v>0.30867809058211249</v>
      </c>
      <c r="AA1096" s="369">
        <v>1.7546263366825618</v>
      </c>
      <c r="AB1096" s="369">
        <v>9.4243990886898873E-2</v>
      </c>
      <c r="AC1096" s="373">
        <v>-0.47967344768812759</v>
      </c>
      <c r="AD1096" s="555">
        <v>18611600000151</v>
      </c>
      <c r="AE1096" s="370" t="s">
        <v>2550</v>
      </c>
      <c r="AF1096" s="370" t="s">
        <v>2278</v>
      </c>
      <c r="AG1096" s="374" t="s">
        <v>1444</v>
      </c>
      <c r="AH1096" s="374" t="s">
        <v>2279</v>
      </c>
      <c r="AI1096" s="374">
        <v>50000500</v>
      </c>
      <c r="AJ1096" s="374">
        <v>100</v>
      </c>
      <c r="AK1096" s="374">
        <v>100</v>
      </c>
      <c r="AL1096" s="369">
        <v>1.7000000000000001E-2</v>
      </c>
      <c r="AM1096" s="369">
        <v>0.2</v>
      </c>
      <c r="AN1096" s="369" t="s">
        <v>34</v>
      </c>
      <c r="AO1096" s="367" t="s">
        <v>1324</v>
      </c>
      <c r="AP1096" s="370" t="s">
        <v>13</v>
      </c>
      <c r="AQ1096" s="376" t="s">
        <v>668</v>
      </c>
      <c r="AR1096" s="369">
        <v>1.1333333333333334E-3</v>
      </c>
      <c r="AS1096" s="369">
        <v>1.1333333333333334E-3</v>
      </c>
      <c r="AT1096" s="369"/>
      <c r="AX1096" s="680"/>
      <c r="AY1096" s="681"/>
      <c r="AZ1096" s="681"/>
      <c r="BA1096" s="681"/>
      <c r="BB1096" s="682"/>
      <c r="BC1096" s="681"/>
      <c r="BD1096" s="681"/>
      <c r="BE1096" s="681"/>
      <c r="BF1096" s="681"/>
      <c r="BG1096" s="682"/>
      <c r="BH1096" s="682"/>
      <c r="BI1096" s="683"/>
      <c r="BJ1096" s="683"/>
      <c r="BK1096" s="683"/>
      <c r="BL1096" s="682"/>
      <c r="BM1096" s="682"/>
      <c r="BN1096" s="682"/>
      <c r="BO1096" s="682"/>
      <c r="BP1096" s="682"/>
      <c r="BQ1096" s="682"/>
      <c r="BR1096" s="682"/>
      <c r="BS1096" s="682"/>
      <c r="BT1096" s="685"/>
      <c r="BU1096" s="686"/>
      <c r="BV1096" s="684"/>
      <c r="BW1096" s="687"/>
    </row>
    <row r="1097" spans="2:75" ht="15.75" customHeight="1">
      <c r="B1097" s="363" t="s">
        <v>547</v>
      </c>
      <c r="C1097" s="364">
        <v>43584490000123</v>
      </c>
      <c r="D1097" s="365" t="s">
        <v>14</v>
      </c>
      <c r="E1097" s="365" t="s">
        <v>614</v>
      </c>
      <c r="F1097" s="365"/>
      <c r="G1097" s="366"/>
      <c r="H1097" s="366" t="s">
        <v>1338</v>
      </c>
      <c r="I1097" s="366" t="s">
        <v>34</v>
      </c>
      <c r="J1097" s="366" t="s">
        <v>608</v>
      </c>
      <c r="K1097" s="367" t="s">
        <v>48</v>
      </c>
      <c r="L1097" s="368"/>
      <c r="M1097" s="368" t="s">
        <v>1418</v>
      </c>
      <c r="N1097" s="367">
        <v>619868</v>
      </c>
      <c r="O1097" s="367" t="s">
        <v>1321</v>
      </c>
      <c r="P1097" s="371">
        <v>44495</v>
      </c>
      <c r="Q1097" s="372">
        <v>19332553.890000001</v>
      </c>
      <c r="R1097" s="372" t="s">
        <v>1421</v>
      </c>
      <c r="S1097" s="367">
        <v>32</v>
      </c>
      <c r="T1097" s="369">
        <v>0.1005170107165847</v>
      </c>
      <c r="U1097" s="369">
        <v>1.2994030165809511</v>
      </c>
      <c r="V1097" s="369" t="s">
        <v>1421</v>
      </c>
      <c r="W1097" s="369" t="s">
        <v>1421</v>
      </c>
      <c r="X1097" s="369" t="s">
        <v>1421</v>
      </c>
      <c r="Y1097" s="369" t="s">
        <v>1421</v>
      </c>
      <c r="Z1097" s="369" t="s">
        <v>1421</v>
      </c>
      <c r="AA1097" s="369" t="s">
        <v>1421</v>
      </c>
      <c r="AB1097" s="369" t="s">
        <v>1421</v>
      </c>
      <c r="AC1097" s="373" t="s">
        <v>1421</v>
      </c>
      <c r="AD1097" s="555">
        <v>43508900000157</v>
      </c>
      <c r="AE1097" s="370" t="s">
        <v>2550</v>
      </c>
      <c r="AF1097" s="370" t="s">
        <v>2278</v>
      </c>
      <c r="AG1097" s="374" t="s">
        <v>1444</v>
      </c>
      <c r="AH1097" s="374" t="s">
        <v>2279</v>
      </c>
      <c r="AI1097" s="374">
        <v>500</v>
      </c>
      <c r="AJ1097" s="374">
        <v>100</v>
      </c>
      <c r="AK1097" s="374">
        <v>100</v>
      </c>
      <c r="AL1097" s="369">
        <v>1.7000000000000001E-2</v>
      </c>
      <c r="AM1097" s="369">
        <v>0.2</v>
      </c>
      <c r="AN1097" s="369" t="s">
        <v>2296</v>
      </c>
      <c r="AO1097" s="367" t="s">
        <v>1324</v>
      </c>
      <c r="AP1097" s="370" t="s">
        <v>13</v>
      </c>
      <c r="AQ1097" s="376" t="s">
        <v>668</v>
      </c>
      <c r="AR1097" s="369">
        <v>2.8338999999999999E-3</v>
      </c>
      <c r="AS1097" s="369">
        <v>2.8338999999999999E-3</v>
      </c>
      <c r="AT1097" s="369"/>
      <c r="AX1097" s="680"/>
      <c r="AY1097" s="681"/>
      <c r="AZ1097" s="681"/>
      <c r="BA1097" s="681"/>
      <c r="BB1097" s="682"/>
      <c r="BC1097" s="681"/>
      <c r="BD1097" s="681"/>
      <c r="BE1097" s="681"/>
      <c r="BF1097" s="681"/>
      <c r="BG1097" s="682"/>
      <c r="BH1097" s="682"/>
      <c r="BI1097" s="683"/>
      <c r="BJ1097" s="683"/>
      <c r="BK1097" s="683"/>
      <c r="BL1097" s="682"/>
      <c r="BM1097" s="682"/>
      <c r="BN1097" s="682"/>
      <c r="BO1097" s="682"/>
      <c r="BP1097" s="682"/>
      <c r="BQ1097" s="682"/>
      <c r="BR1097" s="682"/>
      <c r="BS1097" s="682"/>
      <c r="BT1097" s="685"/>
      <c r="BU1097" s="686"/>
      <c r="BV1097" s="684"/>
      <c r="BW1097" s="687"/>
    </row>
    <row r="1098" spans="2:75" ht="15.75" customHeight="1">
      <c r="B1098" s="363" t="s">
        <v>360</v>
      </c>
      <c r="C1098" s="364">
        <v>41514301000110</v>
      </c>
      <c r="D1098" s="365" t="s">
        <v>14</v>
      </c>
      <c r="E1098" s="365" t="s">
        <v>614</v>
      </c>
      <c r="F1098" s="365"/>
      <c r="G1098" s="366"/>
      <c r="H1098" s="366" t="s">
        <v>1338</v>
      </c>
      <c r="I1098" s="366" t="s">
        <v>34</v>
      </c>
      <c r="J1098" s="366" t="s">
        <v>611</v>
      </c>
      <c r="K1098" s="367" t="s">
        <v>48</v>
      </c>
      <c r="L1098" s="368"/>
      <c r="M1098" s="368" t="s">
        <v>34</v>
      </c>
      <c r="N1098" s="367">
        <v>589268</v>
      </c>
      <c r="O1098" s="367" t="s">
        <v>1321</v>
      </c>
      <c r="P1098" s="371">
        <v>44327</v>
      </c>
      <c r="Q1098" s="372">
        <v>414398323.24000001</v>
      </c>
      <c r="R1098" s="372">
        <v>371832850.23952419</v>
      </c>
      <c r="S1098" s="367">
        <v>32</v>
      </c>
      <c r="T1098" s="369">
        <v>2.5147085977539341E-4</v>
      </c>
      <c r="U1098" s="369">
        <v>3.2508128867429383E-3</v>
      </c>
      <c r="V1098" s="369">
        <v>-0.12057076398459843</v>
      </c>
      <c r="W1098" s="369">
        <v>-1.1819966437679088</v>
      </c>
      <c r="X1098" s="369" t="s">
        <v>1421</v>
      </c>
      <c r="Y1098" s="369" t="s">
        <v>1421</v>
      </c>
      <c r="Z1098" s="369" t="s">
        <v>1421</v>
      </c>
      <c r="AA1098" s="369" t="s">
        <v>1421</v>
      </c>
      <c r="AB1098" s="369">
        <v>0.18025062888666105</v>
      </c>
      <c r="AC1098" s="373">
        <v>-1.1617287028485699</v>
      </c>
      <c r="AD1098" s="555">
        <v>41673022000108</v>
      </c>
      <c r="AE1098" s="370" t="s">
        <v>2551</v>
      </c>
      <c r="AF1098" s="370" t="s">
        <v>2278</v>
      </c>
      <c r="AG1098" s="374" t="s">
        <v>1444</v>
      </c>
      <c r="AH1098" s="374" t="s">
        <v>2282</v>
      </c>
      <c r="AI1098" s="374">
        <v>5000</v>
      </c>
      <c r="AJ1098" s="374">
        <v>1000</v>
      </c>
      <c r="AK1098" s="374">
        <v>5000</v>
      </c>
      <c r="AL1098" s="369">
        <v>1.8700000000000001E-2</v>
      </c>
      <c r="AM1098" s="369">
        <v>0.2</v>
      </c>
      <c r="AN1098" s="369" t="s">
        <v>34</v>
      </c>
      <c r="AO1098" s="367" t="s">
        <v>1324</v>
      </c>
      <c r="AP1098" s="370" t="s">
        <v>13</v>
      </c>
      <c r="AQ1098" s="376" t="s">
        <v>668</v>
      </c>
      <c r="AR1098" s="369">
        <v>4.3633333333333328E-3</v>
      </c>
      <c r="AS1098" s="369">
        <v>4.3633333333333328E-3</v>
      </c>
      <c r="AT1098" s="369"/>
      <c r="AX1098" s="680"/>
      <c r="AY1098" s="681"/>
      <c r="AZ1098" s="681"/>
      <c r="BA1098" s="681"/>
      <c r="BB1098" s="682"/>
      <c r="BC1098" s="681"/>
      <c r="BD1098" s="681"/>
      <c r="BE1098" s="681"/>
      <c r="BF1098" s="681"/>
      <c r="BG1098" s="682"/>
      <c r="BH1098" s="682"/>
      <c r="BI1098" s="683"/>
      <c r="BJ1098" s="683"/>
      <c r="BK1098" s="683"/>
      <c r="BL1098" s="682"/>
      <c r="BM1098" s="682"/>
      <c r="BN1098" s="682"/>
      <c r="BO1098" s="682"/>
      <c r="BP1098" s="682"/>
      <c r="BQ1098" s="682"/>
      <c r="BR1098" s="682"/>
      <c r="BS1098" s="682"/>
      <c r="BT1098" s="685"/>
      <c r="BU1098" s="686"/>
      <c r="BV1098" s="684"/>
      <c r="BW1098" s="687"/>
    </row>
    <row r="1099" spans="2:75" ht="15.75" customHeight="1">
      <c r="B1099" s="363" t="s">
        <v>571</v>
      </c>
      <c r="C1099" s="364">
        <v>43214564000130</v>
      </c>
      <c r="D1099" s="365" t="s">
        <v>14</v>
      </c>
      <c r="E1099" s="365" t="s">
        <v>614</v>
      </c>
      <c r="F1099" s="365"/>
      <c r="G1099" s="366"/>
      <c r="H1099" s="366" t="s">
        <v>1338</v>
      </c>
      <c r="I1099" s="366" t="s">
        <v>34</v>
      </c>
      <c r="J1099" s="366" t="s">
        <v>608</v>
      </c>
      <c r="K1099" s="367" t="s">
        <v>48</v>
      </c>
      <c r="L1099" s="368"/>
      <c r="M1099" s="368" t="s">
        <v>34</v>
      </c>
      <c r="N1099" s="367">
        <v>613509</v>
      </c>
      <c r="O1099" s="367" t="s">
        <v>1321</v>
      </c>
      <c r="P1099" s="371">
        <v>44455</v>
      </c>
      <c r="Q1099" s="372">
        <v>264376750.08000001</v>
      </c>
      <c r="R1099" s="372" t="s">
        <v>1421</v>
      </c>
      <c r="S1099" s="367">
        <v>32</v>
      </c>
      <c r="T1099" s="369">
        <v>3.0498970479464482E-4</v>
      </c>
      <c r="U1099" s="369">
        <v>3.9426614421881872E-3</v>
      </c>
      <c r="V1099" s="369" t="s">
        <v>1421</v>
      </c>
      <c r="W1099" s="369" t="s">
        <v>1421</v>
      </c>
      <c r="X1099" s="369" t="s">
        <v>1421</v>
      </c>
      <c r="Y1099" s="369" t="s">
        <v>1421</v>
      </c>
      <c r="Z1099" s="369" t="s">
        <v>1421</v>
      </c>
      <c r="AA1099" s="369" t="s">
        <v>1421</v>
      </c>
      <c r="AB1099" s="369" t="s">
        <v>1421</v>
      </c>
      <c r="AC1099" s="373" t="s">
        <v>1421</v>
      </c>
      <c r="AD1099" s="555">
        <v>41514301000110</v>
      </c>
      <c r="AE1099" s="370" t="s">
        <v>2292</v>
      </c>
      <c r="AF1099" s="370" t="s">
        <v>2278</v>
      </c>
      <c r="AG1099" s="374" t="s">
        <v>1444</v>
      </c>
      <c r="AH1099" s="374" t="s">
        <v>2282</v>
      </c>
      <c r="AI1099" s="374">
        <v>5000</v>
      </c>
      <c r="AJ1099" s="374">
        <v>1000</v>
      </c>
      <c r="AK1099" s="374">
        <v>5000</v>
      </c>
      <c r="AL1099" s="369">
        <v>0</v>
      </c>
      <c r="AM1099" s="369" t="s">
        <v>34</v>
      </c>
      <c r="AN1099" s="369" t="s">
        <v>2296</v>
      </c>
      <c r="AO1099" s="367" t="s">
        <v>1324</v>
      </c>
      <c r="AP1099" s="370" t="s">
        <v>13</v>
      </c>
      <c r="AQ1099" s="376" t="s">
        <v>668</v>
      </c>
      <c r="AR1099" s="369">
        <v>4.3627100000000005E-3</v>
      </c>
      <c r="AS1099" s="369">
        <v>4.3627100000000005E-3</v>
      </c>
      <c r="AT1099" s="369"/>
      <c r="AX1099" s="680"/>
      <c r="AY1099" s="681"/>
      <c r="AZ1099" s="681"/>
      <c r="BA1099" s="681"/>
      <c r="BB1099" s="682"/>
      <c r="BC1099" s="681"/>
      <c r="BD1099" s="681"/>
      <c r="BE1099" s="681"/>
      <c r="BF1099" s="681"/>
      <c r="BG1099" s="682"/>
      <c r="BH1099" s="682"/>
      <c r="BI1099" s="683"/>
      <c r="BJ1099" s="683"/>
      <c r="BK1099" s="683"/>
      <c r="BL1099" s="682"/>
      <c r="BM1099" s="682"/>
      <c r="BN1099" s="682"/>
      <c r="BO1099" s="682"/>
      <c r="BP1099" s="682"/>
      <c r="BQ1099" s="682"/>
      <c r="BR1099" s="682"/>
      <c r="BS1099" s="682"/>
      <c r="BT1099" s="685"/>
      <c r="BU1099" s="686"/>
      <c r="BV1099" s="684"/>
      <c r="BW1099" s="687"/>
    </row>
    <row r="1100" spans="2:75" ht="15.75" customHeight="1">
      <c r="B1100" s="363" t="s">
        <v>361</v>
      </c>
      <c r="C1100" s="364">
        <v>41574597000165</v>
      </c>
      <c r="D1100" s="365" t="s">
        <v>14</v>
      </c>
      <c r="E1100" s="365" t="s">
        <v>614</v>
      </c>
      <c r="F1100" s="365"/>
      <c r="G1100" s="366"/>
      <c r="H1100" s="366" t="s">
        <v>1338</v>
      </c>
      <c r="I1100" s="366" t="s">
        <v>34</v>
      </c>
      <c r="J1100" s="366" t="s">
        <v>608</v>
      </c>
      <c r="K1100" s="367" t="s">
        <v>48</v>
      </c>
      <c r="L1100" s="368"/>
      <c r="M1100" s="368" t="s">
        <v>34</v>
      </c>
      <c r="N1100" s="367">
        <v>589403</v>
      </c>
      <c r="O1100" s="367" t="s">
        <v>1321</v>
      </c>
      <c r="P1100" s="371">
        <v>44327</v>
      </c>
      <c r="Q1100" s="372">
        <v>410135882.73000002</v>
      </c>
      <c r="R1100" s="372">
        <v>344790576.55932546</v>
      </c>
      <c r="S1100" s="367">
        <v>32</v>
      </c>
      <c r="T1100" s="369">
        <v>2.9426662603393439E-4</v>
      </c>
      <c r="U1100" s="369">
        <v>3.8040421101033011E-3</v>
      </c>
      <c r="V1100" s="369">
        <v>-0.17055438346059215</v>
      </c>
      <c r="W1100" s="369">
        <v>-1.6720032466251631</v>
      </c>
      <c r="X1100" s="369" t="s">
        <v>1421</v>
      </c>
      <c r="Y1100" s="369" t="s">
        <v>1421</v>
      </c>
      <c r="Z1100" s="369" t="s">
        <v>1421</v>
      </c>
      <c r="AA1100" s="369" t="s">
        <v>1421</v>
      </c>
      <c r="AB1100" s="369">
        <v>0.23541372486709411</v>
      </c>
      <c r="AC1100" s="373">
        <v>-1.0892780703143234</v>
      </c>
      <c r="AD1100" s="555">
        <v>41673204000170</v>
      </c>
      <c r="AE1100" s="370" t="s">
        <v>2551</v>
      </c>
      <c r="AF1100" s="370" t="s">
        <v>2278</v>
      </c>
      <c r="AG1100" s="374" t="s">
        <v>1444</v>
      </c>
      <c r="AH1100" s="374" t="s">
        <v>2282</v>
      </c>
      <c r="AI1100" s="374">
        <v>5000</v>
      </c>
      <c r="AJ1100" s="374">
        <v>1000</v>
      </c>
      <c r="AK1100" s="374">
        <v>5000</v>
      </c>
      <c r="AL1100" s="369">
        <v>1.8700000000000001E-2</v>
      </c>
      <c r="AM1100" s="369">
        <v>0.2</v>
      </c>
      <c r="AN1100" s="369" t="s">
        <v>34</v>
      </c>
      <c r="AO1100" s="367" t="s">
        <v>1324</v>
      </c>
      <c r="AP1100" s="370" t="s">
        <v>716</v>
      </c>
      <c r="AQ1100" s="376" t="s">
        <v>659</v>
      </c>
      <c r="AR1100" s="369">
        <v>4.3633333333333328E-3</v>
      </c>
      <c r="AS1100" s="369">
        <v>4.3633333333333328E-3</v>
      </c>
      <c r="AT1100" s="369"/>
      <c r="AX1100" s="680"/>
      <c r="AY1100" s="681"/>
      <c r="AZ1100" s="681"/>
      <c r="BA1100" s="681"/>
      <c r="BB1100" s="682"/>
      <c r="BC1100" s="681"/>
      <c r="BD1100" s="681"/>
      <c r="BE1100" s="681"/>
      <c r="BF1100" s="681"/>
      <c r="BG1100" s="682"/>
      <c r="BH1100" s="682"/>
      <c r="BI1100" s="683"/>
      <c r="BJ1100" s="683"/>
      <c r="BK1100" s="683"/>
      <c r="BL1100" s="682"/>
      <c r="BM1100" s="682"/>
      <c r="BN1100" s="682"/>
      <c r="BO1100" s="682"/>
      <c r="BP1100" s="682"/>
      <c r="BQ1100" s="682"/>
      <c r="BR1100" s="682"/>
      <c r="BS1100" s="682"/>
      <c r="BT1100" s="685"/>
      <c r="BU1100" s="686"/>
      <c r="BV1100" s="684"/>
      <c r="BW1100" s="687"/>
    </row>
    <row r="1101" spans="2:75" ht="15.75" customHeight="1">
      <c r="B1101" s="363" t="s">
        <v>591</v>
      </c>
      <c r="C1101" s="364">
        <v>43214636000149</v>
      </c>
      <c r="D1101" s="365" t="s">
        <v>14</v>
      </c>
      <c r="E1101" s="365" t="s">
        <v>607</v>
      </c>
      <c r="F1101" s="365"/>
      <c r="G1101" s="366"/>
      <c r="H1101" s="366" t="s">
        <v>34</v>
      </c>
      <c r="I1101" s="366" t="s">
        <v>34</v>
      </c>
      <c r="J1101" s="366" t="s">
        <v>608</v>
      </c>
      <c r="K1101" s="367" t="s">
        <v>48</v>
      </c>
      <c r="L1101" s="368"/>
      <c r="M1101" s="368" t="s">
        <v>34</v>
      </c>
      <c r="N1101" s="367">
        <v>613517</v>
      </c>
      <c r="O1101" s="367" t="s">
        <v>1321</v>
      </c>
      <c r="P1101" s="371">
        <v>44455</v>
      </c>
      <c r="Q1101" s="372">
        <v>95667818.969999999</v>
      </c>
      <c r="R1101" s="372" t="s">
        <v>1421</v>
      </c>
      <c r="S1101" s="367">
        <v>32</v>
      </c>
      <c r="T1101" s="369">
        <v>5.4954209115676278E-4</v>
      </c>
      <c r="U1101" s="369">
        <v>7.1040378727606083E-3</v>
      </c>
      <c r="V1101" s="369" t="s">
        <v>1421</v>
      </c>
      <c r="W1101" s="369" t="s">
        <v>1421</v>
      </c>
      <c r="X1101" s="369" t="s">
        <v>1421</v>
      </c>
      <c r="Y1101" s="369" t="s">
        <v>1421</v>
      </c>
      <c r="Z1101" s="369" t="s">
        <v>1421</v>
      </c>
      <c r="AA1101" s="369" t="s">
        <v>1421</v>
      </c>
      <c r="AB1101" s="369" t="s">
        <v>1421</v>
      </c>
      <c r="AC1101" s="373" t="s">
        <v>1421</v>
      </c>
      <c r="AD1101" s="555">
        <v>41574597000165</v>
      </c>
      <c r="AE1101" s="370" t="s">
        <v>2292</v>
      </c>
      <c r="AF1101" s="370" t="s">
        <v>2278</v>
      </c>
      <c r="AG1101" s="374" t="s">
        <v>1444</v>
      </c>
      <c r="AH1101" s="374" t="s">
        <v>2282</v>
      </c>
      <c r="AI1101" s="374">
        <v>5000</v>
      </c>
      <c r="AJ1101" s="374">
        <v>1000</v>
      </c>
      <c r="AK1101" s="374">
        <v>5000</v>
      </c>
      <c r="AL1101" s="369">
        <v>0</v>
      </c>
      <c r="AM1101" s="369" t="s">
        <v>34</v>
      </c>
      <c r="AN1101" s="369" t="s">
        <v>2296</v>
      </c>
      <c r="AO1101" s="367" t="s">
        <v>1324</v>
      </c>
      <c r="AP1101" s="370" t="s">
        <v>716</v>
      </c>
      <c r="AQ1101" s="376" t="s">
        <v>659</v>
      </c>
      <c r="AR1101" s="369">
        <v>4.3633333333333328E-3</v>
      </c>
      <c r="AS1101" s="369">
        <v>4.3633333333333328E-3</v>
      </c>
      <c r="AT1101" s="369"/>
      <c r="AX1101" s="680"/>
      <c r="AY1101" s="681"/>
      <c r="AZ1101" s="681"/>
      <c r="BA1101" s="681"/>
      <c r="BB1101" s="682"/>
      <c r="BC1101" s="681"/>
      <c r="BD1101" s="681"/>
      <c r="BE1101" s="681"/>
      <c r="BF1101" s="681"/>
      <c r="BG1101" s="682"/>
      <c r="BH1101" s="682"/>
      <c r="BI1101" s="683"/>
      <c r="BJ1101" s="683"/>
      <c r="BK1101" s="683"/>
      <c r="BL1101" s="682"/>
      <c r="BM1101" s="682"/>
      <c r="BN1101" s="682"/>
      <c r="BO1101" s="682"/>
      <c r="BP1101" s="682"/>
      <c r="BQ1101" s="682"/>
      <c r="BR1101" s="682"/>
      <c r="BS1101" s="682"/>
      <c r="BT1101" s="685"/>
      <c r="BU1101" s="686"/>
      <c r="BV1101" s="684"/>
      <c r="BW1101" s="687"/>
    </row>
    <row r="1102" spans="2:75" ht="15.75" customHeight="1">
      <c r="B1102" s="363" t="s">
        <v>1167</v>
      </c>
      <c r="C1102" s="364">
        <v>38075003000167</v>
      </c>
      <c r="D1102" s="365" t="s">
        <v>13</v>
      </c>
      <c r="E1102" s="365" t="s">
        <v>616</v>
      </c>
      <c r="F1102" s="365" t="s">
        <v>619</v>
      </c>
      <c r="G1102" s="366" t="s">
        <v>34</v>
      </c>
      <c r="H1102" s="366" t="s">
        <v>1338</v>
      </c>
      <c r="I1102" s="366" t="s">
        <v>34</v>
      </c>
      <c r="J1102" s="366" t="s">
        <v>611</v>
      </c>
      <c r="K1102" s="367" t="s">
        <v>48</v>
      </c>
      <c r="L1102" s="368"/>
      <c r="M1102" s="368" t="s">
        <v>34</v>
      </c>
      <c r="N1102" s="367">
        <v>632309</v>
      </c>
      <c r="O1102" s="367" t="s">
        <v>1321</v>
      </c>
      <c r="P1102" s="371">
        <v>44550</v>
      </c>
      <c r="Q1102" s="372">
        <v>8047434.0300000003</v>
      </c>
      <c r="R1102" s="372" t="s">
        <v>1421</v>
      </c>
      <c r="S1102" s="367">
        <v>8</v>
      </c>
      <c r="T1102" s="369">
        <v>-6.3622737432984633E-2</v>
      </c>
      <c r="U1102" s="369">
        <v>-0.82246354476912165</v>
      </c>
      <c r="V1102" s="369" t="s">
        <v>1421</v>
      </c>
      <c r="W1102" s="369" t="s">
        <v>1421</v>
      </c>
      <c r="X1102" s="369" t="s">
        <v>1421</v>
      </c>
      <c r="Y1102" s="369" t="s">
        <v>1421</v>
      </c>
      <c r="Z1102" s="369" t="s">
        <v>1421</v>
      </c>
      <c r="AA1102" s="369" t="s">
        <v>1421</v>
      </c>
      <c r="AB1102" s="369" t="s">
        <v>1421</v>
      </c>
      <c r="AC1102" s="373" t="s">
        <v>1421</v>
      </c>
      <c r="AD1102" s="555">
        <v>0</v>
      </c>
      <c r="AE1102" s="370" t="s">
        <v>2393</v>
      </c>
      <c r="AF1102" s="370" t="s">
        <v>741</v>
      </c>
      <c r="AG1102" s="374" t="s">
        <v>741</v>
      </c>
      <c r="AH1102" s="374" t="s">
        <v>2279</v>
      </c>
      <c r="AI1102" s="374">
        <v>1000</v>
      </c>
      <c r="AJ1102" s="374">
        <v>1000</v>
      </c>
      <c r="AK1102" s="374">
        <v>1000</v>
      </c>
      <c r="AL1102" s="369">
        <v>8.6999999999999994E-3</v>
      </c>
      <c r="AM1102" s="369" t="s">
        <v>34</v>
      </c>
      <c r="AN1102" s="369" t="s">
        <v>2291</v>
      </c>
      <c r="AO1102" s="367" t="s">
        <v>1324</v>
      </c>
      <c r="AP1102" s="370" t="s">
        <v>13</v>
      </c>
      <c r="AQ1102" s="376" t="s">
        <v>679</v>
      </c>
      <c r="AR1102" s="369">
        <v>4.6666799999999994E-3</v>
      </c>
      <c r="AS1102" s="369">
        <v>4.6666799999999994E-3</v>
      </c>
      <c r="AT1102" s="369"/>
      <c r="AX1102" s="680"/>
      <c r="AY1102" s="681"/>
      <c r="AZ1102" s="681"/>
      <c r="BA1102" s="681"/>
      <c r="BB1102" s="682"/>
      <c r="BC1102" s="681"/>
      <c r="BD1102" s="681"/>
      <c r="BE1102" s="681"/>
      <c r="BF1102" s="681"/>
      <c r="BG1102" s="682"/>
      <c r="BH1102" s="682"/>
      <c r="BI1102" s="683"/>
      <c r="BJ1102" s="683"/>
      <c r="BK1102" s="683"/>
      <c r="BL1102" s="682"/>
      <c r="BM1102" s="682"/>
      <c r="BN1102" s="682"/>
      <c r="BO1102" s="682"/>
      <c r="BP1102" s="682"/>
      <c r="BQ1102" s="682"/>
      <c r="BR1102" s="682"/>
      <c r="BS1102" s="682"/>
      <c r="BT1102" s="685"/>
      <c r="BU1102" s="686"/>
      <c r="BV1102" s="684"/>
      <c r="BW1102" s="687"/>
    </row>
    <row r="1103" spans="2:75" ht="15.75" customHeight="1">
      <c r="B1103" s="363" t="s">
        <v>1719</v>
      </c>
      <c r="C1103" s="364">
        <v>31533638000111</v>
      </c>
      <c r="D1103" s="365" t="s">
        <v>14</v>
      </c>
      <c r="E1103" s="365" t="s">
        <v>614</v>
      </c>
      <c r="F1103" s="365"/>
      <c r="G1103" s="366"/>
      <c r="H1103" s="366" t="s">
        <v>1338</v>
      </c>
      <c r="I1103" s="366" t="s">
        <v>34</v>
      </c>
      <c r="J1103" s="366" t="s">
        <v>608</v>
      </c>
      <c r="K1103" s="367" t="s">
        <v>48</v>
      </c>
      <c r="L1103" s="368"/>
      <c r="M1103" s="368"/>
      <c r="N1103" s="367">
        <v>483575</v>
      </c>
      <c r="O1103" s="367" t="s">
        <v>1321</v>
      </c>
      <c r="P1103" s="371">
        <v>43460</v>
      </c>
      <c r="Q1103" s="372" t="s">
        <v>1394</v>
      </c>
      <c r="R1103" s="372" t="s">
        <v>1421</v>
      </c>
      <c r="S1103" s="367">
        <v>29</v>
      </c>
      <c r="T1103" s="369" t="s">
        <v>1421</v>
      </c>
      <c r="U1103" s="369" t="s">
        <v>1421</v>
      </c>
      <c r="V1103" s="369" t="s">
        <v>1421</v>
      </c>
      <c r="W1103" s="369" t="s">
        <v>1421</v>
      </c>
      <c r="X1103" s="369" t="s">
        <v>1421</v>
      </c>
      <c r="Y1103" s="369" t="s">
        <v>1421</v>
      </c>
      <c r="Z1103" s="369" t="s">
        <v>1421</v>
      </c>
      <c r="AA1103" s="369" t="s">
        <v>1421</v>
      </c>
      <c r="AB1103" s="369" t="s">
        <v>1421</v>
      </c>
      <c r="AC1103" s="373" t="s">
        <v>1421</v>
      </c>
      <c r="AD1103" s="555">
        <v>22899381000125</v>
      </c>
      <c r="AE1103" s="370" t="s">
        <v>2552</v>
      </c>
      <c r="AF1103" s="370" t="s">
        <v>2287</v>
      </c>
      <c r="AG1103" s="374" t="s">
        <v>1445</v>
      </c>
      <c r="AH1103" s="374" t="s">
        <v>2282</v>
      </c>
      <c r="AI1103" s="374">
        <v>25000</v>
      </c>
      <c r="AJ1103" s="374">
        <v>0</v>
      </c>
      <c r="AK1103" s="374">
        <v>25000</v>
      </c>
      <c r="AL1103" s="369">
        <v>1.8000000000000002E-2</v>
      </c>
      <c r="AM1103" s="369">
        <v>0.2</v>
      </c>
      <c r="AN1103" s="369" t="s">
        <v>64</v>
      </c>
      <c r="AO1103" s="367" t="s">
        <v>1324</v>
      </c>
      <c r="AP1103" s="370" t="s">
        <v>13</v>
      </c>
      <c r="AQ1103" s="376" t="s">
        <v>668</v>
      </c>
      <c r="AR1103" s="369">
        <v>4.7999999999999996E-3</v>
      </c>
      <c r="AS1103" s="369">
        <v>4.7999999999999996E-3</v>
      </c>
      <c r="AT1103" s="369"/>
      <c r="AX1103" s="680"/>
      <c r="AY1103" s="681"/>
      <c r="AZ1103" s="681"/>
      <c r="BA1103" s="681"/>
      <c r="BB1103" s="682"/>
      <c r="BC1103" s="681"/>
      <c r="BD1103" s="681"/>
      <c r="BE1103" s="681"/>
      <c r="BF1103" s="681"/>
      <c r="BG1103" s="682"/>
      <c r="BH1103" s="682"/>
      <c r="BI1103" s="683"/>
      <c r="BJ1103" s="683"/>
      <c r="BK1103" s="683"/>
      <c r="BL1103" s="682"/>
      <c r="BM1103" s="682"/>
      <c r="BN1103" s="682"/>
      <c r="BO1103" s="682"/>
      <c r="BP1103" s="682"/>
      <c r="BQ1103" s="682"/>
      <c r="BR1103" s="682"/>
      <c r="BS1103" s="682"/>
      <c r="BT1103" s="685"/>
      <c r="BU1103" s="686"/>
      <c r="BV1103" s="684"/>
      <c r="BW1103" s="687"/>
    </row>
    <row r="1104" spans="2:75" ht="15.75" customHeight="1">
      <c r="B1104" s="363" t="s">
        <v>572</v>
      </c>
      <c r="C1104" s="364">
        <v>31666885000196</v>
      </c>
      <c r="D1104" s="365" t="s">
        <v>14</v>
      </c>
      <c r="E1104" s="365" t="s">
        <v>614</v>
      </c>
      <c r="F1104" s="365"/>
      <c r="G1104" s="366"/>
      <c r="H1104" s="366" t="s">
        <v>1338</v>
      </c>
      <c r="I1104" s="366" t="s">
        <v>34</v>
      </c>
      <c r="J1104" s="366" t="s">
        <v>608</v>
      </c>
      <c r="K1104" s="367" t="s">
        <v>48</v>
      </c>
      <c r="L1104" s="368"/>
      <c r="M1104" s="368" t="s">
        <v>34</v>
      </c>
      <c r="N1104" s="367">
        <v>513229</v>
      </c>
      <c r="O1104" s="367" t="s">
        <v>1321</v>
      </c>
      <c r="P1104" s="371">
        <v>43780</v>
      </c>
      <c r="Q1104" s="372">
        <v>86865126.200000003</v>
      </c>
      <c r="R1104" s="372">
        <v>42700623.465833366</v>
      </c>
      <c r="S1104" s="367">
        <v>29</v>
      </c>
      <c r="T1104" s="369">
        <v>1.2419890764095776E-2</v>
      </c>
      <c r="U1104" s="369">
        <v>0.16055435203873608</v>
      </c>
      <c r="V1104" s="369">
        <v>-0.20106496738723989</v>
      </c>
      <c r="W1104" s="369">
        <v>-1.9711089884225979</v>
      </c>
      <c r="X1104" s="369">
        <v>-0.18075556469704679</v>
      </c>
      <c r="Y1104" s="369">
        <v>-1.370702283252986</v>
      </c>
      <c r="Z1104" s="369" t="s">
        <v>1421</v>
      </c>
      <c r="AA1104" s="369" t="s">
        <v>1421</v>
      </c>
      <c r="AB1104" s="369">
        <v>0.2783888097627123</v>
      </c>
      <c r="AC1104" s="373">
        <v>-1.0159245543048152</v>
      </c>
      <c r="AD1104" s="555">
        <v>22899381000125</v>
      </c>
      <c r="AE1104" s="370" t="s">
        <v>2552</v>
      </c>
      <c r="AF1104" s="370" t="s">
        <v>2278</v>
      </c>
      <c r="AG1104" s="374" t="s">
        <v>1444</v>
      </c>
      <c r="AH1104" s="374" t="s">
        <v>2282</v>
      </c>
      <c r="AI1104" s="374">
        <v>5000</v>
      </c>
      <c r="AJ1104" s="374">
        <v>1000</v>
      </c>
      <c r="AK1104" s="374">
        <v>1000</v>
      </c>
      <c r="AL1104" s="369">
        <v>1.8000000000000002E-2</v>
      </c>
      <c r="AM1104" s="369">
        <v>0.2</v>
      </c>
      <c r="AN1104" s="369" t="s">
        <v>64</v>
      </c>
      <c r="AO1104" s="367" t="s">
        <v>1324</v>
      </c>
      <c r="AP1104" s="370" t="s">
        <v>13</v>
      </c>
      <c r="AQ1104" s="376" t="s">
        <v>668</v>
      </c>
      <c r="AR1104" s="369">
        <v>4.8005999999999995E-3</v>
      </c>
      <c r="AS1104" s="369">
        <v>4.8005999999999995E-3</v>
      </c>
      <c r="AT1104" s="369"/>
      <c r="AX1104" s="680"/>
      <c r="AY1104" s="681"/>
      <c r="AZ1104" s="681"/>
      <c r="BA1104" s="681"/>
      <c r="BB1104" s="682"/>
      <c r="BC1104" s="681"/>
      <c r="BD1104" s="681"/>
      <c r="BE1104" s="681"/>
      <c r="BF1104" s="681"/>
      <c r="BG1104" s="682"/>
      <c r="BH1104" s="682"/>
      <c r="BI1104" s="683"/>
      <c r="BJ1104" s="683"/>
      <c r="BK1104" s="683"/>
      <c r="BL1104" s="682"/>
      <c r="BM1104" s="682"/>
      <c r="BN1104" s="682"/>
      <c r="BO1104" s="682"/>
      <c r="BP1104" s="682"/>
      <c r="BQ1104" s="682"/>
      <c r="BR1104" s="682"/>
      <c r="BS1104" s="682"/>
      <c r="BT1104" s="685"/>
      <c r="BU1104" s="686"/>
      <c r="BV1104" s="684"/>
      <c r="BW1104" s="687"/>
    </row>
    <row r="1105" spans="2:75" ht="15.75" customHeight="1">
      <c r="B1105" s="363" t="s">
        <v>1168</v>
      </c>
      <c r="C1105" s="364">
        <v>23960625000109</v>
      </c>
      <c r="D1105" s="365" t="s">
        <v>14</v>
      </c>
      <c r="E1105" s="365" t="s">
        <v>614</v>
      </c>
      <c r="F1105" s="365"/>
      <c r="G1105" s="366"/>
      <c r="H1105" s="366" t="s">
        <v>1338</v>
      </c>
      <c r="I1105" s="366" t="s">
        <v>34</v>
      </c>
      <c r="J1105" s="366" t="s">
        <v>608</v>
      </c>
      <c r="K1105" s="367" t="s">
        <v>48</v>
      </c>
      <c r="L1105" s="368"/>
      <c r="M1105" s="368" t="s">
        <v>34</v>
      </c>
      <c r="N1105" s="367">
        <v>416681</v>
      </c>
      <c r="O1105" s="367" t="s">
        <v>1321</v>
      </c>
      <c r="P1105" s="371">
        <v>42489</v>
      </c>
      <c r="Q1105" s="372">
        <v>424513807.20999998</v>
      </c>
      <c r="R1105" s="372">
        <v>211218244.61071432</v>
      </c>
      <c r="S1105" s="367">
        <v>29</v>
      </c>
      <c r="T1105" s="369">
        <v>1.1819558672620412E-2</v>
      </c>
      <c r="U1105" s="369">
        <v>0.15279374191859516</v>
      </c>
      <c r="V1105" s="369">
        <v>-0.20196414655060924</v>
      </c>
      <c r="W1105" s="369">
        <v>-1.9799239508407207</v>
      </c>
      <c r="X1105" s="369">
        <v>-0.1793924836267845</v>
      </c>
      <c r="Y1105" s="369">
        <v>-1.3603657918791303</v>
      </c>
      <c r="Z1105" s="369">
        <v>-0.20788139042496045</v>
      </c>
      <c r="AA1105" s="369">
        <v>-1.1816652158822276</v>
      </c>
      <c r="AB1105" s="369">
        <v>0.27803780500712905</v>
      </c>
      <c r="AC1105" s="373">
        <v>-1.0215887176137579</v>
      </c>
      <c r="AD1105" s="555">
        <v>22899381000125</v>
      </c>
      <c r="AE1105" s="370" t="s">
        <v>2552</v>
      </c>
      <c r="AF1105" s="370" t="s">
        <v>2287</v>
      </c>
      <c r="AG1105" s="374" t="s">
        <v>1445</v>
      </c>
      <c r="AH1105" s="374" t="s">
        <v>2282</v>
      </c>
      <c r="AI1105" s="374">
        <v>100000</v>
      </c>
      <c r="AJ1105" s="374">
        <v>10000</v>
      </c>
      <c r="AK1105" s="374">
        <v>100000</v>
      </c>
      <c r="AL1105" s="369">
        <v>1.8000000000000002E-2</v>
      </c>
      <c r="AM1105" s="369">
        <v>0.2</v>
      </c>
      <c r="AN1105" s="369" t="s">
        <v>2296</v>
      </c>
      <c r="AO1105" s="367" t="s">
        <v>1324</v>
      </c>
      <c r="AP1105" s="370" t="s">
        <v>13</v>
      </c>
      <c r="AQ1105" s="376" t="s">
        <v>668</v>
      </c>
      <c r="AR1105" s="369">
        <v>4.7999999999999996E-3</v>
      </c>
      <c r="AS1105" s="369">
        <v>4.7999999999999996E-3</v>
      </c>
      <c r="AT1105" s="369"/>
      <c r="AX1105" s="680"/>
      <c r="AY1105" s="681"/>
      <c r="AZ1105" s="681"/>
      <c r="BA1105" s="681"/>
      <c r="BB1105" s="682"/>
      <c r="BC1105" s="681"/>
      <c r="BD1105" s="681"/>
      <c r="BE1105" s="681"/>
      <c r="BF1105" s="681"/>
      <c r="BG1105" s="682"/>
      <c r="BH1105" s="682"/>
      <c r="BI1105" s="683"/>
      <c r="BJ1105" s="683"/>
      <c r="BK1105" s="683"/>
      <c r="BL1105" s="682"/>
      <c r="BM1105" s="682"/>
      <c r="BN1105" s="682"/>
      <c r="BO1105" s="682"/>
      <c r="BP1105" s="682"/>
      <c r="BQ1105" s="682"/>
      <c r="BR1105" s="682"/>
      <c r="BS1105" s="682"/>
      <c r="BT1105" s="685"/>
      <c r="BU1105" s="686"/>
      <c r="BV1105" s="684"/>
      <c r="BW1105" s="687"/>
    </row>
    <row r="1106" spans="2:75" ht="15.75" customHeight="1">
      <c r="B1106" s="363" t="s">
        <v>1169</v>
      </c>
      <c r="C1106" s="364">
        <v>17253801000161</v>
      </c>
      <c r="D1106" s="365" t="s">
        <v>14</v>
      </c>
      <c r="E1106" s="365" t="s">
        <v>607</v>
      </c>
      <c r="F1106" s="365"/>
      <c r="G1106" s="366"/>
      <c r="H1106" s="366" t="s">
        <v>34</v>
      </c>
      <c r="I1106" s="366" t="s">
        <v>34</v>
      </c>
      <c r="J1106" s="366" t="s">
        <v>608</v>
      </c>
      <c r="K1106" s="367" t="s">
        <v>48</v>
      </c>
      <c r="L1106" s="368"/>
      <c r="M1106" s="368" t="s">
        <v>34</v>
      </c>
      <c r="N1106" s="367">
        <v>333956</v>
      </c>
      <c r="O1106" s="367" t="s">
        <v>1324</v>
      </c>
      <c r="P1106" s="371">
        <v>41389</v>
      </c>
      <c r="Q1106" s="372">
        <v>450421211.22000003</v>
      </c>
      <c r="R1106" s="372">
        <v>857282250.27940488</v>
      </c>
      <c r="S1106" s="367">
        <v>33</v>
      </c>
      <c r="T1106" s="369">
        <v>-5.8688705137788233E-3</v>
      </c>
      <c r="U1106" s="369">
        <v>-7.5868034625794445E-2</v>
      </c>
      <c r="V1106" s="369">
        <v>-0.1954544792787869</v>
      </c>
      <c r="W1106" s="369">
        <v>-1.9161074449726592</v>
      </c>
      <c r="X1106" s="369">
        <v>-0.11967829394778062</v>
      </c>
      <c r="Y1106" s="369">
        <v>-0.90754224383071003</v>
      </c>
      <c r="Z1106" s="369">
        <v>5.3375672137199182E-2</v>
      </c>
      <c r="AA1106" s="369">
        <v>0.30340462419424608</v>
      </c>
      <c r="AB1106" s="369">
        <v>0.21591280221952894</v>
      </c>
      <c r="AC1106" s="373">
        <v>-1.3489501812537403</v>
      </c>
      <c r="AD1106" s="555">
        <v>37388322000160</v>
      </c>
      <c r="AE1106" s="370" t="s">
        <v>2487</v>
      </c>
      <c r="AF1106" s="370" t="s">
        <v>2487</v>
      </c>
      <c r="AG1106" s="374" t="s">
        <v>1448</v>
      </c>
      <c r="AH1106" s="374" t="s">
        <v>2488</v>
      </c>
      <c r="AI1106" s="374">
        <v>15000</v>
      </c>
      <c r="AJ1106" s="374">
        <v>2000</v>
      </c>
      <c r="AK1106" s="374">
        <v>10000</v>
      </c>
      <c r="AL1106" s="369">
        <v>0.02</v>
      </c>
      <c r="AM1106" s="369">
        <v>0.2</v>
      </c>
      <c r="AN1106" s="369" t="s">
        <v>2310</v>
      </c>
      <c r="AO1106" s="367" t="s">
        <v>1324</v>
      </c>
      <c r="AP1106" s="370" t="s">
        <v>716</v>
      </c>
      <c r="AQ1106" s="376" t="s">
        <v>659</v>
      </c>
      <c r="AR1106" s="369">
        <v>4.0000000000000001E-3</v>
      </c>
      <c r="AS1106" s="369">
        <v>4.0000000000000001E-3</v>
      </c>
      <c r="AT1106" s="369"/>
      <c r="AX1106" s="680"/>
      <c r="AY1106" s="681"/>
      <c r="AZ1106" s="681"/>
      <c r="BA1106" s="681"/>
      <c r="BB1106" s="682"/>
      <c r="BC1106" s="681"/>
      <c r="BD1106" s="681"/>
      <c r="BE1106" s="681"/>
      <c r="BF1106" s="681"/>
      <c r="BG1106" s="682"/>
      <c r="BH1106" s="682"/>
      <c r="BI1106" s="683"/>
      <c r="BJ1106" s="683"/>
      <c r="BK1106" s="683"/>
      <c r="BL1106" s="682"/>
      <c r="BM1106" s="682"/>
      <c r="BN1106" s="682"/>
      <c r="BO1106" s="682"/>
      <c r="BP1106" s="682"/>
      <c r="BQ1106" s="682"/>
      <c r="BR1106" s="682"/>
      <c r="BS1106" s="682"/>
      <c r="BT1106" s="685"/>
      <c r="BU1106" s="686"/>
      <c r="BV1106" s="684"/>
      <c r="BW1106" s="687"/>
    </row>
    <row r="1107" spans="2:75" ht="15.75" customHeight="1">
      <c r="B1107" s="363" t="s">
        <v>573</v>
      </c>
      <c r="C1107" s="364">
        <v>35535649000191</v>
      </c>
      <c r="D1107" s="365" t="s">
        <v>14</v>
      </c>
      <c r="E1107" s="365" t="s">
        <v>614</v>
      </c>
      <c r="F1107" s="365"/>
      <c r="G1107" s="366"/>
      <c r="H1107" s="366" t="s">
        <v>1338</v>
      </c>
      <c r="I1107" s="366" t="s">
        <v>34</v>
      </c>
      <c r="J1107" s="366" t="s">
        <v>608</v>
      </c>
      <c r="K1107" s="367" t="s">
        <v>48</v>
      </c>
      <c r="L1107" s="368"/>
      <c r="M1107" s="368" t="s">
        <v>1418</v>
      </c>
      <c r="N1107" s="367">
        <v>563595</v>
      </c>
      <c r="O1107" s="367" t="s">
        <v>1321</v>
      </c>
      <c r="P1107" s="371">
        <v>44166</v>
      </c>
      <c r="Q1107" s="372">
        <v>205225118.58000001</v>
      </c>
      <c r="R1107" s="372">
        <v>373673345.20273817</v>
      </c>
      <c r="S1107" s="367">
        <v>33</v>
      </c>
      <c r="T1107" s="369">
        <v>-5.789258432726152E-3</v>
      </c>
      <c r="U1107" s="369">
        <v>-7.483887371523168E-2</v>
      </c>
      <c r="V1107" s="369">
        <v>-0.19515314202938217</v>
      </c>
      <c r="W1107" s="369">
        <v>-1.9131533323364966</v>
      </c>
      <c r="X1107" s="369" t="s">
        <v>1421</v>
      </c>
      <c r="Y1107" s="369" t="s">
        <v>1421</v>
      </c>
      <c r="Z1107" s="369" t="s">
        <v>1421</v>
      </c>
      <c r="AA1107" s="369" t="s">
        <v>1421</v>
      </c>
      <c r="AB1107" s="369">
        <v>0.21571936171870451</v>
      </c>
      <c r="AC1107" s="373">
        <v>-1.3486199015532676</v>
      </c>
      <c r="AD1107" s="555">
        <v>37388322000160</v>
      </c>
      <c r="AE1107" s="370" t="s">
        <v>2487</v>
      </c>
      <c r="AF1107" s="370" t="s">
        <v>2487</v>
      </c>
      <c r="AG1107" s="374" t="s">
        <v>1448</v>
      </c>
      <c r="AH1107" s="374" t="s">
        <v>2279</v>
      </c>
      <c r="AI1107" s="374">
        <v>5000</v>
      </c>
      <c r="AJ1107" s="374">
        <v>5000</v>
      </c>
      <c r="AK1107" s="374">
        <v>0</v>
      </c>
      <c r="AL1107" s="369">
        <v>0.02</v>
      </c>
      <c r="AM1107" s="369">
        <v>0.2</v>
      </c>
      <c r="AN1107" s="369" t="s">
        <v>666</v>
      </c>
      <c r="AO1107" s="367" t="s">
        <v>1324</v>
      </c>
      <c r="AP1107" s="370" t="s">
        <v>716</v>
      </c>
      <c r="AQ1107" s="376" t="s">
        <v>659</v>
      </c>
      <c r="AR1107" s="369" t="s">
        <v>34</v>
      </c>
      <c r="AS1107" s="369" t="s">
        <v>34</v>
      </c>
      <c r="AT1107" s="369"/>
      <c r="AX1107" s="680"/>
      <c r="AY1107" s="681"/>
      <c r="AZ1107" s="681"/>
      <c r="BA1107" s="681"/>
      <c r="BB1107" s="682"/>
      <c r="BC1107" s="681"/>
      <c r="BD1107" s="681"/>
      <c r="BE1107" s="681"/>
      <c r="BF1107" s="681"/>
      <c r="BG1107" s="682"/>
      <c r="BH1107" s="682"/>
      <c r="BI1107" s="683"/>
      <c r="BJ1107" s="683"/>
      <c r="BK1107" s="683"/>
      <c r="BL1107" s="682"/>
      <c r="BM1107" s="682"/>
      <c r="BN1107" s="682"/>
      <c r="BO1107" s="682"/>
      <c r="BP1107" s="682"/>
      <c r="BQ1107" s="682"/>
      <c r="BR1107" s="682"/>
      <c r="BS1107" s="682"/>
      <c r="BT1107" s="685"/>
      <c r="BU1107" s="686"/>
      <c r="BV1107" s="684"/>
      <c r="BW1107" s="687"/>
    </row>
    <row r="1108" spans="2:75" ht="15.75" customHeight="1">
      <c r="B1108" s="363" t="s">
        <v>1170</v>
      </c>
      <c r="C1108" s="364">
        <v>3593195000119</v>
      </c>
      <c r="D1108" s="365" t="s">
        <v>11</v>
      </c>
      <c r="E1108" s="365" t="s">
        <v>620</v>
      </c>
      <c r="F1108" s="365" t="s">
        <v>672</v>
      </c>
      <c r="G1108" s="366" t="s">
        <v>738</v>
      </c>
      <c r="H1108" s="366" t="s">
        <v>34</v>
      </c>
      <c r="I1108" s="366" t="s">
        <v>1304</v>
      </c>
      <c r="J1108" s="366" t="s">
        <v>608</v>
      </c>
      <c r="K1108" s="367" t="s">
        <v>48</v>
      </c>
      <c r="L1108" s="368"/>
      <c r="M1108" s="368" t="s">
        <v>34</v>
      </c>
      <c r="N1108" s="367">
        <v>137057</v>
      </c>
      <c r="O1108" s="367" t="s">
        <v>1321</v>
      </c>
      <c r="P1108" s="371">
        <v>36556</v>
      </c>
      <c r="Q1108" s="372">
        <v>5671690865.6899996</v>
      </c>
      <c r="R1108" s="372">
        <v>4631156914.236269</v>
      </c>
      <c r="S1108" s="367">
        <v>0</v>
      </c>
      <c r="T1108" s="369">
        <v>7.9744366097143526E-2</v>
      </c>
      <c r="U1108" s="369">
        <v>1.0308709851522411</v>
      </c>
      <c r="V1108" s="369">
        <v>0.10692414937719308</v>
      </c>
      <c r="W1108" s="369">
        <v>1.0482141899484432</v>
      </c>
      <c r="X1108" s="369">
        <v>0.15389790598607589</v>
      </c>
      <c r="Y1108" s="369">
        <v>1.1670357782706433</v>
      </c>
      <c r="Z1108" s="369">
        <v>0.17898730906955773</v>
      </c>
      <c r="AA1108" s="369">
        <v>1.0174218903360894</v>
      </c>
      <c r="AB1108" s="369">
        <v>1.7264723761913892E-3</v>
      </c>
      <c r="AC1108" s="373">
        <v>2.5804191387296638</v>
      </c>
      <c r="AD1108" s="555">
        <v>10347228000106</v>
      </c>
      <c r="AE1108" s="370" t="s">
        <v>2487</v>
      </c>
      <c r="AF1108" s="370" t="s">
        <v>2487</v>
      </c>
      <c r="AG1108" s="374" t="s">
        <v>1448</v>
      </c>
      <c r="AH1108" s="374" t="s">
        <v>2282</v>
      </c>
      <c r="AI1108" s="374">
        <v>1000</v>
      </c>
      <c r="AJ1108" s="374">
        <v>100</v>
      </c>
      <c r="AK1108" s="374">
        <v>100</v>
      </c>
      <c r="AL1108" s="369">
        <v>4.5000000000000005E-3</v>
      </c>
      <c r="AM1108" s="369" t="s">
        <v>34</v>
      </c>
      <c r="AN1108" s="369" t="s">
        <v>64</v>
      </c>
      <c r="AO1108" s="367" t="s">
        <v>1324</v>
      </c>
      <c r="AP1108" s="370" t="s">
        <v>11</v>
      </c>
      <c r="AQ1108" s="376" t="s">
        <v>662</v>
      </c>
      <c r="AR1108" s="369">
        <v>1.4999999999999998E-3</v>
      </c>
      <c r="AS1108" s="369">
        <v>1.4999999999999998E-3</v>
      </c>
      <c r="AT1108" s="369"/>
      <c r="AX1108" s="680"/>
      <c r="AY1108" s="681"/>
      <c r="AZ1108" s="681"/>
      <c r="BA1108" s="681"/>
      <c r="BB1108" s="682"/>
      <c r="BC1108" s="681"/>
      <c r="BD1108" s="681"/>
      <c r="BE1108" s="681"/>
      <c r="BF1108" s="681"/>
      <c r="BG1108" s="682"/>
      <c r="BH1108" s="682"/>
      <c r="BI1108" s="683"/>
      <c r="BJ1108" s="683"/>
      <c r="BK1108" s="683"/>
      <c r="BL1108" s="682"/>
      <c r="BM1108" s="682"/>
      <c r="BN1108" s="682"/>
      <c r="BO1108" s="682"/>
      <c r="BP1108" s="682"/>
      <c r="BQ1108" s="682"/>
      <c r="BR1108" s="682"/>
      <c r="BS1108" s="682"/>
      <c r="BT1108" s="685"/>
      <c r="BU1108" s="686"/>
      <c r="BV1108" s="684"/>
      <c r="BW1108" s="687"/>
    </row>
    <row r="1109" spans="2:75" ht="15.75" customHeight="1">
      <c r="B1109" s="363" t="s">
        <v>1171</v>
      </c>
      <c r="C1109" s="364">
        <v>19436818000180</v>
      </c>
      <c r="D1109" s="365" t="s">
        <v>14</v>
      </c>
      <c r="E1109" s="365" t="s">
        <v>607</v>
      </c>
      <c r="F1109" s="365" t="s">
        <v>860</v>
      </c>
      <c r="G1109" s="366"/>
      <c r="H1109" s="366" t="s">
        <v>34</v>
      </c>
      <c r="I1109" s="366" t="s">
        <v>34</v>
      </c>
      <c r="J1109" s="366" t="s">
        <v>611</v>
      </c>
      <c r="K1109" s="367"/>
      <c r="L1109" s="368"/>
      <c r="M1109" s="368" t="s">
        <v>1418</v>
      </c>
      <c r="N1109" s="367">
        <v>359130</v>
      </c>
      <c r="O1109" s="367" t="s">
        <v>1321</v>
      </c>
      <c r="P1109" s="371">
        <v>41670</v>
      </c>
      <c r="Q1109" s="372">
        <v>1277029987.1600001</v>
      </c>
      <c r="R1109" s="372">
        <v>2649838477.315475</v>
      </c>
      <c r="S1109" s="367">
        <v>4</v>
      </c>
      <c r="T1109" s="369">
        <v>-0.28082646923804577</v>
      </c>
      <c r="U1109" s="369">
        <v>-3.6302985799346592</v>
      </c>
      <c r="V1109" s="369">
        <v>-0.19743965258995377</v>
      </c>
      <c r="W1109" s="369">
        <v>-1.9355687813161577</v>
      </c>
      <c r="X1109" s="369">
        <v>-4.0600863937092169E-2</v>
      </c>
      <c r="Y1109" s="369">
        <v>-0.30788372681023912</v>
      </c>
      <c r="Z1109" s="369">
        <v>0.45180769042745106</v>
      </c>
      <c r="AA1109" s="369">
        <v>2.5682213831397416</v>
      </c>
      <c r="AB1109" s="369">
        <v>0.22935586199498431</v>
      </c>
      <c r="AC1109" s="373">
        <v>-1.2678594917507495</v>
      </c>
      <c r="AD1109" s="555">
        <v>0</v>
      </c>
      <c r="AE1109" s="370" t="s">
        <v>2487</v>
      </c>
      <c r="AF1109" s="370" t="s">
        <v>2487</v>
      </c>
      <c r="AG1109" s="374" t="s">
        <v>1448</v>
      </c>
      <c r="AH1109" s="374" t="s">
        <v>2282</v>
      </c>
      <c r="AI1109" s="374">
        <v>50000</v>
      </c>
      <c r="AJ1109" s="374">
        <v>1000</v>
      </c>
      <c r="AK1109" s="374">
        <v>1000</v>
      </c>
      <c r="AL1109" s="369">
        <v>1.4999999999999999E-2</v>
      </c>
      <c r="AM1109" s="369" t="s">
        <v>34</v>
      </c>
      <c r="AN1109" s="369" t="s">
        <v>2291</v>
      </c>
      <c r="AO1109" s="367" t="s">
        <v>1324</v>
      </c>
      <c r="AP1109" s="370" t="s">
        <v>716</v>
      </c>
      <c r="AQ1109" s="376" t="s">
        <v>659</v>
      </c>
      <c r="AR1109" s="369">
        <v>2E-3</v>
      </c>
      <c r="AS1109" s="369">
        <v>2E-3</v>
      </c>
      <c r="AT1109" s="369"/>
      <c r="AX1109" s="680"/>
      <c r="AY1109" s="681"/>
      <c r="AZ1109" s="681"/>
      <c r="BA1109" s="681"/>
      <c r="BB1109" s="682"/>
      <c r="BC1109" s="681"/>
      <c r="BD1109" s="681"/>
      <c r="BE1109" s="681"/>
      <c r="BF1109" s="681"/>
      <c r="BG1109" s="682"/>
      <c r="BH1109" s="682"/>
      <c r="BI1109" s="683"/>
      <c r="BJ1109" s="683"/>
      <c r="BK1109" s="683"/>
      <c r="BL1109" s="682"/>
      <c r="BM1109" s="682"/>
      <c r="BN1109" s="682"/>
      <c r="BO1109" s="682"/>
      <c r="BP1109" s="682"/>
      <c r="BQ1109" s="682"/>
      <c r="BR1109" s="682"/>
      <c r="BS1109" s="682"/>
      <c r="BT1109" s="685"/>
      <c r="BU1109" s="686"/>
      <c r="BV1109" s="684"/>
      <c r="BW1109" s="687"/>
    </row>
    <row r="1110" spans="2:75" ht="15.75" customHeight="1">
      <c r="B1110" s="363" t="s">
        <v>1172</v>
      </c>
      <c r="C1110" s="364">
        <v>19436835000117</v>
      </c>
      <c r="D1110" s="365" t="s">
        <v>14</v>
      </c>
      <c r="E1110" s="365" t="s">
        <v>607</v>
      </c>
      <c r="F1110" s="365" t="s">
        <v>860</v>
      </c>
      <c r="G1110" s="366"/>
      <c r="H1110" s="366" t="s">
        <v>34</v>
      </c>
      <c r="I1110" s="366" t="s">
        <v>34</v>
      </c>
      <c r="J1110" s="366" t="s">
        <v>611</v>
      </c>
      <c r="K1110" s="367"/>
      <c r="L1110" s="368"/>
      <c r="M1110" s="368" t="s">
        <v>1418</v>
      </c>
      <c r="N1110" s="367">
        <v>359149</v>
      </c>
      <c r="O1110" s="367" t="s">
        <v>1321</v>
      </c>
      <c r="P1110" s="371">
        <v>41670</v>
      </c>
      <c r="Q1110" s="372">
        <v>739098509.38999999</v>
      </c>
      <c r="R1110" s="372">
        <v>1657396422.6554742</v>
      </c>
      <c r="S1110" s="367">
        <v>4</v>
      </c>
      <c r="T1110" s="369">
        <v>-0.28547091615770948</v>
      </c>
      <c r="U1110" s="369">
        <v>-3.6903382517746555</v>
      </c>
      <c r="V1110" s="369">
        <v>-0.20534785767952102</v>
      </c>
      <c r="W1110" s="369">
        <v>-2.0130956341383794</v>
      </c>
      <c r="X1110" s="369">
        <v>-5.9878884314048419E-2</v>
      </c>
      <c r="Y1110" s="369">
        <v>-0.45407245738448099</v>
      </c>
      <c r="Z1110" s="369">
        <v>0.40771547897062232</v>
      </c>
      <c r="AA1110" s="369">
        <v>2.3175869590417086</v>
      </c>
      <c r="AB1110" s="369">
        <v>0.22891247963794098</v>
      </c>
      <c r="AC1110" s="373">
        <v>-1.3139744907119468</v>
      </c>
      <c r="AD1110" s="555">
        <v>19436818000180</v>
      </c>
      <c r="AE1110" s="370" t="s">
        <v>2487</v>
      </c>
      <c r="AF1110" s="370" t="s">
        <v>2487</v>
      </c>
      <c r="AG1110" s="374" t="s">
        <v>1448</v>
      </c>
      <c r="AH1110" s="374" t="s">
        <v>2282</v>
      </c>
      <c r="AI1110" s="374">
        <v>1000</v>
      </c>
      <c r="AJ1110" s="374">
        <v>100</v>
      </c>
      <c r="AK1110" s="374">
        <v>100</v>
      </c>
      <c r="AL1110" s="369">
        <v>0.01</v>
      </c>
      <c r="AM1110" s="369" t="s">
        <v>34</v>
      </c>
      <c r="AN1110" s="369" t="s">
        <v>2291</v>
      </c>
      <c r="AO1110" s="367" t="s">
        <v>1324</v>
      </c>
      <c r="AP1110" s="370" t="s">
        <v>716</v>
      </c>
      <c r="AQ1110" s="376" t="s">
        <v>659</v>
      </c>
      <c r="AR1110" s="369">
        <v>2.9999999999999996E-3</v>
      </c>
      <c r="AS1110" s="369">
        <v>2.9999999999999996E-3</v>
      </c>
      <c r="AT1110" s="369"/>
      <c r="AX1110" s="680"/>
      <c r="AY1110" s="681"/>
      <c r="AZ1110" s="681"/>
      <c r="BA1110" s="681"/>
      <c r="BB1110" s="682"/>
      <c r="BC1110" s="681"/>
      <c r="BD1110" s="681"/>
      <c r="BE1110" s="681"/>
      <c r="BF1110" s="681"/>
      <c r="BG1110" s="682"/>
      <c r="BH1110" s="682"/>
      <c r="BI1110" s="683"/>
      <c r="BJ1110" s="683"/>
      <c r="BK1110" s="683"/>
      <c r="BL1110" s="682"/>
      <c r="BM1110" s="682"/>
      <c r="BN1110" s="682"/>
      <c r="BO1110" s="682"/>
      <c r="BP1110" s="682"/>
      <c r="BQ1110" s="682"/>
      <c r="BR1110" s="682"/>
      <c r="BS1110" s="682"/>
      <c r="BT1110" s="685"/>
      <c r="BU1110" s="686"/>
      <c r="BV1110" s="684"/>
      <c r="BW1110" s="687"/>
    </row>
    <row r="1111" spans="2:75" ht="15.75" customHeight="1">
      <c r="B1111" s="363" t="s">
        <v>362</v>
      </c>
      <c r="C1111" s="364">
        <v>28289215000193</v>
      </c>
      <c r="D1111" s="365" t="s">
        <v>13</v>
      </c>
      <c r="E1111" s="365" t="s">
        <v>615</v>
      </c>
      <c r="F1111" s="365" t="s">
        <v>619</v>
      </c>
      <c r="G1111" s="366" t="s">
        <v>34</v>
      </c>
      <c r="H1111" s="366" t="s">
        <v>1337</v>
      </c>
      <c r="I1111" s="366" t="s">
        <v>34</v>
      </c>
      <c r="J1111" s="366"/>
      <c r="K1111" s="367" t="s">
        <v>48</v>
      </c>
      <c r="L1111" s="368"/>
      <c r="M1111" s="368" t="s">
        <v>34</v>
      </c>
      <c r="N1111" s="367">
        <v>472921</v>
      </c>
      <c r="O1111" s="367" t="s">
        <v>1321</v>
      </c>
      <c r="P1111" s="371">
        <v>43313</v>
      </c>
      <c r="Q1111" s="372">
        <v>287761693.93000001</v>
      </c>
      <c r="R1111" s="372">
        <v>493958731.2935313</v>
      </c>
      <c r="S1111" s="367">
        <v>32</v>
      </c>
      <c r="T1111" s="369">
        <v>0.11729166216461451</v>
      </c>
      <c r="U1111" s="369">
        <v>1.5162522099490503</v>
      </c>
      <c r="V1111" s="369">
        <v>0.10855016686552532</v>
      </c>
      <c r="W1111" s="369">
        <v>1.064154598306162</v>
      </c>
      <c r="X1111" s="369">
        <v>0.1083677743166267</v>
      </c>
      <c r="Y1111" s="369">
        <v>0.82177251879245394</v>
      </c>
      <c r="Z1111" s="369">
        <v>0.2052298158150303</v>
      </c>
      <c r="AA1111" s="369">
        <v>1.166592806190019</v>
      </c>
      <c r="AB1111" s="369">
        <v>3.4280830799044024E-2</v>
      </c>
      <c r="AC1111" s="373">
        <v>0.18981142577952761</v>
      </c>
      <c r="AD1111" s="555">
        <v>29300722000143</v>
      </c>
      <c r="AE1111" s="370" t="s">
        <v>2487</v>
      </c>
      <c r="AF1111" s="370" t="s">
        <v>2487</v>
      </c>
      <c r="AG1111" s="374" t="s">
        <v>1448</v>
      </c>
      <c r="AH1111" s="374" t="s">
        <v>2282</v>
      </c>
      <c r="AI1111" s="374">
        <v>5000</v>
      </c>
      <c r="AJ1111" s="374">
        <v>500</v>
      </c>
      <c r="AK1111" s="374">
        <v>100</v>
      </c>
      <c r="AL1111" s="369">
        <v>0.02</v>
      </c>
      <c r="AM1111" s="369">
        <v>0.2</v>
      </c>
      <c r="AN1111" s="369" t="s">
        <v>64</v>
      </c>
      <c r="AO1111" s="367" t="s">
        <v>1324</v>
      </c>
      <c r="AP1111" s="370" t="s">
        <v>13</v>
      </c>
      <c r="AQ1111" s="376" t="s">
        <v>668</v>
      </c>
      <c r="AR1111" s="369">
        <v>4.0000000000000001E-3</v>
      </c>
      <c r="AS1111" s="369">
        <v>4.0000000000000001E-3</v>
      </c>
      <c r="AT1111" s="369"/>
      <c r="AX1111" s="680"/>
      <c r="AY1111" s="681"/>
      <c r="AZ1111" s="681"/>
      <c r="BA1111" s="681"/>
      <c r="BB1111" s="682"/>
      <c r="BC1111" s="681"/>
      <c r="BD1111" s="681"/>
      <c r="BE1111" s="681"/>
      <c r="BF1111" s="681"/>
      <c r="BG1111" s="682"/>
      <c r="BH1111" s="682"/>
      <c r="BI1111" s="683"/>
      <c r="BJ1111" s="683"/>
      <c r="BK1111" s="683"/>
      <c r="BL1111" s="682"/>
      <c r="BM1111" s="682"/>
      <c r="BN1111" s="682"/>
      <c r="BO1111" s="682"/>
      <c r="BP1111" s="682"/>
      <c r="BQ1111" s="682"/>
      <c r="BR1111" s="682"/>
      <c r="BS1111" s="682"/>
      <c r="BT1111" s="685"/>
      <c r="BU1111" s="686"/>
      <c r="BV1111" s="684"/>
      <c r="BW1111" s="687"/>
    </row>
    <row r="1112" spans="2:75" ht="15.75" customHeight="1">
      <c r="B1112" s="363" t="s">
        <v>1173</v>
      </c>
      <c r="C1112" s="364">
        <v>20391600000135</v>
      </c>
      <c r="D1112" s="365" t="s">
        <v>13</v>
      </c>
      <c r="E1112" s="365" t="s">
        <v>615</v>
      </c>
      <c r="F1112" s="365" t="s">
        <v>619</v>
      </c>
      <c r="G1112" s="366" t="s">
        <v>34</v>
      </c>
      <c r="H1112" s="366" t="s">
        <v>865</v>
      </c>
      <c r="I1112" s="366" t="s">
        <v>34</v>
      </c>
      <c r="J1112" s="366"/>
      <c r="K1112" s="367" t="s">
        <v>48</v>
      </c>
      <c r="L1112" s="368"/>
      <c r="M1112" s="368" t="s">
        <v>1418</v>
      </c>
      <c r="N1112" s="367">
        <v>383791</v>
      </c>
      <c r="O1112" s="367" t="s">
        <v>1321</v>
      </c>
      <c r="P1112" s="371">
        <v>41974</v>
      </c>
      <c r="Q1112" s="372">
        <v>11067822.880000001</v>
      </c>
      <c r="R1112" s="372">
        <v>15953776.924603179</v>
      </c>
      <c r="S1112" s="367">
        <v>32</v>
      </c>
      <c r="T1112" s="369">
        <v>0.15266391520410316</v>
      </c>
      <c r="U1112" s="369">
        <v>1.9735162289952581</v>
      </c>
      <c r="V1112" s="369">
        <v>0.13053240533892807</v>
      </c>
      <c r="W1112" s="369">
        <v>1.2796540381321124</v>
      </c>
      <c r="X1112" s="369">
        <v>0.14481641430603154</v>
      </c>
      <c r="Y1112" s="369">
        <v>1.0981691771120945</v>
      </c>
      <c r="Z1112" s="369">
        <v>0.24845397263274038</v>
      </c>
      <c r="AA1112" s="369">
        <v>1.4122929263061768</v>
      </c>
      <c r="AB1112" s="369">
        <v>5.3842027806971504E-2</v>
      </c>
      <c r="AC1112" s="373">
        <v>0.50162673838664018</v>
      </c>
      <c r="AD1112" s="555">
        <v>10347249000121</v>
      </c>
      <c r="AE1112" s="370" t="s">
        <v>2487</v>
      </c>
      <c r="AF1112" s="370" t="s">
        <v>2487</v>
      </c>
      <c r="AG1112" s="374" t="s">
        <v>1448</v>
      </c>
      <c r="AH1112" s="374" t="s">
        <v>2282</v>
      </c>
      <c r="AI1112" s="374">
        <v>5000</v>
      </c>
      <c r="AJ1112" s="374">
        <v>500</v>
      </c>
      <c r="AK1112" s="374">
        <v>100</v>
      </c>
      <c r="AL1112" s="369">
        <v>0</v>
      </c>
      <c r="AM1112" s="369" t="s">
        <v>34</v>
      </c>
      <c r="AN1112" s="369" t="s">
        <v>64</v>
      </c>
      <c r="AO1112" s="367" t="s">
        <v>1324</v>
      </c>
      <c r="AP1112" s="370" t="s">
        <v>13</v>
      </c>
      <c r="AQ1112" s="376" t="s">
        <v>668</v>
      </c>
      <c r="AR1112" s="369" t="s">
        <v>34</v>
      </c>
      <c r="AS1112" s="369" t="s">
        <v>34</v>
      </c>
      <c r="AT1112" s="369"/>
      <c r="AX1112" s="680"/>
      <c r="AY1112" s="681"/>
      <c r="AZ1112" s="681"/>
      <c r="BA1112" s="681"/>
      <c r="BB1112" s="682"/>
      <c r="BC1112" s="681"/>
      <c r="BD1112" s="681"/>
      <c r="BE1112" s="681"/>
      <c r="BF1112" s="681"/>
      <c r="BG1112" s="682"/>
      <c r="BH1112" s="682"/>
      <c r="BI1112" s="683"/>
      <c r="BJ1112" s="683"/>
      <c r="BK1112" s="683"/>
      <c r="BL1112" s="682"/>
      <c r="BM1112" s="682"/>
      <c r="BN1112" s="682"/>
      <c r="BO1112" s="682"/>
      <c r="BP1112" s="682"/>
      <c r="BQ1112" s="682"/>
      <c r="BR1112" s="682"/>
      <c r="BS1112" s="682"/>
      <c r="BT1112" s="685"/>
      <c r="BU1112" s="686"/>
      <c r="BV1112" s="684"/>
      <c r="BW1112" s="687"/>
    </row>
    <row r="1113" spans="2:75" ht="15.75" customHeight="1">
      <c r="B1113" s="363" t="s">
        <v>363</v>
      </c>
      <c r="C1113" s="364">
        <v>10347249000121</v>
      </c>
      <c r="D1113" s="365" t="s">
        <v>13</v>
      </c>
      <c r="E1113" s="365" t="s">
        <v>615</v>
      </c>
      <c r="F1113" s="365" t="s">
        <v>619</v>
      </c>
      <c r="G1113" s="366" t="s">
        <v>34</v>
      </c>
      <c r="H1113" s="366" t="s">
        <v>865</v>
      </c>
      <c r="I1113" s="366" t="s">
        <v>34</v>
      </c>
      <c r="J1113" s="366"/>
      <c r="K1113" s="367" t="s">
        <v>48</v>
      </c>
      <c r="L1113" s="368"/>
      <c r="M1113" s="368" t="s">
        <v>34</v>
      </c>
      <c r="N1113" s="367">
        <v>222097</v>
      </c>
      <c r="O1113" s="367" t="s">
        <v>1321</v>
      </c>
      <c r="P1113" s="371">
        <v>39812</v>
      </c>
      <c r="Q1113" s="372">
        <v>1166495865.29</v>
      </c>
      <c r="R1113" s="372">
        <v>1289502344.2367854</v>
      </c>
      <c r="S1113" s="367">
        <v>31</v>
      </c>
      <c r="T1113" s="369">
        <v>0.15439568548971794</v>
      </c>
      <c r="U1113" s="369">
        <v>1.9959031614866938</v>
      </c>
      <c r="V1113" s="369">
        <v>0.13273431261320501</v>
      </c>
      <c r="W1113" s="369">
        <v>1.3012400920150915</v>
      </c>
      <c r="X1113" s="369">
        <v>0.14750952139554419</v>
      </c>
      <c r="Y1113" s="369">
        <v>1.1185914974031836</v>
      </c>
      <c r="Z1113" s="369">
        <v>0.2564673808951321</v>
      </c>
      <c r="AA1113" s="369">
        <v>1.4578437367225119</v>
      </c>
      <c r="AB1113" s="369">
        <v>5.3889329093276366E-2</v>
      </c>
      <c r="AC1113" s="373">
        <v>0.53735791397719579</v>
      </c>
      <c r="AD1113" s="555">
        <v>27249022000146</v>
      </c>
      <c r="AE1113" s="370" t="s">
        <v>2487</v>
      </c>
      <c r="AF1113" s="370" t="s">
        <v>2487</v>
      </c>
      <c r="AG1113" s="374" t="s">
        <v>1448</v>
      </c>
      <c r="AH1113" s="374" t="s">
        <v>2282</v>
      </c>
      <c r="AI1113" s="374">
        <v>5000</v>
      </c>
      <c r="AJ1113" s="374">
        <v>500</v>
      </c>
      <c r="AK1113" s="374">
        <v>100</v>
      </c>
      <c r="AL1113" s="369">
        <v>0.02</v>
      </c>
      <c r="AM1113" s="369">
        <v>0.2</v>
      </c>
      <c r="AN1113" s="369" t="s">
        <v>64</v>
      </c>
      <c r="AO1113" s="367" t="s">
        <v>1324</v>
      </c>
      <c r="AP1113" s="370" t="s">
        <v>13</v>
      </c>
      <c r="AQ1113" s="376" t="s">
        <v>668</v>
      </c>
      <c r="AR1113" s="369">
        <v>6.6666666666666662E-3</v>
      </c>
      <c r="AS1113" s="369">
        <v>6.6666666666666662E-3</v>
      </c>
      <c r="AT1113" s="369"/>
      <c r="AX1113" s="680"/>
      <c r="AY1113" s="681"/>
      <c r="AZ1113" s="681"/>
      <c r="BA1113" s="681"/>
      <c r="BB1113" s="682"/>
      <c r="BC1113" s="681"/>
      <c r="BD1113" s="681"/>
      <c r="BE1113" s="681"/>
      <c r="BF1113" s="681"/>
      <c r="BG1113" s="682"/>
      <c r="BH1113" s="682"/>
      <c r="BI1113" s="683"/>
      <c r="BJ1113" s="683"/>
      <c r="BK1113" s="683"/>
      <c r="BL1113" s="682"/>
      <c r="BM1113" s="682"/>
      <c r="BN1113" s="682"/>
      <c r="BO1113" s="682"/>
      <c r="BP1113" s="682"/>
      <c r="BQ1113" s="682"/>
      <c r="BR1113" s="682"/>
      <c r="BS1113" s="682"/>
      <c r="BT1113" s="685"/>
      <c r="BU1113" s="686"/>
      <c r="BV1113" s="684"/>
      <c r="BW1113" s="687"/>
    </row>
    <row r="1114" spans="2:75" ht="15.75" customHeight="1">
      <c r="B1114" s="363" t="s">
        <v>526</v>
      </c>
      <c r="C1114" s="364">
        <v>37093442000130</v>
      </c>
      <c r="D1114" s="365" t="s">
        <v>13</v>
      </c>
      <c r="E1114" s="365" t="s">
        <v>615</v>
      </c>
      <c r="F1114" s="365" t="s">
        <v>619</v>
      </c>
      <c r="G1114" s="366" t="s">
        <v>34</v>
      </c>
      <c r="H1114" s="366" t="s">
        <v>1337</v>
      </c>
      <c r="I1114" s="366" t="s">
        <v>34</v>
      </c>
      <c r="J1114" s="366"/>
      <c r="K1114" s="367" t="s">
        <v>48</v>
      </c>
      <c r="L1114" s="368"/>
      <c r="M1114" s="368" t="s">
        <v>34</v>
      </c>
      <c r="N1114" s="367">
        <v>559172</v>
      </c>
      <c r="O1114" s="367" t="s">
        <v>1321</v>
      </c>
      <c r="P1114" s="371">
        <v>44138</v>
      </c>
      <c r="Q1114" s="372">
        <v>222282043.72999999</v>
      </c>
      <c r="R1114" s="372">
        <v>399501205.9189285</v>
      </c>
      <c r="S1114" s="367">
        <v>32</v>
      </c>
      <c r="T1114" s="369">
        <v>9.5875081392100991E-2</v>
      </c>
      <c r="U1114" s="369">
        <v>1.2393958901852344</v>
      </c>
      <c r="V1114" s="369">
        <v>6.1992692767061985E-2</v>
      </c>
      <c r="W1114" s="369">
        <v>0.60773567627192338</v>
      </c>
      <c r="X1114" s="369" t="s">
        <v>1421</v>
      </c>
      <c r="Y1114" s="369" t="s">
        <v>1421</v>
      </c>
      <c r="Z1114" s="369" t="s">
        <v>1421</v>
      </c>
      <c r="AA1114" s="369" t="s">
        <v>1421</v>
      </c>
      <c r="AB1114" s="369">
        <v>2.6543429073329673E-2</v>
      </c>
      <c r="AC1114" s="373">
        <v>-1.3806369249060106</v>
      </c>
      <c r="AD1114" s="555">
        <v>37092411000164</v>
      </c>
      <c r="AE1114" s="370" t="s">
        <v>2487</v>
      </c>
      <c r="AF1114" s="370" t="s">
        <v>2487</v>
      </c>
      <c r="AG1114" s="374" t="s">
        <v>1448</v>
      </c>
      <c r="AH1114" s="374" t="s">
        <v>2282</v>
      </c>
      <c r="AI1114" s="374">
        <v>5000</v>
      </c>
      <c r="AJ1114" s="374">
        <v>0</v>
      </c>
      <c r="AK1114" s="374">
        <v>0</v>
      </c>
      <c r="AL1114" s="369">
        <v>0.02</v>
      </c>
      <c r="AM1114" s="369">
        <v>0.2</v>
      </c>
      <c r="AN1114" s="369" t="s">
        <v>64</v>
      </c>
      <c r="AO1114" s="367" t="s">
        <v>1324</v>
      </c>
      <c r="AP1114" s="370" t="s">
        <v>13</v>
      </c>
      <c r="AQ1114" s="376" t="s">
        <v>668</v>
      </c>
      <c r="AR1114" s="369">
        <v>4.0000000000000001E-3</v>
      </c>
      <c r="AS1114" s="369">
        <v>4.0000000000000001E-3</v>
      </c>
      <c r="AT1114" s="369"/>
      <c r="AX1114" s="680"/>
      <c r="AY1114" s="681"/>
      <c r="AZ1114" s="681"/>
      <c r="BA1114" s="681"/>
      <c r="BB1114" s="682"/>
      <c r="BC1114" s="681"/>
      <c r="BD1114" s="681"/>
      <c r="BE1114" s="681"/>
      <c r="BF1114" s="681"/>
      <c r="BG1114" s="682"/>
      <c r="BH1114" s="682"/>
      <c r="BI1114" s="683"/>
      <c r="BJ1114" s="683"/>
      <c r="BK1114" s="683"/>
      <c r="BL1114" s="682"/>
      <c r="BM1114" s="682"/>
      <c r="BN1114" s="682"/>
      <c r="BO1114" s="682"/>
      <c r="BP1114" s="682"/>
      <c r="BQ1114" s="682"/>
      <c r="BR1114" s="682"/>
      <c r="BS1114" s="682"/>
      <c r="BT1114" s="685"/>
      <c r="BU1114" s="686"/>
      <c r="BV1114" s="684"/>
      <c r="BW1114" s="687"/>
    </row>
    <row r="1115" spans="2:75" ht="15.75" customHeight="1">
      <c r="B1115" s="363" t="s">
        <v>1174</v>
      </c>
      <c r="C1115" s="364">
        <v>25079578000106</v>
      </c>
      <c r="D1115" s="365" t="s">
        <v>13</v>
      </c>
      <c r="E1115" s="365" t="s">
        <v>616</v>
      </c>
      <c r="F1115" s="365" t="s">
        <v>617</v>
      </c>
      <c r="G1115" s="366" t="s">
        <v>34</v>
      </c>
      <c r="H1115" s="366" t="s">
        <v>1337</v>
      </c>
      <c r="I1115" s="366" t="s">
        <v>34</v>
      </c>
      <c r="J1115" s="366" t="s">
        <v>608</v>
      </c>
      <c r="K1115" s="367" t="s">
        <v>48</v>
      </c>
      <c r="L1115" s="368"/>
      <c r="M1115" s="368" t="s">
        <v>1418</v>
      </c>
      <c r="N1115" s="367">
        <v>433454</v>
      </c>
      <c r="O1115" s="367" t="s">
        <v>1321</v>
      </c>
      <c r="P1115" s="371">
        <v>42733</v>
      </c>
      <c r="Q1115" s="372">
        <v>288190219.75</v>
      </c>
      <c r="R1115" s="372">
        <v>504965249.98210323</v>
      </c>
      <c r="S1115" s="367">
        <v>31</v>
      </c>
      <c r="T1115" s="369">
        <v>9.0160070618713117E-2</v>
      </c>
      <c r="U1115" s="369">
        <v>1.1655168304540284</v>
      </c>
      <c r="V1115" s="369">
        <v>6.0264064424401242E-2</v>
      </c>
      <c r="W1115" s="369">
        <v>0.59078933843825021</v>
      </c>
      <c r="X1115" s="369">
        <v>0.10057784823689175</v>
      </c>
      <c r="Y1115" s="369">
        <v>0.76270009420756857</v>
      </c>
      <c r="Z1115" s="369">
        <v>0.18316998628832493</v>
      </c>
      <c r="AA1115" s="369">
        <v>1.0411975836224221</v>
      </c>
      <c r="AB1115" s="369">
        <v>2.400341586140195E-2</v>
      </c>
      <c r="AC1115" s="373">
        <v>-1.5972759170065864</v>
      </c>
      <c r="AD1115" s="555">
        <v>0</v>
      </c>
      <c r="AE1115" s="370" t="s">
        <v>2487</v>
      </c>
      <c r="AF1115" s="370" t="s">
        <v>2487</v>
      </c>
      <c r="AG1115" s="374" t="s">
        <v>1448</v>
      </c>
      <c r="AH1115" s="374" t="s">
        <v>2282</v>
      </c>
      <c r="AI1115" s="374">
        <v>1000</v>
      </c>
      <c r="AJ1115" s="374">
        <v>100</v>
      </c>
      <c r="AK1115" s="374">
        <v>100</v>
      </c>
      <c r="AL1115" s="369">
        <v>0.02</v>
      </c>
      <c r="AM1115" s="369">
        <v>0.2</v>
      </c>
      <c r="AN1115" s="369" t="s">
        <v>64</v>
      </c>
      <c r="AO1115" s="367" t="s">
        <v>1324</v>
      </c>
      <c r="AP1115" s="370" t="s">
        <v>13</v>
      </c>
      <c r="AQ1115" s="376" t="s">
        <v>674</v>
      </c>
      <c r="AR1115" s="369" t="s">
        <v>34</v>
      </c>
      <c r="AS1115" s="369" t="s">
        <v>34</v>
      </c>
      <c r="AT1115" s="369"/>
      <c r="AX1115" s="680"/>
      <c r="AY1115" s="681"/>
      <c r="AZ1115" s="681"/>
      <c r="BA1115" s="681"/>
      <c r="BB1115" s="682"/>
      <c r="BC1115" s="681"/>
      <c r="BD1115" s="681"/>
      <c r="BE1115" s="681"/>
      <c r="BF1115" s="681"/>
      <c r="BG1115" s="682"/>
      <c r="BH1115" s="682"/>
      <c r="BI1115" s="683"/>
      <c r="BJ1115" s="683"/>
      <c r="BK1115" s="683"/>
      <c r="BL1115" s="682"/>
      <c r="BM1115" s="682"/>
      <c r="BN1115" s="682"/>
      <c r="BO1115" s="682"/>
      <c r="BP1115" s="682"/>
      <c r="BQ1115" s="682"/>
      <c r="BR1115" s="682"/>
      <c r="BS1115" s="682"/>
      <c r="BT1115" s="685"/>
      <c r="BU1115" s="686"/>
      <c r="BV1115" s="684"/>
      <c r="BW1115" s="687"/>
    </row>
    <row r="1116" spans="2:75" ht="15.75" customHeight="1">
      <c r="B1116" s="363" t="s">
        <v>1720</v>
      </c>
      <c r="C1116" s="364">
        <v>22654439000170</v>
      </c>
      <c r="D1116" s="365" t="s">
        <v>13</v>
      </c>
      <c r="E1116" s="365" t="s">
        <v>616</v>
      </c>
      <c r="F1116" s="365" t="s">
        <v>617</v>
      </c>
      <c r="G1116" s="366" t="s">
        <v>34</v>
      </c>
      <c r="H1116" s="366" t="s">
        <v>1337</v>
      </c>
      <c r="I1116" s="366" t="s">
        <v>34</v>
      </c>
      <c r="J1116" s="366" t="s">
        <v>608</v>
      </c>
      <c r="K1116" s="367" t="s">
        <v>48</v>
      </c>
      <c r="L1116" s="368"/>
      <c r="M1116" s="368"/>
      <c r="N1116" s="367">
        <v>418439</v>
      </c>
      <c r="O1116" s="367" t="s">
        <v>1321</v>
      </c>
      <c r="P1116" s="371">
        <v>42382</v>
      </c>
      <c r="Q1116" s="372">
        <v>18555099.719999999</v>
      </c>
      <c r="R1116" s="372">
        <v>29245687.020595253</v>
      </c>
      <c r="S1116" s="367">
        <v>4</v>
      </c>
      <c r="T1116" s="369">
        <v>0.11155606115163441</v>
      </c>
      <c r="U1116" s="369">
        <v>1.2547729286972154</v>
      </c>
      <c r="V1116" s="369">
        <v>7.2116910542065593E-2</v>
      </c>
      <c r="W1116" s="369">
        <v>0.66186797653837648</v>
      </c>
      <c r="X1116" s="369">
        <v>3.7306993412265621E-2</v>
      </c>
      <c r="Y1116" s="369">
        <v>0.26233495995014122</v>
      </c>
      <c r="Z1116" s="369">
        <v>0.12034507533198946</v>
      </c>
      <c r="AA1116" s="369">
        <v>0.65763332879744163</v>
      </c>
      <c r="AB1116" s="369">
        <v>4.3199346862699078E-2</v>
      </c>
      <c r="AC1116" s="373">
        <v>-0.76089805924767218</v>
      </c>
      <c r="AD1116" s="555">
        <v>13608337000128</v>
      </c>
      <c r="AE1116" s="370" t="s">
        <v>2487</v>
      </c>
      <c r="AF1116" s="370" t="s">
        <v>2487</v>
      </c>
      <c r="AG1116" s="374" t="s">
        <v>1448</v>
      </c>
      <c r="AH1116" s="374" t="s">
        <v>2488</v>
      </c>
      <c r="AI1116" s="374">
        <v>5000</v>
      </c>
      <c r="AJ1116" s="374">
        <v>5000</v>
      </c>
      <c r="AK1116" s="374">
        <v>0</v>
      </c>
      <c r="AL1116" s="369">
        <v>0</v>
      </c>
      <c r="AM1116" s="369" t="s">
        <v>34</v>
      </c>
      <c r="AN1116" s="369" t="s">
        <v>64</v>
      </c>
      <c r="AO1116" s="367" t="s">
        <v>1324</v>
      </c>
      <c r="AP1116" s="370" t="s">
        <v>13</v>
      </c>
      <c r="AQ1116" s="376" t="s">
        <v>674</v>
      </c>
      <c r="AR1116" s="369" t="s">
        <v>34</v>
      </c>
      <c r="AS1116" s="369" t="s">
        <v>34</v>
      </c>
      <c r="AT1116" s="369"/>
      <c r="AX1116" s="680"/>
      <c r="AY1116" s="681"/>
      <c r="AZ1116" s="681"/>
      <c r="BA1116" s="681"/>
      <c r="BB1116" s="682"/>
      <c r="BC1116" s="681"/>
      <c r="BD1116" s="681"/>
      <c r="BE1116" s="681"/>
      <c r="BF1116" s="681"/>
      <c r="BG1116" s="682"/>
      <c r="BH1116" s="682"/>
      <c r="BI1116" s="683"/>
      <c r="BJ1116" s="683"/>
      <c r="BK1116" s="683"/>
      <c r="BL1116" s="682"/>
      <c r="BM1116" s="682"/>
      <c r="BN1116" s="682"/>
      <c r="BO1116" s="682"/>
      <c r="BP1116" s="682"/>
      <c r="BQ1116" s="682"/>
      <c r="BR1116" s="682"/>
      <c r="BS1116" s="682"/>
      <c r="BT1116" s="685"/>
      <c r="BU1116" s="686"/>
      <c r="BV1116" s="684"/>
      <c r="BW1116" s="687"/>
    </row>
    <row r="1117" spans="2:75" ht="15.75" customHeight="1">
      <c r="B1117" s="363" t="s">
        <v>364</v>
      </c>
      <c r="C1117" s="364">
        <v>26305892000122</v>
      </c>
      <c r="D1117" s="365" t="s">
        <v>13</v>
      </c>
      <c r="E1117" s="365" t="s">
        <v>615</v>
      </c>
      <c r="F1117" s="365" t="s">
        <v>619</v>
      </c>
      <c r="G1117" s="366" t="s">
        <v>34</v>
      </c>
      <c r="H1117" s="366" t="s">
        <v>1337</v>
      </c>
      <c r="I1117" s="366" t="s">
        <v>34</v>
      </c>
      <c r="J1117" s="366"/>
      <c r="K1117" s="367" t="s">
        <v>48</v>
      </c>
      <c r="L1117" s="368"/>
      <c r="M1117" s="368" t="s">
        <v>34</v>
      </c>
      <c r="N1117" s="367">
        <v>503746</v>
      </c>
      <c r="O1117" s="367" t="s">
        <v>1321</v>
      </c>
      <c r="P1117" s="371">
        <v>43678</v>
      </c>
      <c r="Q1117" s="372">
        <v>375282912.88</v>
      </c>
      <c r="R1117" s="372">
        <v>770396014.53658772</v>
      </c>
      <c r="S1117" s="367">
        <v>32</v>
      </c>
      <c r="T1117" s="369">
        <v>7.007464461691737E-2</v>
      </c>
      <c r="U1117" s="369">
        <v>0.90586860822789061</v>
      </c>
      <c r="V1117" s="369">
        <v>6.5289946750618721E-2</v>
      </c>
      <c r="W1117" s="369">
        <v>0.64005979045529426</v>
      </c>
      <c r="X1117" s="369">
        <v>6.5397245783646252E-2</v>
      </c>
      <c r="Y1117" s="369">
        <v>0.49591919487702046</v>
      </c>
      <c r="Z1117" s="369">
        <v>0.19651969402334979</v>
      </c>
      <c r="AA1117" s="369">
        <v>1.1170816502068579</v>
      </c>
      <c r="AB1117" s="369">
        <v>4.5968426462120973E-2</v>
      </c>
      <c r="AC1117" s="373">
        <v>-0.71450715896953776</v>
      </c>
      <c r="AD1117" s="555">
        <v>32666303000134</v>
      </c>
      <c r="AE1117" s="370" t="s">
        <v>2487</v>
      </c>
      <c r="AF1117" s="370" t="s">
        <v>2487</v>
      </c>
      <c r="AG1117" s="374" t="s">
        <v>1448</v>
      </c>
      <c r="AH1117" s="374" t="s">
        <v>2282</v>
      </c>
      <c r="AI1117" s="374">
        <v>5000</v>
      </c>
      <c r="AJ1117" s="374">
        <v>500</v>
      </c>
      <c r="AK1117" s="374">
        <v>100</v>
      </c>
      <c r="AL1117" s="369">
        <v>0.02</v>
      </c>
      <c r="AM1117" s="369">
        <v>0.2</v>
      </c>
      <c r="AN1117" s="369" t="s">
        <v>64</v>
      </c>
      <c r="AO1117" s="367" t="s">
        <v>1324</v>
      </c>
      <c r="AP1117" s="370" t="s">
        <v>13</v>
      </c>
      <c r="AQ1117" s="376" t="s">
        <v>668</v>
      </c>
      <c r="AR1117" s="369">
        <v>4.0000000000000001E-3</v>
      </c>
      <c r="AS1117" s="369">
        <v>4.0000000000000001E-3</v>
      </c>
      <c r="AT1117" s="369"/>
      <c r="AX1117" s="680"/>
      <c r="AY1117" s="681"/>
      <c r="AZ1117" s="681"/>
      <c r="BA1117" s="681"/>
      <c r="BB1117" s="682"/>
      <c r="BC1117" s="681"/>
      <c r="BD1117" s="681"/>
      <c r="BE1117" s="681"/>
      <c r="BF1117" s="681"/>
      <c r="BG1117" s="682"/>
      <c r="BH1117" s="682"/>
      <c r="BI1117" s="683"/>
      <c r="BJ1117" s="683"/>
      <c r="BK1117" s="683"/>
      <c r="BL1117" s="682"/>
      <c r="BM1117" s="682"/>
      <c r="BN1117" s="682"/>
      <c r="BO1117" s="682"/>
      <c r="BP1117" s="682"/>
      <c r="BQ1117" s="682"/>
      <c r="BR1117" s="682"/>
      <c r="BS1117" s="682"/>
      <c r="BT1117" s="685"/>
      <c r="BU1117" s="686"/>
      <c r="BV1117" s="684"/>
      <c r="BW1117" s="687"/>
    </row>
    <row r="1118" spans="2:75" ht="15.75" customHeight="1">
      <c r="B1118" s="363" t="s">
        <v>365</v>
      </c>
      <c r="C1118" s="364">
        <v>38251735000160</v>
      </c>
      <c r="D1118" s="365" t="s">
        <v>11</v>
      </c>
      <c r="E1118" s="365" t="s">
        <v>620</v>
      </c>
      <c r="F1118" s="365"/>
      <c r="G1118" s="366" t="s">
        <v>738</v>
      </c>
      <c r="H1118" s="366" t="s">
        <v>34</v>
      </c>
      <c r="I1118" s="366" t="s">
        <v>34</v>
      </c>
      <c r="J1118" s="366"/>
      <c r="K1118" s="367" t="s">
        <v>48</v>
      </c>
      <c r="L1118" s="368"/>
      <c r="M1118" s="368" t="s">
        <v>34</v>
      </c>
      <c r="N1118" s="367">
        <v>572314</v>
      </c>
      <c r="O1118" s="367" t="s">
        <v>1321</v>
      </c>
      <c r="P1118" s="371">
        <v>44224</v>
      </c>
      <c r="Q1118" s="372">
        <v>8316637.7599999998</v>
      </c>
      <c r="R1118" s="372">
        <v>4184150.4480555565</v>
      </c>
      <c r="S1118" s="367">
        <v>5</v>
      </c>
      <c r="T1118" s="369">
        <v>7.0857044506559497E-2</v>
      </c>
      <c r="U1118" s="369">
        <v>0.91598284431117516</v>
      </c>
      <c r="V1118" s="369">
        <v>0.11786440724738201</v>
      </c>
      <c r="W1118" s="369">
        <v>1.1554652984026501</v>
      </c>
      <c r="X1118" s="369" t="s">
        <v>1421</v>
      </c>
      <c r="Y1118" s="369" t="s">
        <v>1421</v>
      </c>
      <c r="Z1118" s="369" t="s">
        <v>1421</v>
      </c>
      <c r="AA1118" s="369" t="s">
        <v>1421</v>
      </c>
      <c r="AB1118" s="369">
        <v>4.8517481082235803E-2</v>
      </c>
      <c r="AC1118" s="373">
        <v>0.31873412000263895</v>
      </c>
      <c r="AD1118" s="555">
        <v>0</v>
      </c>
      <c r="AE1118" s="370" t="s">
        <v>2553</v>
      </c>
      <c r="AF1118" s="370" t="s">
        <v>2278</v>
      </c>
      <c r="AG1118" s="374" t="s">
        <v>1444</v>
      </c>
      <c r="AH1118" s="374" t="s">
        <v>2282</v>
      </c>
      <c r="AI1118" s="374">
        <v>100</v>
      </c>
      <c r="AJ1118" s="374">
        <v>100</v>
      </c>
      <c r="AK1118" s="374">
        <v>100</v>
      </c>
      <c r="AL1118" s="369">
        <v>0.02</v>
      </c>
      <c r="AM1118" s="369">
        <v>0.2</v>
      </c>
      <c r="AN1118" s="369" t="s">
        <v>34</v>
      </c>
      <c r="AO1118" s="367" t="s">
        <v>1324</v>
      </c>
      <c r="AP1118" s="370" t="s">
        <v>13</v>
      </c>
      <c r="AQ1118" s="376" t="s">
        <v>668</v>
      </c>
      <c r="AR1118" s="369">
        <v>3.666666666666667E-3</v>
      </c>
      <c r="AS1118" s="369">
        <v>3.666666666666667E-3</v>
      </c>
      <c r="AT1118" s="369"/>
      <c r="AX1118" s="680"/>
      <c r="AY1118" s="681"/>
      <c r="AZ1118" s="681"/>
      <c r="BA1118" s="681"/>
      <c r="BB1118" s="682"/>
      <c r="BC1118" s="681"/>
      <c r="BD1118" s="681"/>
      <c r="BE1118" s="681"/>
      <c r="BF1118" s="681"/>
      <c r="BG1118" s="682"/>
      <c r="BH1118" s="682"/>
      <c r="BI1118" s="683"/>
      <c r="BJ1118" s="683"/>
      <c r="BK1118" s="683"/>
      <c r="BL1118" s="682"/>
      <c r="BM1118" s="682"/>
      <c r="BN1118" s="682"/>
      <c r="BO1118" s="682"/>
      <c r="BP1118" s="682"/>
      <c r="BQ1118" s="682"/>
      <c r="BR1118" s="682"/>
      <c r="BS1118" s="682"/>
      <c r="BT1118" s="685"/>
      <c r="BU1118" s="686"/>
      <c r="BV1118" s="684"/>
      <c r="BW1118" s="687"/>
    </row>
    <row r="1119" spans="2:75" ht="15.75" customHeight="1">
      <c r="B1119" s="363" t="s">
        <v>366</v>
      </c>
      <c r="C1119" s="364">
        <v>4621018000161</v>
      </c>
      <c r="D1119" s="365" t="s">
        <v>14</v>
      </c>
      <c r="E1119" s="365" t="s">
        <v>614</v>
      </c>
      <c r="F1119" s="365"/>
      <c r="G1119" s="366"/>
      <c r="H1119" s="366" t="s">
        <v>865</v>
      </c>
      <c r="I1119" s="366" t="s">
        <v>34</v>
      </c>
      <c r="J1119" s="366" t="s">
        <v>608</v>
      </c>
      <c r="K1119" s="367" t="s">
        <v>48</v>
      </c>
      <c r="L1119" s="368"/>
      <c r="M1119" s="368" t="s">
        <v>1418</v>
      </c>
      <c r="N1119" s="367">
        <v>97101</v>
      </c>
      <c r="O1119" s="367" t="s">
        <v>1321</v>
      </c>
      <c r="P1119" s="371">
        <v>37138</v>
      </c>
      <c r="Q1119" s="372">
        <v>67280421.560000002</v>
      </c>
      <c r="R1119" s="372">
        <v>85588892.617777735</v>
      </c>
      <c r="S1119" s="367">
        <v>9</v>
      </c>
      <c r="T1119" s="369">
        <v>4.8062580764635321E-2</v>
      </c>
      <c r="U1119" s="369">
        <v>0.62131436246470495</v>
      </c>
      <c r="V1119" s="369">
        <v>-1.8091765920399738E-2</v>
      </c>
      <c r="W1119" s="369">
        <v>-0.17735980009613891</v>
      </c>
      <c r="X1119" s="369">
        <v>9.680294176264348E-2</v>
      </c>
      <c r="Y1119" s="369">
        <v>0.73407429266175794</v>
      </c>
      <c r="Z1119" s="369">
        <v>0.25964031112876285</v>
      </c>
      <c r="AA1119" s="369">
        <v>1.4758797007972084</v>
      </c>
      <c r="AB1119" s="369">
        <v>0.10375412092498716</v>
      </c>
      <c r="AC1119" s="373">
        <v>-1.0606462198468176</v>
      </c>
      <c r="AD1119" s="555">
        <v>0</v>
      </c>
      <c r="AE1119" s="370" t="s">
        <v>2554</v>
      </c>
      <c r="AF1119" s="370" t="s">
        <v>2284</v>
      </c>
      <c r="AG1119" s="374" t="s">
        <v>719</v>
      </c>
      <c r="AH1119" s="374" t="s">
        <v>2282</v>
      </c>
      <c r="AI1119" s="374">
        <v>100</v>
      </c>
      <c r="AJ1119" s="374">
        <v>100</v>
      </c>
      <c r="AK1119" s="374">
        <v>100</v>
      </c>
      <c r="AL1119" s="369">
        <v>1.4499999999999999E-2</v>
      </c>
      <c r="AM1119" s="369">
        <v>0.2</v>
      </c>
      <c r="AN1119" s="369" t="s">
        <v>64</v>
      </c>
      <c r="AO1119" s="367" t="s">
        <v>1324</v>
      </c>
      <c r="AP1119" s="370" t="s">
        <v>13</v>
      </c>
      <c r="AQ1119" s="376" t="s">
        <v>668</v>
      </c>
      <c r="AR1119" s="369">
        <v>3.3833333333333332E-3</v>
      </c>
      <c r="AS1119" s="369">
        <v>3.3833333333333332E-3</v>
      </c>
      <c r="AT1119" s="369"/>
      <c r="AX1119" s="680"/>
      <c r="AY1119" s="681"/>
      <c r="AZ1119" s="681"/>
      <c r="BA1119" s="681"/>
      <c r="BB1119" s="682"/>
      <c r="BC1119" s="681"/>
      <c r="BD1119" s="681"/>
      <c r="BE1119" s="681"/>
      <c r="BF1119" s="681"/>
      <c r="BG1119" s="682"/>
      <c r="BH1119" s="682"/>
      <c r="BI1119" s="683"/>
      <c r="BJ1119" s="683"/>
      <c r="BK1119" s="683"/>
      <c r="BL1119" s="682"/>
      <c r="BM1119" s="682"/>
      <c r="BN1119" s="682"/>
      <c r="BO1119" s="682"/>
      <c r="BP1119" s="682"/>
      <c r="BQ1119" s="682"/>
      <c r="BR1119" s="682"/>
      <c r="BS1119" s="682"/>
      <c r="BT1119" s="685"/>
      <c r="BU1119" s="686"/>
      <c r="BV1119" s="684"/>
      <c r="BW1119" s="687"/>
    </row>
    <row r="1120" spans="2:75" ht="15.75" customHeight="1">
      <c r="B1120" s="363" t="s">
        <v>1175</v>
      </c>
      <c r="C1120" s="364">
        <v>34658702000189</v>
      </c>
      <c r="D1120" s="365" t="s">
        <v>14</v>
      </c>
      <c r="E1120" s="365" t="s">
        <v>607</v>
      </c>
      <c r="F1120" s="365"/>
      <c r="G1120" s="366"/>
      <c r="H1120" s="366" t="s">
        <v>34</v>
      </c>
      <c r="I1120" s="366" t="s">
        <v>34</v>
      </c>
      <c r="J1120" s="366" t="s">
        <v>608</v>
      </c>
      <c r="K1120" s="367" t="s">
        <v>48</v>
      </c>
      <c r="L1120" s="368"/>
      <c r="M1120" s="368" t="s">
        <v>34</v>
      </c>
      <c r="N1120" s="367">
        <v>524042</v>
      </c>
      <c r="O1120" s="367" t="s">
        <v>1321</v>
      </c>
      <c r="P1120" s="371">
        <v>43850</v>
      </c>
      <c r="Q1120" s="372">
        <v>24946191.93</v>
      </c>
      <c r="R1120" s="372">
        <v>23461465.222539689</v>
      </c>
      <c r="S1120" s="367">
        <v>9</v>
      </c>
      <c r="T1120" s="369">
        <v>4.0598192455848725E-2</v>
      </c>
      <c r="U1120" s="369">
        <v>0.52482075788749905</v>
      </c>
      <c r="V1120" s="369">
        <v>-0.14673390606551451</v>
      </c>
      <c r="W1120" s="369">
        <v>-1.4384829187824393</v>
      </c>
      <c r="X1120" s="369">
        <v>8.1717654576039633E-2</v>
      </c>
      <c r="Y1120" s="369">
        <v>0.61967981952417528</v>
      </c>
      <c r="Z1120" s="369" t="s">
        <v>1421</v>
      </c>
      <c r="AA1120" s="369" t="s">
        <v>1421</v>
      </c>
      <c r="AB1120" s="369">
        <v>0.22817452498976884</v>
      </c>
      <c r="AC1120" s="373">
        <v>-1.0070132370658262</v>
      </c>
      <c r="AD1120" s="555">
        <v>0</v>
      </c>
      <c r="AE1120" s="370" t="s">
        <v>2554</v>
      </c>
      <c r="AF1120" s="370" t="s">
        <v>2284</v>
      </c>
      <c r="AG1120" s="374" t="s">
        <v>719</v>
      </c>
      <c r="AH1120" s="374" t="s">
        <v>2282</v>
      </c>
      <c r="AI1120" s="374">
        <v>100</v>
      </c>
      <c r="AJ1120" s="374">
        <v>100</v>
      </c>
      <c r="AK1120" s="374">
        <v>100</v>
      </c>
      <c r="AL1120" s="369">
        <v>1.95E-2</v>
      </c>
      <c r="AM1120" s="369">
        <v>0.2</v>
      </c>
      <c r="AN1120" s="369" t="s">
        <v>666</v>
      </c>
      <c r="AO1120" s="367" t="s">
        <v>1324</v>
      </c>
      <c r="AP1120" s="370" t="s">
        <v>716</v>
      </c>
      <c r="AQ1120" s="376" t="s">
        <v>659</v>
      </c>
      <c r="AR1120" s="369">
        <v>4.5499999999999994E-3</v>
      </c>
      <c r="AS1120" s="369">
        <v>4.5499999999999994E-3</v>
      </c>
      <c r="AT1120" s="369"/>
      <c r="AX1120" s="680"/>
      <c r="AY1120" s="681"/>
      <c r="AZ1120" s="681"/>
      <c r="BA1120" s="681"/>
      <c r="BB1120" s="682"/>
      <c r="BC1120" s="681"/>
      <c r="BD1120" s="681"/>
      <c r="BE1120" s="681"/>
      <c r="BF1120" s="681"/>
      <c r="BG1120" s="682"/>
      <c r="BH1120" s="682"/>
      <c r="BI1120" s="683"/>
      <c r="BJ1120" s="683"/>
      <c r="BK1120" s="683"/>
      <c r="BL1120" s="682"/>
      <c r="BM1120" s="682"/>
      <c r="BN1120" s="682"/>
      <c r="BO1120" s="682"/>
      <c r="BP1120" s="682"/>
      <c r="BQ1120" s="682"/>
      <c r="BR1120" s="682"/>
      <c r="BS1120" s="682"/>
      <c r="BT1120" s="685"/>
      <c r="BU1120" s="686"/>
      <c r="BV1120" s="684"/>
      <c r="BW1120" s="687"/>
    </row>
    <row r="1121" spans="2:75" ht="15.75" customHeight="1">
      <c r="B1121" s="363" t="s">
        <v>1176</v>
      </c>
      <c r="C1121" s="364">
        <v>42119554000152</v>
      </c>
      <c r="D1121" s="365" t="s">
        <v>14</v>
      </c>
      <c r="E1121" s="365" t="s">
        <v>614</v>
      </c>
      <c r="F1121" s="365"/>
      <c r="G1121" s="366"/>
      <c r="H1121" s="366" t="s">
        <v>1338</v>
      </c>
      <c r="I1121" s="366" t="s">
        <v>34</v>
      </c>
      <c r="J1121" s="366" t="s">
        <v>611</v>
      </c>
      <c r="K1121" s="367" t="s">
        <v>48</v>
      </c>
      <c r="L1121" s="368"/>
      <c r="M1121" s="368" t="s">
        <v>34</v>
      </c>
      <c r="N1121" s="367">
        <v>618098</v>
      </c>
      <c r="O1121" s="367" t="s">
        <v>1321</v>
      </c>
      <c r="P1121" s="371">
        <v>44498</v>
      </c>
      <c r="Q1121" s="372">
        <v>9469605.9299999997</v>
      </c>
      <c r="R1121" s="372" t="s">
        <v>1421</v>
      </c>
      <c r="S1121" s="367">
        <v>3</v>
      </c>
      <c r="T1121" s="369">
        <v>3.2731164244779176E-3</v>
      </c>
      <c r="U1121" s="369">
        <v>4.2312214870567452E-2</v>
      </c>
      <c r="V1121" s="369" t="s">
        <v>1421</v>
      </c>
      <c r="W1121" s="369" t="s">
        <v>1421</v>
      </c>
      <c r="X1121" s="369" t="s">
        <v>1421</v>
      </c>
      <c r="Y1121" s="369" t="s">
        <v>1421</v>
      </c>
      <c r="Z1121" s="369" t="s">
        <v>1421</v>
      </c>
      <c r="AA1121" s="369" t="s">
        <v>1421</v>
      </c>
      <c r="AB1121" s="369" t="s">
        <v>1421</v>
      </c>
      <c r="AC1121" s="373" t="s">
        <v>1421</v>
      </c>
      <c r="AD1121" s="555">
        <v>0</v>
      </c>
      <c r="AE1121" s="370" t="s">
        <v>2555</v>
      </c>
      <c r="AF1121" s="370" t="s">
        <v>2284</v>
      </c>
      <c r="AG1121" s="374" t="s">
        <v>719</v>
      </c>
      <c r="AH1121" s="374" t="s">
        <v>2282</v>
      </c>
      <c r="AI1121" s="374">
        <v>5000</v>
      </c>
      <c r="AJ1121" s="374">
        <v>500</v>
      </c>
      <c r="AK1121" s="374">
        <v>0</v>
      </c>
      <c r="AL1121" s="369">
        <v>1.4999999999999999E-2</v>
      </c>
      <c r="AM1121" s="369">
        <v>0.1</v>
      </c>
      <c r="AN1121" s="369" t="s">
        <v>666</v>
      </c>
      <c r="AO1121" s="367" t="s">
        <v>1324</v>
      </c>
      <c r="AP1121" s="370" t="s">
        <v>716</v>
      </c>
      <c r="AQ1121" s="376" t="s">
        <v>659</v>
      </c>
      <c r="AR1121" s="369">
        <v>4.0000000000000001E-3</v>
      </c>
      <c r="AS1121" s="369">
        <v>4.0000000000000001E-3</v>
      </c>
      <c r="AT1121" s="369"/>
      <c r="AX1121" s="680"/>
      <c r="AY1121" s="681"/>
      <c r="AZ1121" s="681"/>
      <c r="BA1121" s="681"/>
      <c r="BB1121" s="682"/>
      <c r="BC1121" s="681"/>
      <c r="BD1121" s="681"/>
      <c r="BE1121" s="681"/>
      <c r="BF1121" s="681"/>
      <c r="BG1121" s="682"/>
      <c r="BH1121" s="682"/>
      <c r="BI1121" s="683"/>
      <c r="BJ1121" s="683"/>
      <c r="BK1121" s="683"/>
      <c r="BL1121" s="682"/>
      <c r="BM1121" s="682"/>
      <c r="BN1121" s="682"/>
      <c r="BO1121" s="682"/>
      <c r="BP1121" s="682"/>
      <c r="BQ1121" s="682"/>
      <c r="BR1121" s="682"/>
      <c r="BS1121" s="682"/>
      <c r="BT1121" s="685"/>
      <c r="BU1121" s="686"/>
      <c r="BV1121" s="684"/>
      <c r="BW1121" s="687"/>
    </row>
    <row r="1122" spans="2:75" ht="15.75" customHeight="1">
      <c r="B1122" s="363" t="s">
        <v>367</v>
      </c>
      <c r="C1122" s="364">
        <v>31923988000194</v>
      </c>
      <c r="D1122" s="365" t="s">
        <v>14</v>
      </c>
      <c r="E1122" s="365" t="s">
        <v>614</v>
      </c>
      <c r="F1122" s="365"/>
      <c r="G1122" s="366"/>
      <c r="H1122" s="366" t="s">
        <v>1338</v>
      </c>
      <c r="I1122" s="366" t="s">
        <v>34</v>
      </c>
      <c r="J1122" s="366" t="s">
        <v>608</v>
      </c>
      <c r="K1122" s="367" t="s">
        <v>48</v>
      </c>
      <c r="L1122" s="368"/>
      <c r="M1122" s="368" t="s">
        <v>1418</v>
      </c>
      <c r="N1122" s="367">
        <v>496065</v>
      </c>
      <c r="O1122" s="367" t="s">
        <v>1321</v>
      </c>
      <c r="P1122" s="371">
        <v>43606</v>
      </c>
      <c r="Q1122" s="372">
        <v>10091349.859999999</v>
      </c>
      <c r="R1122" s="372">
        <v>23967187.067103166</v>
      </c>
      <c r="S1122" s="367">
        <v>3</v>
      </c>
      <c r="T1122" s="369">
        <v>9.5352622096830153E-2</v>
      </c>
      <c r="U1122" s="369">
        <v>1.2326419569009484</v>
      </c>
      <c r="V1122" s="369">
        <v>-5.9779095768906831E-2</v>
      </c>
      <c r="W1122" s="369">
        <v>-0.58603502400759555</v>
      </c>
      <c r="X1122" s="369">
        <v>8.0613174378468377E-2</v>
      </c>
      <c r="Y1122" s="369">
        <v>0.61130434554551238</v>
      </c>
      <c r="Z1122" s="369">
        <v>0.13612122104987368</v>
      </c>
      <c r="AA1122" s="369">
        <v>0.77375714934961326</v>
      </c>
      <c r="AB1122" s="369">
        <v>0.1931029568866329</v>
      </c>
      <c r="AC1122" s="373">
        <v>-0.72582057545514367</v>
      </c>
      <c r="AD1122" s="555">
        <v>32239786000190</v>
      </c>
      <c r="AE1122" s="370" t="s">
        <v>2555</v>
      </c>
      <c r="AF1122" s="370" t="s">
        <v>2287</v>
      </c>
      <c r="AG1122" s="374" t="s">
        <v>1445</v>
      </c>
      <c r="AH1122" s="374" t="s">
        <v>2282</v>
      </c>
      <c r="AI1122" s="374">
        <v>1000</v>
      </c>
      <c r="AJ1122" s="374">
        <v>0</v>
      </c>
      <c r="AK1122" s="374">
        <v>0</v>
      </c>
      <c r="AL1122" s="369">
        <v>0.01</v>
      </c>
      <c r="AM1122" s="369" t="s">
        <v>34</v>
      </c>
      <c r="AN1122" s="369" t="s">
        <v>666</v>
      </c>
      <c r="AO1122" s="367" t="s">
        <v>1324</v>
      </c>
      <c r="AP1122" s="370" t="s">
        <v>716</v>
      </c>
      <c r="AQ1122" s="376" t="s">
        <v>670</v>
      </c>
      <c r="AR1122" s="369">
        <v>2.9333333333333334E-3</v>
      </c>
      <c r="AS1122" s="369">
        <v>2.9333333333333334E-3</v>
      </c>
      <c r="AT1122" s="369"/>
      <c r="AX1122" s="680"/>
      <c r="AY1122" s="681"/>
      <c r="AZ1122" s="681"/>
      <c r="BA1122" s="681"/>
      <c r="BB1122" s="682"/>
      <c r="BC1122" s="681"/>
      <c r="BD1122" s="681"/>
      <c r="BE1122" s="681"/>
      <c r="BF1122" s="681"/>
      <c r="BG1122" s="682"/>
      <c r="BH1122" s="682"/>
      <c r="BI1122" s="683"/>
      <c r="BJ1122" s="683"/>
      <c r="BK1122" s="683"/>
      <c r="BL1122" s="682"/>
      <c r="BM1122" s="682"/>
      <c r="BN1122" s="682"/>
      <c r="BO1122" s="682"/>
      <c r="BP1122" s="682"/>
      <c r="BQ1122" s="682"/>
      <c r="BR1122" s="682"/>
      <c r="BS1122" s="682"/>
      <c r="BT1122" s="685"/>
      <c r="BU1122" s="686"/>
      <c r="BV1122" s="684"/>
      <c r="BW1122" s="687"/>
    </row>
    <row r="1123" spans="2:75" ht="15.75" customHeight="1">
      <c r="B1123" s="363" t="s">
        <v>1177</v>
      </c>
      <c r="C1123" s="364">
        <v>37308394000150</v>
      </c>
      <c r="D1123" s="365" t="s">
        <v>14</v>
      </c>
      <c r="E1123" s="365" t="s">
        <v>607</v>
      </c>
      <c r="F1123" s="365"/>
      <c r="G1123" s="366"/>
      <c r="H1123" s="366" t="s">
        <v>34</v>
      </c>
      <c r="I1123" s="366" t="s">
        <v>34</v>
      </c>
      <c r="J1123" s="366" t="s">
        <v>611</v>
      </c>
      <c r="K1123" s="367" t="s">
        <v>48</v>
      </c>
      <c r="L1123" s="368"/>
      <c r="M1123" s="368" t="s">
        <v>34</v>
      </c>
      <c r="N1123" s="367">
        <v>548049</v>
      </c>
      <c r="O1123" s="367" t="s">
        <v>1321</v>
      </c>
      <c r="P1123" s="371">
        <v>44053</v>
      </c>
      <c r="Q1123" s="372">
        <v>280161681.20999998</v>
      </c>
      <c r="R1123" s="372">
        <v>297831158.04920614</v>
      </c>
      <c r="S1123" s="367">
        <v>4</v>
      </c>
      <c r="T1123" s="369">
        <v>-0.24542685930095154</v>
      </c>
      <c r="U1123" s="369">
        <v>-3.1726809129335476</v>
      </c>
      <c r="V1123" s="369">
        <v>-0.18253869682230917</v>
      </c>
      <c r="W1123" s="369">
        <v>-1.7894895899415404</v>
      </c>
      <c r="X1123" s="369">
        <v>5.1732423295131724E-2</v>
      </c>
      <c r="Y1123" s="369">
        <v>0.39229636358744729</v>
      </c>
      <c r="Z1123" s="369" t="s">
        <v>1421</v>
      </c>
      <c r="AA1123" s="369" t="s">
        <v>1421</v>
      </c>
      <c r="AB1123" s="369">
        <v>0.21381421874313392</v>
      </c>
      <c r="AC1123" s="373">
        <v>-1.2899816743565506</v>
      </c>
      <c r="AD1123" s="555">
        <v>37308317000108</v>
      </c>
      <c r="AE1123" s="370" t="s">
        <v>2555</v>
      </c>
      <c r="AF1123" s="370" t="s">
        <v>2284</v>
      </c>
      <c r="AG1123" s="374" t="s">
        <v>719</v>
      </c>
      <c r="AH1123" s="374" t="s">
        <v>2279</v>
      </c>
      <c r="AI1123" s="374">
        <v>5000</v>
      </c>
      <c r="AJ1123" s="374">
        <v>500</v>
      </c>
      <c r="AK1123" s="374">
        <v>500</v>
      </c>
      <c r="AL1123" s="369">
        <v>8.5000000000000006E-3</v>
      </c>
      <c r="AM1123" s="369" t="s">
        <v>34</v>
      </c>
      <c r="AN1123" s="369" t="s">
        <v>2291</v>
      </c>
      <c r="AO1123" s="367" t="s">
        <v>1324</v>
      </c>
      <c r="AP1123" s="370" t="s">
        <v>716</v>
      </c>
      <c r="AQ1123" s="376" t="s">
        <v>687</v>
      </c>
      <c r="AR1123" s="369">
        <v>4.0233333333333328E-3</v>
      </c>
      <c r="AS1123" s="369">
        <v>4.0233333333333328E-3</v>
      </c>
      <c r="AT1123" s="369"/>
      <c r="AX1123" s="680"/>
      <c r="AY1123" s="681"/>
      <c r="AZ1123" s="681"/>
      <c r="BA1123" s="681"/>
      <c r="BB1123" s="682"/>
      <c r="BC1123" s="681"/>
      <c r="BD1123" s="681"/>
      <c r="BE1123" s="681"/>
      <c r="BF1123" s="681"/>
      <c r="BG1123" s="682"/>
      <c r="BH1123" s="682"/>
      <c r="BI1123" s="683"/>
      <c r="BJ1123" s="683"/>
      <c r="BK1123" s="683"/>
      <c r="BL1123" s="682"/>
      <c r="BM1123" s="682"/>
      <c r="BN1123" s="682"/>
      <c r="BO1123" s="682"/>
      <c r="BP1123" s="682"/>
      <c r="BQ1123" s="682"/>
      <c r="BR1123" s="682"/>
      <c r="BS1123" s="682"/>
      <c r="BT1123" s="685"/>
      <c r="BU1123" s="686"/>
      <c r="BV1123" s="684"/>
      <c r="BW1123" s="687"/>
    </row>
    <row r="1124" spans="2:75" ht="15.75" customHeight="1">
      <c r="B1124" s="363" t="s">
        <v>1721</v>
      </c>
      <c r="C1124" s="364">
        <v>37308317000108</v>
      </c>
      <c r="D1124" s="365" t="s">
        <v>14</v>
      </c>
      <c r="E1124" s="365" t="s">
        <v>607</v>
      </c>
      <c r="F1124" s="365"/>
      <c r="G1124" s="366"/>
      <c r="H1124" s="366" t="s">
        <v>34</v>
      </c>
      <c r="I1124" s="366" t="s">
        <v>34</v>
      </c>
      <c r="J1124" s="366" t="s">
        <v>611</v>
      </c>
      <c r="K1124" s="367" t="s">
        <v>49</v>
      </c>
      <c r="L1124" s="368"/>
      <c r="M1124" s="368"/>
      <c r="N1124" s="367">
        <v>549622</v>
      </c>
      <c r="O1124" s="367" t="s">
        <v>1321</v>
      </c>
      <c r="P1124" s="371">
        <v>44053</v>
      </c>
      <c r="Q1124" s="372">
        <v>310795492.83999997</v>
      </c>
      <c r="R1124" s="372">
        <v>359650280.17448407</v>
      </c>
      <c r="S1124" s="367">
        <v>4</v>
      </c>
      <c r="T1124" s="369">
        <v>-0.2911534088975869</v>
      </c>
      <c r="U1124" s="369">
        <v>-3.2748683649382371</v>
      </c>
      <c r="V1124" s="369">
        <v>-0.24104858689067288</v>
      </c>
      <c r="W1124" s="369">
        <v>-2.212273643637356</v>
      </c>
      <c r="X1124" s="369">
        <v>-8.0940674025968828E-3</v>
      </c>
      <c r="Y1124" s="369">
        <v>-5.6915785853595198E-2</v>
      </c>
      <c r="Z1124" s="369" t="s">
        <v>1421</v>
      </c>
      <c r="AA1124" s="369" t="s">
        <v>1421</v>
      </c>
      <c r="AB1124" s="369">
        <v>0.21948552444762937</v>
      </c>
      <c r="AC1124" s="373">
        <v>-1.6178035698000561</v>
      </c>
      <c r="AD1124" s="555">
        <v>0</v>
      </c>
      <c r="AE1124" s="370" t="s">
        <v>2555</v>
      </c>
      <c r="AF1124" s="370" t="s">
        <v>2284</v>
      </c>
      <c r="AG1124" s="374" t="s">
        <v>719</v>
      </c>
      <c r="AH1124" s="374" t="s">
        <v>2339</v>
      </c>
      <c r="AI1124" s="374">
        <v>5000</v>
      </c>
      <c r="AJ1124" s="374">
        <v>500</v>
      </c>
      <c r="AK1124" s="374">
        <v>500</v>
      </c>
      <c r="AL1124" s="369">
        <v>1.5E-3</v>
      </c>
      <c r="AM1124" s="369" t="s">
        <v>34</v>
      </c>
      <c r="AN1124" s="369" t="s">
        <v>2291</v>
      </c>
      <c r="AO1124" s="367" t="s">
        <v>1324</v>
      </c>
      <c r="AP1124" s="370" t="s">
        <v>716</v>
      </c>
      <c r="AQ1124" s="376" t="s">
        <v>687</v>
      </c>
      <c r="AR1124" s="369" t="s">
        <v>34</v>
      </c>
      <c r="AS1124" s="369" t="s">
        <v>34</v>
      </c>
      <c r="AT1124" s="369"/>
      <c r="AX1124" s="680"/>
      <c r="AY1124" s="681"/>
      <c r="AZ1124" s="681"/>
      <c r="BA1124" s="681"/>
      <c r="BB1124" s="682"/>
      <c r="BC1124" s="681"/>
      <c r="BD1124" s="681"/>
      <c r="BE1124" s="681"/>
      <c r="BF1124" s="681"/>
      <c r="BG1124" s="682"/>
      <c r="BH1124" s="682"/>
      <c r="BI1124" s="683"/>
      <c r="BJ1124" s="683"/>
      <c r="BK1124" s="683"/>
      <c r="BL1124" s="682"/>
      <c r="BM1124" s="682"/>
      <c r="BN1124" s="682"/>
      <c r="BO1124" s="682"/>
      <c r="BP1124" s="682"/>
      <c r="BQ1124" s="682"/>
      <c r="BR1124" s="682"/>
      <c r="BS1124" s="682"/>
      <c r="BT1124" s="685"/>
      <c r="BU1124" s="686"/>
      <c r="BV1124" s="684"/>
      <c r="BW1124" s="687"/>
    </row>
    <row r="1125" spans="2:75" ht="15.75" customHeight="1">
      <c r="B1125" s="363" t="s">
        <v>1178</v>
      </c>
      <c r="C1125" s="364">
        <v>35744790000102</v>
      </c>
      <c r="D1125" s="365" t="s">
        <v>13</v>
      </c>
      <c r="E1125" s="365" t="s">
        <v>616</v>
      </c>
      <c r="F1125" s="365" t="s">
        <v>617</v>
      </c>
      <c r="G1125" s="366" t="s">
        <v>34</v>
      </c>
      <c r="H1125" s="366" t="s">
        <v>1338</v>
      </c>
      <c r="I1125" s="366" t="s">
        <v>34</v>
      </c>
      <c r="J1125" s="366" t="s">
        <v>608</v>
      </c>
      <c r="K1125" s="367"/>
      <c r="L1125" s="368"/>
      <c r="M1125" s="368" t="s">
        <v>34</v>
      </c>
      <c r="N1125" s="367">
        <v>534021</v>
      </c>
      <c r="O1125" s="367" t="s">
        <v>1321</v>
      </c>
      <c r="P1125" s="371">
        <v>43922</v>
      </c>
      <c r="Q1125" s="372">
        <v>45297104.840000004</v>
      </c>
      <c r="R1125" s="372">
        <v>125596392.01357147</v>
      </c>
      <c r="S1125" s="367">
        <v>10</v>
      </c>
      <c r="T1125" s="369">
        <v>-4.9098056427643089E-2</v>
      </c>
      <c r="U1125" s="369">
        <v>-0.63470015846596284</v>
      </c>
      <c r="V1125" s="369">
        <v>-7.7625874307658549E-2</v>
      </c>
      <c r="W1125" s="369">
        <v>-0.76099312859062951</v>
      </c>
      <c r="X1125" s="369">
        <v>-3.0984499253442155E-2</v>
      </c>
      <c r="Y1125" s="369">
        <v>-0.23496108650002459</v>
      </c>
      <c r="Z1125" s="369" t="s">
        <v>1421</v>
      </c>
      <c r="AA1125" s="369" t="s">
        <v>1421</v>
      </c>
      <c r="AB1125" s="369">
        <v>0.10464112558792027</v>
      </c>
      <c r="AC1125" s="373">
        <v>-1.6483169929037162</v>
      </c>
      <c r="AD1125" s="555">
        <v>35769107000183</v>
      </c>
      <c r="AE1125" s="370" t="s">
        <v>2555</v>
      </c>
      <c r="AF1125" s="370" t="s">
        <v>2287</v>
      </c>
      <c r="AG1125" s="374" t="s">
        <v>1445</v>
      </c>
      <c r="AH1125" s="374" t="s">
        <v>2279</v>
      </c>
      <c r="AI1125" s="374">
        <v>5000</v>
      </c>
      <c r="AJ1125" s="374">
        <v>0</v>
      </c>
      <c r="AK1125" s="374">
        <v>0</v>
      </c>
      <c r="AL1125" s="369">
        <v>7.4999999999999997E-3</v>
      </c>
      <c r="AM1125" s="369" t="s">
        <v>34</v>
      </c>
      <c r="AN1125" s="369" t="s">
        <v>34</v>
      </c>
      <c r="AO1125" s="367" t="s">
        <v>1324</v>
      </c>
      <c r="AP1125" s="370" t="s">
        <v>13</v>
      </c>
      <c r="AQ1125" s="376" t="s">
        <v>679</v>
      </c>
      <c r="AR1125" s="369">
        <v>4.3499999999999997E-3</v>
      </c>
      <c r="AS1125" s="369">
        <v>4.3499999999999997E-3</v>
      </c>
      <c r="AT1125" s="369"/>
      <c r="AW1125" s="680"/>
      <c r="AX1125" s="680"/>
      <c r="AY1125" s="681"/>
      <c r="AZ1125" s="681"/>
      <c r="BA1125" s="681"/>
      <c r="BB1125" s="682"/>
      <c r="BC1125" s="681"/>
      <c r="BD1125" s="681"/>
      <c r="BE1125" s="681"/>
      <c r="BF1125" s="681"/>
      <c r="BG1125" s="682"/>
      <c r="BH1125" s="682"/>
      <c r="BI1125" s="683"/>
      <c r="BJ1125" s="683"/>
      <c r="BK1125" s="683"/>
      <c r="BL1125" s="218"/>
      <c r="BM1125" s="682"/>
      <c r="BN1125" s="682"/>
      <c r="BO1125" s="682"/>
      <c r="BP1125" s="682"/>
      <c r="BQ1125" s="682"/>
      <c r="BR1125" s="682"/>
      <c r="BS1125" s="682"/>
      <c r="BT1125" s="685"/>
      <c r="BU1125" s="686"/>
      <c r="BV1125" s="684"/>
      <c r="BW1125" s="687"/>
    </row>
    <row r="1126" spans="2:75" ht="15.75" customHeight="1">
      <c r="B1126" s="363" t="s">
        <v>368</v>
      </c>
      <c r="C1126" s="364">
        <v>11301137000100</v>
      </c>
      <c r="D1126" s="365" t="s">
        <v>13</v>
      </c>
      <c r="E1126" s="365" t="s">
        <v>615</v>
      </c>
      <c r="F1126" s="365" t="s">
        <v>619</v>
      </c>
      <c r="G1126" s="366" t="s">
        <v>34</v>
      </c>
      <c r="H1126" s="366" t="s">
        <v>1338</v>
      </c>
      <c r="I1126" s="366" t="s">
        <v>34</v>
      </c>
      <c r="J1126" s="366"/>
      <c r="K1126" s="367" t="s">
        <v>48</v>
      </c>
      <c r="L1126" s="368"/>
      <c r="M1126" s="368" t="s">
        <v>34</v>
      </c>
      <c r="N1126" s="367">
        <v>239372</v>
      </c>
      <c r="O1126" s="367" t="s">
        <v>1321</v>
      </c>
      <c r="P1126" s="371">
        <v>40154</v>
      </c>
      <c r="Q1126" s="372">
        <v>142359592.33000001</v>
      </c>
      <c r="R1126" s="372">
        <v>149662976.9103215</v>
      </c>
      <c r="S1126" s="367">
        <v>31</v>
      </c>
      <c r="T1126" s="369">
        <v>0.10418466711330998</v>
      </c>
      <c r="U1126" s="369">
        <v>1.3468155266796118</v>
      </c>
      <c r="V1126" s="369">
        <v>0.11283949474800137</v>
      </c>
      <c r="W1126" s="369">
        <v>1.1062043539314512</v>
      </c>
      <c r="X1126" s="369">
        <v>0.35387790105844186</v>
      </c>
      <c r="Y1126" s="369">
        <v>2.683520409380268</v>
      </c>
      <c r="Z1126" s="369">
        <v>0.49614493718400521</v>
      </c>
      <c r="AA1126" s="369">
        <v>2.8202486673189822</v>
      </c>
      <c r="AB1126" s="369">
        <v>0.17154749407804931</v>
      </c>
      <c r="AC1126" s="373">
        <v>0.14234332563614596</v>
      </c>
      <c r="AD1126" s="555">
        <v>11286399000135</v>
      </c>
      <c r="AE1126" s="370" t="s">
        <v>2556</v>
      </c>
      <c r="AF1126" s="370" t="s">
        <v>2356</v>
      </c>
      <c r="AG1126" s="374" t="s">
        <v>736</v>
      </c>
      <c r="AH1126" s="374" t="s">
        <v>2282</v>
      </c>
      <c r="AI1126" s="374">
        <v>500</v>
      </c>
      <c r="AJ1126" s="374">
        <v>0</v>
      </c>
      <c r="AK1126" s="374">
        <v>500</v>
      </c>
      <c r="AL1126" s="369">
        <v>0.02</v>
      </c>
      <c r="AM1126" s="369">
        <v>0.2</v>
      </c>
      <c r="AN1126" s="369" t="s">
        <v>64</v>
      </c>
      <c r="AO1126" s="367" t="s">
        <v>1324</v>
      </c>
      <c r="AP1126" s="370" t="s">
        <v>13</v>
      </c>
      <c r="AQ1126" s="376" t="s">
        <v>671</v>
      </c>
      <c r="AR1126" s="369">
        <v>4.6666666666666662E-3</v>
      </c>
      <c r="AS1126" s="369">
        <v>4.6666666666666662E-3</v>
      </c>
      <c r="AT1126" s="369"/>
      <c r="AW1126" s="680"/>
      <c r="AX1126" s="680"/>
      <c r="AY1126" s="681"/>
      <c r="AZ1126" s="681"/>
      <c r="BA1126" s="681"/>
      <c r="BB1126" s="682"/>
      <c r="BC1126" s="681"/>
      <c r="BD1126" s="681"/>
      <c r="BE1126" s="681"/>
      <c r="BF1126" s="681"/>
      <c r="BG1126" s="682"/>
      <c r="BH1126" s="682"/>
      <c r="BI1126" s="683"/>
      <c r="BJ1126" s="683"/>
      <c r="BK1126" s="683"/>
      <c r="BL1126" s="218"/>
      <c r="BM1126" s="682"/>
      <c r="BN1126" s="682"/>
      <c r="BO1126" s="682"/>
      <c r="BP1126" s="682"/>
      <c r="BQ1126" s="682"/>
      <c r="BR1126" s="682"/>
      <c r="BS1126" s="682"/>
      <c r="BT1126" s="685"/>
      <c r="BU1126" s="686"/>
      <c r="BV1126" s="684"/>
      <c r="BW1126" s="687"/>
    </row>
    <row r="1127" spans="2:75" ht="15.75" customHeight="1">
      <c r="B1127" s="363" t="s">
        <v>1179</v>
      </c>
      <c r="C1127" s="364">
        <v>27880333000109</v>
      </c>
      <c r="D1127" s="365" t="s">
        <v>13</v>
      </c>
      <c r="E1127" s="365" t="s">
        <v>615</v>
      </c>
      <c r="F1127" s="365" t="s">
        <v>619</v>
      </c>
      <c r="G1127" s="366" t="s">
        <v>34</v>
      </c>
      <c r="H1127" s="366" t="s">
        <v>1337</v>
      </c>
      <c r="I1127" s="366" t="s">
        <v>34</v>
      </c>
      <c r="J1127" s="366"/>
      <c r="K1127" s="367" t="s">
        <v>48</v>
      </c>
      <c r="L1127" s="368"/>
      <c r="M1127" s="368" t="s">
        <v>1418</v>
      </c>
      <c r="N1127" s="367">
        <v>446270</v>
      </c>
      <c r="O1127" s="367" t="s">
        <v>1321</v>
      </c>
      <c r="P1127" s="371">
        <v>42954</v>
      </c>
      <c r="Q1127" s="372">
        <v>16483240.710000001</v>
      </c>
      <c r="R1127" s="372">
        <v>16060172.547103185</v>
      </c>
      <c r="S1127" s="367">
        <v>35</v>
      </c>
      <c r="T1127" s="369">
        <v>8.3656937613430848E-2</v>
      </c>
      <c r="U1127" s="369">
        <v>1.0814495608043482</v>
      </c>
      <c r="V1127" s="369">
        <v>7.3477535119994997E-2</v>
      </c>
      <c r="W1127" s="369">
        <v>0.72032553360337737</v>
      </c>
      <c r="X1127" s="369">
        <v>9.5724024542698904E-2</v>
      </c>
      <c r="Y1127" s="369">
        <v>0.72589266738622282</v>
      </c>
      <c r="Z1127" s="369">
        <v>0.13985954956190949</v>
      </c>
      <c r="AA1127" s="369">
        <v>0.79500702053424954</v>
      </c>
      <c r="AB1127" s="369">
        <v>3.5909982646032367E-2</v>
      </c>
      <c r="AC1127" s="373">
        <v>-0.71278134248598557</v>
      </c>
      <c r="AD1127" s="555">
        <v>0</v>
      </c>
      <c r="AE1127" s="370" t="s">
        <v>2455</v>
      </c>
      <c r="AF1127" s="370" t="s">
        <v>2278</v>
      </c>
      <c r="AG1127" s="374" t="s">
        <v>1444</v>
      </c>
      <c r="AH1127" s="374" t="s">
        <v>2282</v>
      </c>
      <c r="AI1127" s="374">
        <v>1000</v>
      </c>
      <c r="AJ1127" s="374">
        <v>100</v>
      </c>
      <c r="AK1127" s="374">
        <v>500</v>
      </c>
      <c r="AL1127" s="369">
        <v>0.01</v>
      </c>
      <c r="AM1127" s="369">
        <v>0.2</v>
      </c>
      <c r="AN1127" s="369" t="s">
        <v>2296</v>
      </c>
      <c r="AO1127" s="367" t="s">
        <v>1324</v>
      </c>
      <c r="AP1127" s="370" t="s">
        <v>13</v>
      </c>
      <c r="AQ1127" s="376" t="s">
        <v>668</v>
      </c>
      <c r="AR1127" s="369">
        <v>3.3333333333333331E-3</v>
      </c>
      <c r="AS1127" s="369">
        <v>3.3333333333333331E-3</v>
      </c>
      <c r="AT1127" s="369"/>
      <c r="AX1127" s="680"/>
      <c r="AY1127" s="681"/>
      <c r="AZ1127" s="681"/>
      <c r="BA1127" s="681"/>
      <c r="BB1127" s="682"/>
      <c r="BC1127" s="681"/>
      <c r="BD1127" s="681"/>
      <c r="BE1127" s="681"/>
      <c r="BF1127" s="681"/>
      <c r="BG1127" s="682"/>
      <c r="BH1127" s="682"/>
      <c r="BI1127" s="683"/>
      <c r="BJ1127" s="683"/>
      <c r="BK1127" s="683"/>
      <c r="BL1127" s="682"/>
      <c r="BM1127" s="682"/>
      <c r="BN1127" s="682"/>
      <c r="BO1127" s="682"/>
      <c r="BP1127" s="682"/>
      <c r="BQ1127" s="682"/>
      <c r="BR1127" s="682"/>
      <c r="BS1127" s="682"/>
      <c r="BT1127" s="685"/>
      <c r="BU1127" s="686"/>
      <c r="BV1127" s="684"/>
      <c r="BW1127" s="687"/>
    </row>
    <row r="1128" spans="2:75" ht="15.75" customHeight="1">
      <c r="B1128" s="363" t="s">
        <v>489</v>
      </c>
      <c r="C1128" s="364">
        <v>25274966000148</v>
      </c>
      <c r="D1128" s="365" t="s">
        <v>11</v>
      </c>
      <c r="E1128" s="365" t="s">
        <v>620</v>
      </c>
      <c r="F1128" s="365" t="s">
        <v>685</v>
      </c>
      <c r="G1128" s="366"/>
      <c r="H1128" s="366" t="s">
        <v>34</v>
      </c>
      <c r="I1128" s="366" t="s">
        <v>1319</v>
      </c>
      <c r="J1128" s="366" t="s">
        <v>608</v>
      </c>
      <c r="K1128" s="367" t="s">
        <v>48</v>
      </c>
      <c r="L1128" s="368"/>
      <c r="M1128" s="368" t="s">
        <v>34</v>
      </c>
      <c r="N1128" s="367">
        <v>427616</v>
      </c>
      <c r="O1128" s="367" t="s">
        <v>1321</v>
      </c>
      <c r="P1128" s="371">
        <v>42681</v>
      </c>
      <c r="Q1128" s="372">
        <v>3323101.49</v>
      </c>
      <c r="R1128" s="372">
        <v>4398580.8413888887</v>
      </c>
      <c r="S1128" s="367">
        <v>15</v>
      </c>
      <c r="T1128" s="369">
        <v>8.3467772869320278E-2</v>
      </c>
      <c r="U1128" s="369">
        <v>1.0790041912357973</v>
      </c>
      <c r="V1128" s="369">
        <v>0.15755683296555323</v>
      </c>
      <c r="W1128" s="369">
        <v>1.5445837914054683</v>
      </c>
      <c r="X1128" s="369">
        <v>7.2679002476814025E-2</v>
      </c>
      <c r="Y1128" s="369">
        <v>0.55113807868923681</v>
      </c>
      <c r="Z1128" s="369">
        <v>3.5718425258933095E-2</v>
      </c>
      <c r="AA1128" s="369">
        <v>0.20303510866599697</v>
      </c>
      <c r="AB1128" s="369">
        <v>2.8963119553108038E-2</v>
      </c>
      <c r="AC1128" s="373">
        <v>1.7129951794034901</v>
      </c>
      <c r="AD1128" s="555">
        <v>0</v>
      </c>
      <c r="AE1128" s="370" t="s">
        <v>2557</v>
      </c>
      <c r="AF1128" s="370" t="s">
        <v>1180</v>
      </c>
      <c r="AG1128" s="374" t="s">
        <v>1180</v>
      </c>
      <c r="AH1128" s="374" t="s">
        <v>2282</v>
      </c>
      <c r="AI1128" s="374">
        <v>1000</v>
      </c>
      <c r="AJ1128" s="374">
        <v>1000</v>
      </c>
      <c r="AK1128" s="374">
        <v>1000</v>
      </c>
      <c r="AL1128" s="369">
        <v>6.0000000000000001E-3</v>
      </c>
      <c r="AM1128" s="369">
        <v>0.2</v>
      </c>
      <c r="AN1128" s="369" t="s">
        <v>64</v>
      </c>
      <c r="AO1128" s="367" t="s">
        <v>1324</v>
      </c>
      <c r="AP1128" s="370" t="s">
        <v>11</v>
      </c>
      <c r="AQ1128" s="376" t="s">
        <v>1374</v>
      </c>
      <c r="AR1128" s="369">
        <v>8.8000000000000003E-4</v>
      </c>
      <c r="AS1128" s="369">
        <v>8.8000000000000003E-4</v>
      </c>
      <c r="AT1128" s="369"/>
      <c r="AW1128" s="680"/>
      <c r="AX1128" s="680"/>
      <c r="AY1128" s="681"/>
      <c r="AZ1128" s="681"/>
      <c r="BA1128" s="681"/>
      <c r="BB1128" s="682"/>
      <c r="BC1128" s="681"/>
      <c r="BD1128" s="681"/>
      <c r="BE1128" s="681"/>
      <c r="BF1128" s="681"/>
      <c r="BG1128" s="682"/>
      <c r="BH1128" s="682"/>
      <c r="BI1128" s="683"/>
      <c r="BJ1128" s="683"/>
      <c r="BK1128" s="683"/>
      <c r="BL1128" s="218"/>
      <c r="BM1128" s="682"/>
      <c r="BN1128" s="682"/>
      <c r="BO1128" s="682"/>
      <c r="BP1128" s="682"/>
      <c r="BQ1128" s="682"/>
      <c r="BR1128" s="682"/>
      <c r="BS1128" s="682"/>
      <c r="BT1128" s="685"/>
      <c r="BU1128" s="686"/>
      <c r="BV1128" s="684"/>
      <c r="BW1128" s="687"/>
    </row>
    <row r="1129" spans="2:75" ht="15.75" customHeight="1">
      <c r="B1129" s="363" t="s">
        <v>369</v>
      </c>
      <c r="C1129" s="364">
        <v>2444266000159</v>
      </c>
      <c r="D1129" s="365" t="s">
        <v>14</v>
      </c>
      <c r="E1129" s="365" t="s">
        <v>607</v>
      </c>
      <c r="F1129" s="365"/>
      <c r="G1129" s="366"/>
      <c r="H1129" s="366" t="s">
        <v>34</v>
      </c>
      <c r="I1129" s="366" t="s">
        <v>34</v>
      </c>
      <c r="J1129" s="366" t="s">
        <v>608</v>
      </c>
      <c r="K1129" s="367" t="s">
        <v>48</v>
      </c>
      <c r="L1129" s="368"/>
      <c r="M1129" s="368" t="s">
        <v>1418</v>
      </c>
      <c r="N1129" s="367">
        <v>202770</v>
      </c>
      <c r="O1129" s="367" t="s">
        <v>1321</v>
      </c>
      <c r="P1129" s="371">
        <v>39464</v>
      </c>
      <c r="Q1129" s="372">
        <v>300500492.69999999</v>
      </c>
      <c r="R1129" s="372">
        <v>282911409.58916652</v>
      </c>
      <c r="S1129" s="367">
        <v>17</v>
      </c>
      <c r="T1129" s="369">
        <v>0.11437918390774882</v>
      </c>
      <c r="U1129" s="369">
        <v>1.4786020350610569</v>
      </c>
      <c r="V1129" s="369">
        <v>1.4963646414855036E-2</v>
      </c>
      <c r="W1129" s="369">
        <v>0.1466937693382093</v>
      </c>
      <c r="X1129" s="369">
        <v>0.22401630526898053</v>
      </c>
      <c r="Y1129" s="369">
        <v>1.6987563377798809</v>
      </c>
      <c r="Z1129" s="369">
        <v>0.3411968420962106</v>
      </c>
      <c r="AA1129" s="369">
        <v>1.9394734624862451</v>
      </c>
      <c r="AB1129" s="369">
        <v>0.23468840245613334</v>
      </c>
      <c r="AC1129" s="373">
        <v>-0.23353542634273275</v>
      </c>
      <c r="AD1129" s="555">
        <v>0</v>
      </c>
      <c r="AE1129" s="370" t="s">
        <v>2558</v>
      </c>
      <c r="AF1129" s="370" t="s">
        <v>2281</v>
      </c>
      <c r="AG1129" s="374" t="s">
        <v>59</v>
      </c>
      <c r="AH1129" s="374" t="s">
        <v>2282</v>
      </c>
      <c r="AI1129" s="374">
        <v>5000</v>
      </c>
      <c r="AJ1129" s="374">
        <v>1000</v>
      </c>
      <c r="AK1129" s="374">
        <v>5000</v>
      </c>
      <c r="AL1129" s="369">
        <v>1.8000000000000002E-2</v>
      </c>
      <c r="AM1129" s="369">
        <v>0.2</v>
      </c>
      <c r="AN1129" s="369" t="s">
        <v>666</v>
      </c>
      <c r="AO1129" s="367" t="s">
        <v>1324</v>
      </c>
      <c r="AP1129" s="370" t="s">
        <v>716</v>
      </c>
      <c r="AQ1129" s="376" t="s">
        <v>659</v>
      </c>
      <c r="AR1129" s="369">
        <v>3.5999999999999995E-3</v>
      </c>
      <c r="AS1129" s="369">
        <v>3.5999999999999995E-3</v>
      </c>
      <c r="AT1129" s="369"/>
      <c r="AW1129" s="680"/>
      <c r="AX1129" s="680"/>
      <c r="AY1129" s="681"/>
      <c r="AZ1129" s="681"/>
      <c r="BA1129" s="681"/>
      <c r="BB1129" s="682"/>
      <c r="BC1129" s="681"/>
      <c r="BD1129" s="681"/>
      <c r="BE1129" s="681"/>
      <c r="BF1129" s="681"/>
      <c r="BG1129" s="682"/>
      <c r="BH1129" s="682"/>
      <c r="BI1129" s="683"/>
      <c r="BJ1129" s="683"/>
      <c r="BK1129" s="683"/>
      <c r="BL1129" s="218"/>
      <c r="BM1129" s="682"/>
      <c r="BN1129" s="682"/>
      <c r="BO1129" s="682"/>
      <c r="BP1129" s="682"/>
      <c r="BQ1129" s="682"/>
      <c r="BR1129" s="682"/>
      <c r="BS1129" s="682"/>
      <c r="BT1129" s="685"/>
      <c r="BU1129" s="686"/>
      <c r="BV1129" s="684"/>
      <c r="BW1129" s="687"/>
    </row>
    <row r="1130" spans="2:75" ht="15.75" customHeight="1">
      <c r="B1130" s="363" t="s">
        <v>1181</v>
      </c>
      <c r="C1130" s="364">
        <v>17899612000160</v>
      </c>
      <c r="D1130" s="365" t="s">
        <v>11</v>
      </c>
      <c r="E1130" s="365" t="s">
        <v>620</v>
      </c>
      <c r="F1130" s="365" t="s">
        <v>663</v>
      </c>
      <c r="G1130" s="366" t="s">
        <v>738</v>
      </c>
      <c r="H1130" s="366" t="s">
        <v>34</v>
      </c>
      <c r="I1130" s="366" t="s">
        <v>1304</v>
      </c>
      <c r="J1130" s="366" t="s">
        <v>608</v>
      </c>
      <c r="K1130" s="367" t="s">
        <v>48</v>
      </c>
      <c r="L1130" s="368" t="s">
        <v>1339</v>
      </c>
      <c r="M1130" s="368" t="s">
        <v>34</v>
      </c>
      <c r="N1130" s="367">
        <v>377856</v>
      </c>
      <c r="O1130" s="367" t="s">
        <v>1321</v>
      </c>
      <c r="P1130" s="371">
        <v>41913</v>
      </c>
      <c r="Q1130" s="372">
        <v>352748757.50999999</v>
      </c>
      <c r="R1130" s="372">
        <v>470779828.51638877</v>
      </c>
      <c r="S1130" s="367">
        <v>2</v>
      </c>
      <c r="T1130" s="369">
        <v>8.0625213607009361E-2</v>
      </c>
      <c r="U1130" s="369">
        <v>1.0422578728372986</v>
      </c>
      <c r="V1130" s="369">
        <v>0.10764357964557814</v>
      </c>
      <c r="W1130" s="369">
        <v>1.0552670121629959</v>
      </c>
      <c r="X1130" s="369">
        <v>0.14285405544009122</v>
      </c>
      <c r="Y1130" s="369">
        <v>1.0832882533484782</v>
      </c>
      <c r="Z1130" s="369">
        <v>0.19243057531043473</v>
      </c>
      <c r="AA1130" s="369">
        <v>1.0938377737983582</v>
      </c>
      <c r="AB1130" s="369">
        <v>1.9419512813983384E-3</v>
      </c>
      <c r="AC1130" s="373">
        <v>2.629007038274811</v>
      </c>
      <c r="AD1130" s="555">
        <v>0</v>
      </c>
      <c r="AE1130" s="370" t="s">
        <v>2501</v>
      </c>
      <c r="AF1130" s="370" t="s">
        <v>2278</v>
      </c>
      <c r="AG1130" s="374" t="s">
        <v>1444</v>
      </c>
      <c r="AH1130" s="374" t="s">
        <v>2282</v>
      </c>
      <c r="AI1130" s="374">
        <v>100</v>
      </c>
      <c r="AJ1130" s="374">
        <v>100</v>
      </c>
      <c r="AK1130" s="374">
        <v>100</v>
      </c>
      <c r="AL1130" s="369">
        <v>8.0000000000000002E-3</v>
      </c>
      <c r="AM1130" s="369">
        <v>0.2</v>
      </c>
      <c r="AN1130" s="369" t="s">
        <v>64</v>
      </c>
      <c r="AO1130" s="367" t="s">
        <v>1324</v>
      </c>
      <c r="AP1130" s="370" t="s">
        <v>13</v>
      </c>
      <c r="AQ1130" s="376" t="s">
        <v>686</v>
      </c>
      <c r="AR1130" s="369">
        <v>1.5999999999999999E-3</v>
      </c>
      <c r="AS1130" s="369">
        <v>1.5999999999999999E-3</v>
      </c>
      <c r="AT1130" s="369"/>
      <c r="AW1130" s="680"/>
      <c r="AX1130" s="680"/>
      <c r="AY1130" s="681"/>
      <c r="AZ1130" s="681"/>
      <c r="BA1130" s="681"/>
      <c r="BB1130" s="682"/>
      <c r="BC1130" s="681"/>
      <c r="BD1130" s="681"/>
      <c r="BE1130" s="681"/>
      <c r="BF1130" s="681"/>
      <c r="BG1130" s="682"/>
      <c r="BH1130" s="682"/>
      <c r="BI1130" s="683"/>
      <c r="BJ1130" s="683"/>
      <c r="BK1130" s="683"/>
      <c r="BL1130" s="218"/>
      <c r="BM1130" s="682"/>
      <c r="BN1130" s="682"/>
      <c r="BO1130" s="682"/>
      <c r="BP1130" s="682"/>
      <c r="BQ1130" s="682"/>
      <c r="BR1130" s="682"/>
      <c r="BS1130" s="682"/>
      <c r="BT1130" s="685"/>
      <c r="BU1130" s="686"/>
      <c r="BV1130" s="684"/>
      <c r="BW1130" s="687"/>
    </row>
    <row r="1131" spans="2:75" ht="15.75" customHeight="1">
      <c r="B1131" s="363" t="s">
        <v>1182</v>
      </c>
      <c r="C1131" s="364">
        <v>34507252000123</v>
      </c>
      <c r="D1131" s="365" t="s">
        <v>14</v>
      </c>
      <c r="E1131" s="365" t="s">
        <v>607</v>
      </c>
      <c r="F1131" s="365"/>
      <c r="G1131" s="366"/>
      <c r="H1131" s="366" t="s">
        <v>34</v>
      </c>
      <c r="I1131" s="366" t="s">
        <v>34</v>
      </c>
      <c r="J1131" s="366" t="s">
        <v>608</v>
      </c>
      <c r="K1131" s="367" t="s">
        <v>48</v>
      </c>
      <c r="L1131" s="368"/>
      <c r="M1131" s="368" t="s">
        <v>1418</v>
      </c>
      <c r="N1131" s="367">
        <v>534374</v>
      </c>
      <c r="O1131" s="367" t="s">
        <v>1321</v>
      </c>
      <c r="P1131" s="371">
        <v>43935</v>
      </c>
      <c r="Q1131" s="372">
        <v>22487966.82</v>
      </c>
      <c r="R1131" s="372">
        <v>18981268.706984121</v>
      </c>
      <c r="S1131" s="367">
        <v>60</v>
      </c>
      <c r="T1131" s="369">
        <v>0.16445517894516604</v>
      </c>
      <c r="U1131" s="369">
        <v>2.1259441968109658</v>
      </c>
      <c r="V1131" s="369">
        <v>-7.9163051480770186E-2</v>
      </c>
      <c r="W1131" s="369">
        <v>-0.77606260480068889</v>
      </c>
      <c r="X1131" s="369">
        <v>4.7702108721726422E-2</v>
      </c>
      <c r="Y1131" s="369">
        <v>0.36173375602815322</v>
      </c>
      <c r="Z1131" s="369" t="s">
        <v>1421</v>
      </c>
      <c r="AA1131" s="369" t="s">
        <v>1421</v>
      </c>
      <c r="AB1131" s="369">
        <v>0.26840930085007941</v>
      </c>
      <c r="AC1131" s="373">
        <v>-0.535318732900671</v>
      </c>
      <c r="AD1131" s="555">
        <v>31713596000109</v>
      </c>
      <c r="AE1131" s="370" t="s">
        <v>2559</v>
      </c>
      <c r="AF1131" s="370" t="s">
        <v>2287</v>
      </c>
      <c r="AG1131" s="374" t="s">
        <v>1445</v>
      </c>
      <c r="AH1131" s="374" t="s">
        <v>2279</v>
      </c>
      <c r="AI1131" s="374">
        <v>1000</v>
      </c>
      <c r="AJ1131" s="374">
        <v>1000</v>
      </c>
      <c r="AK1131" s="374">
        <v>1000</v>
      </c>
      <c r="AL1131" s="369">
        <v>1.8500000000000003E-2</v>
      </c>
      <c r="AM1131" s="369">
        <v>0.2</v>
      </c>
      <c r="AN1131" s="369" t="s">
        <v>34</v>
      </c>
      <c r="AO1131" s="367" t="s">
        <v>1324</v>
      </c>
      <c r="AP1131" s="370" t="s">
        <v>716</v>
      </c>
      <c r="AQ1131" s="376" t="s">
        <v>659</v>
      </c>
      <c r="AR1131" s="369">
        <v>3.7000000000000002E-3</v>
      </c>
      <c r="AS1131" s="369">
        <v>3.7000000000000002E-3</v>
      </c>
      <c r="AT1131" s="369"/>
      <c r="AX1131" s="680"/>
      <c r="AY1131" s="681"/>
      <c r="AZ1131" s="681"/>
      <c r="BA1131" s="681"/>
      <c r="BB1131" s="682"/>
      <c r="BC1131" s="681"/>
      <c r="BD1131" s="681"/>
      <c r="BE1131" s="681"/>
      <c r="BF1131" s="681"/>
      <c r="BG1131" s="682"/>
      <c r="BH1131" s="682"/>
      <c r="BI1131" s="683"/>
      <c r="BJ1131" s="683"/>
      <c r="BK1131" s="683"/>
      <c r="BL1131" s="682"/>
      <c r="BM1131" s="682"/>
      <c r="BN1131" s="682"/>
      <c r="BO1131" s="682"/>
      <c r="BP1131" s="682"/>
      <c r="BQ1131" s="682"/>
      <c r="BR1131" s="682"/>
      <c r="BS1131" s="682"/>
      <c r="BT1131" s="685"/>
      <c r="BU1131" s="686"/>
      <c r="BV1131" s="684"/>
      <c r="BW1131" s="687"/>
    </row>
    <row r="1132" spans="2:75" ht="15.75" customHeight="1">
      <c r="B1132" s="363" t="s">
        <v>45</v>
      </c>
      <c r="C1132" s="364">
        <v>12565159000132</v>
      </c>
      <c r="D1132" s="365" t="s">
        <v>14</v>
      </c>
      <c r="E1132" s="365" t="s">
        <v>607</v>
      </c>
      <c r="F1132" s="365"/>
      <c r="G1132" s="366"/>
      <c r="H1132" s="366" t="s">
        <v>34</v>
      </c>
      <c r="I1132" s="366" t="s">
        <v>34</v>
      </c>
      <c r="J1132" s="366" t="s">
        <v>608</v>
      </c>
      <c r="K1132" s="367" t="s">
        <v>48</v>
      </c>
      <c r="L1132" s="368"/>
      <c r="M1132" s="368" t="s">
        <v>34</v>
      </c>
      <c r="N1132" s="367">
        <v>263117</v>
      </c>
      <c r="O1132" s="367" t="s">
        <v>1321</v>
      </c>
      <c r="P1132" s="371">
        <v>40515</v>
      </c>
      <c r="Q1132" s="372">
        <v>669097183.50999999</v>
      </c>
      <c r="R1132" s="372">
        <v>740888263.96039701</v>
      </c>
      <c r="S1132" s="367">
        <v>32</v>
      </c>
      <c r="T1132" s="369">
        <v>2.799221039790023E-3</v>
      </c>
      <c r="U1132" s="369">
        <v>3.6186076737157562E-2</v>
      </c>
      <c r="V1132" s="369">
        <v>-0.17263405540909926</v>
      </c>
      <c r="W1132" s="369">
        <v>-1.692390985593025</v>
      </c>
      <c r="X1132" s="369">
        <v>-0.10923116369475594</v>
      </c>
      <c r="Y1132" s="369">
        <v>-0.82831975729059726</v>
      </c>
      <c r="Z1132" s="369">
        <v>6.5586202309206199E-2</v>
      </c>
      <c r="AA1132" s="369">
        <v>0.37281323620249374</v>
      </c>
      <c r="AB1132" s="369">
        <v>0.21608378728683425</v>
      </c>
      <c r="AC1132" s="373">
        <v>-1.2185096296615268</v>
      </c>
      <c r="AD1132" s="555">
        <v>13549298000135</v>
      </c>
      <c r="AE1132" s="370" t="s">
        <v>2560</v>
      </c>
      <c r="AF1132" s="370" t="s">
        <v>2278</v>
      </c>
      <c r="AG1132" s="374" t="s">
        <v>1444</v>
      </c>
      <c r="AH1132" s="374" t="s">
        <v>2279</v>
      </c>
      <c r="AI1132" s="374">
        <v>20000</v>
      </c>
      <c r="AJ1132" s="374">
        <v>5000</v>
      </c>
      <c r="AK1132" s="374">
        <v>5000</v>
      </c>
      <c r="AL1132" s="369">
        <v>1.95E-2</v>
      </c>
      <c r="AM1132" s="369">
        <v>0.2</v>
      </c>
      <c r="AN1132" s="369" t="s">
        <v>2310</v>
      </c>
      <c r="AO1132" s="367" t="s">
        <v>1324</v>
      </c>
      <c r="AP1132" s="370" t="s">
        <v>716</v>
      </c>
      <c r="AQ1132" s="376" t="s">
        <v>659</v>
      </c>
      <c r="AR1132" s="369">
        <v>3.8999999999999998E-3</v>
      </c>
      <c r="AS1132" s="369">
        <v>3.8999999999999998E-3</v>
      </c>
      <c r="AT1132" s="369"/>
      <c r="AX1132" s="680"/>
      <c r="AY1132" s="681"/>
      <c r="AZ1132" s="681"/>
      <c r="BA1132" s="681"/>
      <c r="BB1132" s="682"/>
      <c r="BC1132" s="681"/>
      <c r="BD1132" s="681"/>
      <c r="BE1132" s="681"/>
      <c r="BF1132" s="681"/>
      <c r="BG1132" s="682"/>
      <c r="BH1132" s="682"/>
      <c r="BI1132" s="683"/>
      <c r="BJ1132" s="683"/>
      <c r="BK1132" s="683"/>
      <c r="BL1132" s="682"/>
      <c r="BM1132" s="682"/>
      <c r="BN1132" s="682"/>
      <c r="BO1132" s="682"/>
      <c r="BP1132" s="682"/>
      <c r="BQ1132" s="682"/>
      <c r="BR1132" s="682"/>
      <c r="BS1132" s="682"/>
      <c r="BT1132" s="685"/>
      <c r="BU1132" s="686"/>
      <c r="BV1132" s="684"/>
      <c r="BW1132" s="687"/>
    </row>
    <row r="1133" spans="2:75" ht="15.75" customHeight="1">
      <c r="B1133" s="363" t="s">
        <v>370</v>
      </c>
      <c r="C1133" s="364">
        <v>17898650000107</v>
      </c>
      <c r="D1133" s="365" t="s">
        <v>14</v>
      </c>
      <c r="E1133" s="365" t="s">
        <v>607</v>
      </c>
      <c r="F1133" s="365"/>
      <c r="G1133" s="366"/>
      <c r="H1133" s="366" t="s">
        <v>34</v>
      </c>
      <c r="I1133" s="366" t="s">
        <v>34</v>
      </c>
      <c r="J1133" s="366" t="s">
        <v>608</v>
      </c>
      <c r="K1133" s="367" t="s">
        <v>48</v>
      </c>
      <c r="L1133" s="368"/>
      <c r="M1133" s="368" t="s">
        <v>34</v>
      </c>
      <c r="N1133" s="367">
        <v>342191</v>
      </c>
      <c r="O1133" s="367" t="s">
        <v>1321</v>
      </c>
      <c r="P1133" s="371">
        <v>41479</v>
      </c>
      <c r="Q1133" s="372">
        <v>477228965.67000002</v>
      </c>
      <c r="R1133" s="372">
        <v>506282354.97805536</v>
      </c>
      <c r="S1133" s="367">
        <v>32</v>
      </c>
      <c r="T1133" s="369">
        <v>6.2834255327707034E-2</v>
      </c>
      <c r="U1133" s="369">
        <v>0.81227068269718206</v>
      </c>
      <c r="V1133" s="369">
        <v>-0.10751079347618997</v>
      </c>
      <c r="W1133" s="369">
        <v>-1.0539652637011909</v>
      </c>
      <c r="X1133" s="369">
        <v>-4.9577862456670951E-2</v>
      </c>
      <c r="Y1133" s="369">
        <v>-0.37595793735069255</v>
      </c>
      <c r="Z1133" s="369">
        <v>6.2826870435625626E-2</v>
      </c>
      <c r="AA1133" s="369">
        <v>0.35712829929005618</v>
      </c>
      <c r="AB1133" s="369">
        <v>0.20744669448207567</v>
      </c>
      <c r="AC1133" s="373">
        <v>-0.91295321072259572</v>
      </c>
      <c r="AD1133" s="555">
        <v>0</v>
      </c>
      <c r="AE1133" s="370" t="s">
        <v>2560</v>
      </c>
      <c r="AF1133" s="370" t="s">
        <v>2287</v>
      </c>
      <c r="AG1133" s="374" t="s">
        <v>1445</v>
      </c>
      <c r="AH1133" s="374" t="s">
        <v>2282</v>
      </c>
      <c r="AI1133" s="374">
        <v>20000</v>
      </c>
      <c r="AJ1133" s="374">
        <v>5000</v>
      </c>
      <c r="AK1133" s="374">
        <v>5000</v>
      </c>
      <c r="AL1133" s="369">
        <v>0.03</v>
      </c>
      <c r="AM1133" s="369" t="s">
        <v>34</v>
      </c>
      <c r="AN1133" s="369" t="s">
        <v>2351</v>
      </c>
      <c r="AO1133" s="367" t="s">
        <v>1324</v>
      </c>
      <c r="AP1133" s="370" t="s">
        <v>716</v>
      </c>
      <c r="AQ1133" s="376" t="s">
        <v>659</v>
      </c>
      <c r="AR1133" s="369">
        <v>5.9999999999999993E-3</v>
      </c>
      <c r="AS1133" s="369">
        <v>5.9999999999999993E-3</v>
      </c>
      <c r="AT1133" s="369"/>
      <c r="AX1133" s="680"/>
      <c r="AY1133" s="681"/>
      <c r="AZ1133" s="681"/>
      <c r="BA1133" s="681"/>
      <c r="BB1133" s="682"/>
      <c r="BC1133" s="681"/>
      <c r="BD1133" s="681"/>
      <c r="BE1133" s="681"/>
      <c r="BF1133" s="681"/>
      <c r="BG1133" s="682"/>
      <c r="BH1133" s="682"/>
      <c r="BI1133" s="683"/>
      <c r="BJ1133" s="683"/>
      <c r="BK1133" s="683"/>
      <c r="BL1133" s="682"/>
      <c r="BM1133" s="682"/>
      <c r="BN1133" s="682"/>
      <c r="BO1133" s="682"/>
      <c r="BP1133" s="682"/>
      <c r="BQ1133" s="682"/>
      <c r="BR1133" s="682"/>
      <c r="BS1133" s="682"/>
      <c r="BT1133" s="685"/>
      <c r="BU1133" s="686"/>
      <c r="BV1133" s="684"/>
      <c r="BW1133" s="687"/>
    </row>
    <row r="1134" spans="2:75" ht="15.75" customHeight="1">
      <c r="B1134" s="363" t="s">
        <v>1183</v>
      </c>
      <c r="C1134" s="364">
        <v>8912569000135</v>
      </c>
      <c r="D1134" s="365" t="s">
        <v>14</v>
      </c>
      <c r="E1134" s="365" t="s">
        <v>607</v>
      </c>
      <c r="F1134" s="365"/>
      <c r="G1134" s="366"/>
      <c r="H1134" s="366" t="s">
        <v>34</v>
      </c>
      <c r="I1134" s="366" t="s">
        <v>34</v>
      </c>
      <c r="J1134" s="366" t="s">
        <v>608</v>
      </c>
      <c r="K1134" s="367" t="s">
        <v>48</v>
      </c>
      <c r="L1134" s="368"/>
      <c r="M1134" s="368" t="s">
        <v>34</v>
      </c>
      <c r="N1134" s="367">
        <v>191876</v>
      </c>
      <c r="O1134" s="367" t="s">
        <v>1324</v>
      </c>
      <c r="P1134" s="371">
        <v>39286</v>
      </c>
      <c r="Q1134" s="372">
        <v>76218869.700000003</v>
      </c>
      <c r="R1134" s="372">
        <v>116569498.18000002</v>
      </c>
      <c r="S1134" s="367">
        <v>3</v>
      </c>
      <c r="T1134" s="369">
        <v>9.627632876634018E-2</v>
      </c>
      <c r="U1134" s="369">
        <v>1.2445828933080358</v>
      </c>
      <c r="V1134" s="369">
        <v>-5.3781611018096531E-2</v>
      </c>
      <c r="W1134" s="369">
        <v>-0.52723961944822384</v>
      </c>
      <c r="X1134" s="369">
        <v>7.8498415337501459E-2</v>
      </c>
      <c r="Y1134" s="369">
        <v>0.59526774356957002</v>
      </c>
      <c r="Z1134" s="369">
        <v>0.11463986293554096</v>
      </c>
      <c r="AA1134" s="369">
        <v>0.65165014582358449</v>
      </c>
      <c r="AB1134" s="369">
        <v>0.19721302348009151</v>
      </c>
      <c r="AC1134" s="373">
        <v>-0.67440971007268902</v>
      </c>
      <c r="AD1134" s="555">
        <v>32318881000180</v>
      </c>
      <c r="AE1134" s="370" t="s">
        <v>2560</v>
      </c>
      <c r="AF1134" s="370" t="s">
        <v>2287</v>
      </c>
      <c r="AG1134" s="374" t="s">
        <v>1445</v>
      </c>
      <c r="AH1134" s="374" t="s">
        <v>2282</v>
      </c>
      <c r="AI1134" s="374">
        <v>20000</v>
      </c>
      <c r="AJ1134" s="374">
        <v>5000</v>
      </c>
      <c r="AK1134" s="374">
        <v>5000</v>
      </c>
      <c r="AL1134" s="369">
        <v>1.9450000000000002E-2</v>
      </c>
      <c r="AM1134" s="369">
        <v>0.2</v>
      </c>
      <c r="AN1134" s="369" t="s">
        <v>666</v>
      </c>
      <c r="AO1134" s="367" t="s">
        <v>1324</v>
      </c>
      <c r="AP1134" s="370" t="s">
        <v>716</v>
      </c>
      <c r="AQ1134" s="376" t="s">
        <v>670</v>
      </c>
      <c r="AR1134" s="369">
        <v>6.8899999999999994E-3</v>
      </c>
      <c r="AS1134" s="369">
        <v>6.8899999999999994E-3</v>
      </c>
      <c r="AT1134" s="369"/>
      <c r="AX1134" s="680"/>
      <c r="AY1134" s="681"/>
      <c r="AZ1134" s="681"/>
      <c r="BA1134" s="681"/>
      <c r="BB1134" s="682"/>
      <c r="BC1134" s="681"/>
      <c r="BD1134" s="681"/>
      <c r="BE1134" s="681"/>
      <c r="BF1134" s="681"/>
      <c r="BG1134" s="682"/>
      <c r="BH1134" s="682"/>
      <c r="BI1134" s="683"/>
      <c r="BJ1134" s="683"/>
      <c r="BK1134" s="683"/>
      <c r="BL1134" s="682"/>
      <c r="BM1134" s="682"/>
      <c r="BN1134" s="682"/>
      <c r="BO1134" s="682"/>
      <c r="BP1134" s="682"/>
      <c r="BQ1134" s="682"/>
      <c r="BR1134" s="682"/>
      <c r="BS1134" s="682"/>
      <c r="BT1134" s="685"/>
      <c r="BU1134" s="686"/>
      <c r="BV1134" s="684"/>
      <c r="BW1134" s="687"/>
    </row>
    <row r="1135" spans="2:75" ht="15.75" customHeight="1">
      <c r="B1135" s="363" t="s">
        <v>43</v>
      </c>
      <c r="C1135" s="364">
        <v>32068007000131</v>
      </c>
      <c r="D1135" s="365" t="s">
        <v>14</v>
      </c>
      <c r="E1135" s="365" t="s">
        <v>614</v>
      </c>
      <c r="F1135" s="365"/>
      <c r="G1135" s="366"/>
      <c r="H1135" s="366" t="s">
        <v>865</v>
      </c>
      <c r="I1135" s="366" t="s">
        <v>34</v>
      </c>
      <c r="J1135" s="366" t="s">
        <v>608</v>
      </c>
      <c r="K1135" s="367" t="s">
        <v>48</v>
      </c>
      <c r="L1135" s="368" t="s">
        <v>1339</v>
      </c>
      <c r="M1135" s="368" t="s">
        <v>34</v>
      </c>
      <c r="N1135" s="367">
        <v>482544</v>
      </c>
      <c r="O1135" s="367" t="s">
        <v>1324</v>
      </c>
      <c r="P1135" s="371">
        <v>43454</v>
      </c>
      <c r="Q1135" s="372">
        <v>884158128.36000001</v>
      </c>
      <c r="R1135" s="372">
        <v>1062945874.6573014</v>
      </c>
      <c r="S1135" s="367">
        <v>92</v>
      </c>
      <c r="T1135" s="369">
        <v>9.0159993990920562E-2</v>
      </c>
      <c r="U1135" s="369">
        <v>1.1655158398715977</v>
      </c>
      <c r="V1135" s="369">
        <v>-1.8668492786545698E-2</v>
      </c>
      <c r="W1135" s="369">
        <v>-0.1830136518063461</v>
      </c>
      <c r="X1135" s="369">
        <v>0.11093781511009482</v>
      </c>
      <c r="Y1135" s="369">
        <v>0.84126160500434655</v>
      </c>
      <c r="Z1135" s="369">
        <v>0.52678239275015559</v>
      </c>
      <c r="AA1135" s="369">
        <v>2.9944018970604662</v>
      </c>
      <c r="AB1135" s="369">
        <v>0.16335882985711056</v>
      </c>
      <c r="AC1135" s="373">
        <v>-0.62872409383284</v>
      </c>
      <c r="AD1135" s="555">
        <v>32064571000186</v>
      </c>
      <c r="AE1135" s="370" t="s">
        <v>2560</v>
      </c>
      <c r="AF1135" s="370" t="s">
        <v>2278</v>
      </c>
      <c r="AG1135" s="374" t="s">
        <v>1444</v>
      </c>
      <c r="AH1135" s="374" t="s">
        <v>2279</v>
      </c>
      <c r="AI1135" s="374">
        <v>50000</v>
      </c>
      <c r="AJ1135" s="374">
        <v>5000</v>
      </c>
      <c r="AK1135" s="374">
        <v>5000</v>
      </c>
      <c r="AL1135" s="369">
        <v>1.9450000000000002E-2</v>
      </c>
      <c r="AM1135" s="369">
        <v>0.2</v>
      </c>
      <c r="AN1135" s="369" t="s">
        <v>2296</v>
      </c>
      <c r="AO1135" s="367" t="s">
        <v>1324</v>
      </c>
      <c r="AP1135" s="370" t="s">
        <v>716</v>
      </c>
      <c r="AQ1135" s="376" t="s">
        <v>659</v>
      </c>
      <c r="AR1135" s="369">
        <v>3.8999999999999998E-3</v>
      </c>
      <c r="AS1135" s="369">
        <v>3.8999999999999998E-3</v>
      </c>
      <c r="AT1135" s="369"/>
      <c r="AX1135" s="680"/>
      <c r="AY1135" s="681"/>
      <c r="AZ1135" s="681"/>
      <c r="BA1135" s="681"/>
      <c r="BB1135" s="682"/>
      <c r="BC1135" s="681"/>
      <c r="BD1135" s="681"/>
      <c r="BE1135" s="681"/>
      <c r="BF1135" s="681"/>
      <c r="BG1135" s="682"/>
      <c r="BH1135" s="682"/>
      <c r="BI1135" s="683"/>
      <c r="BJ1135" s="683"/>
      <c r="BK1135" s="683"/>
      <c r="BL1135" s="682"/>
      <c r="BM1135" s="682"/>
      <c r="BN1135" s="682"/>
      <c r="BO1135" s="682"/>
      <c r="BP1135" s="682"/>
      <c r="BQ1135" s="682"/>
      <c r="BR1135" s="682"/>
      <c r="BS1135" s="682"/>
      <c r="BT1135" s="685"/>
      <c r="BU1135" s="686"/>
      <c r="BV1135" s="684"/>
      <c r="BW1135" s="687"/>
    </row>
    <row r="1136" spans="2:75" ht="15.75" customHeight="1">
      <c r="B1136" s="363" t="s">
        <v>371</v>
      </c>
      <c r="C1136" s="364">
        <v>40265128000100</v>
      </c>
      <c r="D1136" s="365" t="s">
        <v>14</v>
      </c>
      <c r="E1136" s="365" t="s">
        <v>614</v>
      </c>
      <c r="F1136" s="365"/>
      <c r="G1136" s="366"/>
      <c r="H1136" s="366" t="s">
        <v>865</v>
      </c>
      <c r="I1136" s="366" t="s">
        <v>34</v>
      </c>
      <c r="J1136" s="366" t="s">
        <v>608</v>
      </c>
      <c r="K1136" s="367" t="s">
        <v>48</v>
      </c>
      <c r="L1136" s="368"/>
      <c r="M1136" s="368" t="s">
        <v>1418</v>
      </c>
      <c r="N1136" s="367">
        <v>576190</v>
      </c>
      <c r="O1136" s="367" t="s">
        <v>1321</v>
      </c>
      <c r="P1136" s="371">
        <v>44252</v>
      </c>
      <c r="Q1136" s="372">
        <v>100611936.29000001</v>
      </c>
      <c r="R1136" s="372">
        <v>79283293.853968263</v>
      </c>
      <c r="S1136" s="367">
        <v>92</v>
      </c>
      <c r="T1136" s="369">
        <v>8.6456408164095278E-2</v>
      </c>
      <c r="U1136" s="369">
        <v>1.1176388630172791</v>
      </c>
      <c r="V1136" s="369">
        <v>-2.1480521489230409E-2</v>
      </c>
      <c r="W1136" s="369">
        <v>-0.21058093577227446</v>
      </c>
      <c r="X1136" s="369" t="s">
        <v>1421</v>
      </c>
      <c r="Y1136" s="369" t="s">
        <v>1421</v>
      </c>
      <c r="Z1136" s="369" t="s">
        <v>1421</v>
      </c>
      <c r="AA1136" s="369" t="s">
        <v>1421</v>
      </c>
      <c r="AB1136" s="369">
        <v>0.15897950180454987</v>
      </c>
      <c r="AC1136" s="373">
        <v>-0.66849910120626188</v>
      </c>
      <c r="AD1136" s="555">
        <v>39959914000110</v>
      </c>
      <c r="AE1136" s="370" t="s">
        <v>2292</v>
      </c>
      <c r="AF1136" s="370" t="s">
        <v>2278</v>
      </c>
      <c r="AG1136" s="374" t="s">
        <v>1444</v>
      </c>
      <c r="AH1136" s="374" t="s">
        <v>2279</v>
      </c>
      <c r="AI1136" s="374">
        <v>5000</v>
      </c>
      <c r="AJ1136" s="374">
        <v>5000</v>
      </c>
      <c r="AK1136" s="374">
        <v>5000</v>
      </c>
      <c r="AL1136" s="369">
        <v>0</v>
      </c>
      <c r="AM1136" s="369" t="s">
        <v>34</v>
      </c>
      <c r="AN1136" s="369" t="s">
        <v>34</v>
      </c>
      <c r="AO1136" s="367" t="s">
        <v>1324</v>
      </c>
      <c r="AP1136" s="370" t="s">
        <v>716</v>
      </c>
      <c r="AQ1136" s="376" t="s">
        <v>659</v>
      </c>
      <c r="AR1136" s="369">
        <v>3.2506499999999999E-3</v>
      </c>
      <c r="AS1136" s="369">
        <v>3.2506499999999999E-3</v>
      </c>
      <c r="AT1136" s="369"/>
      <c r="AX1136" s="680"/>
      <c r="AY1136" s="681"/>
      <c r="AZ1136" s="681"/>
      <c r="BA1136" s="681"/>
      <c r="BB1136" s="682"/>
      <c r="BC1136" s="681"/>
      <c r="BD1136" s="681"/>
      <c r="BE1136" s="681"/>
      <c r="BF1136" s="681"/>
      <c r="BG1136" s="682"/>
      <c r="BH1136" s="682"/>
      <c r="BI1136" s="683"/>
      <c r="BJ1136" s="683"/>
      <c r="BK1136" s="683"/>
      <c r="BL1136" s="682"/>
      <c r="BM1136" s="682"/>
      <c r="BN1136" s="682"/>
      <c r="BO1136" s="682"/>
      <c r="BP1136" s="682"/>
      <c r="BQ1136" s="682"/>
      <c r="BR1136" s="682"/>
      <c r="BS1136" s="682"/>
      <c r="BT1136" s="685"/>
      <c r="BU1136" s="686"/>
      <c r="BV1136" s="684"/>
      <c r="BW1136" s="687"/>
    </row>
    <row r="1137" spans="2:75" ht="15.75" customHeight="1">
      <c r="B1137" s="363" t="s">
        <v>1184</v>
      </c>
      <c r="C1137" s="364">
        <v>19366052000104</v>
      </c>
      <c r="D1137" s="365" t="s">
        <v>13</v>
      </c>
      <c r="E1137" s="365" t="s">
        <v>616</v>
      </c>
      <c r="F1137" s="365" t="s">
        <v>617</v>
      </c>
      <c r="G1137" s="366" t="s">
        <v>34</v>
      </c>
      <c r="H1137" s="366" t="s">
        <v>1337</v>
      </c>
      <c r="I1137" s="366" t="s">
        <v>34</v>
      </c>
      <c r="J1137" s="366" t="s">
        <v>608</v>
      </c>
      <c r="K1137" s="367" t="s">
        <v>48</v>
      </c>
      <c r="L1137" s="368" t="s">
        <v>1339</v>
      </c>
      <c r="M1137" s="368" t="s">
        <v>34</v>
      </c>
      <c r="N1137" s="367">
        <v>396941</v>
      </c>
      <c r="O1137" s="367" t="s">
        <v>1324</v>
      </c>
      <c r="P1137" s="371">
        <v>42163</v>
      </c>
      <c r="Q1137" s="372">
        <v>1478017400.52</v>
      </c>
      <c r="R1137" s="372">
        <v>1467760374.0115087</v>
      </c>
      <c r="S1137" s="367">
        <v>91</v>
      </c>
      <c r="T1137" s="369">
        <v>0.10238824671930824</v>
      </c>
      <c r="U1137" s="369">
        <v>1.3235928496185614</v>
      </c>
      <c r="V1137" s="369">
        <v>0.1276545029266849</v>
      </c>
      <c r="W1137" s="369">
        <v>1.2514409715482635</v>
      </c>
      <c r="X1137" s="369">
        <v>0.19398174520344869</v>
      </c>
      <c r="Y1137" s="369">
        <v>1.4709988127082554</v>
      </c>
      <c r="Z1137" s="369">
        <v>0.42957164056046571</v>
      </c>
      <c r="AA1137" s="369">
        <v>2.4418244670294276</v>
      </c>
      <c r="AB1137" s="369">
        <v>3.0040434172156533E-2</v>
      </c>
      <c r="AC1137" s="373">
        <v>0.7811351680676718</v>
      </c>
      <c r="AD1137" s="555">
        <v>32318967000102</v>
      </c>
      <c r="AE1137" s="370" t="s">
        <v>2560</v>
      </c>
      <c r="AF1137" s="370" t="s">
        <v>2287</v>
      </c>
      <c r="AG1137" s="374" t="s">
        <v>1445</v>
      </c>
      <c r="AH1137" s="374" t="s">
        <v>2282</v>
      </c>
      <c r="AI1137" s="374">
        <v>50000</v>
      </c>
      <c r="AJ1137" s="374">
        <v>5000</v>
      </c>
      <c r="AK1137" s="374">
        <v>5000</v>
      </c>
      <c r="AL1137" s="369">
        <v>1.9450000000000002E-2</v>
      </c>
      <c r="AM1137" s="369">
        <v>0.2</v>
      </c>
      <c r="AN1137" s="369" t="s">
        <v>64</v>
      </c>
      <c r="AO1137" s="367" t="s">
        <v>1324</v>
      </c>
      <c r="AP1137" s="370" t="s">
        <v>13</v>
      </c>
      <c r="AQ1137" s="376" t="s">
        <v>668</v>
      </c>
      <c r="AR1137" s="369">
        <v>3.8899999999999994E-3</v>
      </c>
      <c r="AS1137" s="369">
        <v>3.8899999999999994E-3</v>
      </c>
      <c r="AT1137" s="369"/>
      <c r="AX1137" s="680"/>
      <c r="AY1137" s="681"/>
      <c r="AZ1137" s="681"/>
      <c r="BA1137" s="681"/>
      <c r="BB1137" s="682"/>
      <c r="BC1137" s="681"/>
      <c r="BD1137" s="681"/>
      <c r="BE1137" s="681"/>
      <c r="BF1137" s="681"/>
      <c r="BG1137" s="682"/>
      <c r="BH1137" s="682"/>
      <c r="BI1137" s="683"/>
      <c r="BJ1137" s="683"/>
      <c r="BK1137" s="683"/>
      <c r="BL1137" s="682"/>
      <c r="BM1137" s="682"/>
      <c r="BN1137" s="682"/>
      <c r="BO1137" s="682"/>
      <c r="BP1137" s="682"/>
      <c r="BQ1137" s="682"/>
      <c r="BR1137" s="682"/>
      <c r="BS1137" s="682"/>
      <c r="BT1137" s="685"/>
      <c r="BU1137" s="686"/>
      <c r="BV1137" s="684"/>
      <c r="BW1137" s="687"/>
    </row>
    <row r="1138" spans="2:75" ht="15.75" customHeight="1">
      <c r="B1138" s="363" t="s">
        <v>1185</v>
      </c>
      <c r="C1138" s="364">
        <v>20501983000157</v>
      </c>
      <c r="D1138" s="365" t="s">
        <v>13</v>
      </c>
      <c r="E1138" s="365" t="s">
        <v>616</v>
      </c>
      <c r="F1138" s="365" t="s">
        <v>617</v>
      </c>
      <c r="G1138" s="366" t="s">
        <v>34</v>
      </c>
      <c r="H1138" s="366" t="s">
        <v>1337</v>
      </c>
      <c r="I1138" s="366" t="s">
        <v>34</v>
      </c>
      <c r="J1138" s="366" t="s">
        <v>608</v>
      </c>
      <c r="K1138" s="367" t="s">
        <v>48</v>
      </c>
      <c r="L1138" s="368"/>
      <c r="M1138" s="368" t="s">
        <v>34</v>
      </c>
      <c r="N1138" s="367">
        <v>378860</v>
      </c>
      <c r="O1138" s="367" t="s">
        <v>1324</v>
      </c>
      <c r="P1138" s="371">
        <v>41914</v>
      </c>
      <c r="Q1138" s="372">
        <v>24910115.199999999</v>
      </c>
      <c r="R1138" s="372">
        <v>23771667.95071429</v>
      </c>
      <c r="S1138" s="367">
        <v>16</v>
      </c>
      <c r="T1138" s="369">
        <v>8.5032995922662113E-2</v>
      </c>
      <c r="U1138" s="369">
        <v>1.0992381351487239</v>
      </c>
      <c r="V1138" s="369">
        <v>0.10545490481316144</v>
      </c>
      <c r="W1138" s="369">
        <v>1.0338106804560303</v>
      </c>
      <c r="X1138" s="369">
        <v>0.14233654606372381</v>
      </c>
      <c r="Y1138" s="369">
        <v>1.0793638857364465</v>
      </c>
      <c r="Z1138" s="369">
        <v>0.26158200985120184</v>
      </c>
      <c r="AA1138" s="369">
        <v>1.4869169458114866</v>
      </c>
      <c r="AB1138" s="369">
        <v>1.7060793180290416E-2</v>
      </c>
      <c r="AC1138" s="373">
        <v>0.19164957358093368</v>
      </c>
      <c r="AD1138" s="555">
        <v>7279819000189</v>
      </c>
      <c r="AE1138" s="370" t="s">
        <v>2292</v>
      </c>
      <c r="AF1138" s="370" t="s">
        <v>2278</v>
      </c>
      <c r="AG1138" s="374" t="s">
        <v>1444</v>
      </c>
      <c r="AH1138" s="374" t="s">
        <v>2279</v>
      </c>
      <c r="AI1138" s="374">
        <v>50000</v>
      </c>
      <c r="AJ1138" s="374">
        <v>5000</v>
      </c>
      <c r="AK1138" s="374">
        <v>5000</v>
      </c>
      <c r="AL1138" s="369">
        <v>0</v>
      </c>
      <c r="AM1138" s="369" t="s">
        <v>34</v>
      </c>
      <c r="AN1138" s="369" t="s">
        <v>34</v>
      </c>
      <c r="AO1138" s="367" t="s">
        <v>1324</v>
      </c>
      <c r="AP1138" s="370" t="s">
        <v>13</v>
      </c>
      <c r="AQ1138" s="376" t="s">
        <v>668</v>
      </c>
      <c r="AR1138" s="369">
        <v>4.0000000000000001E-3</v>
      </c>
      <c r="AS1138" s="369">
        <v>4.0000000000000001E-3</v>
      </c>
      <c r="AT1138" s="369"/>
      <c r="AX1138" s="680"/>
      <c r="AY1138" s="681"/>
      <c r="AZ1138" s="681"/>
      <c r="BA1138" s="681"/>
      <c r="BB1138" s="682"/>
      <c r="BC1138" s="681"/>
      <c r="BD1138" s="681"/>
      <c r="BE1138" s="681"/>
      <c r="BF1138" s="681"/>
      <c r="BG1138" s="682"/>
      <c r="BH1138" s="682"/>
      <c r="BI1138" s="683"/>
      <c r="BJ1138" s="683"/>
      <c r="BK1138" s="683"/>
      <c r="BL1138" s="682"/>
      <c r="BM1138" s="682"/>
      <c r="BN1138" s="682"/>
      <c r="BO1138" s="682"/>
      <c r="BP1138" s="682"/>
      <c r="BQ1138" s="682"/>
      <c r="BR1138" s="682"/>
      <c r="BS1138" s="682"/>
      <c r="BT1138" s="685"/>
      <c r="BU1138" s="686"/>
      <c r="BV1138" s="684"/>
      <c r="BW1138" s="687"/>
    </row>
    <row r="1139" spans="2:75" ht="15.75" customHeight="1">
      <c r="B1139" s="363" t="s">
        <v>372</v>
      </c>
      <c r="C1139" s="364">
        <v>7279819000189</v>
      </c>
      <c r="D1139" s="365" t="s">
        <v>13</v>
      </c>
      <c r="E1139" s="365" t="s">
        <v>616</v>
      </c>
      <c r="F1139" s="365" t="s">
        <v>617</v>
      </c>
      <c r="G1139" s="366" t="s">
        <v>34</v>
      </c>
      <c r="H1139" s="366" t="s">
        <v>1337</v>
      </c>
      <c r="I1139" s="366" t="s">
        <v>34</v>
      </c>
      <c r="J1139" s="366" t="s">
        <v>608</v>
      </c>
      <c r="K1139" s="367" t="s">
        <v>48</v>
      </c>
      <c r="L1139" s="368" t="s">
        <v>1339</v>
      </c>
      <c r="M1139" s="368" t="s">
        <v>34</v>
      </c>
      <c r="N1139" s="367">
        <v>148040</v>
      </c>
      <c r="O1139" s="367" t="s">
        <v>1324</v>
      </c>
      <c r="P1139" s="371">
        <v>38468</v>
      </c>
      <c r="Q1139" s="372">
        <v>147054931.06999999</v>
      </c>
      <c r="R1139" s="372">
        <v>154132935.01992068</v>
      </c>
      <c r="S1139" s="367">
        <v>16</v>
      </c>
      <c r="T1139" s="369">
        <v>8.5231781633680059E-2</v>
      </c>
      <c r="U1139" s="369">
        <v>1.10180787683432</v>
      </c>
      <c r="V1139" s="369">
        <v>0.10592125235323113</v>
      </c>
      <c r="W1139" s="369">
        <v>1.0383824456914417</v>
      </c>
      <c r="X1139" s="369">
        <v>0.14388120773007662</v>
      </c>
      <c r="Y1139" s="369">
        <v>1.0910773357564874</v>
      </c>
      <c r="Z1139" s="369">
        <v>0.26496670461580418</v>
      </c>
      <c r="AA1139" s="369">
        <v>1.5061566481318009</v>
      </c>
      <c r="AB1139" s="369">
        <v>1.720412513690037E-2</v>
      </c>
      <c r="AC1139" s="373">
        <v>0.21472041910839473</v>
      </c>
      <c r="AD1139" s="555">
        <v>0</v>
      </c>
      <c r="AE1139" s="370" t="s">
        <v>2560</v>
      </c>
      <c r="AF1139" s="370" t="s">
        <v>2278</v>
      </c>
      <c r="AG1139" s="374" t="s">
        <v>1444</v>
      </c>
      <c r="AH1139" s="374" t="s">
        <v>2282</v>
      </c>
      <c r="AI1139" s="374">
        <v>5000</v>
      </c>
      <c r="AJ1139" s="374">
        <v>5000</v>
      </c>
      <c r="AK1139" s="374">
        <v>5000</v>
      </c>
      <c r="AL1139" s="369">
        <v>0.02</v>
      </c>
      <c r="AM1139" s="369">
        <v>0.2</v>
      </c>
      <c r="AN1139" s="369" t="s">
        <v>2296</v>
      </c>
      <c r="AO1139" s="367" t="s">
        <v>1324</v>
      </c>
      <c r="AP1139" s="370" t="s">
        <v>13</v>
      </c>
      <c r="AQ1139" s="376" t="s">
        <v>664</v>
      </c>
      <c r="AR1139" s="369">
        <v>4.0000000000000001E-3</v>
      </c>
      <c r="AS1139" s="369">
        <v>4.0000000000000001E-3</v>
      </c>
      <c r="AT1139" s="369"/>
      <c r="AX1139" s="680"/>
      <c r="AY1139" s="681"/>
      <c r="AZ1139" s="681"/>
      <c r="BA1139" s="681"/>
      <c r="BB1139" s="682"/>
      <c r="BC1139" s="681"/>
      <c r="BD1139" s="681"/>
      <c r="BE1139" s="681"/>
      <c r="BF1139" s="681"/>
      <c r="BG1139" s="682"/>
      <c r="BH1139" s="682"/>
      <c r="BI1139" s="683"/>
      <c r="BJ1139" s="683"/>
      <c r="BK1139" s="683"/>
      <c r="BL1139" s="682"/>
      <c r="BM1139" s="682"/>
      <c r="BN1139" s="682"/>
      <c r="BO1139" s="682"/>
      <c r="BP1139" s="682"/>
      <c r="BQ1139" s="682"/>
      <c r="BR1139" s="682"/>
      <c r="BS1139" s="682"/>
      <c r="BT1139" s="685"/>
      <c r="BU1139" s="686"/>
      <c r="BV1139" s="684"/>
      <c r="BW1139" s="687"/>
    </row>
    <row r="1140" spans="2:75" ht="15.75" customHeight="1">
      <c r="B1140" s="363" t="s">
        <v>1186</v>
      </c>
      <c r="C1140" s="364">
        <v>33270025000164</v>
      </c>
      <c r="D1140" s="365" t="s">
        <v>14</v>
      </c>
      <c r="E1140" s="365" t="s">
        <v>607</v>
      </c>
      <c r="F1140" s="365"/>
      <c r="G1140" s="366"/>
      <c r="H1140" s="366" t="s">
        <v>34</v>
      </c>
      <c r="I1140" s="366" t="s">
        <v>34</v>
      </c>
      <c r="J1140" s="366" t="s">
        <v>611</v>
      </c>
      <c r="K1140" s="367" t="s">
        <v>48</v>
      </c>
      <c r="L1140" s="368"/>
      <c r="M1140" s="368" t="s">
        <v>34</v>
      </c>
      <c r="N1140" s="367">
        <v>509396</v>
      </c>
      <c r="O1140" s="367" t="s">
        <v>1321</v>
      </c>
      <c r="P1140" s="371">
        <v>43685</v>
      </c>
      <c r="Q1140" s="372">
        <v>14701797.77</v>
      </c>
      <c r="R1140" s="372">
        <v>18607338.097976208</v>
      </c>
      <c r="S1140" s="367">
        <v>12</v>
      </c>
      <c r="T1140" s="369">
        <v>-0.10790643699827052</v>
      </c>
      <c r="U1140" s="369">
        <v>-1.3949275724026342</v>
      </c>
      <c r="V1140" s="369">
        <v>-0.32039338600514244</v>
      </c>
      <c r="W1140" s="369">
        <v>-3.1409264935228385</v>
      </c>
      <c r="X1140" s="369">
        <v>0.11922602330992005</v>
      </c>
      <c r="Y1140" s="369">
        <v>0.90411259342408057</v>
      </c>
      <c r="Z1140" s="369">
        <v>5.5335804351248408E-2</v>
      </c>
      <c r="AA1140" s="369">
        <v>0.31454665115075847</v>
      </c>
      <c r="AB1140" s="369">
        <v>0.21491053693861267</v>
      </c>
      <c r="AC1140" s="373">
        <v>-2.1402441576709155</v>
      </c>
      <c r="AD1140" s="555">
        <v>0</v>
      </c>
      <c r="AE1140" s="370" t="s">
        <v>2561</v>
      </c>
      <c r="AF1140" s="370" t="s">
        <v>761</v>
      </c>
      <c r="AG1140" s="374" t="s">
        <v>761</v>
      </c>
      <c r="AH1140" s="374" t="s">
        <v>2282</v>
      </c>
      <c r="AI1140" s="374">
        <v>10000</v>
      </c>
      <c r="AJ1140" s="374">
        <v>5000</v>
      </c>
      <c r="AK1140" s="374">
        <v>10000</v>
      </c>
      <c r="AL1140" s="369">
        <v>0.02</v>
      </c>
      <c r="AM1140" s="369">
        <v>0.2</v>
      </c>
      <c r="AN1140" s="369" t="s">
        <v>34</v>
      </c>
      <c r="AO1140" s="367" t="s">
        <v>1324</v>
      </c>
      <c r="AP1140" s="370" t="s">
        <v>716</v>
      </c>
      <c r="AQ1140" s="376" t="s">
        <v>659</v>
      </c>
      <c r="AR1140" s="369">
        <v>5.3333333333333332E-3</v>
      </c>
      <c r="AS1140" s="369">
        <v>5.3333333333333332E-3</v>
      </c>
      <c r="AT1140" s="369"/>
      <c r="AX1140" s="680"/>
      <c r="AY1140" s="681"/>
      <c r="AZ1140" s="681"/>
      <c r="BA1140" s="681"/>
      <c r="BB1140" s="682"/>
      <c r="BC1140" s="681"/>
      <c r="BD1140" s="681"/>
      <c r="BE1140" s="681"/>
      <c r="BF1140" s="681"/>
      <c r="BG1140" s="682"/>
      <c r="BH1140" s="682"/>
      <c r="BI1140" s="683"/>
      <c r="BJ1140" s="683"/>
      <c r="BK1140" s="683"/>
      <c r="BL1140" s="682"/>
      <c r="BM1140" s="682"/>
      <c r="BN1140" s="682"/>
      <c r="BO1140" s="682"/>
      <c r="BP1140" s="682"/>
      <c r="BQ1140" s="682"/>
      <c r="BR1140" s="682"/>
      <c r="BS1140" s="682"/>
      <c r="BT1140" s="685"/>
      <c r="BU1140" s="686"/>
      <c r="BV1140" s="684"/>
      <c r="BW1140" s="687"/>
    </row>
    <row r="1141" spans="2:75" ht="15.75" customHeight="1">
      <c r="B1141" s="363" t="s">
        <v>1305</v>
      </c>
      <c r="C1141" s="364">
        <v>40962665000109</v>
      </c>
      <c r="D1141" s="365" t="s">
        <v>14</v>
      </c>
      <c r="E1141" s="365" t="s">
        <v>607</v>
      </c>
      <c r="F1141" s="365"/>
      <c r="G1141" s="366"/>
      <c r="H1141" s="366" t="s">
        <v>34</v>
      </c>
      <c r="I1141" s="366" t="s">
        <v>34</v>
      </c>
      <c r="J1141" s="366" t="s">
        <v>608</v>
      </c>
      <c r="K1141" s="367" t="s">
        <v>48</v>
      </c>
      <c r="L1141" s="368"/>
      <c r="M1141" s="368" t="s">
        <v>1418</v>
      </c>
      <c r="N1141" s="367">
        <v>630144</v>
      </c>
      <c r="O1141" s="367" t="s">
        <v>1321</v>
      </c>
      <c r="P1141" s="371">
        <v>44551</v>
      </c>
      <c r="Q1141" s="372">
        <v>2711161.59</v>
      </c>
      <c r="R1141" s="372" t="s">
        <v>1421</v>
      </c>
      <c r="S1141" s="367">
        <v>31</v>
      </c>
      <c r="T1141" s="369">
        <v>-0.10589609252093202</v>
      </c>
      <c r="U1141" s="369">
        <v>-1.3689394569622941</v>
      </c>
      <c r="V1141" s="369" t="s">
        <v>1421</v>
      </c>
      <c r="W1141" s="369" t="s">
        <v>1421</v>
      </c>
      <c r="X1141" s="369" t="s">
        <v>1421</v>
      </c>
      <c r="Y1141" s="369" t="s">
        <v>1421</v>
      </c>
      <c r="Z1141" s="369" t="s">
        <v>1421</v>
      </c>
      <c r="AA1141" s="369" t="s">
        <v>1421</v>
      </c>
      <c r="AB1141" s="369" t="s">
        <v>1421</v>
      </c>
      <c r="AC1141" s="373" t="s">
        <v>1421</v>
      </c>
      <c r="AD1141" s="555">
        <v>12123799000192</v>
      </c>
      <c r="AE1141" s="370" t="s">
        <v>2562</v>
      </c>
      <c r="AF1141" s="370" t="s">
        <v>1434</v>
      </c>
      <c r="AG1141" s="374" t="s">
        <v>1434</v>
      </c>
      <c r="AH1141" s="374" t="s">
        <v>2282</v>
      </c>
      <c r="AI1141" s="374">
        <v>0</v>
      </c>
      <c r="AJ1141" s="374" t="s">
        <v>1432</v>
      </c>
      <c r="AK1141" s="374">
        <v>0</v>
      </c>
      <c r="AL1141" s="369">
        <v>2.5000000000000001E-3</v>
      </c>
      <c r="AM1141" s="369" t="s">
        <v>34</v>
      </c>
      <c r="AN1141" s="369" t="s">
        <v>666</v>
      </c>
      <c r="AO1141" s="367" t="s">
        <v>1324</v>
      </c>
      <c r="AP1141" s="370" t="s">
        <v>716</v>
      </c>
      <c r="AQ1141" s="376" t="s">
        <v>659</v>
      </c>
      <c r="AR1141" s="369">
        <v>2.6666666666666668E-4</v>
      </c>
      <c r="AS1141" s="369">
        <v>2.6666666666666668E-4</v>
      </c>
      <c r="AT1141" s="369"/>
      <c r="AX1141" s="680"/>
      <c r="AY1141" s="681"/>
      <c r="AZ1141" s="681"/>
      <c r="BA1141" s="681"/>
      <c r="BB1141" s="682"/>
      <c r="BC1141" s="681"/>
      <c r="BD1141" s="681"/>
      <c r="BE1141" s="681"/>
      <c r="BF1141" s="681"/>
      <c r="BG1141" s="682"/>
      <c r="BH1141" s="682"/>
      <c r="BI1141" s="683"/>
      <c r="BJ1141" s="683"/>
      <c r="BK1141" s="683"/>
      <c r="BL1141" s="682"/>
      <c r="BM1141" s="682"/>
      <c r="BN1141" s="682"/>
      <c r="BO1141" s="682"/>
      <c r="BP1141" s="682"/>
      <c r="BQ1141" s="682"/>
      <c r="BR1141" s="682"/>
      <c r="BS1141" s="682"/>
      <c r="BT1141" s="685"/>
      <c r="BU1141" s="686"/>
      <c r="BV1141" s="684"/>
      <c r="BW1141" s="687"/>
    </row>
    <row r="1142" spans="2:75" ht="15.75" customHeight="1">
      <c r="B1142" s="363" t="s">
        <v>373</v>
      </c>
      <c r="C1142" s="364">
        <v>5969595000101</v>
      </c>
      <c r="D1142" s="365" t="s">
        <v>14</v>
      </c>
      <c r="E1142" s="365" t="s">
        <v>607</v>
      </c>
      <c r="F1142" s="365"/>
      <c r="G1142" s="366"/>
      <c r="H1142" s="366" t="s">
        <v>34</v>
      </c>
      <c r="I1142" s="366" t="s">
        <v>34</v>
      </c>
      <c r="J1142" s="366" t="s">
        <v>608</v>
      </c>
      <c r="K1142" s="367" t="s">
        <v>48</v>
      </c>
      <c r="L1142" s="368"/>
      <c r="M1142" s="368" t="s">
        <v>1418</v>
      </c>
      <c r="N1142" s="367">
        <v>321265</v>
      </c>
      <c r="O1142" s="367" t="s">
        <v>1321</v>
      </c>
      <c r="P1142" s="371">
        <v>41225</v>
      </c>
      <c r="Q1142" s="372">
        <v>32688895.18</v>
      </c>
      <c r="R1142" s="372">
        <v>39064582.683373027</v>
      </c>
      <c r="S1142" s="367">
        <v>3</v>
      </c>
      <c r="T1142" s="369">
        <v>-0.1074639318529873</v>
      </c>
      <c r="U1142" s="369">
        <v>-1.3892072220207985</v>
      </c>
      <c r="V1142" s="369">
        <v>-0.20809353580430712</v>
      </c>
      <c r="W1142" s="369">
        <v>-2.0400124605821324</v>
      </c>
      <c r="X1142" s="369">
        <v>-0.1111081663809953</v>
      </c>
      <c r="Y1142" s="369">
        <v>-0.84255340963769043</v>
      </c>
      <c r="Z1142" s="369">
        <v>0.12653568362420176</v>
      </c>
      <c r="AA1142" s="369">
        <v>0.71926984710337172</v>
      </c>
      <c r="AB1142" s="369">
        <v>0.18461991193099805</v>
      </c>
      <c r="AC1142" s="373">
        <v>-1.6973615984448336</v>
      </c>
      <c r="AD1142" s="555">
        <v>0</v>
      </c>
      <c r="AE1142" s="370" t="s">
        <v>2563</v>
      </c>
      <c r="AF1142" s="370" t="s">
        <v>2278</v>
      </c>
      <c r="AG1142" s="374" t="s">
        <v>1444</v>
      </c>
      <c r="AH1142" s="374" t="s">
        <v>2282</v>
      </c>
      <c r="AI1142" s="374">
        <v>1000</v>
      </c>
      <c r="AJ1142" s="374">
        <v>100</v>
      </c>
      <c r="AK1142" s="374">
        <v>1000</v>
      </c>
      <c r="AL1142" s="369">
        <v>0.02</v>
      </c>
      <c r="AM1142" s="369">
        <v>0.2</v>
      </c>
      <c r="AN1142" s="369" t="s">
        <v>34</v>
      </c>
      <c r="AO1142" s="367" t="s">
        <v>1324</v>
      </c>
      <c r="AP1142" s="370" t="s">
        <v>716</v>
      </c>
      <c r="AQ1142" s="376" t="s">
        <v>665</v>
      </c>
      <c r="AR1142" s="369">
        <v>2.6666666666666666E-3</v>
      </c>
      <c r="AS1142" s="369">
        <v>2.6666666666666666E-3</v>
      </c>
      <c r="AT1142" s="369"/>
      <c r="AX1142" s="680"/>
      <c r="AY1142" s="681"/>
      <c r="AZ1142" s="681"/>
      <c r="BA1142" s="681"/>
      <c r="BB1142" s="682"/>
      <c r="BC1142" s="681"/>
      <c r="BD1142" s="681"/>
      <c r="BE1142" s="681"/>
      <c r="BF1142" s="681"/>
      <c r="BG1142" s="682"/>
      <c r="BH1142" s="682"/>
      <c r="BI1142" s="683"/>
      <c r="BJ1142" s="683"/>
      <c r="BK1142" s="683"/>
      <c r="BL1142" s="682"/>
      <c r="BM1142" s="682"/>
      <c r="BN1142" s="682"/>
      <c r="BO1142" s="682"/>
      <c r="BP1142" s="682"/>
      <c r="BQ1142" s="682"/>
      <c r="BR1142" s="682"/>
      <c r="BS1142" s="682"/>
      <c r="BT1142" s="685"/>
      <c r="BU1142" s="686"/>
      <c r="BV1142" s="684"/>
      <c r="BW1142" s="687"/>
    </row>
    <row r="1143" spans="2:75" ht="15.75" customHeight="1">
      <c r="B1143" s="363" t="s">
        <v>1187</v>
      </c>
      <c r="C1143" s="364">
        <v>35726822000139</v>
      </c>
      <c r="D1143" s="365" t="s">
        <v>14</v>
      </c>
      <c r="E1143" s="365" t="s">
        <v>607</v>
      </c>
      <c r="F1143" s="365"/>
      <c r="G1143" s="366"/>
      <c r="H1143" s="366" t="s">
        <v>34</v>
      </c>
      <c r="I1143" s="366" t="s">
        <v>34</v>
      </c>
      <c r="J1143" s="366" t="s">
        <v>608</v>
      </c>
      <c r="K1143" s="367" t="s">
        <v>48</v>
      </c>
      <c r="L1143" s="368"/>
      <c r="M1143" s="368" t="s">
        <v>1418</v>
      </c>
      <c r="N1143" s="367">
        <v>528854</v>
      </c>
      <c r="O1143" s="367" t="s">
        <v>1321</v>
      </c>
      <c r="P1143" s="371">
        <v>43892</v>
      </c>
      <c r="Q1143" s="372">
        <v>8736896.9499999993</v>
      </c>
      <c r="R1143" s="372">
        <v>10135274.986468244</v>
      </c>
      <c r="S1143" s="367">
        <v>2</v>
      </c>
      <c r="T1143" s="369">
        <v>5.0928716915881411E-2</v>
      </c>
      <c r="U1143" s="369">
        <v>0.65836546390823802</v>
      </c>
      <c r="V1143" s="369">
        <v>-7.2788039290268447E-2</v>
      </c>
      <c r="W1143" s="369">
        <v>-0.71356616898051695</v>
      </c>
      <c r="X1143" s="369">
        <v>0.10488864237626427</v>
      </c>
      <c r="Y1143" s="369">
        <v>0.79538962926766421</v>
      </c>
      <c r="Z1143" s="369" t="s">
        <v>1421</v>
      </c>
      <c r="AA1143" s="369" t="s">
        <v>1421</v>
      </c>
      <c r="AB1143" s="369">
        <v>0.19821249094598095</v>
      </c>
      <c r="AC1143" s="373">
        <v>-0.77235929403745907</v>
      </c>
      <c r="AD1143" s="555">
        <v>0</v>
      </c>
      <c r="AE1143" s="370" t="s">
        <v>2563</v>
      </c>
      <c r="AF1143" s="370" t="s">
        <v>2278</v>
      </c>
      <c r="AG1143" s="374" t="s">
        <v>1444</v>
      </c>
      <c r="AH1143" s="374" t="s">
        <v>2282</v>
      </c>
      <c r="AI1143" s="374">
        <v>500</v>
      </c>
      <c r="AJ1143" s="374">
        <v>100</v>
      </c>
      <c r="AK1143" s="374">
        <v>100</v>
      </c>
      <c r="AL1143" s="369">
        <v>1.4999999999999999E-2</v>
      </c>
      <c r="AM1143" s="369">
        <v>0.2</v>
      </c>
      <c r="AN1143" s="369" t="s">
        <v>2296</v>
      </c>
      <c r="AO1143" s="367" t="s">
        <v>1324</v>
      </c>
      <c r="AP1143" s="370" t="s">
        <v>716</v>
      </c>
      <c r="AQ1143" s="376" t="s">
        <v>659</v>
      </c>
      <c r="AR1143" s="369">
        <v>1E-3</v>
      </c>
      <c r="AS1143" s="369">
        <v>1E-3</v>
      </c>
      <c r="AT1143" s="369"/>
      <c r="AW1143" s="680"/>
      <c r="AX1143" s="680"/>
      <c r="AY1143" s="681"/>
      <c r="AZ1143" s="681"/>
      <c r="BA1143" s="681"/>
      <c r="BB1143" s="682"/>
      <c r="BC1143" s="681"/>
      <c r="BD1143" s="681"/>
      <c r="BE1143" s="681"/>
      <c r="BF1143" s="681"/>
      <c r="BG1143" s="682"/>
      <c r="BH1143" s="682"/>
      <c r="BI1143" s="683"/>
      <c r="BJ1143" s="683"/>
      <c r="BK1143" s="683"/>
      <c r="BL1143" s="218"/>
      <c r="BM1143" s="682"/>
      <c r="BN1143" s="682"/>
      <c r="BO1143" s="682"/>
      <c r="BP1143" s="682"/>
      <c r="BQ1143" s="682"/>
      <c r="BR1143" s="682"/>
      <c r="BS1143" s="682"/>
      <c r="BT1143" s="685"/>
      <c r="BU1143" s="686"/>
      <c r="BV1143" s="684"/>
      <c r="BW1143" s="687"/>
    </row>
    <row r="1144" spans="2:75" ht="15.75" customHeight="1">
      <c r="B1144" s="363" t="s">
        <v>374</v>
      </c>
      <c r="C1144" s="364">
        <v>28579477000192</v>
      </c>
      <c r="D1144" s="365" t="s">
        <v>11</v>
      </c>
      <c r="E1144" s="365" t="s">
        <v>620</v>
      </c>
      <c r="F1144" s="365" t="s">
        <v>663</v>
      </c>
      <c r="G1144" s="366" t="s">
        <v>738</v>
      </c>
      <c r="H1144" s="366" t="s">
        <v>34</v>
      </c>
      <c r="I1144" s="366"/>
      <c r="J1144" s="366" t="s">
        <v>608</v>
      </c>
      <c r="K1144" s="367" t="s">
        <v>48</v>
      </c>
      <c r="L1144" s="368"/>
      <c r="M1144" s="368" t="s">
        <v>1418</v>
      </c>
      <c r="N1144" s="367">
        <v>453791</v>
      </c>
      <c r="O1144" s="367" t="s">
        <v>1321</v>
      </c>
      <c r="P1144" s="371">
        <v>43066</v>
      </c>
      <c r="Q1144" s="372">
        <v>11385344.279999999</v>
      </c>
      <c r="R1144" s="372">
        <v>10520212.859365087</v>
      </c>
      <c r="S1144" s="367">
        <v>3</v>
      </c>
      <c r="T1144" s="369">
        <v>5.8025511396484486E-2</v>
      </c>
      <c r="U1144" s="369">
        <v>0.75010711132104924</v>
      </c>
      <c r="V1144" s="369">
        <v>8.8492291301787152E-2</v>
      </c>
      <c r="W1144" s="369">
        <v>0.86752034955510193</v>
      </c>
      <c r="X1144" s="369">
        <v>0.13248156789937671</v>
      </c>
      <c r="Y1144" s="369">
        <v>1.0046317960554496</v>
      </c>
      <c r="Z1144" s="369">
        <v>0.23298028065453447</v>
      </c>
      <c r="AA1144" s="369">
        <v>1.3243354447127387</v>
      </c>
      <c r="AB1144" s="369">
        <v>2.7944343876041312E-2</v>
      </c>
      <c r="AC1144" s="373">
        <v>-0.42783758090165858</v>
      </c>
      <c r="AD1144" s="555">
        <v>0</v>
      </c>
      <c r="AE1144" s="370" t="s">
        <v>2412</v>
      </c>
      <c r="AF1144" s="370" t="s">
        <v>2278</v>
      </c>
      <c r="AG1144" s="374" t="s">
        <v>1444</v>
      </c>
      <c r="AH1144" s="374" t="s">
        <v>2282</v>
      </c>
      <c r="AI1144" s="374">
        <v>25000</v>
      </c>
      <c r="AJ1144" s="374">
        <v>1000</v>
      </c>
      <c r="AK1144" s="374">
        <v>1000</v>
      </c>
      <c r="AL1144" s="369">
        <v>8.0000000000000002E-3</v>
      </c>
      <c r="AM1144" s="369" t="s">
        <v>34</v>
      </c>
      <c r="AN1144" s="369" t="s">
        <v>34</v>
      </c>
      <c r="AO1144" s="367" t="s">
        <v>1324</v>
      </c>
      <c r="AP1144" s="370" t="s">
        <v>13</v>
      </c>
      <c r="AQ1144" s="376" t="s">
        <v>668</v>
      </c>
      <c r="AR1144" s="369">
        <v>1.5999999999999999E-3</v>
      </c>
      <c r="AS1144" s="369">
        <v>1.5999999999999999E-3</v>
      </c>
      <c r="AT1144" s="369"/>
      <c r="AX1144" s="680"/>
      <c r="AY1144" s="681"/>
      <c r="AZ1144" s="681"/>
      <c r="BA1144" s="681"/>
      <c r="BB1144" s="682"/>
      <c r="BC1144" s="681"/>
      <c r="BD1144" s="681"/>
      <c r="BE1144" s="681"/>
      <c r="BF1144" s="681"/>
      <c r="BG1144" s="682"/>
      <c r="BH1144" s="682"/>
      <c r="BI1144" s="683"/>
      <c r="BJ1144" s="683"/>
      <c r="BK1144" s="683"/>
      <c r="BL1144" s="682"/>
      <c r="BM1144" s="682"/>
      <c r="BN1144" s="682"/>
      <c r="BO1144" s="682"/>
      <c r="BP1144" s="682"/>
      <c r="BQ1144" s="682"/>
      <c r="BR1144" s="682"/>
      <c r="BS1144" s="682"/>
      <c r="BT1144" s="685"/>
      <c r="BU1144" s="686"/>
      <c r="BV1144" s="684"/>
      <c r="BW1144" s="687"/>
    </row>
    <row r="1145" spans="2:75" ht="15.75" customHeight="1">
      <c r="B1145" s="363" t="s">
        <v>592</v>
      </c>
      <c r="C1145" s="364">
        <v>38029012000111</v>
      </c>
      <c r="D1145" s="365" t="s">
        <v>14</v>
      </c>
      <c r="E1145" s="365" t="s">
        <v>607</v>
      </c>
      <c r="F1145" s="365"/>
      <c r="G1145" s="366"/>
      <c r="H1145" s="366" t="s">
        <v>34</v>
      </c>
      <c r="I1145" s="366" t="s">
        <v>34</v>
      </c>
      <c r="J1145" s="366" t="s">
        <v>608</v>
      </c>
      <c r="K1145" s="367" t="s">
        <v>48</v>
      </c>
      <c r="L1145" s="368"/>
      <c r="M1145" s="368" t="s">
        <v>1418</v>
      </c>
      <c r="N1145" s="367">
        <v>550353</v>
      </c>
      <c r="O1145" s="367" t="s">
        <v>1321</v>
      </c>
      <c r="P1145" s="371">
        <v>44069</v>
      </c>
      <c r="Q1145" s="372">
        <v>43831471.409999996</v>
      </c>
      <c r="R1145" s="372">
        <v>53325422.790793628</v>
      </c>
      <c r="S1145" s="367">
        <v>32</v>
      </c>
      <c r="T1145" s="369">
        <v>-3.3737615501457818E-2</v>
      </c>
      <c r="U1145" s="369">
        <v>-0.43613274054129247</v>
      </c>
      <c r="V1145" s="369">
        <v>-8.266069059106107E-2</v>
      </c>
      <c r="W1145" s="369">
        <v>-0.81035116326087497</v>
      </c>
      <c r="X1145" s="369">
        <v>0.16899135652406461</v>
      </c>
      <c r="Y1145" s="369">
        <v>1.2814921555847363</v>
      </c>
      <c r="Z1145" s="369" t="s">
        <v>1421</v>
      </c>
      <c r="AA1145" s="369" t="s">
        <v>1421</v>
      </c>
      <c r="AB1145" s="369">
        <v>0.25398614431168282</v>
      </c>
      <c r="AC1145" s="373">
        <v>-0.59571842566259647</v>
      </c>
      <c r="AD1145" s="555">
        <v>38028983000147</v>
      </c>
      <c r="AE1145" s="370" t="s">
        <v>2564</v>
      </c>
      <c r="AF1145" s="370" t="s">
        <v>2284</v>
      </c>
      <c r="AG1145" s="374" t="s">
        <v>719</v>
      </c>
      <c r="AH1145" s="374" t="s">
        <v>2282</v>
      </c>
      <c r="AI1145" s="374">
        <v>10000</v>
      </c>
      <c r="AJ1145" s="374">
        <v>5000</v>
      </c>
      <c r="AK1145" s="374">
        <v>10000</v>
      </c>
      <c r="AL1145" s="369">
        <v>1.8500000000000003E-2</v>
      </c>
      <c r="AM1145" s="369">
        <v>0.2</v>
      </c>
      <c r="AN1145" s="369" t="s">
        <v>666</v>
      </c>
      <c r="AO1145" s="367" t="s">
        <v>1324</v>
      </c>
      <c r="AP1145" s="370" t="s">
        <v>716</v>
      </c>
      <c r="AQ1145" s="376" t="s">
        <v>659</v>
      </c>
      <c r="AR1145" s="369">
        <v>3.7000000000000002E-3</v>
      </c>
      <c r="AS1145" s="369">
        <v>3.7000000000000002E-3</v>
      </c>
      <c r="AT1145" s="369"/>
      <c r="AX1145" s="680"/>
      <c r="AY1145" s="681"/>
      <c r="AZ1145" s="681"/>
      <c r="BA1145" s="681"/>
      <c r="BB1145" s="682"/>
      <c r="BC1145" s="681"/>
      <c r="BD1145" s="681"/>
      <c r="BE1145" s="681"/>
      <c r="BF1145" s="681"/>
      <c r="BG1145" s="682"/>
      <c r="BH1145" s="682"/>
      <c r="BI1145" s="683"/>
      <c r="BJ1145" s="683"/>
      <c r="BK1145" s="683"/>
      <c r="BL1145" s="682"/>
      <c r="BM1145" s="682"/>
      <c r="BN1145" s="682"/>
      <c r="BO1145" s="682"/>
      <c r="BP1145" s="682"/>
      <c r="BQ1145" s="682"/>
      <c r="BR1145" s="682"/>
      <c r="BS1145" s="682"/>
      <c r="BT1145" s="685"/>
      <c r="BU1145" s="686"/>
      <c r="BV1145" s="684"/>
      <c r="BW1145" s="687"/>
    </row>
    <row r="1146" spans="2:75" ht="15.75" customHeight="1">
      <c r="B1146" s="363" t="s">
        <v>1188</v>
      </c>
      <c r="C1146" s="364">
        <v>30934725000118</v>
      </c>
      <c r="D1146" s="365" t="s">
        <v>13</v>
      </c>
      <c r="E1146" s="365" t="s">
        <v>616</v>
      </c>
      <c r="F1146" s="365" t="s">
        <v>617</v>
      </c>
      <c r="G1146" s="366" t="s">
        <v>34</v>
      </c>
      <c r="H1146" s="366" t="s">
        <v>1338</v>
      </c>
      <c r="I1146" s="366" t="s">
        <v>34</v>
      </c>
      <c r="J1146" s="366" t="s">
        <v>608</v>
      </c>
      <c r="K1146" s="367" t="s">
        <v>48</v>
      </c>
      <c r="L1146" s="368"/>
      <c r="M1146" s="368" t="s">
        <v>34</v>
      </c>
      <c r="N1146" s="367">
        <v>476072</v>
      </c>
      <c r="O1146" s="367" t="s">
        <v>1321</v>
      </c>
      <c r="P1146" s="371">
        <v>43370</v>
      </c>
      <c r="Q1146" s="372">
        <v>11105498.560000001</v>
      </c>
      <c r="R1146" s="372">
        <v>14558166.659484122</v>
      </c>
      <c r="S1146" s="367">
        <v>77</v>
      </c>
      <c r="T1146" s="369">
        <v>0.10382798416945627</v>
      </c>
      <c r="U1146" s="369">
        <v>1.34220461664655</v>
      </c>
      <c r="V1146" s="369">
        <v>8.3154715768195109E-2</v>
      </c>
      <c r="W1146" s="369">
        <v>0.81519426188620903</v>
      </c>
      <c r="X1146" s="369">
        <v>0.22017296184902269</v>
      </c>
      <c r="Y1146" s="369">
        <v>1.6696115664424616</v>
      </c>
      <c r="Z1146" s="369">
        <v>0.38369423735302455</v>
      </c>
      <c r="AA1146" s="369">
        <v>2.1810424342827015</v>
      </c>
      <c r="AB1146" s="369">
        <v>0.10126171428067401</v>
      </c>
      <c r="AC1146" s="373">
        <v>-0.11997959938605482</v>
      </c>
      <c r="AD1146" s="555">
        <v>0</v>
      </c>
      <c r="AE1146" s="370" t="s">
        <v>2292</v>
      </c>
      <c r="AF1146" s="370" t="s">
        <v>2278</v>
      </c>
      <c r="AG1146" s="374" t="s">
        <v>1444</v>
      </c>
      <c r="AH1146" s="374" t="s">
        <v>2279</v>
      </c>
      <c r="AI1146" s="374">
        <v>5000</v>
      </c>
      <c r="AJ1146" s="374">
        <v>5000</v>
      </c>
      <c r="AK1146" s="374">
        <v>5000</v>
      </c>
      <c r="AL1146" s="369">
        <v>6.5000000000000006E-3</v>
      </c>
      <c r="AM1146" s="369" t="s">
        <v>34</v>
      </c>
      <c r="AN1146" s="369" t="s">
        <v>34</v>
      </c>
      <c r="AO1146" s="367" t="s">
        <v>1324</v>
      </c>
      <c r="AP1146" s="370" t="s">
        <v>13</v>
      </c>
      <c r="AQ1146" s="376" t="s">
        <v>668</v>
      </c>
      <c r="AR1146" s="369">
        <v>4.3333333333333331E-3</v>
      </c>
      <c r="AS1146" s="369">
        <v>4.3333333333333331E-3</v>
      </c>
      <c r="AT1146" s="369"/>
      <c r="AX1146" s="680"/>
      <c r="AY1146" s="681"/>
      <c r="AZ1146" s="681"/>
      <c r="BA1146" s="681"/>
      <c r="BB1146" s="682"/>
      <c r="BC1146" s="681"/>
      <c r="BD1146" s="681"/>
      <c r="BE1146" s="681"/>
      <c r="BF1146" s="681"/>
      <c r="BG1146" s="682"/>
      <c r="BH1146" s="682"/>
      <c r="BI1146" s="683"/>
      <c r="BJ1146" s="683"/>
      <c r="BK1146" s="683"/>
      <c r="BL1146" s="682"/>
      <c r="BM1146" s="682"/>
      <c r="BN1146" s="682"/>
      <c r="BO1146" s="682"/>
      <c r="BP1146" s="682"/>
      <c r="BQ1146" s="682"/>
      <c r="BR1146" s="682"/>
      <c r="BS1146" s="682"/>
      <c r="BT1146" s="685"/>
      <c r="BU1146" s="686"/>
      <c r="BV1146" s="684"/>
      <c r="BW1146" s="687"/>
    </row>
    <row r="1147" spans="2:75" ht="15.75" customHeight="1">
      <c r="B1147" s="363" t="s">
        <v>375</v>
      </c>
      <c r="C1147" s="364">
        <v>25423215000146</v>
      </c>
      <c r="D1147" s="365" t="s">
        <v>13</v>
      </c>
      <c r="E1147" s="365" t="s">
        <v>616</v>
      </c>
      <c r="F1147" s="365" t="s">
        <v>617</v>
      </c>
      <c r="G1147" s="366" t="s">
        <v>34</v>
      </c>
      <c r="H1147" s="366" t="s">
        <v>1338</v>
      </c>
      <c r="I1147" s="366" t="s">
        <v>34</v>
      </c>
      <c r="J1147" s="366" t="s">
        <v>608</v>
      </c>
      <c r="K1147" s="367" t="s">
        <v>48</v>
      </c>
      <c r="L1147" s="368" t="s">
        <v>1339</v>
      </c>
      <c r="M1147" s="368" t="s">
        <v>1418</v>
      </c>
      <c r="N1147" s="367">
        <v>428035</v>
      </c>
      <c r="O1147" s="367" t="s">
        <v>1321</v>
      </c>
      <c r="P1147" s="371">
        <v>42677</v>
      </c>
      <c r="Q1147" s="372">
        <v>254165199.18000001</v>
      </c>
      <c r="R1147" s="372">
        <v>277670602.60123003</v>
      </c>
      <c r="S1147" s="367">
        <v>77</v>
      </c>
      <c r="T1147" s="369">
        <v>0.11084835139601412</v>
      </c>
      <c r="U1147" s="369">
        <v>1.4329582740291427</v>
      </c>
      <c r="V1147" s="369">
        <v>9.3096863405803365E-2</v>
      </c>
      <c r="W1147" s="369">
        <v>0.91266055264471435</v>
      </c>
      <c r="X1147" s="369">
        <v>0.23928114709756376</v>
      </c>
      <c r="Y1147" s="369">
        <v>1.8145124063855882</v>
      </c>
      <c r="Z1147" s="369">
        <v>0.41164107467953692</v>
      </c>
      <c r="AA1147" s="369">
        <v>2.3399013176832311</v>
      </c>
      <c r="AB1147" s="369">
        <v>0.10238768640090619</v>
      </c>
      <c r="AC1147" s="373">
        <v>-2.8278200454801703E-2</v>
      </c>
      <c r="AD1147" s="555">
        <v>25423226000126</v>
      </c>
      <c r="AE1147" s="370" t="s">
        <v>2564</v>
      </c>
      <c r="AF1147" s="370" t="s">
        <v>2284</v>
      </c>
      <c r="AG1147" s="374" t="s">
        <v>719</v>
      </c>
      <c r="AH1147" s="374" t="s">
        <v>2279</v>
      </c>
      <c r="AI1147" s="374">
        <v>100000</v>
      </c>
      <c r="AJ1147" s="374">
        <v>50000</v>
      </c>
      <c r="AK1147" s="374">
        <v>100000</v>
      </c>
      <c r="AL1147" s="369">
        <v>1.8500000000000003E-2</v>
      </c>
      <c r="AM1147" s="369">
        <v>0.2</v>
      </c>
      <c r="AN1147" s="369" t="s">
        <v>64</v>
      </c>
      <c r="AO1147" s="367" t="s">
        <v>1324</v>
      </c>
      <c r="AP1147" s="370" t="s">
        <v>13</v>
      </c>
      <c r="AQ1147" s="376" t="s">
        <v>668</v>
      </c>
      <c r="AR1147" s="369">
        <v>3.6999999999999993E-3</v>
      </c>
      <c r="AS1147" s="369">
        <v>3.6999999999999993E-3</v>
      </c>
      <c r="AT1147" s="369"/>
      <c r="AX1147" s="680"/>
      <c r="AY1147" s="681"/>
      <c r="AZ1147" s="681"/>
      <c r="BA1147" s="681"/>
      <c r="BB1147" s="682"/>
      <c r="BC1147" s="681"/>
      <c r="BD1147" s="681"/>
      <c r="BE1147" s="681"/>
      <c r="BF1147" s="681"/>
      <c r="BG1147" s="682"/>
      <c r="BH1147" s="682"/>
      <c r="BI1147" s="683"/>
      <c r="BJ1147" s="683"/>
      <c r="BK1147" s="683"/>
      <c r="BL1147" s="682"/>
      <c r="BM1147" s="682"/>
      <c r="BN1147" s="682"/>
      <c r="BO1147" s="682"/>
      <c r="BP1147" s="682"/>
      <c r="BQ1147" s="682"/>
      <c r="BR1147" s="682"/>
      <c r="BS1147" s="682"/>
      <c r="BT1147" s="685"/>
      <c r="BU1147" s="686"/>
      <c r="BV1147" s="684"/>
      <c r="BW1147" s="687"/>
    </row>
    <row r="1148" spans="2:75" ht="15.75" customHeight="1">
      <c r="B1148" s="363" t="s">
        <v>650</v>
      </c>
      <c r="C1148" s="364">
        <v>18772290000157</v>
      </c>
      <c r="D1148" s="365" t="s">
        <v>13</v>
      </c>
      <c r="E1148" s="365" t="s">
        <v>616</v>
      </c>
      <c r="F1148" s="365" t="s">
        <v>617</v>
      </c>
      <c r="G1148" s="366" t="s">
        <v>34</v>
      </c>
      <c r="H1148" s="366" t="s">
        <v>1337</v>
      </c>
      <c r="I1148" s="366" t="s">
        <v>34</v>
      </c>
      <c r="J1148" s="366" t="s">
        <v>608</v>
      </c>
      <c r="K1148" s="367" t="s">
        <v>48</v>
      </c>
      <c r="L1148" s="368" t="s">
        <v>715</v>
      </c>
      <c r="M1148" s="368" t="s">
        <v>34</v>
      </c>
      <c r="N1148" s="367">
        <v>355208</v>
      </c>
      <c r="O1148" s="367" t="s">
        <v>1321</v>
      </c>
      <c r="P1148" s="371">
        <v>41577</v>
      </c>
      <c r="Q1148" s="372">
        <v>488796415.63999999</v>
      </c>
      <c r="R1148" s="372">
        <v>559371937.86714268</v>
      </c>
      <c r="S1148" s="367">
        <v>15</v>
      </c>
      <c r="T1148" s="369">
        <v>9.217874383893121E-2</v>
      </c>
      <c r="U1148" s="369">
        <v>1.1916126131791884</v>
      </c>
      <c r="V1148" s="369">
        <v>0.10320133650430896</v>
      </c>
      <c r="W1148" s="369">
        <v>1.0117181756933864</v>
      </c>
      <c r="X1148" s="369">
        <v>0.18088648159287013</v>
      </c>
      <c r="Y1148" s="369">
        <v>1.3716950498564497</v>
      </c>
      <c r="Z1148" s="369">
        <v>0.30731837553242713</v>
      </c>
      <c r="AA1148" s="369">
        <v>1.7468972755364909</v>
      </c>
      <c r="AB1148" s="369">
        <v>4.874684630137259E-2</v>
      </c>
      <c r="AC1148" s="373">
        <v>4.6490018234214871E-2</v>
      </c>
      <c r="AD1148" s="555">
        <v>18816393000171</v>
      </c>
      <c r="AE1148" s="370" t="s">
        <v>2564</v>
      </c>
      <c r="AF1148" s="370" t="s">
        <v>2284</v>
      </c>
      <c r="AG1148" s="374" t="s">
        <v>719</v>
      </c>
      <c r="AH1148" s="374" t="s">
        <v>2282</v>
      </c>
      <c r="AI1148" s="374">
        <v>10000</v>
      </c>
      <c r="AJ1148" s="374">
        <v>5000</v>
      </c>
      <c r="AK1148" s="374">
        <v>10000</v>
      </c>
      <c r="AL1148" s="369">
        <v>1.8500000000000003E-2</v>
      </c>
      <c r="AM1148" s="369">
        <v>0.2</v>
      </c>
      <c r="AN1148" s="369" t="s">
        <v>64</v>
      </c>
      <c r="AO1148" s="367" t="s">
        <v>1324</v>
      </c>
      <c r="AP1148" s="370" t="s">
        <v>13</v>
      </c>
      <c r="AQ1148" s="376" t="s">
        <v>674</v>
      </c>
      <c r="AR1148" s="369">
        <v>4.6249999999999998E-3</v>
      </c>
      <c r="AS1148" s="369">
        <v>4.6249999999999998E-3</v>
      </c>
      <c r="AT1148" s="369"/>
      <c r="AX1148" s="680"/>
      <c r="AY1148" s="681"/>
      <c r="AZ1148" s="681"/>
      <c r="BA1148" s="681"/>
      <c r="BB1148" s="682"/>
      <c r="BC1148" s="681"/>
      <c r="BD1148" s="681"/>
      <c r="BE1148" s="681"/>
      <c r="BF1148" s="681"/>
      <c r="BG1148" s="682"/>
      <c r="BH1148" s="682"/>
      <c r="BI1148" s="683"/>
      <c r="BJ1148" s="683"/>
      <c r="BK1148" s="683"/>
      <c r="BL1148" s="682"/>
      <c r="BM1148" s="682"/>
      <c r="BN1148" s="682"/>
      <c r="BO1148" s="682"/>
      <c r="BP1148" s="682"/>
      <c r="BQ1148" s="682"/>
      <c r="BR1148" s="682"/>
      <c r="BS1148" s="682"/>
      <c r="BT1148" s="685"/>
      <c r="BU1148" s="686"/>
      <c r="BV1148" s="684"/>
      <c r="BW1148" s="687"/>
    </row>
    <row r="1149" spans="2:75" ht="15.75" customHeight="1">
      <c r="B1149" s="363" t="s">
        <v>376</v>
      </c>
      <c r="C1149" s="364">
        <v>11734024000190</v>
      </c>
      <c r="D1149" s="365" t="s">
        <v>14</v>
      </c>
      <c r="E1149" s="365" t="s">
        <v>607</v>
      </c>
      <c r="F1149" s="365"/>
      <c r="G1149" s="366"/>
      <c r="H1149" s="366" t="s">
        <v>34</v>
      </c>
      <c r="I1149" s="366" t="s">
        <v>34</v>
      </c>
      <c r="J1149" s="366" t="s">
        <v>608</v>
      </c>
      <c r="K1149" s="367" t="s">
        <v>48</v>
      </c>
      <c r="L1149" s="368"/>
      <c r="M1149" s="368" t="s">
        <v>34</v>
      </c>
      <c r="N1149" s="367">
        <v>251666</v>
      </c>
      <c r="O1149" s="367" t="s">
        <v>1321</v>
      </c>
      <c r="P1149" s="371">
        <v>40365</v>
      </c>
      <c r="Q1149" s="372">
        <v>13783639.550000001</v>
      </c>
      <c r="R1149" s="372">
        <v>17755386.396388892</v>
      </c>
      <c r="S1149" s="367">
        <v>5</v>
      </c>
      <c r="T1149" s="369">
        <v>-0.21143934275700738</v>
      </c>
      <c r="U1149" s="369">
        <v>-2.7333176528400065</v>
      </c>
      <c r="V1149" s="369">
        <v>-0.39498080904085842</v>
      </c>
      <c r="W1149" s="369">
        <v>-3.8721326398716762</v>
      </c>
      <c r="X1149" s="369">
        <v>-0.42959482951554395</v>
      </c>
      <c r="Y1149" s="369">
        <v>-3.2576956326493334</v>
      </c>
      <c r="Z1149" s="369">
        <v>-0.32556675682038294</v>
      </c>
      <c r="AA1149" s="369">
        <v>-1.8506269906882535</v>
      </c>
      <c r="AB1149" s="369">
        <v>0.31336867004700242</v>
      </c>
      <c r="AC1149" s="373">
        <v>-1.755685717259488</v>
      </c>
      <c r="AD1149" s="555">
        <v>13003672000100</v>
      </c>
      <c r="AE1149" s="370" t="s">
        <v>2565</v>
      </c>
      <c r="AF1149" s="370" t="s">
        <v>2278</v>
      </c>
      <c r="AG1149" s="374" t="s">
        <v>1444</v>
      </c>
      <c r="AH1149" s="374" t="s">
        <v>2282</v>
      </c>
      <c r="AI1149" s="374">
        <v>10000</v>
      </c>
      <c r="AJ1149" s="374">
        <v>1000</v>
      </c>
      <c r="AK1149" s="374">
        <v>1000</v>
      </c>
      <c r="AL1149" s="369">
        <v>2.2000000000000002E-2</v>
      </c>
      <c r="AM1149" s="369">
        <v>0.2</v>
      </c>
      <c r="AN1149" s="369" t="s">
        <v>34</v>
      </c>
      <c r="AO1149" s="367" t="s">
        <v>1324</v>
      </c>
      <c r="AP1149" s="370" t="s">
        <v>716</v>
      </c>
      <c r="AQ1149" s="376" t="s">
        <v>659</v>
      </c>
      <c r="AR1149" s="369">
        <v>5.8666666666666659E-3</v>
      </c>
      <c r="AS1149" s="369">
        <v>5.8666666666666659E-3</v>
      </c>
      <c r="AT1149" s="369"/>
      <c r="AX1149" s="680"/>
      <c r="AY1149" s="681"/>
      <c r="AZ1149" s="681"/>
      <c r="BA1149" s="681"/>
      <c r="BB1149" s="682"/>
      <c r="BC1149" s="681"/>
      <c r="BD1149" s="681"/>
      <c r="BE1149" s="681"/>
      <c r="BF1149" s="681"/>
      <c r="BG1149" s="682"/>
      <c r="BH1149" s="682"/>
      <c r="BI1149" s="683"/>
      <c r="BJ1149" s="683"/>
      <c r="BK1149" s="683"/>
      <c r="BL1149" s="682"/>
      <c r="BM1149" s="682"/>
      <c r="BN1149" s="682"/>
      <c r="BO1149" s="682"/>
      <c r="BP1149" s="682"/>
      <c r="BQ1149" s="682"/>
      <c r="BR1149" s="682"/>
      <c r="BS1149" s="682"/>
      <c r="BT1149" s="685"/>
      <c r="BU1149" s="686"/>
      <c r="BV1149" s="684"/>
      <c r="BW1149" s="687"/>
    </row>
    <row r="1150" spans="2:75" ht="15.75" customHeight="1">
      <c r="B1150" s="363" t="s">
        <v>1189</v>
      </c>
      <c r="C1150" s="364">
        <v>13054728000148</v>
      </c>
      <c r="D1150" s="365" t="s">
        <v>11</v>
      </c>
      <c r="E1150" s="365" t="s">
        <v>620</v>
      </c>
      <c r="F1150" s="365" t="s">
        <v>685</v>
      </c>
      <c r="G1150" s="366" t="s">
        <v>738</v>
      </c>
      <c r="H1150" s="366" t="s">
        <v>34</v>
      </c>
      <c r="I1150" s="366" t="s">
        <v>1319</v>
      </c>
      <c r="J1150" s="366" t="s">
        <v>608</v>
      </c>
      <c r="K1150" s="367" t="s">
        <v>48</v>
      </c>
      <c r="L1150" s="368"/>
      <c r="M1150" s="368" t="s">
        <v>34</v>
      </c>
      <c r="N1150" s="367">
        <v>301426</v>
      </c>
      <c r="O1150" s="367" t="s">
        <v>1321</v>
      </c>
      <c r="P1150" s="371">
        <v>41018</v>
      </c>
      <c r="Q1150" s="372">
        <v>149533380.91</v>
      </c>
      <c r="R1150" s="372">
        <v>68542307.20948413</v>
      </c>
      <c r="S1150" s="367">
        <v>60</v>
      </c>
      <c r="T1150" s="369">
        <v>9.3957386534859078E-2</v>
      </c>
      <c r="U1150" s="369">
        <v>1.2146054744673627</v>
      </c>
      <c r="V1150" s="369">
        <v>0.12892586751284174</v>
      </c>
      <c r="W1150" s="369">
        <v>1.2639045955992376</v>
      </c>
      <c r="X1150" s="369">
        <v>0.18065768368860913</v>
      </c>
      <c r="Y1150" s="369">
        <v>1.3699600337848854</v>
      </c>
      <c r="Z1150" s="369">
        <v>0.24093723173512638</v>
      </c>
      <c r="AA1150" s="369">
        <v>1.3695653342049681</v>
      </c>
      <c r="AB1150" s="369">
        <v>1.5989913530040476E-3</v>
      </c>
      <c r="AC1150" s="373">
        <v>15.100146857032978</v>
      </c>
      <c r="AD1150" s="555">
        <v>13054656000139</v>
      </c>
      <c r="AE1150" s="370" t="s">
        <v>2565</v>
      </c>
      <c r="AF1150" s="370" t="s">
        <v>2278</v>
      </c>
      <c r="AG1150" s="374" t="s">
        <v>1444</v>
      </c>
      <c r="AH1150" s="374" t="s">
        <v>2279</v>
      </c>
      <c r="AI1150" s="374">
        <v>10000</v>
      </c>
      <c r="AJ1150" s="374">
        <v>1000</v>
      </c>
      <c r="AK1150" s="374">
        <v>0</v>
      </c>
      <c r="AL1150" s="369">
        <v>4.0000000000000001E-3</v>
      </c>
      <c r="AM1150" s="369">
        <v>0.2</v>
      </c>
      <c r="AN1150" s="369" t="s">
        <v>64</v>
      </c>
      <c r="AO1150" s="367" t="s">
        <v>1324</v>
      </c>
      <c r="AP1150" s="370" t="s">
        <v>13</v>
      </c>
      <c r="AQ1150" s="376" t="s">
        <v>671</v>
      </c>
      <c r="AR1150" s="369">
        <v>1.92E-3</v>
      </c>
      <c r="AS1150" s="369">
        <v>1.92E-3</v>
      </c>
      <c r="AT1150" s="369"/>
      <c r="AX1150" s="680"/>
      <c r="AY1150" s="681"/>
      <c r="AZ1150" s="681"/>
      <c r="BA1150" s="681"/>
      <c r="BB1150" s="682"/>
      <c r="BC1150" s="681"/>
      <c r="BD1150" s="681"/>
      <c r="BE1150" s="681"/>
      <c r="BF1150" s="681"/>
      <c r="BG1150" s="682"/>
      <c r="BH1150" s="682"/>
      <c r="BI1150" s="683"/>
      <c r="BJ1150" s="683"/>
      <c r="BK1150" s="683"/>
      <c r="BL1150" s="682"/>
      <c r="BM1150" s="682"/>
      <c r="BN1150" s="682"/>
      <c r="BO1150" s="682"/>
      <c r="BP1150" s="682"/>
      <c r="BQ1150" s="682"/>
      <c r="BR1150" s="682"/>
      <c r="BS1150" s="682"/>
      <c r="BT1150" s="685"/>
      <c r="BU1150" s="686"/>
      <c r="BV1150" s="684"/>
      <c r="BW1150" s="687"/>
    </row>
    <row r="1151" spans="2:75" ht="15.75" customHeight="1">
      <c r="B1151" s="363" t="s">
        <v>490</v>
      </c>
      <c r="C1151" s="364">
        <v>34780531000166</v>
      </c>
      <c r="D1151" s="365" t="s">
        <v>11</v>
      </c>
      <c r="E1151" s="365" t="s">
        <v>620</v>
      </c>
      <c r="F1151" s="365" t="s">
        <v>685</v>
      </c>
      <c r="G1151" s="366" t="s">
        <v>738</v>
      </c>
      <c r="H1151" s="366" t="s">
        <v>34</v>
      </c>
      <c r="I1151" s="366" t="s">
        <v>1319</v>
      </c>
      <c r="J1151" s="366" t="s">
        <v>608</v>
      </c>
      <c r="K1151" s="367" t="s">
        <v>48</v>
      </c>
      <c r="L1151" s="368"/>
      <c r="M1151" s="368" t="s">
        <v>34</v>
      </c>
      <c r="N1151" s="367">
        <v>508926</v>
      </c>
      <c r="O1151" s="367" t="s">
        <v>1321</v>
      </c>
      <c r="P1151" s="371">
        <v>43735</v>
      </c>
      <c r="Q1151" s="372">
        <v>155779292.25</v>
      </c>
      <c r="R1151" s="372">
        <v>70478943.399444431</v>
      </c>
      <c r="S1151" s="367">
        <v>45</v>
      </c>
      <c r="T1151" s="369">
        <v>9.4302304837376782E-2</v>
      </c>
      <c r="U1151" s="369">
        <v>1.2190643006856352</v>
      </c>
      <c r="V1151" s="369">
        <v>0.12944544813671044</v>
      </c>
      <c r="W1151" s="369">
        <v>1.2689982230532206</v>
      </c>
      <c r="X1151" s="369">
        <v>0.19191222520147266</v>
      </c>
      <c r="Y1151" s="369">
        <v>1.4553052665831296</v>
      </c>
      <c r="Z1151" s="369" t="s">
        <v>1421</v>
      </c>
      <c r="AA1151" s="369" t="s">
        <v>1421</v>
      </c>
      <c r="AB1151" s="369">
        <v>1.4421644476304053E-3</v>
      </c>
      <c r="AC1151" s="373">
        <v>17.061248636502103</v>
      </c>
      <c r="AD1151" s="555">
        <v>34780492000105</v>
      </c>
      <c r="AE1151" s="370" t="s">
        <v>2565</v>
      </c>
      <c r="AF1151" s="370" t="s">
        <v>2278</v>
      </c>
      <c r="AG1151" s="374" t="s">
        <v>1444</v>
      </c>
      <c r="AH1151" s="374" t="s">
        <v>2279</v>
      </c>
      <c r="AI1151" s="374">
        <v>10000</v>
      </c>
      <c r="AJ1151" s="374">
        <v>1000</v>
      </c>
      <c r="AK1151" s="374">
        <v>1000</v>
      </c>
      <c r="AL1151" s="369">
        <v>9.1000000000000004E-3</v>
      </c>
      <c r="AM1151" s="369">
        <v>0.2</v>
      </c>
      <c r="AN1151" s="369" t="s">
        <v>64</v>
      </c>
      <c r="AO1151" s="367" t="s">
        <v>1324</v>
      </c>
      <c r="AP1151" s="370" t="s">
        <v>13</v>
      </c>
      <c r="AQ1151" s="376" t="s">
        <v>671</v>
      </c>
      <c r="AR1151" s="369">
        <v>2.4269700000000001E-3</v>
      </c>
      <c r="AS1151" s="369">
        <v>2.4269700000000001E-3</v>
      </c>
      <c r="AT1151" s="369"/>
      <c r="AX1151" s="680"/>
      <c r="AY1151" s="681"/>
      <c r="AZ1151" s="681"/>
      <c r="BA1151" s="681"/>
      <c r="BB1151" s="682"/>
      <c r="BC1151" s="681"/>
      <c r="BD1151" s="681"/>
      <c r="BE1151" s="681"/>
      <c r="BF1151" s="681"/>
      <c r="BG1151" s="682"/>
      <c r="BH1151" s="682"/>
      <c r="BI1151" s="683"/>
      <c r="BJ1151" s="683"/>
      <c r="BK1151" s="683"/>
      <c r="BL1151" s="682"/>
      <c r="BM1151" s="682"/>
      <c r="BN1151" s="682"/>
      <c r="BO1151" s="682"/>
      <c r="BP1151" s="682"/>
      <c r="BQ1151" s="682"/>
      <c r="BR1151" s="682"/>
      <c r="BS1151" s="682"/>
      <c r="BT1151" s="685"/>
      <c r="BU1151" s="686"/>
      <c r="BV1151" s="684"/>
      <c r="BW1151" s="687"/>
    </row>
    <row r="1152" spans="2:75" ht="15.75" customHeight="1">
      <c r="B1152" s="363" t="s">
        <v>1190</v>
      </c>
      <c r="C1152" s="364">
        <v>14550994000124</v>
      </c>
      <c r="D1152" s="365" t="s">
        <v>14</v>
      </c>
      <c r="E1152" s="365" t="s">
        <v>607</v>
      </c>
      <c r="F1152" s="365"/>
      <c r="G1152" s="366"/>
      <c r="H1152" s="366" t="s">
        <v>34</v>
      </c>
      <c r="I1152" s="366" t="s">
        <v>34</v>
      </c>
      <c r="J1152" s="366" t="s">
        <v>608</v>
      </c>
      <c r="K1152" s="367" t="s">
        <v>48</v>
      </c>
      <c r="L1152" s="368"/>
      <c r="M1152" s="368" t="s">
        <v>34</v>
      </c>
      <c r="N1152" s="367">
        <v>292966</v>
      </c>
      <c r="O1152" s="367" t="s">
        <v>1321</v>
      </c>
      <c r="P1152" s="371">
        <v>40893</v>
      </c>
      <c r="Q1152" s="372">
        <v>343553111.38</v>
      </c>
      <c r="R1152" s="372">
        <v>342992366.87</v>
      </c>
      <c r="S1152" s="367">
        <v>3</v>
      </c>
      <c r="T1152" s="369">
        <v>1.3555454574188053E-2</v>
      </c>
      <c r="U1152" s="369">
        <v>0.17523400705269687</v>
      </c>
      <c r="V1152" s="369">
        <v>-0.11486476674455048</v>
      </c>
      <c r="W1152" s="369">
        <v>-1.1260587914710853</v>
      </c>
      <c r="X1152" s="369">
        <v>4.6181944000915909E-3</v>
      </c>
      <c r="Y1152" s="369">
        <v>3.5020607079628799E-2</v>
      </c>
      <c r="Z1152" s="369">
        <v>-8.2731127365343049E-3</v>
      </c>
      <c r="AA1152" s="369">
        <v>-4.7027054840503894E-2</v>
      </c>
      <c r="AB1152" s="369">
        <v>0.20393382918150199</v>
      </c>
      <c r="AC1152" s="373">
        <v>-0.97269262854411587</v>
      </c>
      <c r="AD1152" s="555">
        <v>0</v>
      </c>
      <c r="AE1152" s="370" t="s">
        <v>2566</v>
      </c>
      <c r="AF1152" s="370" t="s">
        <v>2284</v>
      </c>
      <c r="AG1152" s="374" t="s">
        <v>719</v>
      </c>
      <c r="AH1152" s="374" t="s">
        <v>2282</v>
      </c>
      <c r="AI1152" s="374">
        <v>5000</v>
      </c>
      <c r="AJ1152" s="374">
        <v>300</v>
      </c>
      <c r="AK1152" s="374">
        <v>300</v>
      </c>
      <c r="AL1152" s="369">
        <v>0.02</v>
      </c>
      <c r="AM1152" s="369">
        <v>0.2</v>
      </c>
      <c r="AN1152" s="369" t="s">
        <v>666</v>
      </c>
      <c r="AO1152" s="367" t="s">
        <v>1324</v>
      </c>
      <c r="AP1152" s="370" t="s">
        <v>716</v>
      </c>
      <c r="AQ1152" s="376" t="s">
        <v>670</v>
      </c>
      <c r="AR1152" s="369">
        <v>4.0000000000000001E-3</v>
      </c>
      <c r="AS1152" s="369">
        <v>4.0000000000000001E-3</v>
      </c>
      <c r="AT1152" s="369"/>
      <c r="AX1152" s="680"/>
      <c r="AY1152" s="681"/>
      <c r="AZ1152" s="681"/>
      <c r="BA1152" s="681"/>
      <c r="BB1152" s="682"/>
      <c r="BC1152" s="681"/>
      <c r="BD1152" s="681"/>
      <c r="BE1152" s="681"/>
      <c r="BF1152" s="681"/>
      <c r="BG1152" s="682"/>
      <c r="BH1152" s="682"/>
      <c r="BI1152" s="683"/>
      <c r="BJ1152" s="683"/>
      <c r="BK1152" s="683"/>
      <c r="BL1152" s="682"/>
      <c r="BM1152" s="682"/>
      <c r="BN1152" s="682"/>
      <c r="BO1152" s="682"/>
      <c r="BP1152" s="682"/>
      <c r="BQ1152" s="682"/>
      <c r="BR1152" s="682"/>
      <c r="BS1152" s="682"/>
      <c r="BT1152" s="685"/>
      <c r="BU1152" s="686"/>
      <c r="BV1152" s="684"/>
      <c r="BW1152" s="687"/>
    </row>
    <row r="1153" spans="2:75" ht="15.75" customHeight="1">
      <c r="B1153" s="363" t="s">
        <v>377</v>
      </c>
      <c r="C1153" s="364">
        <v>29722466000182</v>
      </c>
      <c r="D1153" s="365" t="s">
        <v>14</v>
      </c>
      <c r="E1153" s="365" t="s">
        <v>607</v>
      </c>
      <c r="F1153" s="365"/>
      <c r="G1153" s="366"/>
      <c r="H1153" s="366" t="s">
        <v>34</v>
      </c>
      <c r="I1153" s="366" t="s">
        <v>34</v>
      </c>
      <c r="J1153" s="366" t="s">
        <v>608</v>
      </c>
      <c r="K1153" s="367" t="s">
        <v>48</v>
      </c>
      <c r="L1153" s="368"/>
      <c r="M1153" s="368" t="s">
        <v>34</v>
      </c>
      <c r="N1153" s="367">
        <v>466352</v>
      </c>
      <c r="O1153" s="367" t="s">
        <v>1321</v>
      </c>
      <c r="P1153" s="371">
        <v>43249</v>
      </c>
      <c r="Q1153" s="372">
        <v>13558017.65</v>
      </c>
      <c r="R1153" s="372">
        <v>13806224.811944446</v>
      </c>
      <c r="S1153" s="367">
        <v>3</v>
      </c>
      <c r="T1153" s="369">
        <v>7.4355281295230391E-2</v>
      </c>
      <c r="U1153" s="369">
        <v>0.96120523406896585</v>
      </c>
      <c r="V1153" s="369">
        <v>-4.5209994007946674E-2</v>
      </c>
      <c r="W1153" s="369">
        <v>-0.44320911153043996</v>
      </c>
      <c r="X1153" s="369">
        <v>5.9895001958977012E-2</v>
      </c>
      <c r="Y1153" s="369">
        <v>0.45419468041391475</v>
      </c>
      <c r="Z1153" s="369">
        <v>-2.556214057018058E-2</v>
      </c>
      <c r="AA1153" s="369">
        <v>-0.14530349394684172</v>
      </c>
      <c r="AB1153" s="369">
        <v>0.20573006766140792</v>
      </c>
      <c r="AC1153" s="373">
        <v>-0.59423063051985214</v>
      </c>
      <c r="AD1153" s="555">
        <v>0</v>
      </c>
      <c r="AE1153" s="370" t="s">
        <v>2566</v>
      </c>
      <c r="AF1153" s="370" t="s">
        <v>2284</v>
      </c>
      <c r="AG1153" s="374" t="s">
        <v>719</v>
      </c>
      <c r="AH1153" s="374" t="s">
        <v>2282</v>
      </c>
      <c r="AI1153" s="374">
        <v>1000</v>
      </c>
      <c r="AJ1153" s="374">
        <v>1000</v>
      </c>
      <c r="AK1153" s="374">
        <v>1000</v>
      </c>
      <c r="AL1153" s="369">
        <v>1.95E-2</v>
      </c>
      <c r="AM1153" s="369">
        <v>0.2</v>
      </c>
      <c r="AN1153" s="369" t="s">
        <v>666</v>
      </c>
      <c r="AO1153" s="367" t="s">
        <v>1324</v>
      </c>
      <c r="AP1153" s="370" t="s">
        <v>716</v>
      </c>
      <c r="AQ1153" s="376" t="s">
        <v>670</v>
      </c>
      <c r="AR1153" s="369">
        <v>3.8999999999999998E-3</v>
      </c>
      <c r="AS1153" s="369">
        <v>3.8999999999999998E-3</v>
      </c>
      <c r="AT1153" s="369"/>
      <c r="AX1153" s="680"/>
      <c r="AY1153" s="681"/>
      <c r="AZ1153" s="681"/>
      <c r="BA1153" s="681"/>
      <c r="BB1153" s="682"/>
      <c r="BC1153" s="681"/>
      <c r="BD1153" s="681"/>
      <c r="BE1153" s="681"/>
      <c r="BF1153" s="681"/>
      <c r="BG1153" s="682"/>
      <c r="BH1153" s="682"/>
      <c r="BI1153" s="683"/>
      <c r="BJ1153" s="683"/>
      <c r="BK1153" s="683"/>
      <c r="BL1153" s="682"/>
      <c r="BM1153" s="682"/>
      <c r="BN1153" s="682"/>
      <c r="BO1153" s="682"/>
      <c r="BP1153" s="682"/>
      <c r="BQ1153" s="682"/>
      <c r="BR1153" s="682"/>
      <c r="BS1153" s="682"/>
      <c r="BT1153" s="685"/>
      <c r="BU1153" s="686"/>
      <c r="BV1153" s="684"/>
      <c r="BW1153" s="687"/>
    </row>
    <row r="1154" spans="2:75" ht="15.75" customHeight="1">
      <c r="B1154" s="363" t="s">
        <v>1191</v>
      </c>
      <c r="C1154" s="364">
        <v>10462072000104</v>
      </c>
      <c r="D1154" s="365" t="s">
        <v>13</v>
      </c>
      <c r="E1154" s="365" t="s">
        <v>615</v>
      </c>
      <c r="F1154" s="365" t="s">
        <v>619</v>
      </c>
      <c r="G1154" s="366" t="s">
        <v>34</v>
      </c>
      <c r="H1154" s="366" t="s">
        <v>1337</v>
      </c>
      <c r="I1154" s="366" t="s">
        <v>34</v>
      </c>
      <c r="J1154" s="366"/>
      <c r="K1154" s="367" t="s">
        <v>48</v>
      </c>
      <c r="L1154" s="368"/>
      <c r="M1154" s="368" t="s">
        <v>1418</v>
      </c>
      <c r="N1154" s="367">
        <v>247995</v>
      </c>
      <c r="O1154" s="367" t="s">
        <v>1321</v>
      </c>
      <c r="P1154" s="371">
        <v>40304</v>
      </c>
      <c r="Q1154" s="372">
        <v>33746442.549999997</v>
      </c>
      <c r="R1154" s="372">
        <v>24478444.278690472</v>
      </c>
      <c r="S1154" s="367">
        <v>5</v>
      </c>
      <c r="T1154" s="369">
        <v>9.4115981776665913E-2</v>
      </c>
      <c r="U1154" s="369">
        <v>1.2166556661130359</v>
      </c>
      <c r="V1154" s="369">
        <v>0.10068458669560409</v>
      </c>
      <c r="W1154" s="369">
        <v>0.98704561222291953</v>
      </c>
      <c r="X1154" s="369">
        <v>0.16259854773410765</v>
      </c>
      <c r="Y1154" s="369">
        <v>1.2330143252093324</v>
      </c>
      <c r="Z1154" s="369">
        <v>0.19373843756893994</v>
      </c>
      <c r="AA1154" s="369">
        <v>1.1012720868692951</v>
      </c>
      <c r="AB1154" s="369">
        <v>3.5042492787998959E-2</v>
      </c>
      <c r="AC1154" s="373">
        <v>-1.6842748119390096E-2</v>
      </c>
      <c r="AD1154" s="555">
        <v>0</v>
      </c>
      <c r="AE1154" s="370" t="s">
        <v>2566</v>
      </c>
      <c r="AF1154" s="370" t="s">
        <v>2284</v>
      </c>
      <c r="AG1154" s="374" t="s">
        <v>719</v>
      </c>
      <c r="AH1154" s="374" t="s">
        <v>2282</v>
      </c>
      <c r="AI1154" s="374">
        <v>1000</v>
      </c>
      <c r="AJ1154" s="374">
        <v>1000</v>
      </c>
      <c r="AK1154" s="374">
        <v>1000</v>
      </c>
      <c r="AL1154" s="369">
        <v>8.0000000000000002E-3</v>
      </c>
      <c r="AM1154" s="369">
        <v>0.2</v>
      </c>
      <c r="AN1154" s="369" t="s">
        <v>64</v>
      </c>
      <c r="AO1154" s="367" t="s">
        <v>1324</v>
      </c>
      <c r="AP1154" s="370" t="s">
        <v>13</v>
      </c>
      <c r="AQ1154" s="376" t="s">
        <v>686</v>
      </c>
      <c r="AR1154" s="369">
        <v>2E-3</v>
      </c>
      <c r="AS1154" s="369">
        <v>2E-3</v>
      </c>
      <c r="AT1154" s="369"/>
      <c r="AX1154" s="680"/>
      <c r="AY1154" s="681"/>
      <c r="AZ1154" s="681"/>
      <c r="BA1154" s="681"/>
      <c r="BB1154" s="682"/>
      <c r="BC1154" s="681"/>
      <c r="BD1154" s="681"/>
      <c r="BE1154" s="681"/>
      <c r="BF1154" s="681"/>
      <c r="BG1154" s="682"/>
      <c r="BH1154" s="682"/>
      <c r="BI1154" s="683"/>
      <c r="BJ1154" s="683"/>
      <c r="BK1154" s="683"/>
      <c r="BL1154" s="682"/>
      <c r="BM1154" s="682"/>
      <c r="BN1154" s="682"/>
      <c r="BO1154" s="682"/>
      <c r="BP1154" s="682"/>
      <c r="BQ1154" s="682"/>
      <c r="BR1154" s="682"/>
      <c r="BS1154" s="682"/>
      <c r="BT1154" s="685"/>
      <c r="BU1154" s="686"/>
      <c r="BV1154" s="684"/>
      <c r="BW1154" s="687"/>
    </row>
    <row r="1155" spans="2:75" ht="15.75" customHeight="1">
      <c r="B1155" s="363" t="s">
        <v>378</v>
      </c>
      <c r="C1155" s="364">
        <v>21082291000184</v>
      </c>
      <c r="D1155" s="365" t="s">
        <v>14</v>
      </c>
      <c r="E1155" s="365" t="s">
        <v>607</v>
      </c>
      <c r="F1155" s="365"/>
      <c r="G1155" s="366"/>
      <c r="H1155" s="366" t="s">
        <v>34</v>
      </c>
      <c r="I1155" s="366" t="s">
        <v>34</v>
      </c>
      <c r="J1155" s="366" t="s">
        <v>608</v>
      </c>
      <c r="K1155" s="367" t="s">
        <v>48</v>
      </c>
      <c r="L1155" s="368"/>
      <c r="M1155" s="368" t="s">
        <v>1418</v>
      </c>
      <c r="N1155" s="367">
        <v>462209</v>
      </c>
      <c r="O1155" s="367" t="s">
        <v>1321</v>
      </c>
      <c r="P1155" s="371">
        <v>43203</v>
      </c>
      <c r="Q1155" s="372">
        <v>18545822.710000001</v>
      </c>
      <c r="R1155" s="372">
        <v>18911942.755158734</v>
      </c>
      <c r="S1155" s="367">
        <v>37</v>
      </c>
      <c r="T1155" s="369">
        <v>-5.2386658923515572E-3</v>
      </c>
      <c r="U1155" s="369">
        <v>-6.7721256480404043E-2</v>
      </c>
      <c r="V1155" s="369">
        <v>-0.2023670074466849</v>
      </c>
      <c r="W1155" s="369">
        <v>-1.9838733346824586</v>
      </c>
      <c r="X1155" s="369">
        <v>-0.13059255437464823</v>
      </c>
      <c r="Y1155" s="369">
        <v>-0.99030706333819796</v>
      </c>
      <c r="Z1155" s="369">
        <v>-0.10213440068459312</v>
      </c>
      <c r="AA1155" s="369">
        <v>-0.58056504426511901</v>
      </c>
      <c r="AB1155" s="369">
        <v>0.22560608656301373</v>
      </c>
      <c r="AC1155" s="373">
        <v>-1.3198093665445521</v>
      </c>
      <c r="AD1155" s="555">
        <v>0</v>
      </c>
      <c r="AE1155" s="370" t="s">
        <v>2566</v>
      </c>
      <c r="AF1155" s="370" t="s">
        <v>2284</v>
      </c>
      <c r="AG1155" s="374" t="s">
        <v>719</v>
      </c>
      <c r="AH1155" s="374" t="s">
        <v>2282</v>
      </c>
      <c r="AI1155" s="374">
        <v>1000</v>
      </c>
      <c r="AJ1155" s="374">
        <v>1000</v>
      </c>
      <c r="AK1155" s="374">
        <v>1000</v>
      </c>
      <c r="AL1155" s="369">
        <v>6.9999999999999993E-3</v>
      </c>
      <c r="AM1155" s="369">
        <v>0.1</v>
      </c>
      <c r="AN1155" s="369" t="s">
        <v>666</v>
      </c>
      <c r="AO1155" s="367" t="s">
        <v>1324</v>
      </c>
      <c r="AP1155" s="370" t="s">
        <v>716</v>
      </c>
      <c r="AQ1155" s="376" t="s">
        <v>659</v>
      </c>
      <c r="AR1155" s="369">
        <v>2E-3</v>
      </c>
      <c r="AS1155" s="369">
        <v>2E-3</v>
      </c>
      <c r="AT1155" s="369"/>
      <c r="AX1155" s="680"/>
      <c r="AY1155" s="681"/>
      <c r="AZ1155" s="681"/>
      <c r="BA1155" s="681"/>
      <c r="BB1155" s="682"/>
      <c r="BC1155" s="681"/>
      <c r="BD1155" s="681"/>
      <c r="BE1155" s="681"/>
      <c r="BF1155" s="681"/>
      <c r="BG1155" s="682"/>
      <c r="BH1155" s="682"/>
      <c r="BI1155" s="683"/>
      <c r="BJ1155" s="683"/>
      <c r="BK1155" s="683"/>
      <c r="BL1155" s="682"/>
      <c r="BM1155" s="682"/>
      <c r="BN1155" s="682"/>
      <c r="BO1155" s="682"/>
      <c r="BP1155" s="682"/>
      <c r="BQ1155" s="682"/>
      <c r="BR1155" s="682"/>
      <c r="BS1155" s="682"/>
      <c r="BT1155" s="685"/>
      <c r="BU1155" s="686"/>
      <c r="BV1155" s="684"/>
      <c r="BW1155" s="687"/>
    </row>
    <row r="1156" spans="2:75" ht="15.75" customHeight="1">
      <c r="B1156" s="363" t="s">
        <v>1192</v>
      </c>
      <c r="C1156" s="364">
        <v>28206220000195</v>
      </c>
      <c r="D1156" s="365" t="s">
        <v>11</v>
      </c>
      <c r="E1156" s="365" t="s">
        <v>620</v>
      </c>
      <c r="F1156" s="365" t="s">
        <v>663</v>
      </c>
      <c r="G1156" s="366" t="s">
        <v>738</v>
      </c>
      <c r="H1156" s="366" t="s">
        <v>34</v>
      </c>
      <c r="I1156" s="366"/>
      <c r="J1156" s="366" t="s">
        <v>608</v>
      </c>
      <c r="K1156" s="367" t="s">
        <v>48</v>
      </c>
      <c r="L1156" s="368" t="s">
        <v>715</v>
      </c>
      <c r="M1156" s="368" t="s">
        <v>34</v>
      </c>
      <c r="N1156" s="367">
        <v>476791</v>
      </c>
      <c r="O1156" s="367" t="s">
        <v>1321</v>
      </c>
      <c r="P1156" s="371">
        <v>43388</v>
      </c>
      <c r="Q1156" s="372">
        <v>205608615.16</v>
      </c>
      <c r="R1156" s="372">
        <v>157915582.55281752</v>
      </c>
      <c r="S1156" s="367">
        <v>1</v>
      </c>
      <c r="T1156" s="369">
        <v>8.512216587379573E-2</v>
      </c>
      <c r="U1156" s="369">
        <v>1.1003908525113413</v>
      </c>
      <c r="V1156" s="369">
        <v>0.1148217267458993</v>
      </c>
      <c r="W1156" s="369">
        <v>1.1256368555699414</v>
      </c>
      <c r="X1156" s="369">
        <v>0.17349807109485571</v>
      </c>
      <c r="Y1156" s="369">
        <v>1.3156673908672925</v>
      </c>
      <c r="Z1156" s="369">
        <v>0.1993403250823651</v>
      </c>
      <c r="AA1156" s="369">
        <v>1.1331150315617828</v>
      </c>
      <c r="AB1156" s="369">
        <v>1.972851274573893E-3</v>
      </c>
      <c r="AC1156" s="373">
        <v>5.8635014634831348</v>
      </c>
      <c r="AD1156" s="555">
        <v>0</v>
      </c>
      <c r="AE1156" s="370" t="s">
        <v>2566</v>
      </c>
      <c r="AF1156" s="370" t="s">
        <v>2284</v>
      </c>
      <c r="AG1156" s="374" t="s">
        <v>719</v>
      </c>
      <c r="AH1156" s="374" t="s">
        <v>2282</v>
      </c>
      <c r="AI1156" s="374">
        <v>1000</v>
      </c>
      <c r="AJ1156" s="374">
        <v>1000</v>
      </c>
      <c r="AK1156" s="374">
        <v>1000</v>
      </c>
      <c r="AL1156" s="369">
        <v>5.0000000000000001E-3</v>
      </c>
      <c r="AM1156" s="369" t="s">
        <v>34</v>
      </c>
      <c r="AN1156" s="369" t="s">
        <v>2291</v>
      </c>
      <c r="AO1156" s="367" t="s">
        <v>1324</v>
      </c>
      <c r="AP1156" s="370" t="s">
        <v>11</v>
      </c>
      <c r="AQ1156" s="376" t="s">
        <v>669</v>
      </c>
      <c r="AR1156" s="369">
        <v>1.3333333333333333E-3</v>
      </c>
      <c r="AS1156" s="369">
        <v>1.3333333333333333E-3</v>
      </c>
      <c r="AT1156" s="369"/>
      <c r="AX1156" s="680"/>
      <c r="AY1156" s="681"/>
      <c r="AZ1156" s="681"/>
      <c r="BA1156" s="681"/>
      <c r="BB1156" s="682"/>
      <c r="BC1156" s="681"/>
      <c r="BD1156" s="681"/>
      <c r="BE1156" s="681"/>
      <c r="BF1156" s="681"/>
      <c r="BG1156" s="682"/>
      <c r="BH1156" s="682"/>
      <c r="BI1156" s="683"/>
      <c r="BJ1156" s="683"/>
      <c r="BK1156" s="683"/>
      <c r="BL1156" s="682"/>
      <c r="BM1156" s="682"/>
      <c r="BN1156" s="682"/>
      <c r="BO1156" s="682"/>
      <c r="BP1156" s="682"/>
      <c r="BQ1156" s="682"/>
      <c r="BR1156" s="682"/>
      <c r="BS1156" s="682"/>
      <c r="BT1156" s="685"/>
      <c r="BU1156" s="686"/>
      <c r="BV1156" s="684"/>
      <c r="BW1156" s="687"/>
    </row>
    <row r="1157" spans="2:75" ht="15.75" customHeight="1">
      <c r="B1157" s="363" t="s">
        <v>379</v>
      </c>
      <c r="C1157" s="364">
        <v>7552643000197</v>
      </c>
      <c r="D1157" s="365" t="s">
        <v>13</v>
      </c>
      <c r="E1157" s="365" t="s">
        <v>615</v>
      </c>
      <c r="F1157" s="365" t="s">
        <v>619</v>
      </c>
      <c r="G1157" s="366" t="s">
        <v>34</v>
      </c>
      <c r="H1157" s="366" t="s">
        <v>1338</v>
      </c>
      <c r="I1157" s="366" t="s">
        <v>34</v>
      </c>
      <c r="J1157" s="366"/>
      <c r="K1157" s="367" t="s">
        <v>48</v>
      </c>
      <c r="L1157" s="368"/>
      <c r="M1157" s="368" t="s">
        <v>34</v>
      </c>
      <c r="N1157" s="367">
        <v>160253</v>
      </c>
      <c r="O1157" s="367" t="s">
        <v>1321</v>
      </c>
      <c r="P1157" s="371">
        <v>38644</v>
      </c>
      <c r="Q1157" s="372">
        <v>62476183.460000001</v>
      </c>
      <c r="R1157" s="372">
        <v>62884290.630952351</v>
      </c>
      <c r="S1157" s="367">
        <v>4</v>
      </c>
      <c r="T1157" s="369">
        <v>7.7188445461813915E-2</v>
      </c>
      <c r="U1157" s="369">
        <v>0.99783010023124896</v>
      </c>
      <c r="V1157" s="369">
        <v>0.13920771019283573</v>
      </c>
      <c r="W1157" s="369">
        <v>1.3647010336234253</v>
      </c>
      <c r="X1157" s="369">
        <v>0.3607737904204551</v>
      </c>
      <c r="Y1157" s="369">
        <v>2.735813191123468</v>
      </c>
      <c r="Z1157" s="369">
        <v>0.37326990538937999</v>
      </c>
      <c r="AA1157" s="369">
        <v>2.1217871519552798</v>
      </c>
      <c r="AB1157" s="369">
        <v>0.1937875536367436</v>
      </c>
      <c r="AC1157" s="373">
        <v>0.26796273699240886</v>
      </c>
      <c r="AD1157" s="555">
        <v>44836341000177</v>
      </c>
      <c r="AE1157" s="370" t="s">
        <v>2567</v>
      </c>
      <c r="AF1157" s="370" t="s">
        <v>2287</v>
      </c>
      <c r="AG1157" s="374" t="s">
        <v>1445</v>
      </c>
      <c r="AH1157" s="374" t="s">
        <v>2282</v>
      </c>
      <c r="AI1157" s="374">
        <v>1000</v>
      </c>
      <c r="AJ1157" s="374">
        <v>100</v>
      </c>
      <c r="AK1157" s="374">
        <v>100</v>
      </c>
      <c r="AL1157" s="369">
        <v>0.02</v>
      </c>
      <c r="AM1157" s="369">
        <v>0.2</v>
      </c>
      <c r="AN1157" s="369" t="s">
        <v>64</v>
      </c>
      <c r="AO1157" s="367" t="s">
        <v>1324</v>
      </c>
      <c r="AP1157" s="370" t="s">
        <v>13</v>
      </c>
      <c r="AQ1157" s="376" t="s">
        <v>664</v>
      </c>
      <c r="AR1157" s="369">
        <v>5.0000000000000001E-3</v>
      </c>
      <c r="AS1157" s="369">
        <v>5.0000000000000001E-3</v>
      </c>
      <c r="AT1157" s="369"/>
      <c r="AX1157" s="680"/>
      <c r="AY1157" s="681"/>
      <c r="AZ1157" s="681"/>
      <c r="BA1157" s="681"/>
      <c r="BB1157" s="682"/>
      <c r="BC1157" s="681"/>
      <c r="BD1157" s="681"/>
      <c r="BE1157" s="681"/>
      <c r="BF1157" s="681"/>
      <c r="BG1157" s="682"/>
      <c r="BH1157" s="682"/>
      <c r="BI1157" s="683"/>
      <c r="BJ1157" s="683"/>
      <c r="BK1157" s="683"/>
      <c r="BL1157" s="682"/>
      <c r="BM1157" s="682"/>
      <c r="BN1157" s="682"/>
      <c r="BO1157" s="682"/>
      <c r="BP1157" s="682"/>
      <c r="BQ1157" s="682"/>
      <c r="BR1157" s="682"/>
      <c r="BS1157" s="682"/>
      <c r="BT1157" s="685"/>
      <c r="BU1157" s="686"/>
      <c r="BV1157" s="684"/>
      <c r="BW1157" s="687"/>
    </row>
    <row r="1158" spans="2:75" ht="15.75" customHeight="1">
      <c r="B1158" s="363" t="s">
        <v>380</v>
      </c>
      <c r="C1158" s="364">
        <v>39959025000152</v>
      </c>
      <c r="D1158" s="365" t="s">
        <v>11</v>
      </c>
      <c r="E1158" s="365" t="s">
        <v>621</v>
      </c>
      <c r="F1158" s="365" t="s">
        <v>692</v>
      </c>
      <c r="G1158" s="366" t="s">
        <v>738</v>
      </c>
      <c r="H1158" s="366" t="s">
        <v>34</v>
      </c>
      <c r="I1158" s="366"/>
      <c r="J1158" s="366" t="s">
        <v>608</v>
      </c>
      <c r="K1158" s="367" t="s">
        <v>48</v>
      </c>
      <c r="L1158" s="368"/>
      <c r="M1158" s="368" t="s">
        <v>34</v>
      </c>
      <c r="N1158" s="367">
        <v>593141</v>
      </c>
      <c r="O1158" s="367" t="s">
        <v>1321</v>
      </c>
      <c r="P1158" s="371">
        <v>44225</v>
      </c>
      <c r="Q1158" s="372">
        <v>164381824.97</v>
      </c>
      <c r="R1158" s="372">
        <v>43048494.657896832</v>
      </c>
      <c r="S1158" s="367">
        <v>32</v>
      </c>
      <c r="T1158" s="369">
        <v>8.0294682804347595E-2</v>
      </c>
      <c r="U1158" s="369">
        <v>1.0379850366378358</v>
      </c>
      <c r="V1158" s="369">
        <v>0.12851917857672612</v>
      </c>
      <c r="W1158" s="369">
        <v>1.2599176841651556</v>
      </c>
      <c r="X1158" s="369" t="s">
        <v>1421</v>
      </c>
      <c r="Y1158" s="369" t="s">
        <v>1421</v>
      </c>
      <c r="Z1158" s="369" t="s">
        <v>1421</v>
      </c>
      <c r="AA1158" s="369" t="s">
        <v>1421</v>
      </c>
      <c r="AB1158" s="369">
        <v>2.9544733057220135E-2</v>
      </c>
      <c r="AC1158" s="373">
        <v>0.81970135044121295</v>
      </c>
      <c r="AD1158" s="555">
        <v>39723106000159</v>
      </c>
      <c r="AE1158" s="370" t="s">
        <v>2567</v>
      </c>
      <c r="AF1158" s="370" t="s">
        <v>2287</v>
      </c>
      <c r="AG1158" s="374" t="s">
        <v>1445</v>
      </c>
      <c r="AH1158" s="374" t="s">
        <v>2282</v>
      </c>
      <c r="AI1158" s="374">
        <v>1000</v>
      </c>
      <c r="AJ1158" s="374">
        <v>100</v>
      </c>
      <c r="AK1158" s="374">
        <v>100</v>
      </c>
      <c r="AL1158" s="369">
        <v>8.0000000000000002E-3</v>
      </c>
      <c r="AM1158" s="369" t="s">
        <v>34</v>
      </c>
      <c r="AN1158" s="369" t="s">
        <v>636</v>
      </c>
      <c r="AO1158" s="367" t="s">
        <v>1324</v>
      </c>
      <c r="AP1158" s="370" t="s">
        <v>11</v>
      </c>
      <c r="AQ1158" s="376" t="s">
        <v>675</v>
      </c>
      <c r="AR1158" s="369">
        <v>1.6000000000000001E-3</v>
      </c>
      <c r="AS1158" s="369">
        <v>1.6000000000000001E-3</v>
      </c>
      <c r="AT1158" s="369"/>
      <c r="AX1158" s="680"/>
      <c r="AY1158" s="681"/>
      <c r="AZ1158" s="681"/>
      <c r="BA1158" s="681"/>
      <c r="BB1158" s="682"/>
      <c r="BC1158" s="681"/>
      <c r="BD1158" s="681"/>
      <c r="BE1158" s="681"/>
      <c r="BF1158" s="681"/>
      <c r="BG1158" s="682"/>
      <c r="BH1158" s="682"/>
      <c r="BI1158" s="683"/>
      <c r="BJ1158" s="683"/>
      <c r="BK1158" s="683"/>
      <c r="BL1158" s="682"/>
      <c r="BM1158" s="682"/>
      <c r="BN1158" s="682"/>
      <c r="BO1158" s="682"/>
      <c r="BP1158" s="682"/>
      <c r="BQ1158" s="682"/>
      <c r="BR1158" s="682"/>
      <c r="BS1158" s="682"/>
      <c r="BT1158" s="685"/>
      <c r="BU1158" s="686"/>
      <c r="BV1158" s="684"/>
      <c r="BW1158" s="687"/>
    </row>
    <row r="1159" spans="2:75" ht="15.75" customHeight="1">
      <c r="B1159" s="363" t="s">
        <v>1306</v>
      </c>
      <c r="C1159" s="364">
        <v>36352361000144</v>
      </c>
      <c r="D1159" s="365" t="s">
        <v>11</v>
      </c>
      <c r="E1159" s="365" t="s">
        <v>620</v>
      </c>
      <c r="F1159" s="365" t="s">
        <v>692</v>
      </c>
      <c r="G1159" s="366" t="s">
        <v>738</v>
      </c>
      <c r="H1159" s="366" t="s">
        <v>34</v>
      </c>
      <c r="I1159" s="366"/>
      <c r="J1159" s="366" t="s">
        <v>608</v>
      </c>
      <c r="K1159" s="367" t="s">
        <v>48</v>
      </c>
      <c r="L1159" s="368"/>
      <c r="M1159" s="368" t="s">
        <v>34</v>
      </c>
      <c r="N1159" s="367">
        <v>641812</v>
      </c>
      <c r="O1159" s="367" t="s">
        <v>1321</v>
      </c>
      <c r="P1159" s="371">
        <v>44641</v>
      </c>
      <c r="Q1159" s="372">
        <v>42223906.950000003</v>
      </c>
      <c r="R1159" s="372" t="s">
        <v>1421</v>
      </c>
      <c r="S1159" s="367">
        <v>46</v>
      </c>
      <c r="T1159" s="369" t="s">
        <v>1421</v>
      </c>
      <c r="U1159" s="369" t="s">
        <v>1421</v>
      </c>
      <c r="V1159" s="369" t="s">
        <v>1421</v>
      </c>
      <c r="W1159" s="369" t="s">
        <v>1421</v>
      </c>
      <c r="X1159" s="369" t="s">
        <v>1421</v>
      </c>
      <c r="Y1159" s="369" t="s">
        <v>1421</v>
      </c>
      <c r="Z1159" s="369" t="s">
        <v>1421</v>
      </c>
      <c r="AA1159" s="369" t="s">
        <v>1421</v>
      </c>
      <c r="AB1159" s="369" t="s">
        <v>1421</v>
      </c>
      <c r="AC1159" s="373" t="s">
        <v>1421</v>
      </c>
      <c r="AD1159" s="555">
        <v>30676315000114</v>
      </c>
      <c r="AE1159" s="370" t="s">
        <v>2567</v>
      </c>
      <c r="AF1159" s="370" t="s">
        <v>2287</v>
      </c>
      <c r="AG1159" s="374" t="s">
        <v>1445</v>
      </c>
      <c r="AH1159" s="374" t="s">
        <v>2282</v>
      </c>
      <c r="AI1159" s="374">
        <v>1000</v>
      </c>
      <c r="AJ1159" s="374">
        <v>100</v>
      </c>
      <c r="AK1159" s="374">
        <v>100</v>
      </c>
      <c r="AL1159" s="369">
        <v>8.0000000000000002E-3</v>
      </c>
      <c r="AM1159" s="369" t="s">
        <v>34</v>
      </c>
      <c r="AN1159" s="369" t="s">
        <v>64</v>
      </c>
      <c r="AO1159" s="367" t="s">
        <v>1324</v>
      </c>
      <c r="AP1159" s="370" t="s">
        <v>11</v>
      </c>
      <c r="AQ1159" s="376" t="s">
        <v>675</v>
      </c>
      <c r="AR1159" s="369">
        <v>1.5999999999999999E-3</v>
      </c>
      <c r="AS1159" s="369">
        <v>1.5999999999999999E-3</v>
      </c>
      <c r="AT1159" s="369"/>
      <c r="AX1159" s="680"/>
      <c r="AY1159" s="681"/>
      <c r="AZ1159" s="681"/>
      <c r="BA1159" s="681"/>
      <c r="BB1159" s="682"/>
      <c r="BC1159" s="681"/>
      <c r="BD1159" s="681"/>
      <c r="BE1159" s="681"/>
      <c r="BF1159" s="681"/>
      <c r="BG1159" s="682"/>
      <c r="BH1159" s="682"/>
      <c r="BI1159" s="683"/>
      <c r="BJ1159" s="683"/>
      <c r="BK1159" s="683"/>
      <c r="BL1159" s="682"/>
      <c r="BM1159" s="682"/>
      <c r="BN1159" s="682"/>
      <c r="BO1159" s="682"/>
      <c r="BP1159" s="682"/>
      <c r="BQ1159" s="682"/>
      <c r="BR1159" s="682"/>
      <c r="BS1159" s="682"/>
      <c r="BT1159" s="685"/>
      <c r="BU1159" s="686"/>
      <c r="BV1159" s="684"/>
      <c r="BW1159" s="687"/>
    </row>
    <row r="1160" spans="2:75" ht="15.75" customHeight="1">
      <c r="B1160" s="363" t="s">
        <v>1193</v>
      </c>
      <c r="C1160" s="364">
        <v>26759909000111</v>
      </c>
      <c r="D1160" s="365" t="s">
        <v>11</v>
      </c>
      <c r="E1160" s="365" t="s">
        <v>620</v>
      </c>
      <c r="F1160" s="365" t="s">
        <v>692</v>
      </c>
      <c r="G1160" s="366" t="s">
        <v>738</v>
      </c>
      <c r="H1160" s="366" t="s">
        <v>34</v>
      </c>
      <c r="I1160" s="366"/>
      <c r="J1160" s="366" t="s">
        <v>608</v>
      </c>
      <c r="K1160" s="367" t="s">
        <v>48</v>
      </c>
      <c r="L1160" s="368"/>
      <c r="M1160" s="368" t="s">
        <v>34</v>
      </c>
      <c r="N1160" s="367">
        <v>442976</v>
      </c>
      <c r="O1160" s="367" t="s">
        <v>1324</v>
      </c>
      <c r="P1160" s="371">
        <v>42916</v>
      </c>
      <c r="Q1160" s="372">
        <v>627155034.49000001</v>
      </c>
      <c r="R1160" s="372">
        <v>510847612.86448413</v>
      </c>
      <c r="S1160" s="367">
        <v>31</v>
      </c>
      <c r="T1160" s="369">
        <v>8.559176619539266E-2</v>
      </c>
      <c r="U1160" s="369">
        <v>1.1064614675258579</v>
      </c>
      <c r="V1160" s="369">
        <v>0.11685347723827144</v>
      </c>
      <c r="W1160" s="369">
        <v>1.1455548040310164</v>
      </c>
      <c r="X1160" s="369">
        <v>0.20208746405599398</v>
      </c>
      <c r="Y1160" s="369">
        <v>1.5324659512564505</v>
      </c>
      <c r="Z1160" s="369">
        <v>0.21190224482632236</v>
      </c>
      <c r="AA1160" s="369">
        <v>1.2045210558133705</v>
      </c>
      <c r="AB1160" s="369">
        <v>1.3354935338420183E-2</v>
      </c>
      <c r="AC1160" s="373">
        <v>1.0090862681819313</v>
      </c>
      <c r="AD1160" s="555">
        <v>30676315000114</v>
      </c>
      <c r="AE1160" s="370" t="s">
        <v>2567</v>
      </c>
      <c r="AF1160" s="370" t="s">
        <v>2287</v>
      </c>
      <c r="AG1160" s="374" t="s">
        <v>1445</v>
      </c>
      <c r="AH1160" s="374" t="s">
        <v>2282</v>
      </c>
      <c r="AI1160" s="374">
        <v>1000</v>
      </c>
      <c r="AJ1160" s="374">
        <v>100</v>
      </c>
      <c r="AK1160" s="374">
        <v>100</v>
      </c>
      <c r="AL1160" s="369">
        <v>8.0000000000000002E-3</v>
      </c>
      <c r="AM1160" s="369" t="s">
        <v>34</v>
      </c>
      <c r="AN1160" s="369" t="s">
        <v>64</v>
      </c>
      <c r="AO1160" s="367" t="s">
        <v>1324</v>
      </c>
      <c r="AP1160" s="370" t="s">
        <v>11</v>
      </c>
      <c r="AQ1160" s="376" t="s">
        <v>675</v>
      </c>
      <c r="AR1160" s="369">
        <v>2.3999999999999998E-3</v>
      </c>
      <c r="AS1160" s="369">
        <v>2.3999999999999998E-3</v>
      </c>
      <c r="AT1160" s="369"/>
      <c r="AX1160" s="680"/>
      <c r="AY1160" s="681"/>
      <c r="AZ1160" s="681"/>
      <c r="BA1160" s="681"/>
      <c r="BB1160" s="682"/>
      <c r="BC1160" s="681"/>
      <c r="BD1160" s="681"/>
      <c r="BE1160" s="681"/>
      <c r="BF1160" s="681"/>
      <c r="BG1160" s="682"/>
      <c r="BH1160" s="682"/>
      <c r="BI1160" s="683"/>
      <c r="BJ1160" s="683"/>
      <c r="BK1160" s="683"/>
      <c r="BL1160" s="682"/>
      <c r="BM1160" s="682"/>
      <c r="BN1160" s="682"/>
      <c r="BO1160" s="682"/>
      <c r="BP1160" s="682"/>
      <c r="BQ1160" s="682"/>
      <c r="BR1160" s="682"/>
      <c r="BS1160" s="682"/>
      <c r="BT1160" s="685"/>
      <c r="BU1160" s="686"/>
      <c r="BV1160" s="684"/>
      <c r="BW1160" s="687"/>
    </row>
    <row r="1161" spans="2:75" ht="15.75" customHeight="1">
      <c r="B1161" s="363" t="s">
        <v>1194</v>
      </c>
      <c r="C1161" s="364">
        <v>14180011000105</v>
      </c>
      <c r="D1161" s="365" t="s">
        <v>13</v>
      </c>
      <c r="E1161" s="365" t="s">
        <v>616</v>
      </c>
      <c r="F1161" s="365" t="s">
        <v>619</v>
      </c>
      <c r="G1161" s="366" t="s">
        <v>34</v>
      </c>
      <c r="H1161" s="366" t="s">
        <v>1337</v>
      </c>
      <c r="I1161" s="366" t="s">
        <v>34</v>
      </c>
      <c r="J1161" s="366"/>
      <c r="K1161" s="367" t="s">
        <v>48</v>
      </c>
      <c r="L1161" s="368"/>
      <c r="M1161" s="368" t="s">
        <v>1418</v>
      </c>
      <c r="N1161" s="367">
        <v>298875</v>
      </c>
      <c r="O1161" s="367" t="s">
        <v>1321</v>
      </c>
      <c r="P1161" s="371">
        <v>40968</v>
      </c>
      <c r="Q1161" s="372">
        <v>87913046.189999998</v>
      </c>
      <c r="R1161" s="372">
        <v>93224606.216587335</v>
      </c>
      <c r="S1161" s="367">
        <v>4</v>
      </c>
      <c r="T1161" s="369">
        <v>8.0008120965840313E-2</v>
      </c>
      <c r="U1161" s="369">
        <v>1.0342805958199204</v>
      </c>
      <c r="V1161" s="369">
        <v>0.11091972597330613</v>
      </c>
      <c r="W1161" s="369">
        <v>1.0873842007408314</v>
      </c>
      <c r="X1161" s="369">
        <v>0.14356280447654113</v>
      </c>
      <c r="Y1161" s="369">
        <v>1.0886628260436177</v>
      </c>
      <c r="Z1161" s="369">
        <v>0.2537524218422591</v>
      </c>
      <c r="AA1161" s="369">
        <v>1.4424110293081238</v>
      </c>
      <c r="AB1161" s="369">
        <v>6.3581173062287211E-3</v>
      </c>
      <c r="AC1161" s="373">
        <v>1.2705436424780994</v>
      </c>
      <c r="AD1161" s="555">
        <v>14083541000135</v>
      </c>
      <c r="AE1161" s="370" t="s">
        <v>2567</v>
      </c>
      <c r="AF1161" s="370" t="s">
        <v>2287</v>
      </c>
      <c r="AG1161" s="374" t="s">
        <v>1445</v>
      </c>
      <c r="AH1161" s="374" t="s">
        <v>2282</v>
      </c>
      <c r="AI1161" s="374">
        <v>5000</v>
      </c>
      <c r="AJ1161" s="374">
        <v>3000</v>
      </c>
      <c r="AK1161" s="374">
        <v>5000</v>
      </c>
      <c r="AL1161" s="369">
        <v>0.02</v>
      </c>
      <c r="AM1161" s="369">
        <v>0.2</v>
      </c>
      <c r="AN1161" s="369" t="s">
        <v>64</v>
      </c>
      <c r="AO1161" s="367" t="s">
        <v>1324</v>
      </c>
      <c r="AP1161" s="370" t="s">
        <v>13</v>
      </c>
      <c r="AQ1161" s="376" t="s">
        <v>668</v>
      </c>
      <c r="AR1161" s="369" t="s">
        <v>34</v>
      </c>
      <c r="AS1161" s="369" t="s">
        <v>34</v>
      </c>
      <c r="AT1161" s="369"/>
      <c r="AX1161" s="680"/>
      <c r="AY1161" s="681"/>
      <c r="AZ1161" s="681"/>
      <c r="BA1161" s="681"/>
      <c r="BB1161" s="682"/>
      <c r="BC1161" s="681"/>
      <c r="BD1161" s="681"/>
      <c r="BE1161" s="681"/>
      <c r="BF1161" s="681"/>
      <c r="BG1161" s="682"/>
      <c r="BH1161" s="682"/>
      <c r="BI1161" s="683"/>
      <c r="BJ1161" s="683"/>
      <c r="BK1161" s="683"/>
      <c r="BL1161" s="682"/>
      <c r="BM1161" s="682"/>
      <c r="BN1161" s="682"/>
      <c r="BO1161" s="682"/>
      <c r="BP1161" s="682"/>
      <c r="BQ1161" s="682"/>
      <c r="BR1161" s="682"/>
      <c r="BS1161" s="682"/>
      <c r="BT1161" s="685"/>
      <c r="BU1161" s="686"/>
      <c r="BV1161" s="684"/>
      <c r="BW1161" s="687"/>
    </row>
    <row r="1162" spans="2:75" ht="15.75" customHeight="1">
      <c r="B1162" s="363" t="s">
        <v>1195</v>
      </c>
      <c r="C1162" s="364">
        <v>26773148000152</v>
      </c>
      <c r="D1162" s="365" t="s">
        <v>11</v>
      </c>
      <c r="E1162" s="365" t="s">
        <v>620</v>
      </c>
      <c r="F1162" s="365" t="s">
        <v>663</v>
      </c>
      <c r="G1162" s="366" t="s">
        <v>738</v>
      </c>
      <c r="H1162" s="366" t="s">
        <v>34</v>
      </c>
      <c r="I1162" s="366"/>
      <c r="J1162" s="366" t="s">
        <v>608</v>
      </c>
      <c r="K1162" s="367" t="s">
        <v>48</v>
      </c>
      <c r="L1162" s="368"/>
      <c r="M1162" s="368" t="s">
        <v>34</v>
      </c>
      <c r="N1162" s="367">
        <v>439282</v>
      </c>
      <c r="O1162" s="367" t="s">
        <v>1321</v>
      </c>
      <c r="P1162" s="371">
        <v>42858</v>
      </c>
      <c r="Q1162" s="372">
        <v>277087108.30000001</v>
      </c>
      <c r="R1162" s="372">
        <v>142065743.89761916</v>
      </c>
      <c r="S1162" s="367">
        <v>31</v>
      </c>
      <c r="T1162" s="369">
        <v>9.2030674151289515E-2</v>
      </c>
      <c r="U1162" s="369">
        <v>1.1896984874266001</v>
      </c>
      <c r="V1162" s="369">
        <v>0.12399250525432159</v>
      </c>
      <c r="W1162" s="369">
        <v>1.2155411496082431</v>
      </c>
      <c r="X1162" s="369">
        <v>0.19703341521582263</v>
      </c>
      <c r="Y1162" s="369">
        <v>1.4941401807801395</v>
      </c>
      <c r="Z1162" s="369">
        <v>0.24210112650385995</v>
      </c>
      <c r="AA1162" s="369">
        <v>1.3761812893914724</v>
      </c>
      <c r="AB1162" s="369">
        <v>2.6188034227482538E-3</v>
      </c>
      <c r="AC1162" s="373">
        <v>7.5475453784774391</v>
      </c>
      <c r="AD1162" s="555">
        <v>24444154000130</v>
      </c>
      <c r="AE1162" s="370" t="s">
        <v>2567</v>
      </c>
      <c r="AF1162" s="370" t="s">
        <v>2287</v>
      </c>
      <c r="AG1162" s="374" t="s">
        <v>1445</v>
      </c>
      <c r="AH1162" s="374" t="s">
        <v>2279</v>
      </c>
      <c r="AI1162" s="374">
        <v>1000</v>
      </c>
      <c r="AJ1162" s="374">
        <v>100</v>
      </c>
      <c r="AK1162" s="374">
        <v>100</v>
      </c>
      <c r="AL1162" s="369">
        <v>3.4999999999999996E-3</v>
      </c>
      <c r="AM1162" s="369">
        <v>0.2</v>
      </c>
      <c r="AN1162" s="369" t="s">
        <v>64</v>
      </c>
      <c r="AO1162" s="367" t="s">
        <v>1324</v>
      </c>
      <c r="AP1162" s="370" t="s">
        <v>11</v>
      </c>
      <c r="AQ1162" s="376" t="s">
        <v>1375</v>
      </c>
      <c r="AR1162" s="369">
        <v>1.5983333333333333E-3</v>
      </c>
      <c r="AS1162" s="369">
        <v>1.5983333333333333E-3</v>
      </c>
      <c r="AT1162" s="369"/>
      <c r="AX1162" s="680"/>
      <c r="AY1162" s="681"/>
      <c r="AZ1162" s="681"/>
      <c r="BA1162" s="681"/>
      <c r="BB1162" s="682"/>
      <c r="BC1162" s="681"/>
      <c r="BD1162" s="681"/>
      <c r="BE1162" s="681"/>
      <c r="BF1162" s="681"/>
      <c r="BG1162" s="682"/>
      <c r="BH1162" s="682"/>
      <c r="BI1162" s="683"/>
      <c r="BJ1162" s="683"/>
      <c r="BK1162" s="683"/>
      <c r="BL1162" s="682"/>
      <c r="BM1162" s="682"/>
      <c r="BN1162" s="682"/>
      <c r="BO1162" s="682"/>
      <c r="BP1162" s="682"/>
      <c r="BQ1162" s="682"/>
      <c r="BR1162" s="682"/>
      <c r="BS1162" s="682"/>
      <c r="BT1162" s="685"/>
      <c r="BU1162" s="686"/>
      <c r="BV1162" s="684"/>
      <c r="BW1162" s="687"/>
    </row>
    <row r="1163" spans="2:75" ht="15.75" customHeight="1">
      <c r="B1163" s="363" t="s">
        <v>1196</v>
      </c>
      <c r="C1163" s="364">
        <v>12923387000137</v>
      </c>
      <c r="D1163" s="365" t="s">
        <v>11</v>
      </c>
      <c r="E1163" s="365" t="s">
        <v>620</v>
      </c>
      <c r="F1163" s="365" t="s">
        <v>663</v>
      </c>
      <c r="G1163" s="366" t="s">
        <v>738</v>
      </c>
      <c r="H1163" s="366" t="s">
        <v>34</v>
      </c>
      <c r="I1163" s="366" t="s">
        <v>1304</v>
      </c>
      <c r="J1163" s="366" t="s">
        <v>608</v>
      </c>
      <c r="K1163" s="367" t="s">
        <v>48</v>
      </c>
      <c r="L1163" s="368"/>
      <c r="M1163" s="368" t="s">
        <v>1418</v>
      </c>
      <c r="N1163" s="367">
        <v>389651</v>
      </c>
      <c r="O1163" s="367" t="s">
        <v>1321</v>
      </c>
      <c r="P1163" s="371">
        <v>40542</v>
      </c>
      <c r="Q1163" s="372">
        <v>60755491.840000004</v>
      </c>
      <c r="R1163" s="372">
        <v>64009500.657142885</v>
      </c>
      <c r="S1163" s="367">
        <v>0</v>
      </c>
      <c r="T1163" s="369">
        <v>7.7464009551649005E-2</v>
      </c>
      <c r="U1163" s="369">
        <v>1.0013923710055233</v>
      </c>
      <c r="V1163" s="369">
        <v>0.10185368381009718</v>
      </c>
      <c r="W1163" s="369">
        <v>0.99850667309623453</v>
      </c>
      <c r="X1163" s="369">
        <v>0.12455526465557942</v>
      </c>
      <c r="Y1163" s="369">
        <v>0.94452519866112894</v>
      </c>
      <c r="Z1163" s="369">
        <v>0.16191333076292791</v>
      </c>
      <c r="AA1163" s="369">
        <v>0.92036786245784574</v>
      </c>
      <c r="AB1163" s="369">
        <v>1.7033107613670067E-3</v>
      </c>
      <c r="AC1163" s="373">
        <v>-8.1036438669811389E-2</v>
      </c>
      <c r="AD1163" s="555">
        <v>0</v>
      </c>
      <c r="AE1163" s="370" t="s">
        <v>2567</v>
      </c>
      <c r="AF1163" s="370" t="s">
        <v>2287</v>
      </c>
      <c r="AG1163" s="374" t="s">
        <v>1445</v>
      </c>
      <c r="AH1163" s="374" t="s">
        <v>2282</v>
      </c>
      <c r="AI1163" s="374">
        <v>500</v>
      </c>
      <c r="AJ1163" s="374">
        <v>100</v>
      </c>
      <c r="AK1163" s="374">
        <v>100</v>
      </c>
      <c r="AL1163" s="369">
        <v>3.0000000000000001E-3</v>
      </c>
      <c r="AM1163" s="369" t="s">
        <v>34</v>
      </c>
      <c r="AN1163" s="369" t="s">
        <v>64</v>
      </c>
      <c r="AO1163" s="367" t="s">
        <v>1324</v>
      </c>
      <c r="AP1163" s="370" t="s">
        <v>11</v>
      </c>
      <c r="AQ1163" s="376" t="s">
        <v>662</v>
      </c>
      <c r="AR1163" s="369">
        <v>7.5000000000000002E-4</v>
      </c>
      <c r="AS1163" s="369">
        <v>7.5000000000000002E-4</v>
      </c>
      <c r="AT1163" s="369"/>
      <c r="AX1163" s="680"/>
      <c r="AY1163" s="681"/>
      <c r="AZ1163" s="681"/>
      <c r="BA1163" s="681"/>
      <c r="BB1163" s="682"/>
      <c r="BC1163" s="681"/>
      <c r="BD1163" s="681"/>
      <c r="BE1163" s="681"/>
      <c r="BF1163" s="681"/>
      <c r="BG1163" s="682"/>
      <c r="BH1163" s="682"/>
      <c r="BI1163" s="683"/>
      <c r="BJ1163" s="683"/>
      <c r="BK1163" s="683"/>
      <c r="BL1163" s="682"/>
      <c r="BM1163" s="682"/>
      <c r="BN1163" s="682"/>
      <c r="BO1163" s="682"/>
      <c r="BP1163" s="682"/>
      <c r="BQ1163" s="682"/>
      <c r="BR1163" s="682"/>
      <c r="BS1163" s="682"/>
      <c r="BT1163" s="685"/>
      <c r="BU1163" s="686"/>
      <c r="BV1163" s="684"/>
      <c r="BW1163" s="687"/>
    </row>
    <row r="1164" spans="2:75" ht="15.75" customHeight="1">
      <c r="B1164" s="363" t="s">
        <v>381</v>
      </c>
      <c r="C1164" s="364">
        <v>14188162000100</v>
      </c>
      <c r="D1164" s="365" t="s">
        <v>11</v>
      </c>
      <c r="E1164" s="365" t="s">
        <v>620</v>
      </c>
      <c r="F1164" s="365" t="s">
        <v>663</v>
      </c>
      <c r="G1164" s="366" t="s">
        <v>738</v>
      </c>
      <c r="H1164" s="366" t="s">
        <v>34</v>
      </c>
      <c r="I1164" s="366"/>
      <c r="J1164" s="366" t="s">
        <v>608</v>
      </c>
      <c r="K1164" s="367" t="s">
        <v>48</v>
      </c>
      <c r="L1164" s="368" t="s">
        <v>1339</v>
      </c>
      <c r="M1164" s="368" t="s">
        <v>34</v>
      </c>
      <c r="N1164" s="367">
        <v>296430</v>
      </c>
      <c r="O1164" s="367" t="s">
        <v>1321</v>
      </c>
      <c r="P1164" s="371">
        <v>40946</v>
      </c>
      <c r="Q1164" s="372">
        <v>1951239064.27</v>
      </c>
      <c r="R1164" s="372">
        <v>1614873428.3599997</v>
      </c>
      <c r="S1164" s="367">
        <v>31</v>
      </c>
      <c r="T1164" s="369">
        <v>8.8382998778722355E-2</v>
      </c>
      <c r="U1164" s="369">
        <v>1.1425442759271551</v>
      </c>
      <c r="V1164" s="369">
        <v>0.11991681146387312</v>
      </c>
      <c r="W1164" s="369">
        <v>1.1755857224206774</v>
      </c>
      <c r="X1164" s="369">
        <v>0.18813529101480819</v>
      </c>
      <c r="Y1164" s="369">
        <v>1.4266640885257118</v>
      </c>
      <c r="Z1164" s="369">
        <v>0.20483902159303802</v>
      </c>
      <c r="AA1164" s="369">
        <v>1.1643714051413152</v>
      </c>
      <c r="AB1164" s="369">
        <v>1.8697067738675803E-3</v>
      </c>
      <c r="AC1164" s="373">
        <v>8.6267691688853656</v>
      </c>
      <c r="AD1164" s="555">
        <v>14188164000107</v>
      </c>
      <c r="AE1164" s="370" t="s">
        <v>2567</v>
      </c>
      <c r="AF1164" s="370" t="s">
        <v>2287</v>
      </c>
      <c r="AG1164" s="374" t="s">
        <v>1445</v>
      </c>
      <c r="AH1164" s="374" t="s">
        <v>2282</v>
      </c>
      <c r="AI1164" s="374">
        <v>1000</v>
      </c>
      <c r="AJ1164" s="374">
        <v>100</v>
      </c>
      <c r="AK1164" s="374">
        <v>100</v>
      </c>
      <c r="AL1164" s="369">
        <v>3.0000000000000001E-3</v>
      </c>
      <c r="AM1164" s="369">
        <v>0.2</v>
      </c>
      <c r="AN1164" s="369" t="s">
        <v>64</v>
      </c>
      <c r="AO1164" s="367" t="s">
        <v>1324</v>
      </c>
      <c r="AP1164" s="370" t="s">
        <v>11</v>
      </c>
      <c r="AQ1164" s="376" t="s">
        <v>1374</v>
      </c>
      <c r="AR1164" s="369">
        <v>1.4E-3</v>
      </c>
      <c r="AS1164" s="369">
        <v>1.4E-3</v>
      </c>
      <c r="AT1164" s="369"/>
      <c r="AX1164" s="680"/>
      <c r="AY1164" s="681"/>
      <c r="AZ1164" s="681"/>
      <c r="BA1164" s="681"/>
      <c r="BB1164" s="682"/>
      <c r="BC1164" s="681"/>
      <c r="BD1164" s="681"/>
      <c r="BE1164" s="681"/>
      <c r="BF1164" s="681"/>
      <c r="BG1164" s="682"/>
      <c r="BH1164" s="682"/>
      <c r="BI1164" s="683"/>
      <c r="BJ1164" s="683"/>
      <c r="BK1164" s="683"/>
      <c r="BL1164" s="682"/>
      <c r="BM1164" s="682"/>
      <c r="BN1164" s="682"/>
      <c r="BO1164" s="682"/>
      <c r="BP1164" s="682"/>
      <c r="BQ1164" s="682"/>
      <c r="BR1164" s="682"/>
      <c r="BS1164" s="682"/>
      <c r="BT1164" s="685"/>
      <c r="BU1164" s="686"/>
      <c r="BV1164" s="684"/>
      <c r="BW1164" s="687"/>
    </row>
    <row r="1165" spans="2:75" ht="15.75" customHeight="1">
      <c r="B1165" s="363" t="s">
        <v>1197</v>
      </c>
      <c r="C1165" s="364">
        <v>38026926000129</v>
      </c>
      <c r="D1165" s="365" t="s">
        <v>11</v>
      </c>
      <c r="E1165" s="365" t="s">
        <v>621</v>
      </c>
      <c r="F1165" s="365" t="s">
        <v>663</v>
      </c>
      <c r="G1165" s="366" t="s">
        <v>738</v>
      </c>
      <c r="H1165" s="366" t="s">
        <v>34</v>
      </c>
      <c r="I1165" s="366"/>
      <c r="J1165" s="366" t="s">
        <v>608</v>
      </c>
      <c r="K1165" s="367" t="s">
        <v>48</v>
      </c>
      <c r="L1165" s="368"/>
      <c r="M1165" s="368" t="s">
        <v>34</v>
      </c>
      <c r="N1165" s="367">
        <v>553743</v>
      </c>
      <c r="O1165" s="367" t="s">
        <v>1321</v>
      </c>
      <c r="P1165" s="371">
        <v>44104</v>
      </c>
      <c r="Q1165" s="372">
        <v>161237816.71000001</v>
      </c>
      <c r="R1165" s="372">
        <v>99182838.64785713</v>
      </c>
      <c r="S1165" s="367">
        <v>31</v>
      </c>
      <c r="T1165" s="369">
        <v>7.4186243163368859E-2</v>
      </c>
      <c r="U1165" s="369">
        <v>0.95902004514529804</v>
      </c>
      <c r="V1165" s="369">
        <v>0.11139278158717003</v>
      </c>
      <c r="W1165" s="369">
        <v>1.0920217275294493</v>
      </c>
      <c r="X1165" s="369" t="s">
        <v>1421</v>
      </c>
      <c r="Y1165" s="369" t="s">
        <v>1421</v>
      </c>
      <c r="Z1165" s="369" t="s">
        <v>1421</v>
      </c>
      <c r="AA1165" s="369" t="s">
        <v>1421</v>
      </c>
      <c r="AB1165" s="369">
        <v>2.7497280720784556E-2</v>
      </c>
      <c r="AC1165" s="373">
        <v>0.32222844295495284</v>
      </c>
      <c r="AD1165" s="555">
        <v>38026869000188</v>
      </c>
      <c r="AE1165" s="370" t="s">
        <v>2567</v>
      </c>
      <c r="AF1165" s="370" t="s">
        <v>2287</v>
      </c>
      <c r="AG1165" s="374" t="s">
        <v>1445</v>
      </c>
      <c r="AH1165" s="374" t="s">
        <v>2282</v>
      </c>
      <c r="AI1165" s="374">
        <v>1000</v>
      </c>
      <c r="AJ1165" s="374">
        <v>100</v>
      </c>
      <c r="AK1165" s="374">
        <v>100</v>
      </c>
      <c r="AL1165" s="369">
        <v>3.0000000000000001E-3</v>
      </c>
      <c r="AM1165" s="369">
        <v>0.2</v>
      </c>
      <c r="AN1165" s="369" t="s">
        <v>34</v>
      </c>
      <c r="AO1165" s="367" t="s">
        <v>1324</v>
      </c>
      <c r="AP1165" s="370" t="s">
        <v>11</v>
      </c>
      <c r="AQ1165" s="376" t="s">
        <v>675</v>
      </c>
      <c r="AR1165" s="369">
        <v>1.4E-3</v>
      </c>
      <c r="AS1165" s="369">
        <v>1.4E-3</v>
      </c>
      <c r="AT1165" s="369"/>
      <c r="AX1165" s="680"/>
      <c r="AY1165" s="681"/>
      <c r="AZ1165" s="681"/>
      <c r="BA1165" s="681"/>
      <c r="BB1165" s="682"/>
      <c r="BC1165" s="681"/>
      <c r="BD1165" s="681"/>
      <c r="BE1165" s="681"/>
      <c r="BF1165" s="681"/>
      <c r="BG1165" s="682"/>
      <c r="BH1165" s="682"/>
      <c r="BI1165" s="683"/>
      <c r="BJ1165" s="683"/>
      <c r="BK1165" s="683"/>
      <c r="BL1165" s="682"/>
      <c r="BM1165" s="682"/>
      <c r="BN1165" s="682"/>
      <c r="BO1165" s="682"/>
      <c r="BP1165" s="682"/>
      <c r="BQ1165" s="682"/>
      <c r="BR1165" s="682"/>
      <c r="BS1165" s="682"/>
      <c r="BT1165" s="685"/>
      <c r="BU1165" s="686"/>
      <c r="BV1165" s="684"/>
      <c r="BW1165" s="687"/>
    </row>
    <row r="1166" spans="2:75" ht="15.75" customHeight="1">
      <c r="B1166" s="363" t="s">
        <v>1198</v>
      </c>
      <c r="C1166" s="364">
        <v>17447468000121</v>
      </c>
      <c r="D1166" s="365" t="s">
        <v>14</v>
      </c>
      <c r="E1166" s="365" t="s">
        <v>614</v>
      </c>
      <c r="F1166" s="365"/>
      <c r="G1166" s="366"/>
      <c r="H1166" s="366" t="s">
        <v>865</v>
      </c>
      <c r="I1166" s="366" t="s">
        <v>34</v>
      </c>
      <c r="J1166" s="366" t="s">
        <v>608</v>
      </c>
      <c r="K1166" s="367" t="s">
        <v>48</v>
      </c>
      <c r="L1166" s="368" t="s">
        <v>1339</v>
      </c>
      <c r="M1166" s="368" t="s">
        <v>1418</v>
      </c>
      <c r="N1166" s="367">
        <v>331155</v>
      </c>
      <c r="O1166" s="367" t="s">
        <v>1321</v>
      </c>
      <c r="P1166" s="371">
        <v>41353</v>
      </c>
      <c r="Q1166" s="372">
        <v>131139578.97</v>
      </c>
      <c r="R1166" s="372">
        <v>119233983.18507934</v>
      </c>
      <c r="S1166" s="367">
        <v>62</v>
      </c>
      <c r="T1166" s="369">
        <v>0.13220060891469143</v>
      </c>
      <c r="U1166" s="369">
        <v>1.7089830745359169</v>
      </c>
      <c r="V1166" s="369">
        <v>7.9250181052307411E-2</v>
      </c>
      <c r="W1166" s="369">
        <v>0.77691676593997716</v>
      </c>
      <c r="X1166" s="369">
        <v>0.32849990848505062</v>
      </c>
      <c r="Y1166" s="369">
        <v>2.4910744815161561</v>
      </c>
      <c r="Z1166" s="369">
        <v>0.31632752035788703</v>
      </c>
      <c r="AA1166" s="369">
        <v>1.7981081753834118</v>
      </c>
      <c r="AB1166" s="369">
        <v>0.16198021772291463</v>
      </c>
      <c r="AC1166" s="373">
        <v>-4.8131310812850804E-2</v>
      </c>
      <c r="AD1166" s="555">
        <v>17735052000109</v>
      </c>
      <c r="AE1166" s="370" t="s">
        <v>2292</v>
      </c>
      <c r="AF1166" s="370" t="s">
        <v>2278</v>
      </c>
      <c r="AG1166" s="374" t="s">
        <v>1444</v>
      </c>
      <c r="AH1166" s="374" t="s">
        <v>2279</v>
      </c>
      <c r="AI1166" s="374">
        <v>5000</v>
      </c>
      <c r="AJ1166" s="374">
        <v>5000</v>
      </c>
      <c r="AK1166" s="374">
        <v>5000</v>
      </c>
      <c r="AL1166" s="369">
        <v>0</v>
      </c>
      <c r="AM1166" s="369" t="s">
        <v>34</v>
      </c>
      <c r="AN1166" s="369" t="s">
        <v>2296</v>
      </c>
      <c r="AO1166" s="367" t="s">
        <v>1324</v>
      </c>
      <c r="AP1166" s="370" t="s">
        <v>716</v>
      </c>
      <c r="AQ1166" s="376" t="s">
        <v>659</v>
      </c>
      <c r="AR1166" s="369">
        <v>3.3333333333333331E-3</v>
      </c>
      <c r="AS1166" s="369">
        <v>3.3333333333333331E-3</v>
      </c>
      <c r="AT1166" s="369"/>
      <c r="AX1166" s="680"/>
      <c r="AY1166" s="681"/>
      <c r="AZ1166" s="681"/>
      <c r="BA1166" s="681"/>
      <c r="BB1166" s="682"/>
      <c r="BC1166" s="681"/>
      <c r="BD1166" s="681"/>
      <c r="BE1166" s="681"/>
      <c r="BF1166" s="681"/>
      <c r="BG1166" s="682"/>
      <c r="BH1166" s="682"/>
      <c r="BI1166" s="683"/>
      <c r="BJ1166" s="683"/>
      <c r="BK1166" s="683"/>
      <c r="BL1166" s="682"/>
      <c r="BM1166" s="682"/>
      <c r="BN1166" s="682"/>
      <c r="BO1166" s="682"/>
      <c r="BP1166" s="682"/>
      <c r="BQ1166" s="682"/>
      <c r="BR1166" s="682"/>
      <c r="BS1166" s="682"/>
      <c r="BT1166" s="685"/>
      <c r="BU1166" s="686"/>
      <c r="BV1166" s="684"/>
      <c r="BW1166" s="687"/>
    </row>
    <row r="1167" spans="2:75" ht="15.75" customHeight="1">
      <c r="B1167" s="363" t="s">
        <v>382</v>
      </c>
      <c r="C1167" s="364">
        <v>16617768000149</v>
      </c>
      <c r="D1167" s="365" t="s">
        <v>14</v>
      </c>
      <c r="E1167" s="365" t="s">
        <v>614</v>
      </c>
      <c r="F1167" s="365"/>
      <c r="G1167" s="366"/>
      <c r="H1167" s="366" t="s">
        <v>865</v>
      </c>
      <c r="I1167" s="366" t="s">
        <v>34</v>
      </c>
      <c r="J1167" s="366" t="s">
        <v>608</v>
      </c>
      <c r="K1167" s="367" t="s">
        <v>48</v>
      </c>
      <c r="L1167" s="368"/>
      <c r="M1167" s="368" t="s">
        <v>1418</v>
      </c>
      <c r="N1167" s="367">
        <v>313947</v>
      </c>
      <c r="O1167" s="367" t="s">
        <v>1324</v>
      </c>
      <c r="P1167" s="371">
        <v>41169</v>
      </c>
      <c r="Q1167" s="372">
        <v>432510176.06</v>
      </c>
      <c r="R1167" s="372">
        <v>444464279.84365106</v>
      </c>
      <c r="S1167" s="367">
        <v>62</v>
      </c>
      <c r="T1167" s="369">
        <v>0.13538076468050519</v>
      </c>
      <c r="U1167" s="369">
        <v>1.7500935688277444</v>
      </c>
      <c r="V1167" s="369">
        <v>8.1723532343197069E-2</v>
      </c>
      <c r="W1167" s="369">
        <v>0.80116387882269924</v>
      </c>
      <c r="X1167" s="369">
        <v>0.33862317762972416</v>
      </c>
      <c r="Y1167" s="369">
        <v>2.5678410704388552</v>
      </c>
      <c r="Z1167" s="369">
        <v>0.330696270494925</v>
      </c>
      <c r="AA1167" s="369">
        <v>1.8797848093424758</v>
      </c>
      <c r="AB1167" s="369">
        <v>0.16488238424482116</v>
      </c>
      <c r="AC1167" s="373">
        <v>-3.0536414480747676E-2</v>
      </c>
      <c r="AD1167" s="555">
        <v>15831948000166</v>
      </c>
      <c r="AE1167" s="370" t="s">
        <v>2568</v>
      </c>
      <c r="AF1167" s="370" t="s">
        <v>2281</v>
      </c>
      <c r="AG1167" s="374" t="s">
        <v>59</v>
      </c>
      <c r="AH1167" s="374" t="s">
        <v>2279</v>
      </c>
      <c r="AI1167" s="374">
        <v>50000</v>
      </c>
      <c r="AJ1167" s="374">
        <v>10000</v>
      </c>
      <c r="AK1167" s="374">
        <v>50000</v>
      </c>
      <c r="AL1167" s="369">
        <v>6.9999999999999993E-3</v>
      </c>
      <c r="AM1167" s="369">
        <v>0.2</v>
      </c>
      <c r="AN1167" s="369" t="s">
        <v>2310</v>
      </c>
      <c r="AO1167" s="367" t="s">
        <v>1324</v>
      </c>
      <c r="AP1167" s="370" t="s">
        <v>716</v>
      </c>
      <c r="AQ1167" s="376" t="s">
        <v>659</v>
      </c>
      <c r="AR1167" s="369">
        <v>3.16666E-3</v>
      </c>
      <c r="AS1167" s="369">
        <v>3.16666E-3</v>
      </c>
      <c r="AT1167" s="369"/>
      <c r="AX1167" s="680"/>
      <c r="AY1167" s="681"/>
      <c r="AZ1167" s="681"/>
      <c r="BA1167" s="681"/>
      <c r="BB1167" s="682"/>
      <c r="BC1167" s="681"/>
      <c r="BD1167" s="681"/>
      <c r="BE1167" s="681"/>
      <c r="BF1167" s="681"/>
      <c r="BG1167" s="682"/>
      <c r="BH1167" s="682"/>
      <c r="BI1167" s="683"/>
      <c r="BJ1167" s="683"/>
      <c r="BK1167" s="683"/>
      <c r="BL1167" s="682"/>
      <c r="BM1167" s="682"/>
      <c r="BN1167" s="682"/>
      <c r="BO1167" s="682"/>
      <c r="BP1167" s="682"/>
      <c r="BQ1167" s="682"/>
      <c r="BR1167" s="682"/>
      <c r="BS1167" s="682"/>
      <c r="BT1167" s="685"/>
      <c r="BU1167" s="686"/>
      <c r="BV1167" s="684"/>
      <c r="BW1167" s="687"/>
    </row>
    <row r="1168" spans="2:75" ht="15.75" customHeight="1">
      <c r="B1168" s="363" t="s">
        <v>1722</v>
      </c>
      <c r="C1168" s="364">
        <v>29127763000180</v>
      </c>
      <c r="D1168" s="365" t="s">
        <v>13</v>
      </c>
      <c r="E1168" s="365" t="s">
        <v>615</v>
      </c>
      <c r="F1168" s="365" t="s">
        <v>619</v>
      </c>
      <c r="G1168" s="366" t="s">
        <v>34</v>
      </c>
      <c r="H1168" s="366" t="s">
        <v>1338</v>
      </c>
      <c r="I1168" s="366" t="s">
        <v>34</v>
      </c>
      <c r="J1168" s="366" t="s">
        <v>611</v>
      </c>
      <c r="K1168" s="367" t="s">
        <v>48</v>
      </c>
      <c r="L1168" s="368"/>
      <c r="M1168" s="368"/>
      <c r="N1168" s="367">
        <v>459542</v>
      </c>
      <c r="O1168" s="367" t="s">
        <v>1321</v>
      </c>
      <c r="P1168" s="371">
        <v>43159</v>
      </c>
      <c r="Q1168" s="372" t="s">
        <v>1394</v>
      </c>
      <c r="R1168" s="372" t="s">
        <v>1421</v>
      </c>
      <c r="S1168" s="367">
        <v>61</v>
      </c>
      <c r="T1168" s="369" t="s">
        <v>1421</v>
      </c>
      <c r="U1168" s="369" t="s">
        <v>1421</v>
      </c>
      <c r="V1168" s="369" t="s">
        <v>1421</v>
      </c>
      <c r="W1168" s="369" t="s">
        <v>1421</v>
      </c>
      <c r="X1168" s="369" t="s">
        <v>1421</v>
      </c>
      <c r="Y1168" s="369" t="s">
        <v>1421</v>
      </c>
      <c r="Z1168" s="369" t="s">
        <v>1421</v>
      </c>
      <c r="AA1168" s="369" t="s">
        <v>1421</v>
      </c>
      <c r="AB1168" s="369" t="s">
        <v>1421</v>
      </c>
      <c r="AC1168" s="373" t="s">
        <v>1421</v>
      </c>
      <c r="AD1168" s="555">
        <v>17417026000132</v>
      </c>
      <c r="AE1168" s="370" t="s">
        <v>2292</v>
      </c>
      <c r="AF1168" s="370" t="s">
        <v>2278</v>
      </c>
      <c r="AG1168" s="374" t="s">
        <v>1444</v>
      </c>
      <c r="AH1168" s="374" t="s">
        <v>2279</v>
      </c>
      <c r="AI1168" s="374">
        <v>5000</v>
      </c>
      <c r="AJ1168" s="374">
        <v>5000</v>
      </c>
      <c r="AK1168" s="374">
        <v>5000</v>
      </c>
      <c r="AL1168" s="369">
        <v>0</v>
      </c>
      <c r="AM1168" s="369" t="s">
        <v>34</v>
      </c>
      <c r="AN1168" s="369" t="s">
        <v>34</v>
      </c>
      <c r="AO1168" s="367" t="s">
        <v>1324</v>
      </c>
      <c r="AP1168" s="370" t="s">
        <v>13</v>
      </c>
      <c r="AQ1168" s="376" t="s">
        <v>664</v>
      </c>
      <c r="AR1168" s="369">
        <v>3.3333333333333331E-3</v>
      </c>
      <c r="AS1168" s="369">
        <v>3.3333333333333331E-3</v>
      </c>
      <c r="AT1168" s="369"/>
      <c r="AX1168" s="680"/>
      <c r="AY1168" s="681"/>
      <c r="AZ1168" s="681"/>
      <c r="BA1168" s="681"/>
      <c r="BB1168" s="682"/>
      <c r="BC1168" s="681"/>
      <c r="BD1168" s="681"/>
      <c r="BE1168" s="681"/>
      <c r="BF1168" s="681"/>
      <c r="BG1168" s="682"/>
      <c r="BH1168" s="682"/>
      <c r="BI1168" s="683"/>
      <c r="BJ1168" s="683"/>
      <c r="BK1168" s="683"/>
      <c r="BL1168" s="682"/>
      <c r="BM1168" s="682"/>
      <c r="BN1168" s="682"/>
      <c r="BO1168" s="682"/>
      <c r="BP1168" s="682"/>
      <c r="BQ1168" s="682"/>
      <c r="BR1168" s="682"/>
      <c r="BS1168" s="682"/>
      <c r="BT1168" s="685"/>
      <c r="BU1168" s="686"/>
      <c r="BV1168" s="684"/>
      <c r="BW1168" s="687"/>
    </row>
    <row r="1169" spans="2:75" ht="15.75" customHeight="1">
      <c r="B1169" s="363" t="s">
        <v>538</v>
      </c>
      <c r="C1169" s="364">
        <v>12831360000114</v>
      </c>
      <c r="D1169" s="365" t="s">
        <v>13</v>
      </c>
      <c r="E1169" s="365" t="s">
        <v>615</v>
      </c>
      <c r="F1169" s="365" t="s">
        <v>619</v>
      </c>
      <c r="G1169" s="366" t="s">
        <v>34</v>
      </c>
      <c r="H1169" s="366" t="s">
        <v>1338</v>
      </c>
      <c r="I1169" s="366" t="s">
        <v>34</v>
      </c>
      <c r="J1169" s="366" t="s">
        <v>611</v>
      </c>
      <c r="K1169" s="367" t="s">
        <v>48</v>
      </c>
      <c r="L1169" s="368" t="s">
        <v>715</v>
      </c>
      <c r="M1169" s="368" t="s">
        <v>1418</v>
      </c>
      <c r="N1169" s="367">
        <v>262773</v>
      </c>
      <c r="O1169" s="367" t="s">
        <v>1321</v>
      </c>
      <c r="P1169" s="371">
        <v>40513</v>
      </c>
      <c r="Q1169" s="372">
        <v>960549916.95000005</v>
      </c>
      <c r="R1169" s="372">
        <v>964890758.05265939</v>
      </c>
      <c r="S1169" s="367">
        <v>61</v>
      </c>
      <c r="T1169" s="369">
        <v>0.227172807317084</v>
      </c>
      <c r="U1169" s="369">
        <v>2.9367072200872535</v>
      </c>
      <c r="V1169" s="369">
        <v>0.31489973188842435</v>
      </c>
      <c r="W1169" s="369">
        <v>3.0870703138538431</v>
      </c>
      <c r="X1169" s="369">
        <v>0.40001814506254951</v>
      </c>
      <c r="Y1169" s="369">
        <v>3.0334102615255145</v>
      </c>
      <c r="Z1169" s="369">
        <v>0.48918222850964632</v>
      </c>
      <c r="AA1169" s="369">
        <v>2.7806703739854997</v>
      </c>
      <c r="AB1169" s="369">
        <v>7.524015039199819E-2</v>
      </c>
      <c r="AC1169" s="373">
        <v>2.3866578580963016</v>
      </c>
      <c r="AD1169" s="555">
        <v>12798221000136</v>
      </c>
      <c r="AE1169" s="370" t="s">
        <v>2568</v>
      </c>
      <c r="AF1169" s="370" t="s">
        <v>2281</v>
      </c>
      <c r="AG1169" s="374" t="s">
        <v>59</v>
      </c>
      <c r="AH1169" s="374" t="s">
        <v>2279</v>
      </c>
      <c r="AI1169" s="374">
        <v>50000</v>
      </c>
      <c r="AJ1169" s="374">
        <v>10000</v>
      </c>
      <c r="AK1169" s="374">
        <v>50000</v>
      </c>
      <c r="AL1169" s="369">
        <v>6.9999999999999993E-3</v>
      </c>
      <c r="AM1169" s="369">
        <v>0.2</v>
      </c>
      <c r="AN1169" s="369" t="s">
        <v>64</v>
      </c>
      <c r="AO1169" s="367" t="s">
        <v>1324</v>
      </c>
      <c r="AP1169" s="370" t="s">
        <v>13</v>
      </c>
      <c r="AQ1169" s="376" t="s">
        <v>664</v>
      </c>
      <c r="AR1169" s="369">
        <v>3.16666E-3</v>
      </c>
      <c r="AS1169" s="369">
        <v>3.16666E-3</v>
      </c>
      <c r="AT1169" s="369"/>
      <c r="AX1169" s="680"/>
      <c r="AY1169" s="681"/>
      <c r="AZ1169" s="681"/>
      <c r="BA1169" s="681"/>
      <c r="BB1169" s="682"/>
      <c r="BC1169" s="681"/>
      <c r="BD1169" s="681"/>
      <c r="BE1169" s="681"/>
      <c r="BF1169" s="681"/>
      <c r="BG1169" s="682"/>
      <c r="BH1169" s="682"/>
      <c r="BI1169" s="683"/>
      <c r="BJ1169" s="683"/>
      <c r="BK1169" s="683"/>
      <c r="BL1169" s="682"/>
      <c r="BM1169" s="682"/>
      <c r="BN1169" s="682"/>
      <c r="BO1169" s="682"/>
      <c r="BP1169" s="682"/>
      <c r="BQ1169" s="682"/>
      <c r="BR1169" s="682"/>
      <c r="BS1169" s="682"/>
      <c r="BT1169" s="685"/>
      <c r="BU1169" s="686"/>
      <c r="BV1169" s="684"/>
      <c r="BW1169" s="687"/>
    </row>
    <row r="1170" spans="2:75" ht="15.75" customHeight="1">
      <c r="B1170" s="363" t="s">
        <v>1307</v>
      </c>
      <c r="C1170" s="364">
        <v>15334585000153</v>
      </c>
      <c r="D1170" s="365" t="s">
        <v>14</v>
      </c>
      <c r="E1170" s="365" t="s">
        <v>607</v>
      </c>
      <c r="F1170" s="365"/>
      <c r="G1170" s="366"/>
      <c r="H1170" s="366" t="s">
        <v>34</v>
      </c>
      <c r="I1170" s="366" t="s">
        <v>34</v>
      </c>
      <c r="J1170" s="366" t="s">
        <v>608</v>
      </c>
      <c r="K1170" s="367" t="s">
        <v>48</v>
      </c>
      <c r="L1170" s="368" t="s">
        <v>1339</v>
      </c>
      <c r="M1170" s="368" t="s">
        <v>1418</v>
      </c>
      <c r="N1170" s="367">
        <v>320021</v>
      </c>
      <c r="O1170" s="367" t="s">
        <v>1321</v>
      </c>
      <c r="P1170" s="371">
        <v>41096</v>
      </c>
      <c r="Q1170" s="372">
        <v>54433241.340000004</v>
      </c>
      <c r="R1170" s="372">
        <v>59053558.866269886</v>
      </c>
      <c r="S1170" s="367">
        <v>32</v>
      </c>
      <c r="T1170" s="369">
        <v>6.2562340585780696E-2</v>
      </c>
      <c r="U1170" s="369">
        <v>0.80875558775560907</v>
      </c>
      <c r="V1170" s="369">
        <v>-5.1579813106600647E-2</v>
      </c>
      <c r="W1170" s="369">
        <v>-0.50565463768617935</v>
      </c>
      <c r="X1170" s="369">
        <v>0.13137423262823833</v>
      </c>
      <c r="Y1170" s="369">
        <v>0.99623467153527312</v>
      </c>
      <c r="Z1170" s="369">
        <v>0.14444430236263184</v>
      </c>
      <c r="AA1170" s="369">
        <v>0.82106824177659954</v>
      </c>
      <c r="AB1170" s="369">
        <v>0.21827220199051484</v>
      </c>
      <c r="AC1170" s="373">
        <v>-0.57868074454294172</v>
      </c>
      <c r="AD1170" s="555">
        <v>15350712000108</v>
      </c>
      <c r="AE1170" s="370" t="s">
        <v>2568</v>
      </c>
      <c r="AF1170" s="370" t="s">
        <v>2281</v>
      </c>
      <c r="AG1170" s="374" t="s">
        <v>59</v>
      </c>
      <c r="AH1170" s="374" t="s">
        <v>2282</v>
      </c>
      <c r="AI1170" s="374">
        <v>5000</v>
      </c>
      <c r="AJ1170" s="374">
        <v>5000</v>
      </c>
      <c r="AK1170" s="374">
        <v>5000</v>
      </c>
      <c r="AL1170" s="369">
        <v>6.9999999999999993E-3</v>
      </c>
      <c r="AM1170" s="369">
        <v>0.2</v>
      </c>
      <c r="AN1170" s="369" t="s">
        <v>2329</v>
      </c>
      <c r="AO1170" s="367" t="s">
        <v>1324</v>
      </c>
      <c r="AP1170" s="370" t="s">
        <v>716</v>
      </c>
      <c r="AQ1170" s="376" t="s">
        <v>659</v>
      </c>
      <c r="AR1170" s="369">
        <v>3.16666E-3</v>
      </c>
      <c r="AS1170" s="369">
        <v>3.16666E-3</v>
      </c>
      <c r="AT1170" s="369"/>
      <c r="AX1170" s="680"/>
      <c r="AY1170" s="681"/>
      <c r="AZ1170" s="681"/>
      <c r="BA1170" s="681"/>
      <c r="BB1170" s="682"/>
      <c r="BC1170" s="681"/>
      <c r="BD1170" s="681"/>
      <c r="BE1170" s="681"/>
      <c r="BF1170" s="681"/>
      <c r="BG1170" s="682"/>
      <c r="BH1170" s="682"/>
      <c r="BI1170" s="683"/>
      <c r="BJ1170" s="683"/>
      <c r="BK1170" s="683"/>
      <c r="BL1170" s="682"/>
      <c r="BM1170" s="682"/>
      <c r="BN1170" s="682"/>
      <c r="BO1170" s="682"/>
      <c r="BP1170" s="682"/>
      <c r="BQ1170" s="682"/>
      <c r="BR1170" s="682"/>
      <c r="BS1170" s="682"/>
      <c r="BT1170" s="685"/>
      <c r="BU1170" s="686"/>
      <c r="BV1170" s="684"/>
      <c r="BW1170" s="687"/>
    </row>
    <row r="1171" spans="2:75" ht="15.75" customHeight="1">
      <c r="B1171" s="363" t="s">
        <v>1723</v>
      </c>
      <c r="C1171" s="364">
        <v>40386490000120</v>
      </c>
      <c r="D1171" s="365" t="s">
        <v>14</v>
      </c>
      <c r="E1171" s="365" t="s">
        <v>614</v>
      </c>
      <c r="F1171" s="365"/>
      <c r="G1171" s="366"/>
      <c r="H1171" s="366" t="s">
        <v>865</v>
      </c>
      <c r="I1171" s="366" t="s">
        <v>34</v>
      </c>
      <c r="J1171" s="366" t="s">
        <v>608</v>
      </c>
      <c r="K1171" s="367" t="s">
        <v>48</v>
      </c>
      <c r="L1171" s="368"/>
      <c r="M1171" s="368"/>
      <c r="N1171" s="367">
        <v>595446</v>
      </c>
      <c r="O1171" s="367" t="s">
        <v>1321</v>
      </c>
      <c r="P1171" s="371">
        <v>44299</v>
      </c>
      <c r="Q1171" s="372">
        <v>12060106.85</v>
      </c>
      <c r="R1171" s="372">
        <v>8251187.38448413</v>
      </c>
      <c r="S1171" s="367">
        <v>32</v>
      </c>
      <c r="T1171" s="369">
        <v>0.15244681449363595</v>
      </c>
      <c r="U1171" s="369">
        <v>1.7147085861406657</v>
      </c>
      <c r="V1171" s="369">
        <v>0.11809328226968518</v>
      </c>
      <c r="W1171" s="369">
        <v>1.0838257101019337</v>
      </c>
      <c r="X1171" s="369" t="s">
        <v>1421</v>
      </c>
      <c r="Y1171" s="369" t="s">
        <v>1421</v>
      </c>
      <c r="Z1171" s="369" t="s">
        <v>1421</v>
      </c>
      <c r="AA1171" s="369" t="s">
        <v>1421</v>
      </c>
      <c r="AB1171" s="369">
        <v>0.15088625650273993</v>
      </c>
      <c r="AC1171" s="373">
        <v>0.12955703990290529</v>
      </c>
      <c r="AD1171" s="555">
        <v>40386431000152</v>
      </c>
      <c r="AE1171" s="370" t="s">
        <v>2568</v>
      </c>
      <c r="AF1171" s="370" t="s">
        <v>2281</v>
      </c>
      <c r="AG1171" s="374" t="s">
        <v>59</v>
      </c>
      <c r="AH1171" s="374" t="s">
        <v>2288</v>
      </c>
      <c r="AI1171" s="374" t="s">
        <v>1432</v>
      </c>
      <c r="AJ1171" s="374" t="s">
        <v>1432</v>
      </c>
      <c r="AK1171" s="374" t="s">
        <v>1432</v>
      </c>
      <c r="AL1171" s="369">
        <v>6.9999999999999993E-3</v>
      </c>
      <c r="AM1171" s="369" t="s">
        <v>34</v>
      </c>
      <c r="AN1171" s="369" t="s">
        <v>64</v>
      </c>
      <c r="AO1171" s="367" t="s">
        <v>1321</v>
      </c>
      <c r="AP1171" s="370" t="s">
        <v>13</v>
      </c>
      <c r="AQ1171" s="376" t="s">
        <v>2346</v>
      </c>
      <c r="AR1171" s="369" t="s">
        <v>34</v>
      </c>
      <c r="AS1171" s="369" t="s">
        <v>34</v>
      </c>
      <c r="AT1171" s="369"/>
      <c r="AX1171" s="680"/>
      <c r="AY1171" s="681"/>
      <c r="AZ1171" s="681"/>
      <c r="BA1171" s="681"/>
      <c r="BB1171" s="682"/>
      <c r="BC1171" s="681"/>
      <c r="BD1171" s="681"/>
      <c r="BE1171" s="681"/>
      <c r="BF1171" s="681"/>
      <c r="BG1171" s="682"/>
      <c r="BH1171" s="682"/>
      <c r="BI1171" s="683"/>
      <c r="BJ1171" s="683"/>
      <c r="BK1171" s="683"/>
      <c r="BL1171" s="682"/>
      <c r="BM1171" s="682"/>
      <c r="BN1171" s="682"/>
      <c r="BO1171" s="682"/>
      <c r="BP1171" s="682"/>
      <c r="BQ1171" s="682"/>
      <c r="BR1171" s="682"/>
      <c r="BS1171" s="682"/>
      <c r="BT1171" s="685"/>
      <c r="BU1171" s="686"/>
      <c r="BV1171" s="684"/>
      <c r="BW1171" s="687"/>
    </row>
    <row r="1172" spans="2:75" ht="15.75" customHeight="1">
      <c r="B1172" s="363" t="s">
        <v>1435</v>
      </c>
      <c r="C1172" s="364">
        <v>12809201000113</v>
      </c>
      <c r="D1172" s="365" t="s">
        <v>13</v>
      </c>
      <c r="E1172" s="365" t="s">
        <v>615</v>
      </c>
      <c r="F1172" s="365" t="s">
        <v>619</v>
      </c>
      <c r="G1172" s="366" t="s">
        <v>34</v>
      </c>
      <c r="H1172" s="366" t="s">
        <v>1338</v>
      </c>
      <c r="I1172" s="366" t="s">
        <v>34</v>
      </c>
      <c r="J1172" s="366" t="s">
        <v>611</v>
      </c>
      <c r="K1172" s="367" t="s">
        <v>48</v>
      </c>
      <c r="L1172" s="368"/>
      <c r="M1172" s="368" t="s">
        <v>1418</v>
      </c>
      <c r="N1172" s="367">
        <v>263486</v>
      </c>
      <c r="O1172" s="367" t="s">
        <v>1324</v>
      </c>
      <c r="P1172" s="371">
        <v>40513</v>
      </c>
      <c r="Q1172" s="372">
        <v>2971098406.5999999</v>
      </c>
      <c r="R1172" s="372">
        <v>2522458969.1837339</v>
      </c>
      <c r="S1172" s="367">
        <v>121</v>
      </c>
      <c r="T1172" s="369">
        <v>0.40247498650517444</v>
      </c>
      <c r="U1172" s="369">
        <v>5.2028727061708491</v>
      </c>
      <c r="V1172" s="369">
        <v>0.57934673812714865</v>
      </c>
      <c r="W1172" s="369">
        <v>5.6795352157812404</v>
      </c>
      <c r="X1172" s="369">
        <v>0.81104307429972611</v>
      </c>
      <c r="Y1172" s="369">
        <v>6.1502869669456928</v>
      </c>
      <c r="Z1172" s="369">
        <v>0.98033363629301551</v>
      </c>
      <c r="AA1172" s="369">
        <v>5.5725342013476471</v>
      </c>
      <c r="AB1172" s="369">
        <v>0.19479193613858659</v>
      </c>
      <c r="AC1172" s="373">
        <v>1.9409022306114228</v>
      </c>
      <c r="AD1172" s="555">
        <v>12808980000132</v>
      </c>
      <c r="AE1172" s="370" t="s">
        <v>2568</v>
      </c>
      <c r="AF1172" s="370" t="s">
        <v>2281</v>
      </c>
      <c r="AG1172" s="374" t="s">
        <v>59</v>
      </c>
      <c r="AH1172" s="374" t="s">
        <v>726</v>
      </c>
      <c r="AI1172" s="374">
        <v>1000000</v>
      </c>
      <c r="AJ1172" s="374">
        <v>0</v>
      </c>
      <c r="AK1172" s="374">
        <v>0</v>
      </c>
      <c r="AL1172" s="369">
        <v>6.9999999999999993E-3</v>
      </c>
      <c r="AM1172" s="369">
        <v>0.2</v>
      </c>
      <c r="AN1172" s="369" t="s">
        <v>64</v>
      </c>
      <c r="AO1172" s="367" t="s">
        <v>1324</v>
      </c>
      <c r="AP1172" s="370" t="s">
        <v>13</v>
      </c>
      <c r="AQ1172" s="376" t="s">
        <v>679</v>
      </c>
      <c r="AR1172" s="369" t="s">
        <v>34</v>
      </c>
      <c r="AS1172" s="369" t="s">
        <v>34</v>
      </c>
      <c r="AT1172" s="369"/>
      <c r="AX1172" s="680"/>
      <c r="AY1172" s="681"/>
      <c r="AZ1172" s="681"/>
      <c r="BA1172" s="681"/>
      <c r="BB1172" s="682"/>
      <c r="BC1172" s="681"/>
      <c r="BD1172" s="681"/>
      <c r="BE1172" s="681"/>
      <c r="BF1172" s="681"/>
      <c r="BG1172" s="682"/>
      <c r="BH1172" s="682"/>
      <c r="BI1172" s="683"/>
      <c r="BJ1172" s="683"/>
      <c r="BK1172" s="683"/>
      <c r="BL1172" s="682"/>
      <c r="BM1172" s="682"/>
      <c r="BN1172" s="682"/>
      <c r="BO1172" s="682"/>
      <c r="BP1172" s="682"/>
      <c r="BQ1172" s="682"/>
      <c r="BR1172" s="682"/>
      <c r="BS1172" s="682"/>
      <c r="BT1172" s="685"/>
      <c r="BU1172" s="686"/>
      <c r="BV1172" s="684"/>
      <c r="BW1172" s="687"/>
    </row>
    <row r="1173" spans="2:75" ht="15.75" customHeight="1">
      <c r="B1173" s="363" t="s">
        <v>1724</v>
      </c>
      <c r="C1173" s="364">
        <v>12808980000132</v>
      </c>
      <c r="D1173" s="365" t="s">
        <v>13</v>
      </c>
      <c r="E1173" s="365" t="s">
        <v>615</v>
      </c>
      <c r="F1173" s="365" t="s">
        <v>619</v>
      </c>
      <c r="G1173" s="366" t="s">
        <v>34</v>
      </c>
      <c r="H1173" s="366" t="s">
        <v>1338</v>
      </c>
      <c r="I1173" s="366" t="s">
        <v>34</v>
      </c>
      <c r="J1173" s="366" t="s">
        <v>611</v>
      </c>
      <c r="K1173" s="367" t="s">
        <v>48</v>
      </c>
      <c r="L1173" s="368"/>
      <c r="M1173" s="368"/>
      <c r="N1173" s="367">
        <v>262821</v>
      </c>
      <c r="O1173" s="367" t="s">
        <v>1321</v>
      </c>
      <c r="P1173" s="371">
        <v>40513</v>
      </c>
      <c r="Q1173" s="372">
        <v>20201941604.130001</v>
      </c>
      <c r="R1173" s="372">
        <v>15455078586.779842</v>
      </c>
      <c r="S1173" s="367">
        <v>31</v>
      </c>
      <c r="T1173" s="369">
        <v>0.65763909162930179</v>
      </c>
      <c r="U1173" s="369">
        <v>7.3970676313842363</v>
      </c>
      <c r="V1173" s="369">
        <v>0.77012917375381984</v>
      </c>
      <c r="W1173" s="369">
        <v>7.0680209963832548</v>
      </c>
      <c r="X1173" s="369">
        <v>1.1817468170925194</v>
      </c>
      <c r="Y1173" s="369">
        <v>8.3097959813413453</v>
      </c>
      <c r="Z1173" s="369">
        <v>1.4130621262872243</v>
      </c>
      <c r="AA1173" s="369">
        <v>7.7217679854727139</v>
      </c>
      <c r="AB1173" s="369">
        <v>0.24797918596326327</v>
      </c>
      <c r="AC1173" s="373">
        <v>2.0029417042424571</v>
      </c>
      <c r="AD1173" s="555">
        <v>0</v>
      </c>
      <c r="AE1173" s="370" t="s">
        <v>2568</v>
      </c>
      <c r="AF1173" s="370" t="s">
        <v>2281</v>
      </c>
      <c r="AG1173" s="374" t="s">
        <v>59</v>
      </c>
      <c r="AH1173" s="374" t="s">
        <v>2339</v>
      </c>
      <c r="AI1173" s="374">
        <v>1000000</v>
      </c>
      <c r="AJ1173" s="374">
        <v>0</v>
      </c>
      <c r="AK1173" s="374">
        <v>0</v>
      </c>
      <c r="AL1173" s="369">
        <v>1.3000000000000001E-2</v>
      </c>
      <c r="AM1173" s="369" t="s">
        <v>34</v>
      </c>
      <c r="AN1173" s="369" t="s">
        <v>64</v>
      </c>
      <c r="AO1173" s="367" t="s">
        <v>1324</v>
      </c>
      <c r="AP1173" s="370" t="s">
        <v>13</v>
      </c>
      <c r="AQ1173" s="376" t="s">
        <v>679</v>
      </c>
      <c r="AR1173" s="369" t="s">
        <v>34</v>
      </c>
      <c r="AS1173" s="369" t="s">
        <v>34</v>
      </c>
      <c r="AT1173" s="369"/>
      <c r="AX1173" s="680"/>
      <c r="AY1173" s="681"/>
      <c r="AZ1173" s="681"/>
      <c r="BA1173" s="681"/>
      <c r="BB1173" s="682"/>
      <c r="BC1173" s="681"/>
      <c r="BD1173" s="681"/>
      <c r="BE1173" s="681"/>
      <c r="BF1173" s="681"/>
      <c r="BG1173" s="682"/>
      <c r="BH1173" s="682"/>
      <c r="BI1173" s="683"/>
      <c r="BJ1173" s="683"/>
      <c r="BK1173" s="683"/>
      <c r="BL1173" s="682"/>
      <c r="BM1173" s="682"/>
      <c r="BN1173" s="682"/>
      <c r="BO1173" s="682"/>
      <c r="BP1173" s="682"/>
      <c r="BQ1173" s="682"/>
      <c r="BR1173" s="682"/>
      <c r="BS1173" s="682"/>
      <c r="BT1173" s="685"/>
      <c r="BU1173" s="686"/>
      <c r="BV1173" s="684"/>
      <c r="BW1173" s="687"/>
    </row>
    <row r="1174" spans="2:75" ht="15.75" customHeight="1">
      <c r="B1174" s="363" t="s">
        <v>383</v>
      </c>
      <c r="C1174" s="364">
        <v>35343590000130</v>
      </c>
      <c r="D1174" s="365" t="s">
        <v>11</v>
      </c>
      <c r="E1174" s="365" t="s">
        <v>620</v>
      </c>
      <c r="F1174" s="365" t="s">
        <v>663</v>
      </c>
      <c r="G1174" s="366" t="s">
        <v>738</v>
      </c>
      <c r="H1174" s="366" t="s">
        <v>34</v>
      </c>
      <c r="I1174" s="366"/>
      <c r="J1174" s="366" t="s">
        <v>608</v>
      </c>
      <c r="K1174" s="367" t="s">
        <v>48</v>
      </c>
      <c r="L1174" s="368" t="s">
        <v>1339</v>
      </c>
      <c r="M1174" s="368" t="s">
        <v>34</v>
      </c>
      <c r="N1174" s="367">
        <v>519421</v>
      </c>
      <c r="O1174" s="367" t="s">
        <v>1321</v>
      </c>
      <c r="P1174" s="371">
        <v>43819</v>
      </c>
      <c r="Q1174" s="372">
        <v>336951112.20999998</v>
      </c>
      <c r="R1174" s="372">
        <v>211756594.31019837</v>
      </c>
      <c r="S1174" s="367">
        <v>46</v>
      </c>
      <c r="T1174" s="369">
        <v>8.7590871946483295E-2</v>
      </c>
      <c r="U1174" s="369">
        <v>1.1323042977584019</v>
      </c>
      <c r="V1174" s="369">
        <v>0.11726759377364049</v>
      </c>
      <c r="W1174" s="369">
        <v>1.1496145307737078</v>
      </c>
      <c r="X1174" s="369">
        <v>0.18845601082839525</v>
      </c>
      <c r="Y1174" s="369">
        <v>1.4290961651342802</v>
      </c>
      <c r="Z1174" s="369" t="s">
        <v>1421</v>
      </c>
      <c r="AA1174" s="369" t="s">
        <v>1421</v>
      </c>
      <c r="AB1174" s="369">
        <v>2.2269542501345972E-3</v>
      </c>
      <c r="AC1174" s="373">
        <v>6.1792257396061698</v>
      </c>
      <c r="AD1174" s="555">
        <v>35505971000178</v>
      </c>
      <c r="AE1174" s="370" t="s">
        <v>2292</v>
      </c>
      <c r="AF1174" s="370" t="s">
        <v>2278</v>
      </c>
      <c r="AG1174" s="374" t="s">
        <v>1444</v>
      </c>
      <c r="AH1174" s="374" t="s">
        <v>2282</v>
      </c>
      <c r="AI1174" s="374">
        <v>1000</v>
      </c>
      <c r="AJ1174" s="374">
        <v>500</v>
      </c>
      <c r="AK1174" s="374">
        <v>1000</v>
      </c>
      <c r="AL1174" s="369">
        <v>0</v>
      </c>
      <c r="AM1174" s="369" t="s">
        <v>34</v>
      </c>
      <c r="AN1174" s="369" t="s">
        <v>64</v>
      </c>
      <c r="AO1174" s="367" t="s">
        <v>1324</v>
      </c>
      <c r="AP1174" s="370" t="s">
        <v>11</v>
      </c>
      <c r="AQ1174" s="376" t="s">
        <v>675</v>
      </c>
      <c r="AR1174" s="369">
        <v>1.3998000000000001E-3</v>
      </c>
      <c r="AS1174" s="369">
        <v>1.3998000000000001E-3</v>
      </c>
      <c r="AT1174" s="369"/>
      <c r="AX1174" s="680"/>
      <c r="AY1174" s="681"/>
      <c r="AZ1174" s="681"/>
      <c r="BA1174" s="681"/>
      <c r="BB1174" s="682"/>
      <c r="BC1174" s="681"/>
      <c r="BD1174" s="681"/>
      <c r="BE1174" s="681"/>
      <c r="BF1174" s="681"/>
      <c r="BG1174" s="682"/>
      <c r="BH1174" s="682"/>
      <c r="BI1174" s="683"/>
      <c r="BJ1174" s="683"/>
      <c r="BK1174" s="683"/>
      <c r="BL1174" s="682"/>
      <c r="BM1174" s="682"/>
      <c r="BN1174" s="682"/>
      <c r="BO1174" s="682"/>
      <c r="BP1174" s="682"/>
      <c r="BQ1174" s="682"/>
      <c r="BR1174" s="682"/>
      <c r="BS1174" s="682"/>
      <c r="BT1174" s="685"/>
      <c r="BU1174" s="686"/>
      <c r="BV1174" s="684"/>
      <c r="BW1174" s="687"/>
    </row>
    <row r="1175" spans="2:75" ht="15.75" customHeight="1">
      <c r="B1175" s="363" t="s">
        <v>491</v>
      </c>
      <c r="C1175" s="364">
        <v>35505971000178</v>
      </c>
      <c r="D1175" s="365" t="s">
        <v>11</v>
      </c>
      <c r="E1175" s="365" t="s">
        <v>620</v>
      </c>
      <c r="F1175" s="365" t="s">
        <v>663</v>
      </c>
      <c r="G1175" s="366" t="s">
        <v>738</v>
      </c>
      <c r="H1175" s="366" t="s">
        <v>34</v>
      </c>
      <c r="I1175" s="366"/>
      <c r="J1175" s="366" t="s">
        <v>611</v>
      </c>
      <c r="K1175" s="367" t="s">
        <v>48</v>
      </c>
      <c r="L1175" s="368"/>
      <c r="M1175" s="368" t="s">
        <v>34</v>
      </c>
      <c r="N1175" s="367">
        <v>523879</v>
      </c>
      <c r="O1175" s="367" t="s">
        <v>1321</v>
      </c>
      <c r="P1175" s="371">
        <v>43817</v>
      </c>
      <c r="Q1175" s="372">
        <v>1759508362.8699999</v>
      </c>
      <c r="R1175" s="372">
        <v>842729602.68599153</v>
      </c>
      <c r="S1175" s="367">
        <v>46</v>
      </c>
      <c r="T1175" s="369">
        <v>8.7738975760600635E-2</v>
      </c>
      <c r="U1175" s="369">
        <v>1.134218864670602</v>
      </c>
      <c r="V1175" s="369">
        <v>0.11750144220057757</v>
      </c>
      <c r="W1175" s="369">
        <v>1.1519070272849294</v>
      </c>
      <c r="X1175" s="369">
        <v>0.18930181554452563</v>
      </c>
      <c r="Y1175" s="369">
        <v>1.4355100559460465</v>
      </c>
      <c r="Z1175" s="369" t="s">
        <v>1421</v>
      </c>
      <c r="AA1175" s="369" t="s">
        <v>1421</v>
      </c>
      <c r="AB1175" s="369">
        <v>2.2334513189374507E-3</v>
      </c>
      <c r="AC1175" s="373">
        <v>6.2550016161470543</v>
      </c>
      <c r="AD1175" s="555">
        <v>35491217000126</v>
      </c>
      <c r="AE1175" s="370" t="s">
        <v>2568</v>
      </c>
      <c r="AF1175" s="370" t="s">
        <v>2281</v>
      </c>
      <c r="AG1175" s="374" t="s">
        <v>59</v>
      </c>
      <c r="AH1175" s="374" t="s">
        <v>2282</v>
      </c>
      <c r="AI1175" s="374">
        <v>1000</v>
      </c>
      <c r="AJ1175" s="374">
        <v>500</v>
      </c>
      <c r="AK1175" s="374">
        <v>1000</v>
      </c>
      <c r="AL1175" s="369">
        <v>6.0000000000000001E-3</v>
      </c>
      <c r="AM1175" s="369">
        <v>0.2</v>
      </c>
      <c r="AN1175" s="369" t="s">
        <v>64</v>
      </c>
      <c r="AO1175" s="367" t="s">
        <v>1324</v>
      </c>
      <c r="AP1175" s="370" t="s">
        <v>11</v>
      </c>
      <c r="AQ1175" s="376" t="s">
        <v>675</v>
      </c>
      <c r="AR1175" s="369">
        <v>1.4E-3</v>
      </c>
      <c r="AS1175" s="369">
        <v>1.4E-3</v>
      </c>
      <c r="AT1175" s="369"/>
      <c r="AX1175" s="680"/>
      <c r="AY1175" s="681"/>
      <c r="AZ1175" s="681"/>
      <c r="BA1175" s="681"/>
      <c r="BB1175" s="682"/>
      <c r="BC1175" s="681"/>
      <c r="BD1175" s="681"/>
      <c r="BE1175" s="681"/>
      <c r="BF1175" s="681"/>
      <c r="BG1175" s="682"/>
      <c r="BH1175" s="682"/>
      <c r="BI1175" s="683"/>
      <c r="BJ1175" s="683"/>
      <c r="BK1175" s="683"/>
      <c r="BL1175" s="682"/>
      <c r="BM1175" s="682"/>
      <c r="BN1175" s="682"/>
      <c r="BO1175" s="682"/>
      <c r="BP1175" s="682"/>
      <c r="BQ1175" s="682"/>
      <c r="BR1175" s="682"/>
      <c r="BS1175" s="682"/>
      <c r="BT1175" s="685"/>
      <c r="BU1175" s="686"/>
      <c r="BV1175" s="684"/>
      <c r="BW1175" s="687"/>
    </row>
    <row r="1176" spans="2:75" ht="15.75" customHeight="1">
      <c r="B1176" s="363" t="s">
        <v>492</v>
      </c>
      <c r="C1176" s="364">
        <v>34781162000126</v>
      </c>
      <c r="D1176" s="365" t="s">
        <v>11</v>
      </c>
      <c r="E1176" s="365" t="s">
        <v>620</v>
      </c>
      <c r="F1176" s="365" t="s">
        <v>663</v>
      </c>
      <c r="G1176" s="366" t="s">
        <v>738</v>
      </c>
      <c r="H1176" s="366" t="s">
        <v>34</v>
      </c>
      <c r="I1176" s="366"/>
      <c r="J1176" s="366" t="s">
        <v>611</v>
      </c>
      <c r="K1176" s="367" t="s">
        <v>48</v>
      </c>
      <c r="L1176" s="368" t="s">
        <v>1339</v>
      </c>
      <c r="M1176" s="368" t="s">
        <v>34</v>
      </c>
      <c r="N1176" s="367">
        <v>599743</v>
      </c>
      <c r="O1176" s="367" t="s">
        <v>1321</v>
      </c>
      <c r="P1176" s="371">
        <v>44355</v>
      </c>
      <c r="Q1176" s="372">
        <v>298516071.42000002</v>
      </c>
      <c r="R1176" s="372">
        <v>255051702.32996023</v>
      </c>
      <c r="S1176" s="367">
        <v>46</v>
      </c>
      <c r="T1176" s="369">
        <v>7.6732469492545308E-2</v>
      </c>
      <c r="U1176" s="369">
        <v>0.99193560987850016</v>
      </c>
      <c r="V1176" s="369">
        <v>0.10339617297321935</v>
      </c>
      <c r="W1176" s="369">
        <v>1.0136282245702855</v>
      </c>
      <c r="X1176" s="369" t="s">
        <v>1421</v>
      </c>
      <c r="Y1176" s="369" t="s">
        <v>1421</v>
      </c>
      <c r="Z1176" s="369" t="s">
        <v>1421</v>
      </c>
      <c r="AA1176" s="369" t="s">
        <v>1421</v>
      </c>
      <c r="AB1176" s="369">
        <v>1.8491408492666995E-2</v>
      </c>
      <c r="AC1176" s="373">
        <v>7.733514921731742E-2</v>
      </c>
      <c r="AD1176" s="555">
        <v>35646238000173</v>
      </c>
      <c r="AE1176" s="370" t="s">
        <v>2568</v>
      </c>
      <c r="AF1176" s="370" t="s">
        <v>2281</v>
      </c>
      <c r="AG1176" s="374" t="s">
        <v>59</v>
      </c>
      <c r="AH1176" s="374" t="s">
        <v>2279</v>
      </c>
      <c r="AI1176" s="374">
        <v>1000</v>
      </c>
      <c r="AJ1176" s="374">
        <v>500</v>
      </c>
      <c r="AK1176" s="374">
        <v>1000</v>
      </c>
      <c r="AL1176" s="369">
        <v>4.0000000000000001E-3</v>
      </c>
      <c r="AM1176" s="369">
        <v>0.2</v>
      </c>
      <c r="AN1176" s="369" t="s">
        <v>64</v>
      </c>
      <c r="AO1176" s="367" t="s">
        <v>1324</v>
      </c>
      <c r="AP1176" s="370" t="s">
        <v>13</v>
      </c>
      <c r="AQ1176" s="376" t="s">
        <v>668</v>
      </c>
      <c r="AR1176" s="369">
        <v>1.3333333333333333E-3</v>
      </c>
      <c r="AS1176" s="369">
        <v>1.3333333333333333E-3</v>
      </c>
      <c r="AT1176" s="369"/>
      <c r="AX1176" s="680"/>
      <c r="AY1176" s="681"/>
      <c r="AZ1176" s="681"/>
      <c r="BA1176" s="681"/>
      <c r="BB1176" s="682"/>
      <c r="BC1176" s="681"/>
      <c r="BD1176" s="681"/>
      <c r="BE1176" s="681"/>
      <c r="BF1176" s="681"/>
      <c r="BG1176" s="682"/>
      <c r="BH1176" s="682"/>
      <c r="BI1176" s="683"/>
      <c r="BJ1176" s="683"/>
      <c r="BK1176" s="683"/>
      <c r="BL1176" s="682"/>
      <c r="BM1176" s="682"/>
      <c r="BN1176" s="682"/>
      <c r="BO1176" s="682"/>
      <c r="BP1176" s="682"/>
      <c r="BQ1176" s="682"/>
      <c r="BR1176" s="682"/>
      <c r="BS1176" s="682"/>
      <c r="BT1176" s="685"/>
      <c r="BU1176" s="686"/>
      <c r="BV1176" s="684"/>
      <c r="BW1176" s="687"/>
    </row>
    <row r="1177" spans="2:75" ht="15.75" customHeight="1">
      <c r="B1177" s="363" t="s">
        <v>384</v>
      </c>
      <c r="C1177" s="364">
        <v>32300293000119</v>
      </c>
      <c r="D1177" s="365" t="s">
        <v>14</v>
      </c>
      <c r="E1177" s="365" t="s">
        <v>614</v>
      </c>
      <c r="F1177" s="365"/>
      <c r="G1177" s="366"/>
      <c r="H1177" s="366" t="s">
        <v>1338</v>
      </c>
      <c r="I1177" s="366" t="s">
        <v>34</v>
      </c>
      <c r="J1177" s="366" t="s">
        <v>608</v>
      </c>
      <c r="K1177" s="367" t="s">
        <v>48</v>
      </c>
      <c r="L1177" s="368"/>
      <c r="M1177" s="368" t="s">
        <v>1418</v>
      </c>
      <c r="N1177" s="367">
        <v>496286</v>
      </c>
      <c r="O1177" s="367" t="s">
        <v>1324</v>
      </c>
      <c r="P1177" s="371">
        <v>43501</v>
      </c>
      <c r="Q1177" s="372">
        <v>160791513.30000001</v>
      </c>
      <c r="R1177" s="372">
        <v>154681144.45884919</v>
      </c>
      <c r="S1177" s="367">
        <v>62</v>
      </c>
      <c r="T1177" s="369">
        <v>0.11348156637134088</v>
      </c>
      <c r="U1177" s="369">
        <v>1.4669983579696928</v>
      </c>
      <c r="V1177" s="369">
        <v>-5.6209186203608152E-2</v>
      </c>
      <c r="W1177" s="369">
        <v>-0.551037973435062</v>
      </c>
      <c r="X1177" s="369">
        <v>9.6452971554781497E-2</v>
      </c>
      <c r="Y1177" s="369">
        <v>0.73142040499976013</v>
      </c>
      <c r="Z1177" s="369">
        <v>0.26742113993408023</v>
      </c>
      <c r="AA1177" s="369">
        <v>1.520108454180003</v>
      </c>
      <c r="AB1177" s="369">
        <v>0.21012045481451003</v>
      </c>
      <c r="AC1177" s="373">
        <v>-0.63296644276409619</v>
      </c>
      <c r="AD1177" s="555">
        <v>9285146000103</v>
      </c>
      <c r="AE1177" s="370" t="s">
        <v>2292</v>
      </c>
      <c r="AF1177" s="370" t="s">
        <v>2278</v>
      </c>
      <c r="AG1177" s="374" t="s">
        <v>1444</v>
      </c>
      <c r="AH1177" s="374" t="s">
        <v>2279</v>
      </c>
      <c r="AI1177" s="374">
        <v>10000</v>
      </c>
      <c r="AJ1177" s="374">
        <v>10000</v>
      </c>
      <c r="AK1177" s="374">
        <v>10000</v>
      </c>
      <c r="AL1177" s="369">
        <v>0</v>
      </c>
      <c r="AM1177" s="369" t="s">
        <v>34</v>
      </c>
      <c r="AN1177" s="369" t="s">
        <v>34</v>
      </c>
      <c r="AO1177" s="367" t="s">
        <v>1324</v>
      </c>
      <c r="AP1177" s="370" t="s">
        <v>716</v>
      </c>
      <c r="AQ1177" s="376" t="s">
        <v>659</v>
      </c>
      <c r="AR1177" s="369" t="s">
        <v>34</v>
      </c>
      <c r="AS1177" s="369" t="s">
        <v>34</v>
      </c>
      <c r="AT1177" s="369"/>
      <c r="AX1177" s="680"/>
      <c r="AY1177" s="681"/>
      <c r="AZ1177" s="681"/>
      <c r="BA1177" s="681"/>
      <c r="BB1177" s="682"/>
      <c r="BC1177" s="681"/>
      <c r="BD1177" s="681"/>
      <c r="BE1177" s="681"/>
      <c r="BF1177" s="681"/>
      <c r="BG1177" s="682"/>
      <c r="BH1177" s="682"/>
      <c r="BI1177" s="683"/>
      <c r="BJ1177" s="683"/>
      <c r="BK1177" s="683"/>
      <c r="BL1177" s="682"/>
      <c r="BM1177" s="682"/>
      <c r="BN1177" s="682"/>
      <c r="BO1177" s="682"/>
      <c r="BP1177" s="682"/>
      <c r="BQ1177" s="682"/>
      <c r="BR1177" s="682"/>
      <c r="BS1177" s="682"/>
      <c r="BT1177" s="685"/>
      <c r="BU1177" s="686"/>
      <c r="BV1177" s="684"/>
      <c r="BW1177" s="687"/>
    </row>
    <row r="1178" spans="2:75" ht="15.75" customHeight="1">
      <c r="B1178" s="363" t="s">
        <v>1725</v>
      </c>
      <c r="C1178" s="364">
        <v>9285146000103</v>
      </c>
      <c r="D1178" s="365" t="s">
        <v>14</v>
      </c>
      <c r="E1178" s="365" t="s">
        <v>614</v>
      </c>
      <c r="F1178" s="365"/>
      <c r="G1178" s="366"/>
      <c r="H1178" s="366" t="s">
        <v>1338</v>
      </c>
      <c r="I1178" s="366" t="s">
        <v>34</v>
      </c>
      <c r="J1178" s="366" t="s">
        <v>608</v>
      </c>
      <c r="K1178" s="367" t="s">
        <v>48</v>
      </c>
      <c r="L1178" s="368"/>
      <c r="M1178" s="368"/>
      <c r="N1178" s="367">
        <v>206891</v>
      </c>
      <c r="O1178" s="367" t="s">
        <v>1324</v>
      </c>
      <c r="P1178" s="371">
        <v>39538</v>
      </c>
      <c r="Q1178" s="372">
        <v>1060109060.95</v>
      </c>
      <c r="R1178" s="372">
        <v>1051430766.2565875</v>
      </c>
      <c r="S1178" s="367">
        <v>62</v>
      </c>
      <c r="T1178" s="369">
        <v>0.12365890589857642</v>
      </c>
      <c r="U1178" s="369">
        <v>1.3909046797819535</v>
      </c>
      <c r="V1178" s="369">
        <v>-2.6940389726021974E-2</v>
      </c>
      <c r="W1178" s="369">
        <v>-0.24725104141443593</v>
      </c>
      <c r="X1178" s="369">
        <v>0.17866435273492809</v>
      </c>
      <c r="Y1178" s="369">
        <v>1.2563302891040689</v>
      </c>
      <c r="Z1178" s="369">
        <v>0.27476144570625793</v>
      </c>
      <c r="AA1178" s="369">
        <v>1.5014514193168096</v>
      </c>
      <c r="AB1178" s="369">
        <v>0.21188456548281343</v>
      </c>
      <c r="AC1178" s="373">
        <v>-0.51153101459337202</v>
      </c>
      <c r="AD1178" s="555">
        <v>9412648000140</v>
      </c>
      <c r="AE1178" s="370" t="s">
        <v>2569</v>
      </c>
      <c r="AF1178" s="370" t="s">
        <v>2278</v>
      </c>
      <c r="AG1178" s="374" t="s">
        <v>1444</v>
      </c>
      <c r="AH1178" s="374" t="s">
        <v>2279</v>
      </c>
      <c r="AI1178" s="374">
        <v>100000</v>
      </c>
      <c r="AJ1178" s="374">
        <v>5000</v>
      </c>
      <c r="AK1178" s="374">
        <v>100000</v>
      </c>
      <c r="AL1178" s="369">
        <v>1.8000000000000002E-2</v>
      </c>
      <c r="AM1178" s="369">
        <v>0.2</v>
      </c>
      <c r="AN1178" s="369" t="s">
        <v>2296</v>
      </c>
      <c r="AO1178" s="367" t="s">
        <v>1324</v>
      </c>
      <c r="AP1178" s="370" t="s">
        <v>716</v>
      </c>
      <c r="AQ1178" s="376" t="s">
        <v>665</v>
      </c>
      <c r="AR1178" s="369" t="s">
        <v>34</v>
      </c>
      <c r="AS1178" s="369" t="s">
        <v>34</v>
      </c>
      <c r="AT1178" s="369"/>
      <c r="AX1178" s="680"/>
      <c r="AY1178" s="681"/>
      <c r="AZ1178" s="681"/>
      <c r="BA1178" s="681"/>
      <c r="BB1178" s="682"/>
      <c r="BC1178" s="681"/>
      <c r="BD1178" s="681"/>
      <c r="BE1178" s="681"/>
      <c r="BF1178" s="681"/>
      <c r="BG1178" s="682"/>
      <c r="BH1178" s="682"/>
      <c r="BI1178" s="683"/>
      <c r="BJ1178" s="683"/>
      <c r="BK1178" s="683"/>
      <c r="BL1178" s="682"/>
      <c r="BM1178" s="682"/>
      <c r="BN1178" s="682"/>
      <c r="BO1178" s="682"/>
      <c r="BP1178" s="682"/>
      <c r="BQ1178" s="682"/>
      <c r="BR1178" s="682"/>
      <c r="BS1178" s="682"/>
      <c r="BT1178" s="685"/>
      <c r="BU1178" s="686"/>
      <c r="BV1178" s="684"/>
      <c r="BW1178" s="687"/>
    </row>
    <row r="1179" spans="2:75" ht="15.75" customHeight="1">
      <c r="B1179" s="363" t="s">
        <v>1726</v>
      </c>
      <c r="C1179" s="364">
        <v>9412822000154</v>
      </c>
      <c r="D1179" s="365" t="s">
        <v>14</v>
      </c>
      <c r="E1179" s="365" t="s">
        <v>607</v>
      </c>
      <c r="F1179" s="365"/>
      <c r="G1179" s="366"/>
      <c r="H1179" s="366" t="s">
        <v>34</v>
      </c>
      <c r="I1179" s="366" t="s">
        <v>34</v>
      </c>
      <c r="J1179" s="366" t="s">
        <v>608</v>
      </c>
      <c r="K1179" s="367" t="s">
        <v>48</v>
      </c>
      <c r="L1179" s="368"/>
      <c r="M1179" s="368"/>
      <c r="N1179" s="367">
        <v>206881</v>
      </c>
      <c r="O1179" s="367" t="s">
        <v>1321</v>
      </c>
      <c r="P1179" s="371">
        <v>39538</v>
      </c>
      <c r="Q1179" s="372">
        <v>269249206.20999998</v>
      </c>
      <c r="R1179" s="372">
        <v>259547377.126508</v>
      </c>
      <c r="S1179" s="367">
        <v>62</v>
      </c>
      <c r="T1179" s="369">
        <v>-1.1539269838520605E-2</v>
      </c>
      <c r="U1179" s="369">
        <v>-0.12979270925160133</v>
      </c>
      <c r="V1179" s="369">
        <v>-0.16292870781891489</v>
      </c>
      <c r="W1179" s="369">
        <v>-1.4953121723263003</v>
      </c>
      <c r="X1179" s="369">
        <v>-8.2859070450841399E-3</v>
      </c>
      <c r="Y1179" s="369">
        <v>-5.8264762019339979E-2</v>
      </c>
      <c r="Z1179" s="369">
        <v>-7.5563601433171756E-3</v>
      </c>
      <c r="AA1179" s="369">
        <v>-4.1292211259442137E-2</v>
      </c>
      <c r="AB1179" s="369">
        <v>0.24111477317052349</v>
      </c>
      <c r="AC1179" s="373">
        <v>-1.0460272893702427</v>
      </c>
      <c r="AD1179" s="555">
        <v>9288254000121</v>
      </c>
      <c r="AE1179" s="370" t="s">
        <v>2569</v>
      </c>
      <c r="AF1179" s="370" t="s">
        <v>2278</v>
      </c>
      <c r="AG1179" s="374" t="s">
        <v>1444</v>
      </c>
      <c r="AH1179" s="374" t="s">
        <v>2282</v>
      </c>
      <c r="AI1179" s="374">
        <v>100000</v>
      </c>
      <c r="AJ1179" s="374">
        <v>5000</v>
      </c>
      <c r="AK1179" s="374">
        <v>100000</v>
      </c>
      <c r="AL1179" s="369">
        <v>2.7999999999999997E-2</v>
      </c>
      <c r="AM1179" s="369" t="s">
        <v>34</v>
      </c>
      <c r="AN1179" s="369" t="s">
        <v>2296</v>
      </c>
      <c r="AO1179" s="367" t="s">
        <v>1324</v>
      </c>
      <c r="AP1179" s="370" t="s">
        <v>716</v>
      </c>
      <c r="AQ1179" s="376" t="s">
        <v>659</v>
      </c>
      <c r="AR1179" s="369" t="s">
        <v>34</v>
      </c>
      <c r="AS1179" s="369" t="s">
        <v>34</v>
      </c>
      <c r="AT1179" s="369"/>
      <c r="AX1179" s="680"/>
      <c r="AY1179" s="681"/>
      <c r="AZ1179" s="681"/>
      <c r="BA1179" s="681"/>
      <c r="BB1179" s="682"/>
      <c r="BC1179" s="681"/>
      <c r="BD1179" s="681"/>
      <c r="BE1179" s="681"/>
      <c r="BF1179" s="681"/>
      <c r="BG1179" s="682"/>
      <c r="BH1179" s="682"/>
      <c r="BI1179" s="683"/>
      <c r="BJ1179" s="683"/>
      <c r="BK1179" s="683"/>
      <c r="BL1179" s="682"/>
      <c r="BM1179" s="682"/>
      <c r="BN1179" s="682"/>
      <c r="BO1179" s="682"/>
      <c r="BP1179" s="682"/>
      <c r="BQ1179" s="682"/>
      <c r="BR1179" s="682"/>
      <c r="BS1179" s="682"/>
      <c r="BT1179" s="685"/>
      <c r="BU1179" s="686"/>
      <c r="BV1179" s="684"/>
      <c r="BW1179" s="687"/>
    </row>
    <row r="1180" spans="2:75" ht="15.75" customHeight="1">
      <c r="B1180" s="363" t="s">
        <v>539</v>
      </c>
      <c r="C1180" s="364">
        <v>42774128000152</v>
      </c>
      <c r="D1180" s="365" t="s">
        <v>13</v>
      </c>
      <c r="E1180" s="365" t="s">
        <v>615</v>
      </c>
      <c r="F1180" s="365" t="s">
        <v>619</v>
      </c>
      <c r="G1180" s="366" t="s">
        <v>34</v>
      </c>
      <c r="H1180" s="366" t="s">
        <v>865</v>
      </c>
      <c r="I1180" s="366" t="s">
        <v>34</v>
      </c>
      <c r="J1180" s="366" t="s">
        <v>608</v>
      </c>
      <c r="K1180" s="367" t="s">
        <v>48</v>
      </c>
      <c r="L1180" s="368"/>
      <c r="M1180" s="368" t="s">
        <v>34</v>
      </c>
      <c r="N1180" s="367">
        <v>604951</v>
      </c>
      <c r="O1180" s="367" t="s">
        <v>1321</v>
      </c>
      <c r="P1180" s="371">
        <v>44407</v>
      </c>
      <c r="Q1180" s="372">
        <v>20826902.66</v>
      </c>
      <c r="R1180" s="372">
        <v>10339755.983015873</v>
      </c>
      <c r="S1180" s="367">
        <v>32</v>
      </c>
      <c r="T1180" s="369">
        <v>9.3558231098661127E-2</v>
      </c>
      <c r="U1180" s="369">
        <v>1.2094455142359275</v>
      </c>
      <c r="V1180" s="369">
        <v>9.0347482805883228E-2</v>
      </c>
      <c r="W1180" s="369">
        <v>0.88570742956455106</v>
      </c>
      <c r="X1180" s="369" t="s">
        <v>1421</v>
      </c>
      <c r="Y1180" s="369" t="s">
        <v>1421</v>
      </c>
      <c r="Z1180" s="369" t="s">
        <v>1421</v>
      </c>
      <c r="AA1180" s="369" t="s">
        <v>1421</v>
      </c>
      <c r="AB1180" s="369">
        <v>5.7157521986226062E-2</v>
      </c>
      <c r="AC1180" s="373">
        <v>-0.15766282312984473</v>
      </c>
      <c r="AD1180" s="555">
        <v>42747269000186</v>
      </c>
      <c r="AE1180" s="370" t="s">
        <v>2570</v>
      </c>
      <c r="AF1180" s="370" t="s">
        <v>2278</v>
      </c>
      <c r="AG1180" s="374" t="s">
        <v>1444</v>
      </c>
      <c r="AH1180" s="374" t="s">
        <v>2279</v>
      </c>
      <c r="AI1180" s="374">
        <v>5000</v>
      </c>
      <c r="AJ1180" s="374">
        <v>1000</v>
      </c>
      <c r="AK1180" s="374">
        <v>5000</v>
      </c>
      <c r="AL1180" s="369">
        <v>1.9E-2</v>
      </c>
      <c r="AM1180" s="369">
        <v>0.2</v>
      </c>
      <c r="AN1180" s="369" t="s">
        <v>34</v>
      </c>
      <c r="AO1180" s="367" t="s">
        <v>1324</v>
      </c>
      <c r="AP1180" s="370" t="s">
        <v>13</v>
      </c>
      <c r="AQ1180" s="376" t="s">
        <v>668</v>
      </c>
      <c r="AR1180" s="369">
        <v>6.3333333333333332E-3</v>
      </c>
      <c r="AS1180" s="369">
        <v>6.3333333333333332E-3</v>
      </c>
      <c r="AT1180" s="369"/>
      <c r="AX1180" s="680"/>
      <c r="AY1180" s="681"/>
      <c r="AZ1180" s="681"/>
      <c r="BA1180" s="681"/>
      <c r="BB1180" s="682"/>
      <c r="BC1180" s="681"/>
      <c r="BD1180" s="681"/>
      <c r="BE1180" s="681"/>
      <c r="BF1180" s="681"/>
      <c r="BG1180" s="682"/>
      <c r="BH1180" s="682"/>
      <c r="BI1180" s="683"/>
      <c r="BJ1180" s="683"/>
      <c r="BK1180" s="683"/>
      <c r="BL1180" s="682"/>
      <c r="BM1180" s="682"/>
      <c r="BN1180" s="682"/>
      <c r="BO1180" s="682"/>
      <c r="BP1180" s="682"/>
      <c r="BQ1180" s="682"/>
      <c r="BR1180" s="682"/>
      <c r="BS1180" s="682"/>
      <c r="BT1180" s="685"/>
      <c r="BU1180" s="686"/>
      <c r="BV1180" s="684"/>
      <c r="BW1180" s="687"/>
    </row>
    <row r="1181" spans="2:75" ht="15.75" customHeight="1">
      <c r="B1181" s="363" t="s">
        <v>385</v>
      </c>
      <c r="C1181" s="364">
        <v>12282747000169</v>
      </c>
      <c r="D1181" s="365" t="s">
        <v>14</v>
      </c>
      <c r="E1181" s="365" t="s">
        <v>614</v>
      </c>
      <c r="F1181" s="365"/>
      <c r="G1181" s="366"/>
      <c r="H1181" s="366" t="s">
        <v>1338</v>
      </c>
      <c r="I1181" s="366" t="s">
        <v>34</v>
      </c>
      <c r="J1181" s="366" t="s">
        <v>608</v>
      </c>
      <c r="K1181" s="367" t="s">
        <v>48</v>
      </c>
      <c r="L1181" s="368"/>
      <c r="M1181" s="368" t="s">
        <v>34</v>
      </c>
      <c r="N1181" s="367">
        <v>257982</v>
      </c>
      <c r="O1181" s="367" t="s">
        <v>1321</v>
      </c>
      <c r="P1181" s="371">
        <v>40451</v>
      </c>
      <c r="Q1181" s="372">
        <v>199393317.44</v>
      </c>
      <c r="R1181" s="372">
        <v>288672956.44900799</v>
      </c>
      <c r="S1181" s="367">
        <v>32</v>
      </c>
      <c r="T1181" s="369">
        <v>-0.12544482837121351</v>
      </c>
      <c r="U1181" s="369">
        <v>-1.6216497808478894</v>
      </c>
      <c r="V1181" s="369">
        <v>-0.25262368429544835</v>
      </c>
      <c r="W1181" s="369">
        <v>-2.4765568128244304</v>
      </c>
      <c r="X1181" s="369">
        <v>-0.17084158808250327</v>
      </c>
      <c r="Y1181" s="369">
        <v>-1.2955227976064589</v>
      </c>
      <c r="Z1181" s="369">
        <v>3.400354325554833E-2</v>
      </c>
      <c r="AA1181" s="369">
        <v>0.19328716341414101</v>
      </c>
      <c r="AB1181" s="369">
        <v>0.19050216514639567</v>
      </c>
      <c r="AC1181" s="373">
        <v>-1.9425103408959481</v>
      </c>
      <c r="AD1181" s="555">
        <v>12297830000101</v>
      </c>
      <c r="AE1181" s="370" t="s">
        <v>2571</v>
      </c>
      <c r="AF1181" s="370" t="s">
        <v>2287</v>
      </c>
      <c r="AG1181" s="374" t="s">
        <v>1445</v>
      </c>
      <c r="AH1181" s="374" t="s">
        <v>2279</v>
      </c>
      <c r="AI1181" s="374">
        <v>50000</v>
      </c>
      <c r="AJ1181" s="374">
        <v>10000</v>
      </c>
      <c r="AK1181" s="374">
        <v>50000</v>
      </c>
      <c r="AL1181" s="369">
        <v>0.02</v>
      </c>
      <c r="AM1181" s="369">
        <v>0.2</v>
      </c>
      <c r="AN1181" s="369" t="s">
        <v>2310</v>
      </c>
      <c r="AO1181" s="367" t="s">
        <v>1324</v>
      </c>
      <c r="AP1181" s="370" t="s">
        <v>716</v>
      </c>
      <c r="AQ1181" s="376" t="s">
        <v>665</v>
      </c>
      <c r="AR1181" s="369">
        <v>4.6666666666666662E-3</v>
      </c>
      <c r="AS1181" s="369">
        <v>4.6666666666666662E-3</v>
      </c>
      <c r="AT1181" s="369"/>
      <c r="AX1181" s="680"/>
      <c r="AY1181" s="681"/>
      <c r="AZ1181" s="681"/>
      <c r="BA1181" s="681"/>
      <c r="BB1181" s="682"/>
      <c r="BC1181" s="681"/>
      <c r="BD1181" s="681"/>
      <c r="BE1181" s="681"/>
      <c r="BF1181" s="681"/>
      <c r="BG1181" s="682"/>
      <c r="BH1181" s="682"/>
      <c r="BI1181" s="683"/>
      <c r="BJ1181" s="683"/>
      <c r="BK1181" s="683"/>
      <c r="BL1181" s="682"/>
      <c r="BM1181" s="682"/>
      <c r="BN1181" s="682"/>
      <c r="BO1181" s="682"/>
      <c r="BP1181" s="682"/>
      <c r="BQ1181" s="682"/>
      <c r="BR1181" s="682"/>
      <c r="BS1181" s="682"/>
      <c r="BT1181" s="685"/>
      <c r="BU1181" s="686"/>
      <c r="BV1181" s="684"/>
      <c r="BW1181" s="687"/>
    </row>
    <row r="1182" spans="2:75" ht="15.75" customHeight="1">
      <c r="B1182" s="363" t="s">
        <v>386</v>
      </c>
      <c r="C1182" s="364">
        <v>17164804000129</v>
      </c>
      <c r="D1182" s="365" t="s">
        <v>14</v>
      </c>
      <c r="E1182" s="365" t="s">
        <v>607</v>
      </c>
      <c r="F1182" s="365"/>
      <c r="G1182" s="366"/>
      <c r="H1182" s="366" t="s">
        <v>34</v>
      </c>
      <c r="I1182" s="366" t="s">
        <v>34</v>
      </c>
      <c r="J1182" s="366" t="s">
        <v>608</v>
      </c>
      <c r="K1182" s="367" t="s">
        <v>48</v>
      </c>
      <c r="L1182" s="368"/>
      <c r="M1182" s="368" t="s">
        <v>34</v>
      </c>
      <c r="N1182" s="367">
        <v>321771</v>
      </c>
      <c r="O1182" s="367" t="s">
        <v>1321</v>
      </c>
      <c r="P1182" s="371">
        <v>41269</v>
      </c>
      <c r="Q1182" s="372">
        <v>66325978.770000003</v>
      </c>
      <c r="R1182" s="372">
        <v>77488235.97869046</v>
      </c>
      <c r="S1182" s="367">
        <v>32</v>
      </c>
      <c r="T1182" s="369">
        <v>-9.055750394730111E-2</v>
      </c>
      <c r="U1182" s="369">
        <v>-1.1706545286642662</v>
      </c>
      <c r="V1182" s="369">
        <v>-0.25274402435055998</v>
      </c>
      <c r="W1182" s="369">
        <v>-2.4777365477498141</v>
      </c>
      <c r="X1182" s="369">
        <v>-0.18213114733149249</v>
      </c>
      <c r="Y1182" s="369">
        <v>-1.3811335762590855</v>
      </c>
      <c r="Z1182" s="369">
        <v>-4.096586247348033E-2</v>
      </c>
      <c r="AA1182" s="369">
        <v>-0.23286324295103622</v>
      </c>
      <c r="AB1182" s="369">
        <v>0.22147943866386263</v>
      </c>
      <c r="AC1182" s="373">
        <v>-1.6427583611087395</v>
      </c>
      <c r="AD1182" s="555">
        <v>0</v>
      </c>
      <c r="AE1182" s="370" t="s">
        <v>2571</v>
      </c>
      <c r="AF1182" s="370" t="s">
        <v>2287</v>
      </c>
      <c r="AG1182" s="374" t="s">
        <v>1445</v>
      </c>
      <c r="AH1182" s="374" t="s">
        <v>2282</v>
      </c>
      <c r="AI1182" s="374">
        <v>50000</v>
      </c>
      <c r="AJ1182" s="374">
        <v>10000</v>
      </c>
      <c r="AK1182" s="374">
        <v>50000</v>
      </c>
      <c r="AL1182" s="369">
        <v>0.02</v>
      </c>
      <c r="AM1182" s="369">
        <v>0.2</v>
      </c>
      <c r="AN1182" s="369" t="s">
        <v>666</v>
      </c>
      <c r="AO1182" s="367" t="s">
        <v>1324</v>
      </c>
      <c r="AP1182" s="370" t="s">
        <v>716</v>
      </c>
      <c r="AQ1182" s="376" t="s">
        <v>665</v>
      </c>
      <c r="AR1182" s="369">
        <v>4.7999999999999996E-3</v>
      </c>
      <c r="AS1182" s="369">
        <v>4.7999999999999996E-3</v>
      </c>
      <c r="AT1182" s="369"/>
      <c r="AX1182" s="680"/>
      <c r="AY1182" s="681"/>
      <c r="AZ1182" s="681"/>
      <c r="BA1182" s="681"/>
      <c r="BB1182" s="682"/>
      <c r="BC1182" s="681"/>
      <c r="BD1182" s="681"/>
      <c r="BE1182" s="681"/>
      <c r="BF1182" s="681"/>
      <c r="BG1182" s="682"/>
      <c r="BH1182" s="682"/>
      <c r="BI1182" s="683"/>
      <c r="BJ1182" s="683"/>
      <c r="BK1182" s="683"/>
      <c r="BL1182" s="682"/>
      <c r="BM1182" s="682"/>
      <c r="BN1182" s="682"/>
      <c r="BO1182" s="682"/>
      <c r="BP1182" s="682"/>
      <c r="BQ1182" s="682"/>
      <c r="BR1182" s="682"/>
      <c r="BS1182" s="682"/>
      <c r="BT1182" s="685"/>
      <c r="BU1182" s="686"/>
      <c r="BV1182" s="684"/>
      <c r="BW1182" s="687"/>
    </row>
    <row r="1183" spans="2:75" ht="15.75" customHeight="1">
      <c r="B1183" s="363" t="s">
        <v>387</v>
      </c>
      <c r="C1183" s="364">
        <v>19727078000130</v>
      </c>
      <c r="D1183" s="365" t="s">
        <v>14</v>
      </c>
      <c r="E1183" s="365" t="s">
        <v>607</v>
      </c>
      <c r="F1183" s="365"/>
      <c r="G1183" s="366"/>
      <c r="H1183" s="366" t="s">
        <v>34</v>
      </c>
      <c r="I1183" s="366" t="s">
        <v>34</v>
      </c>
      <c r="J1183" s="366" t="s">
        <v>608</v>
      </c>
      <c r="K1183" s="367" t="s">
        <v>48</v>
      </c>
      <c r="L1183" s="368"/>
      <c r="M1183" s="368" t="s">
        <v>1418</v>
      </c>
      <c r="N1183" s="367">
        <v>569666</v>
      </c>
      <c r="O1183" s="367" t="s">
        <v>1321</v>
      </c>
      <c r="P1183" s="371">
        <v>44214</v>
      </c>
      <c r="Q1183" s="372">
        <v>110801467.72</v>
      </c>
      <c r="R1183" s="372">
        <v>101954874.17968255</v>
      </c>
      <c r="S1183" s="367">
        <v>122</v>
      </c>
      <c r="T1183" s="369">
        <v>-7.133568559159198E-2</v>
      </c>
      <c r="U1183" s="369">
        <v>-0.92217033103921187</v>
      </c>
      <c r="V1183" s="369">
        <v>-0.23940116984352122</v>
      </c>
      <c r="W1183" s="369">
        <v>-2.3469319586073092</v>
      </c>
      <c r="X1183" s="369" t="s">
        <v>1421</v>
      </c>
      <c r="Y1183" s="369" t="s">
        <v>1421</v>
      </c>
      <c r="Z1183" s="369" t="s">
        <v>1421</v>
      </c>
      <c r="AA1183" s="369" t="s">
        <v>1421</v>
      </c>
      <c r="AB1183" s="369">
        <v>0.35322078464257606</v>
      </c>
      <c r="AC1183" s="373">
        <v>-0.87282115068861843</v>
      </c>
      <c r="AD1183" s="555">
        <v>0</v>
      </c>
      <c r="AE1183" s="370" t="s">
        <v>2518</v>
      </c>
      <c r="AF1183" s="370" t="s">
        <v>2278</v>
      </c>
      <c r="AG1183" s="374" t="s">
        <v>1444</v>
      </c>
      <c r="AH1183" s="374" t="s">
        <v>2282</v>
      </c>
      <c r="AI1183" s="374">
        <v>5000</v>
      </c>
      <c r="AJ1183" s="374">
        <v>100</v>
      </c>
      <c r="AK1183" s="374">
        <v>5000</v>
      </c>
      <c r="AL1183" s="369">
        <v>0.02</v>
      </c>
      <c r="AM1183" s="369">
        <v>0.2</v>
      </c>
      <c r="AN1183" s="369" t="s">
        <v>34</v>
      </c>
      <c r="AO1183" s="367" t="s">
        <v>1324</v>
      </c>
      <c r="AP1183" s="370" t="s">
        <v>716</v>
      </c>
      <c r="AQ1183" s="376" t="s">
        <v>659</v>
      </c>
      <c r="AR1183" s="369">
        <v>2E-3</v>
      </c>
      <c r="AS1183" s="369">
        <v>2E-3</v>
      </c>
      <c r="AT1183" s="369"/>
      <c r="AX1183" s="680"/>
      <c r="AY1183" s="681"/>
      <c r="AZ1183" s="681"/>
      <c r="BA1183" s="681"/>
      <c r="BB1183" s="682"/>
      <c r="BC1183" s="681"/>
      <c r="BD1183" s="681"/>
      <c r="BE1183" s="681"/>
      <c r="BF1183" s="681"/>
      <c r="BG1183" s="682"/>
      <c r="BH1183" s="682"/>
      <c r="BI1183" s="683"/>
      <c r="BJ1183" s="683"/>
      <c r="BK1183" s="683"/>
      <c r="BL1183" s="682"/>
      <c r="BM1183" s="682"/>
      <c r="BN1183" s="682"/>
      <c r="BO1183" s="682"/>
      <c r="BP1183" s="682"/>
      <c r="BQ1183" s="682"/>
      <c r="BR1183" s="682"/>
      <c r="BS1183" s="682"/>
      <c r="BT1183" s="685"/>
      <c r="BU1183" s="686"/>
      <c r="BV1183" s="684"/>
      <c r="BW1183" s="687"/>
    </row>
    <row r="1184" spans="2:75" ht="15.75" customHeight="1">
      <c r="B1184" s="363" t="s">
        <v>388</v>
      </c>
      <c r="C1184" s="364">
        <v>17033928000175</v>
      </c>
      <c r="D1184" s="365" t="s">
        <v>14</v>
      </c>
      <c r="E1184" s="365" t="s">
        <v>607</v>
      </c>
      <c r="F1184" s="365"/>
      <c r="G1184" s="366"/>
      <c r="H1184" s="366" t="s">
        <v>34</v>
      </c>
      <c r="I1184" s="366" t="s">
        <v>34</v>
      </c>
      <c r="J1184" s="366" t="s">
        <v>608</v>
      </c>
      <c r="K1184" s="367" t="s">
        <v>48</v>
      </c>
      <c r="L1184" s="368"/>
      <c r="M1184" s="368" t="s">
        <v>34</v>
      </c>
      <c r="N1184" s="367">
        <v>336106</v>
      </c>
      <c r="O1184" s="367" t="s">
        <v>1321</v>
      </c>
      <c r="P1184" s="371">
        <v>41415</v>
      </c>
      <c r="Q1184" s="372">
        <v>27528686.390000001</v>
      </c>
      <c r="R1184" s="372">
        <v>34355105.413095251</v>
      </c>
      <c r="S1184" s="367">
        <v>17</v>
      </c>
      <c r="T1184" s="369">
        <v>4.1258604423624723E-2</v>
      </c>
      <c r="U1184" s="369">
        <v>0.53335803229505074</v>
      </c>
      <c r="V1184" s="369">
        <v>-0.18110355791317023</v>
      </c>
      <c r="W1184" s="369">
        <v>-1.7754204299073579</v>
      </c>
      <c r="X1184" s="369">
        <v>-4.2188092156474566E-2</v>
      </c>
      <c r="Y1184" s="369">
        <v>-0.31991996673456696</v>
      </c>
      <c r="Z1184" s="369">
        <v>9.2111810761921209E-3</v>
      </c>
      <c r="AA1184" s="369">
        <v>5.2359339393863988E-2</v>
      </c>
      <c r="AB1184" s="369">
        <v>0.27648718821706997</v>
      </c>
      <c r="AC1184" s="373">
        <v>-0.93590274020241415</v>
      </c>
      <c r="AD1184" s="555">
        <v>17034032000100</v>
      </c>
      <c r="AE1184" s="370" t="s">
        <v>2572</v>
      </c>
      <c r="AF1184" s="370" t="s">
        <v>2287</v>
      </c>
      <c r="AG1184" s="374" t="s">
        <v>1445</v>
      </c>
      <c r="AH1184" s="374" t="s">
        <v>2282</v>
      </c>
      <c r="AI1184" s="374">
        <v>500</v>
      </c>
      <c r="AJ1184" s="374">
        <v>500</v>
      </c>
      <c r="AK1184" s="374">
        <v>500</v>
      </c>
      <c r="AL1184" s="369">
        <v>1.8500000000000003E-2</v>
      </c>
      <c r="AM1184" s="369">
        <v>0.2</v>
      </c>
      <c r="AN1184" s="369" t="s">
        <v>666</v>
      </c>
      <c r="AO1184" s="367" t="s">
        <v>1324</v>
      </c>
      <c r="AP1184" s="370" t="s">
        <v>716</v>
      </c>
      <c r="AQ1184" s="376" t="s">
        <v>659</v>
      </c>
      <c r="AR1184" s="369">
        <v>4.933333333333333E-3</v>
      </c>
      <c r="AS1184" s="369">
        <v>4.933333333333333E-3</v>
      </c>
      <c r="AT1184" s="369"/>
      <c r="AX1184" s="680"/>
      <c r="AY1184" s="681"/>
      <c r="AZ1184" s="681"/>
      <c r="BA1184" s="681"/>
      <c r="BB1184" s="682"/>
      <c r="BC1184" s="681"/>
      <c r="BD1184" s="681"/>
      <c r="BE1184" s="681"/>
      <c r="BF1184" s="681"/>
      <c r="BG1184" s="682"/>
      <c r="BH1184" s="682"/>
      <c r="BI1184" s="683"/>
      <c r="BJ1184" s="683"/>
      <c r="BK1184" s="683"/>
      <c r="BL1184" s="682"/>
      <c r="BM1184" s="682"/>
      <c r="BN1184" s="682"/>
      <c r="BO1184" s="682"/>
      <c r="BP1184" s="682"/>
      <c r="BQ1184" s="682"/>
      <c r="BR1184" s="682"/>
      <c r="BS1184" s="682"/>
      <c r="BT1184" s="685"/>
      <c r="BU1184" s="686"/>
      <c r="BV1184" s="684"/>
      <c r="BW1184" s="687"/>
    </row>
    <row r="1185" spans="2:75" ht="15.75" customHeight="1">
      <c r="B1185" s="363" t="s">
        <v>389</v>
      </c>
      <c r="C1185" s="364">
        <v>17301119000105</v>
      </c>
      <c r="D1185" s="365" t="s">
        <v>14</v>
      </c>
      <c r="E1185" s="365" t="s">
        <v>607</v>
      </c>
      <c r="F1185" s="365"/>
      <c r="G1185" s="366"/>
      <c r="H1185" s="366" t="s">
        <v>34</v>
      </c>
      <c r="I1185" s="366" t="s">
        <v>34</v>
      </c>
      <c r="J1185" s="366" t="s">
        <v>608</v>
      </c>
      <c r="K1185" s="367" t="s">
        <v>48</v>
      </c>
      <c r="L1185" s="368"/>
      <c r="M1185" s="368" t="s">
        <v>34</v>
      </c>
      <c r="N1185" s="367">
        <v>329169</v>
      </c>
      <c r="O1185" s="367" t="s">
        <v>1321</v>
      </c>
      <c r="P1185" s="371">
        <v>41338</v>
      </c>
      <c r="Q1185" s="372">
        <v>94977014.659999996</v>
      </c>
      <c r="R1185" s="372">
        <v>124027967.19257927</v>
      </c>
      <c r="S1185" s="367">
        <v>32</v>
      </c>
      <c r="T1185" s="369">
        <v>5.8027195344738214E-2</v>
      </c>
      <c r="U1185" s="369">
        <v>0.75012888004880052</v>
      </c>
      <c r="V1185" s="369">
        <v>-0.16797959396120987</v>
      </c>
      <c r="W1185" s="369">
        <v>-1.6467617001166956</v>
      </c>
      <c r="X1185" s="369">
        <v>-4.2679976919259399E-2</v>
      </c>
      <c r="Y1185" s="369">
        <v>-0.32365001824682088</v>
      </c>
      <c r="Z1185" s="369">
        <v>4.3988585468968555E-2</v>
      </c>
      <c r="AA1185" s="369">
        <v>0.25004538038870699</v>
      </c>
      <c r="AB1185" s="369">
        <v>0.27673624119384366</v>
      </c>
      <c r="AC1185" s="373">
        <v>-0.87747730605785013</v>
      </c>
      <c r="AD1185" s="555">
        <v>17301225000180</v>
      </c>
      <c r="AE1185" s="370" t="s">
        <v>2572</v>
      </c>
      <c r="AF1185" s="370" t="s">
        <v>2287</v>
      </c>
      <c r="AG1185" s="374" t="s">
        <v>1445</v>
      </c>
      <c r="AH1185" s="374" t="s">
        <v>2279</v>
      </c>
      <c r="AI1185" s="374">
        <v>30000</v>
      </c>
      <c r="AJ1185" s="374">
        <v>5000</v>
      </c>
      <c r="AK1185" s="374">
        <v>30000</v>
      </c>
      <c r="AL1185" s="369">
        <v>1.8500000000000003E-2</v>
      </c>
      <c r="AM1185" s="369">
        <v>0.15</v>
      </c>
      <c r="AN1185" s="369" t="s">
        <v>2387</v>
      </c>
      <c r="AO1185" s="367" t="s">
        <v>1324</v>
      </c>
      <c r="AP1185" s="370" t="s">
        <v>716</v>
      </c>
      <c r="AQ1185" s="376" t="s">
        <v>659</v>
      </c>
      <c r="AR1185" s="369">
        <v>4.933333333333333E-3</v>
      </c>
      <c r="AS1185" s="369">
        <v>4.933333333333333E-3</v>
      </c>
      <c r="AT1185" s="369"/>
      <c r="AX1185" s="680"/>
      <c r="AY1185" s="681"/>
      <c r="AZ1185" s="681"/>
      <c r="BA1185" s="681"/>
      <c r="BB1185" s="682"/>
      <c r="BC1185" s="681"/>
      <c r="BD1185" s="681"/>
      <c r="BE1185" s="681"/>
      <c r="BF1185" s="681"/>
      <c r="BG1185" s="682"/>
      <c r="BH1185" s="682"/>
      <c r="BI1185" s="683"/>
      <c r="BJ1185" s="683"/>
      <c r="BK1185" s="683"/>
      <c r="BL1185" s="682"/>
      <c r="BM1185" s="682"/>
      <c r="BN1185" s="682"/>
      <c r="BO1185" s="682"/>
      <c r="BP1185" s="682"/>
      <c r="BQ1185" s="682"/>
      <c r="BR1185" s="682"/>
      <c r="BS1185" s="682"/>
      <c r="BT1185" s="685"/>
      <c r="BU1185" s="686"/>
      <c r="BV1185" s="684"/>
      <c r="BW1185" s="687"/>
    </row>
    <row r="1186" spans="2:75" ht="15.75" customHeight="1">
      <c r="B1186" s="363" t="s">
        <v>1727</v>
      </c>
      <c r="C1186" s="364">
        <v>23711497000151</v>
      </c>
      <c r="D1186" s="365" t="s">
        <v>13</v>
      </c>
      <c r="E1186" s="365" t="s">
        <v>615</v>
      </c>
      <c r="F1186" s="365" t="s">
        <v>619</v>
      </c>
      <c r="G1186" s="366"/>
      <c r="H1186" s="366" t="s">
        <v>1338</v>
      </c>
      <c r="I1186" s="366"/>
      <c r="J1186" s="366" t="s">
        <v>608</v>
      </c>
      <c r="K1186" s="367" t="s">
        <v>48</v>
      </c>
      <c r="L1186" s="368"/>
      <c r="M1186" s="368"/>
      <c r="N1186" s="367">
        <v>416630</v>
      </c>
      <c r="O1186" s="367" t="s">
        <v>1321</v>
      </c>
      <c r="P1186" s="371">
        <v>42433</v>
      </c>
      <c r="Q1186" s="372" t="s">
        <v>1394</v>
      </c>
      <c r="R1186" s="372" t="s">
        <v>1421</v>
      </c>
      <c r="S1186" s="367">
        <v>32</v>
      </c>
      <c r="T1186" s="369" t="s">
        <v>1421</v>
      </c>
      <c r="U1186" s="369" t="s">
        <v>1421</v>
      </c>
      <c r="V1186" s="369" t="s">
        <v>1421</v>
      </c>
      <c r="W1186" s="369" t="s">
        <v>1421</v>
      </c>
      <c r="X1186" s="369" t="s">
        <v>1421</v>
      </c>
      <c r="Y1186" s="369" t="s">
        <v>1421</v>
      </c>
      <c r="Z1186" s="369" t="s">
        <v>1421</v>
      </c>
      <c r="AA1186" s="369" t="s">
        <v>1421</v>
      </c>
      <c r="AB1186" s="369" t="s">
        <v>1421</v>
      </c>
      <c r="AC1186" s="373" t="s">
        <v>1421</v>
      </c>
      <c r="AD1186" s="555">
        <v>44643074000111</v>
      </c>
      <c r="AE1186" s="370" t="s">
        <v>2572</v>
      </c>
      <c r="AF1186" s="370" t="s">
        <v>2287</v>
      </c>
      <c r="AG1186" s="374" t="s">
        <v>1445</v>
      </c>
      <c r="AH1186" s="374" t="s">
        <v>2282</v>
      </c>
      <c r="AI1186" s="374">
        <v>1000</v>
      </c>
      <c r="AJ1186" s="374">
        <v>500</v>
      </c>
      <c r="AK1186" s="374">
        <v>500</v>
      </c>
      <c r="AL1186" s="369">
        <v>1.8500000000000003E-2</v>
      </c>
      <c r="AM1186" s="369">
        <v>0.2</v>
      </c>
      <c r="AN1186" s="369" t="s">
        <v>64</v>
      </c>
      <c r="AO1186" s="367" t="s">
        <v>1324</v>
      </c>
      <c r="AP1186" s="370" t="s">
        <v>13</v>
      </c>
      <c r="AQ1186" s="376" t="s">
        <v>668</v>
      </c>
      <c r="AR1186" s="369">
        <v>4.933333333333333E-3</v>
      </c>
      <c r="AS1186" s="369">
        <v>4.933333333333333E-3</v>
      </c>
      <c r="AT1186" s="369"/>
      <c r="AX1186" s="680"/>
      <c r="AY1186" s="681"/>
      <c r="AZ1186" s="681"/>
      <c r="BA1186" s="681"/>
      <c r="BB1186" s="682"/>
      <c r="BC1186" s="681"/>
      <c r="BD1186" s="681"/>
      <c r="BE1186" s="681"/>
      <c r="BF1186" s="681"/>
      <c r="BG1186" s="682"/>
      <c r="BH1186" s="682"/>
      <c r="BI1186" s="683"/>
      <c r="BJ1186" s="683"/>
      <c r="BK1186" s="683"/>
      <c r="BL1186" s="682"/>
      <c r="BM1186" s="682"/>
      <c r="BN1186" s="682"/>
      <c r="BO1186" s="682"/>
      <c r="BP1186" s="682"/>
      <c r="BQ1186" s="682"/>
      <c r="BR1186" s="682"/>
      <c r="BS1186" s="682"/>
      <c r="BT1186" s="685"/>
      <c r="BU1186" s="686"/>
      <c r="BV1186" s="684"/>
      <c r="BW1186" s="687"/>
    </row>
    <row r="1187" spans="2:75" ht="15.75" customHeight="1">
      <c r="B1187" s="363" t="s">
        <v>390</v>
      </c>
      <c r="C1187" s="364">
        <v>11225767000135</v>
      </c>
      <c r="D1187" s="365" t="s">
        <v>14</v>
      </c>
      <c r="E1187" s="365" t="s">
        <v>607</v>
      </c>
      <c r="F1187" s="365"/>
      <c r="G1187" s="366"/>
      <c r="H1187" s="366" t="s">
        <v>34</v>
      </c>
      <c r="I1187" s="366" t="s">
        <v>34</v>
      </c>
      <c r="J1187" s="366" t="s">
        <v>608</v>
      </c>
      <c r="K1187" s="367" t="s">
        <v>48</v>
      </c>
      <c r="L1187" s="368"/>
      <c r="M1187" s="368" t="s">
        <v>1418</v>
      </c>
      <c r="N1187" s="367">
        <v>238341</v>
      </c>
      <c r="O1187" s="367" t="s">
        <v>1321</v>
      </c>
      <c r="P1187" s="371">
        <v>40142</v>
      </c>
      <c r="Q1187" s="372">
        <v>84823985.459999993</v>
      </c>
      <c r="R1187" s="372">
        <v>88423104.155674636</v>
      </c>
      <c r="S1187" s="367">
        <v>16</v>
      </c>
      <c r="T1187" s="369">
        <v>2.905308648047833E-2</v>
      </c>
      <c r="U1187" s="369">
        <v>0.37557491955430777</v>
      </c>
      <c r="V1187" s="369">
        <v>-0.19055591928789517</v>
      </c>
      <c r="W1187" s="369">
        <v>-1.8680851775739935</v>
      </c>
      <c r="X1187" s="369">
        <v>-6.5523243298776457E-2</v>
      </c>
      <c r="Y1187" s="369">
        <v>-0.49687465692303073</v>
      </c>
      <c r="Z1187" s="369">
        <v>-3.6477880987212496E-2</v>
      </c>
      <c r="AA1187" s="369">
        <v>-0.20735210123217002</v>
      </c>
      <c r="AB1187" s="369">
        <v>0.27599630058933516</v>
      </c>
      <c r="AC1187" s="373">
        <v>-0.98009285335380547</v>
      </c>
      <c r="AD1187" s="555">
        <v>11286540000108</v>
      </c>
      <c r="AE1187" s="370" t="s">
        <v>2572</v>
      </c>
      <c r="AF1187" s="370" t="s">
        <v>2284</v>
      </c>
      <c r="AG1187" s="374" t="s">
        <v>719</v>
      </c>
      <c r="AH1187" s="374" t="s">
        <v>2282</v>
      </c>
      <c r="AI1187" s="374">
        <v>30000</v>
      </c>
      <c r="AJ1187" s="374">
        <v>5000</v>
      </c>
      <c r="AK1187" s="374">
        <v>30000</v>
      </c>
      <c r="AL1187" s="691">
        <v>1.8500000000000003E-2</v>
      </c>
      <c r="AM1187" s="691">
        <v>0.2</v>
      </c>
      <c r="AN1187" s="369" t="s">
        <v>666</v>
      </c>
      <c r="AO1187" s="367" t="s">
        <v>1324</v>
      </c>
      <c r="AP1187" s="370" t="s">
        <v>716</v>
      </c>
      <c r="AQ1187" s="376" t="s">
        <v>659</v>
      </c>
      <c r="AR1187" s="369">
        <v>3.6999999999999993E-3</v>
      </c>
      <c r="AS1187" s="369">
        <v>3.6999999999999993E-3</v>
      </c>
      <c r="AT1187" s="369"/>
      <c r="AX1187" s="680"/>
      <c r="AY1187" s="681"/>
      <c r="AZ1187" s="681"/>
      <c r="BA1187" s="681"/>
      <c r="BB1187" s="682"/>
      <c r="BC1187" s="681"/>
      <c r="BD1187" s="681"/>
      <c r="BE1187" s="681"/>
      <c r="BF1187" s="681"/>
      <c r="BG1187" s="682"/>
      <c r="BH1187" s="682"/>
      <c r="BI1187" s="683"/>
      <c r="BJ1187" s="683"/>
      <c r="BK1187" s="683"/>
      <c r="BL1187" s="682"/>
      <c r="BM1187" s="682"/>
      <c r="BN1187" s="682"/>
      <c r="BO1187" s="682"/>
      <c r="BP1187" s="682"/>
      <c r="BQ1187" s="682"/>
      <c r="BR1187" s="682"/>
      <c r="BS1187" s="682"/>
      <c r="BT1187" s="685"/>
      <c r="BU1187" s="686"/>
      <c r="BV1187" s="684"/>
      <c r="BW1187" s="687"/>
    </row>
    <row r="1188" spans="2:75" ht="15.75" customHeight="1">
      <c r="B1188" s="363" t="s">
        <v>695</v>
      </c>
      <c r="C1188" s="364">
        <v>17797493000135</v>
      </c>
      <c r="D1188" s="365" t="s">
        <v>13</v>
      </c>
      <c r="E1188" s="365" t="s">
        <v>615</v>
      </c>
      <c r="F1188" s="365" t="s">
        <v>619</v>
      </c>
      <c r="G1188" s="366" t="s">
        <v>34</v>
      </c>
      <c r="H1188" s="366" t="s">
        <v>1337</v>
      </c>
      <c r="I1188" s="366" t="s">
        <v>34</v>
      </c>
      <c r="J1188" s="366"/>
      <c r="K1188" s="367" t="s">
        <v>48</v>
      </c>
      <c r="L1188" s="368"/>
      <c r="M1188" s="368" t="s">
        <v>34</v>
      </c>
      <c r="N1188" s="367">
        <v>473596</v>
      </c>
      <c r="O1188" s="367" t="s">
        <v>1321</v>
      </c>
      <c r="P1188" s="371">
        <v>43318</v>
      </c>
      <c r="Q1188" s="372">
        <v>23224265.690000001</v>
      </c>
      <c r="R1188" s="372">
        <v>39470457.797380969</v>
      </c>
      <c r="S1188" s="367">
        <v>31</v>
      </c>
      <c r="T1188" s="369">
        <v>0.10276752978805548</v>
      </c>
      <c r="U1188" s="369">
        <v>1.3284959158772451</v>
      </c>
      <c r="V1188" s="369">
        <v>6.4611756553295097E-2</v>
      </c>
      <c r="W1188" s="369">
        <v>0.63341125883302463</v>
      </c>
      <c r="X1188" s="369">
        <v>2.7759646315803188E-2</v>
      </c>
      <c r="Y1188" s="369">
        <v>0.21050644084535031</v>
      </c>
      <c r="Z1188" s="369">
        <v>9.5617399867135466E-2</v>
      </c>
      <c r="AA1188" s="369">
        <v>0.54352029888351849</v>
      </c>
      <c r="AB1188" s="369">
        <v>3.5703264335066813E-2</v>
      </c>
      <c r="AC1188" s="373">
        <v>-0.94944080716599444</v>
      </c>
      <c r="AD1188" s="555">
        <v>0</v>
      </c>
      <c r="AE1188" s="370" t="s">
        <v>2458</v>
      </c>
      <c r="AF1188" s="370" t="s">
        <v>2458</v>
      </c>
      <c r="AG1188" s="374" t="s">
        <v>719</v>
      </c>
      <c r="AH1188" s="374" t="s">
        <v>2282</v>
      </c>
      <c r="AI1188" s="374">
        <v>1000</v>
      </c>
      <c r="AJ1188" s="374">
        <v>1000</v>
      </c>
      <c r="AK1188" s="374">
        <v>1000</v>
      </c>
      <c r="AL1188" s="691">
        <v>0.02</v>
      </c>
      <c r="AM1188" s="691">
        <v>0.2</v>
      </c>
      <c r="AN1188" s="369" t="s">
        <v>64</v>
      </c>
      <c r="AO1188" s="367" t="s">
        <v>1324</v>
      </c>
      <c r="AP1188" s="370" t="s">
        <v>13</v>
      </c>
      <c r="AQ1188" s="376" t="s">
        <v>664</v>
      </c>
      <c r="AR1188" s="369">
        <v>7.1999999999999998E-3</v>
      </c>
      <c r="AS1188" s="369">
        <v>7.1999999999999998E-3</v>
      </c>
      <c r="AT1188" s="369"/>
      <c r="AX1188" s="680"/>
      <c r="AY1188" s="681"/>
      <c r="AZ1188" s="681"/>
      <c r="BA1188" s="681"/>
      <c r="BB1188" s="682"/>
      <c r="BC1188" s="681"/>
      <c r="BD1188" s="681"/>
      <c r="BE1188" s="681"/>
      <c r="BF1188" s="681"/>
      <c r="BG1188" s="682"/>
      <c r="BH1188" s="682"/>
      <c r="BI1188" s="683"/>
      <c r="BJ1188" s="683"/>
      <c r="BK1188" s="683"/>
      <c r="BL1188" s="682"/>
      <c r="BM1188" s="682"/>
      <c r="BN1188" s="682"/>
      <c r="BO1188" s="682"/>
      <c r="BP1188" s="682"/>
      <c r="BQ1188" s="682"/>
      <c r="BR1188" s="682"/>
      <c r="BS1188" s="682"/>
      <c r="BT1188" s="685"/>
      <c r="BU1188" s="686"/>
      <c r="BV1188" s="684"/>
      <c r="BW1188" s="687"/>
    </row>
    <row r="1189" spans="2:75" ht="15.75" customHeight="1">
      <c r="B1189" s="363" t="s">
        <v>1199</v>
      </c>
      <c r="C1189" s="364">
        <v>13823084000105</v>
      </c>
      <c r="D1189" s="365" t="s">
        <v>11</v>
      </c>
      <c r="E1189" s="365" t="s">
        <v>620</v>
      </c>
      <c r="F1189" s="365" t="s">
        <v>663</v>
      </c>
      <c r="G1189" s="366" t="s">
        <v>738</v>
      </c>
      <c r="H1189" s="366" t="s">
        <v>34</v>
      </c>
      <c r="I1189" s="366"/>
      <c r="J1189" s="366" t="s">
        <v>608</v>
      </c>
      <c r="K1189" s="367" t="s">
        <v>48</v>
      </c>
      <c r="L1189" s="368"/>
      <c r="M1189" s="368" t="s">
        <v>34</v>
      </c>
      <c r="N1189" s="367">
        <v>299588</v>
      </c>
      <c r="O1189" s="367" t="s">
        <v>1321</v>
      </c>
      <c r="P1189" s="371">
        <v>40994</v>
      </c>
      <c r="Q1189" s="372">
        <v>1073518194.75</v>
      </c>
      <c r="R1189" s="372">
        <v>871572248.48857176</v>
      </c>
      <c r="S1189" s="367">
        <v>30</v>
      </c>
      <c r="T1189" s="369">
        <v>8.7340540220748109E-2</v>
      </c>
      <c r="U1189" s="369">
        <v>1.1290682106797345</v>
      </c>
      <c r="V1189" s="369">
        <v>0.12406500287761579</v>
      </c>
      <c r="W1189" s="369">
        <v>1.216251868729388</v>
      </c>
      <c r="X1189" s="369">
        <v>0.18976597500837467</v>
      </c>
      <c r="Y1189" s="369">
        <v>1.4390298614798773</v>
      </c>
      <c r="Z1189" s="369">
        <v>0.18738218072328139</v>
      </c>
      <c r="AA1189" s="369">
        <v>1.0651410623347095</v>
      </c>
      <c r="AB1189" s="369">
        <v>2.8226197082483456E-3</v>
      </c>
      <c r="AC1189" s="373">
        <v>7.0256066306844698</v>
      </c>
      <c r="AD1189" s="555">
        <v>0</v>
      </c>
      <c r="AE1189" s="370" t="s">
        <v>2458</v>
      </c>
      <c r="AF1189" s="370" t="s">
        <v>2458</v>
      </c>
      <c r="AG1189" s="374" t="s">
        <v>719</v>
      </c>
      <c r="AH1189" s="374" t="s">
        <v>2282</v>
      </c>
      <c r="AI1189" s="374">
        <v>1000</v>
      </c>
      <c r="AJ1189" s="374">
        <v>1000</v>
      </c>
      <c r="AK1189" s="374">
        <v>1000</v>
      </c>
      <c r="AL1189" s="691">
        <v>6.0000000000000001E-3</v>
      </c>
      <c r="AM1189" s="691">
        <v>0.2</v>
      </c>
      <c r="AN1189" s="369" t="s">
        <v>64</v>
      </c>
      <c r="AO1189" s="367" t="s">
        <v>1324</v>
      </c>
      <c r="AP1189" s="370" t="s">
        <v>11</v>
      </c>
      <c r="AQ1189" s="376" t="s">
        <v>675</v>
      </c>
      <c r="AR1189" s="369">
        <v>2.4000000000000002E-3</v>
      </c>
      <c r="AS1189" s="369">
        <v>2.4000000000000002E-3</v>
      </c>
      <c r="AT1189" s="369"/>
      <c r="AX1189" s="680"/>
      <c r="AY1189" s="681"/>
      <c r="AZ1189" s="681"/>
      <c r="BA1189" s="681"/>
      <c r="BB1189" s="682"/>
      <c r="BC1189" s="681"/>
      <c r="BD1189" s="681"/>
      <c r="BE1189" s="681"/>
      <c r="BF1189" s="681"/>
      <c r="BG1189" s="682"/>
      <c r="BH1189" s="682"/>
      <c r="BI1189" s="683"/>
      <c r="BJ1189" s="683"/>
      <c r="BK1189" s="683"/>
      <c r="BL1189" s="682"/>
      <c r="BM1189" s="682"/>
      <c r="BN1189" s="682"/>
      <c r="BO1189" s="682"/>
      <c r="BP1189" s="682"/>
      <c r="BQ1189" s="682"/>
      <c r="BR1189" s="682"/>
      <c r="BS1189" s="682"/>
      <c r="BT1189" s="685"/>
      <c r="BU1189" s="686"/>
      <c r="BV1189" s="684"/>
      <c r="BW1189" s="687"/>
    </row>
    <row r="1190" spans="2:75" ht="15.75" customHeight="1">
      <c r="B1190" s="363" t="s">
        <v>593</v>
      </c>
      <c r="C1190" s="364">
        <v>35847495000173</v>
      </c>
      <c r="D1190" s="365" t="s">
        <v>14</v>
      </c>
      <c r="E1190" s="365" t="s">
        <v>607</v>
      </c>
      <c r="F1190" s="365"/>
      <c r="G1190" s="366"/>
      <c r="H1190" s="366" t="s">
        <v>34</v>
      </c>
      <c r="I1190" s="366" t="s">
        <v>34</v>
      </c>
      <c r="J1190" s="366" t="s">
        <v>608</v>
      </c>
      <c r="K1190" s="367" t="s">
        <v>48</v>
      </c>
      <c r="L1190" s="368"/>
      <c r="M1190" s="368" t="s">
        <v>34</v>
      </c>
      <c r="N1190" s="367">
        <v>541771</v>
      </c>
      <c r="O1190" s="367" t="s">
        <v>1321</v>
      </c>
      <c r="P1190" s="371">
        <v>44013</v>
      </c>
      <c r="Q1190" s="372">
        <v>1784548.59</v>
      </c>
      <c r="R1190" s="372">
        <v>1858858.2420238093</v>
      </c>
      <c r="S1190" s="367">
        <v>32</v>
      </c>
      <c r="T1190" s="369">
        <v>-3.2098047286468256E-2</v>
      </c>
      <c r="U1190" s="369">
        <v>-0.41493772221295527</v>
      </c>
      <c r="V1190" s="369">
        <v>-0.21671027695503664</v>
      </c>
      <c r="W1190" s="369">
        <v>-2.1244853359607783</v>
      </c>
      <c r="X1190" s="369">
        <v>-0.18990648343259287</v>
      </c>
      <c r="Y1190" s="369">
        <v>-1.4400953623855615</v>
      </c>
      <c r="Z1190" s="369" t="s">
        <v>1421</v>
      </c>
      <c r="AA1190" s="369" t="s">
        <v>1421</v>
      </c>
      <c r="AB1190" s="369">
        <v>0.21554645137107228</v>
      </c>
      <c r="AC1190" s="373">
        <v>-1.4755066368738199</v>
      </c>
      <c r="AD1190" s="555">
        <v>0</v>
      </c>
      <c r="AE1190" s="370" t="s">
        <v>2458</v>
      </c>
      <c r="AF1190" s="370" t="s">
        <v>2284</v>
      </c>
      <c r="AG1190" s="374" t="s">
        <v>719</v>
      </c>
      <c r="AH1190" s="374" t="s">
        <v>2282</v>
      </c>
      <c r="AI1190" s="374">
        <v>1000</v>
      </c>
      <c r="AJ1190" s="374">
        <v>1000</v>
      </c>
      <c r="AK1190" s="374">
        <v>1000</v>
      </c>
      <c r="AL1190" s="369">
        <v>1.4999999999999999E-2</v>
      </c>
      <c r="AM1190" s="369">
        <v>0.2</v>
      </c>
      <c r="AN1190" s="369" t="s">
        <v>666</v>
      </c>
      <c r="AO1190" s="367" t="s">
        <v>1324</v>
      </c>
      <c r="AP1190" s="370" t="s">
        <v>716</v>
      </c>
      <c r="AQ1190" s="376" t="s">
        <v>665</v>
      </c>
      <c r="AR1190" s="369">
        <v>4.9999999999999992E-3</v>
      </c>
      <c r="AS1190" s="369">
        <v>4.9999999999999992E-3</v>
      </c>
      <c r="AT1190" s="369"/>
      <c r="AX1190" s="680"/>
      <c r="AY1190" s="681"/>
      <c r="AZ1190" s="681"/>
      <c r="BA1190" s="681"/>
      <c r="BB1190" s="682"/>
      <c r="BC1190" s="681"/>
      <c r="BD1190" s="681"/>
      <c r="BE1190" s="681"/>
      <c r="BF1190" s="681"/>
      <c r="BG1190" s="682"/>
      <c r="BH1190" s="682"/>
      <c r="BI1190" s="683"/>
      <c r="BJ1190" s="683"/>
      <c r="BK1190" s="683"/>
      <c r="BL1190" s="682"/>
      <c r="BM1190" s="682"/>
      <c r="BN1190" s="682"/>
      <c r="BO1190" s="682"/>
      <c r="BP1190" s="682"/>
      <c r="BQ1190" s="682"/>
      <c r="BR1190" s="682"/>
      <c r="BS1190" s="682"/>
      <c r="BT1190" s="685"/>
      <c r="BU1190" s="686"/>
      <c r="BV1190" s="684"/>
      <c r="BW1190" s="687"/>
    </row>
    <row r="1191" spans="2:75" ht="15.75" customHeight="1">
      <c r="B1191" s="363" t="s">
        <v>391</v>
      </c>
      <c r="C1191" s="364">
        <v>11458144000102</v>
      </c>
      <c r="D1191" s="365" t="s">
        <v>14</v>
      </c>
      <c r="E1191" s="365" t="s">
        <v>607</v>
      </c>
      <c r="F1191" s="365"/>
      <c r="G1191" s="366"/>
      <c r="H1191" s="366" t="s">
        <v>34</v>
      </c>
      <c r="I1191" s="366" t="s">
        <v>34</v>
      </c>
      <c r="J1191" s="366" t="s">
        <v>608</v>
      </c>
      <c r="K1191" s="367" t="s">
        <v>48</v>
      </c>
      <c r="L1191" s="368"/>
      <c r="M1191" s="368" t="s">
        <v>34</v>
      </c>
      <c r="N1191" s="367">
        <v>255173</v>
      </c>
      <c r="O1191" s="367" t="s">
        <v>1321</v>
      </c>
      <c r="P1191" s="371">
        <v>40415</v>
      </c>
      <c r="Q1191" s="372">
        <v>200598727.78999999</v>
      </c>
      <c r="R1191" s="372">
        <v>335982273.00142843</v>
      </c>
      <c r="S1191" s="367">
        <v>3</v>
      </c>
      <c r="T1191" s="369">
        <v>-2.3236761473670708E-2</v>
      </c>
      <c r="U1191" s="369">
        <v>-0.300386150953034</v>
      </c>
      <c r="V1191" s="369">
        <v>-0.20750930506090437</v>
      </c>
      <c r="W1191" s="369">
        <v>-2.0342850457838293</v>
      </c>
      <c r="X1191" s="369">
        <v>-0.18178576348990427</v>
      </c>
      <c r="Y1191" s="369">
        <v>-1.3785144678457035</v>
      </c>
      <c r="Z1191" s="369">
        <v>-0.20765629592358636</v>
      </c>
      <c r="AA1191" s="369">
        <v>-1.1803857057634219</v>
      </c>
      <c r="AB1191" s="369">
        <v>0.21530920805332507</v>
      </c>
      <c r="AC1191" s="373">
        <v>-1.4231947998668795</v>
      </c>
      <c r="AD1191" s="555">
        <v>0</v>
      </c>
      <c r="AE1191" s="370" t="s">
        <v>2458</v>
      </c>
      <c r="AF1191" s="370" t="s">
        <v>2284</v>
      </c>
      <c r="AG1191" s="374" t="s">
        <v>719</v>
      </c>
      <c r="AH1191" s="374" t="s">
        <v>2282</v>
      </c>
      <c r="AI1191" s="374">
        <v>2500</v>
      </c>
      <c r="AJ1191" s="374">
        <v>2500</v>
      </c>
      <c r="AK1191" s="374">
        <v>2500</v>
      </c>
      <c r="AL1191" s="369">
        <v>1.4999999999999999E-2</v>
      </c>
      <c r="AM1191" s="369">
        <v>0.2</v>
      </c>
      <c r="AN1191" s="369" t="s">
        <v>666</v>
      </c>
      <c r="AO1191" s="367" t="s">
        <v>1324</v>
      </c>
      <c r="AP1191" s="370" t="s">
        <v>716</v>
      </c>
      <c r="AQ1191" s="376" t="s">
        <v>665</v>
      </c>
      <c r="AR1191" s="369">
        <v>5.8500000000000002E-3</v>
      </c>
      <c r="AS1191" s="369">
        <v>5.8500000000000002E-3</v>
      </c>
      <c r="AT1191" s="369"/>
      <c r="AX1191" s="680"/>
      <c r="AY1191" s="681"/>
      <c r="AZ1191" s="681"/>
      <c r="BA1191" s="681"/>
      <c r="BB1191" s="682"/>
      <c r="BC1191" s="681"/>
      <c r="BD1191" s="681"/>
      <c r="BE1191" s="681"/>
      <c r="BF1191" s="681"/>
      <c r="BG1191" s="682"/>
      <c r="BH1191" s="682"/>
      <c r="BI1191" s="683"/>
      <c r="BJ1191" s="683"/>
      <c r="BK1191" s="683"/>
      <c r="BL1191" s="682"/>
      <c r="BM1191" s="682"/>
      <c r="BN1191" s="682"/>
      <c r="BO1191" s="682"/>
      <c r="BP1191" s="682"/>
      <c r="BQ1191" s="682"/>
      <c r="BR1191" s="682"/>
      <c r="BS1191" s="682"/>
      <c r="BT1191" s="685"/>
      <c r="BU1191" s="686"/>
      <c r="BV1191" s="684"/>
      <c r="BW1191" s="687"/>
    </row>
    <row r="1192" spans="2:75" ht="15.75" customHeight="1">
      <c r="B1192" s="363" t="s">
        <v>1200</v>
      </c>
      <c r="C1192" s="364">
        <v>12839769000187</v>
      </c>
      <c r="D1192" s="365" t="s">
        <v>13</v>
      </c>
      <c r="E1192" s="365" t="s">
        <v>615</v>
      </c>
      <c r="F1192" s="365" t="s">
        <v>619</v>
      </c>
      <c r="G1192" s="366" t="s">
        <v>34</v>
      </c>
      <c r="H1192" s="366" t="s">
        <v>1337</v>
      </c>
      <c r="I1192" s="366" t="s">
        <v>34</v>
      </c>
      <c r="J1192" s="366"/>
      <c r="K1192" s="367" t="s">
        <v>48</v>
      </c>
      <c r="L1192" s="368"/>
      <c r="M1192" s="368" t="s">
        <v>1418</v>
      </c>
      <c r="N1192" s="367">
        <v>268471</v>
      </c>
      <c r="O1192" s="367" t="s">
        <v>1321</v>
      </c>
      <c r="P1192" s="371">
        <v>40597</v>
      </c>
      <c r="Q1192" s="372">
        <v>23046359.25</v>
      </c>
      <c r="R1192" s="372">
        <v>26589581.039761908</v>
      </c>
      <c r="S1192" s="367">
        <v>1</v>
      </c>
      <c r="T1192" s="369">
        <v>8.0052408551531062E-2</v>
      </c>
      <c r="U1192" s="369">
        <v>1.0348531100842564</v>
      </c>
      <c r="V1192" s="369">
        <v>7.7384387829990686E-2</v>
      </c>
      <c r="W1192" s="369">
        <v>0.7586257536426263</v>
      </c>
      <c r="X1192" s="369">
        <v>8.9445961060032664E-2</v>
      </c>
      <c r="Y1192" s="369">
        <v>0.67828497152070011</v>
      </c>
      <c r="Z1192" s="369">
        <v>8.4621650556171435E-2</v>
      </c>
      <c r="AA1192" s="369">
        <v>0.4810168951071358</v>
      </c>
      <c r="AB1192" s="369">
        <v>1.6388735952675385E-2</v>
      </c>
      <c r="AC1192" s="373">
        <v>-1.3711166063304177</v>
      </c>
      <c r="AD1192" s="555">
        <v>0</v>
      </c>
      <c r="AE1192" s="370" t="s">
        <v>2458</v>
      </c>
      <c r="AF1192" s="370" t="s">
        <v>2284</v>
      </c>
      <c r="AG1192" s="374" t="s">
        <v>719</v>
      </c>
      <c r="AH1192" s="374" t="s">
        <v>2282</v>
      </c>
      <c r="AI1192" s="374">
        <v>5000</v>
      </c>
      <c r="AJ1192" s="374">
        <v>2500</v>
      </c>
      <c r="AK1192" s="374">
        <v>2500</v>
      </c>
      <c r="AL1192" s="369">
        <v>0.01</v>
      </c>
      <c r="AM1192" s="369">
        <v>0.2</v>
      </c>
      <c r="AN1192" s="369" t="s">
        <v>64</v>
      </c>
      <c r="AO1192" s="367" t="s">
        <v>1324</v>
      </c>
      <c r="AP1192" s="370" t="s">
        <v>13</v>
      </c>
      <c r="AQ1192" s="376" t="s">
        <v>664</v>
      </c>
      <c r="AR1192" s="369">
        <v>3.5999999999999999E-3</v>
      </c>
      <c r="AS1192" s="369">
        <v>3.5999999999999999E-3</v>
      </c>
      <c r="AT1192" s="369"/>
      <c r="AX1192" s="680"/>
      <c r="AY1192" s="681"/>
      <c r="AZ1192" s="681"/>
      <c r="BA1192" s="681"/>
      <c r="BB1192" s="682"/>
      <c r="BC1192" s="681"/>
      <c r="BD1192" s="681"/>
      <c r="BE1192" s="681"/>
      <c r="BF1192" s="681"/>
      <c r="BG1192" s="682"/>
      <c r="BH1192" s="682"/>
      <c r="BI1192" s="683"/>
      <c r="BJ1192" s="683"/>
      <c r="BK1192" s="683"/>
      <c r="BL1192" s="682"/>
      <c r="BM1192" s="682"/>
      <c r="BN1192" s="682"/>
      <c r="BO1192" s="682"/>
      <c r="BP1192" s="682"/>
      <c r="BQ1192" s="682"/>
      <c r="BR1192" s="682"/>
      <c r="BS1192" s="682"/>
      <c r="BT1192" s="685"/>
      <c r="BU1192" s="686"/>
      <c r="BV1192" s="684"/>
      <c r="BW1192" s="687"/>
    </row>
    <row r="1193" spans="2:75" ht="15.75" customHeight="1">
      <c r="B1193" s="363" t="s">
        <v>1201</v>
      </c>
      <c r="C1193" s="364">
        <v>4899128000190</v>
      </c>
      <c r="D1193" s="365" t="s">
        <v>11</v>
      </c>
      <c r="E1193" s="365" t="s">
        <v>620</v>
      </c>
      <c r="F1193" s="365" t="s">
        <v>663</v>
      </c>
      <c r="G1193" s="366" t="s">
        <v>738</v>
      </c>
      <c r="H1193" s="366" t="s">
        <v>34</v>
      </c>
      <c r="I1193" s="366"/>
      <c r="J1193" s="366" t="s">
        <v>608</v>
      </c>
      <c r="K1193" s="367" t="s">
        <v>48</v>
      </c>
      <c r="L1193" s="368" t="s">
        <v>1339</v>
      </c>
      <c r="M1193" s="368" t="s">
        <v>34</v>
      </c>
      <c r="N1193" s="367">
        <v>109215</v>
      </c>
      <c r="O1193" s="367" t="s">
        <v>1321</v>
      </c>
      <c r="P1193" s="371">
        <v>37428</v>
      </c>
      <c r="Q1193" s="372">
        <v>3520690411.8699999</v>
      </c>
      <c r="R1193" s="372">
        <v>2178008680.0928173</v>
      </c>
      <c r="S1193" s="367">
        <v>1</v>
      </c>
      <c r="T1193" s="369">
        <v>8.5703242640660093E-2</v>
      </c>
      <c r="U1193" s="369">
        <v>1.1079025452919553</v>
      </c>
      <c r="V1193" s="369">
        <v>0.12042089039048776</v>
      </c>
      <c r="W1193" s="369">
        <v>1.1805273814079982</v>
      </c>
      <c r="X1193" s="369">
        <v>0.18232039581137105</v>
      </c>
      <c r="Y1193" s="369">
        <v>1.3825686818609877</v>
      </c>
      <c r="Z1193" s="369">
        <v>0.16809371745635571</v>
      </c>
      <c r="AA1193" s="369">
        <v>0.95549918403211254</v>
      </c>
      <c r="AB1193" s="369">
        <v>3.7050483216722854E-3</v>
      </c>
      <c r="AC1193" s="373">
        <v>4.4762749372878279</v>
      </c>
      <c r="AD1193" s="555">
        <v>0</v>
      </c>
      <c r="AE1193" s="370" t="s">
        <v>2458</v>
      </c>
      <c r="AF1193" s="370" t="s">
        <v>2458</v>
      </c>
      <c r="AG1193" s="374" t="s">
        <v>719</v>
      </c>
      <c r="AH1193" s="374" t="s">
        <v>2282</v>
      </c>
      <c r="AI1193" s="374">
        <v>1000</v>
      </c>
      <c r="AJ1193" s="374">
        <v>1000</v>
      </c>
      <c r="AK1193" s="374">
        <v>1000</v>
      </c>
      <c r="AL1193" s="369">
        <v>3.0000000000000001E-3</v>
      </c>
      <c r="AM1193" s="369" t="s">
        <v>34</v>
      </c>
      <c r="AN1193" s="369" t="s">
        <v>64</v>
      </c>
      <c r="AO1193" s="367" t="s">
        <v>1324</v>
      </c>
      <c r="AP1193" s="370" t="s">
        <v>11</v>
      </c>
      <c r="AQ1193" s="376" t="s">
        <v>669</v>
      </c>
      <c r="AR1193" s="369">
        <v>1E-3</v>
      </c>
      <c r="AS1193" s="369">
        <v>1E-3</v>
      </c>
      <c r="AT1193" s="369"/>
      <c r="AX1193" s="680"/>
      <c r="AY1193" s="681"/>
      <c r="AZ1193" s="681"/>
      <c r="BA1193" s="681"/>
      <c r="BB1193" s="682"/>
      <c r="BC1193" s="681"/>
      <c r="BD1193" s="681"/>
      <c r="BE1193" s="681"/>
      <c r="BF1193" s="681"/>
      <c r="BG1193" s="682"/>
      <c r="BH1193" s="682"/>
      <c r="BI1193" s="683"/>
      <c r="BJ1193" s="683"/>
      <c r="BK1193" s="683"/>
      <c r="BL1193" s="682"/>
      <c r="BM1193" s="682"/>
      <c r="BN1193" s="682"/>
      <c r="BO1193" s="682"/>
      <c r="BP1193" s="682"/>
      <c r="BQ1193" s="682"/>
      <c r="BR1193" s="682"/>
      <c r="BS1193" s="682"/>
      <c r="BT1193" s="685"/>
      <c r="BU1193" s="686"/>
      <c r="BV1193" s="684"/>
      <c r="BW1193" s="687"/>
    </row>
    <row r="1194" spans="2:75" ht="15.75" customHeight="1">
      <c r="B1194" s="363" t="s">
        <v>1202</v>
      </c>
      <c r="C1194" s="364">
        <v>4066545000151</v>
      </c>
      <c r="D1194" s="365" t="s">
        <v>13</v>
      </c>
      <c r="E1194" s="365" t="s">
        <v>615</v>
      </c>
      <c r="F1194" s="365" t="s">
        <v>619</v>
      </c>
      <c r="G1194" s="366" t="s">
        <v>34</v>
      </c>
      <c r="H1194" s="366" t="s">
        <v>1337</v>
      </c>
      <c r="I1194" s="366" t="s">
        <v>34</v>
      </c>
      <c r="J1194" s="366"/>
      <c r="K1194" s="367" t="s">
        <v>48</v>
      </c>
      <c r="L1194" s="368"/>
      <c r="M1194" s="368" t="s">
        <v>1418</v>
      </c>
      <c r="N1194" s="367">
        <v>95141</v>
      </c>
      <c r="O1194" s="367" t="s">
        <v>1321</v>
      </c>
      <c r="P1194" s="371">
        <v>37043</v>
      </c>
      <c r="Q1194" s="372">
        <v>38390969.270000003</v>
      </c>
      <c r="R1194" s="372">
        <v>41798285.735158756</v>
      </c>
      <c r="S1194" s="367">
        <v>3</v>
      </c>
      <c r="T1194" s="369">
        <v>8.7471736481803397E-2</v>
      </c>
      <c r="U1194" s="369">
        <v>1.1307642103534621</v>
      </c>
      <c r="V1194" s="369">
        <v>9.8692711765663965E-2</v>
      </c>
      <c r="W1194" s="369">
        <v>0.96751857760700366</v>
      </c>
      <c r="X1194" s="369">
        <v>0.14316804421907592</v>
      </c>
      <c r="Y1194" s="369">
        <v>1.0856692872988936</v>
      </c>
      <c r="Z1194" s="369">
        <v>0.20412238402755256</v>
      </c>
      <c r="AA1194" s="369">
        <v>1.1602978048936088</v>
      </c>
      <c r="AB1194" s="369">
        <v>3.3929286987082516E-2</v>
      </c>
      <c r="AC1194" s="373">
        <v>-7.191711930143746E-2</v>
      </c>
      <c r="AD1194" s="555">
        <v>0</v>
      </c>
      <c r="AE1194" s="370" t="s">
        <v>2573</v>
      </c>
      <c r="AF1194" s="370" t="s">
        <v>2458</v>
      </c>
      <c r="AG1194" s="374" t="s">
        <v>719</v>
      </c>
      <c r="AH1194" s="374" t="s">
        <v>2282</v>
      </c>
      <c r="AI1194" s="374">
        <v>1000</v>
      </c>
      <c r="AJ1194" s="374">
        <v>1000</v>
      </c>
      <c r="AK1194" s="374">
        <v>1000</v>
      </c>
      <c r="AL1194" s="369">
        <v>5.0000000000000001E-3</v>
      </c>
      <c r="AM1194" s="369" t="s">
        <v>34</v>
      </c>
      <c r="AN1194" s="369" t="s">
        <v>64</v>
      </c>
      <c r="AO1194" s="367" t="s">
        <v>1324</v>
      </c>
      <c r="AP1194" s="370" t="s">
        <v>13</v>
      </c>
      <c r="AQ1194" s="376" t="s">
        <v>668</v>
      </c>
      <c r="AR1194" s="369">
        <v>1E-3</v>
      </c>
      <c r="AS1194" s="369">
        <v>1E-3</v>
      </c>
      <c r="AT1194" s="369"/>
      <c r="AX1194" s="680"/>
      <c r="AY1194" s="681"/>
      <c r="AZ1194" s="681"/>
      <c r="BA1194" s="681"/>
      <c r="BB1194" s="682"/>
      <c r="BC1194" s="681"/>
      <c r="BD1194" s="681"/>
      <c r="BE1194" s="681"/>
      <c r="BF1194" s="681"/>
      <c r="BG1194" s="682"/>
      <c r="BH1194" s="682"/>
      <c r="BI1194" s="683"/>
      <c r="BJ1194" s="683"/>
      <c r="BK1194" s="683"/>
      <c r="BL1194" s="682"/>
      <c r="BM1194" s="682"/>
      <c r="BN1194" s="682"/>
      <c r="BO1194" s="682"/>
      <c r="BP1194" s="682"/>
      <c r="BQ1194" s="682"/>
      <c r="BR1194" s="682"/>
      <c r="BS1194" s="682"/>
      <c r="BT1194" s="685"/>
      <c r="BU1194" s="686"/>
      <c r="BV1194" s="684"/>
      <c r="BW1194" s="687"/>
    </row>
    <row r="1195" spans="2:75" ht="15.75" customHeight="1">
      <c r="B1195" s="363" t="s">
        <v>551</v>
      </c>
      <c r="C1195" s="364">
        <v>13001237000139</v>
      </c>
      <c r="D1195" s="365" t="s">
        <v>14</v>
      </c>
      <c r="E1195" s="365" t="s">
        <v>607</v>
      </c>
      <c r="F1195" s="365"/>
      <c r="G1195" s="366"/>
      <c r="H1195" s="366" t="s">
        <v>34</v>
      </c>
      <c r="I1195" s="366" t="s">
        <v>34</v>
      </c>
      <c r="J1195" s="366" t="s">
        <v>608</v>
      </c>
      <c r="K1195" s="367" t="s">
        <v>48</v>
      </c>
      <c r="L1195" s="368"/>
      <c r="M1195" s="368" t="s">
        <v>1418</v>
      </c>
      <c r="N1195" s="367">
        <v>372994</v>
      </c>
      <c r="O1195" s="367" t="s">
        <v>1321</v>
      </c>
      <c r="P1195" s="371">
        <v>40595</v>
      </c>
      <c r="Q1195" s="372">
        <v>25376966.190000001</v>
      </c>
      <c r="R1195" s="372">
        <v>26815706.384246029</v>
      </c>
      <c r="S1195" s="367">
        <v>3</v>
      </c>
      <c r="T1195" s="369">
        <v>2.0558805717368456E-2</v>
      </c>
      <c r="U1195" s="369">
        <v>0.26576769420424678</v>
      </c>
      <c r="V1195" s="369">
        <v>-5.3033302223194689E-2</v>
      </c>
      <c r="W1195" s="369">
        <v>-0.51990369111165813</v>
      </c>
      <c r="X1195" s="369">
        <v>0.10915874284274318</v>
      </c>
      <c r="Y1195" s="369">
        <v>0.82777057681377264</v>
      </c>
      <c r="Z1195" s="369">
        <v>0.150151111771061</v>
      </c>
      <c r="AA1195" s="369">
        <v>0.85350759653473696</v>
      </c>
      <c r="AB1195" s="369">
        <v>0.20302133646540613</v>
      </c>
      <c r="AC1195" s="373">
        <v>-0.64553965356288823</v>
      </c>
      <c r="AD1195" s="555">
        <v>0</v>
      </c>
      <c r="AE1195" s="370" t="s">
        <v>2458</v>
      </c>
      <c r="AF1195" s="370" t="s">
        <v>2458</v>
      </c>
      <c r="AG1195" s="374" t="s">
        <v>719</v>
      </c>
      <c r="AH1195" s="374" t="s">
        <v>2282</v>
      </c>
      <c r="AI1195" s="374">
        <v>1000</v>
      </c>
      <c r="AJ1195" s="374">
        <v>1000</v>
      </c>
      <c r="AK1195" s="374">
        <v>1000</v>
      </c>
      <c r="AL1195" s="369">
        <v>0.01</v>
      </c>
      <c r="AM1195" s="369" t="s">
        <v>34</v>
      </c>
      <c r="AN1195" s="369" t="s">
        <v>666</v>
      </c>
      <c r="AO1195" s="367" t="s">
        <v>1324</v>
      </c>
      <c r="AP1195" s="370" t="s">
        <v>716</v>
      </c>
      <c r="AQ1195" s="376" t="s">
        <v>659</v>
      </c>
      <c r="AR1195" s="369">
        <v>3.3333333333333331E-3</v>
      </c>
      <c r="AS1195" s="369">
        <v>3.3333333333333331E-3</v>
      </c>
      <c r="AT1195" s="369"/>
      <c r="AX1195" s="680"/>
      <c r="AY1195" s="681"/>
      <c r="AZ1195" s="681"/>
      <c r="BA1195" s="681"/>
      <c r="BB1195" s="682"/>
      <c r="BC1195" s="681"/>
      <c r="BD1195" s="681"/>
      <c r="BE1195" s="681"/>
      <c r="BF1195" s="681"/>
      <c r="BG1195" s="682"/>
      <c r="BH1195" s="682"/>
      <c r="BI1195" s="683"/>
      <c r="BJ1195" s="683"/>
      <c r="BK1195" s="683"/>
      <c r="BL1195" s="682"/>
      <c r="BM1195" s="682"/>
      <c r="BN1195" s="682"/>
      <c r="BO1195" s="682"/>
      <c r="BP1195" s="682"/>
      <c r="BQ1195" s="682"/>
      <c r="BR1195" s="682"/>
      <c r="BS1195" s="682"/>
      <c r="BT1195" s="685"/>
      <c r="BU1195" s="686"/>
      <c r="BV1195" s="684"/>
      <c r="BW1195" s="687"/>
    </row>
    <row r="1196" spans="2:75" ht="15.75" customHeight="1">
      <c r="B1196" s="363" t="s">
        <v>1203</v>
      </c>
      <c r="C1196" s="364">
        <v>9326708000101</v>
      </c>
      <c r="D1196" s="365" t="s">
        <v>11</v>
      </c>
      <c r="E1196" s="365" t="s">
        <v>621</v>
      </c>
      <c r="F1196" s="365" t="s">
        <v>663</v>
      </c>
      <c r="G1196" s="366" t="s">
        <v>865</v>
      </c>
      <c r="H1196" s="366" t="s">
        <v>34</v>
      </c>
      <c r="I1196" s="366"/>
      <c r="J1196" s="366" t="s">
        <v>608</v>
      </c>
      <c r="K1196" s="367" t="s">
        <v>48</v>
      </c>
      <c r="L1196" s="368"/>
      <c r="M1196" s="368" t="s">
        <v>34</v>
      </c>
      <c r="N1196" s="367">
        <v>212873</v>
      </c>
      <c r="O1196" s="367" t="s">
        <v>1321</v>
      </c>
      <c r="P1196" s="371">
        <v>39640</v>
      </c>
      <c r="Q1196" s="372">
        <v>259420110.06999999</v>
      </c>
      <c r="R1196" s="372">
        <v>493471879.89373028</v>
      </c>
      <c r="S1196" s="367">
        <v>2</v>
      </c>
      <c r="T1196" s="369">
        <v>5.0884823613504437E-2</v>
      </c>
      <c r="U1196" s="369">
        <v>0.65779804662125607</v>
      </c>
      <c r="V1196" s="369">
        <v>2.7417799889529526E-2</v>
      </c>
      <c r="W1196" s="369">
        <v>0.2687861167825375</v>
      </c>
      <c r="X1196" s="369">
        <v>4.3303380649352574E-2</v>
      </c>
      <c r="Y1196" s="369">
        <v>0.32837740197998183</v>
      </c>
      <c r="Z1196" s="369">
        <v>0.11020741186504779</v>
      </c>
      <c r="AA1196" s="369">
        <v>0.62645465699029057</v>
      </c>
      <c r="AB1196" s="369">
        <v>5.6562151058118987E-2</v>
      </c>
      <c r="AC1196" s="373">
        <v>-1.2112413036403691</v>
      </c>
      <c r="AD1196" s="555">
        <v>0</v>
      </c>
      <c r="AE1196" s="370" t="s">
        <v>2458</v>
      </c>
      <c r="AF1196" s="370" t="s">
        <v>2284</v>
      </c>
      <c r="AG1196" s="374" t="s">
        <v>719</v>
      </c>
      <c r="AH1196" s="374" t="s">
        <v>2282</v>
      </c>
      <c r="AI1196" s="374">
        <v>5000</v>
      </c>
      <c r="AJ1196" s="374">
        <v>2500</v>
      </c>
      <c r="AK1196" s="374">
        <v>2500</v>
      </c>
      <c r="AL1196" s="369">
        <v>4.0000000000000001E-3</v>
      </c>
      <c r="AM1196" s="369">
        <v>0.2</v>
      </c>
      <c r="AN1196" s="369" t="s">
        <v>2291</v>
      </c>
      <c r="AO1196" s="367" t="s">
        <v>1324</v>
      </c>
      <c r="AP1196" s="370" t="s">
        <v>11</v>
      </c>
      <c r="AQ1196" s="376" t="s">
        <v>683</v>
      </c>
      <c r="AR1196" s="369">
        <v>1.4399999999999999E-3</v>
      </c>
      <c r="AS1196" s="369">
        <v>1.4399999999999999E-3</v>
      </c>
      <c r="AT1196" s="369"/>
      <c r="AX1196" s="680"/>
      <c r="AY1196" s="681"/>
      <c r="AZ1196" s="681"/>
      <c r="BA1196" s="681"/>
      <c r="BB1196" s="682"/>
      <c r="BC1196" s="681"/>
      <c r="BD1196" s="681"/>
      <c r="BE1196" s="681"/>
      <c r="BF1196" s="681"/>
      <c r="BG1196" s="682"/>
      <c r="BH1196" s="682"/>
      <c r="BI1196" s="683"/>
      <c r="BJ1196" s="683"/>
      <c r="BK1196" s="683"/>
      <c r="BL1196" s="682"/>
      <c r="BM1196" s="682"/>
      <c r="BN1196" s="682"/>
      <c r="BO1196" s="682"/>
      <c r="BP1196" s="682"/>
      <c r="BQ1196" s="682"/>
      <c r="BR1196" s="682"/>
      <c r="BS1196" s="682"/>
      <c r="BT1196" s="685"/>
      <c r="BU1196" s="686"/>
      <c r="BV1196" s="684"/>
      <c r="BW1196" s="687"/>
    </row>
    <row r="1197" spans="2:75" ht="15.75" customHeight="1">
      <c r="B1197" s="363" t="s">
        <v>1388</v>
      </c>
      <c r="C1197" s="364">
        <v>16892116000112</v>
      </c>
      <c r="D1197" s="365" t="s">
        <v>11</v>
      </c>
      <c r="E1197" s="365" t="s">
        <v>621</v>
      </c>
      <c r="F1197" s="365" t="s">
        <v>672</v>
      </c>
      <c r="G1197" s="366" t="s">
        <v>738</v>
      </c>
      <c r="H1197" s="366" t="s">
        <v>34</v>
      </c>
      <c r="I1197" s="366"/>
      <c r="J1197" s="366" t="s">
        <v>608</v>
      </c>
      <c r="K1197" s="367" t="s">
        <v>48</v>
      </c>
      <c r="L1197" s="368"/>
      <c r="M1197" s="368" t="s">
        <v>1418</v>
      </c>
      <c r="N1197" s="367">
        <v>329355</v>
      </c>
      <c r="O1197" s="367" t="s">
        <v>1321</v>
      </c>
      <c r="P1197" s="371">
        <v>41332</v>
      </c>
      <c r="Q1197" s="372">
        <v>26422984.280000001</v>
      </c>
      <c r="R1197" s="372">
        <v>96552052.144722253</v>
      </c>
      <c r="S1197" s="367">
        <v>2</v>
      </c>
      <c r="T1197" s="369">
        <v>7.1167943341137185E-2</v>
      </c>
      <c r="U1197" s="369">
        <v>0.92000189422742074</v>
      </c>
      <c r="V1197" s="369">
        <v>7.5889569585004368E-2</v>
      </c>
      <c r="W1197" s="369">
        <v>0.74397153656523785</v>
      </c>
      <c r="X1197" s="369">
        <v>8.9314119764022815E-2</v>
      </c>
      <c r="Y1197" s="369">
        <v>0.67728519502269513</v>
      </c>
      <c r="Z1197" s="369">
        <v>0.19082040097068731</v>
      </c>
      <c r="AA1197" s="369">
        <v>1.0846850208516126</v>
      </c>
      <c r="AB1197" s="369">
        <v>3.5488753975560609E-2</v>
      </c>
      <c r="AC1197" s="373">
        <v>-0.65840858069880592</v>
      </c>
      <c r="AD1197" s="555">
        <v>0</v>
      </c>
      <c r="AE1197" s="370" t="s">
        <v>2458</v>
      </c>
      <c r="AF1197" s="370" t="s">
        <v>2284</v>
      </c>
      <c r="AG1197" s="374" t="s">
        <v>719</v>
      </c>
      <c r="AH1197" s="374" t="s">
        <v>2282</v>
      </c>
      <c r="AI1197" s="374">
        <v>5000</v>
      </c>
      <c r="AJ1197" s="374">
        <v>2500</v>
      </c>
      <c r="AK1197" s="374">
        <v>2500</v>
      </c>
      <c r="AL1197" s="369">
        <v>2.5000000000000001E-3</v>
      </c>
      <c r="AM1197" s="369">
        <v>0.2</v>
      </c>
      <c r="AN1197" s="369" t="s">
        <v>636</v>
      </c>
      <c r="AO1197" s="367" t="s">
        <v>1324</v>
      </c>
      <c r="AP1197" s="370" t="s">
        <v>11</v>
      </c>
      <c r="AQ1197" s="376" t="s">
        <v>680</v>
      </c>
      <c r="AR1197" s="369">
        <v>8.3333333333333328E-4</v>
      </c>
      <c r="AS1197" s="369">
        <v>8.3333333333333328E-4</v>
      </c>
      <c r="AT1197" s="369"/>
      <c r="AX1197" s="680"/>
      <c r="AY1197" s="681"/>
      <c r="AZ1197" s="681"/>
      <c r="BA1197" s="681"/>
      <c r="BB1197" s="682"/>
      <c r="BC1197" s="681"/>
      <c r="BD1197" s="681"/>
      <c r="BE1197" s="681"/>
      <c r="BF1197" s="681"/>
      <c r="BG1197" s="682"/>
      <c r="BH1197" s="682"/>
      <c r="BI1197" s="683"/>
      <c r="BJ1197" s="683"/>
      <c r="BK1197" s="683"/>
      <c r="BL1197" s="682"/>
      <c r="BM1197" s="682"/>
      <c r="BN1197" s="682"/>
      <c r="BO1197" s="682"/>
      <c r="BP1197" s="682"/>
      <c r="BQ1197" s="682"/>
      <c r="BR1197" s="682"/>
      <c r="BS1197" s="682"/>
      <c r="BT1197" s="685"/>
      <c r="BU1197" s="686"/>
      <c r="BV1197" s="684"/>
      <c r="BW1197" s="687"/>
    </row>
    <row r="1198" spans="2:75" ht="15.75" customHeight="1">
      <c r="B1198" s="363" t="s">
        <v>1204</v>
      </c>
      <c r="C1198" s="364">
        <v>7381653000107</v>
      </c>
      <c r="D1198" s="365" t="s">
        <v>11</v>
      </c>
      <c r="E1198" s="365" t="s">
        <v>620</v>
      </c>
      <c r="F1198" s="365" t="s">
        <v>619</v>
      </c>
      <c r="G1198" s="366" t="s">
        <v>738</v>
      </c>
      <c r="H1198" s="366" t="s">
        <v>34</v>
      </c>
      <c r="I1198" s="366" t="s">
        <v>34</v>
      </c>
      <c r="J1198" s="366" t="s">
        <v>608</v>
      </c>
      <c r="K1198" s="367" t="s">
        <v>48</v>
      </c>
      <c r="L1198" s="368"/>
      <c r="M1198" s="368" t="s">
        <v>34</v>
      </c>
      <c r="N1198" s="367">
        <v>284701</v>
      </c>
      <c r="O1198" s="367" t="s">
        <v>1321</v>
      </c>
      <c r="P1198" s="371">
        <v>38497</v>
      </c>
      <c r="Q1198" s="372">
        <v>68323864.590000004</v>
      </c>
      <c r="R1198" s="372">
        <v>93153587.096388921</v>
      </c>
      <c r="S1198" s="367">
        <v>1</v>
      </c>
      <c r="T1198" s="369">
        <v>7.8763403891368711E-2</v>
      </c>
      <c r="U1198" s="369">
        <v>1.0181898952526447</v>
      </c>
      <c r="V1198" s="369">
        <v>8.8046531107292658E-2</v>
      </c>
      <c r="W1198" s="369">
        <v>0.86315040914496133</v>
      </c>
      <c r="X1198" s="369">
        <v>8.4314696425530133E-2</v>
      </c>
      <c r="Y1198" s="369">
        <v>0.63937365964891224</v>
      </c>
      <c r="Z1198" s="369">
        <v>0.12192529132718044</v>
      </c>
      <c r="AA1198" s="369">
        <v>0.69306288265203464</v>
      </c>
      <c r="AB1198" s="369">
        <v>8.8750819842201359E-3</v>
      </c>
      <c r="AC1198" s="373">
        <v>-1.4326358250379927</v>
      </c>
      <c r="AD1198" s="555">
        <v>0</v>
      </c>
      <c r="AE1198" s="370" t="s">
        <v>2458</v>
      </c>
      <c r="AF1198" s="370" t="s">
        <v>2284</v>
      </c>
      <c r="AG1198" s="374" t="s">
        <v>719</v>
      </c>
      <c r="AH1198" s="374" t="s">
        <v>2282</v>
      </c>
      <c r="AI1198" s="374">
        <v>500</v>
      </c>
      <c r="AJ1198" s="374">
        <v>500</v>
      </c>
      <c r="AK1198" s="374">
        <v>500</v>
      </c>
      <c r="AL1198" s="369">
        <v>5.0000000000000001E-3</v>
      </c>
      <c r="AM1198" s="369">
        <v>0.2</v>
      </c>
      <c r="AN1198" s="369" t="s">
        <v>64</v>
      </c>
      <c r="AO1198" s="367" t="s">
        <v>1324</v>
      </c>
      <c r="AP1198" s="370" t="s">
        <v>11</v>
      </c>
      <c r="AQ1198" s="376" t="s">
        <v>669</v>
      </c>
      <c r="AR1198" s="369">
        <v>1.8E-3</v>
      </c>
      <c r="AS1198" s="369">
        <v>1.8E-3</v>
      </c>
      <c r="AT1198" s="369"/>
      <c r="AX1198" s="680"/>
      <c r="AY1198" s="681"/>
      <c r="AZ1198" s="681"/>
      <c r="BA1198" s="681"/>
      <c r="BB1198" s="682"/>
      <c r="BC1198" s="681"/>
      <c r="BD1198" s="681"/>
      <c r="BE1198" s="681"/>
      <c r="BF1198" s="681"/>
      <c r="BG1198" s="682"/>
      <c r="BH1198" s="682"/>
      <c r="BI1198" s="683"/>
      <c r="BJ1198" s="683"/>
      <c r="BK1198" s="683"/>
      <c r="BL1198" s="682"/>
      <c r="BM1198" s="682"/>
      <c r="BN1198" s="682"/>
      <c r="BO1198" s="682"/>
      <c r="BP1198" s="682"/>
      <c r="BQ1198" s="682"/>
      <c r="BR1198" s="682"/>
      <c r="BS1198" s="682"/>
      <c r="BT1198" s="685"/>
      <c r="BU1198" s="686"/>
      <c r="BV1198" s="684"/>
      <c r="BW1198" s="687"/>
    </row>
    <row r="1199" spans="2:75" ht="15.75" customHeight="1">
      <c r="B1199" s="363" t="s">
        <v>594</v>
      </c>
      <c r="C1199" s="364">
        <v>34525068000106</v>
      </c>
      <c r="D1199" s="365" t="s">
        <v>14</v>
      </c>
      <c r="E1199" s="365" t="s">
        <v>607</v>
      </c>
      <c r="F1199" s="365"/>
      <c r="G1199" s="366"/>
      <c r="H1199" s="366" t="s">
        <v>34</v>
      </c>
      <c r="I1199" s="366" t="s">
        <v>34</v>
      </c>
      <c r="J1199" s="366" t="s">
        <v>608</v>
      </c>
      <c r="K1199" s="367" t="s">
        <v>48</v>
      </c>
      <c r="L1199" s="368"/>
      <c r="M1199" s="368" t="s">
        <v>34</v>
      </c>
      <c r="N1199" s="367">
        <v>520470</v>
      </c>
      <c r="O1199" s="367" t="s">
        <v>1321</v>
      </c>
      <c r="P1199" s="371">
        <v>43829</v>
      </c>
      <c r="Q1199" s="372">
        <v>379713954.63</v>
      </c>
      <c r="R1199" s="372">
        <v>372870260.16547632</v>
      </c>
      <c r="S1199" s="367">
        <v>32</v>
      </c>
      <c r="T1199" s="369">
        <v>-8.2918860646359449E-2</v>
      </c>
      <c r="U1199" s="369">
        <v>-1.0719082957921442</v>
      </c>
      <c r="V1199" s="369">
        <v>-0.20941532864296875</v>
      </c>
      <c r="W1199" s="369">
        <v>-2.0529704501263812</v>
      </c>
      <c r="X1199" s="369">
        <v>-1.2654976747602964E-2</v>
      </c>
      <c r="Y1199" s="369">
        <v>-9.5964987587108211E-2</v>
      </c>
      <c r="Z1199" s="369" t="s">
        <v>1421</v>
      </c>
      <c r="AA1199" s="369" t="s">
        <v>1421</v>
      </c>
      <c r="AB1199" s="369">
        <v>0.27044474925462686</v>
      </c>
      <c r="AC1199" s="373">
        <v>-1.0924142596295061</v>
      </c>
      <c r="AD1199" s="555">
        <v>35587562000168</v>
      </c>
      <c r="AE1199" s="370" t="s">
        <v>2458</v>
      </c>
      <c r="AF1199" s="370" t="s">
        <v>2284</v>
      </c>
      <c r="AG1199" s="374" t="s">
        <v>719</v>
      </c>
      <c r="AH1199" s="374" t="s">
        <v>2282</v>
      </c>
      <c r="AI1199" s="374">
        <v>1000</v>
      </c>
      <c r="AJ1199" s="374">
        <v>1000</v>
      </c>
      <c r="AK1199" s="374">
        <v>1000</v>
      </c>
      <c r="AL1199" s="369">
        <v>0.02</v>
      </c>
      <c r="AM1199" s="369">
        <v>0.2</v>
      </c>
      <c r="AN1199" s="369" t="s">
        <v>2291</v>
      </c>
      <c r="AO1199" s="367" t="s">
        <v>1324</v>
      </c>
      <c r="AP1199" s="370" t="s">
        <v>716</v>
      </c>
      <c r="AQ1199" s="376" t="s">
        <v>659</v>
      </c>
      <c r="AR1199" s="369">
        <v>6.6666666666666662E-3</v>
      </c>
      <c r="AS1199" s="369">
        <v>6.6666666666666662E-3</v>
      </c>
      <c r="AT1199" s="369"/>
      <c r="AX1199" s="680"/>
      <c r="AY1199" s="681"/>
      <c r="AZ1199" s="681"/>
      <c r="BA1199" s="681"/>
      <c r="BB1199" s="682"/>
      <c r="BC1199" s="681"/>
      <c r="BD1199" s="681"/>
      <c r="BE1199" s="681"/>
      <c r="BF1199" s="681"/>
      <c r="BG1199" s="682"/>
      <c r="BH1199" s="682"/>
      <c r="BI1199" s="683"/>
      <c r="BJ1199" s="683"/>
      <c r="BK1199" s="683"/>
      <c r="BL1199" s="682"/>
      <c r="BM1199" s="682"/>
      <c r="BN1199" s="682"/>
      <c r="BO1199" s="682"/>
      <c r="BP1199" s="682"/>
      <c r="BQ1199" s="682"/>
      <c r="BR1199" s="682"/>
      <c r="BS1199" s="682"/>
      <c r="BT1199" s="685"/>
      <c r="BU1199" s="686"/>
      <c r="BV1199" s="684"/>
      <c r="BW1199" s="687"/>
    </row>
    <row r="1200" spans="2:75" ht="15.75" customHeight="1">
      <c r="B1200" s="363" t="s">
        <v>1205</v>
      </c>
      <c r="C1200" s="364">
        <v>17797426000110</v>
      </c>
      <c r="D1200" s="365" t="s">
        <v>14</v>
      </c>
      <c r="E1200" s="365" t="s">
        <v>607</v>
      </c>
      <c r="F1200" s="365"/>
      <c r="G1200" s="366"/>
      <c r="H1200" s="366" t="s">
        <v>34</v>
      </c>
      <c r="I1200" s="366" t="s">
        <v>34</v>
      </c>
      <c r="J1200" s="366" t="s">
        <v>608</v>
      </c>
      <c r="K1200" s="367" t="s">
        <v>48</v>
      </c>
      <c r="L1200" s="368"/>
      <c r="M1200" s="368" t="s">
        <v>1418</v>
      </c>
      <c r="N1200" s="367">
        <v>435430</v>
      </c>
      <c r="O1200" s="367" t="s">
        <v>1321</v>
      </c>
      <c r="P1200" s="371">
        <v>42766</v>
      </c>
      <c r="Q1200" s="372">
        <v>14077225.789999999</v>
      </c>
      <c r="R1200" s="372">
        <v>14972358.933055563</v>
      </c>
      <c r="S1200" s="367">
        <v>3</v>
      </c>
      <c r="T1200" s="369">
        <v>4.0975650176909184E-2</v>
      </c>
      <c r="U1200" s="369">
        <v>0.52970022752036194</v>
      </c>
      <c r="V1200" s="369">
        <v>-1.5075302354760511E-2</v>
      </c>
      <c r="W1200" s="369">
        <v>-0.14778837089718988</v>
      </c>
      <c r="X1200" s="369">
        <v>4.253479733137544E-2</v>
      </c>
      <c r="Y1200" s="369">
        <v>0.32254909505849305</v>
      </c>
      <c r="Z1200" s="369">
        <v>0.10456033302721179</v>
      </c>
      <c r="AA1200" s="369">
        <v>0.59435483015935453</v>
      </c>
      <c r="AB1200" s="369">
        <v>0.18352732540915331</v>
      </c>
      <c r="AC1200" s="373">
        <v>-0.52055245527499916</v>
      </c>
      <c r="AD1200" s="555">
        <v>0</v>
      </c>
      <c r="AE1200" s="370" t="s">
        <v>2458</v>
      </c>
      <c r="AF1200" s="370" t="s">
        <v>2458</v>
      </c>
      <c r="AG1200" s="374" t="s">
        <v>719</v>
      </c>
      <c r="AH1200" s="374" t="s">
        <v>2282</v>
      </c>
      <c r="AI1200" s="374">
        <v>100</v>
      </c>
      <c r="AJ1200" s="374">
        <v>100</v>
      </c>
      <c r="AK1200" s="374">
        <v>100</v>
      </c>
      <c r="AL1200" s="369">
        <v>1.2E-2</v>
      </c>
      <c r="AM1200" s="369" t="s">
        <v>34</v>
      </c>
      <c r="AN1200" s="369" t="s">
        <v>2291</v>
      </c>
      <c r="AO1200" s="367" t="s">
        <v>1324</v>
      </c>
      <c r="AP1200" s="370" t="s">
        <v>716</v>
      </c>
      <c r="AQ1200" s="376" t="s">
        <v>659</v>
      </c>
      <c r="AR1200" s="369" t="s">
        <v>34</v>
      </c>
      <c r="AS1200" s="369" t="s">
        <v>34</v>
      </c>
      <c r="AT1200" s="369"/>
      <c r="AX1200" s="680"/>
      <c r="AY1200" s="681"/>
      <c r="AZ1200" s="681"/>
      <c r="BA1200" s="681"/>
      <c r="BB1200" s="682"/>
      <c r="BC1200" s="681"/>
      <c r="BD1200" s="681"/>
      <c r="BE1200" s="681"/>
      <c r="BF1200" s="681"/>
      <c r="BG1200" s="682"/>
      <c r="BH1200" s="682"/>
      <c r="BI1200" s="683"/>
      <c r="BJ1200" s="683"/>
      <c r="BK1200" s="683"/>
      <c r="BL1200" s="682"/>
      <c r="BM1200" s="682"/>
      <c r="BN1200" s="682"/>
      <c r="BO1200" s="682"/>
      <c r="BP1200" s="682"/>
      <c r="BQ1200" s="682"/>
      <c r="BR1200" s="682"/>
      <c r="BS1200" s="682"/>
      <c r="BT1200" s="685"/>
      <c r="BU1200" s="686"/>
      <c r="BV1200" s="684"/>
      <c r="BW1200" s="687"/>
    </row>
    <row r="1201" spans="2:75" ht="15.75" customHeight="1">
      <c r="B1201" s="363" t="s">
        <v>392</v>
      </c>
      <c r="C1201" s="364">
        <v>33701828000126</v>
      </c>
      <c r="D1201" s="365" t="s">
        <v>11</v>
      </c>
      <c r="E1201" s="365" t="s">
        <v>620</v>
      </c>
      <c r="F1201" s="365" t="s">
        <v>663</v>
      </c>
      <c r="G1201" s="366" t="s">
        <v>738</v>
      </c>
      <c r="H1201" s="366" t="s">
        <v>34</v>
      </c>
      <c r="I1201" s="366"/>
      <c r="J1201" s="366" t="s">
        <v>611</v>
      </c>
      <c r="K1201" s="367" t="s">
        <v>48</v>
      </c>
      <c r="L1201" s="368"/>
      <c r="M1201" s="368" t="s">
        <v>34</v>
      </c>
      <c r="N1201" s="367">
        <v>563341</v>
      </c>
      <c r="O1201" s="367" t="s">
        <v>1321</v>
      </c>
      <c r="P1201" s="371">
        <v>44172</v>
      </c>
      <c r="Q1201" s="372">
        <v>586876807.01999998</v>
      </c>
      <c r="R1201" s="372">
        <v>399593222.80880952</v>
      </c>
      <c r="S1201" s="367">
        <v>46</v>
      </c>
      <c r="T1201" s="369">
        <v>9.0869869716334817E-2</v>
      </c>
      <c r="U1201" s="369">
        <v>1.174692541928543</v>
      </c>
      <c r="V1201" s="369">
        <v>0.12962752843563985</v>
      </c>
      <c r="W1201" s="369">
        <v>1.2707832188110504</v>
      </c>
      <c r="X1201" s="369" t="s">
        <v>1421</v>
      </c>
      <c r="Y1201" s="369" t="s">
        <v>1421</v>
      </c>
      <c r="Z1201" s="369" t="s">
        <v>1421</v>
      </c>
      <c r="AA1201" s="369" t="s">
        <v>1421</v>
      </c>
      <c r="AB1201" s="369">
        <v>4.1570629786996036E-3</v>
      </c>
      <c r="AC1201" s="373">
        <v>5.9594879876352929</v>
      </c>
      <c r="AD1201" s="555">
        <v>0</v>
      </c>
      <c r="AE1201" s="370" t="s">
        <v>2458</v>
      </c>
      <c r="AF1201" s="370" t="s">
        <v>2458</v>
      </c>
      <c r="AG1201" s="374" t="s">
        <v>719</v>
      </c>
      <c r="AH1201" s="374" t="s">
        <v>2279</v>
      </c>
      <c r="AI1201" s="374" t="s">
        <v>1432</v>
      </c>
      <c r="AJ1201" s="374" t="s">
        <v>1432</v>
      </c>
      <c r="AK1201" s="374" t="s">
        <v>1432</v>
      </c>
      <c r="AL1201" s="369">
        <v>6.0000000000000001E-3</v>
      </c>
      <c r="AM1201" s="369">
        <v>0.2</v>
      </c>
      <c r="AN1201" s="369" t="s">
        <v>64</v>
      </c>
      <c r="AO1201" s="367" t="s">
        <v>1321</v>
      </c>
      <c r="AP1201" s="370" t="s">
        <v>11</v>
      </c>
      <c r="AQ1201" s="376" t="s">
        <v>675</v>
      </c>
      <c r="AR1201" s="369">
        <v>1.9997999999999999E-3</v>
      </c>
      <c r="AS1201" s="369">
        <v>1.9997999999999999E-3</v>
      </c>
      <c r="AT1201" s="369"/>
      <c r="AX1201" s="680"/>
      <c r="AY1201" s="681"/>
      <c r="AZ1201" s="681"/>
      <c r="BA1201" s="681"/>
      <c r="BB1201" s="682"/>
      <c r="BC1201" s="681"/>
      <c r="BD1201" s="681"/>
      <c r="BE1201" s="681"/>
      <c r="BF1201" s="681"/>
      <c r="BG1201" s="682"/>
      <c r="BH1201" s="682"/>
      <c r="BI1201" s="683"/>
      <c r="BJ1201" s="683"/>
      <c r="BK1201" s="683"/>
      <c r="BL1201" s="682"/>
      <c r="BM1201" s="682"/>
      <c r="BN1201" s="682"/>
      <c r="BO1201" s="682"/>
      <c r="BP1201" s="682"/>
      <c r="BQ1201" s="682"/>
      <c r="BR1201" s="682"/>
      <c r="BS1201" s="682"/>
      <c r="BT1201" s="685"/>
      <c r="BU1201" s="686"/>
      <c r="BV1201" s="684"/>
      <c r="BW1201" s="687"/>
    </row>
    <row r="1202" spans="2:75" ht="15.75" customHeight="1">
      <c r="B1202" s="363" t="s">
        <v>1728</v>
      </c>
      <c r="C1202" s="364">
        <v>4839017000198</v>
      </c>
      <c r="D1202" s="365" t="s">
        <v>11</v>
      </c>
      <c r="E1202" s="365" t="s">
        <v>620</v>
      </c>
      <c r="F1202" s="365" t="s">
        <v>672</v>
      </c>
      <c r="G1202" s="366" t="s">
        <v>738</v>
      </c>
      <c r="H1202" s="366" t="s">
        <v>34</v>
      </c>
      <c r="I1202" s="366" t="s">
        <v>1304</v>
      </c>
      <c r="J1202" s="366" t="s">
        <v>608</v>
      </c>
      <c r="K1202" s="367" t="s">
        <v>48</v>
      </c>
      <c r="L1202" s="368"/>
      <c r="M1202" s="368"/>
      <c r="N1202" s="367">
        <v>104019</v>
      </c>
      <c r="O1202" s="367" t="s">
        <v>1321</v>
      </c>
      <c r="P1202" s="371">
        <v>37293</v>
      </c>
      <c r="Q1202" s="372">
        <v>1731770647.52</v>
      </c>
      <c r="R1202" s="372">
        <v>1519679638.7103164</v>
      </c>
      <c r="S1202" s="367">
        <v>0</v>
      </c>
      <c r="T1202" s="369">
        <v>8.9524600706190727E-2</v>
      </c>
      <c r="U1202" s="369">
        <v>1.0069649668417853</v>
      </c>
      <c r="V1202" s="369">
        <v>0.11023447041755641</v>
      </c>
      <c r="W1202" s="369">
        <v>1.0116998264573442</v>
      </c>
      <c r="X1202" s="369">
        <v>0.14237464714398773</v>
      </c>
      <c r="Y1202" s="369">
        <v>1.0011486839396122</v>
      </c>
      <c r="Z1202" s="369">
        <v>0.17802510956598572</v>
      </c>
      <c r="AA1202" s="369">
        <v>0.97282954944719846</v>
      </c>
      <c r="AB1202" s="369">
        <v>1.4724043578255538E-3</v>
      </c>
      <c r="AC1202" s="373">
        <v>0.78070797006381054</v>
      </c>
      <c r="AD1202" s="555">
        <v>0</v>
      </c>
      <c r="AE1202" s="370" t="s">
        <v>2458</v>
      </c>
      <c r="AF1202" s="370" t="s">
        <v>2458</v>
      </c>
      <c r="AG1202" s="374" t="s">
        <v>719</v>
      </c>
      <c r="AH1202" s="374" t="s">
        <v>2282</v>
      </c>
      <c r="AI1202" s="374">
        <v>1000</v>
      </c>
      <c r="AJ1202" s="374">
        <v>1000</v>
      </c>
      <c r="AK1202" s="374">
        <v>1000</v>
      </c>
      <c r="AL1202" s="369">
        <v>1.5E-3</v>
      </c>
      <c r="AM1202" s="369" t="s">
        <v>34</v>
      </c>
      <c r="AN1202" s="369" t="s">
        <v>64</v>
      </c>
      <c r="AO1202" s="367" t="s">
        <v>1324</v>
      </c>
      <c r="AP1202" s="370" t="s">
        <v>11</v>
      </c>
      <c r="AQ1202" s="376" t="s">
        <v>1535</v>
      </c>
      <c r="AR1202" s="369" t="s">
        <v>34</v>
      </c>
      <c r="AS1202" s="369" t="s">
        <v>34</v>
      </c>
      <c r="AT1202" s="369"/>
      <c r="AX1202" s="680"/>
      <c r="AY1202" s="681"/>
      <c r="AZ1202" s="681"/>
      <c r="BA1202" s="681"/>
      <c r="BB1202" s="682"/>
      <c r="BC1202" s="681"/>
      <c r="BD1202" s="681"/>
      <c r="BE1202" s="681"/>
      <c r="BF1202" s="681"/>
      <c r="BG1202" s="682"/>
      <c r="BH1202" s="682"/>
      <c r="BI1202" s="683"/>
      <c r="BJ1202" s="683"/>
      <c r="BK1202" s="683"/>
      <c r="BL1202" s="682"/>
      <c r="BM1202" s="682"/>
      <c r="BN1202" s="682"/>
      <c r="BO1202" s="682"/>
      <c r="BP1202" s="682"/>
      <c r="BQ1202" s="682"/>
      <c r="BR1202" s="682"/>
      <c r="BS1202" s="682"/>
      <c r="BT1202" s="685"/>
      <c r="BU1202" s="686"/>
      <c r="BV1202" s="684"/>
      <c r="BW1202" s="687"/>
    </row>
    <row r="1203" spans="2:75" ht="15.75" customHeight="1">
      <c r="B1203" s="363" t="s">
        <v>1206</v>
      </c>
      <c r="C1203" s="364">
        <v>22759995000101</v>
      </c>
      <c r="D1203" s="365" t="s">
        <v>11</v>
      </c>
      <c r="E1203" s="365" t="s">
        <v>621</v>
      </c>
      <c r="F1203" s="365" t="s">
        <v>692</v>
      </c>
      <c r="G1203" s="366" t="s">
        <v>738</v>
      </c>
      <c r="H1203" s="366" t="s">
        <v>34</v>
      </c>
      <c r="I1203" s="366"/>
      <c r="J1203" s="366" t="s">
        <v>608</v>
      </c>
      <c r="K1203" s="367" t="s">
        <v>48</v>
      </c>
      <c r="L1203" s="368"/>
      <c r="M1203" s="368" t="s">
        <v>34</v>
      </c>
      <c r="N1203" s="367">
        <v>440779</v>
      </c>
      <c r="O1203" s="367" t="s">
        <v>1321</v>
      </c>
      <c r="P1203" s="371">
        <v>42865</v>
      </c>
      <c r="Q1203" s="372">
        <v>66000626.090000004</v>
      </c>
      <c r="R1203" s="372">
        <v>66566386.478888907</v>
      </c>
      <c r="S1203" s="367">
        <v>46</v>
      </c>
      <c r="T1203" s="369">
        <v>5.7540833652069301E-2</v>
      </c>
      <c r="U1203" s="369">
        <v>0.74384158751892904</v>
      </c>
      <c r="V1203" s="369">
        <v>9.456618459623245E-2</v>
      </c>
      <c r="W1203" s="369">
        <v>0.92706481333204072</v>
      </c>
      <c r="X1203" s="369">
        <v>0.18671126476395705</v>
      </c>
      <c r="Y1203" s="369">
        <v>1.4158654387761158</v>
      </c>
      <c r="Z1203" s="369">
        <v>0.24350502844929323</v>
      </c>
      <c r="AA1203" s="369">
        <v>1.3841615231778475</v>
      </c>
      <c r="AB1203" s="369">
        <v>3.2843743782381314E-2</v>
      </c>
      <c r="AC1203" s="373">
        <v>-0.19002803530919865</v>
      </c>
      <c r="AD1203" s="555">
        <v>0</v>
      </c>
      <c r="AE1203" s="370" t="s">
        <v>2458</v>
      </c>
      <c r="AF1203" s="370" t="s">
        <v>2458</v>
      </c>
      <c r="AG1203" s="374" t="s">
        <v>719</v>
      </c>
      <c r="AH1203" s="374" t="s">
        <v>2282</v>
      </c>
      <c r="AI1203" s="374">
        <v>1000</v>
      </c>
      <c r="AJ1203" s="374">
        <v>1000</v>
      </c>
      <c r="AK1203" s="374">
        <v>1000</v>
      </c>
      <c r="AL1203" s="691">
        <v>8.0000000000000002E-3</v>
      </c>
      <c r="AM1203" s="691" t="s">
        <v>34</v>
      </c>
      <c r="AN1203" s="369" t="s">
        <v>636</v>
      </c>
      <c r="AO1203" s="367" t="s">
        <v>1324</v>
      </c>
      <c r="AP1203" s="370" t="s">
        <v>11</v>
      </c>
      <c r="AQ1203" s="376" t="s">
        <v>675</v>
      </c>
      <c r="AR1203" s="369">
        <v>3.3600000000000001E-3</v>
      </c>
      <c r="AS1203" s="369">
        <v>3.3600000000000001E-3</v>
      </c>
      <c r="AT1203" s="369"/>
      <c r="AX1203" s="680"/>
      <c r="AY1203" s="681"/>
      <c r="AZ1203" s="681"/>
      <c r="BA1203" s="681"/>
      <c r="BB1203" s="682"/>
      <c r="BC1203" s="681"/>
      <c r="BD1203" s="681"/>
      <c r="BE1203" s="681"/>
      <c r="BF1203" s="681"/>
      <c r="BG1203" s="682"/>
      <c r="BH1203" s="682"/>
      <c r="BI1203" s="683"/>
      <c r="BJ1203" s="683"/>
      <c r="BK1203" s="683"/>
      <c r="BL1203" s="682"/>
      <c r="BM1203" s="682"/>
      <c r="BN1203" s="682"/>
      <c r="BO1203" s="682"/>
      <c r="BP1203" s="682"/>
      <c r="BQ1203" s="682"/>
      <c r="BR1203" s="682"/>
      <c r="BS1203" s="682"/>
      <c r="BT1203" s="685"/>
      <c r="BU1203" s="686"/>
      <c r="BV1203" s="684"/>
      <c r="BW1203" s="687"/>
    </row>
    <row r="1204" spans="2:75" ht="15.75" customHeight="1">
      <c r="B1204" s="363" t="s">
        <v>393</v>
      </c>
      <c r="C1204" s="364">
        <v>39669100000140</v>
      </c>
      <c r="D1204" s="365" t="s">
        <v>14</v>
      </c>
      <c r="E1204" s="365" t="s">
        <v>607</v>
      </c>
      <c r="F1204" s="365"/>
      <c r="G1204" s="366"/>
      <c r="H1204" s="366" t="s">
        <v>34</v>
      </c>
      <c r="I1204" s="366" t="s">
        <v>34</v>
      </c>
      <c r="J1204" s="366" t="s">
        <v>608</v>
      </c>
      <c r="K1204" s="367" t="s">
        <v>48</v>
      </c>
      <c r="L1204" s="368"/>
      <c r="M1204" s="368" t="s">
        <v>34</v>
      </c>
      <c r="N1204" s="367">
        <v>573541</v>
      </c>
      <c r="O1204" s="367" t="s">
        <v>1321</v>
      </c>
      <c r="P1204" s="371">
        <v>44228</v>
      </c>
      <c r="Q1204" s="372">
        <v>17882563.73</v>
      </c>
      <c r="R1204" s="372">
        <v>20703634.27904762</v>
      </c>
      <c r="S1204" s="367">
        <v>32</v>
      </c>
      <c r="T1204" s="369">
        <v>-0.27132679811665839</v>
      </c>
      <c r="U1204" s="369">
        <v>-3.5074944771896792</v>
      </c>
      <c r="V1204" s="369">
        <v>-0.43304504687676215</v>
      </c>
      <c r="W1204" s="369">
        <v>-4.2452894473989877</v>
      </c>
      <c r="X1204" s="369" t="s">
        <v>1421</v>
      </c>
      <c r="Y1204" s="369" t="s">
        <v>1421</v>
      </c>
      <c r="Z1204" s="369" t="s">
        <v>1421</v>
      </c>
      <c r="AA1204" s="369" t="s">
        <v>1421</v>
      </c>
      <c r="AB1204" s="369">
        <v>0.24372756783276694</v>
      </c>
      <c r="AC1204" s="373">
        <v>-2.6027730321197278</v>
      </c>
      <c r="AD1204" s="555">
        <v>0</v>
      </c>
      <c r="AE1204" s="370" t="s">
        <v>2458</v>
      </c>
      <c r="AF1204" s="370" t="s">
        <v>2458</v>
      </c>
      <c r="AG1204" s="374" t="s">
        <v>719</v>
      </c>
      <c r="AH1204" s="374" t="s">
        <v>2282</v>
      </c>
      <c r="AI1204" s="374">
        <v>1000</v>
      </c>
      <c r="AJ1204" s="374">
        <v>1000</v>
      </c>
      <c r="AK1204" s="374">
        <v>1000</v>
      </c>
      <c r="AL1204" s="369">
        <v>0.02</v>
      </c>
      <c r="AM1204" s="369">
        <v>0.2</v>
      </c>
      <c r="AN1204" s="369" t="s">
        <v>666</v>
      </c>
      <c r="AO1204" s="367" t="s">
        <v>1324</v>
      </c>
      <c r="AP1204" s="370" t="s">
        <v>716</v>
      </c>
      <c r="AQ1204" s="376" t="s">
        <v>694</v>
      </c>
      <c r="AR1204" s="369">
        <v>6.6660000000000001E-3</v>
      </c>
      <c r="AS1204" s="369">
        <v>6.6660000000000001E-3</v>
      </c>
      <c r="AT1204" s="369"/>
      <c r="AX1204" s="680"/>
      <c r="AY1204" s="681"/>
      <c r="AZ1204" s="681"/>
      <c r="BA1204" s="681"/>
      <c r="BB1204" s="682"/>
      <c r="BC1204" s="681"/>
      <c r="BD1204" s="681"/>
      <c r="BE1204" s="681"/>
      <c r="BF1204" s="681"/>
      <c r="BG1204" s="682"/>
      <c r="BH1204" s="682"/>
      <c r="BI1204" s="683"/>
      <c r="BJ1204" s="683"/>
      <c r="BK1204" s="683"/>
      <c r="BL1204" s="682"/>
      <c r="BM1204" s="682"/>
      <c r="BN1204" s="682"/>
      <c r="BO1204" s="682"/>
      <c r="BP1204" s="682"/>
      <c r="BQ1204" s="682"/>
      <c r="BR1204" s="682"/>
      <c r="BS1204" s="682"/>
      <c r="BT1204" s="685"/>
      <c r="BU1204" s="686"/>
      <c r="BV1204" s="684"/>
      <c r="BW1204" s="687"/>
    </row>
    <row r="1205" spans="2:75" ht="15.75" customHeight="1">
      <c r="B1205" s="363" t="s">
        <v>1207</v>
      </c>
      <c r="C1205" s="364">
        <v>41744647000105</v>
      </c>
      <c r="D1205" s="365" t="s">
        <v>14</v>
      </c>
      <c r="E1205" s="365" t="s">
        <v>607</v>
      </c>
      <c r="F1205" s="365"/>
      <c r="G1205" s="366"/>
      <c r="H1205" s="366" t="s">
        <v>34</v>
      </c>
      <c r="I1205" s="366" t="s">
        <v>34</v>
      </c>
      <c r="J1205" s="366" t="s">
        <v>608</v>
      </c>
      <c r="K1205" s="367" t="s">
        <v>48</v>
      </c>
      <c r="L1205" s="368"/>
      <c r="M1205" s="368" t="s">
        <v>1418</v>
      </c>
      <c r="N1205" s="367">
        <v>600504</v>
      </c>
      <c r="O1205" s="367" t="s">
        <v>1324</v>
      </c>
      <c r="P1205" s="371">
        <v>44385</v>
      </c>
      <c r="Q1205" s="372">
        <v>5885597.3399999999</v>
      </c>
      <c r="R1205" s="372">
        <v>6341058.8201984111</v>
      </c>
      <c r="S1205" s="367">
        <v>16</v>
      </c>
      <c r="T1205" s="369">
        <v>2.0889628795797366E-2</v>
      </c>
      <c r="U1205" s="369">
        <v>0.27004430870959834</v>
      </c>
      <c r="V1205" s="369">
        <v>-1.3979794018037506E-4</v>
      </c>
      <c r="W1205" s="369">
        <v>-1.3704872610741511E-3</v>
      </c>
      <c r="X1205" s="369" t="s">
        <v>1421</v>
      </c>
      <c r="Y1205" s="369" t="s">
        <v>1421</v>
      </c>
      <c r="Z1205" s="369" t="s">
        <v>1421</v>
      </c>
      <c r="AA1205" s="369" t="s">
        <v>1421</v>
      </c>
      <c r="AB1205" s="369">
        <v>0.20205145263395358</v>
      </c>
      <c r="AC1205" s="373">
        <v>-0.38081413290044419</v>
      </c>
      <c r="AD1205" s="555">
        <v>41673080000123</v>
      </c>
      <c r="AE1205" s="370" t="s">
        <v>2574</v>
      </c>
      <c r="AF1205" s="370" t="s">
        <v>2278</v>
      </c>
      <c r="AG1205" s="374" t="s">
        <v>1444</v>
      </c>
      <c r="AH1205" s="374" t="s">
        <v>2282</v>
      </c>
      <c r="AI1205" s="374">
        <v>1000</v>
      </c>
      <c r="AJ1205" s="374">
        <v>500</v>
      </c>
      <c r="AK1205" s="374">
        <v>300</v>
      </c>
      <c r="AL1205" s="369">
        <v>9.0000000000000011E-3</v>
      </c>
      <c r="AM1205" s="369">
        <v>0.1</v>
      </c>
      <c r="AN1205" s="369" t="s">
        <v>34</v>
      </c>
      <c r="AO1205" s="367" t="s">
        <v>1324</v>
      </c>
      <c r="AP1205" s="370" t="s">
        <v>716</v>
      </c>
      <c r="AQ1205" s="376" t="s">
        <v>659</v>
      </c>
      <c r="AR1205" s="369">
        <v>1.8E-3</v>
      </c>
      <c r="AS1205" s="369">
        <v>1.8E-3</v>
      </c>
      <c r="AT1205" s="369"/>
      <c r="AX1205" s="680"/>
      <c r="AY1205" s="681"/>
      <c r="AZ1205" s="681"/>
      <c r="BA1205" s="681"/>
      <c r="BB1205" s="682"/>
      <c r="BC1205" s="681"/>
      <c r="BD1205" s="681"/>
      <c r="BE1205" s="681"/>
      <c r="BF1205" s="681"/>
      <c r="BG1205" s="682"/>
      <c r="BH1205" s="682"/>
      <c r="BI1205" s="683"/>
      <c r="BJ1205" s="683"/>
      <c r="BK1205" s="683"/>
      <c r="BL1205" s="682"/>
      <c r="BM1205" s="682"/>
      <c r="BN1205" s="682"/>
      <c r="BO1205" s="682"/>
      <c r="BP1205" s="682"/>
      <c r="BQ1205" s="682"/>
      <c r="BR1205" s="682"/>
      <c r="BS1205" s="682"/>
      <c r="BT1205" s="685"/>
      <c r="BU1205" s="686"/>
      <c r="BV1205" s="684"/>
      <c r="BW1205" s="687"/>
    </row>
    <row r="1206" spans="2:75" ht="15.75" customHeight="1">
      <c r="B1206" s="363" t="s">
        <v>1208</v>
      </c>
      <c r="C1206" s="364">
        <v>38949124000190</v>
      </c>
      <c r="D1206" s="365" t="s">
        <v>14</v>
      </c>
      <c r="E1206" s="365" t="s">
        <v>607</v>
      </c>
      <c r="F1206" s="365"/>
      <c r="G1206" s="366" t="s">
        <v>866</v>
      </c>
      <c r="H1206" s="366" t="s">
        <v>34</v>
      </c>
      <c r="I1206" s="366" t="s">
        <v>34</v>
      </c>
      <c r="J1206" s="366" t="s">
        <v>690</v>
      </c>
      <c r="K1206" s="367" t="s">
        <v>48</v>
      </c>
      <c r="L1206" s="368"/>
      <c r="M1206" s="368" t="s">
        <v>34</v>
      </c>
      <c r="N1206" s="367">
        <v>555835</v>
      </c>
      <c r="O1206" s="367" t="s">
        <v>1321</v>
      </c>
      <c r="P1206" s="371">
        <v>44112</v>
      </c>
      <c r="Q1206" s="372">
        <v>16401802.17</v>
      </c>
      <c r="R1206" s="372">
        <v>32572580.255158707</v>
      </c>
      <c r="S1206" s="367">
        <v>9</v>
      </c>
      <c r="T1206" s="369">
        <v>-0.10894441151657253</v>
      </c>
      <c r="U1206" s="369">
        <v>-1.4083456715940108</v>
      </c>
      <c r="V1206" s="369">
        <v>-8.691496009450228E-2</v>
      </c>
      <c r="W1206" s="369">
        <v>-0.85205722954568364</v>
      </c>
      <c r="X1206" s="369" t="s">
        <v>1421</v>
      </c>
      <c r="Y1206" s="369" t="s">
        <v>1421</v>
      </c>
      <c r="Z1206" s="369" t="s">
        <v>1421</v>
      </c>
      <c r="AA1206" s="369" t="s">
        <v>1421</v>
      </c>
      <c r="AB1206" s="369">
        <v>0.27231564581211598</v>
      </c>
      <c r="AC1206" s="373">
        <v>-0.55477241097913343</v>
      </c>
      <c r="AD1206" s="555">
        <v>38948616000161</v>
      </c>
      <c r="AE1206" s="370" t="s">
        <v>2313</v>
      </c>
      <c r="AF1206" s="370" t="s">
        <v>2278</v>
      </c>
      <c r="AG1206" s="374" t="s">
        <v>1444</v>
      </c>
      <c r="AH1206" s="374" t="s">
        <v>2279</v>
      </c>
      <c r="AI1206" s="374">
        <v>5000</v>
      </c>
      <c r="AJ1206" s="374">
        <v>5000</v>
      </c>
      <c r="AK1206" s="374">
        <v>5000</v>
      </c>
      <c r="AL1206" s="369">
        <v>1.2E-2</v>
      </c>
      <c r="AM1206" s="369" t="s">
        <v>34</v>
      </c>
      <c r="AN1206" s="369" t="s">
        <v>34</v>
      </c>
      <c r="AO1206" s="367" t="s">
        <v>1324</v>
      </c>
      <c r="AP1206" s="370" t="s">
        <v>716</v>
      </c>
      <c r="AQ1206" s="376" t="s">
        <v>687</v>
      </c>
      <c r="AR1206" s="369">
        <v>8.0000000000000002E-3</v>
      </c>
      <c r="AS1206" s="369">
        <v>8.0000000000000002E-3</v>
      </c>
      <c r="AT1206" s="369"/>
      <c r="AX1206" s="680"/>
      <c r="AY1206" s="681"/>
      <c r="AZ1206" s="681"/>
      <c r="BA1206" s="681"/>
      <c r="BB1206" s="682"/>
      <c r="BC1206" s="681"/>
      <c r="BD1206" s="681"/>
      <c r="BE1206" s="681"/>
      <c r="BF1206" s="681"/>
      <c r="BG1206" s="682"/>
      <c r="BH1206" s="682"/>
      <c r="BI1206" s="683"/>
      <c r="BJ1206" s="683"/>
      <c r="BK1206" s="683"/>
      <c r="BL1206" s="682"/>
      <c r="BM1206" s="682"/>
      <c r="BN1206" s="682"/>
      <c r="BO1206" s="682"/>
      <c r="BP1206" s="682"/>
      <c r="BQ1206" s="682"/>
      <c r="BR1206" s="682"/>
      <c r="BS1206" s="682"/>
      <c r="BT1206" s="685"/>
      <c r="BU1206" s="686"/>
      <c r="BV1206" s="684"/>
      <c r="BW1206" s="687"/>
    </row>
    <row r="1207" spans="2:75" ht="15.75" customHeight="1">
      <c r="B1207" s="363" t="s">
        <v>1729</v>
      </c>
      <c r="C1207" s="364">
        <v>38948616000161</v>
      </c>
      <c r="D1207" s="365" t="s">
        <v>14</v>
      </c>
      <c r="E1207" s="365" t="s">
        <v>607</v>
      </c>
      <c r="F1207" s="365"/>
      <c r="G1207" s="366" t="s">
        <v>866</v>
      </c>
      <c r="H1207" s="366" t="s">
        <v>34</v>
      </c>
      <c r="I1207" s="366" t="s">
        <v>34</v>
      </c>
      <c r="J1207" s="366" t="s">
        <v>690</v>
      </c>
      <c r="K1207" s="367" t="s">
        <v>48</v>
      </c>
      <c r="L1207" s="368"/>
      <c r="M1207" s="368"/>
      <c r="N1207" s="367">
        <v>555827</v>
      </c>
      <c r="O1207" s="367" t="s">
        <v>1321</v>
      </c>
      <c r="P1207" s="371">
        <v>44112</v>
      </c>
      <c r="Q1207" s="372">
        <v>13819988.67</v>
      </c>
      <c r="R1207" s="372">
        <v>30530137.219920654</v>
      </c>
      <c r="S1207" s="367">
        <v>9</v>
      </c>
      <c r="T1207" s="369">
        <v>-0.20210487236671926</v>
      </c>
      <c r="U1207" s="369">
        <v>-2.2732581267714451</v>
      </c>
      <c r="V1207" s="369">
        <v>-0.16593841105332963</v>
      </c>
      <c r="W1207" s="369">
        <v>-1.522934351018788</v>
      </c>
      <c r="X1207" s="369" t="s">
        <v>1421</v>
      </c>
      <c r="Y1207" s="369" t="s">
        <v>1421</v>
      </c>
      <c r="Z1207" s="369" t="s">
        <v>1421</v>
      </c>
      <c r="AA1207" s="369" t="s">
        <v>1421</v>
      </c>
      <c r="AB1207" s="369">
        <v>0.28379883631477842</v>
      </c>
      <c r="AC1207" s="373">
        <v>-0.86179527171051862</v>
      </c>
      <c r="AD1207" s="555">
        <v>0</v>
      </c>
      <c r="AE1207" s="370" t="s">
        <v>2313</v>
      </c>
      <c r="AF1207" s="370" t="s">
        <v>2278</v>
      </c>
      <c r="AG1207" s="374" t="s">
        <v>1444</v>
      </c>
      <c r="AH1207" s="374" t="s">
        <v>2339</v>
      </c>
      <c r="AI1207" s="374">
        <v>2000000</v>
      </c>
      <c r="AJ1207" s="374">
        <v>1000</v>
      </c>
      <c r="AK1207" s="374">
        <v>2000000</v>
      </c>
      <c r="AL1207" s="369">
        <v>2E-3</v>
      </c>
      <c r="AM1207" s="369" t="s">
        <v>34</v>
      </c>
      <c r="AN1207" s="369" t="s">
        <v>34</v>
      </c>
      <c r="AO1207" s="367" t="s">
        <v>1324</v>
      </c>
      <c r="AP1207" s="370" t="s">
        <v>716</v>
      </c>
      <c r="AQ1207" s="376" t="s">
        <v>687</v>
      </c>
      <c r="AR1207" s="369" t="s">
        <v>34</v>
      </c>
      <c r="AS1207" s="369" t="s">
        <v>34</v>
      </c>
      <c r="AT1207" s="369"/>
      <c r="AX1207" s="680"/>
      <c r="AY1207" s="681"/>
      <c r="AZ1207" s="681"/>
      <c r="BA1207" s="681"/>
      <c r="BB1207" s="682"/>
      <c r="BC1207" s="681"/>
      <c r="BD1207" s="681"/>
      <c r="BE1207" s="681"/>
      <c r="BF1207" s="681"/>
      <c r="BG1207" s="682"/>
      <c r="BH1207" s="682"/>
      <c r="BI1207" s="683"/>
      <c r="BJ1207" s="683"/>
      <c r="BK1207" s="683"/>
      <c r="BL1207" s="682"/>
      <c r="BM1207" s="682"/>
      <c r="BN1207" s="682"/>
      <c r="BO1207" s="682"/>
      <c r="BP1207" s="682"/>
      <c r="BQ1207" s="682"/>
      <c r="BR1207" s="682"/>
      <c r="BS1207" s="682"/>
      <c r="BT1207" s="685"/>
      <c r="BU1207" s="686"/>
      <c r="BV1207" s="684"/>
      <c r="BW1207" s="687"/>
    </row>
    <row r="1208" spans="2:75" ht="15.75" customHeight="1">
      <c r="B1208" s="363" t="s">
        <v>595</v>
      </c>
      <c r="C1208" s="364">
        <v>41922414000155</v>
      </c>
      <c r="D1208" s="365" t="s">
        <v>14</v>
      </c>
      <c r="E1208" s="365" t="s">
        <v>607</v>
      </c>
      <c r="F1208" s="365"/>
      <c r="G1208" s="366"/>
      <c r="H1208" s="366" t="s">
        <v>34</v>
      </c>
      <c r="I1208" s="366" t="s">
        <v>34</v>
      </c>
      <c r="J1208" s="366" t="s">
        <v>608</v>
      </c>
      <c r="K1208" s="367" t="s">
        <v>48</v>
      </c>
      <c r="L1208" s="368"/>
      <c r="M1208" s="368" t="s">
        <v>34</v>
      </c>
      <c r="N1208" s="367">
        <v>596388</v>
      </c>
      <c r="O1208" s="367" t="s">
        <v>1321</v>
      </c>
      <c r="P1208" s="371">
        <v>44377</v>
      </c>
      <c r="Q1208" s="372">
        <v>4817166.01</v>
      </c>
      <c r="R1208" s="372">
        <v>3961093.3349603172</v>
      </c>
      <c r="S1208" s="367">
        <v>32</v>
      </c>
      <c r="T1208" s="369">
        <v>9.2415100423581809E-2</v>
      </c>
      <c r="U1208" s="369">
        <v>1.1946680408813684</v>
      </c>
      <c r="V1208" s="369">
        <v>-6.209747128837817E-2</v>
      </c>
      <c r="W1208" s="369">
        <v>-0.60876285613246162</v>
      </c>
      <c r="X1208" s="369" t="s">
        <v>1421</v>
      </c>
      <c r="Y1208" s="369" t="s">
        <v>1421</v>
      </c>
      <c r="Z1208" s="369" t="s">
        <v>1421</v>
      </c>
      <c r="AA1208" s="369" t="s">
        <v>1421</v>
      </c>
      <c r="AB1208" s="369">
        <v>0.22113870041685477</v>
      </c>
      <c r="AC1208" s="373">
        <v>-0.61868622849862676</v>
      </c>
      <c r="AD1208" s="555">
        <v>41902964000102</v>
      </c>
      <c r="AE1208" s="370" t="s">
        <v>2575</v>
      </c>
      <c r="AF1208" s="370" t="s">
        <v>2284</v>
      </c>
      <c r="AG1208" s="374" t="s">
        <v>719</v>
      </c>
      <c r="AH1208" s="374" t="s">
        <v>2282</v>
      </c>
      <c r="AI1208" s="374">
        <v>5000</v>
      </c>
      <c r="AJ1208" s="374">
        <v>500</v>
      </c>
      <c r="AK1208" s="374">
        <v>2500</v>
      </c>
      <c r="AL1208" s="369">
        <v>1.89E-2</v>
      </c>
      <c r="AM1208" s="369">
        <v>0.2</v>
      </c>
      <c r="AN1208" s="369" t="s">
        <v>666</v>
      </c>
      <c r="AO1208" s="367" t="s">
        <v>1324</v>
      </c>
      <c r="AP1208" s="370" t="s">
        <v>716</v>
      </c>
      <c r="AQ1208" s="376" t="s">
        <v>659</v>
      </c>
      <c r="AR1208" s="369">
        <v>6.2993699999999994E-3</v>
      </c>
      <c r="AS1208" s="369">
        <v>6.2993699999999994E-3</v>
      </c>
      <c r="AT1208" s="369"/>
      <c r="AX1208" s="680"/>
      <c r="AY1208" s="681"/>
      <c r="AZ1208" s="681"/>
      <c r="BA1208" s="681"/>
      <c r="BB1208" s="682"/>
      <c r="BC1208" s="681"/>
      <c r="BD1208" s="681"/>
      <c r="BE1208" s="681"/>
      <c r="BF1208" s="681"/>
      <c r="BG1208" s="682"/>
      <c r="BH1208" s="682"/>
      <c r="BI1208" s="683"/>
      <c r="BJ1208" s="683"/>
      <c r="BK1208" s="683"/>
      <c r="BL1208" s="682"/>
      <c r="BM1208" s="682"/>
      <c r="BN1208" s="682"/>
      <c r="BO1208" s="682"/>
      <c r="BP1208" s="682"/>
      <c r="BQ1208" s="682"/>
      <c r="BR1208" s="682"/>
      <c r="BS1208" s="682"/>
      <c r="BT1208" s="685"/>
      <c r="BU1208" s="686"/>
      <c r="BV1208" s="684"/>
      <c r="BW1208" s="687"/>
    </row>
    <row r="1209" spans="2:75" ht="15.75" customHeight="1">
      <c r="B1209" s="363" t="s">
        <v>540</v>
      </c>
      <c r="C1209" s="364">
        <v>41922498000127</v>
      </c>
      <c r="D1209" s="365" t="s">
        <v>14</v>
      </c>
      <c r="E1209" s="365" t="s">
        <v>614</v>
      </c>
      <c r="F1209" s="365"/>
      <c r="G1209" s="366"/>
      <c r="H1209" s="366" t="s">
        <v>865</v>
      </c>
      <c r="I1209" s="366" t="s">
        <v>34</v>
      </c>
      <c r="J1209" s="366" t="s">
        <v>608</v>
      </c>
      <c r="K1209" s="367" t="s">
        <v>48</v>
      </c>
      <c r="L1209" s="368"/>
      <c r="M1209" s="368" t="s">
        <v>34</v>
      </c>
      <c r="N1209" s="367">
        <v>597236</v>
      </c>
      <c r="O1209" s="367" t="s">
        <v>1321</v>
      </c>
      <c r="P1209" s="371">
        <v>44377</v>
      </c>
      <c r="Q1209" s="372">
        <v>4902253.1399999997</v>
      </c>
      <c r="R1209" s="372">
        <v>4240878.2764285719</v>
      </c>
      <c r="S1209" s="367">
        <v>32</v>
      </c>
      <c r="T1209" s="369">
        <v>0.10872400534932813</v>
      </c>
      <c r="U1209" s="369">
        <v>1.4054964380508652</v>
      </c>
      <c r="V1209" s="369">
        <v>4.9918046960969242E-2</v>
      </c>
      <c r="W1209" s="369">
        <v>0.48936377295288164</v>
      </c>
      <c r="X1209" s="369" t="s">
        <v>1421</v>
      </c>
      <c r="Y1209" s="369" t="s">
        <v>1421</v>
      </c>
      <c r="Z1209" s="369" t="s">
        <v>1421</v>
      </c>
      <c r="AA1209" s="369" t="s">
        <v>1421</v>
      </c>
      <c r="AB1209" s="369">
        <v>0.15323310600886703</v>
      </c>
      <c r="AC1209" s="373">
        <v>-0.23977278333696589</v>
      </c>
      <c r="AD1209" s="555">
        <v>41902620000101</v>
      </c>
      <c r="AE1209" s="370" t="s">
        <v>2575</v>
      </c>
      <c r="AF1209" s="370" t="s">
        <v>2284</v>
      </c>
      <c r="AG1209" s="374" t="s">
        <v>719</v>
      </c>
      <c r="AH1209" s="374" t="s">
        <v>2279</v>
      </c>
      <c r="AI1209" s="374">
        <v>5000</v>
      </c>
      <c r="AJ1209" s="374">
        <v>500</v>
      </c>
      <c r="AK1209" s="374">
        <v>2500</v>
      </c>
      <c r="AL1209" s="369">
        <v>1.89E-2</v>
      </c>
      <c r="AM1209" s="369">
        <v>0.2</v>
      </c>
      <c r="AN1209" s="369" t="s">
        <v>2310</v>
      </c>
      <c r="AO1209" s="367" t="s">
        <v>1324</v>
      </c>
      <c r="AP1209" s="370" t="s">
        <v>13</v>
      </c>
      <c r="AQ1209" s="376" t="s">
        <v>674</v>
      </c>
      <c r="AR1209" s="369">
        <v>6.2993699999999994E-3</v>
      </c>
      <c r="AS1209" s="369">
        <v>6.2993699999999994E-3</v>
      </c>
      <c r="AT1209" s="369"/>
      <c r="AX1209" s="680"/>
      <c r="AY1209" s="681"/>
      <c r="AZ1209" s="681"/>
      <c r="BA1209" s="681"/>
      <c r="BB1209" s="682"/>
      <c r="BC1209" s="681"/>
      <c r="BD1209" s="681"/>
      <c r="BE1209" s="681"/>
      <c r="BF1209" s="681"/>
      <c r="BG1209" s="682"/>
      <c r="BH1209" s="682"/>
      <c r="BI1209" s="683"/>
      <c r="BJ1209" s="683"/>
      <c r="BK1209" s="683"/>
      <c r="BL1209" s="682"/>
      <c r="BM1209" s="682"/>
      <c r="BN1209" s="682"/>
      <c r="BO1209" s="682"/>
      <c r="BP1209" s="682"/>
      <c r="BQ1209" s="682"/>
      <c r="BR1209" s="682"/>
      <c r="BS1209" s="682"/>
      <c r="BT1209" s="685"/>
      <c r="BU1209" s="686"/>
      <c r="BV1209" s="684"/>
      <c r="BW1209" s="687"/>
    </row>
    <row r="1210" spans="2:75" ht="15.75" customHeight="1">
      <c r="B1210" s="363" t="s">
        <v>394</v>
      </c>
      <c r="C1210" s="364">
        <v>12120451000141</v>
      </c>
      <c r="D1210" s="365" t="s">
        <v>13</v>
      </c>
      <c r="E1210" s="365" t="s">
        <v>615</v>
      </c>
      <c r="F1210" s="365" t="s">
        <v>619</v>
      </c>
      <c r="G1210" s="366" t="s">
        <v>34</v>
      </c>
      <c r="H1210" s="366" t="s">
        <v>1337</v>
      </c>
      <c r="I1210" s="366" t="s">
        <v>34</v>
      </c>
      <c r="J1210" s="366"/>
      <c r="K1210" s="367" t="s">
        <v>48</v>
      </c>
      <c r="L1210" s="368"/>
      <c r="M1210" s="368" t="s">
        <v>34</v>
      </c>
      <c r="N1210" s="367">
        <v>406619</v>
      </c>
      <c r="O1210" s="367" t="s">
        <v>1324</v>
      </c>
      <c r="P1210" s="371">
        <v>40387</v>
      </c>
      <c r="Q1210" s="372">
        <v>12481911.859999999</v>
      </c>
      <c r="R1210" s="372">
        <v>27007980.686031755</v>
      </c>
      <c r="S1210" s="367">
        <v>1</v>
      </c>
      <c r="T1210" s="369">
        <v>6.930169594002944E-2</v>
      </c>
      <c r="U1210" s="369">
        <v>0.89587654981658016</v>
      </c>
      <c r="V1210" s="369">
        <v>8.5281334566218892E-2</v>
      </c>
      <c r="W1210" s="369">
        <v>0.83604223695717184</v>
      </c>
      <c r="X1210" s="369">
        <v>9.9257250657065477E-2</v>
      </c>
      <c r="Y1210" s="369">
        <v>0.75268576285926336</v>
      </c>
      <c r="Z1210" s="369">
        <v>0.17993464602664755</v>
      </c>
      <c r="AA1210" s="369">
        <v>1.0228068607157101</v>
      </c>
      <c r="AB1210" s="369">
        <v>2.1228138618860214E-2</v>
      </c>
      <c r="AC1210" s="373">
        <v>-0.7101573339739703</v>
      </c>
      <c r="AD1210" s="555">
        <v>0</v>
      </c>
      <c r="AE1210" s="370" t="s">
        <v>2576</v>
      </c>
      <c r="AF1210" s="370" t="s">
        <v>2278</v>
      </c>
      <c r="AG1210" s="374" t="s">
        <v>1444</v>
      </c>
      <c r="AH1210" s="374" t="s">
        <v>2282</v>
      </c>
      <c r="AI1210" s="374">
        <v>1000</v>
      </c>
      <c r="AJ1210" s="374">
        <v>1000</v>
      </c>
      <c r="AK1210" s="374">
        <v>1000</v>
      </c>
      <c r="AL1210" s="369">
        <v>0.02</v>
      </c>
      <c r="AM1210" s="369">
        <v>0.2</v>
      </c>
      <c r="AN1210" s="369" t="s">
        <v>64</v>
      </c>
      <c r="AO1210" s="367" t="s">
        <v>1324</v>
      </c>
      <c r="AP1210" s="370" t="s">
        <v>13</v>
      </c>
      <c r="AQ1210" s="376" t="s">
        <v>668</v>
      </c>
      <c r="AR1210" s="369">
        <v>4.0000000000000001E-3</v>
      </c>
      <c r="AS1210" s="369">
        <v>4.0000000000000001E-3</v>
      </c>
      <c r="AT1210" s="369"/>
      <c r="AX1210" s="680"/>
      <c r="AY1210" s="681"/>
      <c r="AZ1210" s="681"/>
      <c r="BA1210" s="681"/>
      <c r="BB1210" s="682"/>
      <c r="BC1210" s="681"/>
      <c r="BD1210" s="681"/>
      <c r="BE1210" s="681"/>
      <c r="BF1210" s="681"/>
      <c r="BG1210" s="682"/>
      <c r="BH1210" s="682"/>
      <c r="BI1210" s="683"/>
      <c r="BJ1210" s="683"/>
      <c r="BK1210" s="683"/>
      <c r="BL1210" s="682"/>
      <c r="BM1210" s="682"/>
      <c r="BN1210" s="682"/>
      <c r="BO1210" s="682"/>
      <c r="BP1210" s="682"/>
      <c r="BQ1210" s="682"/>
      <c r="BR1210" s="682"/>
      <c r="BS1210" s="682"/>
      <c r="BT1210" s="685"/>
      <c r="BU1210" s="686"/>
      <c r="BV1210" s="684"/>
      <c r="BW1210" s="687"/>
    </row>
    <row r="1211" spans="2:75" ht="15.75" customHeight="1">
      <c r="B1211" s="363" t="s">
        <v>395</v>
      </c>
      <c r="C1211" s="364">
        <v>3618010000183</v>
      </c>
      <c r="D1211" s="365" t="s">
        <v>14</v>
      </c>
      <c r="E1211" s="365" t="s">
        <v>607</v>
      </c>
      <c r="F1211" s="365"/>
      <c r="G1211" s="366"/>
      <c r="H1211" s="366" t="s">
        <v>34</v>
      </c>
      <c r="I1211" s="366" t="s">
        <v>34</v>
      </c>
      <c r="J1211" s="366" t="s">
        <v>608</v>
      </c>
      <c r="K1211" s="367" t="s">
        <v>48</v>
      </c>
      <c r="L1211" s="368"/>
      <c r="M1211" s="368" t="s">
        <v>34</v>
      </c>
      <c r="N1211" s="367">
        <v>354491</v>
      </c>
      <c r="O1211" s="367" t="s">
        <v>1321</v>
      </c>
      <c r="P1211" s="371">
        <v>40584</v>
      </c>
      <c r="Q1211" s="372">
        <v>22529142.25</v>
      </c>
      <c r="R1211" s="372">
        <v>31603857.679523814</v>
      </c>
      <c r="S1211" s="367">
        <v>17</v>
      </c>
      <c r="T1211" s="369">
        <v>-9.2234920912558138E-2</v>
      </c>
      <c r="U1211" s="369">
        <v>-1.1923388251746818</v>
      </c>
      <c r="V1211" s="369">
        <v>-0.25149955084134512</v>
      </c>
      <c r="W1211" s="369">
        <v>-2.4655365461695142</v>
      </c>
      <c r="X1211" s="369">
        <v>-0.27605778436736372</v>
      </c>
      <c r="Y1211" s="369">
        <v>-2.0933963276666314</v>
      </c>
      <c r="Z1211" s="369">
        <v>-0.1729140664731379</v>
      </c>
      <c r="AA1211" s="369">
        <v>-0.9828996105440746</v>
      </c>
      <c r="AB1211" s="369">
        <v>0.39278159839446902</v>
      </c>
      <c r="AC1211" s="373">
        <v>-0.78822915441285557</v>
      </c>
      <c r="AD1211" s="555">
        <v>0</v>
      </c>
      <c r="AE1211" s="370" t="s">
        <v>2576</v>
      </c>
      <c r="AF1211" s="370" t="s">
        <v>2278</v>
      </c>
      <c r="AG1211" s="374" t="s">
        <v>1444</v>
      </c>
      <c r="AH1211" s="374" t="s">
        <v>2282</v>
      </c>
      <c r="AI1211" s="374">
        <v>1000</v>
      </c>
      <c r="AJ1211" s="374">
        <v>1000</v>
      </c>
      <c r="AK1211" s="374">
        <v>1000</v>
      </c>
      <c r="AL1211" s="369">
        <v>0.02</v>
      </c>
      <c r="AM1211" s="369">
        <v>0.2</v>
      </c>
      <c r="AN1211" s="369" t="s">
        <v>666</v>
      </c>
      <c r="AO1211" s="367" t="s">
        <v>1324</v>
      </c>
      <c r="AP1211" s="370" t="s">
        <v>716</v>
      </c>
      <c r="AQ1211" s="376" t="s">
        <v>659</v>
      </c>
      <c r="AR1211" s="369">
        <v>4.0000000000000001E-3</v>
      </c>
      <c r="AS1211" s="369">
        <v>4.0000000000000001E-3</v>
      </c>
      <c r="AT1211" s="369"/>
      <c r="AX1211" s="680"/>
      <c r="AY1211" s="681"/>
      <c r="AZ1211" s="681"/>
      <c r="BA1211" s="681"/>
      <c r="BB1211" s="682"/>
      <c r="BC1211" s="681"/>
      <c r="BD1211" s="681"/>
      <c r="BE1211" s="681"/>
      <c r="BF1211" s="681"/>
      <c r="BG1211" s="682"/>
      <c r="BH1211" s="682"/>
      <c r="BI1211" s="683"/>
      <c r="BJ1211" s="683"/>
      <c r="BK1211" s="683"/>
      <c r="BL1211" s="682"/>
      <c r="BM1211" s="682"/>
      <c r="BN1211" s="682"/>
      <c r="BO1211" s="682"/>
      <c r="BP1211" s="682"/>
      <c r="BQ1211" s="682"/>
      <c r="BR1211" s="682"/>
      <c r="BS1211" s="682"/>
      <c r="BT1211" s="685"/>
      <c r="BU1211" s="686"/>
      <c r="BV1211" s="684"/>
      <c r="BW1211" s="687"/>
    </row>
    <row r="1212" spans="2:75" ht="15.75" customHeight="1">
      <c r="B1212" s="363" t="s">
        <v>1209</v>
      </c>
      <c r="C1212" s="364">
        <v>16599959000125</v>
      </c>
      <c r="D1212" s="365" t="s">
        <v>11</v>
      </c>
      <c r="E1212" s="365" t="s">
        <v>620</v>
      </c>
      <c r="F1212" s="365" t="s">
        <v>663</v>
      </c>
      <c r="G1212" s="366" t="s">
        <v>738</v>
      </c>
      <c r="H1212" s="366" t="s">
        <v>34</v>
      </c>
      <c r="I1212" s="366" t="s">
        <v>34</v>
      </c>
      <c r="J1212" s="366" t="s">
        <v>608</v>
      </c>
      <c r="K1212" s="367" t="s">
        <v>48</v>
      </c>
      <c r="L1212" s="368"/>
      <c r="M1212" s="368" t="s">
        <v>34</v>
      </c>
      <c r="N1212" s="367">
        <v>317748</v>
      </c>
      <c r="O1212" s="367" t="s">
        <v>1321</v>
      </c>
      <c r="P1212" s="371">
        <v>41180</v>
      </c>
      <c r="Q1212" s="372">
        <v>87814007.599999994</v>
      </c>
      <c r="R1212" s="372">
        <v>74322143.130476162</v>
      </c>
      <c r="S1212" s="367">
        <v>15</v>
      </c>
      <c r="T1212" s="369">
        <v>9.3172615300869843E-2</v>
      </c>
      <c r="U1212" s="369">
        <v>1.2044605835528608</v>
      </c>
      <c r="V1212" s="369">
        <v>0.12469217077395278</v>
      </c>
      <c r="W1212" s="369">
        <v>1.2224002111969201</v>
      </c>
      <c r="X1212" s="369">
        <v>0.19305127384239351</v>
      </c>
      <c r="Y1212" s="369">
        <v>1.4639428793474349</v>
      </c>
      <c r="Z1212" s="369">
        <v>0.17643997609896767</v>
      </c>
      <c r="AA1212" s="369">
        <v>1.002942023915806</v>
      </c>
      <c r="AB1212" s="369">
        <v>3.7241690389012367E-3</v>
      </c>
      <c r="AC1212" s="373">
        <v>5.4754786073483599</v>
      </c>
      <c r="AD1212" s="555">
        <v>0</v>
      </c>
      <c r="AE1212" s="370" t="s">
        <v>2576</v>
      </c>
      <c r="AF1212" s="370" t="s">
        <v>2278</v>
      </c>
      <c r="AG1212" s="374" t="s">
        <v>1444</v>
      </c>
      <c r="AH1212" s="374" t="s">
        <v>2282</v>
      </c>
      <c r="AI1212" s="374">
        <v>500</v>
      </c>
      <c r="AJ1212" s="374">
        <v>0</v>
      </c>
      <c r="AK1212" s="374">
        <v>0</v>
      </c>
      <c r="AL1212" s="369">
        <v>7.4999999999999997E-3</v>
      </c>
      <c r="AM1212" s="369" t="s">
        <v>34</v>
      </c>
      <c r="AN1212" s="369" t="s">
        <v>64</v>
      </c>
      <c r="AO1212" s="367" t="s">
        <v>1324</v>
      </c>
      <c r="AP1212" s="370" t="s">
        <v>11</v>
      </c>
      <c r="AQ1212" s="376" t="s">
        <v>675</v>
      </c>
      <c r="AR1212" s="369">
        <v>1.4999999999999998E-3</v>
      </c>
      <c r="AS1212" s="369">
        <v>1.4999999999999998E-3</v>
      </c>
      <c r="AT1212" s="369"/>
      <c r="AX1212" s="680"/>
      <c r="AY1212" s="681"/>
      <c r="AZ1212" s="681"/>
      <c r="BA1212" s="681"/>
      <c r="BB1212" s="682"/>
      <c r="BC1212" s="681"/>
      <c r="BD1212" s="681"/>
      <c r="BE1212" s="681"/>
      <c r="BF1212" s="681"/>
      <c r="BG1212" s="682"/>
      <c r="BH1212" s="682"/>
      <c r="BI1212" s="683"/>
      <c r="BJ1212" s="683"/>
      <c r="BK1212" s="683"/>
      <c r="BL1212" s="682"/>
      <c r="BM1212" s="682"/>
      <c r="BN1212" s="682"/>
      <c r="BO1212" s="682"/>
      <c r="BP1212" s="682"/>
      <c r="BQ1212" s="682"/>
      <c r="BR1212" s="682"/>
      <c r="BS1212" s="682"/>
      <c r="BT1212" s="685"/>
      <c r="BU1212" s="686"/>
      <c r="BV1212" s="684"/>
      <c r="BW1212" s="687"/>
    </row>
    <row r="1213" spans="2:75" ht="15.75" customHeight="1">
      <c r="B1213" s="363" t="s">
        <v>1210</v>
      </c>
      <c r="C1213" s="364">
        <v>42922205000174</v>
      </c>
      <c r="D1213" s="365" t="s">
        <v>14</v>
      </c>
      <c r="E1213" s="365" t="s">
        <v>607</v>
      </c>
      <c r="F1213" s="365"/>
      <c r="G1213" s="366"/>
      <c r="H1213" s="366" t="s">
        <v>34</v>
      </c>
      <c r="I1213" s="366" t="s">
        <v>34</v>
      </c>
      <c r="J1213" s="366" t="s">
        <v>608</v>
      </c>
      <c r="K1213" s="367" t="s">
        <v>48</v>
      </c>
      <c r="L1213" s="368"/>
      <c r="M1213" s="368" t="s">
        <v>1418</v>
      </c>
      <c r="N1213" s="367">
        <v>646581</v>
      </c>
      <c r="O1213" s="367" t="s">
        <v>1321</v>
      </c>
      <c r="P1213" s="371">
        <v>44650</v>
      </c>
      <c r="Q1213" s="372">
        <v>33880792.439999998</v>
      </c>
      <c r="R1213" s="372" t="s">
        <v>1421</v>
      </c>
      <c r="S1213" s="367">
        <v>92</v>
      </c>
      <c r="T1213" s="369" t="s">
        <v>1421</v>
      </c>
      <c r="U1213" s="369" t="s">
        <v>1421</v>
      </c>
      <c r="V1213" s="369" t="s">
        <v>1421</v>
      </c>
      <c r="W1213" s="369" t="s">
        <v>1421</v>
      </c>
      <c r="X1213" s="369" t="s">
        <v>1421</v>
      </c>
      <c r="Y1213" s="369" t="s">
        <v>1421</v>
      </c>
      <c r="Z1213" s="369" t="s">
        <v>1421</v>
      </c>
      <c r="AA1213" s="369" t="s">
        <v>1421</v>
      </c>
      <c r="AB1213" s="369" t="s">
        <v>1421</v>
      </c>
      <c r="AC1213" s="373" t="s">
        <v>1421</v>
      </c>
      <c r="AD1213" s="555">
        <v>27389566000103</v>
      </c>
      <c r="AE1213" s="370" t="s">
        <v>2577</v>
      </c>
      <c r="AF1213" s="370" t="s">
        <v>741</v>
      </c>
      <c r="AG1213" s="374" t="s">
        <v>741</v>
      </c>
      <c r="AH1213" s="374" t="s">
        <v>2282</v>
      </c>
      <c r="AI1213" s="374">
        <v>1000</v>
      </c>
      <c r="AJ1213" s="374">
        <v>1000</v>
      </c>
      <c r="AK1213" s="374">
        <v>0</v>
      </c>
      <c r="AL1213" s="369">
        <v>0.02</v>
      </c>
      <c r="AM1213" s="369">
        <v>0.2</v>
      </c>
      <c r="AN1213" s="369" t="s">
        <v>2291</v>
      </c>
      <c r="AO1213" s="367" t="s">
        <v>1324</v>
      </c>
      <c r="AP1213" s="370" t="s">
        <v>716</v>
      </c>
      <c r="AQ1213" s="376" t="s">
        <v>659</v>
      </c>
      <c r="AR1213" s="369">
        <v>2.333E-3</v>
      </c>
      <c r="AS1213" s="369">
        <v>2.333E-3</v>
      </c>
      <c r="AT1213" s="369"/>
      <c r="AX1213" s="680"/>
      <c r="AY1213" s="681"/>
      <c r="AZ1213" s="681"/>
      <c r="BA1213" s="681"/>
      <c r="BB1213" s="682"/>
      <c r="BC1213" s="681"/>
      <c r="BD1213" s="681"/>
      <c r="BE1213" s="681"/>
      <c r="BF1213" s="681"/>
      <c r="BG1213" s="682"/>
      <c r="BH1213" s="682"/>
      <c r="BI1213" s="683"/>
      <c r="BJ1213" s="683"/>
      <c r="BK1213" s="683"/>
      <c r="BL1213" s="682"/>
      <c r="BM1213" s="682"/>
      <c r="BN1213" s="682"/>
      <c r="BO1213" s="682"/>
      <c r="BP1213" s="682"/>
      <c r="BQ1213" s="682"/>
      <c r="BR1213" s="682"/>
      <c r="BS1213" s="682"/>
      <c r="BT1213" s="685"/>
      <c r="BU1213" s="686"/>
      <c r="BV1213" s="684"/>
      <c r="BW1213" s="687"/>
    </row>
    <row r="1214" spans="2:75" ht="15.75" customHeight="1">
      <c r="B1214" s="363" t="s">
        <v>396</v>
      </c>
      <c r="C1214" s="364">
        <v>22232927000190</v>
      </c>
      <c r="D1214" s="365" t="s">
        <v>14</v>
      </c>
      <c r="E1214" s="365" t="s">
        <v>607</v>
      </c>
      <c r="F1214" s="365"/>
      <c r="G1214" s="366"/>
      <c r="H1214" s="366" t="s">
        <v>34</v>
      </c>
      <c r="I1214" s="366" t="s">
        <v>34</v>
      </c>
      <c r="J1214" s="366" t="s">
        <v>608</v>
      </c>
      <c r="K1214" s="367" t="s">
        <v>48</v>
      </c>
      <c r="L1214" s="368" t="s">
        <v>1339</v>
      </c>
      <c r="M1214" s="368" t="s">
        <v>34</v>
      </c>
      <c r="N1214" s="367">
        <v>401463</v>
      </c>
      <c r="O1214" s="367" t="s">
        <v>1324</v>
      </c>
      <c r="P1214" s="371">
        <v>42220</v>
      </c>
      <c r="Q1214" s="372">
        <v>431962180.27999997</v>
      </c>
      <c r="R1214" s="372">
        <v>464315243.55646813</v>
      </c>
      <c r="S1214" s="367">
        <v>33</v>
      </c>
      <c r="T1214" s="369">
        <v>0.16624084558967711</v>
      </c>
      <c r="U1214" s="369">
        <v>2.1490278580534188</v>
      </c>
      <c r="V1214" s="369">
        <v>0.16237851680962967</v>
      </c>
      <c r="W1214" s="369">
        <v>1.5918524155118587</v>
      </c>
      <c r="X1214" s="369">
        <v>0.48037917004023045</v>
      </c>
      <c r="Y1214" s="369">
        <v>3.6428025123592573</v>
      </c>
      <c r="Z1214" s="369">
        <v>0.85776693320908204</v>
      </c>
      <c r="AA1214" s="369">
        <v>4.8758253263320652</v>
      </c>
      <c r="AB1214" s="369">
        <v>0.19662273178272718</v>
      </c>
      <c r="AC1214" s="373">
        <v>0.36922880351667298</v>
      </c>
      <c r="AD1214" s="555">
        <v>27389566000103</v>
      </c>
      <c r="AE1214" s="370" t="s">
        <v>2577</v>
      </c>
      <c r="AF1214" s="370" t="s">
        <v>2278</v>
      </c>
      <c r="AG1214" s="374" t="s">
        <v>1444</v>
      </c>
      <c r="AH1214" s="374" t="s">
        <v>2282</v>
      </c>
      <c r="AI1214" s="374">
        <v>1000</v>
      </c>
      <c r="AJ1214" s="374">
        <v>1000</v>
      </c>
      <c r="AK1214" s="374">
        <v>1000</v>
      </c>
      <c r="AL1214" s="691">
        <v>0.02</v>
      </c>
      <c r="AM1214" s="691">
        <v>0.2</v>
      </c>
      <c r="AN1214" s="369" t="s">
        <v>34</v>
      </c>
      <c r="AO1214" s="367" t="s">
        <v>1324</v>
      </c>
      <c r="AP1214" s="370" t="s">
        <v>716</v>
      </c>
      <c r="AQ1214" s="376" t="s">
        <v>659</v>
      </c>
      <c r="AR1214" s="369">
        <v>3.7499999999999999E-3</v>
      </c>
      <c r="AS1214" s="369">
        <v>3.7499999999999999E-3</v>
      </c>
      <c r="AT1214" s="369"/>
      <c r="AX1214" s="680"/>
      <c r="AY1214" s="681"/>
      <c r="AZ1214" s="681"/>
      <c r="BA1214" s="681"/>
      <c r="BB1214" s="682"/>
      <c r="BC1214" s="681"/>
      <c r="BD1214" s="681"/>
      <c r="BE1214" s="681"/>
      <c r="BF1214" s="681"/>
      <c r="BG1214" s="682"/>
      <c r="BH1214" s="682"/>
      <c r="BI1214" s="683"/>
      <c r="BJ1214" s="683"/>
      <c r="BK1214" s="683"/>
      <c r="BL1214" s="682"/>
      <c r="BM1214" s="682"/>
      <c r="BN1214" s="682"/>
      <c r="BO1214" s="682"/>
      <c r="BP1214" s="682"/>
      <c r="BQ1214" s="682"/>
      <c r="BR1214" s="682"/>
      <c r="BS1214" s="682"/>
      <c r="BT1214" s="685"/>
      <c r="BU1214" s="686"/>
      <c r="BV1214" s="684"/>
      <c r="BW1214" s="687"/>
    </row>
    <row r="1215" spans="2:75" ht="15.75" customHeight="1">
      <c r="B1215" s="363" t="s">
        <v>1211</v>
      </c>
      <c r="C1215" s="364">
        <v>39346123000114</v>
      </c>
      <c r="D1215" s="365" t="s">
        <v>14</v>
      </c>
      <c r="E1215" s="365" t="s">
        <v>607</v>
      </c>
      <c r="F1215" s="365"/>
      <c r="G1215" s="366"/>
      <c r="H1215" s="366" t="s">
        <v>34</v>
      </c>
      <c r="I1215" s="366" t="s">
        <v>34</v>
      </c>
      <c r="J1215" s="366" t="s">
        <v>608</v>
      </c>
      <c r="K1215" s="367" t="s">
        <v>48</v>
      </c>
      <c r="L1215" s="368"/>
      <c r="M1215" s="368" t="s">
        <v>1418</v>
      </c>
      <c r="N1215" s="367">
        <v>560162</v>
      </c>
      <c r="O1215" s="367" t="s">
        <v>1321</v>
      </c>
      <c r="P1215" s="371">
        <v>44146</v>
      </c>
      <c r="Q1215" s="372">
        <v>181521538.66999999</v>
      </c>
      <c r="R1215" s="372">
        <v>131809061.22996029</v>
      </c>
      <c r="S1215" s="367">
        <v>92</v>
      </c>
      <c r="T1215" s="369">
        <v>0.16944923974837889</v>
      </c>
      <c r="U1215" s="369">
        <v>2.1905033955617177</v>
      </c>
      <c r="V1215" s="369">
        <v>0.15520530027144952</v>
      </c>
      <c r="W1215" s="369">
        <v>1.52153090810039</v>
      </c>
      <c r="X1215" s="369" t="s">
        <v>1421</v>
      </c>
      <c r="Y1215" s="369" t="s">
        <v>1421</v>
      </c>
      <c r="Z1215" s="369" t="s">
        <v>1421</v>
      </c>
      <c r="AA1215" s="369" t="s">
        <v>1421</v>
      </c>
      <c r="AB1215" s="369">
        <v>0.20223571168618246</v>
      </c>
      <c r="AC1215" s="373">
        <v>0.33389708741213087</v>
      </c>
      <c r="AD1215" s="555">
        <v>39344744000169</v>
      </c>
      <c r="AE1215" s="370" t="s">
        <v>2577</v>
      </c>
      <c r="AF1215" s="370" t="s">
        <v>741</v>
      </c>
      <c r="AG1215" s="374" t="s">
        <v>741</v>
      </c>
      <c r="AH1215" s="374" t="s">
        <v>2279</v>
      </c>
      <c r="AI1215" s="374">
        <v>1000</v>
      </c>
      <c r="AJ1215" s="374">
        <v>1000</v>
      </c>
      <c r="AK1215" s="374">
        <v>1000</v>
      </c>
      <c r="AL1215" s="369">
        <v>0.02</v>
      </c>
      <c r="AM1215" s="369">
        <v>0.2</v>
      </c>
      <c r="AN1215" s="369" t="s">
        <v>666</v>
      </c>
      <c r="AO1215" s="367" t="s">
        <v>1324</v>
      </c>
      <c r="AP1215" s="370" t="s">
        <v>716</v>
      </c>
      <c r="AQ1215" s="376" t="s">
        <v>659</v>
      </c>
      <c r="AR1215" s="369" t="s">
        <v>34</v>
      </c>
      <c r="AS1215" s="369" t="s">
        <v>34</v>
      </c>
      <c r="AT1215" s="369"/>
      <c r="AX1215" s="680"/>
      <c r="AY1215" s="681"/>
      <c r="AZ1215" s="681"/>
      <c r="BA1215" s="681"/>
      <c r="BB1215" s="682"/>
      <c r="BC1215" s="681"/>
      <c r="BD1215" s="681"/>
      <c r="BE1215" s="681"/>
      <c r="BF1215" s="681"/>
      <c r="BG1215" s="682"/>
      <c r="BH1215" s="682"/>
      <c r="BI1215" s="683"/>
      <c r="BJ1215" s="683"/>
      <c r="BK1215" s="683"/>
      <c r="BL1215" s="682"/>
      <c r="BM1215" s="682"/>
      <c r="BN1215" s="682"/>
      <c r="BO1215" s="682"/>
      <c r="BP1215" s="682"/>
      <c r="BQ1215" s="682"/>
      <c r="BR1215" s="682"/>
      <c r="BS1215" s="682"/>
      <c r="BT1215" s="685"/>
      <c r="BU1215" s="686"/>
      <c r="BV1215" s="684"/>
      <c r="BW1215" s="687"/>
    </row>
    <row r="1216" spans="2:75" ht="15.75" customHeight="1">
      <c r="B1216" s="363" t="s">
        <v>1212</v>
      </c>
      <c r="C1216" s="364">
        <v>36499392000122</v>
      </c>
      <c r="D1216" s="365" t="s">
        <v>14</v>
      </c>
      <c r="E1216" s="365" t="s">
        <v>607</v>
      </c>
      <c r="F1216" s="365"/>
      <c r="G1216" s="366"/>
      <c r="H1216" s="366" t="s">
        <v>34</v>
      </c>
      <c r="I1216" s="366" t="s">
        <v>34</v>
      </c>
      <c r="J1216" s="366" t="s">
        <v>690</v>
      </c>
      <c r="K1216" s="367"/>
      <c r="L1216" s="368"/>
      <c r="M1216" s="368" t="s">
        <v>1418</v>
      </c>
      <c r="N1216" s="367">
        <v>532479</v>
      </c>
      <c r="O1216" s="367" t="s">
        <v>1321</v>
      </c>
      <c r="P1216" s="371">
        <v>43917</v>
      </c>
      <c r="Q1216" s="372">
        <v>11592081.76</v>
      </c>
      <c r="R1216" s="372">
        <v>13446183.653888889</v>
      </c>
      <c r="S1216" s="367">
        <v>32</v>
      </c>
      <c r="T1216" s="369">
        <v>-0.33163798995336435</v>
      </c>
      <c r="U1216" s="369">
        <v>-4.287149025683707</v>
      </c>
      <c r="V1216" s="369">
        <v>-0.34953746131459662</v>
      </c>
      <c r="W1216" s="369">
        <v>-3.4266358816286844</v>
      </c>
      <c r="X1216" s="369">
        <v>-0.2931606684576451</v>
      </c>
      <c r="Y1216" s="369">
        <v>-2.2230906046425636</v>
      </c>
      <c r="Z1216" s="369" t="s">
        <v>1421</v>
      </c>
      <c r="AA1216" s="369" t="s">
        <v>1421</v>
      </c>
      <c r="AB1216" s="369">
        <v>0.30744286710639923</v>
      </c>
      <c r="AC1216" s="373">
        <v>-1.5609094823527425</v>
      </c>
      <c r="AD1216" s="555">
        <v>0</v>
      </c>
      <c r="AE1216" s="370" t="s">
        <v>2577</v>
      </c>
      <c r="AF1216" s="370" t="s">
        <v>741</v>
      </c>
      <c r="AG1216" s="374" t="s">
        <v>741</v>
      </c>
      <c r="AH1216" s="374" t="s">
        <v>2279</v>
      </c>
      <c r="AI1216" s="374">
        <v>1000</v>
      </c>
      <c r="AJ1216" s="374">
        <v>1000</v>
      </c>
      <c r="AK1216" s="374">
        <v>1000</v>
      </c>
      <c r="AL1216" s="369">
        <v>1.9E-2</v>
      </c>
      <c r="AM1216" s="369">
        <v>0.2</v>
      </c>
      <c r="AN1216" s="369" t="s">
        <v>2291</v>
      </c>
      <c r="AO1216" s="367" t="s">
        <v>1324</v>
      </c>
      <c r="AP1216" s="370" t="s">
        <v>716</v>
      </c>
      <c r="AQ1216" s="376" t="s">
        <v>659</v>
      </c>
      <c r="AR1216" s="369">
        <v>3.4995E-3</v>
      </c>
      <c r="AS1216" s="369">
        <v>3.4995E-3</v>
      </c>
      <c r="AT1216" s="369"/>
      <c r="AX1216" s="680"/>
      <c r="AY1216" s="681"/>
      <c r="AZ1216" s="681"/>
      <c r="BA1216" s="681"/>
      <c r="BB1216" s="682"/>
      <c r="BC1216" s="681"/>
      <c r="BD1216" s="681"/>
      <c r="BE1216" s="681"/>
      <c r="BF1216" s="681"/>
      <c r="BG1216" s="682"/>
      <c r="BH1216" s="682"/>
      <c r="BI1216" s="683"/>
      <c r="BJ1216" s="683"/>
      <c r="BK1216" s="683"/>
      <c r="BL1216" s="682"/>
      <c r="BM1216" s="682"/>
      <c r="BN1216" s="682"/>
      <c r="BO1216" s="682"/>
      <c r="BP1216" s="682"/>
      <c r="BQ1216" s="682"/>
      <c r="BR1216" s="682"/>
      <c r="BS1216" s="682"/>
      <c r="BT1216" s="685"/>
      <c r="BU1216" s="686"/>
      <c r="BV1216" s="684"/>
      <c r="BW1216" s="687"/>
    </row>
    <row r="1217" spans="2:75" ht="15.75" customHeight="1">
      <c r="B1217" s="363" t="s">
        <v>1213</v>
      </c>
      <c r="C1217" s="364">
        <v>41269079000138</v>
      </c>
      <c r="D1217" s="365" t="s">
        <v>14</v>
      </c>
      <c r="E1217" s="365" t="s">
        <v>607</v>
      </c>
      <c r="F1217" s="365"/>
      <c r="G1217" s="366"/>
      <c r="H1217" s="366" t="s">
        <v>34</v>
      </c>
      <c r="I1217" s="366" t="s">
        <v>34</v>
      </c>
      <c r="J1217" s="366" t="s">
        <v>690</v>
      </c>
      <c r="K1217" s="367"/>
      <c r="L1217" s="368"/>
      <c r="M1217" s="368" t="s">
        <v>1418</v>
      </c>
      <c r="N1217" s="367">
        <v>624926</v>
      </c>
      <c r="O1217" s="367" t="s">
        <v>1321</v>
      </c>
      <c r="P1217" s="371">
        <v>44483</v>
      </c>
      <c r="Q1217" s="372">
        <v>13021613.310000001</v>
      </c>
      <c r="R1217" s="372" t="s">
        <v>1421</v>
      </c>
      <c r="S1217" s="367">
        <v>62</v>
      </c>
      <c r="T1217" s="369">
        <v>-0.32716127981631049</v>
      </c>
      <c r="U1217" s="369">
        <v>-4.229277719971603</v>
      </c>
      <c r="V1217" s="369" t="s">
        <v>1421</v>
      </c>
      <c r="W1217" s="369" t="s">
        <v>1421</v>
      </c>
      <c r="X1217" s="369" t="s">
        <v>1421</v>
      </c>
      <c r="Y1217" s="369" t="s">
        <v>1421</v>
      </c>
      <c r="Z1217" s="369" t="s">
        <v>1421</v>
      </c>
      <c r="AA1217" s="369" t="s">
        <v>1421</v>
      </c>
      <c r="AB1217" s="369" t="s">
        <v>1421</v>
      </c>
      <c r="AC1217" s="373" t="s">
        <v>1421</v>
      </c>
      <c r="AD1217" s="555">
        <v>0</v>
      </c>
      <c r="AE1217" s="370" t="s">
        <v>2577</v>
      </c>
      <c r="AF1217" s="370" t="s">
        <v>741</v>
      </c>
      <c r="AG1217" s="374" t="s">
        <v>741</v>
      </c>
      <c r="AH1217" s="374" t="s">
        <v>2279</v>
      </c>
      <c r="AI1217" s="374">
        <v>50000</v>
      </c>
      <c r="AJ1217" s="374">
        <v>10000</v>
      </c>
      <c r="AK1217" s="374">
        <v>50000</v>
      </c>
      <c r="AL1217" s="369">
        <v>1.4999999999999999E-2</v>
      </c>
      <c r="AM1217" s="369">
        <v>0.2</v>
      </c>
      <c r="AN1217" s="369" t="s">
        <v>2291</v>
      </c>
      <c r="AO1217" s="367" t="s">
        <v>1324</v>
      </c>
      <c r="AP1217" s="370" t="s">
        <v>716</v>
      </c>
      <c r="AQ1217" s="376" t="s">
        <v>659</v>
      </c>
      <c r="AR1217" s="369">
        <v>3.4995E-3</v>
      </c>
      <c r="AS1217" s="369">
        <v>3.4995E-3</v>
      </c>
      <c r="AT1217" s="369"/>
      <c r="AX1217" s="680"/>
      <c r="AY1217" s="681"/>
      <c r="AZ1217" s="681"/>
      <c r="BA1217" s="681"/>
      <c r="BB1217" s="682"/>
      <c r="BC1217" s="681"/>
      <c r="BD1217" s="681"/>
      <c r="BE1217" s="681"/>
      <c r="BF1217" s="681"/>
      <c r="BG1217" s="682"/>
      <c r="BH1217" s="682"/>
      <c r="BI1217" s="683"/>
      <c r="BJ1217" s="683"/>
      <c r="BK1217" s="683"/>
      <c r="BL1217" s="682"/>
      <c r="BM1217" s="682"/>
      <c r="BN1217" s="682"/>
      <c r="BO1217" s="682"/>
      <c r="BP1217" s="682"/>
      <c r="BQ1217" s="682"/>
      <c r="BR1217" s="682"/>
      <c r="BS1217" s="682"/>
      <c r="BT1217" s="685"/>
      <c r="BU1217" s="686"/>
      <c r="BV1217" s="684"/>
      <c r="BW1217" s="687"/>
    </row>
    <row r="1218" spans="2:75" ht="15.75" customHeight="1">
      <c r="B1218" s="363" t="s">
        <v>397</v>
      </c>
      <c r="C1218" s="364">
        <v>34713026000107</v>
      </c>
      <c r="D1218" s="365" t="s">
        <v>14</v>
      </c>
      <c r="E1218" s="365" t="s">
        <v>607</v>
      </c>
      <c r="F1218" s="365"/>
      <c r="G1218" s="366"/>
      <c r="H1218" s="366" t="s">
        <v>34</v>
      </c>
      <c r="I1218" s="366" t="s">
        <v>34</v>
      </c>
      <c r="J1218" s="366" t="s">
        <v>608</v>
      </c>
      <c r="K1218" s="367" t="s">
        <v>48</v>
      </c>
      <c r="L1218" s="368"/>
      <c r="M1218" s="368" t="s">
        <v>34</v>
      </c>
      <c r="N1218" s="367">
        <v>511765</v>
      </c>
      <c r="O1218" s="367" t="s">
        <v>1321</v>
      </c>
      <c r="P1218" s="371">
        <v>43742</v>
      </c>
      <c r="Q1218" s="372">
        <v>170799127.47</v>
      </c>
      <c r="R1218" s="372">
        <v>89791353.222380906</v>
      </c>
      <c r="S1218" s="367">
        <v>32</v>
      </c>
      <c r="T1218" s="369">
        <v>5.7030906906909262E-2</v>
      </c>
      <c r="U1218" s="369">
        <v>0.73724966495604549</v>
      </c>
      <c r="V1218" s="369">
        <v>2.7671339103851E-2</v>
      </c>
      <c r="W1218" s="369">
        <v>0.27127164885090704</v>
      </c>
      <c r="X1218" s="369">
        <v>0.20832799871077978</v>
      </c>
      <c r="Y1218" s="369">
        <v>1.5797890592026482</v>
      </c>
      <c r="Z1218" s="369" t="s">
        <v>1421</v>
      </c>
      <c r="AA1218" s="369" t="s">
        <v>1421</v>
      </c>
      <c r="AB1218" s="369">
        <v>0.22694511069938708</v>
      </c>
      <c r="AC1218" s="373">
        <v>-0.19494290451022606</v>
      </c>
      <c r="AD1218" s="555">
        <v>36771013000101</v>
      </c>
      <c r="AE1218" s="370" t="s">
        <v>2577</v>
      </c>
      <c r="AF1218" s="370" t="s">
        <v>741</v>
      </c>
      <c r="AG1218" s="374" t="s">
        <v>741</v>
      </c>
      <c r="AH1218" s="374" t="s">
        <v>2282</v>
      </c>
      <c r="AI1218" s="374">
        <v>1000</v>
      </c>
      <c r="AJ1218" s="374">
        <v>1000</v>
      </c>
      <c r="AK1218" s="374">
        <v>1000</v>
      </c>
      <c r="AL1218" s="369">
        <v>0.02</v>
      </c>
      <c r="AM1218" s="369">
        <v>0.2</v>
      </c>
      <c r="AN1218" s="369" t="s">
        <v>34</v>
      </c>
      <c r="AO1218" s="367" t="s">
        <v>1324</v>
      </c>
      <c r="AP1218" s="370" t="s">
        <v>716</v>
      </c>
      <c r="AQ1218" s="376" t="s">
        <v>659</v>
      </c>
      <c r="AR1218" s="369">
        <v>4.6666666666666662E-3</v>
      </c>
      <c r="AS1218" s="369">
        <v>4.6666666666666662E-3</v>
      </c>
      <c r="AT1218" s="369"/>
      <c r="AX1218" s="680"/>
      <c r="AY1218" s="681"/>
      <c r="AZ1218" s="681"/>
      <c r="BA1218" s="681"/>
      <c r="BB1218" s="682"/>
      <c r="BC1218" s="681"/>
      <c r="BD1218" s="681"/>
      <c r="BE1218" s="681"/>
      <c r="BF1218" s="681"/>
      <c r="BG1218" s="682"/>
      <c r="BH1218" s="682"/>
      <c r="BI1218" s="683"/>
      <c r="BJ1218" s="683"/>
      <c r="BK1218" s="683"/>
      <c r="BL1218" s="682"/>
      <c r="BM1218" s="682"/>
      <c r="BN1218" s="682"/>
      <c r="BO1218" s="682"/>
      <c r="BP1218" s="682"/>
      <c r="BQ1218" s="682"/>
      <c r="BR1218" s="682"/>
      <c r="BS1218" s="682"/>
      <c r="BT1218" s="685"/>
      <c r="BU1218" s="686"/>
      <c r="BV1218" s="684"/>
      <c r="BW1218" s="687"/>
    </row>
    <row r="1219" spans="2:75" ht="15.75" customHeight="1">
      <c r="B1219" s="363" t="s">
        <v>1214</v>
      </c>
      <c r="C1219" s="364">
        <v>38028896000190</v>
      </c>
      <c r="D1219" s="365" t="s">
        <v>14</v>
      </c>
      <c r="E1219" s="365" t="s">
        <v>614</v>
      </c>
      <c r="F1219" s="365"/>
      <c r="G1219" s="366"/>
      <c r="H1219" s="366" t="s">
        <v>1338</v>
      </c>
      <c r="I1219" s="366" t="s">
        <v>34</v>
      </c>
      <c r="J1219" s="366" t="s">
        <v>608</v>
      </c>
      <c r="K1219" s="367" t="s">
        <v>48</v>
      </c>
      <c r="L1219" s="368"/>
      <c r="M1219" s="368" t="s">
        <v>34</v>
      </c>
      <c r="N1219" s="367">
        <v>564427</v>
      </c>
      <c r="O1219" s="367" t="s">
        <v>1321</v>
      </c>
      <c r="P1219" s="371">
        <v>44165</v>
      </c>
      <c r="Q1219" s="372">
        <v>25924091.420000002</v>
      </c>
      <c r="R1219" s="372">
        <v>25075752.117341273</v>
      </c>
      <c r="S1219" s="367">
        <v>32</v>
      </c>
      <c r="T1219" s="369">
        <v>7.5446502089652201E-2</v>
      </c>
      <c r="U1219" s="369">
        <v>0.97531165826442412</v>
      </c>
      <c r="V1219" s="369">
        <v>-0.13277739758206597</v>
      </c>
      <c r="W1219" s="369">
        <v>-1.3016624687746599</v>
      </c>
      <c r="X1219" s="369" t="s">
        <v>1421</v>
      </c>
      <c r="Y1219" s="369" t="s">
        <v>1421</v>
      </c>
      <c r="Z1219" s="369" t="s">
        <v>1421</v>
      </c>
      <c r="AA1219" s="369" t="s">
        <v>1421</v>
      </c>
      <c r="AB1219" s="369">
        <v>0.21426834990161811</v>
      </c>
      <c r="AC1219" s="373">
        <v>-1.0111377566677058</v>
      </c>
      <c r="AD1219" s="555">
        <v>38028868000172</v>
      </c>
      <c r="AE1219" s="370" t="s">
        <v>2578</v>
      </c>
      <c r="AF1219" s="370" t="s">
        <v>2284</v>
      </c>
      <c r="AG1219" s="374" t="s">
        <v>719</v>
      </c>
      <c r="AH1219" s="374" t="s">
        <v>2282</v>
      </c>
      <c r="AI1219" s="374">
        <v>1000</v>
      </c>
      <c r="AJ1219" s="374">
        <v>1000</v>
      </c>
      <c r="AK1219" s="374">
        <v>1000</v>
      </c>
      <c r="AL1219" s="369">
        <v>0.02</v>
      </c>
      <c r="AM1219" s="369">
        <v>0.2</v>
      </c>
      <c r="AN1219" s="369" t="s">
        <v>2291</v>
      </c>
      <c r="AO1219" s="367" t="s">
        <v>1324</v>
      </c>
      <c r="AP1219" s="370" t="s">
        <v>716</v>
      </c>
      <c r="AQ1219" s="376" t="s">
        <v>659</v>
      </c>
      <c r="AR1219" s="369">
        <v>5.3333333333333332E-3</v>
      </c>
      <c r="AS1219" s="369">
        <v>5.3333333333333332E-3</v>
      </c>
      <c r="AT1219" s="369"/>
      <c r="AX1219" s="680"/>
      <c r="AY1219" s="681"/>
      <c r="AZ1219" s="681"/>
      <c r="BA1219" s="681"/>
      <c r="BB1219" s="682"/>
      <c r="BC1219" s="681"/>
      <c r="BD1219" s="681"/>
      <c r="BE1219" s="681"/>
      <c r="BF1219" s="681"/>
      <c r="BG1219" s="682"/>
      <c r="BH1219" s="682"/>
      <c r="BI1219" s="683"/>
      <c r="BJ1219" s="683"/>
      <c r="BK1219" s="683"/>
      <c r="BL1219" s="682"/>
      <c r="BM1219" s="682"/>
      <c r="BN1219" s="682"/>
      <c r="BO1219" s="682"/>
      <c r="BP1219" s="682"/>
      <c r="BQ1219" s="682"/>
      <c r="BR1219" s="682"/>
      <c r="BS1219" s="682"/>
      <c r="BT1219" s="685"/>
      <c r="BU1219" s="686"/>
      <c r="BV1219" s="684"/>
      <c r="BW1219" s="687"/>
    </row>
    <row r="1220" spans="2:75" ht="15.75" customHeight="1">
      <c r="B1220" s="363" t="s">
        <v>398</v>
      </c>
      <c r="C1220" s="364">
        <v>28703554000174</v>
      </c>
      <c r="D1220" s="365" t="s">
        <v>14</v>
      </c>
      <c r="E1220" s="365" t="s">
        <v>614</v>
      </c>
      <c r="F1220" s="365"/>
      <c r="G1220" s="366"/>
      <c r="H1220" s="366" t="s">
        <v>1338</v>
      </c>
      <c r="I1220" s="366" t="s">
        <v>34</v>
      </c>
      <c r="J1220" s="366" t="s">
        <v>608</v>
      </c>
      <c r="K1220" s="367" t="s">
        <v>48</v>
      </c>
      <c r="L1220" s="368"/>
      <c r="M1220" s="368" t="s">
        <v>34</v>
      </c>
      <c r="N1220" s="367">
        <v>455962</v>
      </c>
      <c r="O1220" s="367" t="s">
        <v>1324</v>
      </c>
      <c r="P1220" s="371">
        <v>43096</v>
      </c>
      <c r="Q1220" s="372">
        <v>53940267.68</v>
      </c>
      <c r="R1220" s="372">
        <v>64913474.176269822</v>
      </c>
      <c r="S1220" s="367">
        <v>32</v>
      </c>
      <c r="T1220" s="369">
        <v>-4.0777931014007618E-2</v>
      </c>
      <c r="U1220" s="369">
        <v>-0.52714427331043678</v>
      </c>
      <c r="V1220" s="369">
        <v>-0.14094822427961895</v>
      </c>
      <c r="W1220" s="369">
        <v>-1.381763891492281</v>
      </c>
      <c r="X1220" s="369">
        <v>-8.7293601918840835E-2</v>
      </c>
      <c r="Y1220" s="369">
        <v>-0.66196324115429728</v>
      </c>
      <c r="Z1220" s="369">
        <v>-3.839361912464534E-2</v>
      </c>
      <c r="AA1220" s="369">
        <v>-0.21824177786515633</v>
      </c>
      <c r="AB1220" s="369">
        <v>0.28252309504313355</v>
      </c>
      <c r="AC1220" s="373">
        <v>-0.74027174443064803</v>
      </c>
      <c r="AD1220" s="555">
        <v>33600915000197</v>
      </c>
      <c r="AE1220" s="370" t="s">
        <v>2579</v>
      </c>
      <c r="AF1220" s="370" t="s">
        <v>2278</v>
      </c>
      <c r="AG1220" s="374" t="s">
        <v>1444</v>
      </c>
      <c r="AH1220" s="374" t="s">
        <v>2279</v>
      </c>
      <c r="AI1220" s="374">
        <v>30000</v>
      </c>
      <c r="AJ1220" s="374">
        <v>10000</v>
      </c>
      <c r="AK1220" s="374">
        <v>30000</v>
      </c>
      <c r="AL1220" s="369">
        <v>0.02</v>
      </c>
      <c r="AM1220" s="369" t="s">
        <v>34</v>
      </c>
      <c r="AN1220" s="369" t="s">
        <v>34</v>
      </c>
      <c r="AO1220" s="367" t="s">
        <v>1324</v>
      </c>
      <c r="AP1220" s="370" t="s">
        <v>716</v>
      </c>
      <c r="AQ1220" s="376" t="s">
        <v>659</v>
      </c>
      <c r="AR1220" s="369">
        <v>6.6666666666666662E-3</v>
      </c>
      <c r="AS1220" s="369">
        <v>6.6666666666666662E-3</v>
      </c>
      <c r="AT1220" s="369"/>
      <c r="AX1220" s="680"/>
      <c r="AY1220" s="681"/>
      <c r="AZ1220" s="681"/>
      <c r="BA1220" s="681"/>
      <c r="BB1220" s="682"/>
      <c r="BC1220" s="681"/>
      <c r="BD1220" s="681"/>
      <c r="BE1220" s="681"/>
      <c r="BF1220" s="681"/>
      <c r="BG1220" s="682"/>
      <c r="BH1220" s="682"/>
      <c r="BI1220" s="683"/>
      <c r="BJ1220" s="683"/>
      <c r="BK1220" s="683"/>
      <c r="BL1220" s="682"/>
      <c r="BM1220" s="682"/>
      <c r="BN1220" s="682"/>
      <c r="BO1220" s="682"/>
      <c r="BP1220" s="682"/>
      <c r="BQ1220" s="682"/>
      <c r="BR1220" s="682"/>
      <c r="BS1220" s="682"/>
      <c r="BT1220" s="685"/>
      <c r="BU1220" s="686"/>
      <c r="BV1220" s="684"/>
      <c r="BW1220" s="687"/>
    </row>
    <row r="1221" spans="2:75" ht="15.75" customHeight="1">
      <c r="B1221" s="363" t="s">
        <v>1215</v>
      </c>
      <c r="C1221" s="364">
        <v>34096113000154</v>
      </c>
      <c r="D1221" s="365" t="s">
        <v>14</v>
      </c>
      <c r="E1221" s="365" t="s">
        <v>614</v>
      </c>
      <c r="F1221" s="365"/>
      <c r="G1221" s="366"/>
      <c r="H1221" s="366" t="s">
        <v>1338</v>
      </c>
      <c r="I1221" s="366" t="s">
        <v>34</v>
      </c>
      <c r="J1221" s="366" t="s">
        <v>608</v>
      </c>
      <c r="K1221" s="367" t="s">
        <v>48</v>
      </c>
      <c r="L1221" s="368"/>
      <c r="M1221" s="368" t="s">
        <v>34</v>
      </c>
      <c r="N1221" s="367">
        <v>505013</v>
      </c>
      <c r="O1221" s="367" t="s">
        <v>1321</v>
      </c>
      <c r="P1221" s="371">
        <v>43693</v>
      </c>
      <c r="Q1221" s="372">
        <v>55345444.82</v>
      </c>
      <c r="R1221" s="372">
        <v>78239230.265912667</v>
      </c>
      <c r="S1221" s="367">
        <v>32</v>
      </c>
      <c r="T1221" s="369">
        <v>-4.1045584140119051E-2</v>
      </c>
      <c r="U1221" s="369">
        <v>-0.53060427751258255</v>
      </c>
      <c r="V1221" s="369">
        <v>-0.14119240401953836</v>
      </c>
      <c r="W1221" s="369">
        <v>-1.3841576694159055</v>
      </c>
      <c r="X1221" s="369">
        <v>-0.11533136610595141</v>
      </c>
      <c r="Y1221" s="369">
        <v>-0.87457870034081697</v>
      </c>
      <c r="Z1221" s="369">
        <v>-6.9420375649882349E-2</v>
      </c>
      <c r="AA1221" s="369">
        <v>-0.39460792046489007</v>
      </c>
      <c r="AB1221" s="369">
        <v>0.28240689568986427</v>
      </c>
      <c r="AC1221" s="373">
        <v>-0.74169403476483564</v>
      </c>
      <c r="AD1221" s="555">
        <v>33600915000197</v>
      </c>
      <c r="AE1221" s="370" t="s">
        <v>2579</v>
      </c>
      <c r="AF1221" s="370" t="s">
        <v>2278</v>
      </c>
      <c r="AG1221" s="374" t="s">
        <v>1444</v>
      </c>
      <c r="AH1221" s="374" t="s">
        <v>2279</v>
      </c>
      <c r="AI1221" s="374">
        <v>30000</v>
      </c>
      <c r="AJ1221" s="374">
        <v>10000</v>
      </c>
      <c r="AK1221" s="374">
        <v>30000</v>
      </c>
      <c r="AL1221" s="369">
        <v>1.9199999999999998E-2</v>
      </c>
      <c r="AM1221" s="369">
        <v>0.2</v>
      </c>
      <c r="AN1221" s="369" t="s">
        <v>34</v>
      </c>
      <c r="AO1221" s="367" t="s">
        <v>1324</v>
      </c>
      <c r="AP1221" s="370" t="s">
        <v>716</v>
      </c>
      <c r="AQ1221" s="376" t="s">
        <v>659</v>
      </c>
      <c r="AR1221" s="369">
        <v>6.3999999999999994E-3</v>
      </c>
      <c r="AS1221" s="369">
        <v>6.3999999999999994E-3</v>
      </c>
      <c r="AT1221" s="369"/>
      <c r="AX1221" s="680"/>
      <c r="AY1221" s="681"/>
      <c r="AZ1221" s="681"/>
      <c r="BA1221" s="681"/>
      <c r="BB1221" s="682"/>
      <c r="BC1221" s="681"/>
      <c r="BD1221" s="681"/>
      <c r="BE1221" s="681"/>
      <c r="BF1221" s="681"/>
      <c r="BG1221" s="682"/>
      <c r="BH1221" s="682"/>
      <c r="BI1221" s="683"/>
      <c r="BJ1221" s="683"/>
      <c r="BK1221" s="683"/>
      <c r="BL1221" s="682"/>
      <c r="BM1221" s="682"/>
      <c r="BN1221" s="682"/>
      <c r="BO1221" s="682"/>
      <c r="BP1221" s="682"/>
      <c r="BQ1221" s="682"/>
      <c r="BR1221" s="682"/>
      <c r="BS1221" s="682"/>
      <c r="BT1221" s="685"/>
      <c r="BU1221" s="686"/>
      <c r="BV1221" s="684"/>
      <c r="BW1221" s="687"/>
    </row>
    <row r="1222" spans="2:75" ht="15.75" customHeight="1">
      <c r="B1222" s="363" t="s">
        <v>1216</v>
      </c>
      <c r="C1222" s="364">
        <v>34096196000181</v>
      </c>
      <c r="D1222" s="365" t="s">
        <v>14</v>
      </c>
      <c r="E1222" s="365" t="s">
        <v>614</v>
      </c>
      <c r="F1222" s="365"/>
      <c r="G1222" s="366"/>
      <c r="H1222" s="366" t="s">
        <v>1338</v>
      </c>
      <c r="I1222" s="366" t="s">
        <v>34</v>
      </c>
      <c r="J1222" s="366" t="s">
        <v>608</v>
      </c>
      <c r="K1222" s="367" t="s">
        <v>48</v>
      </c>
      <c r="L1222" s="368"/>
      <c r="M1222" s="368" t="s">
        <v>34</v>
      </c>
      <c r="N1222" s="367">
        <v>503401</v>
      </c>
      <c r="O1222" s="367" t="s">
        <v>1324</v>
      </c>
      <c r="P1222" s="371">
        <v>43677</v>
      </c>
      <c r="Q1222" s="372">
        <v>44765455.579999998</v>
      </c>
      <c r="R1222" s="372">
        <v>190431713.03650799</v>
      </c>
      <c r="S1222" s="367">
        <v>32</v>
      </c>
      <c r="T1222" s="369">
        <v>-4.0189070449539455E-2</v>
      </c>
      <c r="U1222" s="369">
        <v>-0.51953195785894624</v>
      </c>
      <c r="V1222" s="369">
        <v>-0.14034947598824032</v>
      </c>
      <c r="W1222" s="369">
        <v>-1.375894156180977</v>
      </c>
      <c r="X1222" s="369">
        <v>-0.11126291227626328</v>
      </c>
      <c r="Y1222" s="369">
        <v>-0.84372687587273199</v>
      </c>
      <c r="Z1222" s="369">
        <v>-5.3600172711395278E-2</v>
      </c>
      <c r="AA1222" s="369">
        <v>-0.30468075823842777</v>
      </c>
      <c r="AB1222" s="369">
        <v>0.28269199509625159</v>
      </c>
      <c r="AC1222" s="373">
        <v>-0.73719143186636027</v>
      </c>
      <c r="AD1222" s="555">
        <v>33589828000186</v>
      </c>
      <c r="AE1222" s="370" t="s">
        <v>2579</v>
      </c>
      <c r="AF1222" s="370" t="s">
        <v>2278</v>
      </c>
      <c r="AG1222" s="374" t="s">
        <v>1444</v>
      </c>
      <c r="AH1222" s="374" t="s">
        <v>2282</v>
      </c>
      <c r="AI1222" s="374">
        <v>10000</v>
      </c>
      <c r="AJ1222" s="374">
        <v>5000</v>
      </c>
      <c r="AK1222" s="374">
        <v>10000</v>
      </c>
      <c r="AL1222" s="691">
        <v>1.9199999999999998E-2</v>
      </c>
      <c r="AM1222" s="691">
        <v>0.2</v>
      </c>
      <c r="AN1222" s="369" t="s">
        <v>34</v>
      </c>
      <c r="AO1222" s="367" t="s">
        <v>1324</v>
      </c>
      <c r="AP1222" s="370" t="s">
        <v>13</v>
      </c>
      <c r="AQ1222" s="376" t="s">
        <v>668</v>
      </c>
      <c r="AR1222" s="369">
        <v>6.3999999999999994E-3</v>
      </c>
      <c r="AS1222" s="369">
        <v>6.3999999999999994E-3</v>
      </c>
      <c r="AT1222" s="369"/>
      <c r="AX1222" s="680"/>
      <c r="AY1222" s="681"/>
      <c r="AZ1222" s="681"/>
      <c r="BA1222" s="681"/>
      <c r="BB1222" s="682"/>
      <c r="BC1222" s="681"/>
      <c r="BD1222" s="681"/>
      <c r="BE1222" s="681"/>
      <c r="BF1222" s="681"/>
      <c r="BG1222" s="682"/>
      <c r="BH1222" s="682"/>
      <c r="BI1222" s="683"/>
      <c r="BJ1222" s="683"/>
      <c r="BK1222" s="683"/>
      <c r="BL1222" s="682"/>
      <c r="BM1222" s="682"/>
      <c r="BN1222" s="682"/>
      <c r="BO1222" s="682"/>
      <c r="BP1222" s="682"/>
      <c r="BQ1222" s="682"/>
      <c r="BR1222" s="682"/>
      <c r="BS1222" s="682"/>
      <c r="BT1222" s="685"/>
      <c r="BU1222" s="686"/>
      <c r="BV1222" s="684"/>
      <c r="BW1222" s="687"/>
    </row>
    <row r="1223" spans="2:75" ht="15.75" customHeight="1">
      <c r="B1223" s="363" t="s">
        <v>1217</v>
      </c>
      <c r="C1223" s="364">
        <v>9141867000131</v>
      </c>
      <c r="D1223" s="365" t="s">
        <v>14</v>
      </c>
      <c r="E1223" s="365" t="s">
        <v>614</v>
      </c>
      <c r="F1223" s="365"/>
      <c r="G1223" s="366"/>
      <c r="H1223" s="366" t="s">
        <v>1338</v>
      </c>
      <c r="I1223" s="366" t="s">
        <v>34</v>
      </c>
      <c r="J1223" s="366" t="s">
        <v>608</v>
      </c>
      <c r="K1223" s="367" t="s">
        <v>48</v>
      </c>
      <c r="L1223" s="368"/>
      <c r="M1223" s="368" t="s">
        <v>34</v>
      </c>
      <c r="N1223" s="367">
        <v>378631</v>
      </c>
      <c r="O1223" s="367" t="s">
        <v>1324</v>
      </c>
      <c r="P1223" s="371">
        <v>39398</v>
      </c>
      <c r="Q1223" s="372">
        <v>176505513.81</v>
      </c>
      <c r="R1223" s="372">
        <v>251387919.31730151</v>
      </c>
      <c r="S1223" s="367">
        <v>32</v>
      </c>
      <c r="T1223" s="369">
        <v>-4.1305432167165201E-2</v>
      </c>
      <c r="U1223" s="369">
        <v>-0.53396338367570151</v>
      </c>
      <c r="V1223" s="369">
        <v>-0.14177282254340107</v>
      </c>
      <c r="W1223" s="369">
        <v>-1.3898477117156629</v>
      </c>
      <c r="X1223" s="369">
        <v>-8.5247019986152694E-2</v>
      </c>
      <c r="Y1223" s="369">
        <v>-0.64644363857552389</v>
      </c>
      <c r="Z1223" s="369">
        <v>-3.0893044481516752E-2</v>
      </c>
      <c r="AA1223" s="369">
        <v>-0.17560607999535269</v>
      </c>
      <c r="AB1223" s="369">
        <v>0.28284959729717069</v>
      </c>
      <c r="AC1223" s="373">
        <v>-0.74247795566726593</v>
      </c>
      <c r="AD1223" s="555">
        <v>33589828000186</v>
      </c>
      <c r="AE1223" s="370" t="s">
        <v>2579</v>
      </c>
      <c r="AF1223" s="370" t="s">
        <v>2278</v>
      </c>
      <c r="AG1223" s="374" t="s">
        <v>1444</v>
      </c>
      <c r="AH1223" s="374" t="s">
        <v>2282</v>
      </c>
      <c r="AI1223" s="374">
        <v>10000</v>
      </c>
      <c r="AJ1223" s="374">
        <v>5000</v>
      </c>
      <c r="AK1223" s="374">
        <v>5000</v>
      </c>
      <c r="AL1223" s="691">
        <v>0.02</v>
      </c>
      <c r="AM1223" s="691">
        <v>0.2</v>
      </c>
      <c r="AN1223" s="369" t="s">
        <v>34</v>
      </c>
      <c r="AO1223" s="367" t="s">
        <v>1324</v>
      </c>
      <c r="AP1223" s="370" t="s">
        <v>13</v>
      </c>
      <c r="AQ1223" s="376" t="s">
        <v>674</v>
      </c>
      <c r="AR1223" s="369">
        <v>6.6666666666666662E-3</v>
      </c>
      <c r="AS1223" s="369">
        <v>6.6666666666666662E-3</v>
      </c>
      <c r="AT1223" s="369"/>
      <c r="AX1223" s="680"/>
      <c r="AY1223" s="681"/>
      <c r="AZ1223" s="681"/>
      <c r="BA1223" s="681"/>
      <c r="BB1223" s="682"/>
      <c r="BC1223" s="681"/>
      <c r="BD1223" s="681"/>
      <c r="BE1223" s="681"/>
      <c r="BF1223" s="681"/>
      <c r="BG1223" s="682"/>
      <c r="BH1223" s="682"/>
      <c r="BI1223" s="683"/>
      <c r="BJ1223" s="683"/>
      <c r="BK1223" s="683"/>
      <c r="BL1223" s="682"/>
      <c r="BM1223" s="682"/>
      <c r="BN1223" s="682"/>
      <c r="BO1223" s="682"/>
      <c r="BP1223" s="682"/>
      <c r="BQ1223" s="682"/>
      <c r="BR1223" s="682"/>
      <c r="BS1223" s="682"/>
      <c r="BT1223" s="685"/>
      <c r="BU1223" s="686"/>
      <c r="BV1223" s="684"/>
      <c r="BW1223" s="687"/>
    </row>
    <row r="1224" spans="2:75" ht="15.75" customHeight="1">
      <c r="B1224" s="363" t="s">
        <v>1218</v>
      </c>
      <c r="C1224" s="364">
        <v>34270970000129</v>
      </c>
      <c r="D1224" s="365" t="s">
        <v>14</v>
      </c>
      <c r="E1224" s="365" t="s">
        <v>614</v>
      </c>
      <c r="F1224" s="365"/>
      <c r="G1224" s="366"/>
      <c r="H1224" s="366" t="s">
        <v>1338</v>
      </c>
      <c r="I1224" s="366" t="s">
        <v>34</v>
      </c>
      <c r="J1224" s="366" t="s">
        <v>608</v>
      </c>
      <c r="K1224" s="367" t="s">
        <v>48</v>
      </c>
      <c r="L1224" s="368"/>
      <c r="M1224" s="368" t="s">
        <v>34</v>
      </c>
      <c r="N1224" s="367">
        <v>504122</v>
      </c>
      <c r="O1224" s="367" t="s">
        <v>1321</v>
      </c>
      <c r="P1224" s="371">
        <v>43691</v>
      </c>
      <c r="Q1224" s="372">
        <v>7352955.5499999998</v>
      </c>
      <c r="R1224" s="372">
        <v>12229804.678809522</v>
      </c>
      <c r="S1224" s="367">
        <v>32</v>
      </c>
      <c r="T1224" s="369">
        <v>-3.9087647732444775E-2</v>
      </c>
      <c r="U1224" s="369">
        <v>-0.50529365141787064</v>
      </c>
      <c r="V1224" s="369">
        <v>-0.13873987611493088</v>
      </c>
      <c r="W1224" s="369">
        <v>-1.3601146953466403</v>
      </c>
      <c r="X1224" s="369">
        <v>-0.11061493796825328</v>
      </c>
      <c r="Y1224" s="369">
        <v>-0.83881316898372305</v>
      </c>
      <c r="Z1224" s="369">
        <v>-5.7941726121531256E-2</v>
      </c>
      <c r="AA1224" s="369">
        <v>-0.32935955530229688</v>
      </c>
      <c r="AB1224" s="369">
        <v>0.2782292920517126</v>
      </c>
      <c r="AC1224" s="373">
        <v>-0.7467996587422645</v>
      </c>
      <c r="AD1224" s="555">
        <v>34096196000181</v>
      </c>
      <c r="AE1224" s="370" t="s">
        <v>2292</v>
      </c>
      <c r="AF1224" s="370" t="s">
        <v>2278</v>
      </c>
      <c r="AG1224" s="374" t="s">
        <v>1444</v>
      </c>
      <c r="AH1224" s="374" t="s">
        <v>2279</v>
      </c>
      <c r="AI1224" s="374">
        <v>100</v>
      </c>
      <c r="AJ1224" s="374">
        <v>100</v>
      </c>
      <c r="AK1224" s="374">
        <v>100</v>
      </c>
      <c r="AL1224" s="691">
        <v>0</v>
      </c>
      <c r="AM1224" s="691" t="s">
        <v>34</v>
      </c>
      <c r="AN1224" s="369" t="s">
        <v>34</v>
      </c>
      <c r="AO1224" s="367" t="s">
        <v>1324</v>
      </c>
      <c r="AP1224" s="370" t="s">
        <v>13</v>
      </c>
      <c r="AQ1224" s="376" t="s">
        <v>668</v>
      </c>
      <c r="AR1224" s="369">
        <v>7.6799999999999993E-3</v>
      </c>
      <c r="AS1224" s="369">
        <v>7.6799999999999993E-3</v>
      </c>
      <c r="AT1224" s="369"/>
      <c r="AX1224" s="680"/>
      <c r="AY1224" s="681"/>
      <c r="AZ1224" s="681"/>
      <c r="BA1224" s="681"/>
      <c r="BB1224" s="682"/>
      <c r="BC1224" s="681"/>
      <c r="BD1224" s="681"/>
      <c r="BE1224" s="681"/>
      <c r="BF1224" s="681"/>
      <c r="BG1224" s="682"/>
      <c r="BH1224" s="682"/>
      <c r="BI1224" s="683"/>
      <c r="BJ1224" s="683"/>
      <c r="BK1224" s="683"/>
      <c r="BL1224" s="682"/>
      <c r="BM1224" s="682"/>
      <c r="BN1224" s="682"/>
      <c r="BO1224" s="682"/>
      <c r="BP1224" s="682"/>
      <c r="BQ1224" s="682"/>
      <c r="BR1224" s="682"/>
      <c r="BS1224" s="682"/>
      <c r="BT1224" s="685"/>
      <c r="BU1224" s="686"/>
      <c r="BV1224" s="684"/>
      <c r="BW1224" s="687"/>
    </row>
    <row r="1225" spans="2:75" ht="15.75" customHeight="1">
      <c r="B1225" s="363" t="s">
        <v>399</v>
      </c>
      <c r="C1225" s="364">
        <v>40575693000165</v>
      </c>
      <c r="D1225" s="365" t="s">
        <v>13</v>
      </c>
      <c r="E1225" s="365" t="s">
        <v>616</v>
      </c>
      <c r="F1225" s="365" t="s">
        <v>617</v>
      </c>
      <c r="G1225" s="366" t="s">
        <v>34</v>
      </c>
      <c r="H1225" s="366" t="s">
        <v>1338</v>
      </c>
      <c r="I1225" s="366" t="s">
        <v>34</v>
      </c>
      <c r="J1225" s="366" t="s">
        <v>608</v>
      </c>
      <c r="K1225" s="367" t="s">
        <v>48</v>
      </c>
      <c r="L1225" s="368"/>
      <c r="M1225" s="368" t="s">
        <v>34</v>
      </c>
      <c r="N1225" s="367">
        <v>573019</v>
      </c>
      <c r="O1225" s="367" t="s">
        <v>1321</v>
      </c>
      <c r="P1225" s="371">
        <v>44232</v>
      </c>
      <c r="Q1225" s="372">
        <v>30181279.850000001</v>
      </c>
      <c r="R1225" s="372">
        <v>52586115.885515846</v>
      </c>
      <c r="S1225" s="367">
        <v>6</v>
      </c>
      <c r="T1225" s="369">
        <v>8.841042411036204E-2</v>
      </c>
      <c r="U1225" s="369">
        <v>1.142898808542175</v>
      </c>
      <c r="V1225" s="369">
        <v>0.10845069717193168</v>
      </c>
      <c r="W1225" s="369">
        <v>1.0631794627086191</v>
      </c>
      <c r="X1225" s="369" t="s">
        <v>1421</v>
      </c>
      <c r="Y1225" s="369" t="s">
        <v>1421</v>
      </c>
      <c r="Z1225" s="369" t="s">
        <v>1421</v>
      </c>
      <c r="AA1225" s="369" t="s">
        <v>1421</v>
      </c>
      <c r="AB1225" s="369">
        <v>0.17061379112804997</v>
      </c>
      <c r="AC1225" s="373">
        <v>0.11892806287523149</v>
      </c>
      <c r="AD1225" s="555">
        <v>0</v>
      </c>
      <c r="AE1225" s="370" t="s">
        <v>2579</v>
      </c>
      <c r="AF1225" s="370" t="s">
        <v>2278</v>
      </c>
      <c r="AG1225" s="374" t="s">
        <v>1444</v>
      </c>
      <c r="AH1225" s="374" t="s">
        <v>2282</v>
      </c>
      <c r="AI1225" s="374">
        <v>5000</v>
      </c>
      <c r="AJ1225" s="374">
        <v>1000</v>
      </c>
      <c r="AK1225" s="374">
        <v>5000</v>
      </c>
      <c r="AL1225" s="369">
        <v>0.02</v>
      </c>
      <c r="AM1225" s="369">
        <v>0.2</v>
      </c>
      <c r="AN1225" s="369" t="s">
        <v>64</v>
      </c>
      <c r="AO1225" s="367" t="s">
        <v>1324</v>
      </c>
      <c r="AP1225" s="370" t="s">
        <v>13</v>
      </c>
      <c r="AQ1225" s="376" t="s">
        <v>674</v>
      </c>
      <c r="AR1225" s="369">
        <v>6.6666666666666662E-3</v>
      </c>
      <c r="AS1225" s="369">
        <v>6.6666666666666662E-3</v>
      </c>
      <c r="AT1225" s="369"/>
      <c r="AX1225" s="680"/>
      <c r="AY1225" s="681"/>
      <c r="AZ1225" s="681"/>
      <c r="BA1225" s="681"/>
      <c r="BB1225" s="682"/>
      <c r="BC1225" s="681"/>
      <c r="BD1225" s="681"/>
      <c r="BE1225" s="681"/>
      <c r="BF1225" s="681"/>
      <c r="BG1225" s="682"/>
      <c r="BH1225" s="682"/>
      <c r="BI1225" s="683"/>
      <c r="BJ1225" s="683"/>
      <c r="BK1225" s="683"/>
      <c r="BL1225" s="682"/>
      <c r="BM1225" s="682"/>
      <c r="BN1225" s="682"/>
      <c r="BO1225" s="682"/>
      <c r="BP1225" s="682"/>
      <c r="BQ1225" s="682"/>
      <c r="BR1225" s="682"/>
      <c r="BS1225" s="682"/>
      <c r="BT1225" s="685"/>
      <c r="BU1225" s="686"/>
      <c r="BV1225" s="684"/>
      <c r="BW1225" s="687"/>
    </row>
    <row r="1226" spans="2:75" ht="15.75" customHeight="1">
      <c r="B1226" s="363" t="s">
        <v>1219</v>
      </c>
      <c r="C1226" s="364">
        <v>27528774000146</v>
      </c>
      <c r="D1226" s="365" t="s">
        <v>13</v>
      </c>
      <c r="E1226" s="365" t="s">
        <v>616</v>
      </c>
      <c r="F1226" s="365" t="s">
        <v>619</v>
      </c>
      <c r="G1226" s="366" t="s">
        <v>34</v>
      </c>
      <c r="H1226" s="366" t="s">
        <v>1338</v>
      </c>
      <c r="I1226" s="366" t="s">
        <v>34</v>
      </c>
      <c r="J1226" s="366" t="s">
        <v>611</v>
      </c>
      <c r="K1226" s="367" t="s">
        <v>48</v>
      </c>
      <c r="L1226" s="368"/>
      <c r="M1226" s="368" t="s">
        <v>34</v>
      </c>
      <c r="N1226" s="367">
        <v>444790</v>
      </c>
      <c r="O1226" s="367" t="s">
        <v>1321</v>
      </c>
      <c r="P1226" s="371">
        <v>42936</v>
      </c>
      <c r="Q1226" s="372">
        <v>718681.62</v>
      </c>
      <c r="R1226" s="372">
        <v>1677847.5482936508</v>
      </c>
      <c r="S1226" s="367">
        <v>5</v>
      </c>
      <c r="T1226" s="369">
        <v>-0.11899908099925527</v>
      </c>
      <c r="U1226" s="369">
        <v>-1.5383243464807952</v>
      </c>
      <c r="V1226" s="369">
        <v>-0.14266988029997785</v>
      </c>
      <c r="W1226" s="369">
        <v>-1.3986418772537959</v>
      </c>
      <c r="X1226" s="369">
        <v>-0.1551086487913933</v>
      </c>
      <c r="Y1226" s="369">
        <v>-1.1762170609075691</v>
      </c>
      <c r="Z1226" s="369">
        <v>-0.1939753946267031</v>
      </c>
      <c r="AA1226" s="369">
        <v>-1.1026190276043177</v>
      </c>
      <c r="AB1226" s="369">
        <v>9.033504182445623E-2</v>
      </c>
      <c r="AC1226" s="373">
        <v>-2.7338379559189474</v>
      </c>
      <c r="AD1226" s="555">
        <v>18851134000181</v>
      </c>
      <c r="AE1226" s="370" t="s">
        <v>2416</v>
      </c>
      <c r="AF1226" s="370" t="s">
        <v>2287</v>
      </c>
      <c r="AG1226" s="374" t="s">
        <v>1445</v>
      </c>
      <c r="AH1226" s="374" t="s">
        <v>2279</v>
      </c>
      <c r="AI1226" s="374">
        <v>5000</v>
      </c>
      <c r="AJ1226" s="374">
        <v>0</v>
      </c>
      <c r="AK1226" s="374">
        <v>0</v>
      </c>
      <c r="AL1226" s="369">
        <v>9.300000000000001E-3</v>
      </c>
      <c r="AM1226" s="369" t="s">
        <v>34</v>
      </c>
      <c r="AN1226" s="369" t="s">
        <v>34</v>
      </c>
      <c r="AO1226" s="367" t="s">
        <v>1324</v>
      </c>
      <c r="AP1226" s="370" t="s">
        <v>13</v>
      </c>
      <c r="AQ1226" s="376" t="s">
        <v>679</v>
      </c>
      <c r="AR1226" s="369">
        <v>4.6499999999999996E-3</v>
      </c>
      <c r="AS1226" s="369">
        <v>4.6499999999999996E-3</v>
      </c>
      <c r="AT1226" s="369"/>
      <c r="AX1226" s="680"/>
      <c r="AY1226" s="681"/>
      <c r="AZ1226" s="681"/>
      <c r="BA1226" s="681"/>
      <c r="BB1226" s="682"/>
      <c r="BC1226" s="681"/>
      <c r="BD1226" s="681"/>
      <c r="BE1226" s="681"/>
      <c r="BF1226" s="681"/>
      <c r="BG1226" s="682"/>
      <c r="BH1226" s="682"/>
      <c r="BI1226" s="683"/>
      <c r="BJ1226" s="683"/>
      <c r="BK1226" s="683"/>
      <c r="BL1226" s="682"/>
      <c r="BM1226" s="682"/>
      <c r="BN1226" s="682"/>
      <c r="BO1226" s="682"/>
      <c r="BP1226" s="682"/>
      <c r="BQ1226" s="682"/>
      <c r="BR1226" s="682"/>
      <c r="BS1226" s="682"/>
      <c r="BT1226" s="685"/>
      <c r="BU1226" s="686"/>
      <c r="BV1226" s="684"/>
      <c r="BW1226" s="687"/>
    </row>
    <row r="1227" spans="2:75" ht="15.75" customHeight="1">
      <c r="B1227" s="363" t="s">
        <v>1220</v>
      </c>
      <c r="C1227" s="364">
        <v>45126846000100</v>
      </c>
      <c r="D1227" s="365" t="s">
        <v>14</v>
      </c>
      <c r="E1227" s="365" t="s">
        <v>607</v>
      </c>
      <c r="F1227" s="365"/>
      <c r="G1227" s="366"/>
      <c r="H1227" s="366" t="s">
        <v>34</v>
      </c>
      <c r="I1227" s="366" t="s">
        <v>34</v>
      </c>
      <c r="J1227" s="366" t="s">
        <v>608</v>
      </c>
      <c r="K1227" s="367" t="s">
        <v>48</v>
      </c>
      <c r="L1227" s="368"/>
      <c r="M1227" s="368" t="s">
        <v>34</v>
      </c>
      <c r="N1227" s="367">
        <v>640441</v>
      </c>
      <c r="O1227" s="367" t="s">
        <v>1321</v>
      </c>
      <c r="P1227" s="371">
        <v>44617</v>
      </c>
      <c r="Q1227" s="372">
        <v>24029076.120000001</v>
      </c>
      <c r="R1227" s="372" t="s">
        <v>1421</v>
      </c>
      <c r="S1227" s="367">
        <v>30</v>
      </c>
      <c r="T1227" s="369" t="s">
        <v>1421</v>
      </c>
      <c r="U1227" s="369" t="s">
        <v>1421</v>
      </c>
      <c r="V1227" s="369" t="s">
        <v>1421</v>
      </c>
      <c r="W1227" s="369" t="s">
        <v>1421</v>
      </c>
      <c r="X1227" s="369" t="s">
        <v>1421</v>
      </c>
      <c r="Y1227" s="369" t="s">
        <v>1421</v>
      </c>
      <c r="Z1227" s="369" t="s">
        <v>1421</v>
      </c>
      <c r="AA1227" s="369" t="s">
        <v>1421</v>
      </c>
      <c r="AB1227" s="369" t="s">
        <v>1421</v>
      </c>
      <c r="AC1227" s="373" t="s">
        <v>1421</v>
      </c>
      <c r="AD1227" s="555">
        <v>45127383000100</v>
      </c>
      <c r="AE1227" s="370" t="s">
        <v>2580</v>
      </c>
      <c r="AF1227" s="370" t="s">
        <v>2278</v>
      </c>
      <c r="AG1227" s="374" t="s">
        <v>1444</v>
      </c>
      <c r="AH1227" s="374" t="s">
        <v>2282</v>
      </c>
      <c r="AI1227" s="374">
        <v>1000</v>
      </c>
      <c r="AJ1227" s="374">
        <v>1000</v>
      </c>
      <c r="AK1227" s="374">
        <v>1000</v>
      </c>
      <c r="AL1227" s="369">
        <v>1.9E-2</v>
      </c>
      <c r="AM1227" s="369">
        <v>0.2</v>
      </c>
      <c r="AN1227" s="369" t="s">
        <v>2296</v>
      </c>
      <c r="AO1227" s="367" t="s">
        <v>1324</v>
      </c>
      <c r="AP1227" s="370" t="s">
        <v>716</v>
      </c>
      <c r="AQ1227" s="376" t="s">
        <v>659</v>
      </c>
      <c r="AR1227" s="369">
        <v>5.0666666666666664E-3</v>
      </c>
      <c r="AS1227" s="369">
        <v>5.0666666666666664E-3</v>
      </c>
      <c r="AT1227" s="369"/>
      <c r="AX1227" s="680"/>
      <c r="AY1227" s="681"/>
      <c r="AZ1227" s="681"/>
      <c r="BA1227" s="681"/>
      <c r="BB1227" s="682"/>
      <c r="BC1227" s="681"/>
      <c r="BD1227" s="681"/>
      <c r="BE1227" s="681"/>
      <c r="BF1227" s="681"/>
      <c r="BG1227" s="682"/>
      <c r="BH1227" s="682"/>
      <c r="BI1227" s="683"/>
      <c r="BJ1227" s="683"/>
      <c r="BK1227" s="683"/>
      <c r="BL1227" s="682"/>
      <c r="BM1227" s="682"/>
      <c r="BN1227" s="682"/>
      <c r="BO1227" s="682"/>
      <c r="BP1227" s="682"/>
      <c r="BQ1227" s="682"/>
      <c r="BR1227" s="682"/>
      <c r="BS1227" s="682"/>
      <c r="BT1227" s="685"/>
      <c r="BU1227" s="686"/>
      <c r="BV1227" s="684"/>
      <c r="BW1227" s="687"/>
    </row>
    <row r="1228" spans="2:75" ht="15.75" customHeight="1">
      <c r="B1228" s="363" t="s">
        <v>1221</v>
      </c>
      <c r="C1228" s="364">
        <v>45126795000117</v>
      </c>
      <c r="D1228" s="365" t="s">
        <v>13</v>
      </c>
      <c r="E1228" s="365" t="s">
        <v>615</v>
      </c>
      <c r="F1228" s="365" t="s">
        <v>619</v>
      </c>
      <c r="G1228" s="366" t="s">
        <v>34</v>
      </c>
      <c r="H1228" s="366" t="s">
        <v>1338</v>
      </c>
      <c r="I1228" s="366" t="s">
        <v>34</v>
      </c>
      <c r="J1228" s="366" t="s">
        <v>611</v>
      </c>
      <c r="K1228" s="367" t="s">
        <v>48</v>
      </c>
      <c r="L1228" s="368" t="s">
        <v>1339</v>
      </c>
      <c r="M1228" s="368" t="s">
        <v>34</v>
      </c>
      <c r="N1228" s="367">
        <v>640506</v>
      </c>
      <c r="O1228" s="367" t="s">
        <v>1321</v>
      </c>
      <c r="P1228" s="371">
        <v>44617</v>
      </c>
      <c r="Q1228" s="372">
        <v>150054238.72999999</v>
      </c>
      <c r="R1228" s="372" t="s">
        <v>1421</v>
      </c>
      <c r="S1228" s="367">
        <v>30</v>
      </c>
      <c r="T1228" s="369" t="s">
        <v>1421</v>
      </c>
      <c r="U1228" s="369" t="s">
        <v>1421</v>
      </c>
      <c r="V1228" s="369" t="s">
        <v>1421</v>
      </c>
      <c r="W1228" s="369" t="s">
        <v>1421</v>
      </c>
      <c r="X1228" s="369" t="s">
        <v>1421</v>
      </c>
      <c r="Y1228" s="369" t="s">
        <v>1421</v>
      </c>
      <c r="Z1228" s="369" t="s">
        <v>1421</v>
      </c>
      <c r="AA1228" s="369" t="s">
        <v>1421</v>
      </c>
      <c r="AB1228" s="369" t="s">
        <v>1421</v>
      </c>
      <c r="AC1228" s="373" t="s">
        <v>1421</v>
      </c>
      <c r="AD1228" s="555">
        <v>45127361000131</v>
      </c>
      <c r="AE1228" s="370" t="s">
        <v>2580</v>
      </c>
      <c r="AF1228" s="370" t="s">
        <v>2278</v>
      </c>
      <c r="AG1228" s="374" t="s">
        <v>1444</v>
      </c>
      <c r="AH1228" s="374" t="s">
        <v>2282</v>
      </c>
      <c r="AI1228" s="374">
        <v>1000</v>
      </c>
      <c r="AJ1228" s="374">
        <v>1000</v>
      </c>
      <c r="AK1228" s="374">
        <v>1000</v>
      </c>
      <c r="AL1228" s="369">
        <v>1.9E-2</v>
      </c>
      <c r="AM1228" s="369">
        <v>0.2</v>
      </c>
      <c r="AN1228" s="369" t="s">
        <v>2296</v>
      </c>
      <c r="AO1228" s="367" t="s">
        <v>1324</v>
      </c>
      <c r="AP1228" s="370" t="s">
        <v>13</v>
      </c>
      <c r="AQ1228" s="376" t="s">
        <v>664</v>
      </c>
      <c r="AR1228" s="369">
        <v>5.0666666666666664E-3</v>
      </c>
      <c r="AS1228" s="369">
        <v>5.0666666666666664E-3</v>
      </c>
      <c r="AT1228" s="369"/>
      <c r="AX1228" s="680"/>
      <c r="AY1228" s="681"/>
      <c r="AZ1228" s="681"/>
      <c r="BA1228" s="681"/>
      <c r="BB1228" s="682"/>
      <c r="BC1228" s="681"/>
      <c r="BD1228" s="681"/>
      <c r="BE1228" s="681"/>
      <c r="BF1228" s="681"/>
      <c r="BG1228" s="682"/>
      <c r="BH1228" s="682"/>
      <c r="BI1228" s="683"/>
      <c r="BJ1228" s="683"/>
      <c r="BK1228" s="683"/>
      <c r="BL1228" s="682"/>
      <c r="BM1228" s="682"/>
      <c r="BN1228" s="682"/>
      <c r="BO1228" s="682"/>
      <c r="BP1228" s="682"/>
      <c r="BQ1228" s="682"/>
      <c r="BR1228" s="682"/>
      <c r="BS1228" s="682"/>
      <c r="BT1228" s="685"/>
      <c r="BU1228" s="686"/>
      <c r="BV1228" s="684"/>
      <c r="BW1228" s="687"/>
    </row>
    <row r="1229" spans="2:75" ht="15.75" customHeight="1">
      <c r="B1229" s="363" t="s">
        <v>1730</v>
      </c>
      <c r="C1229" s="364">
        <v>45274764000103</v>
      </c>
      <c r="D1229" s="365" t="s">
        <v>14</v>
      </c>
      <c r="E1229" s="365" t="s">
        <v>614</v>
      </c>
      <c r="F1229" s="365" t="s">
        <v>689</v>
      </c>
      <c r="G1229" s="366"/>
      <c r="H1229" s="366" t="s">
        <v>1338</v>
      </c>
      <c r="I1229" s="366" t="s">
        <v>34</v>
      </c>
      <c r="J1229" s="366" t="s">
        <v>608</v>
      </c>
      <c r="K1229" s="367" t="s">
        <v>48</v>
      </c>
      <c r="L1229" s="368"/>
      <c r="M1229" s="368"/>
      <c r="N1229" s="367">
        <v>640530</v>
      </c>
      <c r="O1229" s="367" t="s">
        <v>1321</v>
      </c>
      <c r="P1229" s="371">
        <v>44616</v>
      </c>
      <c r="Q1229" s="372">
        <v>28201774.109999999</v>
      </c>
      <c r="R1229" s="372" t="s">
        <v>1421</v>
      </c>
      <c r="S1229" s="367">
        <v>32</v>
      </c>
      <c r="T1229" s="369" t="s">
        <v>1421</v>
      </c>
      <c r="U1229" s="369" t="s">
        <v>1421</v>
      </c>
      <c r="V1229" s="369" t="s">
        <v>1421</v>
      </c>
      <c r="W1229" s="369" t="s">
        <v>1421</v>
      </c>
      <c r="X1229" s="369" t="s">
        <v>1421</v>
      </c>
      <c r="Y1229" s="369" t="s">
        <v>1421</v>
      </c>
      <c r="Z1229" s="369" t="s">
        <v>1421</v>
      </c>
      <c r="AA1229" s="369" t="s">
        <v>1421</v>
      </c>
      <c r="AB1229" s="369" t="s">
        <v>1421</v>
      </c>
      <c r="AC1229" s="373" t="s">
        <v>1421</v>
      </c>
      <c r="AD1229" s="555">
        <v>0</v>
      </c>
      <c r="AE1229" s="370" t="s">
        <v>2580</v>
      </c>
      <c r="AF1229" s="370" t="s">
        <v>2278</v>
      </c>
      <c r="AG1229" s="374" t="s">
        <v>1444</v>
      </c>
      <c r="AH1229" s="374" t="s">
        <v>2282</v>
      </c>
      <c r="AI1229" s="374">
        <v>1000</v>
      </c>
      <c r="AJ1229" s="374">
        <v>1000</v>
      </c>
      <c r="AK1229" s="374">
        <v>1000</v>
      </c>
      <c r="AL1229" s="369">
        <v>7.000000000000001E-4</v>
      </c>
      <c r="AM1229" s="369" t="s">
        <v>34</v>
      </c>
      <c r="AN1229" s="369" t="s">
        <v>2296</v>
      </c>
      <c r="AO1229" s="367" t="s">
        <v>1324</v>
      </c>
      <c r="AP1229" s="370" t="s">
        <v>13</v>
      </c>
      <c r="AQ1229" s="376" t="s">
        <v>668</v>
      </c>
      <c r="AR1229" s="369" t="s">
        <v>34</v>
      </c>
      <c r="AS1229" s="369" t="s">
        <v>34</v>
      </c>
      <c r="AT1229" s="369"/>
      <c r="AX1229" s="680"/>
      <c r="AY1229" s="681"/>
      <c r="AZ1229" s="681"/>
      <c r="BA1229" s="681"/>
      <c r="BB1229" s="682"/>
      <c r="BC1229" s="681"/>
      <c r="BD1229" s="681"/>
      <c r="BE1229" s="681"/>
      <c r="BF1229" s="681"/>
      <c r="BG1229" s="682"/>
      <c r="BH1229" s="682"/>
      <c r="BI1229" s="683"/>
      <c r="BJ1229" s="683"/>
      <c r="BK1229" s="683"/>
      <c r="BL1229" s="682"/>
      <c r="BM1229" s="682"/>
      <c r="BN1229" s="682"/>
      <c r="BO1229" s="682"/>
      <c r="BP1229" s="682"/>
      <c r="BQ1229" s="682"/>
      <c r="BR1229" s="682"/>
      <c r="BS1229" s="682"/>
      <c r="BT1229" s="685"/>
      <c r="BU1229" s="686"/>
      <c r="BV1229" s="684"/>
      <c r="BW1229" s="687"/>
    </row>
    <row r="1230" spans="2:75" ht="15.75" customHeight="1">
      <c r="B1230" s="363" t="s">
        <v>1222</v>
      </c>
      <c r="C1230" s="364">
        <v>45126753000186</v>
      </c>
      <c r="D1230" s="365" t="s">
        <v>14</v>
      </c>
      <c r="E1230" s="365" t="s">
        <v>614</v>
      </c>
      <c r="F1230" s="365" t="s">
        <v>689</v>
      </c>
      <c r="G1230" s="366"/>
      <c r="H1230" s="366" t="s">
        <v>1338</v>
      </c>
      <c r="I1230" s="366" t="s">
        <v>34</v>
      </c>
      <c r="J1230" s="366" t="s">
        <v>608</v>
      </c>
      <c r="K1230" s="367" t="s">
        <v>48</v>
      </c>
      <c r="L1230" s="368" t="s">
        <v>1339</v>
      </c>
      <c r="M1230" s="368" t="s">
        <v>1418</v>
      </c>
      <c r="N1230" s="367">
        <v>640565</v>
      </c>
      <c r="O1230" s="367" t="s">
        <v>1321</v>
      </c>
      <c r="P1230" s="371">
        <v>44617</v>
      </c>
      <c r="Q1230" s="372">
        <v>56166883.520000003</v>
      </c>
      <c r="R1230" s="372" t="s">
        <v>1421</v>
      </c>
      <c r="S1230" s="367">
        <v>30</v>
      </c>
      <c r="T1230" s="369" t="s">
        <v>1421</v>
      </c>
      <c r="U1230" s="369" t="s">
        <v>1421</v>
      </c>
      <c r="V1230" s="369" t="s">
        <v>1421</v>
      </c>
      <c r="W1230" s="369" t="s">
        <v>1421</v>
      </c>
      <c r="X1230" s="369" t="s">
        <v>1421</v>
      </c>
      <c r="Y1230" s="369" t="s">
        <v>1421</v>
      </c>
      <c r="Z1230" s="369" t="s">
        <v>1421</v>
      </c>
      <c r="AA1230" s="369" t="s">
        <v>1421</v>
      </c>
      <c r="AB1230" s="369" t="s">
        <v>1421</v>
      </c>
      <c r="AC1230" s="373" t="s">
        <v>1421</v>
      </c>
      <c r="AD1230" s="555">
        <v>45127329000156</v>
      </c>
      <c r="AE1230" s="370" t="s">
        <v>2580</v>
      </c>
      <c r="AF1230" s="370" t="s">
        <v>2278</v>
      </c>
      <c r="AG1230" s="374" t="s">
        <v>1444</v>
      </c>
      <c r="AH1230" s="374" t="s">
        <v>2282</v>
      </c>
      <c r="AI1230" s="374">
        <v>1000</v>
      </c>
      <c r="AJ1230" s="374">
        <v>1000</v>
      </c>
      <c r="AK1230" s="374">
        <v>1000</v>
      </c>
      <c r="AL1230" s="369">
        <v>1.9E-2</v>
      </c>
      <c r="AM1230" s="369">
        <v>0.2</v>
      </c>
      <c r="AN1230" s="369" t="s">
        <v>2296</v>
      </c>
      <c r="AO1230" s="367" t="s">
        <v>1324</v>
      </c>
      <c r="AP1230" s="370" t="s">
        <v>13</v>
      </c>
      <c r="AQ1230" s="376" t="s">
        <v>668</v>
      </c>
      <c r="AR1230" s="369" t="s">
        <v>34</v>
      </c>
      <c r="AS1230" s="369" t="s">
        <v>34</v>
      </c>
      <c r="AT1230" s="369"/>
      <c r="AX1230" s="680"/>
      <c r="AY1230" s="681"/>
      <c r="AZ1230" s="681"/>
      <c r="BA1230" s="681"/>
      <c r="BB1230" s="682"/>
      <c r="BC1230" s="681"/>
      <c r="BD1230" s="681"/>
      <c r="BE1230" s="681"/>
      <c r="BF1230" s="681"/>
      <c r="BG1230" s="682"/>
      <c r="BH1230" s="682"/>
      <c r="BI1230" s="683"/>
      <c r="BJ1230" s="683"/>
      <c r="BK1230" s="683"/>
      <c r="BL1230" s="682"/>
      <c r="BM1230" s="682"/>
      <c r="BN1230" s="682"/>
      <c r="BO1230" s="682"/>
      <c r="BP1230" s="682"/>
      <c r="BQ1230" s="682"/>
      <c r="BR1230" s="682"/>
      <c r="BS1230" s="682"/>
      <c r="BT1230" s="685"/>
      <c r="BU1230" s="686"/>
      <c r="BV1230" s="684"/>
      <c r="BW1230" s="687"/>
    </row>
    <row r="1231" spans="2:75" ht="15.75" customHeight="1">
      <c r="B1231" s="363" t="s">
        <v>1382</v>
      </c>
      <c r="C1231" s="364">
        <v>7539298000151</v>
      </c>
      <c r="D1231" s="365" t="s">
        <v>11</v>
      </c>
      <c r="E1231" s="365" t="s">
        <v>621</v>
      </c>
      <c r="F1231" s="365" t="s">
        <v>672</v>
      </c>
      <c r="G1231" s="366" t="s">
        <v>738</v>
      </c>
      <c r="H1231" s="366" t="s">
        <v>34</v>
      </c>
      <c r="I1231" s="366"/>
      <c r="J1231" s="366" t="s">
        <v>608</v>
      </c>
      <c r="K1231" s="367" t="s">
        <v>48</v>
      </c>
      <c r="L1231" s="368" t="s">
        <v>1339</v>
      </c>
      <c r="M1231" s="368" t="s">
        <v>1418</v>
      </c>
      <c r="N1231" s="367">
        <v>152900</v>
      </c>
      <c r="O1231" s="367" t="s">
        <v>1321</v>
      </c>
      <c r="P1231" s="371">
        <v>38700</v>
      </c>
      <c r="Q1231" s="372">
        <v>1011192185.6799999</v>
      </c>
      <c r="R1231" s="372">
        <v>1263664629.2649205</v>
      </c>
      <c r="S1231" s="367">
        <v>1</v>
      </c>
      <c r="T1231" s="369">
        <v>6.5011731157941455E-2</v>
      </c>
      <c r="U1231" s="369">
        <v>0.8404193377573338</v>
      </c>
      <c r="V1231" s="369">
        <v>9.6735919131475612E-2</v>
      </c>
      <c r="W1231" s="369">
        <v>0.94833546679536573</v>
      </c>
      <c r="X1231" s="369">
        <v>0.14678707006783398</v>
      </c>
      <c r="Y1231" s="369">
        <v>1.1131130177442516</v>
      </c>
      <c r="Z1231" s="369">
        <v>0.25210894405714268</v>
      </c>
      <c r="AA1231" s="369">
        <v>1.4330689687813147</v>
      </c>
      <c r="AB1231" s="369">
        <v>2.6267317077180743E-2</v>
      </c>
      <c r="AC1231" s="373">
        <v>-0.16953683241633821</v>
      </c>
      <c r="AD1231" s="555">
        <v>0</v>
      </c>
      <c r="AE1231" s="370" t="s">
        <v>2313</v>
      </c>
      <c r="AF1231" s="370" t="s">
        <v>2278</v>
      </c>
      <c r="AG1231" s="374" t="s">
        <v>1444</v>
      </c>
      <c r="AH1231" s="374" t="s">
        <v>2282</v>
      </c>
      <c r="AI1231" s="374">
        <v>3000</v>
      </c>
      <c r="AJ1231" s="374">
        <v>1000</v>
      </c>
      <c r="AK1231" s="374">
        <v>1000</v>
      </c>
      <c r="AL1231" s="369">
        <v>2E-3</v>
      </c>
      <c r="AM1231" s="369" t="s">
        <v>34</v>
      </c>
      <c r="AN1231" s="369" t="s">
        <v>2291</v>
      </c>
      <c r="AO1231" s="367" t="s">
        <v>1324</v>
      </c>
      <c r="AP1231" s="370" t="s">
        <v>11</v>
      </c>
      <c r="AQ1231" s="376" t="s">
        <v>676</v>
      </c>
      <c r="AR1231" s="369">
        <v>6.9999999999999999E-4</v>
      </c>
      <c r="AS1231" s="369">
        <v>6.9999999999999999E-4</v>
      </c>
      <c r="AT1231" s="369"/>
      <c r="AX1231" s="680"/>
      <c r="AY1231" s="681"/>
      <c r="AZ1231" s="681"/>
      <c r="BA1231" s="681"/>
      <c r="BB1231" s="682"/>
      <c r="BC1231" s="681"/>
      <c r="BD1231" s="681"/>
      <c r="BE1231" s="681"/>
      <c r="BF1231" s="681"/>
      <c r="BG1231" s="682"/>
      <c r="BH1231" s="682"/>
      <c r="BI1231" s="683"/>
      <c r="BJ1231" s="683"/>
      <c r="BK1231" s="683"/>
      <c r="BL1231" s="682"/>
      <c r="BM1231" s="682"/>
      <c r="BN1231" s="682"/>
      <c r="BO1231" s="682"/>
      <c r="BP1231" s="682"/>
      <c r="BQ1231" s="682"/>
      <c r="BR1231" s="682"/>
      <c r="BS1231" s="682"/>
      <c r="BT1231" s="685"/>
      <c r="BU1231" s="686"/>
      <c r="BV1231" s="684"/>
      <c r="BW1231" s="687"/>
    </row>
    <row r="1232" spans="2:75" ht="15.75" customHeight="1">
      <c r="B1232" s="363" t="s">
        <v>1731</v>
      </c>
      <c r="C1232" s="364">
        <v>27036105000157</v>
      </c>
      <c r="D1232" s="365" t="s">
        <v>11</v>
      </c>
      <c r="E1232" s="365" t="s">
        <v>620</v>
      </c>
      <c r="F1232" s="365" t="s">
        <v>672</v>
      </c>
      <c r="G1232" s="366" t="s">
        <v>738</v>
      </c>
      <c r="H1232" s="366" t="s">
        <v>34</v>
      </c>
      <c r="I1232" s="366" t="s">
        <v>1304</v>
      </c>
      <c r="J1232" s="366" t="s">
        <v>608</v>
      </c>
      <c r="K1232" s="367" t="s">
        <v>48</v>
      </c>
      <c r="L1232" s="368"/>
      <c r="M1232" s="368"/>
      <c r="N1232" s="367">
        <v>436410</v>
      </c>
      <c r="O1232" s="367" t="s">
        <v>1324</v>
      </c>
      <c r="P1232" s="371">
        <v>42781</v>
      </c>
      <c r="Q1232" s="372">
        <v>4959184.3899999997</v>
      </c>
      <c r="R1232" s="372">
        <v>6843841.8969444437</v>
      </c>
      <c r="S1232" s="367">
        <v>0</v>
      </c>
      <c r="T1232" s="369">
        <v>8.8054927273747197E-2</v>
      </c>
      <c r="U1232" s="369">
        <v>0.99043420716796515</v>
      </c>
      <c r="V1232" s="369">
        <v>0.1079138108325477</v>
      </c>
      <c r="W1232" s="369">
        <v>0.99040148946233153</v>
      </c>
      <c r="X1232" s="369">
        <v>0.13417197025146677</v>
      </c>
      <c r="Y1232" s="369">
        <v>0.94346917891211879</v>
      </c>
      <c r="Z1232" s="369">
        <v>0.16761299167708765</v>
      </c>
      <c r="AA1232" s="369">
        <v>0.91593186810695248</v>
      </c>
      <c r="AB1232" s="369">
        <v>1.3533268112212863E-3</v>
      </c>
      <c r="AC1232" s="373">
        <v>-0.69749584723158475</v>
      </c>
      <c r="AD1232" s="555">
        <v>0</v>
      </c>
      <c r="AE1232" s="370" t="s">
        <v>2313</v>
      </c>
      <c r="AF1232" s="370" t="s">
        <v>2278</v>
      </c>
      <c r="AG1232" s="374" t="s">
        <v>1444</v>
      </c>
      <c r="AH1232" s="374" t="s">
        <v>2282</v>
      </c>
      <c r="AI1232" s="374">
        <v>0</v>
      </c>
      <c r="AJ1232" s="374">
        <v>0</v>
      </c>
      <c r="AK1232" s="374">
        <v>0</v>
      </c>
      <c r="AL1232" s="369">
        <v>0</v>
      </c>
      <c r="AM1232" s="369" t="s">
        <v>34</v>
      </c>
      <c r="AN1232" s="369" t="s">
        <v>34</v>
      </c>
      <c r="AO1232" s="367" t="s">
        <v>1324</v>
      </c>
      <c r="AP1232" s="370" t="s">
        <v>11</v>
      </c>
      <c r="AQ1232" s="376" t="s">
        <v>684</v>
      </c>
      <c r="AR1232" s="369" t="s">
        <v>34</v>
      </c>
      <c r="AS1232" s="369" t="s">
        <v>34</v>
      </c>
      <c r="AT1232" s="369"/>
      <c r="AX1232" s="680"/>
      <c r="AY1232" s="681"/>
      <c r="AZ1232" s="681"/>
      <c r="BA1232" s="681"/>
      <c r="BB1232" s="682"/>
      <c r="BC1232" s="681"/>
      <c r="BD1232" s="681"/>
      <c r="BE1232" s="681"/>
      <c r="BF1232" s="681"/>
      <c r="BG1232" s="682"/>
      <c r="BH1232" s="682"/>
      <c r="BI1232" s="683"/>
      <c r="BJ1232" s="683"/>
      <c r="BK1232" s="683"/>
      <c r="BL1232" s="682"/>
      <c r="BM1232" s="682"/>
      <c r="BN1232" s="682"/>
      <c r="BO1232" s="682"/>
      <c r="BP1232" s="682"/>
      <c r="BQ1232" s="682"/>
      <c r="BR1232" s="682"/>
      <c r="BS1232" s="682"/>
      <c r="BT1232" s="685"/>
      <c r="BU1232" s="686"/>
      <c r="BV1232" s="684"/>
      <c r="BW1232" s="687"/>
    </row>
    <row r="1233" spans="2:75" ht="15.75" customHeight="1">
      <c r="B1233" s="363" t="s">
        <v>1223</v>
      </c>
      <c r="C1233" s="364">
        <v>29562673000117</v>
      </c>
      <c r="D1233" s="365" t="s">
        <v>11</v>
      </c>
      <c r="E1233" s="365" t="s">
        <v>620</v>
      </c>
      <c r="F1233" s="365" t="s">
        <v>672</v>
      </c>
      <c r="G1233" s="366" t="s">
        <v>738</v>
      </c>
      <c r="H1233" s="366" t="s">
        <v>34</v>
      </c>
      <c r="I1233" s="366" t="s">
        <v>1304</v>
      </c>
      <c r="J1233" s="366" t="s">
        <v>608</v>
      </c>
      <c r="K1233" s="367" t="s">
        <v>48</v>
      </c>
      <c r="L1233" s="368" t="s">
        <v>715</v>
      </c>
      <c r="M1233" s="368" t="s">
        <v>1418</v>
      </c>
      <c r="N1233" s="367">
        <v>464716</v>
      </c>
      <c r="O1233" s="367" t="s">
        <v>1321</v>
      </c>
      <c r="P1233" s="371">
        <v>43228</v>
      </c>
      <c r="Q1233" s="372">
        <v>3510398187.71</v>
      </c>
      <c r="R1233" s="372">
        <v>2692805342.2180176</v>
      </c>
      <c r="S1233" s="367">
        <v>0</v>
      </c>
      <c r="T1233" s="369">
        <v>7.8279970082884676E-2</v>
      </c>
      <c r="U1233" s="369">
        <v>1.0119404520530995</v>
      </c>
      <c r="V1233" s="369">
        <v>0.10381404115898074</v>
      </c>
      <c r="W1233" s="369">
        <v>1.0177247300313479</v>
      </c>
      <c r="X1233" s="369">
        <v>0.12645859039307039</v>
      </c>
      <c r="Y1233" s="369">
        <v>0.95895846348772307</v>
      </c>
      <c r="Z1233" s="369">
        <v>0.16981308860694289</v>
      </c>
      <c r="AA1233" s="369">
        <v>0.96527264705199589</v>
      </c>
      <c r="AB1233" s="369">
        <v>1.5112940650837692E-3</v>
      </c>
      <c r="AC1233" s="373">
        <v>1.0851079280844875</v>
      </c>
      <c r="AD1233" s="555">
        <v>0</v>
      </c>
      <c r="AE1233" s="370" t="s">
        <v>2313</v>
      </c>
      <c r="AF1233" s="370" t="s">
        <v>2278</v>
      </c>
      <c r="AG1233" s="374" t="s">
        <v>1444</v>
      </c>
      <c r="AH1233" s="374" t="s">
        <v>2282</v>
      </c>
      <c r="AI1233" s="374">
        <v>500</v>
      </c>
      <c r="AJ1233" s="374">
        <v>100</v>
      </c>
      <c r="AK1233" s="374">
        <v>500</v>
      </c>
      <c r="AL1233" s="369">
        <v>0</v>
      </c>
      <c r="AM1233" s="369" t="s">
        <v>34</v>
      </c>
      <c r="AN1233" s="369" t="s">
        <v>64</v>
      </c>
      <c r="AO1233" s="367" t="s">
        <v>1324</v>
      </c>
      <c r="AP1233" s="370" t="s">
        <v>11</v>
      </c>
      <c r="AQ1233" s="376" t="s">
        <v>684</v>
      </c>
      <c r="AR1233" s="369" t="s">
        <v>34</v>
      </c>
      <c r="AS1233" s="369" t="s">
        <v>34</v>
      </c>
      <c r="AT1233" s="369"/>
      <c r="AX1233" s="680"/>
      <c r="AY1233" s="681"/>
      <c r="AZ1233" s="681"/>
      <c r="BA1233" s="681"/>
      <c r="BB1233" s="682"/>
      <c r="BC1233" s="681"/>
      <c r="BD1233" s="681"/>
      <c r="BE1233" s="681"/>
      <c r="BF1233" s="681"/>
      <c r="BG1233" s="682"/>
      <c r="BH1233" s="682"/>
      <c r="BI1233" s="683"/>
      <c r="BJ1233" s="683"/>
      <c r="BK1233" s="683"/>
      <c r="BL1233" s="682"/>
      <c r="BM1233" s="682"/>
      <c r="BN1233" s="682"/>
      <c r="BO1233" s="682"/>
      <c r="BP1233" s="682"/>
      <c r="BQ1233" s="682"/>
      <c r="BR1233" s="682"/>
      <c r="BS1233" s="682"/>
      <c r="BT1233" s="685"/>
      <c r="BU1233" s="686"/>
      <c r="BV1233" s="684"/>
      <c r="BW1233" s="687"/>
    </row>
    <row r="1234" spans="2:75" ht="15.75" customHeight="1">
      <c r="B1234" s="363" t="s">
        <v>400</v>
      </c>
      <c r="C1234" s="364">
        <v>24769058000162</v>
      </c>
      <c r="D1234" s="365" t="s">
        <v>11</v>
      </c>
      <c r="E1234" s="365" t="s">
        <v>620</v>
      </c>
      <c r="F1234" s="365" t="s">
        <v>663</v>
      </c>
      <c r="G1234" s="366" t="s">
        <v>738</v>
      </c>
      <c r="H1234" s="366" t="s">
        <v>34</v>
      </c>
      <c r="I1234" s="366"/>
      <c r="J1234" s="366" t="s">
        <v>608</v>
      </c>
      <c r="K1234" s="367" t="s">
        <v>48</v>
      </c>
      <c r="L1234" s="368"/>
      <c r="M1234" s="368" t="s">
        <v>1418</v>
      </c>
      <c r="N1234" s="367">
        <v>427128</v>
      </c>
      <c r="O1234" s="367" t="s">
        <v>1321</v>
      </c>
      <c r="P1234" s="371">
        <v>42543</v>
      </c>
      <c r="Q1234" s="372">
        <v>37675941.770000003</v>
      </c>
      <c r="R1234" s="372">
        <v>48204590.673412688</v>
      </c>
      <c r="S1234" s="367">
        <v>1</v>
      </c>
      <c r="T1234" s="369">
        <v>8.2040700920181564E-2</v>
      </c>
      <c r="U1234" s="369">
        <v>1.0605561536114259</v>
      </c>
      <c r="V1234" s="369">
        <v>0.11093891369126463</v>
      </c>
      <c r="W1234" s="369">
        <v>1.0875723045354746</v>
      </c>
      <c r="X1234" s="369">
        <v>0.14233284951427105</v>
      </c>
      <c r="Y1234" s="369">
        <v>1.079335854130429</v>
      </c>
      <c r="Z1234" s="369">
        <v>0.19098101724486494</v>
      </c>
      <c r="AA1234" s="369">
        <v>1.0855980158239491</v>
      </c>
      <c r="AB1234" s="369">
        <v>2.1576632597109721E-3</v>
      </c>
      <c r="AC1234" s="373">
        <v>3.7437421300989531</v>
      </c>
      <c r="AD1234" s="555">
        <v>0</v>
      </c>
      <c r="AE1234" s="370" t="s">
        <v>2581</v>
      </c>
      <c r="AF1234" s="370" t="s">
        <v>2278</v>
      </c>
      <c r="AG1234" s="374" t="s">
        <v>1444</v>
      </c>
      <c r="AH1234" s="374" t="s">
        <v>2282</v>
      </c>
      <c r="AI1234" s="374">
        <v>100</v>
      </c>
      <c r="AJ1234" s="374">
        <v>0</v>
      </c>
      <c r="AK1234" s="374">
        <v>100</v>
      </c>
      <c r="AL1234" s="369">
        <v>3.4999999999999996E-3</v>
      </c>
      <c r="AM1234" s="369" t="s">
        <v>34</v>
      </c>
      <c r="AN1234" s="369" t="s">
        <v>64</v>
      </c>
      <c r="AO1234" s="367" t="s">
        <v>1324</v>
      </c>
      <c r="AP1234" s="370" t="s">
        <v>11</v>
      </c>
      <c r="AQ1234" s="376" t="s">
        <v>676</v>
      </c>
      <c r="AR1234" s="369">
        <v>8.166666666666666E-4</v>
      </c>
      <c r="AS1234" s="369">
        <v>8.166666666666666E-4</v>
      </c>
      <c r="AT1234" s="369"/>
      <c r="AX1234" s="680"/>
      <c r="AY1234" s="681"/>
      <c r="AZ1234" s="681"/>
      <c r="BA1234" s="681"/>
      <c r="BB1234" s="682"/>
      <c r="BC1234" s="681"/>
      <c r="BD1234" s="681"/>
      <c r="BE1234" s="681"/>
      <c r="BF1234" s="681"/>
      <c r="BG1234" s="682"/>
      <c r="BH1234" s="682"/>
      <c r="BI1234" s="683"/>
      <c r="BJ1234" s="683"/>
      <c r="BK1234" s="683"/>
      <c r="BL1234" s="682"/>
      <c r="BM1234" s="682"/>
      <c r="BN1234" s="682"/>
      <c r="BO1234" s="682"/>
      <c r="BP1234" s="682"/>
      <c r="BQ1234" s="682"/>
      <c r="BR1234" s="682"/>
      <c r="BS1234" s="682"/>
      <c r="BT1234" s="685"/>
      <c r="BU1234" s="686"/>
      <c r="BV1234" s="684"/>
      <c r="BW1234" s="687"/>
    </row>
    <row r="1235" spans="2:75" ht="15.75" customHeight="1">
      <c r="B1235" s="363" t="s">
        <v>401</v>
      </c>
      <c r="C1235" s="364">
        <v>35088081000108</v>
      </c>
      <c r="D1235" s="365" t="s">
        <v>14</v>
      </c>
      <c r="E1235" s="365" t="s">
        <v>614</v>
      </c>
      <c r="F1235" s="365"/>
      <c r="G1235" s="366"/>
      <c r="H1235" s="366" t="s">
        <v>1338</v>
      </c>
      <c r="I1235" s="366" t="s">
        <v>34</v>
      </c>
      <c r="J1235" s="366" t="s">
        <v>608</v>
      </c>
      <c r="K1235" s="367" t="s">
        <v>48</v>
      </c>
      <c r="L1235" s="368"/>
      <c r="M1235" s="368" t="s">
        <v>34</v>
      </c>
      <c r="N1235" s="367">
        <v>516538</v>
      </c>
      <c r="O1235" s="367" t="s">
        <v>1321</v>
      </c>
      <c r="P1235" s="371">
        <v>43798</v>
      </c>
      <c r="Q1235" s="372">
        <v>48765345.969999999</v>
      </c>
      <c r="R1235" s="372">
        <v>67275582.892777771</v>
      </c>
      <c r="S1235" s="367">
        <v>62</v>
      </c>
      <c r="T1235" s="369">
        <v>0.15429750038263168</v>
      </c>
      <c r="U1235" s="369">
        <v>1.9946339034434863</v>
      </c>
      <c r="V1235" s="369">
        <v>-9.8416853699763829E-2</v>
      </c>
      <c r="W1235" s="369">
        <v>-0.96481424616483147</v>
      </c>
      <c r="X1235" s="369">
        <v>-1.4579139358843918E-2</v>
      </c>
      <c r="Y1235" s="369">
        <v>-0.11055626221258641</v>
      </c>
      <c r="Z1235" s="369" t="s">
        <v>1421</v>
      </c>
      <c r="AA1235" s="369" t="s">
        <v>1421</v>
      </c>
      <c r="AB1235" s="369">
        <v>0.2552095261863534</v>
      </c>
      <c r="AC1235" s="373">
        <v>-0.65930856322635556</v>
      </c>
      <c r="AD1235" s="555">
        <v>34429833000194</v>
      </c>
      <c r="AE1235" s="370" t="s">
        <v>2292</v>
      </c>
      <c r="AF1235" s="370" t="s">
        <v>2278</v>
      </c>
      <c r="AG1235" s="374" t="s">
        <v>1444</v>
      </c>
      <c r="AH1235" s="374" t="s">
        <v>2279</v>
      </c>
      <c r="AI1235" s="374">
        <v>100</v>
      </c>
      <c r="AJ1235" s="374">
        <v>100</v>
      </c>
      <c r="AK1235" s="374">
        <v>100</v>
      </c>
      <c r="AL1235" s="369">
        <v>0</v>
      </c>
      <c r="AM1235" s="369" t="s">
        <v>34</v>
      </c>
      <c r="AN1235" s="369" t="s">
        <v>34</v>
      </c>
      <c r="AO1235" s="367" t="s">
        <v>1324</v>
      </c>
      <c r="AP1235" s="370" t="s">
        <v>716</v>
      </c>
      <c r="AQ1235" s="376" t="s">
        <v>659</v>
      </c>
      <c r="AR1235" s="369">
        <v>4.0000000000000001E-3</v>
      </c>
      <c r="AS1235" s="369">
        <v>4.0000000000000001E-3</v>
      </c>
      <c r="AT1235" s="369"/>
      <c r="AX1235" s="680"/>
      <c r="AY1235" s="681"/>
      <c r="AZ1235" s="681"/>
      <c r="BA1235" s="681"/>
      <c r="BB1235" s="682"/>
      <c r="BC1235" s="681"/>
      <c r="BD1235" s="681"/>
      <c r="BE1235" s="681"/>
      <c r="BF1235" s="681"/>
      <c r="BG1235" s="682"/>
      <c r="BH1235" s="682"/>
      <c r="BI1235" s="683"/>
      <c r="BJ1235" s="683"/>
      <c r="BK1235" s="683"/>
      <c r="BL1235" s="682"/>
      <c r="BM1235" s="682"/>
      <c r="BN1235" s="682"/>
      <c r="BO1235" s="682"/>
      <c r="BP1235" s="682"/>
      <c r="BQ1235" s="682"/>
      <c r="BR1235" s="682"/>
      <c r="BS1235" s="682"/>
      <c r="BT1235" s="685"/>
      <c r="BU1235" s="686"/>
      <c r="BV1235" s="684"/>
      <c r="BW1235" s="687"/>
    </row>
    <row r="1236" spans="2:75" ht="15.75" customHeight="1">
      <c r="B1236" s="363" t="s">
        <v>402</v>
      </c>
      <c r="C1236" s="364">
        <v>34429833000194</v>
      </c>
      <c r="D1236" s="365" t="s">
        <v>14</v>
      </c>
      <c r="E1236" s="365" t="s">
        <v>614</v>
      </c>
      <c r="F1236" s="365"/>
      <c r="G1236" s="366"/>
      <c r="H1236" s="366" t="s">
        <v>1338</v>
      </c>
      <c r="I1236" s="366" t="s">
        <v>34</v>
      </c>
      <c r="J1236" s="366" t="s">
        <v>608</v>
      </c>
      <c r="K1236" s="367" t="s">
        <v>48</v>
      </c>
      <c r="L1236" s="368"/>
      <c r="M1236" s="368" t="s">
        <v>34</v>
      </c>
      <c r="N1236" s="367">
        <v>515434</v>
      </c>
      <c r="O1236" s="367" t="s">
        <v>1321</v>
      </c>
      <c r="P1236" s="371">
        <v>43788</v>
      </c>
      <c r="Q1236" s="372">
        <v>207948689.22999999</v>
      </c>
      <c r="R1236" s="372">
        <v>312707568.66678566</v>
      </c>
      <c r="S1236" s="367">
        <v>62</v>
      </c>
      <c r="T1236" s="369">
        <v>0.15547068575990308</v>
      </c>
      <c r="U1236" s="369">
        <v>2.0097998997994004</v>
      </c>
      <c r="V1236" s="369">
        <v>-0.10065956497940687</v>
      </c>
      <c r="W1236" s="369">
        <v>-0.98680031573819116</v>
      </c>
      <c r="X1236" s="369">
        <v>-1.5835595918499368E-2</v>
      </c>
      <c r="Y1236" s="369">
        <v>-0.12008420055304324</v>
      </c>
      <c r="Z1236" s="369" t="s">
        <v>1421</v>
      </c>
      <c r="AA1236" s="369" t="s">
        <v>1421</v>
      </c>
      <c r="AB1236" s="369">
        <v>0.25972521246781183</v>
      </c>
      <c r="AC1236" s="373">
        <v>-0.65297739278844824</v>
      </c>
      <c r="AD1236" s="555">
        <v>31493903000185</v>
      </c>
      <c r="AE1236" s="370" t="s">
        <v>2582</v>
      </c>
      <c r="AF1236" s="370" t="s">
        <v>2278</v>
      </c>
      <c r="AG1236" s="374" t="s">
        <v>1444</v>
      </c>
      <c r="AH1236" s="374" t="s">
        <v>2279</v>
      </c>
      <c r="AI1236" s="374">
        <v>30000</v>
      </c>
      <c r="AJ1236" s="374">
        <v>0</v>
      </c>
      <c r="AK1236" s="374">
        <v>30000</v>
      </c>
      <c r="AL1236" s="369">
        <v>1.9299999999999998E-2</v>
      </c>
      <c r="AM1236" s="369">
        <v>0.2</v>
      </c>
      <c r="AN1236" s="369" t="s">
        <v>34</v>
      </c>
      <c r="AO1236" s="367" t="s">
        <v>1324</v>
      </c>
      <c r="AP1236" s="370" t="s">
        <v>716</v>
      </c>
      <c r="AQ1236" s="376" t="s">
        <v>659</v>
      </c>
      <c r="AR1236" s="369">
        <v>4.0000000000000001E-3</v>
      </c>
      <c r="AS1236" s="369">
        <v>4.0000000000000001E-3</v>
      </c>
      <c r="AT1236" s="369"/>
      <c r="AX1236" s="680"/>
      <c r="AY1236" s="681"/>
      <c r="AZ1236" s="681"/>
      <c r="BA1236" s="681"/>
      <c r="BB1236" s="682"/>
      <c r="BC1236" s="681"/>
      <c r="BD1236" s="681"/>
      <c r="BE1236" s="681"/>
      <c r="BF1236" s="681"/>
      <c r="BG1236" s="682"/>
      <c r="BH1236" s="682"/>
      <c r="BI1236" s="683"/>
      <c r="BJ1236" s="683"/>
      <c r="BK1236" s="683"/>
      <c r="BL1236" s="682"/>
      <c r="BM1236" s="682"/>
      <c r="BN1236" s="682"/>
      <c r="BO1236" s="682"/>
      <c r="BP1236" s="682"/>
      <c r="BQ1236" s="682"/>
      <c r="BR1236" s="682"/>
      <c r="BS1236" s="682"/>
      <c r="BT1236" s="685"/>
      <c r="BU1236" s="686"/>
      <c r="BV1236" s="684"/>
      <c r="BW1236" s="687"/>
    </row>
    <row r="1237" spans="2:75" ht="15.75" customHeight="1">
      <c r="B1237" s="363" t="s">
        <v>403</v>
      </c>
      <c r="C1237" s="364">
        <v>32041875000128</v>
      </c>
      <c r="D1237" s="365" t="s">
        <v>14</v>
      </c>
      <c r="E1237" s="365" t="s">
        <v>614</v>
      </c>
      <c r="F1237" s="365"/>
      <c r="G1237" s="366"/>
      <c r="H1237" s="366" t="s">
        <v>1338</v>
      </c>
      <c r="I1237" s="366" t="s">
        <v>34</v>
      </c>
      <c r="J1237" s="366" t="s">
        <v>608</v>
      </c>
      <c r="K1237" s="367" t="s">
        <v>48</v>
      </c>
      <c r="L1237" s="368"/>
      <c r="M1237" s="368" t="s">
        <v>34</v>
      </c>
      <c r="N1237" s="367">
        <v>485225</v>
      </c>
      <c r="O1237" s="367" t="s">
        <v>1321</v>
      </c>
      <c r="P1237" s="371">
        <v>43481</v>
      </c>
      <c r="Q1237" s="372">
        <v>44545508.799999997</v>
      </c>
      <c r="R1237" s="372">
        <v>68570278.42249994</v>
      </c>
      <c r="S1237" s="367">
        <v>32</v>
      </c>
      <c r="T1237" s="369">
        <v>0.15522261477389621</v>
      </c>
      <c r="U1237" s="369">
        <v>2.0065930377444552</v>
      </c>
      <c r="V1237" s="369">
        <v>-9.847292457109269E-2</v>
      </c>
      <c r="W1237" s="369">
        <v>-0.96536392819000572</v>
      </c>
      <c r="X1237" s="369">
        <v>-3.549121185337345E-3</v>
      </c>
      <c r="Y1237" s="369">
        <v>-2.6913630683719273E-2</v>
      </c>
      <c r="Z1237" s="369">
        <v>6.2954564866568141E-2</v>
      </c>
      <c r="AA1237" s="369">
        <v>0.35785415583256913</v>
      </c>
      <c r="AB1237" s="369">
        <v>0.25782737643033654</v>
      </c>
      <c r="AC1237" s="373">
        <v>-0.65028170610717817</v>
      </c>
      <c r="AD1237" s="555">
        <v>31493876000140</v>
      </c>
      <c r="AE1237" s="370" t="s">
        <v>2292</v>
      </c>
      <c r="AF1237" s="370" t="s">
        <v>2278</v>
      </c>
      <c r="AG1237" s="374" t="s">
        <v>1444</v>
      </c>
      <c r="AH1237" s="374" t="s">
        <v>2279</v>
      </c>
      <c r="AI1237" s="374">
        <v>30000</v>
      </c>
      <c r="AJ1237" s="374">
        <v>30000</v>
      </c>
      <c r="AK1237" s="374">
        <v>30000</v>
      </c>
      <c r="AL1237" s="369">
        <v>0</v>
      </c>
      <c r="AM1237" s="369" t="s">
        <v>34</v>
      </c>
      <c r="AN1237" s="369" t="s">
        <v>34</v>
      </c>
      <c r="AO1237" s="367" t="s">
        <v>1324</v>
      </c>
      <c r="AP1237" s="370" t="s">
        <v>716</v>
      </c>
      <c r="AQ1237" s="376" t="s">
        <v>659</v>
      </c>
      <c r="AR1237" s="369">
        <v>5.0000000000000001E-3</v>
      </c>
      <c r="AS1237" s="369">
        <v>5.0000000000000001E-3</v>
      </c>
      <c r="AT1237" s="369"/>
      <c r="AX1237" s="680"/>
      <c r="AY1237" s="681"/>
      <c r="AZ1237" s="681"/>
      <c r="BA1237" s="681"/>
      <c r="BB1237" s="682"/>
      <c r="BC1237" s="681"/>
      <c r="BD1237" s="681"/>
      <c r="BE1237" s="681"/>
      <c r="BF1237" s="681"/>
      <c r="BG1237" s="682"/>
      <c r="BH1237" s="682"/>
      <c r="BI1237" s="683"/>
      <c r="BJ1237" s="683"/>
      <c r="BK1237" s="683"/>
      <c r="BL1237" s="682"/>
      <c r="BM1237" s="682"/>
      <c r="BN1237" s="682"/>
      <c r="BO1237" s="682"/>
      <c r="BP1237" s="682"/>
      <c r="BQ1237" s="682"/>
      <c r="BR1237" s="682"/>
      <c r="BS1237" s="682"/>
      <c r="BT1237" s="685"/>
      <c r="BU1237" s="686"/>
      <c r="BV1237" s="684"/>
      <c r="BW1237" s="687"/>
    </row>
    <row r="1238" spans="2:75" ht="15.75" customHeight="1">
      <c r="B1238" s="363" t="s">
        <v>404</v>
      </c>
      <c r="C1238" s="364">
        <v>31493876000140</v>
      </c>
      <c r="D1238" s="365" t="s">
        <v>14</v>
      </c>
      <c r="E1238" s="365" t="s">
        <v>607</v>
      </c>
      <c r="F1238" s="365"/>
      <c r="G1238" s="366"/>
      <c r="H1238" s="366" t="s">
        <v>34</v>
      </c>
      <c r="I1238" s="366" t="s">
        <v>34</v>
      </c>
      <c r="J1238" s="366" t="s">
        <v>608</v>
      </c>
      <c r="K1238" s="367" t="s">
        <v>48</v>
      </c>
      <c r="L1238" s="368"/>
      <c r="M1238" s="368" t="s">
        <v>34</v>
      </c>
      <c r="N1238" s="367">
        <v>478857</v>
      </c>
      <c r="O1238" s="367" t="s">
        <v>1324</v>
      </c>
      <c r="P1238" s="371">
        <v>43404</v>
      </c>
      <c r="Q1238" s="372">
        <v>446988980.11000001</v>
      </c>
      <c r="R1238" s="372">
        <v>671845072.05765831</v>
      </c>
      <c r="S1238" s="367">
        <v>32</v>
      </c>
      <c r="T1238" s="369">
        <v>0.15661963187823558</v>
      </c>
      <c r="U1238" s="369">
        <v>2.0246525505239599</v>
      </c>
      <c r="V1238" s="369">
        <v>-0.10019889815004768</v>
      </c>
      <c r="W1238" s="369">
        <v>-0.98228424046253537</v>
      </c>
      <c r="X1238" s="369">
        <v>-4.9874639724586389E-3</v>
      </c>
      <c r="Y1238" s="369">
        <v>-3.78208453286017E-2</v>
      </c>
      <c r="Z1238" s="369">
        <v>5.436031483473025E-2</v>
      </c>
      <c r="AA1238" s="369">
        <v>0.30900165249661787</v>
      </c>
      <c r="AB1238" s="369">
        <v>0.26080573489654452</v>
      </c>
      <c r="AC1238" s="373">
        <v>-0.64723912529213301</v>
      </c>
      <c r="AD1238" s="555">
        <v>31493903000185</v>
      </c>
      <c r="AE1238" s="370" t="s">
        <v>2582</v>
      </c>
      <c r="AF1238" s="370" t="s">
        <v>2278</v>
      </c>
      <c r="AG1238" s="374" t="s">
        <v>1444</v>
      </c>
      <c r="AH1238" s="374" t="s">
        <v>2279</v>
      </c>
      <c r="AI1238" s="374">
        <v>30000</v>
      </c>
      <c r="AJ1238" s="374">
        <v>0</v>
      </c>
      <c r="AK1238" s="374">
        <v>30000</v>
      </c>
      <c r="AL1238" s="369">
        <v>1.9299999999999998E-2</v>
      </c>
      <c r="AM1238" s="369">
        <v>0.2</v>
      </c>
      <c r="AN1238" s="369" t="s">
        <v>2296</v>
      </c>
      <c r="AO1238" s="367" t="s">
        <v>1324</v>
      </c>
      <c r="AP1238" s="370" t="s">
        <v>716</v>
      </c>
      <c r="AQ1238" s="376" t="s">
        <v>659</v>
      </c>
      <c r="AR1238" s="369">
        <v>5.0000000000000001E-3</v>
      </c>
      <c r="AS1238" s="369">
        <v>5.0000000000000001E-3</v>
      </c>
      <c r="AT1238" s="369"/>
      <c r="AX1238" s="680"/>
      <c r="AY1238" s="681"/>
      <c r="AZ1238" s="681"/>
      <c r="BA1238" s="681"/>
      <c r="BB1238" s="682"/>
      <c r="BC1238" s="681"/>
      <c r="BD1238" s="681"/>
      <c r="BE1238" s="681"/>
      <c r="BF1238" s="681"/>
      <c r="BG1238" s="682"/>
      <c r="BH1238" s="682"/>
      <c r="BI1238" s="683"/>
      <c r="BJ1238" s="683"/>
      <c r="BK1238" s="683"/>
      <c r="BL1238" s="682"/>
      <c r="BM1238" s="682"/>
      <c r="BN1238" s="682"/>
      <c r="BO1238" s="682"/>
      <c r="BP1238" s="682"/>
      <c r="BQ1238" s="682"/>
      <c r="BR1238" s="682"/>
      <c r="BS1238" s="682"/>
      <c r="BT1238" s="685"/>
      <c r="BU1238" s="686"/>
      <c r="BV1238" s="684"/>
      <c r="BW1238" s="687"/>
    </row>
    <row r="1239" spans="2:75" ht="15.75" customHeight="1">
      <c r="B1239" s="363" t="s">
        <v>596</v>
      </c>
      <c r="C1239" s="364">
        <v>35957054000124</v>
      </c>
      <c r="D1239" s="365" t="s">
        <v>14</v>
      </c>
      <c r="E1239" s="365" t="s">
        <v>607</v>
      </c>
      <c r="F1239" s="365"/>
      <c r="G1239" s="366"/>
      <c r="H1239" s="366" t="s">
        <v>34</v>
      </c>
      <c r="I1239" s="366" t="s">
        <v>34</v>
      </c>
      <c r="J1239" s="366" t="s">
        <v>608</v>
      </c>
      <c r="K1239" s="367" t="s">
        <v>48</v>
      </c>
      <c r="L1239" s="368"/>
      <c r="M1239" s="368" t="s">
        <v>34</v>
      </c>
      <c r="N1239" s="367">
        <v>538264</v>
      </c>
      <c r="O1239" s="367" t="s">
        <v>1321</v>
      </c>
      <c r="P1239" s="371">
        <v>43977</v>
      </c>
      <c r="Q1239" s="372">
        <v>8883861.1799999997</v>
      </c>
      <c r="R1239" s="372">
        <v>13806659.569523802</v>
      </c>
      <c r="S1239" s="367">
        <v>62</v>
      </c>
      <c r="T1239" s="369">
        <v>0.13007518889012704</v>
      </c>
      <c r="U1239" s="369">
        <v>1.6815073550359851</v>
      </c>
      <c r="V1239" s="369">
        <v>-0.11386061002426118</v>
      </c>
      <c r="W1239" s="369">
        <v>-1.1162146979779848</v>
      </c>
      <c r="X1239" s="369">
        <v>-4.7793724003046489E-2</v>
      </c>
      <c r="Y1239" s="369">
        <v>-0.36242849134928568</v>
      </c>
      <c r="Z1239" s="369" t="s">
        <v>1421</v>
      </c>
      <c r="AA1239" s="369" t="s">
        <v>1421</v>
      </c>
      <c r="AB1239" s="369">
        <v>0.26550836570259989</v>
      </c>
      <c r="AC1239" s="373">
        <v>-0.68877286657027881</v>
      </c>
      <c r="AD1239" s="555">
        <v>35957175000176</v>
      </c>
      <c r="AE1239" s="370" t="s">
        <v>2582</v>
      </c>
      <c r="AF1239" s="370" t="s">
        <v>2278</v>
      </c>
      <c r="AG1239" s="374" t="s">
        <v>1444</v>
      </c>
      <c r="AH1239" s="374" t="s">
        <v>2279</v>
      </c>
      <c r="AI1239" s="374">
        <v>30000</v>
      </c>
      <c r="AJ1239" s="374" t="s">
        <v>1432</v>
      </c>
      <c r="AK1239" s="374">
        <v>30000</v>
      </c>
      <c r="AL1239" s="369">
        <v>1.9299999999999998E-2</v>
      </c>
      <c r="AM1239" s="369">
        <v>0.2</v>
      </c>
      <c r="AN1239" s="369" t="s">
        <v>34</v>
      </c>
      <c r="AO1239" s="367" t="s">
        <v>1324</v>
      </c>
      <c r="AP1239" s="370" t="s">
        <v>716</v>
      </c>
      <c r="AQ1239" s="376" t="s">
        <v>659</v>
      </c>
      <c r="AR1239" s="369">
        <v>4.0000000000000001E-3</v>
      </c>
      <c r="AS1239" s="369">
        <v>4.0000000000000001E-3</v>
      </c>
      <c r="AT1239" s="369"/>
      <c r="AX1239" s="680"/>
      <c r="AY1239" s="681"/>
      <c r="AZ1239" s="681"/>
      <c r="BA1239" s="681"/>
      <c r="BB1239" s="682"/>
      <c r="BC1239" s="681"/>
      <c r="BD1239" s="681"/>
      <c r="BE1239" s="681"/>
      <c r="BF1239" s="681"/>
      <c r="BG1239" s="682"/>
      <c r="BH1239" s="682"/>
      <c r="BI1239" s="683"/>
      <c r="BJ1239" s="683"/>
      <c r="BK1239" s="683"/>
      <c r="BL1239" s="682"/>
      <c r="BM1239" s="682"/>
      <c r="BN1239" s="682"/>
      <c r="BO1239" s="682"/>
      <c r="BP1239" s="682"/>
      <c r="BQ1239" s="682"/>
      <c r="BR1239" s="682"/>
      <c r="BS1239" s="682"/>
      <c r="BT1239" s="685"/>
      <c r="BU1239" s="686"/>
      <c r="BV1239" s="684"/>
      <c r="BW1239" s="687"/>
    </row>
    <row r="1240" spans="2:75" ht="15.75" customHeight="1">
      <c r="B1240" s="363" t="s">
        <v>405</v>
      </c>
      <c r="C1240" s="364">
        <v>31533145000181</v>
      </c>
      <c r="D1240" s="365" t="s">
        <v>14</v>
      </c>
      <c r="E1240" s="365" t="s">
        <v>607</v>
      </c>
      <c r="F1240" s="365"/>
      <c r="G1240" s="366"/>
      <c r="H1240" s="366" t="s">
        <v>34</v>
      </c>
      <c r="I1240" s="366" t="s">
        <v>34</v>
      </c>
      <c r="J1240" s="366" t="s">
        <v>608</v>
      </c>
      <c r="K1240" s="367" t="s">
        <v>48</v>
      </c>
      <c r="L1240" s="368"/>
      <c r="M1240" s="368" t="s">
        <v>34</v>
      </c>
      <c r="N1240" s="367">
        <v>478415</v>
      </c>
      <c r="O1240" s="367" t="s">
        <v>1321</v>
      </c>
      <c r="P1240" s="371">
        <v>43404</v>
      </c>
      <c r="Q1240" s="372">
        <v>675920525.52999997</v>
      </c>
      <c r="R1240" s="372">
        <v>815990751.21250033</v>
      </c>
      <c r="S1240" s="367">
        <v>32</v>
      </c>
      <c r="T1240" s="369">
        <v>0.10709739838854992</v>
      </c>
      <c r="U1240" s="369">
        <v>1.3844689723855135</v>
      </c>
      <c r="V1240" s="369">
        <v>-0.12562839803609105</v>
      </c>
      <c r="W1240" s="369">
        <v>-1.2315783688620139</v>
      </c>
      <c r="X1240" s="369">
        <v>1.1172245279605697E-2</v>
      </c>
      <c r="Y1240" s="369">
        <v>8.4721165511471103E-2</v>
      </c>
      <c r="Z1240" s="369">
        <v>0.12044086327028558</v>
      </c>
      <c r="AA1240" s="369">
        <v>0.68462491234249179</v>
      </c>
      <c r="AB1240" s="369">
        <v>0.26072413463000105</v>
      </c>
      <c r="AC1240" s="373">
        <v>-0.75734246060467603</v>
      </c>
      <c r="AD1240" s="555">
        <v>31533735000104</v>
      </c>
      <c r="AE1240" s="370" t="s">
        <v>2582</v>
      </c>
      <c r="AF1240" s="370" t="s">
        <v>2278</v>
      </c>
      <c r="AG1240" s="374" t="s">
        <v>1444</v>
      </c>
      <c r="AH1240" s="374" t="s">
        <v>2282</v>
      </c>
      <c r="AI1240" s="374">
        <v>500</v>
      </c>
      <c r="AJ1240" s="374">
        <v>500</v>
      </c>
      <c r="AK1240" s="374">
        <v>500</v>
      </c>
      <c r="AL1240" s="369">
        <v>2.9300000000000003E-2</v>
      </c>
      <c r="AM1240" s="369" t="s">
        <v>34</v>
      </c>
      <c r="AN1240" s="369" t="s">
        <v>34</v>
      </c>
      <c r="AO1240" s="367" t="s">
        <v>1324</v>
      </c>
      <c r="AP1240" s="370" t="s">
        <v>716</v>
      </c>
      <c r="AQ1240" s="376" t="s">
        <v>659</v>
      </c>
      <c r="AR1240" s="369">
        <v>7.4999999999999997E-3</v>
      </c>
      <c r="AS1240" s="369">
        <v>7.4999999999999997E-3</v>
      </c>
      <c r="AT1240" s="369"/>
      <c r="AX1240" s="680"/>
      <c r="AY1240" s="681"/>
      <c r="AZ1240" s="681"/>
      <c r="BA1240" s="681"/>
      <c r="BB1240" s="682"/>
      <c r="BC1240" s="681"/>
      <c r="BD1240" s="681"/>
      <c r="BE1240" s="681"/>
      <c r="BF1240" s="681"/>
      <c r="BG1240" s="682"/>
      <c r="BH1240" s="682"/>
      <c r="BI1240" s="683"/>
      <c r="BJ1240" s="683"/>
      <c r="BK1240" s="683"/>
      <c r="BL1240" s="682"/>
      <c r="BM1240" s="682"/>
      <c r="BN1240" s="682"/>
      <c r="BO1240" s="682"/>
      <c r="BP1240" s="682"/>
      <c r="BQ1240" s="682"/>
      <c r="BR1240" s="682"/>
      <c r="BS1240" s="682"/>
      <c r="BT1240" s="685"/>
      <c r="BU1240" s="686"/>
      <c r="BV1240" s="684"/>
      <c r="BW1240" s="687"/>
    </row>
    <row r="1241" spans="2:75" ht="15.75" customHeight="1">
      <c r="B1241" s="363" t="s">
        <v>406</v>
      </c>
      <c r="C1241" s="364">
        <v>40938273000104</v>
      </c>
      <c r="D1241" s="365" t="s">
        <v>14</v>
      </c>
      <c r="E1241" s="365" t="s">
        <v>607</v>
      </c>
      <c r="F1241" s="365" t="s">
        <v>672</v>
      </c>
      <c r="G1241" s="366"/>
      <c r="H1241" s="366" t="s">
        <v>34</v>
      </c>
      <c r="I1241" s="366" t="s">
        <v>34</v>
      </c>
      <c r="J1241" s="366" t="s">
        <v>690</v>
      </c>
      <c r="K1241" s="367"/>
      <c r="L1241" s="368"/>
      <c r="M1241" s="368" t="s">
        <v>1418</v>
      </c>
      <c r="N1241" s="367">
        <v>582905</v>
      </c>
      <c r="O1241" s="367" t="s">
        <v>1321</v>
      </c>
      <c r="P1241" s="371">
        <v>44291</v>
      </c>
      <c r="Q1241" s="372">
        <v>4398227.0199999996</v>
      </c>
      <c r="R1241" s="372">
        <v>11456454.074166674</v>
      </c>
      <c r="S1241" s="367">
        <v>1</v>
      </c>
      <c r="T1241" s="369">
        <v>-0.11896107536884715</v>
      </c>
      <c r="U1241" s="369">
        <v>-1.5378330402785185</v>
      </c>
      <c r="V1241" s="369">
        <v>-4.8736066173839521E-2</v>
      </c>
      <c r="W1241" s="369">
        <v>-0.47777640900813678</v>
      </c>
      <c r="X1241" s="369" t="s">
        <v>1421</v>
      </c>
      <c r="Y1241" s="369" t="s">
        <v>1421</v>
      </c>
      <c r="Z1241" s="369" t="s">
        <v>1421</v>
      </c>
      <c r="AA1241" s="369" t="s">
        <v>1421</v>
      </c>
      <c r="AB1241" s="369">
        <v>0.2119907009368949</v>
      </c>
      <c r="AC1241" s="373">
        <v>-0.58797683076994633</v>
      </c>
      <c r="AD1241" s="555">
        <v>0</v>
      </c>
      <c r="AE1241" s="370" t="s">
        <v>2383</v>
      </c>
      <c r="AF1241" s="370" t="s">
        <v>2278</v>
      </c>
      <c r="AG1241" s="374" t="s">
        <v>1444</v>
      </c>
      <c r="AH1241" s="374" t="s">
        <v>2282</v>
      </c>
      <c r="AI1241" s="374">
        <v>500</v>
      </c>
      <c r="AJ1241" s="374">
        <v>100</v>
      </c>
      <c r="AK1241" s="374">
        <v>100</v>
      </c>
      <c r="AL1241" s="369">
        <v>5.0000000000000001E-3</v>
      </c>
      <c r="AM1241" s="369" t="s">
        <v>34</v>
      </c>
      <c r="AN1241" s="369" t="s">
        <v>34</v>
      </c>
      <c r="AO1241" s="367" t="s">
        <v>1324</v>
      </c>
      <c r="AP1241" s="370" t="s">
        <v>13</v>
      </c>
      <c r="AQ1241" s="376" t="s">
        <v>668</v>
      </c>
      <c r="AR1241" s="369">
        <v>6.6649999999999999E-4</v>
      </c>
      <c r="AS1241" s="369">
        <v>6.6649999999999999E-4</v>
      </c>
      <c r="AT1241" s="369"/>
      <c r="AX1241" s="680"/>
      <c r="AY1241" s="681"/>
      <c r="AZ1241" s="681"/>
      <c r="BA1241" s="681"/>
      <c r="BB1241" s="682"/>
      <c r="BC1241" s="681"/>
      <c r="BD1241" s="681"/>
      <c r="BE1241" s="681"/>
      <c r="BF1241" s="681"/>
      <c r="BG1241" s="682"/>
      <c r="BH1241" s="682"/>
      <c r="BI1241" s="683"/>
      <c r="BJ1241" s="683"/>
      <c r="BK1241" s="683"/>
      <c r="BL1241" s="682"/>
      <c r="BM1241" s="682"/>
      <c r="BN1241" s="682"/>
      <c r="BO1241" s="682"/>
      <c r="BP1241" s="682"/>
      <c r="BQ1241" s="682"/>
      <c r="BR1241" s="682"/>
      <c r="BS1241" s="682"/>
      <c r="BT1241" s="685"/>
      <c r="BU1241" s="686"/>
      <c r="BV1241" s="684"/>
      <c r="BW1241" s="687"/>
    </row>
    <row r="1242" spans="2:75" ht="15.75" customHeight="1">
      <c r="B1242" s="363" t="s">
        <v>1392</v>
      </c>
      <c r="C1242" s="364">
        <v>41395002000104</v>
      </c>
      <c r="D1242" s="365" t="s">
        <v>11</v>
      </c>
      <c r="E1242" s="365" t="s">
        <v>621</v>
      </c>
      <c r="F1242" s="365" t="s">
        <v>672</v>
      </c>
      <c r="G1242" s="366" t="s">
        <v>738</v>
      </c>
      <c r="H1242" s="366" t="s">
        <v>34</v>
      </c>
      <c r="I1242" s="366"/>
      <c r="J1242" s="366" t="s">
        <v>608</v>
      </c>
      <c r="K1242" s="367" t="s">
        <v>48</v>
      </c>
      <c r="L1242" s="368"/>
      <c r="M1242" s="368" t="s">
        <v>1418</v>
      </c>
      <c r="N1242" s="367">
        <v>599433</v>
      </c>
      <c r="O1242" s="367" t="s">
        <v>1321</v>
      </c>
      <c r="P1242" s="371">
        <v>44376</v>
      </c>
      <c r="Q1242" s="372">
        <v>9094843.9299999997</v>
      </c>
      <c r="R1242" s="372">
        <v>15481342.00214286</v>
      </c>
      <c r="S1242" s="367">
        <v>1</v>
      </c>
      <c r="T1242" s="369">
        <v>6.469202178893485E-2</v>
      </c>
      <c r="U1242" s="369">
        <v>0.8362863923428735</v>
      </c>
      <c r="V1242" s="369">
        <v>9.5830466599715614E-2</v>
      </c>
      <c r="W1242" s="369">
        <v>0.93945900439053109</v>
      </c>
      <c r="X1242" s="369" t="s">
        <v>1421</v>
      </c>
      <c r="Y1242" s="369" t="s">
        <v>1421</v>
      </c>
      <c r="Z1242" s="369" t="s">
        <v>1421</v>
      </c>
      <c r="AA1242" s="369" t="s">
        <v>1421</v>
      </c>
      <c r="AB1242" s="369">
        <v>2.6347378191441059E-2</v>
      </c>
      <c r="AC1242" s="373">
        <v>-0.20030108769832553</v>
      </c>
      <c r="AD1242" s="555">
        <v>0</v>
      </c>
      <c r="AE1242" s="370" t="s">
        <v>2383</v>
      </c>
      <c r="AF1242" s="370" t="s">
        <v>2278</v>
      </c>
      <c r="AG1242" s="374" t="s">
        <v>1444</v>
      </c>
      <c r="AH1242" s="374" t="s">
        <v>2282</v>
      </c>
      <c r="AI1242" s="374">
        <v>0</v>
      </c>
      <c r="AJ1242" s="374">
        <v>0</v>
      </c>
      <c r="AK1242" s="374">
        <v>0</v>
      </c>
      <c r="AL1242" s="369">
        <v>3.0000000000000001E-3</v>
      </c>
      <c r="AM1242" s="369" t="s">
        <v>34</v>
      </c>
      <c r="AN1242" s="369" t="s">
        <v>636</v>
      </c>
      <c r="AO1242" s="367" t="s">
        <v>1324</v>
      </c>
      <c r="AP1242" s="370" t="s">
        <v>11</v>
      </c>
      <c r="AQ1242" s="376" t="s">
        <v>676</v>
      </c>
      <c r="AR1242" s="369">
        <v>6.6649999999999999E-4</v>
      </c>
      <c r="AS1242" s="369">
        <v>6.6649999999999999E-4</v>
      </c>
      <c r="AT1242" s="369"/>
      <c r="AX1242" s="680"/>
      <c r="AY1242" s="681"/>
      <c r="AZ1242" s="681"/>
      <c r="BA1242" s="681"/>
      <c r="BB1242" s="682"/>
      <c r="BC1242" s="681"/>
      <c r="BD1242" s="681"/>
      <c r="BE1242" s="681"/>
      <c r="BF1242" s="681"/>
      <c r="BG1242" s="682"/>
      <c r="BH1242" s="682"/>
      <c r="BI1242" s="683"/>
      <c r="BJ1242" s="683"/>
      <c r="BK1242" s="683"/>
      <c r="BL1242" s="682"/>
      <c r="BM1242" s="682"/>
      <c r="BN1242" s="682"/>
      <c r="BO1242" s="682"/>
      <c r="BP1242" s="682"/>
      <c r="BQ1242" s="682"/>
      <c r="BR1242" s="682"/>
      <c r="BS1242" s="682"/>
      <c r="BT1242" s="685"/>
      <c r="BU1242" s="686"/>
      <c r="BV1242" s="684"/>
      <c r="BW1242" s="687"/>
    </row>
    <row r="1243" spans="2:75" ht="15.75" customHeight="1">
      <c r="B1243" s="363" t="s">
        <v>574</v>
      </c>
      <c r="C1243" s="364">
        <v>41360111000196</v>
      </c>
      <c r="D1243" s="365" t="s">
        <v>14</v>
      </c>
      <c r="E1243" s="365" t="s">
        <v>614</v>
      </c>
      <c r="F1243" s="365"/>
      <c r="G1243" s="366"/>
      <c r="H1243" s="366" t="s">
        <v>1338</v>
      </c>
      <c r="I1243" s="366" t="s">
        <v>34</v>
      </c>
      <c r="J1243" s="366" t="s">
        <v>608</v>
      </c>
      <c r="K1243" s="367" t="s">
        <v>48</v>
      </c>
      <c r="L1243" s="368"/>
      <c r="M1243" s="368" t="s">
        <v>34</v>
      </c>
      <c r="N1243" s="367">
        <v>600954</v>
      </c>
      <c r="O1243" s="367" t="s">
        <v>1321</v>
      </c>
      <c r="P1243" s="371">
        <v>44354</v>
      </c>
      <c r="Q1243" s="372">
        <v>66911093.57</v>
      </c>
      <c r="R1243" s="372">
        <v>65112902.945833333</v>
      </c>
      <c r="S1243" s="367">
        <v>32</v>
      </c>
      <c r="T1243" s="369">
        <v>2.8924467141558052E-2</v>
      </c>
      <c r="U1243" s="369">
        <v>0.37391223225598685</v>
      </c>
      <c r="V1243" s="369">
        <v>-6.6421297638921684E-2</v>
      </c>
      <c r="W1243" s="369">
        <v>-0.65115081209855741</v>
      </c>
      <c r="X1243" s="369" t="s">
        <v>1421</v>
      </c>
      <c r="Y1243" s="369" t="s">
        <v>1421</v>
      </c>
      <c r="Z1243" s="369" t="s">
        <v>1421</v>
      </c>
      <c r="AA1243" s="369" t="s">
        <v>1421</v>
      </c>
      <c r="AB1243" s="369">
        <v>0.23043349352717693</v>
      </c>
      <c r="AC1243" s="373">
        <v>-0.60485034504896384</v>
      </c>
      <c r="AD1243" s="555">
        <v>41301308000154</v>
      </c>
      <c r="AE1243" s="370" t="s">
        <v>2583</v>
      </c>
      <c r="AF1243" s="370" t="s">
        <v>2281</v>
      </c>
      <c r="AG1243" s="374" t="s">
        <v>59</v>
      </c>
      <c r="AH1243" s="374" t="s">
        <v>2279</v>
      </c>
      <c r="AI1243" s="374">
        <v>20000</v>
      </c>
      <c r="AJ1243" s="374" t="s">
        <v>1432</v>
      </c>
      <c r="AK1243" s="374" t="s">
        <v>1432</v>
      </c>
      <c r="AL1243" s="369">
        <v>0.02</v>
      </c>
      <c r="AM1243" s="369">
        <v>0.2</v>
      </c>
      <c r="AN1243" s="369" t="s">
        <v>2310</v>
      </c>
      <c r="AO1243" s="367" t="s">
        <v>1324</v>
      </c>
      <c r="AP1243" s="370" t="s">
        <v>716</v>
      </c>
      <c r="AQ1243" s="376" t="s">
        <v>659</v>
      </c>
      <c r="AR1243" s="369">
        <v>6.6666666666666662E-3</v>
      </c>
      <c r="AS1243" s="369">
        <v>6.6666666666666662E-3</v>
      </c>
      <c r="AT1243" s="369"/>
      <c r="AX1243" s="680"/>
      <c r="AY1243" s="681"/>
      <c r="AZ1243" s="681"/>
      <c r="BA1243" s="681"/>
      <c r="BB1243" s="682"/>
      <c r="BC1243" s="681"/>
      <c r="BD1243" s="681"/>
      <c r="BE1243" s="681"/>
      <c r="BF1243" s="681"/>
      <c r="BG1243" s="682"/>
      <c r="BH1243" s="682"/>
      <c r="BI1243" s="683"/>
      <c r="BJ1243" s="683"/>
      <c r="BK1243" s="683"/>
      <c r="BL1243" s="682"/>
      <c r="BM1243" s="682"/>
      <c r="BN1243" s="682"/>
      <c r="BO1243" s="682"/>
      <c r="BP1243" s="682"/>
      <c r="BQ1243" s="682"/>
      <c r="BR1243" s="682"/>
      <c r="BS1243" s="682"/>
      <c r="BT1243" s="685"/>
      <c r="BU1243" s="686"/>
      <c r="BV1243" s="684"/>
      <c r="BW1243" s="687"/>
    </row>
    <row r="1244" spans="2:75" ht="15.75" customHeight="1">
      <c r="B1244" s="363" t="s">
        <v>407</v>
      </c>
      <c r="C1244" s="364">
        <v>28581175000159</v>
      </c>
      <c r="D1244" s="365" t="s">
        <v>13</v>
      </c>
      <c r="E1244" s="365" t="s">
        <v>615</v>
      </c>
      <c r="F1244" s="365" t="s">
        <v>619</v>
      </c>
      <c r="G1244" s="366" t="s">
        <v>34</v>
      </c>
      <c r="H1244" s="366" t="s">
        <v>1338</v>
      </c>
      <c r="I1244" s="366" t="s">
        <v>34</v>
      </c>
      <c r="J1244" s="366"/>
      <c r="K1244" s="367" t="s">
        <v>48</v>
      </c>
      <c r="L1244" s="368"/>
      <c r="M1244" s="368" t="s">
        <v>34</v>
      </c>
      <c r="N1244" s="367">
        <v>464074</v>
      </c>
      <c r="O1244" s="367" t="s">
        <v>1321</v>
      </c>
      <c r="P1244" s="371">
        <v>43223</v>
      </c>
      <c r="Q1244" s="372">
        <v>63322726.939999998</v>
      </c>
      <c r="R1244" s="372">
        <v>62897148.856031738</v>
      </c>
      <c r="S1244" s="367">
        <v>31</v>
      </c>
      <c r="T1244" s="369">
        <v>7.887909864452447E-2</v>
      </c>
      <c r="U1244" s="369">
        <v>1.0196855039081494</v>
      </c>
      <c r="V1244" s="369">
        <v>7.3087520477042256E-2</v>
      </c>
      <c r="W1244" s="369">
        <v>0.71650208599671406</v>
      </c>
      <c r="X1244" s="369">
        <v>7.0340461067736948E-2</v>
      </c>
      <c r="Y1244" s="369">
        <v>0.53340449436348703</v>
      </c>
      <c r="Z1244" s="369">
        <v>0.1054992768981633</v>
      </c>
      <c r="AA1244" s="369">
        <v>0.59969209151642489</v>
      </c>
      <c r="AB1244" s="369">
        <v>8.855102762520449E-2</v>
      </c>
      <c r="AC1244" s="373">
        <v>-0.2562803798824036</v>
      </c>
      <c r="AD1244" s="555">
        <v>28653777000174</v>
      </c>
      <c r="AE1244" s="370" t="s">
        <v>2583</v>
      </c>
      <c r="AF1244" s="370" t="s">
        <v>2281</v>
      </c>
      <c r="AG1244" s="374" t="s">
        <v>59</v>
      </c>
      <c r="AH1244" s="374" t="s">
        <v>2282</v>
      </c>
      <c r="AI1244" s="374">
        <v>500</v>
      </c>
      <c r="AJ1244" s="374">
        <v>100</v>
      </c>
      <c r="AK1244" s="374">
        <v>100</v>
      </c>
      <c r="AL1244" s="369">
        <v>1.3999999999999999E-2</v>
      </c>
      <c r="AM1244" s="369">
        <v>0.2</v>
      </c>
      <c r="AN1244" s="369" t="s">
        <v>64</v>
      </c>
      <c r="AO1244" s="367" t="s">
        <v>1324</v>
      </c>
      <c r="AP1244" s="370" t="s">
        <v>13</v>
      </c>
      <c r="AQ1244" s="376" t="s">
        <v>664</v>
      </c>
      <c r="AR1244" s="369">
        <v>3.7333333333333333E-3</v>
      </c>
      <c r="AS1244" s="369">
        <v>3.7333333333333333E-3</v>
      </c>
      <c r="AT1244" s="369"/>
      <c r="AX1244" s="680"/>
      <c r="AY1244" s="681"/>
      <c r="AZ1244" s="681"/>
      <c r="BA1244" s="681"/>
      <c r="BB1244" s="682"/>
      <c r="BC1244" s="681"/>
      <c r="BD1244" s="681"/>
      <c r="BE1244" s="681"/>
      <c r="BF1244" s="681"/>
      <c r="BG1244" s="682"/>
      <c r="BH1244" s="682"/>
      <c r="BI1244" s="683"/>
      <c r="BJ1244" s="683"/>
      <c r="BK1244" s="683"/>
      <c r="BL1244" s="682"/>
      <c r="BM1244" s="682"/>
      <c r="BN1244" s="682"/>
      <c r="BO1244" s="682"/>
      <c r="BP1244" s="682"/>
      <c r="BQ1244" s="682"/>
      <c r="BR1244" s="682"/>
      <c r="BS1244" s="682"/>
      <c r="BT1244" s="685"/>
      <c r="BU1244" s="686"/>
      <c r="BV1244" s="684"/>
      <c r="BW1244" s="687"/>
    </row>
    <row r="1245" spans="2:75" ht="15.75" customHeight="1">
      <c r="B1245" s="363" t="s">
        <v>1732</v>
      </c>
      <c r="C1245" s="364">
        <v>33146130000196</v>
      </c>
      <c r="D1245" s="365" t="s">
        <v>14</v>
      </c>
      <c r="E1245" s="365" t="s">
        <v>607</v>
      </c>
      <c r="F1245" s="365" t="s">
        <v>1317</v>
      </c>
      <c r="G1245" s="366"/>
      <c r="H1245" s="366" t="s">
        <v>34</v>
      </c>
      <c r="I1245" s="366" t="s">
        <v>34</v>
      </c>
      <c r="J1245" s="366" t="s">
        <v>608</v>
      </c>
      <c r="K1245" s="367" t="s">
        <v>48</v>
      </c>
      <c r="L1245" s="368"/>
      <c r="M1245" s="368"/>
      <c r="N1245" s="367">
        <v>511730</v>
      </c>
      <c r="O1245" s="367" t="s">
        <v>1321</v>
      </c>
      <c r="P1245" s="371">
        <v>43710</v>
      </c>
      <c r="Q1245" s="372">
        <v>259693586.40000001</v>
      </c>
      <c r="R1245" s="372">
        <v>287979347.08666658</v>
      </c>
      <c r="S1245" s="367">
        <v>9</v>
      </c>
      <c r="T1245" s="369">
        <v>0.10582838908571901</v>
      </c>
      <c r="U1245" s="369">
        <v>1.1903485686169777</v>
      </c>
      <c r="V1245" s="369">
        <v>4.6644227467608657E-2</v>
      </c>
      <c r="W1245" s="369">
        <v>0.42808711880654077</v>
      </c>
      <c r="X1245" s="369">
        <v>0.50228638087919486</v>
      </c>
      <c r="Y1245" s="369">
        <v>3.531972575633048</v>
      </c>
      <c r="Z1245" s="369">
        <v>0.6538109173708293</v>
      </c>
      <c r="AA1245" s="369">
        <v>3.572791398472754</v>
      </c>
      <c r="AB1245" s="369">
        <v>0.1827928118709678</v>
      </c>
      <c r="AC1245" s="373">
        <v>-0.22546040304042617</v>
      </c>
      <c r="AD1245" s="555">
        <v>33600869000126</v>
      </c>
      <c r="AE1245" s="370" t="s">
        <v>2429</v>
      </c>
      <c r="AF1245" s="370" t="s">
        <v>2278</v>
      </c>
      <c r="AG1245" s="374" t="s">
        <v>1444</v>
      </c>
      <c r="AH1245" s="374" t="s">
        <v>2288</v>
      </c>
      <c r="AI1245" s="374">
        <v>1000</v>
      </c>
      <c r="AJ1245" s="374">
        <v>0</v>
      </c>
      <c r="AK1245" s="374">
        <v>1000</v>
      </c>
      <c r="AL1245" s="369">
        <v>0.02</v>
      </c>
      <c r="AM1245" s="369">
        <v>0.2</v>
      </c>
      <c r="AN1245" s="369" t="s">
        <v>34</v>
      </c>
      <c r="AO1245" s="367" t="s">
        <v>1321</v>
      </c>
      <c r="AP1245" s="370" t="s">
        <v>13</v>
      </c>
      <c r="AQ1245" s="376" t="s">
        <v>2346</v>
      </c>
      <c r="AR1245" s="369" t="s">
        <v>34</v>
      </c>
      <c r="AS1245" s="369" t="s">
        <v>34</v>
      </c>
      <c r="AT1245" s="369"/>
      <c r="AX1245" s="680"/>
      <c r="AY1245" s="681"/>
      <c r="AZ1245" s="681"/>
      <c r="BA1245" s="681"/>
      <c r="BB1245" s="682"/>
      <c r="BC1245" s="681"/>
      <c r="BD1245" s="681"/>
      <c r="BE1245" s="681"/>
      <c r="BF1245" s="681"/>
      <c r="BG1245" s="682"/>
      <c r="BH1245" s="682"/>
      <c r="BI1245" s="683"/>
      <c r="BJ1245" s="683"/>
      <c r="BK1245" s="683"/>
      <c r="BL1245" s="682"/>
      <c r="BM1245" s="682"/>
      <c r="BN1245" s="682"/>
      <c r="BO1245" s="682"/>
      <c r="BP1245" s="682"/>
      <c r="BQ1245" s="682"/>
      <c r="BR1245" s="682"/>
      <c r="BS1245" s="682"/>
      <c r="BT1245" s="685"/>
      <c r="BU1245" s="686"/>
      <c r="BV1245" s="684"/>
      <c r="BW1245" s="687"/>
    </row>
    <row r="1246" spans="2:75" ht="15.75" customHeight="1">
      <c r="B1246" s="363" t="s">
        <v>1224</v>
      </c>
      <c r="C1246" s="364">
        <v>29177024000100</v>
      </c>
      <c r="D1246" s="365" t="s">
        <v>14</v>
      </c>
      <c r="E1246" s="365" t="s">
        <v>607</v>
      </c>
      <c r="F1246" s="365" t="s">
        <v>1317</v>
      </c>
      <c r="G1246" s="366"/>
      <c r="H1246" s="366" t="s">
        <v>34</v>
      </c>
      <c r="I1246" s="366" t="s">
        <v>34</v>
      </c>
      <c r="J1246" s="366" t="s">
        <v>608</v>
      </c>
      <c r="K1246" s="367" t="s">
        <v>48</v>
      </c>
      <c r="L1246" s="368" t="s">
        <v>715</v>
      </c>
      <c r="M1246" s="368" t="s">
        <v>34</v>
      </c>
      <c r="N1246" s="367">
        <v>463698</v>
      </c>
      <c r="O1246" s="367" t="s">
        <v>1321</v>
      </c>
      <c r="P1246" s="371">
        <v>43216</v>
      </c>
      <c r="Q1246" s="372">
        <v>352375886.14999998</v>
      </c>
      <c r="R1246" s="372">
        <v>334913597.54408753</v>
      </c>
      <c r="S1246" s="367">
        <v>32</v>
      </c>
      <c r="T1246" s="369">
        <v>0.10823270706921639</v>
      </c>
      <c r="U1246" s="369">
        <v>1.3991453292915905</v>
      </c>
      <c r="V1246" s="369">
        <v>2.9434782763952949E-2</v>
      </c>
      <c r="W1246" s="369">
        <v>0.28855929320870971</v>
      </c>
      <c r="X1246" s="369">
        <v>1.1491525403099243</v>
      </c>
      <c r="Y1246" s="369">
        <v>8.714232468852547</v>
      </c>
      <c r="Z1246" s="369">
        <v>1.8022416161822954</v>
      </c>
      <c r="AA1246" s="369">
        <v>10.244525611958187</v>
      </c>
      <c r="AB1246" s="369">
        <v>0.23719617549934152</v>
      </c>
      <c r="AC1246" s="373">
        <v>-0.16909112836886009</v>
      </c>
      <c r="AD1246" s="555">
        <v>29088410000118</v>
      </c>
      <c r="AE1246" s="370" t="s">
        <v>2429</v>
      </c>
      <c r="AF1246" s="370" t="s">
        <v>2278</v>
      </c>
      <c r="AG1246" s="374" t="s">
        <v>1444</v>
      </c>
      <c r="AH1246" s="374" t="s">
        <v>2282</v>
      </c>
      <c r="AI1246" s="374">
        <v>50</v>
      </c>
      <c r="AJ1246" s="374">
        <v>50</v>
      </c>
      <c r="AK1246" s="374">
        <v>30</v>
      </c>
      <c r="AL1246" s="369">
        <v>0.02</v>
      </c>
      <c r="AM1246" s="369">
        <v>0.2</v>
      </c>
      <c r="AN1246" s="369" t="s">
        <v>34</v>
      </c>
      <c r="AO1246" s="367" t="s">
        <v>1324</v>
      </c>
      <c r="AP1246" s="370" t="s">
        <v>716</v>
      </c>
      <c r="AQ1246" s="376" t="s">
        <v>667</v>
      </c>
      <c r="AR1246" s="369">
        <v>5.3333333333333332E-3</v>
      </c>
      <c r="AS1246" s="369">
        <v>5.3333333333333332E-3</v>
      </c>
      <c r="AT1246" s="369"/>
      <c r="AX1246" s="680"/>
      <c r="AY1246" s="681"/>
      <c r="AZ1246" s="681"/>
      <c r="BA1246" s="681"/>
      <c r="BB1246" s="682"/>
      <c r="BC1246" s="681"/>
      <c r="BD1246" s="681"/>
      <c r="BE1246" s="681"/>
      <c r="BF1246" s="681"/>
      <c r="BG1246" s="682"/>
      <c r="BH1246" s="682"/>
      <c r="BI1246" s="683"/>
      <c r="BJ1246" s="683"/>
      <c r="BK1246" s="683"/>
      <c r="BL1246" s="682"/>
      <c r="BM1246" s="682"/>
      <c r="BN1246" s="682"/>
      <c r="BO1246" s="682"/>
      <c r="BP1246" s="682"/>
      <c r="BQ1246" s="682"/>
      <c r="BR1246" s="682"/>
      <c r="BS1246" s="682"/>
      <c r="BT1246" s="685"/>
      <c r="BU1246" s="686"/>
      <c r="BV1246" s="684"/>
      <c r="BW1246" s="687"/>
    </row>
    <row r="1247" spans="2:75" ht="15.75" customHeight="1">
      <c r="B1247" s="363" t="s">
        <v>1225</v>
      </c>
      <c r="C1247" s="364">
        <v>35471498000155</v>
      </c>
      <c r="D1247" s="365" t="s">
        <v>14</v>
      </c>
      <c r="E1247" s="365" t="s">
        <v>607</v>
      </c>
      <c r="F1247" s="365" t="s">
        <v>1317</v>
      </c>
      <c r="G1247" s="366"/>
      <c r="H1247" s="366" t="s">
        <v>34</v>
      </c>
      <c r="I1247" s="366" t="s">
        <v>34</v>
      </c>
      <c r="J1247" s="366" t="s">
        <v>608</v>
      </c>
      <c r="K1247" s="367" t="s">
        <v>48</v>
      </c>
      <c r="L1247" s="368"/>
      <c r="M1247" s="368" t="s">
        <v>34</v>
      </c>
      <c r="N1247" s="367">
        <v>529478</v>
      </c>
      <c r="O1247" s="367" t="s">
        <v>1321</v>
      </c>
      <c r="P1247" s="371">
        <v>43896</v>
      </c>
      <c r="Q1247" s="372">
        <v>575605236.67999995</v>
      </c>
      <c r="R1247" s="372">
        <v>575692570.7237699</v>
      </c>
      <c r="S1247" s="367">
        <v>62</v>
      </c>
      <c r="T1247" s="369">
        <v>6.6221561566536469E-2</v>
      </c>
      <c r="U1247" s="369">
        <v>0.85605905158559581</v>
      </c>
      <c r="V1247" s="369">
        <v>-4.7959387822627098E-2</v>
      </c>
      <c r="W1247" s="369">
        <v>-0.47016236415944074</v>
      </c>
      <c r="X1247" s="369">
        <v>0.79757194278827592</v>
      </c>
      <c r="Y1247" s="369">
        <v>6.0481329295212074</v>
      </c>
      <c r="Z1247" s="369" t="s">
        <v>1421</v>
      </c>
      <c r="AA1247" s="369" t="s">
        <v>1421</v>
      </c>
      <c r="AB1247" s="369">
        <v>0.25737788615662338</v>
      </c>
      <c r="AC1247" s="373">
        <v>-0.44006194741590204</v>
      </c>
      <c r="AD1247" s="555">
        <v>29088425000186</v>
      </c>
      <c r="AE1247" s="370" t="s">
        <v>2429</v>
      </c>
      <c r="AF1247" s="370" t="s">
        <v>2278</v>
      </c>
      <c r="AG1247" s="374" t="s">
        <v>1444</v>
      </c>
      <c r="AH1247" s="374" t="s">
        <v>2282</v>
      </c>
      <c r="AI1247" s="374">
        <v>50</v>
      </c>
      <c r="AJ1247" s="374">
        <v>50</v>
      </c>
      <c r="AK1247" s="374">
        <v>30</v>
      </c>
      <c r="AL1247" s="369">
        <v>0.02</v>
      </c>
      <c r="AM1247" s="369">
        <v>0.2</v>
      </c>
      <c r="AN1247" s="369" t="s">
        <v>2329</v>
      </c>
      <c r="AO1247" s="367" t="s">
        <v>1324</v>
      </c>
      <c r="AP1247" s="370" t="s">
        <v>716</v>
      </c>
      <c r="AQ1247" s="376" t="s">
        <v>681</v>
      </c>
      <c r="AR1247" s="369">
        <v>5.3333333333333332E-3</v>
      </c>
      <c r="AS1247" s="369">
        <v>5.3333333333333332E-3</v>
      </c>
      <c r="AT1247" s="369"/>
      <c r="AX1247" s="680"/>
      <c r="AY1247" s="681"/>
      <c r="AZ1247" s="681"/>
      <c r="BA1247" s="681"/>
      <c r="BB1247" s="682"/>
      <c r="BC1247" s="681"/>
      <c r="BD1247" s="681"/>
      <c r="BE1247" s="681"/>
      <c r="BF1247" s="681"/>
      <c r="BG1247" s="682"/>
      <c r="BH1247" s="682"/>
      <c r="BI1247" s="683"/>
      <c r="BJ1247" s="683"/>
      <c r="BK1247" s="683"/>
      <c r="BL1247" s="682"/>
      <c r="BM1247" s="682"/>
      <c r="BN1247" s="682"/>
      <c r="BO1247" s="682"/>
      <c r="BP1247" s="682"/>
      <c r="BQ1247" s="682"/>
      <c r="BR1247" s="682"/>
      <c r="BS1247" s="682"/>
      <c r="BT1247" s="685"/>
      <c r="BU1247" s="686"/>
      <c r="BV1247" s="684"/>
      <c r="BW1247" s="687"/>
    </row>
    <row r="1248" spans="2:75" ht="15.75" customHeight="1">
      <c r="B1248" s="363" t="s">
        <v>597</v>
      </c>
      <c r="C1248" s="364">
        <v>41574875000184</v>
      </c>
      <c r="D1248" s="365" t="s">
        <v>14</v>
      </c>
      <c r="E1248" s="365" t="s">
        <v>607</v>
      </c>
      <c r="F1248" s="365"/>
      <c r="G1248" s="366"/>
      <c r="H1248" s="366" t="s">
        <v>34</v>
      </c>
      <c r="I1248" s="366" t="s">
        <v>34</v>
      </c>
      <c r="J1248" s="366" t="s">
        <v>608</v>
      </c>
      <c r="K1248" s="367" t="s">
        <v>48</v>
      </c>
      <c r="L1248" s="368"/>
      <c r="M1248" s="368" t="s">
        <v>34</v>
      </c>
      <c r="N1248" s="367">
        <v>624438</v>
      </c>
      <c r="O1248" s="367" t="s">
        <v>1321</v>
      </c>
      <c r="P1248" s="371">
        <v>44355</v>
      </c>
      <c r="Q1248" s="372">
        <v>1313299.49</v>
      </c>
      <c r="R1248" s="372">
        <v>1161445.4335317465</v>
      </c>
      <c r="S1248" s="367">
        <v>92</v>
      </c>
      <c r="T1248" s="369">
        <v>4.1650050562613394E-2</v>
      </c>
      <c r="U1248" s="369">
        <v>0.53841833293675023</v>
      </c>
      <c r="V1248" s="369">
        <v>-0.1013695909350677</v>
      </c>
      <c r="W1248" s="369">
        <v>-0.99376094424251415</v>
      </c>
      <c r="X1248" s="369" t="s">
        <v>1421</v>
      </c>
      <c r="Y1248" s="369" t="s">
        <v>1421</v>
      </c>
      <c r="Z1248" s="369" t="s">
        <v>1421</v>
      </c>
      <c r="AA1248" s="369" t="s">
        <v>1421</v>
      </c>
      <c r="AB1248" s="369">
        <v>0.26291768092307594</v>
      </c>
      <c r="AC1248" s="373">
        <v>-0.64449549948324258</v>
      </c>
      <c r="AD1248" s="555">
        <v>29088425000186</v>
      </c>
      <c r="AE1248" s="370" t="s">
        <v>2429</v>
      </c>
      <c r="AF1248" s="370" t="s">
        <v>2278</v>
      </c>
      <c r="AG1248" s="374" t="s">
        <v>1444</v>
      </c>
      <c r="AH1248" s="374" t="s">
        <v>2282</v>
      </c>
      <c r="AI1248" s="374">
        <v>50</v>
      </c>
      <c r="AJ1248" s="374">
        <v>50</v>
      </c>
      <c r="AK1248" s="374">
        <v>30</v>
      </c>
      <c r="AL1248" s="369">
        <v>0.02</v>
      </c>
      <c r="AM1248" s="369">
        <v>0.2</v>
      </c>
      <c r="AN1248" s="369" t="s">
        <v>34</v>
      </c>
      <c r="AO1248" s="367" t="s">
        <v>1324</v>
      </c>
      <c r="AP1248" s="370" t="s">
        <v>716</v>
      </c>
      <c r="AQ1248" s="376" t="s">
        <v>681</v>
      </c>
      <c r="AR1248" s="369">
        <v>5.3333333333333332E-3</v>
      </c>
      <c r="AS1248" s="369">
        <v>5.3333333333333332E-3</v>
      </c>
      <c r="AT1248" s="369"/>
      <c r="AX1248" s="680"/>
      <c r="AY1248" s="681"/>
      <c r="AZ1248" s="681"/>
      <c r="BA1248" s="681"/>
      <c r="BB1248" s="682"/>
      <c r="BC1248" s="681"/>
      <c r="BD1248" s="681"/>
      <c r="BE1248" s="681"/>
      <c r="BF1248" s="681"/>
      <c r="BG1248" s="682"/>
      <c r="BH1248" s="682"/>
      <c r="BI1248" s="683"/>
      <c r="BJ1248" s="683"/>
      <c r="BK1248" s="683"/>
      <c r="BL1248" s="682"/>
      <c r="BM1248" s="682"/>
      <c r="BN1248" s="682"/>
      <c r="BO1248" s="682"/>
      <c r="BP1248" s="682"/>
      <c r="BQ1248" s="682"/>
      <c r="BR1248" s="682"/>
      <c r="BS1248" s="682"/>
      <c r="BT1248" s="685"/>
      <c r="BU1248" s="686"/>
      <c r="BV1248" s="684"/>
      <c r="BW1248" s="687"/>
    </row>
    <row r="1249" spans="2:75" ht="15.75" customHeight="1">
      <c r="B1249" s="363" t="s">
        <v>1226</v>
      </c>
      <c r="C1249" s="364">
        <v>29177013000112</v>
      </c>
      <c r="D1249" s="365" t="s">
        <v>14</v>
      </c>
      <c r="E1249" s="365" t="s">
        <v>607</v>
      </c>
      <c r="F1249" s="365"/>
      <c r="G1249" s="366"/>
      <c r="H1249" s="366" t="s">
        <v>34</v>
      </c>
      <c r="I1249" s="366" t="s">
        <v>34</v>
      </c>
      <c r="J1249" s="366" t="s">
        <v>608</v>
      </c>
      <c r="K1249" s="367" t="s">
        <v>48</v>
      </c>
      <c r="L1249" s="368" t="s">
        <v>715</v>
      </c>
      <c r="M1249" s="368" t="s">
        <v>34</v>
      </c>
      <c r="N1249" s="367">
        <v>463396</v>
      </c>
      <c r="O1249" s="367" t="s">
        <v>1321</v>
      </c>
      <c r="P1249" s="371">
        <v>43214</v>
      </c>
      <c r="Q1249" s="372">
        <v>166381883.96000001</v>
      </c>
      <c r="R1249" s="372">
        <v>196252438.27472204</v>
      </c>
      <c r="S1249" s="367">
        <v>32</v>
      </c>
      <c r="T1249" s="369">
        <v>6.5893072764172E-2</v>
      </c>
      <c r="U1249" s="369">
        <v>0.8518126127225365</v>
      </c>
      <c r="V1249" s="369">
        <v>-4.1467529488986465E-2</v>
      </c>
      <c r="W1249" s="369">
        <v>-0.4065204454339349</v>
      </c>
      <c r="X1249" s="369">
        <v>0.78473043079327742</v>
      </c>
      <c r="Y1249" s="369">
        <v>5.9507534112670033</v>
      </c>
      <c r="Z1249" s="369">
        <v>1.3465565881379415</v>
      </c>
      <c r="AA1249" s="369">
        <v>7.6542641848166255</v>
      </c>
      <c r="AB1249" s="369">
        <v>0.25070727134656184</v>
      </c>
      <c r="AC1249" s="373">
        <v>-0.43143746333503347</v>
      </c>
      <c r="AD1249" s="555">
        <v>29088425000186</v>
      </c>
      <c r="AE1249" s="370" t="s">
        <v>2429</v>
      </c>
      <c r="AF1249" s="370" t="s">
        <v>2278</v>
      </c>
      <c r="AG1249" s="374" t="s">
        <v>1444</v>
      </c>
      <c r="AH1249" s="374" t="s">
        <v>2282</v>
      </c>
      <c r="AI1249" s="374">
        <v>50</v>
      </c>
      <c r="AJ1249" s="374">
        <v>50</v>
      </c>
      <c r="AK1249" s="374">
        <v>30</v>
      </c>
      <c r="AL1249" s="369">
        <v>0.02</v>
      </c>
      <c r="AM1249" s="369">
        <v>0.2</v>
      </c>
      <c r="AN1249" s="369" t="s">
        <v>34</v>
      </c>
      <c r="AO1249" s="367" t="s">
        <v>1324</v>
      </c>
      <c r="AP1249" s="370" t="s">
        <v>716</v>
      </c>
      <c r="AQ1249" s="376" t="s">
        <v>681</v>
      </c>
      <c r="AR1249" s="369">
        <v>5.3333333333333332E-3</v>
      </c>
      <c r="AS1249" s="369">
        <v>5.3333333333333332E-3</v>
      </c>
      <c r="AT1249" s="369"/>
      <c r="AX1249" s="680"/>
      <c r="AY1249" s="681"/>
      <c r="AZ1249" s="681"/>
      <c r="BA1249" s="681"/>
      <c r="BB1249" s="682"/>
      <c r="BC1249" s="681"/>
      <c r="BD1249" s="681"/>
      <c r="BE1249" s="681"/>
      <c r="BF1249" s="681"/>
      <c r="BG1249" s="682"/>
      <c r="BH1249" s="682"/>
      <c r="BI1249" s="683"/>
      <c r="BJ1249" s="683"/>
      <c r="BK1249" s="683"/>
      <c r="BL1249" s="682"/>
      <c r="BM1249" s="682"/>
      <c r="BN1249" s="682"/>
      <c r="BO1249" s="682"/>
      <c r="BP1249" s="682"/>
      <c r="BQ1249" s="682"/>
      <c r="BR1249" s="682"/>
      <c r="BS1249" s="682"/>
      <c r="BT1249" s="685"/>
      <c r="BU1249" s="686"/>
      <c r="BV1249" s="684"/>
      <c r="BW1249" s="687"/>
    </row>
    <row r="1250" spans="2:75" ht="15.75" customHeight="1">
      <c r="B1250" s="363" t="s">
        <v>598</v>
      </c>
      <c r="C1250" s="364">
        <v>42887842000157</v>
      </c>
      <c r="D1250" s="365" t="s">
        <v>14</v>
      </c>
      <c r="E1250" s="365" t="s">
        <v>607</v>
      </c>
      <c r="F1250" s="365"/>
      <c r="G1250" s="366"/>
      <c r="H1250" s="366" t="s">
        <v>34</v>
      </c>
      <c r="I1250" s="366" t="s">
        <v>34</v>
      </c>
      <c r="J1250" s="366" t="s">
        <v>608</v>
      </c>
      <c r="K1250" s="367" t="s">
        <v>48</v>
      </c>
      <c r="L1250" s="368"/>
      <c r="M1250" s="368" t="s">
        <v>34</v>
      </c>
      <c r="N1250" s="367">
        <v>610828</v>
      </c>
      <c r="O1250" s="367" t="s">
        <v>1321</v>
      </c>
      <c r="P1250" s="371">
        <v>44440</v>
      </c>
      <c r="Q1250" s="372">
        <v>33668951.579999998</v>
      </c>
      <c r="R1250" s="372" t="s">
        <v>1421</v>
      </c>
      <c r="S1250" s="367">
        <v>32</v>
      </c>
      <c r="T1250" s="369">
        <v>-2.1475059800919016E-2</v>
      </c>
      <c r="U1250" s="369">
        <v>-0.27761228957803036</v>
      </c>
      <c r="V1250" s="369" t="s">
        <v>1421</v>
      </c>
      <c r="W1250" s="369" t="s">
        <v>1421</v>
      </c>
      <c r="X1250" s="369" t="s">
        <v>1421</v>
      </c>
      <c r="Y1250" s="369" t="s">
        <v>1421</v>
      </c>
      <c r="Z1250" s="369" t="s">
        <v>1421</v>
      </c>
      <c r="AA1250" s="369" t="s">
        <v>1421</v>
      </c>
      <c r="AB1250" s="369" t="s">
        <v>1421</v>
      </c>
      <c r="AC1250" s="373" t="s">
        <v>1421</v>
      </c>
      <c r="AD1250" s="555">
        <v>43104134000165</v>
      </c>
      <c r="AE1250" s="370" t="s">
        <v>2429</v>
      </c>
      <c r="AF1250" s="370" t="s">
        <v>2278</v>
      </c>
      <c r="AG1250" s="374" t="s">
        <v>1444</v>
      </c>
      <c r="AH1250" s="374" t="s">
        <v>2282</v>
      </c>
      <c r="AI1250" s="374">
        <v>50</v>
      </c>
      <c r="AJ1250" s="374">
        <v>50</v>
      </c>
      <c r="AK1250" s="374">
        <v>30</v>
      </c>
      <c r="AL1250" s="369">
        <v>0.02</v>
      </c>
      <c r="AM1250" s="369">
        <v>0.2</v>
      </c>
      <c r="AN1250" s="369" t="s">
        <v>34</v>
      </c>
      <c r="AO1250" s="367" t="s">
        <v>1324</v>
      </c>
      <c r="AP1250" s="370" t="s">
        <v>716</v>
      </c>
      <c r="AQ1250" s="376" t="s">
        <v>681</v>
      </c>
      <c r="AR1250" s="369">
        <v>5.3333333333333332E-3</v>
      </c>
      <c r="AS1250" s="369">
        <v>5.3333333333333332E-3</v>
      </c>
      <c r="AT1250" s="369"/>
      <c r="AX1250" s="680"/>
      <c r="AY1250" s="681"/>
      <c r="AZ1250" s="681"/>
      <c r="BA1250" s="681"/>
      <c r="BB1250" s="682"/>
      <c r="BC1250" s="681"/>
      <c r="BD1250" s="681"/>
      <c r="BE1250" s="681"/>
      <c r="BF1250" s="681"/>
      <c r="BG1250" s="682"/>
      <c r="BH1250" s="682"/>
      <c r="BI1250" s="683"/>
      <c r="BJ1250" s="683"/>
      <c r="BK1250" s="683"/>
      <c r="BL1250" s="682"/>
      <c r="BM1250" s="682"/>
      <c r="BN1250" s="682"/>
      <c r="BO1250" s="682"/>
      <c r="BP1250" s="682"/>
      <c r="BQ1250" s="682"/>
      <c r="BR1250" s="682"/>
      <c r="BS1250" s="682"/>
      <c r="BT1250" s="685"/>
      <c r="BU1250" s="686"/>
      <c r="BV1250" s="684"/>
      <c r="BW1250" s="687"/>
    </row>
    <row r="1251" spans="2:75" ht="15.75" customHeight="1">
      <c r="B1251" s="363" t="s">
        <v>1227</v>
      </c>
      <c r="C1251" s="364">
        <v>40265153000185</v>
      </c>
      <c r="D1251" s="365" t="s">
        <v>14</v>
      </c>
      <c r="E1251" s="365" t="s">
        <v>607</v>
      </c>
      <c r="F1251" s="365"/>
      <c r="G1251" s="366"/>
      <c r="H1251" s="366" t="s">
        <v>34</v>
      </c>
      <c r="I1251" s="366" t="s">
        <v>34</v>
      </c>
      <c r="J1251" s="366" t="s">
        <v>608</v>
      </c>
      <c r="K1251" s="367" t="s">
        <v>48</v>
      </c>
      <c r="L1251" s="368"/>
      <c r="M1251" s="368" t="s">
        <v>34</v>
      </c>
      <c r="N1251" s="367">
        <v>573035</v>
      </c>
      <c r="O1251" s="367" t="s">
        <v>1321</v>
      </c>
      <c r="P1251" s="371">
        <v>44232</v>
      </c>
      <c r="Q1251" s="372">
        <v>28673784.129999999</v>
      </c>
      <c r="R1251" s="372">
        <v>26997006.577896815</v>
      </c>
      <c r="S1251" s="367">
        <v>32</v>
      </c>
      <c r="T1251" s="369">
        <v>6.4031713230003895E-3</v>
      </c>
      <c r="U1251" s="369">
        <v>8.2775045472164521E-2</v>
      </c>
      <c r="V1251" s="369">
        <v>-1.9665567706194431E-2</v>
      </c>
      <c r="W1251" s="369">
        <v>-0.19278831997350232</v>
      </c>
      <c r="X1251" s="369" t="s">
        <v>1421</v>
      </c>
      <c r="Y1251" s="369" t="s">
        <v>1421</v>
      </c>
      <c r="Z1251" s="369" t="s">
        <v>1421</v>
      </c>
      <c r="AA1251" s="369" t="s">
        <v>1421</v>
      </c>
      <c r="AB1251" s="369">
        <v>0.19124022744236471</v>
      </c>
      <c r="AC1251" s="373">
        <v>-0.51657014692408165</v>
      </c>
      <c r="AD1251" s="555">
        <v>40265107000186</v>
      </c>
      <c r="AE1251" s="370" t="s">
        <v>2429</v>
      </c>
      <c r="AF1251" s="370" t="s">
        <v>2278</v>
      </c>
      <c r="AG1251" s="374" t="s">
        <v>1444</v>
      </c>
      <c r="AH1251" s="374" t="s">
        <v>2282</v>
      </c>
      <c r="AI1251" s="374">
        <v>50</v>
      </c>
      <c r="AJ1251" s="374">
        <v>50</v>
      </c>
      <c r="AK1251" s="374">
        <v>30</v>
      </c>
      <c r="AL1251" s="369">
        <v>0.02</v>
      </c>
      <c r="AM1251" s="369">
        <v>0.2</v>
      </c>
      <c r="AN1251" s="369" t="s">
        <v>34</v>
      </c>
      <c r="AO1251" s="367" t="s">
        <v>1324</v>
      </c>
      <c r="AP1251" s="370" t="s">
        <v>716</v>
      </c>
      <c r="AQ1251" s="376" t="s">
        <v>659</v>
      </c>
      <c r="AR1251" s="369">
        <v>5.3333333333333332E-3</v>
      </c>
      <c r="AS1251" s="369">
        <v>5.3333333333333332E-3</v>
      </c>
      <c r="AT1251" s="369"/>
      <c r="AX1251" s="680"/>
      <c r="AY1251" s="681"/>
      <c r="AZ1251" s="681"/>
      <c r="BA1251" s="681"/>
      <c r="BB1251" s="682"/>
      <c r="BC1251" s="681"/>
      <c r="BD1251" s="681"/>
      <c r="BE1251" s="681"/>
      <c r="BF1251" s="681"/>
      <c r="BG1251" s="682"/>
      <c r="BH1251" s="682"/>
      <c r="BI1251" s="683"/>
      <c r="BJ1251" s="683"/>
      <c r="BK1251" s="683"/>
      <c r="BL1251" s="682"/>
      <c r="BM1251" s="682"/>
      <c r="BN1251" s="682"/>
      <c r="BO1251" s="682"/>
      <c r="BP1251" s="682"/>
      <c r="BQ1251" s="682"/>
      <c r="BR1251" s="682"/>
      <c r="BS1251" s="682"/>
      <c r="BT1251" s="685"/>
      <c r="BU1251" s="686"/>
      <c r="BV1251" s="684"/>
      <c r="BW1251" s="687"/>
    </row>
    <row r="1252" spans="2:75" ht="15.75" customHeight="1">
      <c r="B1252" s="363" t="s">
        <v>1308</v>
      </c>
      <c r="C1252" s="364">
        <v>46521638000179</v>
      </c>
      <c r="D1252" s="365" t="s">
        <v>11</v>
      </c>
      <c r="E1252" s="365" t="s">
        <v>620</v>
      </c>
      <c r="F1252" s="365" t="s">
        <v>663</v>
      </c>
      <c r="G1252" s="366" t="s">
        <v>738</v>
      </c>
      <c r="H1252" s="366" t="s">
        <v>34</v>
      </c>
      <c r="I1252" s="366"/>
      <c r="J1252" s="366" t="s">
        <v>608</v>
      </c>
      <c r="K1252" s="367" t="s">
        <v>48</v>
      </c>
      <c r="L1252" s="368"/>
      <c r="M1252" s="368" t="s">
        <v>34</v>
      </c>
      <c r="N1252" s="367">
        <v>658626</v>
      </c>
      <c r="O1252" s="367" t="s">
        <v>1321</v>
      </c>
      <c r="P1252" s="371">
        <v>44742</v>
      </c>
      <c r="Q1252" s="372">
        <v>13011882.25</v>
      </c>
      <c r="R1252" s="372" t="s">
        <v>1421</v>
      </c>
      <c r="S1252" s="367">
        <v>31</v>
      </c>
      <c r="T1252" s="369" t="s">
        <v>1421</v>
      </c>
      <c r="U1252" s="369" t="s">
        <v>1421</v>
      </c>
      <c r="V1252" s="369" t="s">
        <v>1421</v>
      </c>
      <c r="W1252" s="369" t="s">
        <v>1421</v>
      </c>
      <c r="X1252" s="369" t="s">
        <v>1421</v>
      </c>
      <c r="Y1252" s="369" t="s">
        <v>1421</v>
      </c>
      <c r="Z1252" s="369" t="s">
        <v>1421</v>
      </c>
      <c r="AA1252" s="369" t="s">
        <v>1421</v>
      </c>
      <c r="AB1252" s="369" t="s">
        <v>1421</v>
      </c>
      <c r="AC1252" s="373" t="s">
        <v>1421</v>
      </c>
      <c r="AD1252" s="555">
        <v>46539828000113</v>
      </c>
      <c r="AE1252" s="370" t="s">
        <v>2429</v>
      </c>
      <c r="AF1252" s="370" t="s">
        <v>2278</v>
      </c>
      <c r="AG1252" s="374" t="s">
        <v>1444</v>
      </c>
      <c r="AH1252" s="374" t="s">
        <v>2282</v>
      </c>
      <c r="AI1252" s="374">
        <v>0</v>
      </c>
      <c r="AJ1252" s="374">
        <v>0</v>
      </c>
      <c r="AK1252" s="374">
        <v>0</v>
      </c>
      <c r="AL1252" s="369">
        <v>0.01</v>
      </c>
      <c r="AM1252" s="369">
        <v>0.2</v>
      </c>
      <c r="AN1252" s="369" t="s">
        <v>2296</v>
      </c>
      <c r="AO1252" s="367" t="s">
        <v>1324</v>
      </c>
      <c r="AP1252" s="370" t="s">
        <v>13</v>
      </c>
      <c r="AQ1252" s="376" t="s">
        <v>668</v>
      </c>
      <c r="AR1252" s="369">
        <v>2.6666666666666666E-3</v>
      </c>
      <c r="AS1252" s="369">
        <v>2.6666666666666666E-3</v>
      </c>
      <c r="AT1252" s="369"/>
      <c r="AX1252" s="680"/>
      <c r="AY1252" s="681"/>
      <c r="AZ1252" s="681"/>
      <c r="BA1252" s="681"/>
      <c r="BB1252" s="682"/>
      <c r="BC1252" s="681"/>
      <c r="BD1252" s="681"/>
      <c r="BE1252" s="681"/>
      <c r="BF1252" s="681"/>
      <c r="BG1252" s="682"/>
      <c r="BH1252" s="682"/>
      <c r="BI1252" s="683"/>
      <c r="BJ1252" s="683"/>
      <c r="BK1252" s="683"/>
      <c r="BL1252" s="682"/>
      <c r="BM1252" s="682"/>
      <c r="BN1252" s="682"/>
      <c r="BO1252" s="682"/>
      <c r="BP1252" s="682"/>
      <c r="BQ1252" s="682"/>
      <c r="BR1252" s="682"/>
      <c r="BS1252" s="682"/>
      <c r="BT1252" s="685"/>
      <c r="BU1252" s="686"/>
      <c r="BV1252" s="684"/>
      <c r="BW1252" s="687"/>
    </row>
    <row r="1253" spans="2:75" ht="15.75" customHeight="1">
      <c r="B1253" s="363" t="s">
        <v>1228</v>
      </c>
      <c r="C1253" s="364">
        <v>8968733000126</v>
      </c>
      <c r="D1253" s="365" t="s">
        <v>14</v>
      </c>
      <c r="E1253" s="365" t="s">
        <v>607</v>
      </c>
      <c r="F1253" s="365" t="s">
        <v>1317</v>
      </c>
      <c r="G1253" s="366"/>
      <c r="H1253" s="366" t="s">
        <v>34</v>
      </c>
      <c r="I1253" s="366" t="s">
        <v>34</v>
      </c>
      <c r="J1253" s="366" t="s">
        <v>608</v>
      </c>
      <c r="K1253" s="367" t="s">
        <v>48</v>
      </c>
      <c r="L1253" s="368" t="s">
        <v>1339</v>
      </c>
      <c r="M1253" s="368" t="s">
        <v>34</v>
      </c>
      <c r="N1253" s="367">
        <v>475823</v>
      </c>
      <c r="O1253" s="367" t="s">
        <v>1321</v>
      </c>
      <c r="P1253" s="371">
        <v>43298</v>
      </c>
      <c r="Q1253" s="372">
        <v>252908691.58000001</v>
      </c>
      <c r="R1253" s="372">
        <v>272855102.75111109</v>
      </c>
      <c r="S1253" s="367">
        <v>32</v>
      </c>
      <c r="T1253" s="369">
        <v>6.2686164008815215E-2</v>
      </c>
      <c r="U1253" s="369">
        <v>0.81035627731320137</v>
      </c>
      <c r="V1253" s="369">
        <v>-6.0534315190900023E-2</v>
      </c>
      <c r="W1253" s="369">
        <v>-0.59343869959696416</v>
      </c>
      <c r="X1253" s="369">
        <v>0.91773725006161389</v>
      </c>
      <c r="Y1253" s="369">
        <v>6.9593682838707274</v>
      </c>
      <c r="Z1253" s="369">
        <v>1.2319401624361705</v>
      </c>
      <c r="AA1253" s="369">
        <v>7.0027472638278656</v>
      </c>
      <c r="AB1253" s="369">
        <v>0.2314926452748359</v>
      </c>
      <c r="AC1253" s="373">
        <v>-0.57399491205192155</v>
      </c>
      <c r="AD1253" s="555">
        <v>42190558000127</v>
      </c>
      <c r="AE1253" s="370" t="s">
        <v>2429</v>
      </c>
      <c r="AF1253" s="370" t="s">
        <v>2278</v>
      </c>
      <c r="AG1253" s="374" t="s">
        <v>1444</v>
      </c>
      <c r="AH1253" s="374" t="s">
        <v>2282</v>
      </c>
      <c r="AI1253" s="374">
        <v>50</v>
      </c>
      <c r="AJ1253" s="374">
        <v>50</v>
      </c>
      <c r="AK1253" s="374">
        <v>30</v>
      </c>
      <c r="AL1253" s="369">
        <v>0.02</v>
      </c>
      <c r="AM1253" s="369">
        <v>0.2</v>
      </c>
      <c r="AN1253" s="369" t="s">
        <v>2296</v>
      </c>
      <c r="AO1253" s="367" t="s">
        <v>1324</v>
      </c>
      <c r="AP1253" s="370" t="s">
        <v>716</v>
      </c>
      <c r="AQ1253" s="376" t="s">
        <v>659</v>
      </c>
      <c r="AR1253" s="369">
        <v>5.3333333333333332E-3</v>
      </c>
      <c r="AS1253" s="369">
        <v>5.3333333333333332E-3</v>
      </c>
      <c r="AT1253" s="369"/>
      <c r="AX1253" s="680"/>
      <c r="AY1253" s="681"/>
      <c r="AZ1253" s="681"/>
      <c r="BA1253" s="681"/>
      <c r="BB1253" s="682"/>
      <c r="BC1253" s="681"/>
      <c r="BD1253" s="681"/>
      <c r="BE1253" s="681"/>
      <c r="BF1253" s="681"/>
      <c r="BG1253" s="682"/>
      <c r="BH1253" s="682"/>
      <c r="BI1253" s="683"/>
      <c r="BJ1253" s="683"/>
      <c r="BK1253" s="683"/>
      <c r="BL1253" s="682"/>
      <c r="BM1253" s="682"/>
      <c r="BN1253" s="682"/>
      <c r="BO1253" s="682"/>
      <c r="BP1253" s="682"/>
      <c r="BQ1253" s="682"/>
      <c r="BR1253" s="682"/>
      <c r="BS1253" s="682"/>
      <c r="BT1253" s="685"/>
      <c r="BU1253" s="686"/>
      <c r="BV1253" s="684"/>
      <c r="BW1253" s="687"/>
    </row>
    <row r="1254" spans="2:75" ht="15.75" customHeight="1">
      <c r="B1254" s="363" t="s">
        <v>408</v>
      </c>
      <c r="C1254" s="364">
        <v>36492413000188</v>
      </c>
      <c r="D1254" s="365" t="s">
        <v>14</v>
      </c>
      <c r="E1254" s="365" t="s">
        <v>607</v>
      </c>
      <c r="F1254" s="365"/>
      <c r="G1254" s="366"/>
      <c r="H1254" s="366" t="s">
        <v>34</v>
      </c>
      <c r="I1254" s="366" t="s">
        <v>34</v>
      </c>
      <c r="J1254" s="366" t="s">
        <v>608</v>
      </c>
      <c r="K1254" s="367" t="s">
        <v>48</v>
      </c>
      <c r="L1254" s="368"/>
      <c r="M1254" s="368" t="s">
        <v>1418</v>
      </c>
      <c r="N1254" s="367">
        <v>536830</v>
      </c>
      <c r="O1254" s="367" t="s">
        <v>1321</v>
      </c>
      <c r="P1254" s="371">
        <v>43938</v>
      </c>
      <c r="Q1254" s="372">
        <v>145753010.94999999</v>
      </c>
      <c r="R1254" s="372">
        <v>154767078.86511895</v>
      </c>
      <c r="S1254" s="367">
        <v>3</v>
      </c>
      <c r="T1254" s="369">
        <v>-8.1911802313621496E-2</v>
      </c>
      <c r="U1254" s="369">
        <v>-1.0588898561658175</v>
      </c>
      <c r="V1254" s="369">
        <v>-0.19253177157154056</v>
      </c>
      <c r="W1254" s="369">
        <v>-1.8874551366807331</v>
      </c>
      <c r="X1254" s="369">
        <v>-0.1503905644867608</v>
      </c>
      <c r="Y1254" s="369">
        <v>-1.1404389705357516</v>
      </c>
      <c r="Z1254" s="369" t="s">
        <v>1421</v>
      </c>
      <c r="AA1254" s="369" t="s">
        <v>1421</v>
      </c>
      <c r="AB1254" s="369">
        <v>0.20547425247186274</v>
      </c>
      <c r="AC1254" s="373">
        <v>-1.4106686439403897</v>
      </c>
      <c r="AD1254" s="555">
        <v>36247991000159</v>
      </c>
      <c r="AE1254" s="370" t="s">
        <v>2584</v>
      </c>
      <c r="AF1254" s="370" t="s">
        <v>2278</v>
      </c>
      <c r="AG1254" s="374" t="s">
        <v>1444</v>
      </c>
      <c r="AH1254" s="374" t="s">
        <v>2282</v>
      </c>
      <c r="AI1254" s="374">
        <v>1000</v>
      </c>
      <c r="AJ1254" s="374">
        <v>500</v>
      </c>
      <c r="AK1254" s="374">
        <v>0</v>
      </c>
      <c r="AL1254" s="369">
        <v>1.4999999999999999E-2</v>
      </c>
      <c r="AM1254" s="369">
        <v>0.2</v>
      </c>
      <c r="AN1254" s="369" t="s">
        <v>34</v>
      </c>
      <c r="AO1254" s="367" t="s">
        <v>1324</v>
      </c>
      <c r="AP1254" s="370" t="s">
        <v>716</v>
      </c>
      <c r="AQ1254" s="376" t="s">
        <v>659</v>
      </c>
      <c r="AR1254" s="369">
        <v>2.9999999999999996E-3</v>
      </c>
      <c r="AS1254" s="369">
        <v>2.9999999999999996E-3</v>
      </c>
      <c r="AT1254" s="369"/>
      <c r="AX1254" s="680"/>
      <c r="AY1254" s="681"/>
      <c r="AZ1254" s="681"/>
      <c r="BA1254" s="681"/>
      <c r="BB1254" s="682"/>
      <c r="BC1254" s="681"/>
      <c r="BD1254" s="681"/>
      <c r="BE1254" s="681"/>
      <c r="BF1254" s="681"/>
      <c r="BG1254" s="682"/>
      <c r="BH1254" s="682"/>
      <c r="BI1254" s="683"/>
      <c r="BJ1254" s="683"/>
      <c r="BK1254" s="683"/>
      <c r="BL1254" s="682"/>
      <c r="BM1254" s="682"/>
      <c r="BN1254" s="682"/>
      <c r="BO1254" s="682"/>
      <c r="BP1254" s="682"/>
      <c r="BQ1254" s="682"/>
      <c r="BR1254" s="682"/>
      <c r="BS1254" s="682"/>
      <c r="BT1254" s="685"/>
      <c r="BU1254" s="686"/>
      <c r="BV1254" s="684"/>
      <c r="BW1254" s="687"/>
    </row>
    <row r="1255" spans="2:75" ht="15.75" customHeight="1">
      <c r="B1255" s="363" t="s">
        <v>409</v>
      </c>
      <c r="C1255" s="364">
        <v>31951995000108</v>
      </c>
      <c r="D1255" s="365" t="s">
        <v>13</v>
      </c>
      <c r="E1255" s="365" t="s">
        <v>615</v>
      </c>
      <c r="F1255" s="365" t="s">
        <v>619</v>
      </c>
      <c r="G1255" s="366" t="s">
        <v>34</v>
      </c>
      <c r="H1255" s="366" t="s">
        <v>1337</v>
      </c>
      <c r="I1255" s="366" t="s">
        <v>34</v>
      </c>
      <c r="J1255" s="366"/>
      <c r="K1255" s="367" t="s">
        <v>48</v>
      </c>
      <c r="L1255" s="368"/>
      <c r="M1255" s="368" t="s">
        <v>1418</v>
      </c>
      <c r="N1255" s="367">
        <v>481025</v>
      </c>
      <c r="O1255" s="367" t="s">
        <v>1321</v>
      </c>
      <c r="P1255" s="371">
        <v>43437</v>
      </c>
      <c r="Q1255" s="372">
        <v>39912420.039999999</v>
      </c>
      <c r="R1255" s="372">
        <v>39051353.127539657</v>
      </c>
      <c r="S1255" s="367">
        <v>3</v>
      </c>
      <c r="T1255" s="369">
        <v>3.7925411552397259E-2</v>
      </c>
      <c r="U1255" s="369">
        <v>0.49026919747154885</v>
      </c>
      <c r="V1255" s="369">
        <v>4.4456028160231531E-2</v>
      </c>
      <c r="W1255" s="369">
        <v>0.43581772516061679</v>
      </c>
      <c r="X1255" s="369">
        <v>6.2485999237017698E-2</v>
      </c>
      <c r="Y1255" s="369">
        <v>0.47384268345528763</v>
      </c>
      <c r="Z1255" s="369">
        <v>1.9121156896784841E-2</v>
      </c>
      <c r="AA1255" s="369">
        <v>0.10869085465595496</v>
      </c>
      <c r="AB1255" s="369">
        <v>3.6458545162737097E-2</v>
      </c>
      <c r="AC1255" s="373">
        <v>-1.453429630443974</v>
      </c>
      <c r="AD1255" s="555">
        <v>0</v>
      </c>
      <c r="AE1255" s="370" t="s">
        <v>2585</v>
      </c>
      <c r="AF1255" s="370" t="s">
        <v>2278</v>
      </c>
      <c r="AG1255" s="374" t="s">
        <v>1444</v>
      </c>
      <c r="AH1255" s="374" t="s">
        <v>2282</v>
      </c>
      <c r="AI1255" s="374">
        <v>1000</v>
      </c>
      <c r="AJ1255" s="374">
        <v>1000</v>
      </c>
      <c r="AK1255" s="374">
        <v>1000</v>
      </c>
      <c r="AL1255" s="369">
        <v>0.02</v>
      </c>
      <c r="AM1255" s="369">
        <v>0.2</v>
      </c>
      <c r="AN1255" s="369" t="s">
        <v>34</v>
      </c>
      <c r="AO1255" s="367" t="s">
        <v>1324</v>
      </c>
      <c r="AP1255" s="370" t="s">
        <v>13</v>
      </c>
      <c r="AQ1255" s="376" t="s">
        <v>664</v>
      </c>
      <c r="AR1255" s="369">
        <v>2.6666666666666666E-3</v>
      </c>
      <c r="AS1255" s="369">
        <v>2.6666666666666666E-3</v>
      </c>
      <c r="AT1255" s="369"/>
      <c r="AX1255" s="680"/>
      <c r="AY1255" s="681"/>
      <c r="AZ1255" s="681"/>
      <c r="BA1255" s="681"/>
      <c r="BB1255" s="682"/>
      <c r="BC1255" s="681"/>
      <c r="BD1255" s="681"/>
      <c r="BE1255" s="681"/>
      <c r="BF1255" s="681"/>
      <c r="BG1255" s="682"/>
      <c r="BH1255" s="682"/>
      <c r="BI1255" s="683"/>
      <c r="BJ1255" s="683"/>
      <c r="BK1255" s="683"/>
      <c r="BL1255" s="682"/>
      <c r="BM1255" s="682"/>
      <c r="BN1255" s="682"/>
      <c r="BO1255" s="682"/>
      <c r="BP1255" s="682"/>
      <c r="BQ1255" s="682"/>
      <c r="BR1255" s="682"/>
      <c r="BS1255" s="682"/>
      <c r="BT1255" s="685"/>
      <c r="BU1255" s="686"/>
      <c r="BV1255" s="684"/>
      <c r="BW1255" s="687"/>
    </row>
    <row r="1256" spans="2:75" ht="15.75" customHeight="1">
      <c r="B1256" s="363" t="s">
        <v>410</v>
      </c>
      <c r="C1256" s="364">
        <v>31907986000101</v>
      </c>
      <c r="D1256" s="365" t="s">
        <v>14</v>
      </c>
      <c r="E1256" s="365" t="s">
        <v>607</v>
      </c>
      <c r="F1256" s="365"/>
      <c r="G1256" s="366"/>
      <c r="H1256" s="366" t="s">
        <v>34</v>
      </c>
      <c r="I1256" s="366" t="s">
        <v>34</v>
      </c>
      <c r="J1256" s="366" t="s">
        <v>608</v>
      </c>
      <c r="K1256" s="367" t="s">
        <v>48</v>
      </c>
      <c r="L1256" s="368"/>
      <c r="M1256" s="368" t="s">
        <v>1418</v>
      </c>
      <c r="N1256" s="367">
        <v>483801</v>
      </c>
      <c r="O1256" s="367" t="s">
        <v>1321</v>
      </c>
      <c r="P1256" s="371">
        <v>43437</v>
      </c>
      <c r="Q1256" s="372">
        <v>3380525.36</v>
      </c>
      <c r="R1256" s="372">
        <v>3563162.4878174602</v>
      </c>
      <c r="S1256" s="367">
        <v>3</v>
      </c>
      <c r="T1256" s="369">
        <v>-0.10122891808369849</v>
      </c>
      <c r="U1256" s="369">
        <v>-1.3086059820666851</v>
      </c>
      <c r="V1256" s="369">
        <v>-0.23363635753065015</v>
      </c>
      <c r="W1256" s="369">
        <v>-2.2904175219347844</v>
      </c>
      <c r="X1256" s="369">
        <v>-0.13899838162785683</v>
      </c>
      <c r="Y1256" s="369">
        <v>-1.0540499784064798</v>
      </c>
      <c r="Z1256" s="369">
        <v>-0.13275185406062162</v>
      </c>
      <c r="AA1256" s="369">
        <v>-0.75460457507347489</v>
      </c>
      <c r="AB1256" s="369">
        <v>0.29455608446101861</v>
      </c>
      <c r="AC1256" s="373">
        <v>-1.0855108376103244</v>
      </c>
      <c r="AD1256" s="555">
        <v>0</v>
      </c>
      <c r="AE1256" s="370" t="s">
        <v>2585</v>
      </c>
      <c r="AF1256" s="370" t="s">
        <v>2278</v>
      </c>
      <c r="AG1256" s="374" t="s">
        <v>1444</v>
      </c>
      <c r="AH1256" s="374" t="s">
        <v>2282</v>
      </c>
      <c r="AI1256" s="374">
        <v>1000</v>
      </c>
      <c r="AJ1256" s="374">
        <v>1000</v>
      </c>
      <c r="AK1256" s="374">
        <v>1000</v>
      </c>
      <c r="AL1256" s="369">
        <v>0.02</v>
      </c>
      <c r="AM1256" s="369">
        <v>0.2</v>
      </c>
      <c r="AN1256" s="369" t="s">
        <v>34</v>
      </c>
      <c r="AO1256" s="367" t="s">
        <v>1324</v>
      </c>
      <c r="AP1256" s="370" t="s">
        <v>716</v>
      </c>
      <c r="AQ1256" s="376" t="s">
        <v>659</v>
      </c>
      <c r="AR1256" s="369">
        <v>2.6666666666666666E-3</v>
      </c>
      <c r="AS1256" s="369">
        <v>2.6666666666666666E-3</v>
      </c>
      <c r="AT1256" s="369"/>
      <c r="AX1256" s="680"/>
      <c r="AY1256" s="681"/>
      <c r="AZ1256" s="681"/>
      <c r="BA1256" s="681"/>
      <c r="BB1256" s="682"/>
      <c r="BC1256" s="681"/>
      <c r="BD1256" s="681"/>
      <c r="BE1256" s="681"/>
      <c r="BF1256" s="681"/>
      <c r="BG1256" s="682"/>
      <c r="BH1256" s="682"/>
      <c r="BI1256" s="683"/>
      <c r="BJ1256" s="683"/>
      <c r="BK1256" s="683"/>
      <c r="BL1256" s="682"/>
      <c r="BM1256" s="682"/>
      <c r="BN1256" s="682"/>
      <c r="BO1256" s="682"/>
      <c r="BP1256" s="682"/>
      <c r="BQ1256" s="682"/>
      <c r="BR1256" s="682"/>
      <c r="BS1256" s="682"/>
      <c r="BT1256" s="685"/>
      <c r="BU1256" s="686"/>
      <c r="BV1256" s="684"/>
      <c r="BW1256" s="687"/>
    </row>
    <row r="1257" spans="2:75" ht="15.75" customHeight="1">
      <c r="B1257" s="363" t="s">
        <v>1229</v>
      </c>
      <c r="C1257" s="364">
        <v>5382556000103</v>
      </c>
      <c r="D1257" s="365" t="s">
        <v>14</v>
      </c>
      <c r="E1257" s="365" t="s">
        <v>607</v>
      </c>
      <c r="F1257" s="365"/>
      <c r="G1257" s="366"/>
      <c r="H1257" s="366" t="s">
        <v>34</v>
      </c>
      <c r="I1257" s="366" t="s">
        <v>34</v>
      </c>
      <c r="J1257" s="366" t="s">
        <v>608</v>
      </c>
      <c r="K1257" s="367" t="s">
        <v>48</v>
      </c>
      <c r="L1257" s="368"/>
      <c r="M1257" s="368" t="s">
        <v>34</v>
      </c>
      <c r="N1257" s="367">
        <v>147370</v>
      </c>
      <c r="O1257" s="367" t="s">
        <v>1321</v>
      </c>
      <c r="P1257" s="371">
        <v>38538</v>
      </c>
      <c r="Q1257" s="372">
        <v>21445441.859999999</v>
      </c>
      <c r="R1257" s="372">
        <v>26261499.53861111</v>
      </c>
      <c r="S1257" s="367">
        <v>32</v>
      </c>
      <c r="T1257" s="369">
        <v>-0.13200715215544423</v>
      </c>
      <c r="U1257" s="369">
        <v>-1.7064822212499735</v>
      </c>
      <c r="V1257" s="369">
        <v>-0.28501335083782531</v>
      </c>
      <c r="W1257" s="369">
        <v>-2.7940838474108722</v>
      </c>
      <c r="X1257" s="369">
        <v>-0.25740466417697694</v>
      </c>
      <c r="Y1257" s="369">
        <v>-1.9519463287268572</v>
      </c>
      <c r="Z1257" s="369">
        <v>-0.13131655743948578</v>
      </c>
      <c r="AA1257" s="369">
        <v>-0.74644588377262111</v>
      </c>
      <c r="AB1257" s="369">
        <v>0.32962426635766856</v>
      </c>
      <c r="AC1257" s="373">
        <v>-1.1475155482864354</v>
      </c>
      <c r="AD1257" s="555">
        <v>0</v>
      </c>
      <c r="AE1257" s="370" t="s">
        <v>2586</v>
      </c>
      <c r="AF1257" s="370" t="s">
        <v>2278</v>
      </c>
      <c r="AG1257" s="374" t="s">
        <v>1444</v>
      </c>
      <c r="AH1257" s="374" t="s">
        <v>2282</v>
      </c>
      <c r="AI1257" s="374">
        <v>1000</v>
      </c>
      <c r="AJ1257" s="374">
        <v>100</v>
      </c>
      <c r="AK1257" s="374">
        <v>100</v>
      </c>
      <c r="AL1257" s="369">
        <v>0.02</v>
      </c>
      <c r="AM1257" s="369">
        <v>0.2</v>
      </c>
      <c r="AN1257" s="369" t="s">
        <v>666</v>
      </c>
      <c r="AO1257" s="367" t="s">
        <v>1324</v>
      </c>
      <c r="AP1257" s="370" t="s">
        <v>716</v>
      </c>
      <c r="AQ1257" s="376" t="s">
        <v>659</v>
      </c>
      <c r="AR1257" s="369">
        <v>4.0000000000000001E-3</v>
      </c>
      <c r="AS1257" s="369">
        <v>4.0000000000000001E-3</v>
      </c>
      <c r="AT1257" s="369"/>
      <c r="AX1257" s="680"/>
      <c r="AY1257" s="681"/>
      <c r="AZ1257" s="681"/>
      <c r="BA1257" s="681"/>
      <c r="BB1257" s="682"/>
      <c r="BC1257" s="681"/>
      <c r="BD1257" s="681"/>
      <c r="BE1257" s="681"/>
      <c r="BF1257" s="681"/>
      <c r="BG1257" s="682"/>
      <c r="BH1257" s="682"/>
      <c r="BI1257" s="683"/>
      <c r="BJ1257" s="683"/>
      <c r="BK1257" s="683"/>
      <c r="BL1257" s="682"/>
      <c r="BM1257" s="682"/>
      <c r="BN1257" s="682"/>
      <c r="BO1257" s="682"/>
      <c r="BP1257" s="682"/>
      <c r="BQ1257" s="682"/>
      <c r="BR1257" s="682"/>
      <c r="BS1257" s="682"/>
      <c r="BT1257" s="685"/>
      <c r="BU1257" s="686"/>
      <c r="BV1257" s="684"/>
      <c r="BW1257" s="687"/>
    </row>
    <row r="1258" spans="2:75" ht="15.75" customHeight="1">
      <c r="B1258" s="363" t="s">
        <v>1230</v>
      </c>
      <c r="C1258" s="364">
        <v>31533459000184</v>
      </c>
      <c r="D1258" s="365" t="s">
        <v>13</v>
      </c>
      <c r="E1258" s="365" t="s">
        <v>615</v>
      </c>
      <c r="F1258" s="365" t="s">
        <v>619</v>
      </c>
      <c r="G1258" s="366" t="s">
        <v>34</v>
      </c>
      <c r="H1258" s="366" t="s">
        <v>1337</v>
      </c>
      <c r="I1258" s="366" t="s">
        <v>34</v>
      </c>
      <c r="J1258" s="366"/>
      <c r="K1258" s="367" t="s">
        <v>48</v>
      </c>
      <c r="L1258" s="368"/>
      <c r="M1258" s="368" t="s">
        <v>34</v>
      </c>
      <c r="N1258" s="367">
        <v>479764</v>
      </c>
      <c r="O1258" s="367" t="s">
        <v>1321</v>
      </c>
      <c r="P1258" s="371">
        <v>43426</v>
      </c>
      <c r="Q1258" s="372">
        <v>81234912.439999998</v>
      </c>
      <c r="R1258" s="372">
        <v>115204213.58142854</v>
      </c>
      <c r="S1258" s="367">
        <v>3</v>
      </c>
      <c r="T1258" s="369">
        <v>8.1445073996872175E-2</v>
      </c>
      <c r="U1258" s="369">
        <v>1.0528563681185277</v>
      </c>
      <c r="V1258" s="369">
        <v>0.10469041471263441</v>
      </c>
      <c r="W1258" s="369">
        <v>1.0263161212183349</v>
      </c>
      <c r="X1258" s="369">
        <v>0.14075513387422744</v>
      </c>
      <c r="Y1258" s="369">
        <v>1.0673717498232875</v>
      </c>
      <c r="Z1258" s="369">
        <v>0.20012493236218987</v>
      </c>
      <c r="AA1258" s="369">
        <v>1.1375749937007775</v>
      </c>
      <c r="AB1258" s="369">
        <v>9.9762763925005209E-3</v>
      </c>
      <c r="AC1258" s="373">
        <v>0.24881689031205872</v>
      </c>
      <c r="AD1258" s="555">
        <v>0</v>
      </c>
      <c r="AE1258" s="370" t="s">
        <v>2586</v>
      </c>
      <c r="AF1258" s="370" t="s">
        <v>2278</v>
      </c>
      <c r="AG1258" s="374" t="s">
        <v>1444</v>
      </c>
      <c r="AH1258" s="374" t="s">
        <v>2282</v>
      </c>
      <c r="AI1258" s="374">
        <v>1000</v>
      </c>
      <c r="AJ1258" s="374">
        <v>1000</v>
      </c>
      <c r="AK1258" s="374">
        <v>1000</v>
      </c>
      <c r="AL1258" s="369">
        <v>0.02</v>
      </c>
      <c r="AM1258" s="369">
        <v>0.2</v>
      </c>
      <c r="AN1258" s="369" t="s">
        <v>64</v>
      </c>
      <c r="AO1258" s="367" t="s">
        <v>1324</v>
      </c>
      <c r="AP1258" s="370" t="s">
        <v>13</v>
      </c>
      <c r="AQ1258" s="376" t="s">
        <v>668</v>
      </c>
      <c r="AR1258" s="369">
        <v>4.0000000000000001E-3</v>
      </c>
      <c r="AS1258" s="369">
        <v>4.0000000000000001E-3</v>
      </c>
      <c r="AT1258" s="369"/>
      <c r="AX1258" s="680"/>
      <c r="AY1258" s="681"/>
      <c r="AZ1258" s="681"/>
      <c r="BA1258" s="681"/>
      <c r="BB1258" s="682"/>
      <c r="BC1258" s="681"/>
      <c r="BD1258" s="681"/>
      <c r="BE1258" s="681"/>
      <c r="BF1258" s="681"/>
      <c r="BG1258" s="682"/>
      <c r="BH1258" s="682"/>
      <c r="BI1258" s="683"/>
      <c r="BJ1258" s="683"/>
      <c r="BK1258" s="683"/>
      <c r="BL1258" s="682"/>
      <c r="BM1258" s="682"/>
      <c r="BN1258" s="682"/>
      <c r="BO1258" s="682"/>
      <c r="BP1258" s="682"/>
      <c r="BQ1258" s="682"/>
      <c r="BR1258" s="682"/>
      <c r="BS1258" s="682"/>
      <c r="BT1258" s="685"/>
      <c r="BU1258" s="686"/>
      <c r="BV1258" s="684"/>
      <c r="BW1258" s="687"/>
    </row>
    <row r="1259" spans="2:75" ht="15.75" customHeight="1">
      <c r="B1259" s="363" t="s">
        <v>1231</v>
      </c>
      <c r="C1259" s="364">
        <v>37504085000155</v>
      </c>
      <c r="D1259" s="365" t="s">
        <v>13</v>
      </c>
      <c r="E1259" s="365" t="s">
        <v>616</v>
      </c>
      <c r="F1259" s="365" t="s">
        <v>619</v>
      </c>
      <c r="G1259" s="366" t="s">
        <v>34</v>
      </c>
      <c r="H1259" s="366" t="s">
        <v>1338</v>
      </c>
      <c r="I1259" s="366" t="s">
        <v>34</v>
      </c>
      <c r="J1259" s="366" t="s">
        <v>611</v>
      </c>
      <c r="K1259" s="367" t="s">
        <v>49</v>
      </c>
      <c r="L1259" s="368"/>
      <c r="M1259" s="368" t="s">
        <v>34</v>
      </c>
      <c r="N1259" s="367">
        <v>555878</v>
      </c>
      <c r="O1259" s="367" t="s">
        <v>1321</v>
      </c>
      <c r="P1259" s="371">
        <v>44046</v>
      </c>
      <c r="Q1259" s="372">
        <v>7030275.6699999999</v>
      </c>
      <c r="R1259" s="372">
        <v>8399368.6753968205</v>
      </c>
      <c r="S1259" s="367">
        <v>6</v>
      </c>
      <c r="T1259" s="369">
        <v>-0.19355023352003298</v>
      </c>
      <c r="U1259" s="369">
        <v>-2.5020616461128249</v>
      </c>
      <c r="V1259" s="369">
        <v>-0.14371936278244501</v>
      </c>
      <c r="W1259" s="369">
        <v>-1.4089303147735901</v>
      </c>
      <c r="X1259" s="369">
        <v>-5.4765127196836905E-2</v>
      </c>
      <c r="Y1259" s="369">
        <v>-0.41529390819673612</v>
      </c>
      <c r="Z1259" s="369" t="s">
        <v>1421</v>
      </c>
      <c r="AA1259" s="369" t="s">
        <v>1421</v>
      </c>
      <c r="AB1259" s="369">
        <v>0.16580341680406205</v>
      </c>
      <c r="AC1259" s="373">
        <v>-1.4388283613253476</v>
      </c>
      <c r="AD1259" s="555">
        <v>37843206000193</v>
      </c>
      <c r="AE1259" s="370" t="s">
        <v>2313</v>
      </c>
      <c r="AF1259" s="370" t="s">
        <v>2278</v>
      </c>
      <c r="AG1259" s="374" t="s">
        <v>1444</v>
      </c>
      <c r="AH1259" s="374" t="s">
        <v>2279</v>
      </c>
      <c r="AI1259" s="374">
        <v>5000</v>
      </c>
      <c r="AJ1259" s="374">
        <v>5000</v>
      </c>
      <c r="AK1259" s="374">
        <v>5000</v>
      </c>
      <c r="AL1259" s="369">
        <v>0.01</v>
      </c>
      <c r="AM1259" s="369" t="s">
        <v>34</v>
      </c>
      <c r="AN1259" s="369" t="s">
        <v>34</v>
      </c>
      <c r="AO1259" s="367" t="s">
        <v>1324</v>
      </c>
      <c r="AP1259" s="370" t="s">
        <v>13</v>
      </c>
      <c r="AQ1259" s="376" t="s">
        <v>679</v>
      </c>
      <c r="AR1259" s="369">
        <v>6.6666666666666662E-3</v>
      </c>
      <c r="AS1259" s="369">
        <v>6.6666666666666662E-3</v>
      </c>
      <c r="AT1259" s="369"/>
      <c r="AX1259" s="680"/>
      <c r="AY1259" s="681"/>
      <c r="AZ1259" s="681"/>
      <c r="BA1259" s="681"/>
      <c r="BB1259" s="682"/>
      <c r="BC1259" s="681"/>
      <c r="BD1259" s="681"/>
      <c r="BE1259" s="681"/>
      <c r="BF1259" s="681"/>
      <c r="BG1259" s="682"/>
      <c r="BH1259" s="682"/>
      <c r="BI1259" s="683"/>
      <c r="BJ1259" s="683"/>
      <c r="BK1259" s="683"/>
      <c r="BL1259" s="682"/>
      <c r="BM1259" s="682"/>
      <c r="BN1259" s="682"/>
      <c r="BO1259" s="682"/>
      <c r="BP1259" s="682"/>
      <c r="BQ1259" s="682"/>
      <c r="BR1259" s="682"/>
      <c r="BS1259" s="682"/>
      <c r="BT1259" s="685"/>
      <c r="BU1259" s="686"/>
      <c r="BV1259" s="684"/>
      <c r="BW1259" s="687"/>
    </row>
    <row r="1260" spans="2:75" ht="15.75" customHeight="1">
      <c r="B1260" s="363" t="s">
        <v>411</v>
      </c>
      <c r="C1260" s="364">
        <v>26210505000174</v>
      </c>
      <c r="D1260" s="365" t="s">
        <v>14</v>
      </c>
      <c r="E1260" s="365" t="s">
        <v>614</v>
      </c>
      <c r="F1260" s="365"/>
      <c r="G1260" s="366"/>
      <c r="H1260" s="366" t="s">
        <v>1338</v>
      </c>
      <c r="I1260" s="366" t="s">
        <v>34</v>
      </c>
      <c r="J1260" s="366" t="s">
        <v>608</v>
      </c>
      <c r="K1260" s="367" t="s">
        <v>48</v>
      </c>
      <c r="L1260" s="368" t="s">
        <v>1339</v>
      </c>
      <c r="M1260" s="368" t="s">
        <v>34</v>
      </c>
      <c r="N1260" s="367">
        <v>444571</v>
      </c>
      <c r="O1260" s="367" t="s">
        <v>1324</v>
      </c>
      <c r="P1260" s="371">
        <v>42893</v>
      </c>
      <c r="Q1260" s="372">
        <v>276216872.76999998</v>
      </c>
      <c r="R1260" s="372">
        <v>333557004.99626994</v>
      </c>
      <c r="S1260" s="367">
        <v>32</v>
      </c>
      <c r="T1260" s="369">
        <v>0.18531720679426966</v>
      </c>
      <c r="U1260" s="369">
        <v>2.3956317026954634</v>
      </c>
      <c r="V1260" s="369">
        <v>-9.9083685548634115E-2</v>
      </c>
      <c r="W1260" s="369">
        <v>-0.97135142799294794</v>
      </c>
      <c r="X1260" s="369">
        <v>9.9902562120650629E-3</v>
      </c>
      <c r="Y1260" s="369">
        <v>7.5757927691526492E-2</v>
      </c>
      <c r="Z1260" s="369">
        <v>0.42672187683518614</v>
      </c>
      <c r="AA1260" s="369">
        <v>2.425625486154988</v>
      </c>
      <c r="AB1260" s="369">
        <v>0.21584835383249326</v>
      </c>
      <c r="AC1260" s="373">
        <v>-0.82552734194847177</v>
      </c>
      <c r="AD1260" s="555">
        <v>26859401000195</v>
      </c>
      <c r="AE1260" s="370" t="s">
        <v>2587</v>
      </c>
      <c r="AF1260" s="370" t="s">
        <v>2281</v>
      </c>
      <c r="AG1260" s="374" t="s">
        <v>59</v>
      </c>
      <c r="AH1260" s="374" t="s">
        <v>2279</v>
      </c>
      <c r="AI1260" s="374">
        <v>5000</v>
      </c>
      <c r="AJ1260" s="374">
        <v>1000</v>
      </c>
      <c r="AK1260" s="374">
        <v>5000</v>
      </c>
      <c r="AL1260" s="369">
        <v>1.9E-2</v>
      </c>
      <c r="AM1260" s="369">
        <v>0.2</v>
      </c>
      <c r="AN1260" s="369" t="s">
        <v>2310</v>
      </c>
      <c r="AO1260" s="367" t="s">
        <v>1324</v>
      </c>
      <c r="AP1260" s="370" t="s">
        <v>13</v>
      </c>
      <c r="AQ1260" s="376" t="s">
        <v>668</v>
      </c>
      <c r="AR1260" s="369">
        <v>4.7499999999999999E-3</v>
      </c>
      <c r="AS1260" s="369">
        <v>4.7499999999999999E-3</v>
      </c>
      <c r="AT1260" s="369"/>
      <c r="AX1260" s="680"/>
      <c r="AY1260" s="681"/>
      <c r="AZ1260" s="681"/>
      <c r="BA1260" s="681"/>
      <c r="BB1260" s="682"/>
      <c r="BC1260" s="681"/>
      <c r="BD1260" s="681"/>
      <c r="BE1260" s="681"/>
      <c r="BF1260" s="681"/>
      <c r="BG1260" s="682"/>
      <c r="BH1260" s="682"/>
      <c r="BI1260" s="683"/>
      <c r="BJ1260" s="683"/>
      <c r="BK1260" s="683"/>
      <c r="BL1260" s="682"/>
      <c r="BM1260" s="682"/>
      <c r="BN1260" s="682"/>
      <c r="BO1260" s="682"/>
      <c r="BP1260" s="682"/>
      <c r="BQ1260" s="682"/>
      <c r="BR1260" s="682"/>
      <c r="BS1260" s="682"/>
      <c r="BT1260" s="685"/>
      <c r="BU1260" s="686"/>
      <c r="BV1260" s="684"/>
      <c r="BW1260" s="687"/>
    </row>
    <row r="1261" spans="2:75" ht="15.75" customHeight="1">
      <c r="B1261" s="363" t="s">
        <v>412</v>
      </c>
      <c r="C1261" s="364">
        <v>26262377000102</v>
      </c>
      <c r="D1261" s="365" t="s">
        <v>13</v>
      </c>
      <c r="E1261" s="365" t="s">
        <v>616</v>
      </c>
      <c r="F1261" s="365" t="s">
        <v>617</v>
      </c>
      <c r="G1261" s="366" t="s">
        <v>34</v>
      </c>
      <c r="H1261" s="366" t="s">
        <v>1338</v>
      </c>
      <c r="I1261" s="366" t="s">
        <v>34</v>
      </c>
      <c r="J1261" s="366" t="s">
        <v>608</v>
      </c>
      <c r="K1261" s="367" t="s">
        <v>48</v>
      </c>
      <c r="L1261" s="368"/>
      <c r="M1261" s="368" t="s">
        <v>34</v>
      </c>
      <c r="N1261" s="367">
        <v>441309</v>
      </c>
      <c r="O1261" s="367" t="s">
        <v>1324</v>
      </c>
      <c r="P1261" s="371">
        <v>42888</v>
      </c>
      <c r="Q1261" s="372">
        <v>96151258.909999996</v>
      </c>
      <c r="R1261" s="372">
        <v>160958872.04813495</v>
      </c>
      <c r="S1261" s="367">
        <v>32</v>
      </c>
      <c r="T1261" s="369">
        <v>6.6153363436816104E-2</v>
      </c>
      <c r="U1261" s="369">
        <v>0.85517744105169635</v>
      </c>
      <c r="V1261" s="369">
        <v>-3.8196601969939237E-2</v>
      </c>
      <c r="W1261" s="369">
        <v>-0.37445441863148565</v>
      </c>
      <c r="X1261" s="369">
        <v>-4.7316353515811649E-3</v>
      </c>
      <c r="Y1261" s="369">
        <v>-3.5880850422519865E-2</v>
      </c>
      <c r="Z1261" s="369">
        <v>0.14864583797715336</v>
      </c>
      <c r="AA1261" s="369">
        <v>0.84495113229807028</v>
      </c>
      <c r="AB1261" s="369">
        <v>8.295756510399091E-2</v>
      </c>
      <c r="AC1261" s="373">
        <v>-1.5991798487535664</v>
      </c>
      <c r="AD1261" s="555">
        <v>26855094000174</v>
      </c>
      <c r="AE1261" s="370" t="s">
        <v>2587</v>
      </c>
      <c r="AF1261" s="370" t="s">
        <v>2281</v>
      </c>
      <c r="AG1261" s="374" t="s">
        <v>59</v>
      </c>
      <c r="AH1261" s="374" t="s">
        <v>2282</v>
      </c>
      <c r="AI1261" s="374">
        <v>5000</v>
      </c>
      <c r="AJ1261" s="374">
        <v>1000</v>
      </c>
      <c r="AK1261" s="374">
        <v>5000</v>
      </c>
      <c r="AL1261" s="691">
        <v>1.9E-2</v>
      </c>
      <c r="AM1261" s="691">
        <v>0.2</v>
      </c>
      <c r="AN1261" s="369" t="s">
        <v>64</v>
      </c>
      <c r="AO1261" s="367" t="s">
        <v>1324</v>
      </c>
      <c r="AP1261" s="370" t="s">
        <v>13</v>
      </c>
      <c r="AQ1261" s="376" t="s">
        <v>674</v>
      </c>
      <c r="AR1261" s="369">
        <v>3.8E-3</v>
      </c>
      <c r="AS1261" s="369">
        <v>3.8E-3</v>
      </c>
      <c r="AT1261" s="369"/>
      <c r="AX1261" s="680"/>
      <c r="AY1261" s="681"/>
      <c r="AZ1261" s="681"/>
      <c r="BA1261" s="681"/>
      <c r="BB1261" s="682"/>
      <c r="BC1261" s="681"/>
      <c r="BD1261" s="681"/>
      <c r="BE1261" s="681"/>
      <c r="BF1261" s="681"/>
      <c r="BG1261" s="682"/>
      <c r="BH1261" s="682"/>
      <c r="BI1261" s="683"/>
      <c r="BJ1261" s="683"/>
      <c r="BK1261" s="683"/>
      <c r="BL1261" s="682"/>
      <c r="BM1261" s="682"/>
      <c r="BN1261" s="682"/>
      <c r="BO1261" s="682"/>
      <c r="BP1261" s="682"/>
      <c r="BQ1261" s="682"/>
      <c r="BR1261" s="682"/>
      <c r="BS1261" s="682"/>
      <c r="BT1261" s="685"/>
      <c r="BU1261" s="686"/>
      <c r="BV1261" s="684"/>
      <c r="BW1261" s="687"/>
    </row>
    <row r="1262" spans="2:75" ht="15.75" customHeight="1">
      <c r="B1262" s="363" t="s">
        <v>413</v>
      </c>
      <c r="C1262" s="364">
        <v>26277600000195</v>
      </c>
      <c r="D1262" s="365" t="s">
        <v>13</v>
      </c>
      <c r="E1262" s="365" t="s">
        <v>615</v>
      </c>
      <c r="F1262" s="365" t="s">
        <v>619</v>
      </c>
      <c r="G1262" s="366" t="s">
        <v>34</v>
      </c>
      <c r="H1262" s="366" t="s">
        <v>1337</v>
      </c>
      <c r="I1262" s="366" t="s">
        <v>34</v>
      </c>
      <c r="J1262" s="366"/>
      <c r="K1262" s="367" t="s">
        <v>48</v>
      </c>
      <c r="L1262" s="368"/>
      <c r="M1262" s="368" t="s">
        <v>34</v>
      </c>
      <c r="N1262" s="367">
        <v>441465</v>
      </c>
      <c r="O1262" s="367" t="s">
        <v>1321</v>
      </c>
      <c r="P1262" s="371">
        <v>42888</v>
      </c>
      <c r="Q1262" s="372">
        <v>293915026.23000002</v>
      </c>
      <c r="R1262" s="372">
        <v>377366595.75432551</v>
      </c>
      <c r="S1262" s="367">
        <v>31</v>
      </c>
      <c r="T1262" s="369">
        <v>0.12684922737792137</v>
      </c>
      <c r="U1262" s="369">
        <v>1.6398047209201212</v>
      </c>
      <c r="V1262" s="369">
        <v>0.12978817705428747</v>
      </c>
      <c r="W1262" s="369">
        <v>1.272358112440253</v>
      </c>
      <c r="X1262" s="369">
        <v>0.19142112783646237</v>
      </c>
      <c r="Y1262" s="369">
        <v>1.4515811860512393</v>
      </c>
      <c r="Z1262" s="369">
        <v>0.22766515387368935</v>
      </c>
      <c r="AA1262" s="369">
        <v>1.2941225409886994</v>
      </c>
      <c r="AB1262" s="369">
        <v>4.2158420678999782E-2</v>
      </c>
      <c r="AC1262" s="373">
        <v>0.61179000523387228</v>
      </c>
      <c r="AD1262" s="555">
        <v>26859555000187</v>
      </c>
      <c r="AE1262" s="370" t="s">
        <v>2587</v>
      </c>
      <c r="AF1262" s="370" t="s">
        <v>2281</v>
      </c>
      <c r="AG1262" s="374" t="s">
        <v>59</v>
      </c>
      <c r="AH1262" s="374" t="s">
        <v>2282</v>
      </c>
      <c r="AI1262" s="374">
        <v>500</v>
      </c>
      <c r="AJ1262" s="374">
        <v>100</v>
      </c>
      <c r="AK1262" s="374">
        <v>500</v>
      </c>
      <c r="AL1262" s="691">
        <v>1.9E-2</v>
      </c>
      <c r="AM1262" s="691">
        <v>0.2</v>
      </c>
      <c r="AN1262" s="369" t="s">
        <v>64</v>
      </c>
      <c r="AO1262" s="367" t="s">
        <v>1324</v>
      </c>
      <c r="AP1262" s="370" t="s">
        <v>13</v>
      </c>
      <c r="AQ1262" s="376" t="s">
        <v>664</v>
      </c>
      <c r="AR1262" s="369">
        <v>3.7999999999999996E-3</v>
      </c>
      <c r="AS1262" s="369">
        <v>3.7999999999999996E-3</v>
      </c>
      <c r="AT1262" s="369"/>
      <c r="AX1262" s="680"/>
      <c r="AY1262" s="681"/>
      <c r="AZ1262" s="681"/>
      <c r="BA1262" s="681"/>
      <c r="BB1262" s="682"/>
      <c r="BC1262" s="681"/>
      <c r="BD1262" s="681"/>
      <c r="BE1262" s="681"/>
      <c r="BF1262" s="681"/>
      <c r="BG1262" s="682"/>
      <c r="BH1262" s="682"/>
      <c r="BI1262" s="683"/>
      <c r="BJ1262" s="683"/>
      <c r="BK1262" s="683"/>
      <c r="BL1262" s="682"/>
      <c r="BM1262" s="682"/>
      <c r="BN1262" s="682"/>
      <c r="BO1262" s="682"/>
      <c r="BP1262" s="682"/>
      <c r="BQ1262" s="682"/>
      <c r="BR1262" s="682"/>
      <c r="BS1262" s="682"/>
      <c r="BT1262" s="685"/>
      <c r="BU1262" s="686"/>
      <c r="BV1262" s="684"/>
      <c r="BW1262" s="687"/>
    </row>
    <row r="1263" spans="2:75" ht="15.75" customHeight="1">
      <c r="B1263" s="363" t="s">
        <v>29</v>
      </c>
      <c r="C1263" s="364">
        <v>26269603000187</v>
      </c>
      <c r="D1263" s="365" t="s">
        <v>14</v>
      </c>
      <c r="E1263" s="365" t="s">
        <v>607</v>
      </c>
      <c r="F1263" s="365" t="s">
        <v>1317</v>
      </c>
      <c r="G1263" s="366"/>
      <c r="H1263" s="366" t="s">
        <v>34</v>
      </c>
      <c r="I1263" s="366" t="s">
        <v>34</v>
      </c>
      <c r="J1263" s="366" t="s">
        <v>608</v>
      </c>
      <c r="K1263" s="367" t="s">
        <v>48</v>
      </c>
      <c r="L1263" s="368" t="s">
        <v>1339</v>
      </c>
      <c r="M1263" s="368" t="s">
        <v>1418</v>
      </c>
      <c r="N1263" s="367">
        <v>441449</v>
      </c>
      <c r="O1263" s="367" t="s">
        <v>1321</v>
      </c>
      <c r="P1263" s="371">
        <v>42888</v>
      </c>
      <c r="Q1263" s="372">
        <v>567910066.63999999</v>
      </c>
      <c r="R1263" s="372">
        <v>877725911.44996035</v>
      </c>
      <c r="S1263" s="367">
        <v>32</v>
      </c>
      <c r="T1263" s="369">
        <v>-5.0968458100829617E-3</v>
      </c>
      <c r="U1263" s="369">
        <v>-6.5887920596280236E-2</v>
      </c>
      <c r="V1263" s="369">
        <v>-0.2310007851061171</v>
      </c>
      <c r="W1263" s="369">
        <v>-2.2645800995178273</v>
      </c>
      <c r="X1263" s="369">
        <v>-0.12778272380462874</v>
      </c>
      <c r="Y1263" s="369">
        <v>-0.96899960769037374</v>
      </c>
      <c r="Z1263" s="369">
        <v>0.16887776287223843</v>
      </c>
      <c r="AA1263" s="369">
        <v>0.95995595235431108</v>
      </c>
      <c r="AB1263" s="369">
        <v>0.2465411218563105</v>
      </c>
      <c r="AC1263" s="373">
        <v>-1.3358664000146074</v>
      </c>
      <c r="AD1263" s="555">
        <v>26859564000178</v>
      </c>
      <c r="AE1263" s="370" t="s">
        <v>2587</v>
      </c>
      <c r="AF1263" s="370" t="s">
        <v>2281</v>
      </c>
      <c r="AG1263" s="374" t="s">
        <v>59</v>
      </c>
      <c r="AH1263" s="374" t="s">
        <v>2279</v>
      </c>
      <c r="AI1263" s="374">
        <v>5000</v>
      </c>
      <c r="AJ1263" s="374">
        <v>1000</v>
      </c>
      <c r="AK1263" s="374">
        <v>5000</v>
      </c>
      <c r="AL1263" s="369">
        <v>1.9E-2</v>
      </c>
      <c r="AM1263" s="369">
        <v>0.2</v>
      </c>
      <c r="AN1263" s="369" t="s">
        <v>2310</v>
      </c>
      <c r="AO1263" s="367" t="s">
        <v>1324</v>
      </c>
      <c r="AP1263" s="370" t="s">
        <v>716</v>
      </c>
      <c r="AQ1263" s="376" t="s">
        <v>659</v>
      </c>
      <c r="AR1263" s="369">
        <v>3.1666666666666666E-3</v>
      </c>
      <c r="AS1263" s="369">
        <v>3.1666666666666666E-3</v>
      </c>
      <c r="AT1263" s="369"/>
      <c r="AX1263" s="680"/>
      <c r="AY1263" s="681"/>
      <c r="AZ1263" s="681"/>
      <c r="BA1263" s="681"/>
      <c r="BB1263" s="682"/>
      <c r="BC1263" s="681"/>
      <c r="BD1263" s="681"/>
      <c r="BE1263" s="681"/>
      <c r="BF1263" s="681"/>
      <c r="BG1263" s="682"/>
      <c r="BH1263" s="682"/>
      <c r="BI1263" s="683"/>
      <c r="BJ1263" s="683"/>
      <c r="BK1263" s="683"/>
      <c r="BL1263" s="682"/>
      <c r="BM1263" s="682"/>
      <c r="BN1263" s="682"/>
      <c r="BO1263" s="682"/>
      <c r="BP1263" s="682"/>
      <c r="BQ1263" s="682"/>
      <c r="BR1263" s="682"/>
      <c r="BS1263" s="682"/>
      <c r="BT1263" s="685"/>
      <c r="BU1263" s="686"/>
      <c r="BV1263" s="684"/>
      <c r="BW1263" s="687"/>
    </row>
    <row r="1264" spans="2:75" ht="15.75" customHeight="1">
      <c r="B1264" s="363" t="s">
        <v>1232</v>
      </c>
      <c r="C1264" s="364">
        <v>26277595000110</v>
      </c>
      <c r="D1264" s="365" t="s">
        <v>14</v>
      </c>
      <c r="E1264" s="365" t="s">
        <v>607</v>
      </c>
      <c r="F1264" s="365"/>
      <c r="G1264" s="366"/>
      <c r="H1264" s="366" t="s">
        <v>34</v>
      </c>
      <c r="I1264" s="366" t="s">
        <v>34</v>
      </c>
      <c r="J1264" s="366" t="s">
        <v>608</v>
      </c>
      <c r="K1264" s="367" t="s">
        <v>48</v>
      </c>
      <c r="L1264" s="368"/>
      <c r="M1264" s="368" t="s">
        <v>34</v>
      </c>
      <c r="N1264" s="367">
        <v>446246</v>
      </c>
      <c r="O1264" s="367" t="s">
        <v>1321</v>
      </c>
      <c r="P1264" s="371">
        <v>42957</v>
      </c>
      <c r="Q1264" s="372">
        <v>1027983445.8200001</v>
      </c>
      <c r="R1264" s="372">
        <v>987290690.1320231</v>
      </c>
      <c r="S1264" s="367">
        <v>32</v>
      </c>
      <c r="T1264" s="369">
        <v>5.9304340477192019E-2</v>
      </c>
      <c r="U1264" s="369">
        <v>0.76663878445096501</v>
      </c>
      <c r="V1264" s="369">
        <v>-0.15080988294062447</v>
      </c>
      <c r="W1264" s="369">
        <v>-1.4784411211462478</v>
      </c>
      <c r="X1264" s="369">
        <v>-1.1036889488950208E-2</v>
      </c>
      <c r="Y1264" s="369">
        <v>-8.3694737962123164E-2</v>
      </c>
      <c r="Z1264" s="369">
        <v>0.19230160358523207</v>
      </c>
      <c r="AA1264" s="369">
        <v>1.0931046567011868</v>
      </c>
      <c r="AB1264" s="369">
        <v>0.24057504031501303</v>
      </c>
      <c r="AC1264" s="373">
        <v>-0.96288578209137743</v>
      </c>
      <c r="AD1264" s="555">
        <v>26855139000100</v>
      </c>
      <c r="AE1264" s="370" t="s">
        <v>2587</v>
      </c>
      <c r="AF1264" s="370" t="s">
        <v>2281</v>
      </c>
      <c r="AG1264" s="374" t="s">
        <v>59</v>
      </c>
      <c r="AH1264" s="374" t="s">
        <v>2282</v>
      </c>
      <c r="AI1264" s="374">
        <v>10000</v>
      </c>
      <c r="AJ1264" s="374">
        <v>5000</v>
      </c>
      <c r="AK1264" s="374">
        <v>10000</v>
      </c>
      <c r="AL1264" s="369">
        <v>2.8999999999999998E-2</v>
      </c>
      <c r="AM1264" s="369" t="s">
        <v>34</v>
      </c>
      <c r="AN1264" s="369" t="s">
        <v>666</v>
      </c>
      <c r="AO1264" s="367" t="s">
        <v>1324</v>
      </c>
      <c r="AP1264" s="370" t="s">
        <v>716</v>
      </c>
      <c r="AQ1264" s="376" t="s">
        <v>659</v>
      </c>
      <c r="AR1264" s="369">
        <v>5.8000000000000005E-3</v>
      </c>
      <c r="AS1264" s="369">
        <v>5.8000000000000005E-3</v>
      </c>
      <c r="AT1264" s="369"/>
      <c r="AX1264" s="680"/>
      <c r="AY1264" s="681"/>
      <c r="AZ1264" s="681"/>
      <c r="BA1264" s="681"/>
      <c r="BB1264" s="682"/>
      <c r="BC1264" s="681"/>
      <c r="BD1264" s="681"/>
      <c r="BE1264" s="681"/>
      <c r="BF1264" s="681"/>
      <c r="BG1264" s="682"/>
      <c r="BH1264" s="682"/>
      <c r="BI1264" s="683"/>
      <c r="BJ1264" s="683"/>
      <c r="BK1264" s="683"/>
      <c r="BL1264" s="682"/>
      <c r="BM1264" s="682"/>
      <c r="BN1264" s="682"/>
      <c r="BO1264" s="682"/>
      <c r="BP1264" s="682"/>
      <c r="BQ1264" s="682"/>
      <c r="BR1264" s="682"/>
      <c r="BS1264" s="682"/>
      <c r="BT1264" s="685"/>
      <c r="BU1264" s="686"/>
      <c r="BV1264" s="684"/>
      <c r="BW1264" s="687"/>
    </row>
    <row r="1265" spans="2:75" ht="15.75" customHeight="1">
      <c r="B1265" s="363" t="s">
        <v>1233</v>
      </c>
      <c r="C1265" s="364">
        <v>38971881000160</v>
      </c>
      <c r="D1265" s="365" t="s">
        <v>14</v>
      </c>
      <c r="E1265" s="365" t="s">
        <v>614</v>
      </c>
      <c r="F1265" s="365"/>
      <c r="G1265" s="366"/>
      <c r="H1265" s="366" t="s">
        <v>1338</v>
      </c>
      <c r="I1265" s="366" t="s">
        <v>34</v>
      </c>
      <c r="J1265" s="366" t="s">
        <v>608</v>
      </c>
      <c r="K1265" s="367" t="s">
        <v>48</v>
      </c>
      <c r="L1265" s="368" t="s">
        <v>1339</v>
      </c>
      <c r="M1265" s="368" t="s">
        <v>34</v>
      </c>
      <c r="N1265" s="367">
        <v>557927</v>
      </c>
      <c r="O1265" s="367" t="s">
        <v>1321</v>
      </c>
      <c r="P1265" s="371">
        <v>44127</v>
      </c>
      <c r="Q1265" s="372">
        <v>129603858.73999999</v>
      </c>
      <c r="R1265" s="372">
        <v>117491206.50579366</v>
      </c>
      <c r="S1265" s="367">
        <v>32</v>
      </c>
      <c r="T1265" s="369">
        <v>0.17847692967481499</v>
      </c>
      <c r="U1265" s="369">
        <v>2.3072061052776269</v>
      </c>
      <c r="V1265" s="369">
        <v>-9.7168341409837766E-2</v>
      </c>
      <c r="W1265" s="369">
        <v>-0.95257465102894845</v>
      </c>
      <c r="X1265" s="369" t="s">
        <v>1421</v>
      </c>
      <c r="Y1265" s="369" t="s">
        <v>1421</v>
      </c>
      <c r="Z1265" s="369" t="s">
        <v>1421</v>
      </c>
      <c r="AA1265" s="369" t="s">
        <v>1421</v>
      </c>
      <c r="AB1265" s="369">
        <v>0.20922356629411978</v>
      </c>
      <c r="AC1265" s="373">
        <v>-0.84823798185190424</v>
      </c>
      <c r="AD1265" s="555">
        <v>38452194000139</v>
      </c>
      <c r="AE1265" s="370" t="s">
        <v>2292</v>
      </c>
      <c r="AF1265" s="370" t="s">
        <v>2278</v>
      </c>
      <c r="AG1265" s="374" t="s">
        <v>1444</v>
      </c>
      <c r="AH1265" s="374" t="s">
        <v>2279</v>
      </c>
      <c r="AI1265" s="374">
        <v>10000</v>
      </c>
      <c r="AJ1265" s="374">
        <v>10000</v>
      </c>
      <c r="AK1265" s="374">
        <v>10000</v>
      </c>
      <c r="AL1265" s="369">
        <v>0</v>
      </c>
      <c r="AM1265" s="369" t="s">
        <v>34</v>
      </c>
      <c r="AN1265" s="369" t="s">
        <v>34</v>
      </c>
      <c r="AO1265" s="367" t="s">
        <v>1324</v>
      </c>
      <c r="AP1265" s="370" t="s">
        <v>716</v>
      </c>
      <c r="AQ1265" s="376" t="s">
        <v>659</v>
      </c>
      <c r="AR1265" s="369">
        <v>3.7999999999999996E-3</v>
      </c>
      <c r="AS1265" s="369">
        <v>3.7999999999999996E-3</v>
      </c>
      <c r="AT1265" s="369"/>
      <c r="AX1265" s="680"/>
      <c r="AY1265" s="681"/>
      <c r="AZ1265" s="681"/>
      <c r="BA1265" s="681"/>
      <c r="BB1265" s="682"/>
      <c r="BC1265" s="681"/>
      <c r="BD1265" s="681"/>
      <c r="BE1265" s="681"/>
      <c r="BF1265" s="681"/>
      <c r="BG1265" s="682"/>
      <c r="BH1265" s="682"/>
      <c r="BI1265" s="683"/>
      <c r="BJ1265" s="683"/>
      <c r="BK1265" s="683"/>
      <c r="BL1265" s="682"/>
      <c r="BM1265" s="682"/>
      <c r="BN1265" s="682"/>
      <c r="BO1265" s="682"/>
      <c r="BP1265" s="682"/>
      <c r="BQ1265" s="682"/>
      <c r="BR1265" s="682"/>
      <c r="BS1265" s="682"/>
      <c r="BT1265" s="685"/>
      <c r="BU1265" s="686"/>
      <c r="BV1265" s="684"/>
      <c r="BW1265" s="687"/>
    </row>
    <row r="1266" spans="2:75" ht="15.75" customHeight="1">
      <c r="B1266" s="363" t="s">
        <v>1234</v>
      </c>
      <c r="C1266" s="364">
        <v>26831831000107</v>
      </c>
      <c r="D1266" s="365" t="s">
        <v>13</v>
      </c>
      <c r="E1266" s="365" t="s">
        <v>616</v>
      </c>
      <c r="F1266" s="365" t="s">
        <v>617</v>
      </c>
      <c r="G1266" s="366" t="s">
        <v>34</v>
      </c>
      <c r="H1266" s="366" t="s">
        <v>1338</v>
      </c>
      <c r="I1266" s="366" t="s">
        <v>34</v>
      </c>
      <c r="J1266" s="366" t="s">
        <v>608</v>
      </c>
      <c r="K1266" s="367" t="s">
        <v>48</v>
      </c>
      <c r="L1266" s="368" t="s">
        <v>1339</v>
      </c>
      <c r="M1266" s="368" t="s">
        <v>34</v>
      </c>
      <c r="N1266" s="367">
        <v>441910</v>
      </c>
      <c r="O1266" s="367" t="s">
        <v>1321</v>
      </c>
      <c r="P1266" s="371">
        <v>42893</v>
      </c>
      <c r="Q1266" s="372">
        <v>63957698.100000001</v>
      </c>
      <c r="R1266" s="372">
        <v>75532302.811904743</v>
      </c>
      <c r="S1266" s="367">
        <v>32</v>
      </c>
      <c r="T1266" s="369">
        <v>6.6183773336040419E-2</v>
      </c>
      <c r="U1266" s="369">
        <v>0.85557055575441487</v>
      </c>
      <c r="V1266" s="369">
        <v>-3.7029445152347518E-2</v>
      </c>
      <c r="W1266" s="369">
        <v>-0.36301237915564333</v>
      </c>
      <c r="X1266" s="369">
        <v>-6.5127579573019956E-3</v>
      </c>
      <c r="Y1266" s="369">
        <v>-4.9387426701412919E-2</v>
      </c>
      <c r="Z1266" s="369">
        <v>0.14429017534658262</v>
      </c>
      <c r="AA1266" s="369">
        <v>0.82019213385120615</v>
      </c>
      <c r="AB1266" s="369">
        <v>8.2273851874342968E-2</v>
      </c>
      <c r="AC1266" s="373">
        <v>-1.5984150454866048</v>
      </c>
      <c r="AD1266" s="555">
        <v>39773766000144</v>
      </c>
      <c r="AE1266" s="370" t="s">
        <v>2292</v>
      </c>
      <c r="AF1266" s="370" t="s">
        <v>2278</v>
      </c>
      <c r="AG1266" s="374" t="s">
        <v>1444</v>
      </c>
      <c r="AH1266" s="374" t="s">
        <v>2282</v>
      </c>
      <c r="AI1266" s="374">
        <v>20000</v>
      </c>
      <c r="AJ1266" s="374">
        <v>5000</v>
      </c>
      <c r="AK1266" s="374">
        <v>5000</v>
      </c>
      <c r="AL1266" s="369">
        <v>0</v>
      </c>
      <c r="AM1266" s="369" t="s">
        <v>34</v>
      </c>
      <c r="AN1266" s="369" t="s">
        <v>34</v>
      </c>
      <c r="AO1266" s="367" t="s">
        <v>1324</v>
      </c>
      <c r="AP1266" s="370" t="s">
        <v>13</v>
      </c>
      <c r="AQ1266" s="376" t="s">
        <v>674</v>
      </c>
      <c r="AR1266" s="369">
        <v>3.8E-3</v>
      </c>
      <c r="AS1266" s="369">
        <v>3.8E-3</v>
      </c>
      <c r="AT1266" s="369"/>
      <c r="AX1266" s="680"/>
      <c r="AY1266" s="681"/>
      <c r="AZ1266" s="681"/>
      <c r="BA1266" s="681"/>
      <c r="BB1266" s="682"/>
      <c r="BC1266" s="681"/>
      <c r="BD1266" s="681"/>
      <c r="BE1266" s="681"/>
      <c r="BF1266" s="681"/>
      <c r="BG1266" s="682"/>
      <c r="BH1266" s="682"/>
      <c r="BI1266" s="683"/>
      <c r="BJ1266" s="683"/>
      <c r="BK1266" s="683"/>
      <c r="BL1266" s="682"/>
      <c r="BM1266" s="682"/>
      <c r="BN1266" s="682"/>
      <c r="BO1266" s="682"/>
      <c r="BP1266" s="682"/>
      <c r="BQ1266" s="682"/>
      <c r="BR1266" s="682"/>
      <c r="BS1266" s="682"/>
      <c r="BT1266" s="685"/>
      <c r="BU1266" s="686"/>
      <c r="BV1266" s="684"/>
      <c r="BW1266" s="687"/>
    </row>
    <row r="1267" spans="2:75" ht="15.75" customHeight="1">
      <c r="B1267" s="363" t="s">
        <v>1235</v>
      </c>
      <c r="C1267" s="364">
        <v>26882932000107</v>
      </c>
      <c r="D1267" s="365" t="s">
        <v>13</v>
      </c>
      <c r="E1267" s="365" t="s">
        <v>615</v>
      </c>
      <c r="F1267" s="365" t="s">
        <v>619</v>
      </c>
      <c r="G1267" s="366" t="s">
        <v>34</v>
      </c>
      <c r="H1267" s="366" t="s">
        <v>1337</v>
      </c>
      <c r="I1267" s="366" t="s">
        <v>34</v>
      </c>
      <c r="J1267" s="366"/>
      <c r="K1267" s="367" t="s">
        <v>48</v>
      </c>
      <c r="L1267" s="368"/>
      <c r="M1267" s="368" t="s">
        <v>34</v>
      </c>
      <c r="N1267" s="367">
        <v>442011</v>
      </c>
      <c r="O1267" s="367" t="s">
        <v>1321</v>
      </c>
      <c r="P1267" s="371">
        <v>42893</v>
      </c>
      <c r="Q1267" s="372">
        <v>20409167.789999999</v>
      </c>
      <c r="R1267" s="372">
        <v>23274077.052103158</v>
      </c>
      <c r="S1267" s="367">
        <v>31</v>
      </c>
      <c r="T1267" s="369">
        <v>0.1266003637143478</v>
      </c>
      <c r="U1267" s="369">
        <v>1.6365876117675553</v>
      </c>
      <c r="V1267" s="369">
        <v>0.12955475887434864</v>
      </c>
      <c r="W1267" s="369">
        <v>1.2700698337882463</v>
      </c>
      <c r="X1267" s="369">
        <v>0.18945857530398569</v>
      </c>
      <c r="Y1267" s="369">
        <v>1.4366987936790963</v>
      </c>
      <c r="Z1267" s="369">
        <v>0.22412939098727347</v>
      </c>
      <c r="AA1267" s="369">
        <v>1.2740241184894849</v>
      </c>
      <c r="AB1267" s="369">
        <v>4.1793347388110066E-2</v>
      </c>
      <c r="AC1267" s="373">
        <v>0.61182268880175616</v>
      </c>
      <c r="AD1267" s="555">
        <v>26277600000195</v>
      </c>
      <c r="AE1267" s="370" t="s">
        <v>2292</v>
      </c>
      <c r="AF1267" s="370" t="s">
        <v>2278</v>
      </c>
      <c r="AG1267" s="374" t="s">
        <v>1444</v>
      </c>
      <c r="AH1267" s="374" t="s">
        <v>2282</v>
      </c>
      <c r="AI1267" s="374">
        <v>5000</v>
      </c>
      <c r="AJ1267" s="374">
        <v>5000</v>
      </c>
      <c r="AK1267" s="374">
        <v>5000</v>
      </c>
      <c r="AL1267" s="369">
        <v>0</v>
      </c>
      <c r="AM1267" s="369" t="s">
        <v>34</v>
      </c>
      <c r="AN1267" s="369" t="s">
        <v>34</v>
      </c>
      <c r="AO1267" s="367" t="s">
        <v>1324</v>
      </c>
      <c r="AP1267" s="370" t="s">
        <v>13</v>
      </c>
      <c r="AQ1267" s="376" t="s">
        <v>664</v>
      </c>
      <c r="AR1267" s="369">
        <v>3.7999999999999996E-3</v>
      </c>
      <c r="AS1267" s="369">
        <v>3.7999999999999996E-3</v>
      </c>
      <c r="AT1267" s="369"/>
      <c r="AX1267" s="680"/>
      <c r="AY1267" s="681"/>
      <c r="AZ1267" s="681"/>
      <c r="BA1267" s="681"/>
      <c r="BB1267" s="682"/>
      <c r="BC1267" s="681"/>
      <c r="BD1267" s="681"/>
      <c r="BE1267" s="681"/>
      <c r="BF1267" s="681"/>
      <c r="BG1267" s="682"/>
      <c r="BH1267" s="682"/>
      <c r="BI1267" s="683"/>
      <c r="BJ1267" s="683"/>
      <c r="BK1267" s="683"/>
      <c r="BL1267" s="682"/>
      <c r="BM1267" s="682"/>
      <c r="BN1267" s="682"/>
      <c r="BO1267" s="682"/>
      <c r="BP1267" s="682"/>
      <c r="BQ1267" s="682"/>
      <c r="BR1267" s="682"/>
      <c r="BS1267" s="682"/>
      <c r="BT1267" s="685"/>
      <c r="BU1267" s="686"/>
      <c r="BV1267" s="684"/>
      <c r="BW1267" s="687"/>
    </row>
    <row r="1268" spans="2:75" ht="15.75" customHeight="1">
      <c r="B1268" s="363" t="s">
        <v>1733</v>
      </c>
      <c r="C1268" s="364">
        <v>26859438000113</v>
      </c>
      <c r="D1268" s="365" t="s">
        <v>13</v>
      </c>
      <c r="E1268" s="365" t="s">
        <v>615</v>
      </c>
      <c r="F1268" s="365" t="s">
        <v>619</v>
      </c>
      <c r="G1268" s="366" t="s">
        <v>34</v>
      </c>
      <c r="H1268" s="366" t="s">
        <v>1337</v>
      </c>
      <c r="I1268" s="366" t="s">
        <v>34</v>
      </c>
      <c r="J1268" s="366"/>
      <c r="K1268" s="367" t="s">
        <v>48</v>
      </c>
      <c r="L1268" s="368"/>
      <c r="M1268" s="368"/>
      <c r="N1268" s="367">
        <v>442720</v>
      </c>
      <c r="O1268" s="367" t="s">
        <v>1321</v>
      </c>
      <c r="P1268" s="371">
        <v>42888</v>
      </c>
      <c r="Q1268" s="372">
        <v>165513080.18000001</v>
      </c>
      <c r="R1268" s="372">
        <v>183131007.46805549</v>
      </c>
      <c r="S1268" s="367">
        <v>30</v>
      </c>
      <c r="T1268" s="369">
        <v>0.13767098715112769</v>
      </c>
      <c r="U1268" s="369">
        <v>1.548511357974979</v>
      </c>
      <c r="V1268" s="369">
        <v>0.12179235959900581</v>
      </c>
      <c r="W1268" s="369">
        <v>1.1177747632243402</v>
      </c>
      <c r="X1268" s="369">
        <v>0.20310258741880971</v>
      </c>
      <c r="Y1268" s="369">
        <v>1.428174834339935</v>
      </c>
      <c r="Z1268" s="369">
        <v>0.23653680764827123</v>
      </c>
      <c r="AA1268" s="369">
        <v>1.2925704501636897</v>
      </c>
      <c r="AB1268" s="369">
        <v>4.3484568425403713E-2</v>
      </c>
      <c r="AC1268" s="373">
        <v>0.28631647125823773</v>
      </c>
      <c r="AD1268" s="555">
        <v>26859555000187</v>
      </c>
      <c r="AE1268" s="370" t="s">
        <v>2587</v>
      </c>
      <c r="AF1268" s="370" t="s">
        <v>2290</v>
      </c>
      <c r="AG1268" s="374" t="s">
        <v>59</v>
      </c>
      <c r="AH1268" s="374" t="s">
        <v>2300</v>
      </c>
      <c r="AI1268" s="374">
        <v>50000</v>
      </c>
      <c r="AJ1268" s="374">
        <v>50000</v>
      </c>
      <c r="AK1268" s="374">
        <v>50000</v>
      </c>
      <c r="AL1268" s="369">
        <v>1.9E-2</v>
      </c>
      <c r="AM1268" s="369">
        <v>0.2</v>
      </c>
      <c r="AN1268" s="369" t="s">
        <v>64</v>
      </c>
      <c r="AO1268" s="367" t="s">
        <v>1324</v>
      </c>
      <c r="AP1268" s="370" t="s">
        <v>13</v>
      </c>
      <c r="AQ1268" s="376" t="s">
        <v>664</v>
      </c>
      <c r="AR1268" s="369" t="s">
        <v>34</v>
      </c>
      <c r="AS1268" s="369" t="s">
        <v>34</v>
      </c>
      <c r="AT1268" s="369"/>
      <c r="AX1268" s="680"/>
      <c r="AY1268" s="681"/>
      <c r="AZ1268" s="681"/>
      <c r="BA1268" s="681"/>
      <c r="BB1268" s="682"/>
      <c r="BC1268" s="681"/>
      <c r="BD1268" s="681"/>
      <c r="BE1268" s="681"/>
      <c r="BF1268" s="681"/>
      <c r="BG1268" s="682"/>
      <c r="BH1268" s="682"/>
      <c r="BI1268" s="683"/>
      <c r="BJ1268" s="683"/>
      <c r="BK1268" s="683"/>
      <c r="BL1268" s="682"/>
      <c r="BM1268" s="682"/>
      <c r="BN1268" s="682"/>
      <c r="BO1268" s="682"/>
      <c r="BP1268" s="682"/>
      <c r="BQ1268" s="682"/>
      <c r="BR1268" s="682"/>
      <c r="BS1268" s="682"/>
      <c r="BT1268" s="685"/>
      <c r="BU1268" s="686"/>
      <c r="BV1268" s="684"/>
      <c r="BW1268" s="687"/>
    </row>
    <row r="1269" spans="2:75" ht="15.75" customHeight="1">
      <c r="B1269" s="363" t="s">
        <v>541</v>
      </c>
      <c r="C1269" s="364">
        <v>43508144000166</v>
      </c>
      <c r="D1269" s="365" t="s">
        <v>13</v>
      </c>
      <c r="E1269" s="365" t="s">
        <v>615</v>
      </c>
      <c r="F1269" s="365" t="s">
        <v>619</v>
      </c>
      <c r="G1269" s="366" t="s">
        <v>34</v>
      </c>
      <c r="H1269" s="366" t="s">
        <v>1338</v>
      </c>
      <c r="I1269" s="366" t="s">
        <v>34</v>
      </c>
      <c r="J1269" s="366"/>
      <c r="K1269" s="367" t="s">
        <v>48</v>
      </c>
      <c r="L1269" s="368"/>
      <c r="M1269" s="368" t="s">
        <v>1418</v>
      </c>
      <c r="N1269" s="367">
        <v>617040</v>
      </c>
      <c r="O1269" s="367" t="s">
        <v>1321</v>
      </c>
      <c r="P1269" s="371">
        <v>44476</v>
      </c>
      <c r="Q1269" s="372">
        <v>14968954.27</v>
      </c>
      <c r="R1269" s="372" t="s">
        <v>1421</v>
      </c>
      <c r="S1269" s="367">
        <v>61</v>
      </c>
      <c r="T1269" s="369">
        <v>9.8465958012000865E-2</v>
      </c>
      <c r="U1269" s="369">
        <v>1.2728886579415233</v>
      </c>
      <c r="V1269" s="369" t="s">
        <v>1421</v>
      </c>
      <c r="W1269" s="369" t="s">
        <v>1421</v>
      </c>
      <c r="X1269" s="369" t="s">
        <v>1421</v>
      </c>
      <c r="Y1269" s="369" t="s">
        <v>1421</v>
      </c>
      <c r="Z1269" s="369" t="s">
        <v>1421</v>
      </c>
      <c r="AA1269" s="369" t="s">
        <v>1421</v>
      </c>
      <c r="AB1269" s="369" t="s">
        <v>1421</v>
      </c>
      <c r="AC1269" s="373" t="s">
        <v>1421</v>
      </c>
      <c r="AD1269" s="555">
        <v>0</v>
      </c>
      <c r="AE1269" s="370" t="s">
        <v>2588</v>
      </c>
      <c r="AF1269" s="370" t="s">
        <v>2278</v>
      </c>
      <c r="AG1269" s="374" t="s">
        <v>1444</v>
      </c>
      <c r="AH1269" s="374" t="s">
        <v>2279</v>
      </c>
      <c r="AI1269" s="374">
        <v>0</v>
      </c>
      <c r="AJ1269" s="374">
        <v>0</v>
      </c>
      <c r="AK1269" s="374">
        <v>0</v>
      </c>
      <c r="AL1269" s="369">
        <v>1.4999999999999999E-2</v>
      </c>
      <c r="AM1269" s="369" t="s">
        <v>34</v>
      </c>
      <c r="AN1269" s="369" t="s">
        <v>64</v>
      </c>
      <c r="AO1269" s="367" t="s">
        <v>1324</v>
      </c>
      <c r="AP1269" s="370" t="s">
        <v>13</v>
      </c>
      <c r="AQ1269" s="376" t="s">
        <v>671</v>
      </c>
      <c r="AR1269" s="369" t="s">
        <v>34</v>
      </c>
      <c r="AS1269" s="369" t="s">
        <v>34</v>
      </c>
      <c r="AT1269" s="369"/>
      <c r="AX1269" s="680"/>
      <c r="AY1269" s="681"/>
      <c r="AZ1269" s="681"/>
      <c r="BA1269" s="681"/>
      <c r="BB1269" s="682"/>
      <c r="BC1269" s="681"/>
      <c r="BD1269" s="681"/>
      <c r="BE1269" s="681"/>
      <c r="BF1269" s="681"/>
      <c r="BG1269" s="682"/>
      <c r="BH1269" s="682"/>
      <c r="BI1269" s="683"/>
      <c r="BJ1269" s="683"/>
      <c r="BK1269" s="683"/>
      <c r="BL1269" s="682"/>
      <c r="BM1269" s="682"/>
      <c r="BN1269" s="682"/>
      <c r="BO1269" s="682"/>
      <c r="BP1269" s="682"/>
      <c r="BQ1269" s="682"/>
      <c r="BR1269" s="682"/>
      <c r="BS1269" s="682"/>
      <c r="BT1269" s="685"/>
      <c r="BU1269" s="686"/>
      <c r="BV1269" s="684"/>
      <c r="BW1269" s="687"/>
    </row>
    <row r="1270" spans="2:75" ht="15.75" customHeight="1">
      <c r="B1270" s="363" t="s">
        <v>414</v>
      </c>
      <c r="C1270" s="364">
        <v>13418910000130</v>
      </c>
      <c r="D1270" s="365" t="s">
        <v>13</v>
      </c>
      <c r="E1270" s="365" t="s">
        <v>616</v>
      </c>
      <c r="F1270" s="365" t="s">
        <v>617</v>
      </c>
      <c r="G1270" s="366" t="s">
        <v>34</v>
      </c>
      <c r="H1270" s="366" t="s">
        <v>1338</v>
      </c>
      <c r="I1270" s="366" t="s">
        <v>34</v>
      </c>
      <c r="J1270" s="366" t="s">
        <v>608</v>
      </c>
      <c r="K1270" s="367" t="s">
        <v>48</v>
      </c>
      <c r="L1270" s="368"/>
      <c r="M1270" s="368" t="s">
        <v>1418</v>
      </c>
      <c r="N1270" s="367">
        <v>282944</v>
      </c>
      <c r="O1270" s="367" t="s">
        <v>1321</v>
      </c>
      <c r="P1270" s="371">
        <v>40757</v>
      </c>
      <c r="Q1270" s="372">
        <v>54426859</v>
      </c>
      <c r="R1270" s="372">
        <v>49872834.989206344</v>
      </c>
      <c r="S1270" s="367">
        <v>16</v>
      </c>
      <c r="T1270" s="369">
        <v>0.15514019019470693</v>
      </c>
      <c r="U1270" s="369">
        <v>2.0055275191215332</v>
      </c>
      <c r="V1270" s="369">
        <v>0.15351669898233866</v>
      </c>
      <c r="W1270" s="369">
        <v>1.5049769692313772</v>
      </c>
      <c r="X1270" s="369">
        <v>0.18671562820626808</v>
      </c>
      <c r="Y1270" s="369">
        <v>1.4158985275518257</v>
      </c>
      <c r="Z1270" s="369">
        <v>0.27402871461303668</v>
      </c>
      <c r="AA1270" s="369">
        <v>1.5576680507533456</v>
      </c>
      <c r="AB1270" s="369">
        <v>0.13703739518894764</v>
      </c>
      <c r="AC1270" s="373">
        <v>0.40186405478271492</v>
      </c>
      <c r="AD1270" s="555">
        <v>0</v>
      </c>
      <c r="AE1270" s="370" t="s">
        <v>2588</v>
      </c>
      <c r="AF1270" s="370" t="s">
        <v>2278</v>
      </c>
      <c r="AG1270" s="374" t="s">
        <v>1444</v>
      </c>
      <c r="AH1270" s="374" t="s">
        <v>2282</v>
      </c>
      <c r="AI1270" s="374">
        <v>1000</v>
      </c>
      <c r="AJ1270" s="374">
        <v>500</v>
      </c>
      <c r="AK1270" s="374">
        <v>500</v>
      </c>
      <c r="AL1270" s="369">
        <v>1.3000000000000001E-2</v>
      </c>
      <c r="AM1270" s="369">
        <v>0.2</v>
      </c>
      <c r="AN1270" s="369" t="s">
        <v>34</v>
      </c>
      <c r="AO1270" s="367" t="s">
        <v>1324</v>
      </c>
      <c r="AP1270" s="370" t="s">
        <v>13</v>
      </c>
      <c r="AQ1270" s="376" t="s">
        <v>668</v>
      </c>
      <c r="AR1270" s="369">
        <v>3.0333333333333328E-3</v>
      </c>
      <c r="AS1270" s="369">
        <v>3.0333333333333328E-3</v>
      </c>
      <c r="AT1270" s="369"/>
      <c r="AX1270" s="680"/>
      <c r="AY1270" s="681"/>
      <c r="AZ1270" s="681"/>
      <c r="BA1270" s="681"/>
      <c r="BB1270" s="682"/>
      <c r="BC1270" s="681"/>
      <c r="BD1270" s="681"/>
      <c r="BE1270" s="681"/>
      <c r="BF1270" s="681"/>
      <c r="BG1270" s="682"/>
      <c r="BH1270" s="682"/>
      <c r="BI1270" s="683"/>
      <c r="BJ1270" s="683"/>
      <c r="BK1270" s="683"/>
      <c r="BL1270" s="682"/>
      <c r="BM1270" s="682"/>
      <c r="BN1270" s="682"/>
      <c r="BO1270" s="682"/>
      <c r="BP1270" s="682"/>
      <c r="BQ1270" s="682"/>
      <c r="BR1270" s="682"/>
      <c r="BS1270" s="682"/>
      <c r="BT1270" s="685"/>
      <c r="BU1270" s="686"/>
      <c r="BV1270" s="684"/>
      <c r="BW1270" s="687"/>
    </row>
    <row r="1271" spans="2:75" ht="15.75" customHeight="1">
      <c r="B1271" s="363" t="s">
        <v>493</v>
      </c>
      <c r="C1271" s="364">
        <v>41574480000181</v>
      </c>
      <c r="D1271" s="365" t="s">
        <v>11</v>
      </c>
      <c r="E1271" s="365" t="s">
        <v>620</v>
      </c>
      <c r="F1271" s="365" t="s">
        <v>685</v>
      </c>
      <c r="G1271" s="366" t="s">
        <v>738</v>
      </c>
      <c r="H1271" s="366" t="s">
        <v>34</v>
      </c>
      <c r="I1271" s="366" t="s">
        <v>1319</v>
      </c>
      <c r="J1271" s="366" t="s">
        <v>608</v>
      </c>
      <c r="K1271" s="367" t="s">
        <v>48</v>
      </c>
      <c r="L1271" s="368"/>
      <c r="M1271" s="368" t="s">
        <v>1418</v>
      </c>
      <c r="N1271" s="367">
        <v>593338</v>
      </c>
      <c r="O1271" s="367" t="s">
        <v>1321</v>
      </c>
      <c r="P1271" s="371">
        <v>44343</v>
      </c>
      <c r="Q1271" s="372">
        <v>2994102.07</v>
      </c>
      <c r="R1271" s="372">
        <v>3050698.5451587308</v>
      </c>
      <c r="S1271" s="367">
        <v>31</v>
      </c>
      <c r="T1271" s="369">
        <v>-0.12691163482319323</v>
      </c>
      <c r="U1271" s="369">
        <v>-1.6406114741459212</v>
      </c>
      <c r="V1271" s="369">
        <v>-8.6081736725412528E-2</v>
      </c>
      <c r="W1271" s="369">
        <v>-0.84388885445021777</v>
      </c>
      <c r="X1271" s="369" t="s">
        <v>1421</v>
      </c>
      <c r="Y1271" s="369" t="s">
        <v>1421</v>
      </c>
      <c r="Z1271" s="369" t="s">
        <v>1421</v>
      </c>
      <c r="AA1271" s="369" t="s">
        <v>1421</v>
      </c>
      <c r="AB1271" s="369">
        <v>0.18498755686225843</v>
      </c>
      <c r="AC1271" s="373">
        <v>-0.91790724283344172</v>
      </c>
      <c r="AD1271" s="555">
        <v>0</v>
      </c>
      <c r="AE1271" s="370" t="s">
        <v>2588</v>
      </c>
      <c r="AF1271" s="370" t="s">
        <v>2278</v>
      </c>
      <c r="AG1271" s="374" t="s">
        <v>1444</v>
      </c>
      <c r="AH1271" s="374" t="s">
        <v>726</v>
      </c>
      <c r="AI1271" s="374">
        <v>100000</v>
      </c>
      <c r="AJ1271" s="374">
        <v>50000</v>
      </c>
      <c r="AK1271" s="374">
        <v>10000</v>
      </c>
      <c r="AL1271" s="369">
        <v>0.01</v>
      </c>
      <c r="AM1271" s="369">
        <v>0.2</v>
      </c>
      <c r="AN1271" s="369" t="s">
        <v>64</v>
      </c>
      <c r="AO1271" s="367" t="s">
        <v>1324</v>
      </c>
      <c r="AP1271" s="370" t="s">
        <v>13</v>
      </c>
      <c r="AQ1271" s="376" t="s">
        <v>671</v>
      </c>
      <c r="AR1271" s="369" t="s">
        <v>34</v>
      </c>
      <c r="AS1271" s="369" t="s">
        <v>34</v>
      </c>
      <c r="AT1271" s="369"/>
      <c r="AX1271" s="680"/>
      <c r="AY1271" s="681"/>
      <c r="AZ1271" s="681"/>
      <c r="BA1271" s="681"/>
      <c r="BB1271" s="682"/>
      <c r="BC1271" s="681"/>
      <c r="BD1271" s="681"/>
      <c r="BE1271" s="681"/>
      <c r="BF1271" s="681"/>
      <c r="BG1271" s="682"/>
      <c r="BH1271" s="682"/>
      <c r="BI1271" s="683"/>
      <c r="BJ1271" s="683"/>
      <c r="BK1271" s="683"/>
      <c r="BL1271" s="682"/>
      <c r="BM1271" s="682"/>
      <c r="BN1271" s="682"/>
      <c r="BO1271" s="682"/>
      <c r="BP1271" s="682"/>
      <c r="BQ1271" s="682"/>
      <c r="BR1271" s="682"/>
      <c r="BS1271" s="682"/>
      <c r="BT1271" s="685"/>
      <c r="BU1271" s="686"/>
      <c r="BV1271" s="684"/>
      <c r="BW1271" s="687"/>
    </row>
    <row r="1272" spans="2:75" ht="15.75" customHeight="1">
      <c r="B1272" s="363" t="s">
        <v>1236</v>
      </c>
      <c r="C1272" s="364">
        <v>17439235000187</v>
      </c>
      <c r="D1272" s="365" t="s">
        <v>14</v>
      </c>
      <c r="E1272" s="365" t="s">
        <v>614</v>
      </c>
      <c r="F1272" s="365"/>
      <c r="G1272" s="366"/>
      <c r="H1272" s="366" t="s">
        <v>1338</v>
      </c>
      <c r="I1272" s="366" t="s">
        <v>34</v>
      </c>
      <c r="J1272" s="366" t="s">
        <v>608</v>
      </c>
      <c r="K1272" s="367" t="s">
        <v>48</v>
      </c>
      <c r="L1272" s="368"/>
      <c r="M1272" s="368" t="s">
        <v>34</v>
      </c>
      <c r="N1272" s="367">
        <v>331945</v>
      </c>
      <c r="O1272" s="367" t="s">
        <v>1321</v>
      </c>
      <c r="P1272" s="371">
        <v>41359</v>
      </c>
      <c r="Q1272" s="372">
        <v>55375275.299999997</v>
      </c>
      <c r="R1272" s="372">
        <v>45904576.417222224</v>
      </c>
      <c r="S1272" s="367">
        <v>19</v>
      </c>
      <c r="T1272" s="369">
        <v>9.1850768012400108E-2</v>
      </c>
      <c r="U1272" s="369">
        <v>1.1873728056548505</v>
      </c>
      <c r="V1272" s="369">
        <v>-5.4375174358286316E-2</v>
      </c>
      <c r="W1272" s="369">
        <v>-0.53305852490077299</v>
      </c>
      <c r="X1272" s="369">
        <v>8.2754091106896244E-2</v>
      </c>
      <c r="Y1272" s="369">
        <v>0.62753930601729113</v>
      </c>
      <c r="Z1272" s="369">
        <v>0.27893709835663372</v>
      </c>
      <c r="AA1272" s="369">
        <v>1.5855688951923481</v>
      </c>
      <c r="AB1272" s="369">
        <v>0.23828110523979057</v>
      </c>
      <c r="AC1272" s="373">
        <v>-0.523615934734456</v>
      </c>
      <c r="AD1272" s="555">
        <v>0</v>
      </c>
      <c r="AE1272" s="370" t="s">
        <v>2588</v>
      </c>
      <c r="AF1272" s="370" t="s">
        <v>2278</v>
      </c>
      <c r="AG1272" s="374" t="s">
        <v>1444</v>
      </c>
      <c r="AH1272" s="374" t="s">
        <v>2282</v>
      </c>
      <c r="AI1272" s="374">
        <v>1000</v>
      </c>
      <c r="AJ1272" s="374">
        <v>500</v>
      </c>
      <c r="AK1272" s="374">
        <v>500</v>
      </c>
      <c r="AL1272" s="369">
        <v>0.02</v>
      </c>
      <c r="AM1272" s="369">
        <v>0.2</v>
      </c>
      <c r="AN1272" s="369" t="s">
        <v>666</v>
      </c>
      <c r="AO1272" s="367" t="s">
        <v>1324</v>
      </c>
      <c r="AP1272" s="370" t="s">
        <v>716</v>
      </c>
      <c r="AQ1272" s="376" t="s">
        <v>670</v>
      </c>
      <c r="AR1272" s="369">
        <v>4.6666666666666662E-3</v>
      </c>
      <c r="AS1272" s="369">
        <v>4.6666666666666662E-3</v>
      </c>
      <c r="AT1272" s="369"/>
      <c r="AX1272" s="680"/>
      <c r="AY1272" s="681"/>
      <c r="AZ1272" s="681"/>
      <c r="BA1272" s="681"/>
      <c r="BB1272" s="682"/>
      <c r="BC1272" s="681"/>
      <c r="BD1272" s="681"/>
      <c r="BE1272" s="681"/>
      <c r="BF1272" s="681"/>
      <c r="BG1272" s="682"/>
      <c r="BH1272" s="682"/>
      <c r="BI1272" s="683"/>
      <c r="BJ1272" s="683"/>
      <c r="BK1272" s="683"/>
      <c r="BL1272" s="682"/>
      <c r="BM1272" s="682"/>
      <c r="BN1272" s="682"/>
      <c r="BO1272" s="682"/>
      <c r="BP1272" s="682"/>
      <c r="BQ1272" s="682"/>
      <c r="BR1272" s="682"/>
      <c r="BS1272" s="682"/>
      <c r="BT1272" s="685"/>
      <c r="BU1272" s="686"/>
      <c r="BV1272" s="684"/>
      <c r="BW1272" s="687"/>
    </row>
    <row r="1273" spans="2:75" ht="15.75" customHeight="1">
      <c r="B1273" s="363" t="s">
        <v>542</v>
      </c>
      <c r="C1273" s="364">
        <v>29562681000163</v>
      </c>
      <c r="D1273" s="365" t="s">
        <v>13</v>
      </c>
      <c r="E1273" s="365" t="s">
        <v>615</v>
      </c>
      <c r="F1273" s="365" t="s">
        <v>619</v>
      </c>
      <c r="G1273" s="366" t="s">
        <v>34</v>
      </c>
      <c r="H1273" s="366" t="s">
        <v>1338</v>
      </c>
      <c r="I1273" s="366" t="s">
        <v>34</v>
      </c>
      <c r="J1273" s="366"/>
      <c r="K1273" s="367" t="s">
        <v>48</v>
      </c>
      <c r="L1273" s="368"/>
      <c r="M1273" s="368" t="s">
        <v>1418</v>
      </c>
      <c r="N1273" s="367">
        <v>477461</v>
      </c>
      <c r="O1273" s="367" t="s">
        <v>1321</v>
      </c>
      <c r="P1273" s="371">
        <v>43392</v>
      </c>
      <c r="Q1273" s="372">
        <v>10218200.16</v>
      </c>
      <c r="R1273" s="372">
        <v>7421501.6461111093</v>
      </c>
      <c r="S1273" s="367">
        <v>4</v>
      </c>
      <c r="T1273" s="369">
        <v>0.19953596935499207</v>
      </c>
      <c r="U1273" s="369">
        <v>2.5794404215554501</v>
      </c>
      <c r="V1273" s="369">
        <v>0.22828768556420775</v>
      </c>
      <c r="W1273" s="369">
        <v>2.2379826521204236</v>
      </c>
      <c r="X1273" s="369">
        <v>0.23671507318728779</v>
      </c>
      <c r="Y1273" s="369">
        <v>1.7950534017695681</v>
      </c>
      <c r="Z1273" s="369">
        <v>0.25640973620821739</v>
      </c>
      <c r="AA1273" s="369">
        <v>1.4575160656343578</v>
      </c>
      <c r="AB1273" s="369">
        <v>7.6321849313561105E-2</v>
      </c>
      <c r="AC1273" s="373">
        <v>1.4602890455596764</v>
      </c>
      <c r="AD1273" s="555">
        <v>0</v>
      </c>
      <c r="AE1273" s="370" t="s">
        <v>2588</v>
      </c>
      <c r="AF1273" s="370" t="s">
        <v>2278</v>
      </c>
      <c r="AG1273" s="374" t="s">
        <v>1444</v>
      </c>
      <c r="AH1273" s="374" t="s">
        <v>2282</v>
      </c>
      <c r="AI1273" s="374">
        <v>5000</v>
      </c>
      <c r="AJ1273" s="374">
        <v>1000</v>
      </c>
      <c r="AK1273" s="374">
        <v>5000</v>
      </c>
      <c r="AL1273" s="369">
        <v>0.02</v>
      </c>
      <c r="AM1273" s="369">
        <v>0.2</v>
      </c>
      <c r="AN1273" s="369" t="s">
        <v>34</v>
      </c>
      <c r="AO1273" s="367" t="s">
        <v>1324</v>
      </c>
      <c r="AP1273" s="370" t="s">
        <v>13</v>
      </c>
      <c r="AQ1273" s="376" t="s">
        <v>668</v>
      </c>
      <c r="AR1273" s="369">
        <v>2.666E-3</v>
      </c>
      <c r="AS1273" s="369">
        <v>2.666E-3</v>
      </c>
      <c r="AT1273" s="369"/>
      <c r="AX1273" s="680"/>
      <c r="AY1273" s="681"/>
      <c r="AZ1273" s="681"/>
      <c r="BA1273" s="681"/>
      <c r="BB1273" s="682"/>
      <c r="BC1273" s="681"/>
      <c r="BD1273" s="681"/>
      <c r="BE1273" s="681"/>
      <c r="BF1273" s="681"/>
      <c r="BG1273" s="682"/>
      <c r="BH1273" s="682"/>
      <c r="BI1273" s="683"/>
      <c r="BJ1273" s="683"/>
      <c r="BK1273" s="683"/>
      <c r="BL1273" s="682"/>
      <c r="BM1273" s="682"/>
      <c r="BN1273" s="682"/>
      <c r="BO1273" s="682"/>
      <c r="BP1273" s="682"/>
      <c r="BQ1273" s="682"/>
      <c r="BR1273" s="682"/>
      <c r="BS1273" s="682"/>
      <c r="BT1273" s="685"/>
      <c r="BU1273" s="686"/>
      <c r="BV1273" s="684"/>
      <c r="BW1273" s="687"/>
    </row>
    <row r="1274" spans="2:75" ht="15.75" customHeight="1">
      <c r="B1274" s="363" t="s">
        <v>1237</v>
      </c>
      <c r="C1274" s="364">
        <v>31188723000190</v>
      </c>
      <c r="D1274" s="365" t="s">
        <v>14</v>
      </c>
      <c r="E1274" s="365" t="s">
        <v>607</v>
      </c>
      <c r="F1274" s="365"/>
      <c r="G1274" s="366"/>
      <c r="H1274" s="366" t="s">
        <v>34</v>
      </c>
      <c r="I1274" s="366" t="s">
        <v>34</v>
      </c>
      <c r="J1274" s="366" t="s">
        <v>608</v>
      </c>
      <c r="K1274" s="367" t="s">
        <v>48</v>
      </c>
      <c r="L1274" s="368"/>
      <c r="M1274" s="368" t="s">
        <v>1418</v>
      </c>
      <c r="N1274" s="367">
        <v>479667</v>
      </c>
      <c r="O1274" s="367" t="s">
        <v>1321</v>
      </c>
      <c r="P1274" s="371">
        <v>43402</v>
      </c>
      <c r="Q1274" s="372">
        <v>60084470.75</v>
      </c>
      <c r="R1274" s="372">
        <v>62404665.189920679</v>
      </c>
      <c r="S1274" s="367">
        <v>60</v>
      </c>
      <c r="T1274" s="369">
        <v>3.4279108953398918E-3</v>
      </c>
      <c r="U1274" s="369">
        <v>4.4313273208396779E-2</v>
      </c>
      <c r="V1274" s="369">
        <v>-0.27301436295774617</v>
      </c>
      <c r="W1274" s="369">
        <v>-2.6764536447468417</v>
      </c>
      <c r="X1274" s="369">
        <v>-0.25671938347247825</v>
      </c>
      <c r="Y1274" s="369">
        <v>-1.9467497206561739</v>
      </c>
      <c r="Z1274" s="369">
        <v>0.19564614204999153</v>
      </c>
      <c r="AA1274" s="369">
        <v>1.1121160975949933</v>
      </c>
      <c r="AB1274" s="369">
        <v>0.39452741998689728</v>
      </c>
      <c r="AC1274" s="373">
        <v>-0.85633976909124787</v>
      </c>
      <c r="AD1274" s="555">
        <v>0</v>
      </c>
      <c r="AE1274" s="370" t="s">
        <v>2389</v>
      </c>
      <c r="AF1274" s="370" t="s">
        <v>741</v>
      </c>
      <c r="AG1274" s="374" t="s">
        <v>741</v>
      </c>
      <c r="AH1274" s="374" t="s">
        <v>2282</v>
      </c>
      <c r="AI1274" s="374">
        <v>5000</v>
      </c>
      <c r="AJ1274" s="374">
        <v>0</v>
      </c>
      <c r="AK1274" s="374">
        <v>1000</v>
      </c>
      <c r="AL1274" s="369">
        <v>9.7999999999999997E-3</v>
      </c>
      <c r="AM1274" s="369">
        <v>0.3</v>
      </c>
      <c r="AN1274" s="369" t="s">
        <v>2310</v>
      </c>
      <c r="AO1274" s="367" t="s">
        <v>1324</v>
      </c>
      <c r="AP1274" s="370" t="s">
        <v>716</v>
      </c>
      <c r="AQ1274" s="376" t="s">
        <v>659</v>
      </c>
      <c r="AR1274" s="369">
        <v>1.9599999999999999E-3</v>
      </c>
      <c r="AS1274" s="369">
        <v>1.9599999999999999E-3</v>
      </c>
      <c r="AT1274" s="369"/>
      <c r="AX1274" s="680"/>
      <c r="AY1274" s="681"/>
      <c r="AZ1274" s="681"/>
      <c r="BA1274" s="681"/>
      <c r="BB1274" s="682"/>
      <c r="BC1274" s="681"/>
      <c r="BD1274" s="681"/>
      <c r="BE1274" s="681"/>
      <c r="BF1274" s="681"/>
      <c r="BG1274" s="682"/>
      <c r="BH1274" s="682"/>
      <c r="BI1274" s="683"/>
      <c r="BJ1274" s="683"/>
      <c r="BK1274" s="683"/>
      <c r="BL1274" s="682"/>
      <c r="BM1274" s="682"/>
      <c r="BN1274" s="682"/>
      <c r="BO1274" s="682"/>
      <c r="BP1274" s="682"/>
      <c r="BQ1274" s="682"/>
      <c r="BR1274" s="682"/>
      <c r="BS1274" s="682"/>
      <c r="BT1274" s="685"/>
      <c r="BU1274" s="686"/>
      <c r="BV1274" s="684"/>
      <c r="BW1274" s="687"/>
    </row>
    <row r="1275" spans="2:75" ht="15.75" customHeight="1">
      <c r="B1275" s="363" t="s">
        <v>415</v>
      </c>
      <c r="C1275" s="364">
        <v>26343648000154</v>
      </c>
      <c r="D1275" s="365" t="s">
        <v>13</v>
      </c>
      <c r="E1275" s="365" t="s">
        <v>615</v>
      </c>
      <c r="F1275" s="365" t="s">
        <v>619</v>
      </c>
      <c r="G1275" s="366" t="s">
        <v>34</v>
      </c>
      <c r="H1275" s="366" t="s">
        <v>865</v>
      </c>
      <c r="I1275" s="366" t="s">
        <v>34</v>
      </c>
      <c r="J1275" s="366"/>
      <c r="K1275" s="367" t="s">
        <v>48</v>
      </c>
      <c r="L1275" s="368"/>
      <c r="M1275" s="368" t="s">
        <v>1418</v>
      </c>
      <c r="N1275" s="367">
        <v>431931</v>
      </c>
      <c r="O1275" s="367" t="s">
        <v>1321</v>
      </c>
      <c r="P1275" s="371">
        <v>42720</v>
      </c>
      <c r="Q1275" s="372">
        <v>18142233.960000001</v>
      </c>
      <c r="R1275" s="372">
        <v>21260724.473253965</v>
      </c>
      <c r="S1275" s="367">
        <v>30</v>
      </c>
      <c r="T1275" s="369">
        <v>5.9792642327403556E-2</v>
      </c>
      <c r="U1275" s="369">
        <v>0.77295115777607271</v>
      </c>
      <c r="V1275" s="369">
        <v>3.0312371430463836E-2</v>
      </c>
      <c r="W1275" s="369">
        <v>0.29716259656471339</v>
      </c>
      <c r="X1275" s="369">
        <v>7.8983696933437209E-2</v>
      </c>
      <c r="Y1275" s="369">
        <v>0.59894772206807234</v>
      </c>
      <c r="Z1275" s="369">
        <v>0.14929349796118974</v>
      </c>
      <c r="AA1275" s="369">
        <v>0.84863264161109786</v>
      </c>
      <c r="AB1275" s="369">
        <v>6.6126590817134651E-2</v>
      </c>
      <c r="AC1275" s="373">
        <v>-0.98463717895822345</v>
      </c>
      <c r="AD1275" s="555">
        <v>0</v>
      </c>
      <c r="AE1275" s="370" t="s">
        <v>2589</v>
      </c>
      <c r="AF1275" s="370" t="s">
        <v>2278</v>
      </c>
      <c r="AG1275" s="374" t="s">
        <v>1444</v>
      </c>
      <c r="AH1275" s="374" t="s">
        <v>2279</v>
      </c>
      <c r="AI1275" s="374">
        <v>25000</v>
      </c>
      <c r="AJ1275" s="374">
        <v>5000</v>
      </c>
      <c r="AK1275" s="374">
        <v>25000</v>
      </c>
      <c r="AL1275" s="369">
        <v>7.7499999999999999E-3</v>
      </c>
      <c r="AM1275" s="369" t="s">
        <v>34</v>
      </c>
      <c r="AN1275" s="369" t="s">
        <v>34</v>
      </c>
      <c r="AO1275" s="367" t="s">
        <v>1324</v>
      </c>
      <c r="AP1275" s="370" t="s">
        <v>13</v>
      </c>
      <c r="AQ1275" s="376" t="s">
        <v>668</v>
      </c>
      <c r="AR1275" s="369">
        <v>1.2499999999999998E-3</v>
      </c>
      <c r="AS1275" s="369">
        <v>1.2499999999999998E-3</v>
      </c>
      <c r="AT1275" s="369"/>
      <c r="AX1275" s="680"/>
      <c r="AY1275" s="681"/>
      <c r="AZ1275" s="681"/>
      <c r="BA1275" s="681"/>
      <c r="BB1275" s="682"/>
      <c r="BC1275" s="681"/>
      <c r="BD1275" s="681"/>
      <c r="BE1275" s="681"/>
      <c r="BF1275" s="681"/>
      <c r="BG1275" s="682"/>
      <c r="BH1275" s="682"/>
      <c r="BI1275" s="683"/>
      <c r="BJ1275" s="683"/>
      <c r="BK1275" s="683"/>
      <c r="BL1275" s="682"/>
      <c r="BM1275" s="682"/>
      <c r="BN1275" s="682"/>
      <c r="BO1275" s="682"/>
      <c r="BP1275" s="682"/>
      <c r="BQ1275" s="682"/>
      <c r="BR1275" s="682"/>
      <c r="BS1275" s="682"/>
      <c r="BT1275" s="685"/>
      <c r="BU1275" s="686"/>
      <c r="BV1275" s="684"/>
      <c r="BW1275" s="687"/>
    </row>
    <row r="1276" spans="2:75" ht="15.75" customHeight="1">
      <c r="B1276" s="363" t="s">
        <v>599</v>
      </c>
      <c r="C1276" s="364">
        <v>14163402000111</v>
      </c>
      <c r="D1276" s="365" t="s">
        <v>14</v>
      </c>
      <c r="E1276" s="365" t="s">
        <v>607</v>
      </c>
      <c r="F1276" s="365"/>
      <c r="G1276" s="366"/>
      <c r="H1276" s="366" t="s">
        <v>34</v>
      </c>
      <c r="I1276" s="366" t="s">
        <v>34</v>
      </c>
      <c r="J1276" s="366" t="s">
        <v>608</v>
      </c>
      <c r="K1276" s="367" t="s">
        <v>48</v>
      </c>
      <c r="L1276" s="368"/>
      <c r="M1276" s="368" t="s">
        <v>1418</v>
      </c>
      <c r="N1276" s="367">
        <v>297593</v>
      </c>
      <c r="O1276" s="367" t="s">
        <v>1321</v>
      </c>
      <c r="P1276" s="371">
        <v>40947</v>
      </c>
      <c r="Q1276" s="372">
        <v>15310578.109999999</v>
      </c>
      <c r="R1276" s="372">
        <v>12060268.053015867</v>
      </c>
      <c r="S1276" s="367">
        <v>92</v>
      </c>
      <c r="T1276" s="369">
        <v>-7.3062131006467301E-2</v>
      </c>
      <c r="U1276" s="369">
        <v>-0.94448842788728304</v>
      </c>
      <c r="V1276" s="369">
        <v>-0.21240658341198693</v>
      </c>
      <c r="W1276" s="369">
        <v>-2.082294748826901</v>
      </c>
      <c r="X1276" s="369">
        <v>-6.5653451839990828E-2</v>
      </c>
      <c r="Y1276" s="369">
        <v>-0.49786205194481448</v>
      </c>
      <c r="Z1276" s="369">
        <v>0.12593357407092709</v>
      </c>
      <c r="AA1276" s="369">
        <v>0.71584726120570863</v>
      </c>
      <c r="AB1276" s="369">
        <v>0.23095147725779025</v>
      </c>
      <c r="AC1276" s="373">
        <v>-1.3389307693146015</v>
      </c>
      <c r="AD1276" s="555">
        <v>0</v>
      </c>
      <c r="AE1276" s="370" t="s">
        <v>2589</v>
      </c>
      <c r="AF1276" s="370" t="s">
        <v>2278</v>
      </c>
      <c r="AG1276" s="374" t="s">
        <v>1444</v>
      </c>
      <c r="AH1276" s="374" t="s">
        <v>2300</v>
      </c>
      <c r="AI1276" s="374">
        <v>25000</v>
      </c>
      <c r="AJ1276" s="374">
        <v>25000</v>
      </c>
      <c r="AK1276" s="374">
        <v>5000</v>
      </c>
      <c r="AL1276" s="691">
        <v>8.0000000000000004E-4</v>
      </c>
      <c r="AM1276" s="691" t="s">
        <v>34</v>
      </c>
      <c r="AN1276" s="369" t="s">
        <v>2296</v>
      </c>
      <c r="AO1276" s="367" t="s">
        <v>1324</v>
      </c>
      <c r="AP1276" s="370" t="s">
        <v>716</v>
      </c>
      <c r="AQ1276" s="376" t="s">
        <v>659</v>
      </c>
      <c r="AR1276" s="369">
        <v>1.3333333333333334E-4</v>
      </c>
      <c r="AS1276" s="369">
        <v>1.3333333333333334E-4</v>
      </c>
      <c r="AT1276" s="369"/>
      <c r="AX1276" s="680"/>
      <c r="AY1276" s="681"/>
      <c r="AZ1276" s="681"/>
      <c r="BA1276" s="681"/>
      <c r="BB1276" s="682"/>
      <c r="BC1276" s="681"/>
      <c r="BD1276" s="681"/>
      <c r="BE1276" s="681"/>
      <c r="BF1276" s="681"/>
      <c r="BG1276" s="682"/>
      <c r="BH1276" s="682"/>
      <c r="BI1276" s="683"/>
      <c r="BJ1276" s="683"/>
      <c r="BK1276" s="683"/>
      <c r="BL1276" s="682"/>
      <c r="BM1276" s="682"/>
      <c r="BN1276" s="682"/>
      <c r="BO1276" s="682"/>
      <c r="BP1276" s="682"/>
      <c r="BQ1276" s="682"/>
      <c r="BR1276" s="682"/>
      <c r="BS1276" s="682"/>
      <c r="BT1276" s="685"/>
      <c r="BU1276" s="686"/>
      <c r="BV1276" s="684"/>
      <c r="BW1276" s="687"/>
    </row>
    <row r="1277" spans="2:75" ht="15.75" customHeight="1">
      <c r="B1277" s="363" t="s">
        <v>1734</v>
      </c>
      <c r="C1277" s="364">
        <v>20852221000103</v>
      </c>
      <c r="D1277" s="365" t="s">
        <v>14</v>
      </c>
      <c r="E1277" s="365" t="s">
        <v>607</v>
      </c>
      <c r="F1277" s="365"/>
      <c r="G1277" s="366"/>
      <c r="H1277" s="366" t="s">
        <v>34</v>
      </c>
      <c r="I1277" s="366" t="s">
        <v>34</v>
      </c>
      <c r="J1277" s="366" t="s">
        <v>611</v>
      </c>
      <c r="K1277" s="367" t="s">
        <v>48</v>
      </c>
      <c r="L1277" s="368"/>
      <c r="M1277" s="368"/>
      <c r="N1277" s="367">
        <v>384021</v>
      </c>
      <c r="O1277" s="367" t="s">
        <v>1321</v>
      </c>
      <c r="P1277" s="371">
        <v>41961</v>
      </c>
      <c r="Q1277" s="372" t="s">
        <v>1394</v>
      </c>
      <c r="R1277" s="372" t="s">
        <v>1421</v>
      </c>
      <c r="S1277" s="367">
        <v>6</v>
      </c>
      <c r="T1277" s="369" t="s">
        <v>1421</v>
      </c>
      <c r="U1277" s="369" t="s">
        <v>1421</v>
      </c>
      <c r="V1277" s="369" t="s">
        <v>1421</v>
      </c>
      <c r="W1277" s="369" t="s">
        <v>1421</v>
      </c>
      <c r="X1277" s="369" t="s">
        <v>1421</v>
      </c>
      <c r="Y1277" s="369" t="s">
        <v>1421</v>
      </c>
      <c r="Z1277" s="369" t="s">
        <v>1421</v>
      </c>
      <c r="AA1277" s="369" t="s">
        <v>1421</v>
      </c>
      <c r="AB1277" s="369" t="s">
        <v>1421</v>
      </c>
      <c r="AC1277" s="373" t="s">
        <v>1421</v>
      </c>
      <c r="AD1277" s="555">
        <v>0</v>
      </c>
      <c r="AE1277" s="370" t="s">
        <v>2589</v>
      </c>
      <c r="AF1277" s="370" t="s">
        <v>2278</v>
      </c>
      <c r="AG1277" s="374" t="s">
        <v>1444</v>
      </c>
      <c r="AH1277" s="374" t="s">
        <v>726</v>
      </c>
      <c r="AI1277" s="374">
        <v>200000</v>
      </c>
      <c r="AJ1277" s="374">
        <v>50000</v>
      </c>
      <c r="AK1277" s="374">
        <v>200000</v>
      </c>
      <c r="AL1277" s="691">
        <v>1.0800000000000001E-2</v>
      </c>
      <c r="AM1277" s="691">
        <v>0.1</v>
      </c>
      <c r="AN1277" s="369" t="s">
        <v>34</v>
      </c>
      <c r="AO1277" s="367" t="s">
        <v>1324</v>
      </c>
      <c r="AP1277" s="370" t="s">
        <v>716</v>
      </c>
      <c r="AQ1277" s="376" t="s">
        <v>687</v>
      </c>
      <c r="AR1277" s="369">
        <v>1.3333333333333334E-4</v>
      </c>
      <c r="AS1277" s="369">
        <v>1.3333333333333334E-4</v>
      </c>
      <c r="AT1277" s="369"/>
      <c r="AX1277" s="680"/>
      <c r="AY1277" s="681"/>
      <c r="AZ1277" s="681"/>
      <c r="BA1277" s="681"/>
      <c r="BB1277" s="682"/>
      <c r="BC1277" s="681"/>
      <c r="BD1277" s="681"/>
      <c r="BE1277" s="681"/>
      <c r="BF1277" s="681"/>
      <c r="BG1277" s="682"/>
      <c r="BH1277" s="682"/>
      <c r="BI1277" s="683"/>
      <c r="BJ1277" s="683"/>
      <c r="BK1277" s="683"/>
      <c r="BL1277" s="682"/>
      <c r="BM1277" s="682"/>
      <c r="BN1277" s="682"/>
      <c r="BO1277" s="682"/>
      <c r="BP1277" s="682"/>
      <c r="BQ1277" s="682"/>
      <c r="BR1277" s="682"/>
      <c r="BS1277" s="682"/>
      <c r="BT1277" s="685"/>
      <c r="BU1277" s="686"/>
      <c r="BV1277" s="684"/>
      <c r="BW1277" s="687"/>
    </row>
    <row r="1278" spans="2:75" ht="15.75" customHeight="1">
      <c r="B1278" s="363" t="s">
        <v>416</v>
      </c>
      <c r="C1278" s="364">
        <v>30509221000150</v>
      </c>
      <c r="D1278" s="365" t="s">
        <v>11</v>
      </c>
      <c r="E1278" s="365" t="s">
        <v>620</v>
      </c>
      <c r="F1278" s="365" t="s">
        <v>663</v>
      </c>
      <c r="G1278" s="366" t="s">
        <v>738</v>
      </c>
      <c r="H1278" s="366" t="s">
        <v>34</v>
      </c>
      <c r="I1278" s="366" t="s">
        <v>1304</v>
      </c>
      <c r="J1278" s="366" t="s">
        <v>608</v>
      </c>
      <c r="K1278" s="367" t="s">
        <v>48</v>
      </c>
      <c r="L1278" s="368"/>
      <c r="M1278" s="368" t="s">
        <v>1418</v>
      </c>
      <c r="N1278" s="367">
        <v>497606</v>
      </c>
      <c r="O1278" s="367" t="s">
        <v>1321</v>
      </c>
      <c r="P1278" s="371">
        <v>43616</v>
      </c>
      <c r="Q1278" s="372">
        <v>1222062275.29</v>
      </c>
      <c r="R1278" s="372">
        <v>572200123.36480129</v>
      </c>
      <c r="S1278" s="367">
        <v>0</v>
      </c>
      <c r="T1278" s="369">
        <v>7.9395604782524387E-2</v>
      </c>
      <c r="U1278" s="369">
        <v>1.0263624795664488</v>
      </c>
      <c r="V1278" s="369">
        <v>0.10522890259427564</v>
      </c>
      <c r="W1278" s="369">
        <v>1.0315951030193538</v>
      </c>
      <c r="X1278" s="369">
        <v>0.14245996969986674</v>
      </c>
      <c r="Y1278" s="369">
        <v>1.0802998295905237</v>
      </c>
      <c r="Z1278" s="369">
        <v>0.18900553746278881</v>
      </c>
      <c r="AA1278" s="369">
        <v>1.0743687483152704</v>
      </c>
      <c r="AB1278" s="369">
        <v>2.2579405910727016E-3</v>
      </c>
      <c r="AC1278" s="373">
        <v>1.294452099195132</v>
      </c>
      <c r="AD1278" s="555">
        <v>0</v>
      </c>
      <c r="AE1278" s="370" t="s">
        <v>2590</v>
      </c>
      <c r="AF1278" s="370" t="s">
        <v>736</v>
      </c>
      <c r="AG1278" s="374" t="s">
        <v>736</v>
      </c>
      <c r="AH1278" s="374" t="s">
        <v>2282</v>
      </c>
      <c r="AI1278" s="374">
        <v>100</v>
      </c>
      <c r="AJ1278" s="374">
        <v>100</v>
      </c>
      <c r="AK1278" s="374">
        <v>100</v>
      </c>
      <c r="AL1278" s="369">
        <v>4.0000000000000001E-3</v>
      </c>
      <c r="AM1278" s="369" t="s">
        <v>34</v>
      </c>
      <c r="AN1278" s="369" t="s">
        <v>64</v>
      </c>
      <c r="AO1278" s="367" t="s">
        <v>1324</v>
      </c>
      <c r="AP1278" s="370" t="s">
        <v>11</v>
      </c>
      <c r="AQ1278" s="376" t="s">
        <v>675</v>
      </c>
      <c r="AR1278" s="369">
        <v>7.9999999999999993E-4</v>
      </c>
      <c r="AS1278" s="369">
        <v>7.9999999999999993E-4</v>
      </c>
      <c r="AT1278" s="369"/>
      <c r="AX1278" s="680"/>
      <c r="AY1278" s="681"/>
      <c r="AZ1278" s="681"/>
      <c r="BA1278" s="681"/>
      <c r="BB1278" s="682"/>
      <c r="BC1278" s="681"/>
      <c r="BD1278" s="681"/>
      <c r="BE1278" s="681"/>
      <c r="BF1278" s="681"/>
      <c r="BG1278" s="682"/>
      <c r="BH1278" s="682"/>
      <c r="BI1278" s="683"/>
      <c r="BJ1278" s="683"/>
      <c r="BK1278" s="683"/>
      <c r="BL1278" s="682"/>
      <c r="BM1278" s="682"/>
      <c r="BN1278" s="682"/>
      <c r="BO1278" s="682"/>
      <c r="BP1278" s="682"/>
      <c r="BQ1278" s="682"/>
      <c r="BR1278" s="682"/>
      <c r="BS1278" s="682"/>
      <c r="BT1278" s="685"/>
      <c r="BU1278" s="686"/>
      <c r="BV1278" s="684"/>
      <c r="BW1278" s="687"/>
    </row>
    <row r="1279" spans="2:75" ht="15.75" customHeight="1">
      <c r="B1279" s="363" t="s">
        <v>1238</v>
      </c>
      <c r="C1279" s="364">
        <v>27477408000105</v>
      </c>
      <c r="D1279" s="365" t="s">
        <v>13</v>
      </c>
      <c r="E1279" s="365" t="s">
        <v>615</v>
      </c>
      <c r="F1279" s="365" t="s">
        <v>619</v>
      </c>
      <c r="G1279" s="366" t="s">
        <v>34</v>
      </c>
      <c r="H1279" s="366" t="s">
        <v>1338</v>
      </c>
      <c r="I1279" s="366" t="s">
        <v>34</v>
      </c>
      <c r="J1279" s="366"/>
      <c r="K1279" s="367" t="s">
        <v>48</v>
      </c>
      <c r="L1279" s="368"/>
      <c r="M1279" s="368" t="s">
        <v>1418</v>
      </c>
      <c r="N1279" s="367">
        <v>467006</v>
      </c>
      <c r="O1279" s="367" t="s">
        <v>1321</v>
      </c>
      <c r="P1279" s="371">
        <v>43250</v>
      </c>
      <c r="Q1279" s="372">
        <v>7071129.6200000001</v>
      </c>
      <c r="R1279" s="372">
        <v>7531742.8688095268</v>
      </c>
      <c r="S1279" s="367">
        <v>22</v>
      </c>
      <c r="T1279" s="369">
        <v>5.1208992364081052E-2</v>
      </c>
      <c r="U1279" s="369">
        <v>0.66198863933166019</v>
      </c>
      <c r="V1279" s="369">
        <v>8.3701329998509655E-2</v>
      </c>
      <c r="W1279" s="369">
        <v>0.82055290907658518</v>
      </c>
      <c r="X1279" s="369">
        <v>8.1516849960175719E-2</v>
      </c>
      <c r="Y1279" s="369">
        <v>0.61815708164380234</v>
      </c>
      <c r="Z1279" s="369">
        <v>0.10725831593085955</v>
      </c>
      <c r="AA1279" s="369">
        <v>0.60969103963807791</v>
      </c>
      <c r="AB1279" s="369">
        <v>8.3455515601981528E-2</v>
      </c>
      <c r="AC1279" s="373">
        <v>-0.15918708773512624</v>
      </c>
      <c r="AD1279" s="555">
        <v>0</v>
      </c>
      <c r="AE1279" s="370" t="s">
        <v>2590</v>
      </c>
      <c r="AF1279" s="370" t="s">
        <v>736</v>
      </c>
      <c r="AG1279" s="374" t="s">
        <v>736</v>
      </c>
      <c r="AH1279" s="374" t="s">
        <v>2282</v>
      </c>
      <c r="AI1279" s="374">
        <v>100</v>
      </c>
      <c r="AJ1279" s="374">
        <v>100</v>
      </c>
      <c r="AK1279" s="374">
        <v>0</v>
      </c>
      <c r="AL1279" s="369">
        <v>8.5000000000000006E-3</v>
      </c>
      <c r="AM1279" s="369">
        <v>0.1</v>
      </c>
      <c r="AN1279" s="369" t="s">
        <v>64</v>
      </c>
      <c r="AO1279" s="367" t="s">
        <v>1324</v>
      </c>
      <c r="AP1279" s="370" t="s">
        <v>13</v>
      </c>
      <c r="AQ1279" s="376" t="s">
        <v>668</v>
      </c>
      <c r="AR1279" s="369">
        <v>2.2666666666666668E-3</v>
      </c>
      <c r="AS1279" s="369">
        <v>2.2666666666666668E-3</v>
      </c>
      <c r="AT1279" s="369"/>
      <c r="AX1279" s="680"/>
      <c r="AY1279" s="681"/>
      <c r="AZ1279" s="681"/>
      <c r="BA1279" s="681"/>
      <c r="BB1279" s="682"/>
      <c r="BC1279" s="681"/>
      <c r="BD1279" s="681"/>
      <c r="BE1279" s="681"/>
      <c r="BF1279" s="681"/>
      <c r="BG1279" s="682"/>
      <c r="BH1279" s="682"/>
      <c r="BI1279" s="683"/>
      <c r="BJ1279" s="683"/>
      <c r="BK1279" s="683"/>
      <c r="BL1279" s="682"/>
      <c r="BM1279" s="682"/>
      <c r="BN1279" s="682"/>
      <c r="BO1279" s="682"/>
      <c r="BP1279" s="682"/>
      <c r="BQ1279" s="682"/>
      <c r="BR1279" s="682"/>
      <c r="BS1279" s="682"/>
      <c r="BT1279" s="685"/>
      <c r="BU1279" s="686"/>
      <c r="BV1279" s="684"/>
      <c r="BW1279" s="687"/>
    </row>
    <row r="1280" spans="2:75" ht="15.75" customHeight="1">
      <c r="B1280" s="363" t="s">
        <v>1239</v>
      </c>
      <c r="C1280" s="364">
        <v>28849591000195</v>
      </c>
      <c r="D1280" s="365" t="s">
        <v>11</v>
      </c>
      <c r="E1280" s="365" t="s">
        <v>621</v>
      </c>
      <c r="F1280" s="365" t="s">
        <v>692</v>
      </c>
      <c r="G1280" s="366" t="s">
        <v>738</v>
      </c>
      <c r="H1280" s="366" t="s">
        <v>34</v>
      </c>
      <c r="I1280" s="366"/>
      <c r="J1280" s="366" t="s">
        <v>608</v>
      </c>
      <c r="K1280" s="367" t="s">
        <v>48</v>
      </c>
      <c r="L1280" s="368"/>
      <c r="M1280" s="368" t="s">
        <v>34</v>
      </c>
      <c r="N1280" s="367">
        <v>453919</v>
      </c>
      <c r="O1280" s="367" t="s">
        <v>1321</v>
      </c>
      <c r="P1280" s="371">
        <v>43053</v>
      </c>
      <c r="Q1280" s="372">
        <v>6631707.3399999999</v>
      </c>
      <c r="R1280" s="372">
        <v>6502539.0018253997</v>
      </c>
      <c r="S1280" s="367">
        <v>46</v>
      </c>
      <c r="T1280" s="369">
        <v>6.639144718486234E-2</v>
      </c>
      <c r="U1280" s="369">
        <v>0.85825519613220169</v>
      </c>
      <c r="V1280" s="369">
        <v>9.6392191216870815E-2</v>
      </c>
      <c r="W1280" s="369">
        <v>0.94496578389707941</v>
      </c>
      <c r="X1280" s="369">
        <v>0.17240452960654307</v>
      </c>
      <c r="Y1280" s="369">
        <v>1.3073748671080696</v>
      </c>
      <c r="Z1280" s="369">
        <v>0.19109154264253148</v>
      </c>
      <c r="AA1280" s="369">
        <v>1.0862262780153222</v>
      </c>
      <c r="AB1280" s="369">
        <v>2.0418729139828104E-2</v>
      </c>
      <c r="AC1280" s="373">
        <v>-0.24011344174062915</v>
      </c>
      <c r="AD1280" s="555">
        <v>0</v>
      </c>
      <c r="AE1280" s="370" t="s">
        <v>2590</v>
      </c>
      <c r="AF1280" s="370" t="s">
        <v>736</v>
      </c>
      <c r="AG1280" s="374" t="s">
        <v>736</v>
      </c>
      <c r="AH1280" s="374" t="s">
        <v>2282</v>
      </c>
      <c r="AI1280" s="374">
        <v>100</v>
      </c>
      <c r="AJ1280" s="374">
        <v>100</v>
      </c>
      <c r="AK1280" s="374">
        <v>100</v>
      </c>
      <c r="AL1280" s="369">
        <v>1.1000000000000001E-2</v>
      </c>
      <c r="AM1280" s="369" t="s">
        <v>34</v>
      </c>
      <c r="AN1280" s="369" t="s">
        <v>64</v>
      </c>
      <c r="AO1280" s="367" t="s">
        <v>1324</v>
      </c>
      <c r="AP1280" s="370" t="s">
        <v>13</v>
      </c>
      <c r="AQ1280" s="376" t="s">
        <v>671</v>
      </c>
      <c r="AR1280" s="369">
        <v>2.9333333333333329E-3</v>
      </c>
      <c r="AS1280" s="369">
        <v>2.9333333333333329E-3</v>
      </c>
      <c r="AT1280" s="369"/>
      <c r="AX1280" s="680"/>
      <c r="AY1280" s="681"/>
      <c r="AZ1280" s="681"/>
      <c r="BA1280" s="681"/>
      <c r="BB1280" s="682"/>
      <c r="BC1280" s="681"/>
      <c r="BD1280" s="681"/>
      <c r="BE1280" s="681"/>
      <c r="BF1280" s="681"/>
      <c r="BG1280" s="682"/>
      <c r="BH1280" s="682"/>
      <c r="BI1280" s="683"/>
      <c r="BJ1280" s="683"/>
      <c r="BK1280" s="683"/>
      <c r="BL1280" s="682"/>
      <c r="BM1280" s="682"/>
      <c r="BN1280" s="682"/>
      <c r="BO1280" s="682"/>
      <c r="BP1280" s="682"/>
      <c r="BQ1280" s="682"/>
      <c r="BR1280" s="682"/>
      <c r="BS1280" s="682"/>
      <c r="BT1280" s="685"/>
      <c r="BU1280" s="686"/>
      <c r="BV1280" s="684"/>
      <c r="BW1280" s="687"/>
    </row>
    <row r="1281" spans="2:75" ht="15.75" customHeight="1">
      <c r="B1281" s="363" t="s">
        <v>417</v>
      </c>
      <c r="C1281" s="364">
        <v>36017289000107</v>
      </c>
      <c r="D1281" s="365" t="s">
        <v>11</v>
      </c>
      <c r="E1281" s="365" t="s">
        <v>620</v>
      </c>
      <c r="F1281" s="365" t="s">
        <v>663</v>
      </c>
      <c r="G1281" s="366" t="s">
        <v>738</v>
      </c>
      <c r="H1281" s="366" t="s">
        <v>34</v>
      </c>
      <c r="I1281" s="366" t="s">
        <v>34</v>
      </c>
      <c r="J1281" s="366" t="s">
        <v>608</v>
      </c>
      <c r="K1281" s="367" t="s">
        <v>48</v>
      </c>
      <c r="L1281" s="368"/>
      <c r="M1281" s="368" t="s">
        <v>1418</v>
      </c>
      <c r="N1281" s="367">
        <v>546496</v>
      </c>
      <c r="O1281" s="367" t="s">
        <v>1321</v>
      </c>
      <c r="P1281" s="371">
        <v>44042</v>
      </c>
      <c r="Q1281" s="372">
        <v>408060251.61000001</v>
      </c>
      <c r="R1281" s="372">
        <v>214570625.15682527</v>
      </c>
      <c r="S1281" s="367">
        <v>7</v>
      </c>
      <c r="T1281" s="369">
        <v>8.5390796213933529E-2</v>
      </c>
      <c r="U1281" s="369">
        <v>1.1038634893499399</v>
      </c>
      <c r="V1281" s="369">
        <v>0.11289645783122637</v>
      </c>
      <c r="W1281" s="369">
        <v>1.1067627826165281</v>
      </c>
      <c r="X1281" s="369">
        <v>0.15189289971567144</v>
      </c>
      <c r="Y1281" s="369">
        <v>1.1518314514916246</v>
      </c>
      <c r="Z1281" s="369" t="s">
        <v>1421</v>
      </c>
      <c r="AA1281" s="369" t="s">
        <v>1421</v>
      </c>
      <c r="AB1281" s="369">
        <v>2.81178134408115E-3</v>
      </c>
      <c r="AC1281" s="373">
        <v>3.4997762378345425</v>
      </c>
      <c r="AD1281" s="555">
        <v>0</v>
      </c>
      <c r="AE1281" s="370" t="s">
        <v>2590</v>
      </c>
      <c r="AF1281" s="370" t="s">
        <v>736</v>
      </c>
      <c r="AG1281" s="374" t="s">
        <v>736</v>
      </c>
      <c r="AH1281" s="374" t="s">
        <v>2282</v>
      </c>
      <c r="AI1281" s="374">
        <v>100</v>
      </c>
      <c r="AJ1281" s="374">
        <v>100</v>
      </c>
      <c r="AK1281" s="374">
        <v>100</v>
      </c>
      <c r="AL1281" s="369">
        <v>4.0000000000000001E-3</v>
      </c>
      <c r="AM1281" s="369" t="s">
        <v>34</v>
      </c>
      <c r="AN1281" s="369" t="s">
        <v>64</v>
      </c>
      <c r="AO1281" s="367" t="s">
        <v>1324</v>
      </c>
      <c r="AP1281" s="370" t="s">
        <v>11</v>
      </c>
      <c r="AQ1281" s="376" t="s">
        <v>675</v>
      </c>
      <c r="AR1281" s="369">
        <v>7.9999999999999993E-4</v>
      </c>
      <c r="AS1281" s="369">
        <v>7.9999999999999993E-4</v>
      </c>
      <c r="AT1281" s="369"/>
      <c r="AX1281" s="680"/>
      <c r="AY1281" s="681"/>
      <c r="AZ1281" s="681"/>
      <c r="BA1281" s="681"/>
      <c r="BB1281" s="682"/>
      <c r="BC1281" s="681"/>
      <c r="BD1281" s="681"/>
      <c r="BE1281" s="681"/>
      <c r="BF1281" s="681"/>
      <c r="BG1281" s="682"/>
      <c r="BH1281" s="682"/>
      <c r="BI1281" s="683"/>
      <c r="BJ1281" s="683"/>
      <c r="BK1281" s="683"/>
      <c r="BL1281" s="682"/>
      <c r="BM1281" s="682"/>
      <c r="BN1281" s="682"/>
      <c r="BO1281" s="682"/>
      <c r="BP1281" s="682"/>
      <c r="BQ1281" s="682"/>
      <c r="BR1281" s="682"/>
      <c r="BS1281" s="682"/>
      <c r="BT1281" s="685"/>
      <c r="BU1281" s="686"/>
      <c r="BV1281" s="684"/>
      <c r="BW1281" s="687"/>
    </row>
    <row r="1282" spans="2:75" ht="15.75" customHeight="1">
      <c r="B1282" s="363" t="s">
        <v>1240</v>
      </c>
      <c r="C1282" s="364">
        <v>35948858000167</v>
      </c>
      <c r="D1282" s="365" t="s">
        <v>14</v>
      </c>
      <c r="E1282" s="365" t="s">
        <v>607</v>
      </c>
      <c r="F1282" s="365"/>
      <c r="G1282" s="366"/>
      <c r="H1282" s="366" t="s">
        <v>34</v>
      </c>
      <c r="I1282" s="366" t="s">
        <v>34</v>
      </c>
      <c r="J1282" s="366" t="s">
        <v>608</v>
      </c>
      <c r="K1282" s="367" t="s">
        <v>48</v>
      </c>
      <c r="L1282" s="368"/>
      <c r="M1282" s="368" t="s">
        <v>34</v>
      </c>
      <c r="N1282" s="367">
        <v>528404</v>
      </c>
      <c r="O1282" s="367" t="s">
        <v>1321</v>
      </c>
      <c r="P1282" s="371">
        <v>43861</v>
      </c>
      <c r="Q1282" s="372">
        <v>24780487.719999999</v>
      </c>
      <c r="R1282" s="372">
        <v>25644113.766865075</v>
      </c>
      <c r="S1282" s="367">
        <v>17</v>
      </c>
      <c r="T1282" s="369">
        <v>-5.3134124292583573E-2</v>
      </c>
      <c r="U1282" s="369">
        <v>-0.68687519552129572</v>
      </c>
      <c r="V1282" s="369">
        <v>-0.14808713925280437</v>
      </c>
      <c r="W1282" s="369">
        <v>-1.4517491288714479</v>
      </c>
      <c r="X1282" s="369">
        <v>2.8423243703559642E-2</v>
      </c>
      <c r="Y1282" s="369">
        <v>0.21553862038617388</v>
      </c>
      <c r="Z1282" s="369" t="s">
        <v>1421</v>
      </c>
      <c r="AA1282" s="369" t="s">
        <v>1421</v>
      </c>
      <c r="AB1282" s="369">
        <v>0.21956598519636894</v>
      </c>
      <c r="AC1282" s="373">
        <v>-1.0622173506648254</v>
      </c>
      <c r="AD1282" s="555">
        <v>0</v>
      </c>
      <c r="AE1282" s="370" t="s">
        <v>2590</v>
      </c>
      <c r="AF1282" s="370" t="s">
        <v>2278</v>
      </c>
      <c r="AG1282" s="374" t="s">
        <v>1444</v>
      </c>
      <c r="AH1282" s="374" t="s">
        <v>2282</v>
      </c>
      <c r="AI1282" s="374">
        <v>100</v>
      </c>
      <c r="AJ1282" s="374">
        <v>100</v>
      </c>
      <c r="AK1282" s="374">
        <v>100</v>
      </c>
      <c r="AL1282" s="369">
        <v>1.8000000000000002E-2</v>
      </c>
      <c r="AM1282" s="369">
        <v>0.2</v>
      </c>
      <c r="AN1282" s="369" t="s">
        <v>2296</v>
      </c>
      <c r="AO1282" s="367" t="s">
        <v>1324</v>
      </c>
      <c r="AP1282" s="370" t="s">
        <v>716</v>
      </c>
      <c r="AQ1282" s="376" t="s">
        <v>659</v>
      </c>
      <c r="AR1282" s="369">
        <v>5.9999999999999993E-3</v>
      </c>
      <c r="AS1282" s="369">
        <v>5.9999999999999993E-3</v>
      </c>
      <c r="AT1282" s="369"/>
      <c r="AX1282" s="680"/>
      <c r="AY1282" s="681"/>
      <c r="AZ1282" s="681"/>
      <c r="BA1282" s="681"/>
      <c r="BB1282" s="682"/>
      <c r="BC1282" s="681"/>
      <c r="BD1282" s="681"/>
      <c r="BE1282" s="681"/>
      <c r="BF1282" s="681"/>
      <c r="BG1282" s="682"/>
      <c r="BH1282" s="682"/>
      <c r="BI1282" s="683"/>
      <c r="BJ1282" s="683"/>
      <c r="BK1282" s="683"/>
      <c r="BL1282" s="682"/>
      <c r="BM1282" s="682"/>
      <c r="BN1282" s="682"/>
      <c r="BO1282" s="682"/>
      <c r="BP1282" s="682"/>
      <c r="BQ1282" s="682"/>
      <c r="BR1282" s="682"/>
      <c r="BS1282" s="682"/>
      <c r="BT1282" s="685"/>
      <c r="BU1282" s="686"/>
      <c r="BV1282" s="684"/>
      <c r="BW1282" s="687"/>
    </row>
    <row r="1283" spans="2:75" ht="15.75" customHeight="1">
      <c r="B1283" s="363" t="s">
        <v>1241</v>
      </c>
      <c r="C1283" s="364">
        <v>10326625000100</v>
      </c>
      <c r="D1283" s="365" t="s">
        <v>11</v>
      </c>
      <c r="E1283" s="365" t="s">
        <v>620</v>
      </c>
      <c r="F1283" s="365" t="s">
        <v>685</v>
      </c>
      <c r="G1283" s="366" t="s">
        <v>738</v>
      </c>
      <c r="H1283" s="366" t="s">
        <v>34</v>
      </c>
      <c r="I1283" s="366" t="s">
        <v>1319</v>
      </c>
      <c r="J1283" s="366" t="s">
        <v>608</v>
      </c>
      <c r="K1283" s="367" t="s">
        <v>48</v>
      </c>
      <c r="L1283" s="368"/>
      <c r="M1283" s="368" t="s">
        <v>34</v>
      </c>
      <c r="N1283" s="367">
        <v>222836</v>
      </c>
      <c r="O1283" s="367" t="s">
        <v>1321</v>
      </c>
      <c r="P1283" s="371">
        <v>39829</v>
      </c>
      <c r="Q1283" s="372">
        <v>335036509.44999999</v>
      </c>
      <c r="R1283" s="372">
        <v>269605539.12873024</v>
      </c>
      <c r="S1283" s="367">
        <v>15</v>
      </c>
      <c r="T1283" s="369">
        <v>8.7247909272893498E-2</v>
      </c>
      <c r="U1283" s="369">
        <v>1.1278707523369829</v>
      </c>
      <c r="V1283" s="369">
        <v>0.11751886895354713</v>
      </c>
      <c r="W1283" s="369">
        <v>1.1520778677344801</v>
      </c>
      <c r="X1283" s="369">
        <v>0.17936150305153276</v>
      </c>
      <c r="Y1283" s="369">
        <v>1.3601308605490481</v>
      </c>
      <c r="Z1283" s="369">
        <v>0.20872591448440425</v>
      </c>
      <c r="AA1283" s="369">
        <v>1.1864657644208936</v>
      </c>
      <c r="AB1283" s="369">
        <v>1.6209397691270418E-3</v>
      </c>
      <c r="AC1283" s="373">
        <v>8.6275058533318791</v>
      </c>
      <c r="AD1283" s="555">
        <v>0</v>
      </c>
      <c r="AE1283" s="370" t="s">
        <v>2413</v>
      </c>
      <c r="AF1283" s="370" t="s">
        <v>2287</v>
      </c>
      <c r="AG1283" s="374" t="s">
        <v>1445</v>
      </c>
      <c r="AH1283" s="374" t="s">
        <v>2282</v>
      </c>
      <c r="AI1283" s="374">
        <v>1000</v>
      </c>
      <c r="AJ1283" s="374">
        <v>100</v>
      </c>
      <c r="AK1283" s="374">
        <v>0</v>
      </c>
      <c r="AL1283" s="369">
        <v>5.0000000000000001E-3</v>
      </c>
      <c r="AM1283" s="369">
        <v>0.2</v>
      </c>
      <c r="AN1283" s="369" t="s">
        <v>2296</v>
      </c>
      <c r="AO1283" s="367" t="s">
        <v>1324</v>
      </c>
      <c r="AP1283" s="370" t="s">
        <v>11</v>
      </c>
      <c r="AQ1283" s="376" t="s">
        <v>675</v>
      </c>
      <c r="AR1283" s="369">
        <v>1.3500000000000001E-3</v>
      </c>
      <c r="AS1283" s="369">
        <v>1.3500000000000001E-3</v>
      </c>
      <c r="AT1283" s="369"/>
      <c r="AX1283" s="680"/>
      <c r="AY1283" s="681"/>
      <c r="AZ1283" s="681"/>
      <c r="BA1283" s="681"/>
      <c r="BB1283" s="682"/>
      <c r="BC1283" s="681"/>
      <c r="BD1283" s="681"/>
      <c r="BE1283" s="681"/>
      <c r="BF1283" s="681"/>
      <c r="BG1283" s="682"/>
      <c r="BH1283" s="682"/>
      <c r="BI1283" s="683"/>
      <c r="BJ1283" s="683"/>
      <c r="BK1283" s="683"/>
      <c r="BL1283" s="682"/>
      <c r="BM1283" s="682"/>
      <c r="BN1283" s="682"/>
      <c r="BO1283" s="682"/>
      <c r="BP1283" s="682"/>
      <c r="BQ1283" s="682"/>
      <c r="BR1283" s="682"/>
      <c r="BS1283" s="682"/>
      <c r="BT1283" s="685"/>
      <c r="BU1283" s="686"/>
      <c r="BV1283" s="684"/>
      <c r="BW1283" s="687"/>
    </row>
    <row r="1284" spans="2:75" ht="15.75" customHeight="1">
      <c r="B1284" s="363" t="s">
        <v>418</v>
      </c>
      <c r="C1284" s="364">
        <v>11701985000107</v>
      </c>
      <c r="D1284" s="365" t="s">
        <v>11</v>
      </c>
      <c r="E1284" s="365" t="s">
        <v>620</v>
      </c>
      <c r="F1284" s="365" t="s">
        <v>685</v>
      </c>
      <c r="G1284" s="366" t="s">
        <v>738</v>
      </c>
      <c r="H1284" s="366" t="s">
        <v>34</v>
      </c>
      <c r="I1284" s="366" t="s">
        <v>1319</v>
      </c>
      <c r="J1284" s="366" t="s">
        <v>608</v>
      </c>
      <c r="K1284" s="367" t="s">
        <v>48</v>
      </c>
      <c r="L1284" s="368"/>
      <c r="M1284" s="368" t="s">
        <v>34</v>
      </c>
      <c r="N1284" s="367">
        <v>248738</v>
      </c>
      <c r="O1284" s="367" t="s">
        <v>1321</v>
      </c>
      <c r="P1284" s="371">
        <v>40319</v>
      </c>
      <c r="Q1284" s="372">
        <v>197675971.12</v>
      </c>
      <c r="R1284" s="372">
        <v>118802121.77714288</v>
      </c>
      <c r="S1284" s="367">
        <v>91</v>
      </c>
      <c r="T1284" s="369">
        <v>9.891484687831098E-2</v>
      </c>
      <c r="U1284" s="369">
        <v>1.278691531931057</v>
      </c>
      <c r="V1284" s="369">
        <v>0.13726858370618089</v>
      </c>
      <c r="W1284" s="369">
        <v>1.3456911101285369</v>
      </c>
      <c r="X1284" s="369">
        <v>0.19501492798334863</v>
      </c>
      <c r="Y1284" s="369">
        <v>1.4788336254167886</v>
      </c>
      <c r="Z1284" s="369">
        <v>0.25501323002964194</v>
      </c>
      <c r="AA1284" s="369">
        <v>1.4495778717844234</v>
      </c>
      <c r="AB1284" s="369">
        <v>1.6860174403163744E-3</v>
      </c>
      <c r="AC1284" s="373">
        <v>18.689952196884533</v>
      </c>
      <c r="AD1284" s="555">
        <v>22128298000152</v>
      </c>
      <c r="AE1284" s="370" t="s">
        <v>2413</v>
      </c>
      <c r="AF1284" s="370" t="s">
        <v>2287</v>
      </c>
      <c r="AG1284" s="374" t="s">
        <v>1445</v>
      </c>
      <c r="AH1284" s="374" t="s">
        <v>2279</v>
      </c>
      <c r="AI1284" s="374">
        <v>1000</v>
      </c>
      <c r="AJ1284" s="374">
        <v>0</v>
      </c>
      <c r="AK1284" s="374">
        <v>0</v>
      </c>
      <c r="AL1284" s="369">
        <v>5.0000000000000001E-3</v>
      </c>
      <c r="AM1284" s="369">
        <v>0.2</v>
      </c>
      <c r="AN1284" s="369" t="s">
        <v>64</v>
      </c>
      <c r="AO1284" s="367" t="s">
        <v>1324</v>
      </c>
      <c r="AP1284" s="370" t="s">
        <v>13</v>
      </c>
      <c r="AQ1284" s="376" t="s">
        <v>686</v>
      </c>
      <c r="AR1284" s="369">
        <v>8.0000000000000004E-4</v>
      </c>
      <c r="AS1284" s="369">
        <v>8.0000000000000004E-4</v>
      </c>
      <c r="AT1284" s="369"/>
      <c r="AX1284" s="680"/>
      <c r="AY1284" s="681"/>
      <c r="AZ1284" s="681"/>
      <c r="BA1284" s="681"/>
      <c r="BB1284" s="682"/>
      <c r="BC1284" s="681"/>
      <c r="BD1284" s="681"/>
      <c r="BE1284" s="681"/>
      <c r="BF1284" s="681"/>
      <c r="BG1284" s="682"/>
      <c r="BH1284" s="682"/>
      <c r="BI1284" s="683"/>
      <c r="BJ1284" s="683"/>
      <c r="BK1284" s="683"/>
      <c r="BL1284" s="682"/>
      <c r="BM1284" s="682"/>
      <c r="BN1284" s="682"/>
      <c r="BO1284" s="682"/>
      <c r="BP1284" s="682"/>
      <c r="BQ1284" s="682"/>
      <c r="BR1284" s="682"/>
      <c r="BS1284" s="682"/>
      <c r="BT1284" s="685"/>
      <c r="BU1284" s="686"/>
      <c r="BV1284" s="684"/>
      <c r="BW1284" s="687"/>
    </row>
    <row r="1285" spans="2:75" ht="15.75" customHeight="1">
      <c r="B1285" s="363" t="s">
        <v>419</v>
      </c>
      <c r="C1285" s="364">
        <v>23729525000168</v>
      </c>
      <c r="D1285" s="365" t="s">
        <v>11</v>
      </c>
      <c r="E1285" s="365" t="s">
        <v>620</v>
      </c>
      <c r="F1285" s="365" t="s">
        <v>685</v>
      </c>
      <c r="G1285" s="366" t="s">
        <v>738</v>
      </c>
      <c r="H1285" s="366" t="s">
        <v>34</v>
      </c>
      <c r="I1285" s="366" t="s">
        <v>1319</v>
      </c>
      <c r="J1285" s="366" t="s">
        <v>608</v>
      </c>
      <c r="K1285" s="367" t="s">
        <v>48</v>
      </c>
      <c r="L1285" s="368"/>
      <c r="M1285" s="368" t="s">
        <v>34</v>
      </c>
      <c r="N1285" s="367">
        <v>424854</v>
      </c>
      <c r="O1285" s="367" t="s">
        <v>1321</v>
      </c>
      <c r="P1285" s="371">
        <v>42552</v>
      </c>
      <c r="Q1285" s="372">
        <v>77771880.790000007</v>
      </c>
      <c r="R1285" s="372">
        <v>35476261.605595239</v>
      </c>
      <c r="S1285" s="367">
        <v>91</v>
      </c>
      <c r="T1285" s="369">
        <v>9.6377733496774587E-2</v>
      </c>
      <c r="U1285" s="369">
        <v>1.2458937720506755</v>
      </c>
      <c r="V1285" s="369">
        <v>0.13320742113852413</v>
      </c>
      <c r="W1285" s="369">
        <v>1.3058781375128923</v>
      </c>
      <c r="X1285" s="369">
        <v>0.18665721031651117</v>
      </c>
      <c r="Y1285" s="369">
        <v>1.4154555340815729</v>
      </c>
      <c r="Z1285" s="369">
        <v>0.2426159062136739</v>
      </c>
      <c r="AA1285" s="369">
        <v>1.3791074641475947</v>
      </c>
      <c r="AB1285" s="369">
        <v>1.6897248609835122E-3</v>
      </c>
      <c r="AC1285" s="373">
        <v>16.530750491182406</v>
      </c>
      <c r="AD1285" s="555">
        <v>22128298000152</v>
      </c>
      <c r="AE1285" s="370" t="s">
        <v>2413</v>
      </c>
      <c r="AF1285" s="370" t="s">
        <v>2287</v>
      </c>
      <c r="AG1285" s="374" t="s">
        <v>1445</v>
      </c>
      <c r="AH1285" s="374" t="s">
        <v>2279</v>
      </c>
      <c r="AI1285" s="374">
        <v>1000</v>
      </c>
      <c r="AJ1285" s="374">
        <v>1000</v>
      </c>
      <c r="AK1285" s="374">
        <v>1000</v>
      </c>
      <c r="AL1285" s="369">
        <v>8.0000000000000002E-3</v>
      </c>
      <c r="AM1285" s="369">
        <v>0.2</v>
      </c>
      <c r="AN1285" s="369" t="s">
        <v>64</v>
      </c>
      <c r="AO1285" s="367" t="s">
        <v>1324</v>
      </c>
      <c r="AP1285" s="370" t="s">
        <v>13</v>
      </c>
      <c r="AQ1285" s="376" t="s">
        <v>686</v>
      </c>
      <c r="AR1285" s="369">
        <v>2.3999999999999998E-3</v>
      </c>
      <c r="AS1285" s="369">
        <v>2.3999999999999998E-3</v>
      </c>
      <c r="AT1285" s="369"/>
      <c r="AX1285" s="680"/>
      <c r="AY1285" s="681"/>
      <c r="AZ1285" s="681"/>
      <c r="BA1285" s="681"/>
      <c r="BB1285" s="682"/>
      <c r="BC1285" s="681"/>
      <c r="BD1285" s="681"/>
      <c r="BE1285" s="681"/>
      <c r="BF1285" s="681"/>
      <c r="BG1285" s="682"/>
      <c r="BH1285" s="682"/>
      <c r="BI1285" s="683"/>
      <c r="BJ1285" s="683"/>
      <c r="BK1285" s="683"/>
      <c r="BL1285" s="682"/>
      <c r="BM1285" s="682"/>
      <c r="BN1285" s="682"/>
      <c r="BO1285" s="682"/>
      <c r="BP1285" s="682"/>
      <c r="BQ1285" s="682"/>
      <c r="BR1285" s="682"/>
      <c r="BS1285" s="682"/>
      <c r="BT1285" s="685"/>
      <c r="BU1285" s="686"/>
      <c r="BV1285" s="684"/>
      <c r="BW1285" s="687"/>
    </row>
    <row r="1286" spans="2:75" ht="15.75" customHeight="1">
      <c r="B1286" s="363" t="s">
        <v>1242</v>
      </c>
      <c r="C1286" s="364">
        <v>17313316000136</v>
      </c>
      <c r="D1286" s="365" t="s">
        <v>11</v>
      </c>
      <c r="E1286" s="365" t="s">
        <v>620</v>
      </c>
      <c r="F1286" s="365" t="s">
        <v>685</v>
      </c>
      <c r="G1286" s="366" t="s">
        <v>738</v>
      </c>
      <c r="H1286" s="366" t="s">
        <v>34</v>
      </c>
      <c r="I1286" s="366" t="s">
        <v>1319</v>
      </c>
      <c r="J1286" s="366" t="s">
        <v>608</v>
      </c>
      <c r="K1286" s="367" t="s">
        <v>48</v>
      </c>
      <c r="L1286" s="368"/>
      <c r="M1286" s="368" t="s">
        <v>34</v>
      </c>
      <c r="N1286" s="367">
        <v>333468</v>
      </c>
      <c r="O1286" s="367" t="s">
        <v>1321</v>
      </c>
      <c r="P1286" s="371">
        <v>41359</v>
      </c>
      <c r="Q1286" s="372">
        <v>613565934.88</v>
      </c>
      <c r="R1286" s="372">
        <v>223564835.22519839</v>
      </c>
      <c r="S1286" s="367">
        <v>181</v>
      </c>
      <c r="T1286" s="369">
        <v>0.1008775523165073</v>
      </c>
      <c r="U1286" s="369">
        <v>1.3040638082141534</v>
      </c>
      <c r="V1286" s="369">
        <v>0.14005416693771222</v>
      </c>
      <c r="W1286" s="369">
        <v>1.3729991400505068</v>
      </c>
      <c r="X1286" s="369">
        <v>0.21475894013206775</v>
      </c>
      <c r="Y1286" s="369">
        <v>1.6285560562486299</v>
      </c>
      <c r="Z1286" s="369">
        <v>0.29453949250696354</v>
      </c>
      <c r="AA1286" s="369">
        <v>1.6742579616558722</v>
      </c>
      <c r="AB1286" s="369">
        <v>3.1775801982937028E-3</v>
      </c>
      <c r="AC1286" s="373">
        <v>10.688266484046482</v>
      </c>
      <c r="AD1286" s="555">
        <v>0</v>
      </c>
      <c r="AE1286" s="370" t="s">
        <v>2413</v>
      </c>
      <c r="AF1286" s="370" t="s">
        <v>2278</v>
      </c>
      <c r="AG1286" s="374" t="s">
        <v>1444</v>
      </c>
      <c r="AH1286" s="374" t="s">
        <v>726</v>
      </c>
      <c r="AI1286" s="374">
        <v>0</v>
      </c>
      <c r="AJ1286" s="374">
        <v>0</v>
      </c>
      <c r="AK1286" s="374">
        <v>0</v>
      </c>
      <c r="AL1286" s="369">
        <v>1.15E-2</v>
      </c>
      <c r="AM1286" s="369">
        <v>0.2</v>
      </c>
      <c r="AN1286" s="369" t="s">
        <v>64</v>
      </c>
      <c r="AO1286" s="367" t="s">
        <v>1324</v>
      </c>
      <c r="AP1286" s="370" t="s">
        <v>13</v>
      </c>
      <c r="AQ1286" s="376" t="s">
        <v>668</v>
      </c>
      <c r="AR1286" s="369">
        <v>3.0666666666666668E-3</v>
      </c>
      <c r="AS1286" s="369">
        <v>3.0666666666666668E-3</v>
      </c>
      <c r="AT1286" s="369"/>
      <c r="AX1286" s="680"/>
      <c r="AY1286" s="681"/>
      <c r="AZ1286" s="681"/>
      <c r="BA1286" s="681"/>
      <c r="BB1286" s="682"/>
      <c r="BC1286" s="681"/>
      <c r="BD1286" s="681"/>
      <c r="BE1286" s="681"/>
      <c r="BF1286" s="681"/>
      <c r="BG1286" s="682"/>
      <c r="BH1286" s="682"/>
      <c r="BI1286" s="683"/>
      <c r="BJ1286" s="683"/>
      <c r="BK1286" s="683"/>
      <c r="BL1286" s="682"/>
      <c r="BM1286" s="682"/>
      <c r="BN1286" s="682"/>
      <c r="BO1286" s="682"/>
      <c r="BP1286" s="682"/>
      <c r="BQ1286" s="682"/>
      <c r="BR1286" s="682"/>
      <c r="BS1286" s="682"/>
      <c r="BT1286" s="685"/>
      <c r="BU1286" s="686"/>
      <c r="BV1286" s="684"/>
      <c r="BW1286" s="687"/>
    </row>
    <row r="1287" spans="2:75" ht="15.75" customHeight="1">
      <c r="B1287" s="363" t="s">
        <v>1735</v>
      </c>
      <c r="C1287" s="364">
        <v>32397281000154</v>
      </c>
      <c r="D1287" s="365" t="s">
        <v>11</v>
      </c>
      <c r="E1287" s="365" t="s">
        <v>620</v>
      </c>
      <c r="F1287" s="365" t="s">
        <v>663</v>
      </c>
      <c r="G1287" s="366" t="s">
        <v>738</v>
      </c>
      <c r="H1287" s="366" t="s">
        <v>34</v>
      </c>
      <c r="I1287" s="366" t="s">
        <v>1319</v>
      </c>
      <c r="J1287" s="366" t="s">
        <v>608</v>
      </c>
      <c r="K1287" s="367" t="s">
        <v>48</v>
      </c>
      <c r="L1287" s="368"/>
      <c r="M1287" s="368"/>
      <c r="N1287" s="367">
        <v>495174</v>
      </c>
      <c r="O1287" s="367" t="s">
        <v>1321</v>
      </c>
      <c r="P1287" s="371">
        <v>43500</v>
      </c>
      <c r="Q1287" s="372">
        <v>39355500.399999999</v>
      </c>
      <c r="R1287" s="372">
        <v>35485652.018928573</v>
      </c>
      <c r="S1287" s="367">
        <v>121</v>
      </c>
      <c r="T1287" s="369">
        <v>0.11241559956501379</v>
      </c>
      <c r="U1287" s="369">
        <v>1.2644409424398106</v>
      </c>
      <c r="V1287" s="369">
        <v>0.14177358530427719</v>
      </c>
      <c r="W1287" s="369">
        <v>1.3011566264641763</v>
      </c>
      <c r="X1287" s="369">
        <v>0.20959373387126723</v>
      </c>
      <c r="Y1287" s="369">
        <v>1.4738192159661447</v>
      </c>
      <c r="Z1287" s="369">
        <v>0.28269749892199014</v>
      </c>
      <c r="AA1287" s="369">
        <v>1.5448184875526987</v>
      </c>
      <c r="AB1287" s="369">
        <v>2.9953718991341275E-3</v>
      </c>
      <c r="AC1287" s="373">
        <v>9.7409237466492389</v>
      </c>
      <c r="AD1287" s="555">
        <v>0</v>
      </c>
      <c r="AE1287" s="370" t="s">
        <v>2413</v>
      </c>
      <c r="AF1287" s="370" t="s">
        <v>2278</v>
      </c>
      <c r="AG1287" s="374" t="s">
        <v>1444</v>
      </c>
      <c r="AH1287" s="374" t="s">
        <v>2279</v>
      </c>
      <c r="AI1287" s="374">
        <v>0</v>
      </c>
      <c r="AJ1287" s="374">
        <v>0</v>
      </c>
      <c r="AK1287" s="374">
        <v>0</v>
      </c>
      <c r="AL1287" s="369">
        <v>9.0000000000000011E-3</v>
      </c>
      <c r="AM1287" s="369">
        <v>0.2</v>
      </c>
      <c r="AN1287" s="369" t="s">
        <v>34</v>
      </c>
      <c r="AO1287" s="367" t="s">
        <v>1324</v>
      </c>
      <c r="AP1287" s="370" t="s">
        <v>13</v>
      </c>
      <c r="AQ1287" s="376" t="s">
        <v>668</v>
      </c>
      <c r="AR1287" s="369" t="s">
        <v>34</v>
      </c>
      <c r="AS1287" s="369" t="s">
        <v>34</v>
      </c>
      <c r="AT1287" s="369"/>
      <c r="AX1287" s="680"/>
      <c r="AY1287" s="681"/>
      <c r="AZ1287" s="681"/>
      <c r="BA1287" s="681"/>
      <c r="BB1287" s="682"/>
      <c r="BC1287" s="681"/>
      <c r="BD1287" s="681"/>
      <c r="BE1287" s="681"/>
      <c r="BF1287" s="681"/>
      <c r="BG1287" s="682"/>
      <c r="BH1287" s="682"/>
      <c r="BI1287" s="683"/>
      <c r="BJ1287" s="683"/>
      <c r="BK1287" s="683"/>
      <c r="BL1287" s="682"/>
      <c r="BM1287" s="682"/>
      <c r="BN1287" s="682"/>
      <c r="BO1287" s="682"/>
      <c r="BP1287" s="682"/>
      <c r="BQ1287" s="682"/>
      <c r="BR1287" s="682"/>
      <c r="BS1287" s="682"/>
      <c r="BT1287" s="685"/>
      <c r="BU1287" s="686"/>
      <c r="BV1287" s="684"/>
      <c r="BW1287" s="687"/>
    </row>
    <row r="1288" spans="2:75" ht="15.75" customHeight="1">
      <c r="B1288" s="363" t="s">
        <v>420</v>
      </c>
      <c r="C1288" s="364">
        <v>39817321000119</v>
      </c>
      <c r="D1288" s="365" t="s">
        <v>11</v>
      </c>
      <c r="E1288" s="365" t="s">
        <v>620</v>
      </c>
      <c r="F1288" s="365" t="s">
        <v>685</v>
      </c>
      <c r="G1288" s="366" t="s">
        <v>738</v>
      </c>
      <c r="H1288" s="366" t="s">
        <v>34</v>
      </c>
      <c r="I1288" s="366" t="s">
        <v>1319</v>
      </c>
      <c r="J1288" s="366" t="s">
        <v>608</v>
      </c>
      <c r="K1288" s="367" t="s">
        <v>48</v>
      </c>
      <c r="L1288" s="368"/>
      <c r="M1288" s="368" t="s">
        <v>1418</v>
      </c>
      <c r="N1288" s="367">
        <v>582700</v>
      </c>
      <c r="O1288" s="367" t="s">
        <v>1321</v>
      </c>
      <c r="P1288" s="371">
        <v>44265</v>
      </c>
      <c r="Q1288" s="372">
        <v>70875728.530000001</v>
      </c>
      <c r="R1288" s="372">
        <v>64500041.170515865</v>
      </c>
      <c r="S1288" s="367">
        <v>31</v>
      </c>
      <c r="T1288" s="369">
        <v>0.10240512403951807</v>
      </c>
      <c r="U1288" s="369">
        <v>1.3238110260310523</v>
      </c>
      <c r="V1288" s="369">
        <v>0.14648926538438412</v>
      </c>
      <c r="W1288" s="369">
        <v>1.4360846220936818</v>
      </c>
      <c r="X1288" s="369" t="s">
        <v>1421</v>
      </c>
      <c r="Y1288" s="369" t="s">
        <v>1421</v>
      </c>
      <c r="Z1288" s="369" t="s">
        <v>1421</v>
      </c>
      <c r="AA1288" s="369" t="s">
        <v>1421</v>
      </c>
      <c r="AB1288" s="369">
        <v>4.3356844900339494E-3</v>
      </c>
      <c r="AC1288" s="373">
        <v>9.1332355942157388</v>
      </c>
      <c r="AD1288" s="555">
        <v>0</v>
      </c>
      <c r="AE1288" s="370" t="s">
        <v>2413</v>
      </c>
      <c r="AF1288" s="370" t="s">
        <v>741</v>
      </c>
      <c r="AG1288" s="374" t="s">
        <v>741</v>
      </c>
      <c r="AH1288" s="374" t="s">
        <v>2300</v>
      </c>
      <c r="AI1288" s="374">
        <v>1000</v>
      </c>
      <c r="AJ1288" s="374">
        <v>1000</v>
      </c>
      <c r="AK1288" s="374">
        <v>1000</v>
      </c>
      <c r="AL1288" s="369">
        <v>5.4000000000000003E-3</v>
      </c>
      <c r="AM1288" s="369">
        <v>0.1</v>
      </c>
      <c r="AN1288" s="369" t="s">
        <v>2291</v>
      </c>
      <c r="AO1288" s="367" t="s">
        <v>1324</v>
      </c>
      <c r="AP1288" s="370" t="s">
        <v>13</v>
      </c>
      <c r="AQ1288" s="376" t="s">
        <v>679</v>
      </c>
      <c r="AR1288" s="369" t="s">
        <v>34</v>
      </c>
      <c r="AS1288" s="369" t="s">
        <v>34</v>
      </c>
      <c r="AT1288" s="369"/>
      <c r="AX1288" s="680"/>
      <c r="AY1288" s="681"/>
      <c r="AZ1288" s="681"/>
      <c r="BA1288" s="681"/>
      <c r="BB1288" s="682"/>
      <c r="BC1288" s="681"/>
      <c r="BD1288" s="681"/>
      <c r="BE1288" s="681"/>
      <c r="BF1288" s="681"/>
      <c r="BG1288" s="682"/>
      <c r="BH1288" s="682"/>
      <c r="BI1288" s="683"/>
      <c r="BJ1288" s="683"/>
      <c r="BK1288" s="683"/>
      <c r="BL1288" s="682"/>
      <c r="BM1288" s="682"/>
      <c r="BN1288" s="682"/>
      <c r="BO1288" s="682"/>
      <c r="BP1288" s="682"/>
      <c r="BQ1288" s="682"/>
      <c r="BR1288" s="682"/>
      <c r="BS1288" s="682"/>
      <c r="BT1288" s="685"/>
      <c r="BU1288" s="686"/>
      <c r="BV1288" s="684"/>
      <c r="BW1288" s="687"/>
    </row>
    <row r="1289" spans="2:75" ht="15.75" customHeight="1">
      <c r="B1289" s="363" t="s">
        <v>1243</v>
      </c>
      <c r="C1289" s="364">
        <v>37240657000136</v>
      </c>
      <c r="D1289" s="365" t="s">
        <v>11</v>
      </c>
      <c r="E1289" s="365" t="s">
        <v>621</v>
      </c>
      <c r="F1289" s="365" t="s">
        <v>672</v>
      </c>
      <c r="G1289" s="366" t="s">
        <v>738</v>
      </c>
      <c r="H1289" s="366" t="s">
        <v>34</v>
      </c>
      <c r="I1289" s="366"/>
      <c r="J1289" s="366" t="s">
        <v>608</v>
      </c>
      <c r="K1289" s="367" t="s">
        <v>48</v>
      </c>
      <c r="L1289" s="368"/>
      <c r="M1289" s="368" t="s">
        <v>1418</v>
      </c>
      <c r="N1289" s="367">
        <v>539929</v>
      </c>
      <c r="O1289" s="367" t="s">
        <v>1321</v>
      </c>
      <c r="P1289" s="371">
        <v>43999</v>
      </c>
      <c r="Q1289" s="372">
        <v>28374047.5</v>
      </c>
      <c r="R1289" s="372">
        <v>30941838.875436515</v>
      </c>
      <c r="S1289" s="367">
        <v>3</v>
      </c>
      <c r="T1289" s="369">
        <v>9.0102013342772791E-2</v>
      </c>
      <c r="U1289" s="369">
        <v>1.1647663127162493</v>
      </c>
      <c r="V1289" s="369">
        <v>1.1022363314028505E-2</v>
      </c>
      <c r="W1289" s="369">
        <v>0.10805601634270519</v>
      </c>
      <c r="X1289" s="369">
        <v>-1.0882319780688099E-2</v>
      </c>
      <c r="Y1289" s="369">
        <v>-8.2522607785153398E-2</v>
      </c>
      <c r="Z1289" s="369" t="s">
        <v>1421</v>
      </c>
      <c r="AA1289" s="369" t="s">
        <v>1421</v>
      </c>
      <c r="AB1289" s="369">
        <v>3.9621397574926706E-2</v>
      </c>
      <c r="AC1289" s="373">
        <v>-2.1555544981859778</v>
      </c>
      <c r="AD1289" s="555">
        <v>0</v>
      </c>
      <c r="AE1289" s="370" t="s">
        <v>2591</v>
      </c>
      <c r="AF1289" s="370" t="s">
        <v>2278</v>
      </c>
      <c r="AG1289" s="374" t="s">
        <v>1444</v>
      </c>
      <c r="AH1289" s="374" t="s">
        <v>2282</v>
      </c>
      <c r="AI1289" s="374">
        <v>1000</v>
      </c>
      <c r="AJ1289" s="374">
        <v>100</v>
      </c>
      <c r="AK1289" s="374">
        <v>500</v>
      </c>
      <c r="AL1289" s="369">
        <v>5.5000000000000005E-3</v>
      </c>
      <c r="AM1289" s="369" t="s">
        <v>34</v>
      </c>
      <c r="AN1289" s="369" t="s">
        <v>2387</v>
      </c>
      <c r="AO1289" s="367" t="s">
        <v>1324</v>
      </c>
      <c r="AP1289" s="370" t="s">
        <v>11</v>
      </c>
      <c r="AQ1289" s="376" t="s">
        <v>676</v>
      </c>
      <c r="AR1289" s="369">
        <v>7.3333333333333323E-4</v>
      </c>
      <c r="AS1289" s="369">
        <v>7.3333333333333323E-4</v>
      </c>
      <c r="AT1289" s="369"/>
      <c r="AX1289" s="680"/>
      <c r="AY1289" s="681"/>
      <c r="AZ1289" s="681"/>
      <c r="BA1289" s="681"/>
      <c r="BB1289" s="682"/>
      <c r="BC1289" s="681"/>
      <c r="BD1289" s="681"/>
      <c r="BE1289" s="681"/>
      <c r="BF1289" s="681"/>
      <c r="BG1289" s="682"/>
      <c r="BH1289" s="682"/>
      <c r="BI1289" s="683"/>
      <c r="BJ1289" s="683"/>
      <c r="BK1289" s="683"/>
      <c r="BL1289" s="682"/>
      <c r="BM1289" s="682"/>
      <c r="BN1289" s="682"/>
      <c r="BO1289" s="682"/>
      <c r="BP1289" s="682"/>
      <c r="BQ1289" s="682"/>
      <c r="BR1289" s="682"/>
      <c r="BS1289" s="682"/>
      <c r="BT1289" s="685"/>
      <c r="BU1289" s="686"/>
      <c r="BV1289" s="684"/>
      <c r="BW1289" s="687"/>
    </row>
    <row r="1290" spans="2:75" ht="15.75" customHeight="1">
      <c r="B1290" s="363" t="s">
        <v>1244</v>
      </c>
      <c r="C1290" s="364">
        <v>38120906000112</v>
      </c>
      <c r="D1290" s="365" t="s">
        <v>13</v>
      </c>
      <c r="E1290" s="365" t="s">
        <v>615</v>
      </c>
      <c r="F1290" s="365" t="s">
        <v>619</v>
      </c>
      <c r="G1290" s="366" t="s">
        <v>34</v>
      </c>
      <c r="H1290" s="366" t="s">
        <v>1337</v>
      </c>
      <c r="I1290" s="366" t="s">
        <v>34</v>
      </c>
      <c r="J1290" s="366"/>
      <c r="K1290" s="367" t="s">
        <v>48</v>
      </c>
      <c r="L1290" s="368"/>
      <c r="M1290" s="368" t="s">
        <v>1418</v>
      </c>
      <c r="N1290" s="367">
        <v>560170</v>
      </c>
      <c r="O1290" s="367" t="s">
        <v>1321</v>
      </c>
      <c r="P1290" s="371">
        <v>44146</v>
      </c>
      <c r="Q1290" s="372">
        <v>10951554.619999999</v>
      </c>
      <c r="R1290" s="372">
        <v>6945279.649444445</v>
      </c>
      <c r="S1290" s="367">
        <v>31</v>
      </c>
      <c r="T1290" s="369">
        <v>3.6516699259475205E-2</v>
      </c>
      <c r="U1290" s="369">
        <v>0.47205849870655298</v>
      </c>
      <c r="V1290" s="369">
        <v>7.6455632119192707E-2</v>
      </c>
      <c r="W1290" s="369">
        <v>0.7495208421635573</v>
      </c>
      <c r="X1290" s="369" t="s">
        <v>1421</v>
      </c>
      <c r="Y1290" s="369" t="s">
        <v>1421</v>
      </c>
      <c r="Z1290" s="369" t="s">
        <v>1421</v>
      </c>
      <c r="AA1290" s="369" t="s">
        <v>1421</v>
      </c>
      <c r="AB1290" s="369">
        <v>3.3280667682823506E-2</v>
      </c>
      <c r="AC1290" s="373">
        <v>-0.68849217339333812</v>
      </c>
      <c r="AD1290" s="555">
        <v>0</v>
      </c>
      <c r="AE1290" s="370" t="s">
        <v>2591</v>
      </c>
      <c r="AF1290" s="370" t="s">
        <v>2278</v>
      </c>
      <c r="AG1290" s="374" t="s">
        <v>1444</v>
      </c>
      <c r="AH1290" s="374" t="s">
        <v>2282</v>
      </c>
      <c r="AI1290" s="374">
        <v>1000</v>
      </c>
      <c r="AJ1290" s="374">
        <v>100</v>
      </c>
      <c r="AK1290" s="374">
        <v>500</v>
      </c>
      <c r="AL1290" s="369">
        <v>1.7500000000000002E-2</v>
      </c>
      <c r="AM1290" s="369">
        <v>0.2</v>
      </c>
      <c r="AN1290" s="369" t="s">
        <v>34</v>
      </c>
      <c r="AO1290" s="367" t="s">
        <v>1324</v>
      </c>
      <c r="AP1290" s="370" t="s">
        <v>13</v>
      </c>
      <c r="AQ1290" s="376" t="s">
        <v>668</v>
      </c>
      <c r="AR1290" s="369">
        <v>3.5000000000000001E-3</v>
      </c>
      <c r="AS1290" s="369">
        <v>3.5000000000000001E-3</v>
      </c>
      <c r="AT1290" s="369"/>
      <c r="AX1290" s="680"/>
      <c r="AY1290" s="681"/>
      <c r="AZ1290" s="681"/>
      <c r="BA1290" s="681"/>
      <c r="BB1290" s="682"/>
      <c r="BC1290" s="681"/>
      <c r="BD1290" s="681"/>
      <c r="BE1290" s="681"/>
      <c r="BF1290" s="681"/>
      <c r="BG1290" s="682"/>
      <c r="BH1290" s="682"/>
      <c r="BI1290" s="683"/>
      <c r="BJ1290" s="683"/>
      <c r="BK1290" s="683"/>
      <c r="BL1290" s="682"/>
      <c r="BM1290" s="682"/>
      <c r="BN1290" s="682"/>
      <c r="BO1290" s="682"/>
      <c r="BP1290" s="682"/>
      <c r="BQ1290" s="682"/>
      <c r="BR1290" s="682"/>
      <c r="BS1290" s="682"/>
      <c r="BT1290" s="685"/>
      <c r="BU1290" s="686"/>
      <c r="BV1290" s="684"/>
      <c r="BW1290" s="687"/>
    </row>
    <row r="1291" spans="2:75" ht="15.75" customHeight="1">
      <c r="B1291" s="363" t="s">
        <v>421</v>
      </c>
      <c r="C1291" s="364">
        <v>37240631000198</v>
      </c>
      <c r="D1291" s="365" t="s">
        <v>11</v>
      </c>
      <c r="E1291" s="365" t="s">
        <v>620</v>
      </c>
      <c r="F1291" s="365" t="s">
        <v>663</v>
      </c>
      <c r="G1291" s="366" t="s">
        <v>738</v>
      </c>
      <c r="H1291" s="366" t="s">
        <v>34</v>
      </c>
      <c r="I1291" s="366" t="s">
        <v>1304</v>
      </c>
      <c r="J1291" s="366" t="s">
        <v>608</v>
      </c>
      <c r="K1291" s="367" t="s">
        <v>48</v>
      </c>
      <c r="L1291" s="368"/>
      <c r="M1291" s="368" t="s">
        <v>1418</v>
      </c>
      <c r="N1291" s="367">
        <v>539937</v>
      </c>
      <c r="O1291" s="367" t="s">
        <v>1321</v>
      </c>
      <c r="P1291" s="371">
        <v>43999</v>
      </c>
      <c r="Q1291" s="372">
        <v>32686319.219999999</v>
      </c>
      <c r="R1291" s="372">
        <v>19833793.904841267</v>
      </c>
      <c r="S1291" s="367">
        <v>1</v>
      </c>
      <c r="T1291" s="369">
        <v>7.1749767941888365E-2</v>
      </c>
      <c r="U1291" s="369">
        <v>0.92752325440265282</v>
      </c>
      <c r="V1291" s="369">
        <v>9.4580226869816153E-2</v>
      </c>
      <c r="W1291" s="369">
        <v>0.92720247456680671</v>
      </c>
      <c r="X1291" s="369">
        <v>0.1137872197313472</v>
      </c>
      <c r="Y1291" s="369">
        <v>0.8628691578717137</v>
      </c>
      <c r="Z1291" s="369" t="s">
        <v>1421</v>
      </c>
      <c r="AA1291" s="369" t="s">
        <v>1421</v>
      </c>
      <c r="AB1291" s="369">
        <v>6.6013961287267097E-3</v>
      </c>
      <c r="AC1291" s="373">
        <v>-1.0214771716720683</v>
      </c>
      <c r="AD1291" s="555">
        <v>0</v>
      </c>
      <c r="AE1291" s="370" t="s">
        <v>2591</v>
      </c>
      <c r="AF1291" s="370" t="s">
        <v>2278</v>
      </c>
      <c r="AG1291" s="374" t="s">
        <v>1444</v>
      </c>
      <c r="AH1291" s="374" t="s">
        <v>2282</v>
      </c>
      <c r="AI1291" s="374">
        <v>1000</v>
      </c>
      <c r="AJ1291" s="374">
        <v>100</v>
      </c>
      <c r="AK1291" s="374">
        <v>500</v>
      </c>
      <c r="AL1291" s="369">
        <v>5.5000000000000005E-3</v>
      </c>
      <c r="AM1291" s="369" t="s">
        <v>34</v>
      </c>
      <c r="AN1291" s="369" t="s">
        <v>64</v>
      </c>
      <c r="AO1291" s="367" t="s">
        <v>1324</v>
      </c>
      <c r="AP1291" s="370" t="s">
        <v>11</v>
      </c>
      <c r="AQ1291" s="376" t="s">
        <v>675</v>
      </c>
      <c r="AR1291" s="369">
        <v>7.3333333333333323E-4</v>
      </c>
      <c r="AS1291" s="369">
        <v>7.3333333333333323E-4</v>
      </c>
      <c r="AT1291" s="369"/>
      <c r="AX1291" s="680"/>
      <c r="AY1291" s="681"/>
      <c r="AZ1291" s="681"/>
      <c r="BA1291" s="681"/>
      <c r="BB1291" s="682"/>
      <c r="BC1291" s="681"/>
      <c r="BD1291" s="681"/>
      <c r="BE1291" s="681"/>
      <c r="BF1291" s="681"/>
      <c r="BG1291" s="682"/>
      <c r="BH1291" s="682"/>
      <c r="BI1291" s="683"/>
      <c r="BJ1291" s="683"/>
      <c r="BK1291" s="683"/>
      <c r="BL1291" s="682"/>
      <c r="BM1291" s="682"/>
      <c r="BN1291" s="682"/>
      <c r="BO1291" s="682"/>
      <c r="BP1291" s="682"/>
      <c r="BQ1291" s="682"/>
      <c r="BR1291" s="682"/>
      <c r="BS1291" s="682"/>
      <c r="BT1291" s="685"/>
      <c r="BU1291" s="686"/>
      <c r="BV1291" s="684"/>
      <c r="BW1291" s="687"/>
    </row>
    <row r="1292" spans="2:75" ht="15.75" customHeight="1">
      <c r="B1292" s="363" t="s">
        <v>600</v>
      </c>
      <c r="C1292" s="364">
        <v>8940189000104</v>
      </c>
      <c r="D1292" s="365" t="s">
        <v>14</v>
      </c>
      <c r="E1292" s="365" t="s">
        <v>607</v>
      </c>
      <c r="F1292" s="365"/>
      <c r="G1292" s="366"/>
      <c r="H1292" s="366" t="s">
        <v>34</v>
      </c>
      <c r="I1292" s="366" t="s">
        <v>34</v>
      </c>
      <c r="J1292" s="366" t="s">
        <v>608</v>
      </c>
      <c r="K1292" s="367" t="s">
        <v>48</v>
      </c>
      <c r="L1292" s="368" t="s">
        <v>1339</v>
      </c>
      <c r="M1292" s="368" t="s">
        <v>1418</v>
      </c>
      <c r="N1292" s="367">
        <v>195571</v>
      </c>
      <c r="O1292" s="367" t="s">
        <v>1324</v>
      </c>
      <c r="P1292" s="371">
        <v>39328</v>
      </c>
      <c r="Q1292" s="372">
        <v>52673801.960000001</v>
      </c>
      <c r="R1292" s="372">
        <v>91764360.546190515</v>
      </c>
      <c r="S1292" s="367">
        <v>29</v>
      </c>
      <c r="T1292" s="369">
        <v>-0.10915616076456736</v>
      </c>
      <c r="U1292" s="369">
        <v>-1.4110829954523478</v>
      </c>
      <c r="V1292" s="369">
        <v>-0.32057405668003724</v>
      </c>
      <c r="W1292" s="369">
        <v>-3.1426976702517195</v>
      </c>
      <c r="X1292" s="369">
        <v>-0.26253227238616084</v>
      </c>
      <c r="Y1292" s="369">
        <v>-1.9908299132612257</v>
      </c>
      <c r="Z1292" s="369">
        <v>-9.4646404712435794E-2</v>
      </c>
      <c r="AA1292" s="369">
        <v>-0.5380008476389736</v>
      </c>
      <c r="AB1292" s="369">
        <v>0.26248230993890287</v>
      </c>
      <c r="AC1292" s="373">
        <v>-1.7106904428391854</v>
      </c>
      <c r="AD1292" s="555">
        <v>8927452000125</v>
      </c>
      <c r="AE1292" s="370" t="s">
        <v>2592</v>
      </c>
      <c r="AF1292" s="370" t="s">
        <v>2278</v>
      </c>
      <c r="AG1292" s="374" t="s">
        <v>1444</v>
      </c>
      <c r="AH1292" s="374" t="s">
        <v>2279</v>
      </c>
      <c r="AI1292" s="374">
        <v>100000</v>
      </c>
      <c r="AJ1292" s="374">
        <v>10000</v>
      </c>
      <c r="AK1292" s="374">
        <v>100000</v>
      </c>
      <c r="AL1292" s="369">
        <v>1.3000000000000001E-2</v>
      </c>
      <c r="AM1292" s="369">
        <v>0.2</v>
      </c>
      <c r="AN1292" s="369" t="s">
        <v>2296</v>
      </c>
      <c r="AO1292" s="367" t="s">
        <v>1324</v>
      </c>
      <c r="AP1292" s="370" t="s">
        <v>716</v>
      </c>
      <c r="AQ1292" s="376" t="s">
        <v>659</v>
      </c>
      <c r="AR1292" s="369">
        <v>2.1666666666666666E-3</v>
      </c>
      <c r="AS1292" s="369">
        <v>2.1666666666666666E-3</v>
      </c>
      <c r="AT1292" s="369"/>
      <c r="AX1292" s="680"/>
      <c r="AY1292" s="681"/>
      <c r="AZ1292" s="681"/>
      <c r="BA1292" s="681"/>
      <c r="BB1292" s="682"/>
      <c r="BC1292" s="681"/>
      <c r="BD1292" s="681"/>
      <c r="BE1292" s="681"/>
      <c r="BF1292" s="681"/>
      <c r="BG1292" s="682"/>
      <c r="BH1292" s="682"/>
      <c r="BI1292" s="683"/>
      <c r="BJ1292" s="683"/>
      <c r="BK1292" s="683"/>
      <c r="BL1292" s="682"/>
      <c r="BM1292" s="682"/>
      <c r="BN1292" s="682"/>
      <c r="BO1292" s="682"/>
      <c r="BP1292" s="682"/>
      <c r="BQ1292" s="682"/>
      <c r="BR1292" s="682"/>
      <c r="BS1292" s="682"/>
      <c r="BT1292" s="685"/>
      <c r="BU1292" s="686"/>
      <c r="BV1292" s="684"/>
      <c r="BW1292" s="687"/>
    </row>
    <row r="1293" spans="2:75" ht="15.75" customHeight="1">
      <c r="B1293" s="363" t="s">
        <v>1245</v>
      </c>
      <c r="C1293" s="364">
        <v>36436851000129</v>
      </c>
      <c r="D1293" s="365" t="s">
        <v>14</v>
      </c>
      <c r="E1293" s="365" t="s">
        <v>607</v>
      </c>
      <c r="F1293" s="365"/>
      <c r="G1293" s="366"/>
      <c r="H1293" s="366" t="s">
        <v>34</v>
      </c>
      <c r="I1293" s="366" t="s">
        <v>34</v>
      </c>
      <c r="J1293" s="366" t="s">
        <v>608</v>
      </c>
      <c r="K1293" s="367" t="s">
        <v>48</v>
      </c>
      <c r="L1293" s="368"/>
      <c r="M1293" s="368" t="s">
        <v>1418</v>
      </c>
      <c r="N1293" s="367">
        <v>533610</v>
      </c>
      <c r="O1293" s="367" t="s">
        <v>1321</v>
      </c>
      <c r="P1293" s="371">
        <v>43929</v>
      </c>
      <c r="Q1293" s="372">
        <v>220627105.41</v>
      </c>
      <c r="R1293" s="372">
        <v>260316644.41055539</v>
      </c>
      <c r="S1293" s="367">
        <v>90</v>
      </c>
      <c r="T1293" s="369">
        <v>-0.10730273599323037</v>
      </c>
      <c r="U1293" s="369">
        <v>-1.3871234116792923</v>
      </c>
      <c r="V1293" s="369">
        <v>-0.31666873897956604</v>
      </c>
      <c r="W1293" s="369">
        <v>-3.1044124984384762</v>
      </c>
      <c r="X1293" s="369">
        <v>-0.25855861636954303</v>
      </c>
      <c r="Y1293" s="369">
        <v>-1.9606969578306757</v>
      </c>
      <c r="Z1293" s="369" t="s">
        <v>1421</v>
      </c>
      <c r="AA1293" s="369" t="s">
        <v>1421</v>
      </c>
      <c r="AB1293" s="369">
        <v>0.25820950026072309</v>
      </c>
      <c r="AC1293" s="373">
        <v>-1.7211195007607372</v>
      </c>
      <c r="AD1293" s="555">
        <v>0</v>
      </c>
      <c r="AE1293" s="370" t="s">
        <v>2292</v>
      </c>
      <c r="AF1293" s="370" t="s">
        <v>2278</v>
      </c>
      <c r="AG1293" s="374" t="s">
        <v>1444</v>
      </c>
      <c r="AH1293" s="374" t="s">
        <v>2279</v>
      </c>
      <c r="AI1293" s="374">
        <v>0</v>
      </c>
      <c r="AJ1293" s="374">
        <v>0</v>
      </c>
      <c r="AK1293" s="374">
        <v>0</v>
      </c>
      <c r="AL1293" s="369">
        <v>0</v>
      </c>
      <c r="AM1293" s="369" t="s">
        <v>34</v>
      </c>
      <c r="AN1293" s="369" t="s">
        <v>34</v>
      </c>
      <c r="AO1293" s="367" t="s">
        <v>1324</v>
      </c>
      <c r="AP1293" s="370" t="s">
        <v>716</v>
      </c>
      <c r="AQ1293" s="376" t="s">
        <v>659</v>
      </c>
      <c r="AR1293" s="369" t="s">
        <v>34</v>
      </c>
      <c r="AS1293" s="369" t="s">
        <v>34</v>
      </c>
      <c r="AT1293" s="369"/>
      <c r="AX1293" s="680"/>
      <c r="AY1293" s="681"/>
      <c r="AZ1293" s="681"/>
      <c r="BA1293" s="681"/>
      <c r="BB1293" s="682"/>
      <c r="BC1293" s="681"/>
      <c r="BD1293" s="681"/>
      <c r="BE1293" s="681"/>
      <c r="BF1293" s="681"/>
      <c r="BG1293" s="682"/>
      <c r="BH1293" s="682"/>
      <c r="BI1293" s="683"/>
      <c r="BJ1293" s="683"/>
      <c r="BK1293" s="683"/>
      <c r="BL1293" s="682"/>
      <c r="BM1293" s="682"/>
      <c r="BN1293" s="682"/>
      <c r="BO1293" s="682"/>
      <c r="BP1293" s="682"/>
      <c r="BQ1293" s="682"/>
      <c r="BR1293" s="682"/>
      <c r="BS1293" s="682"/>
      <c r="BT1293" s="685"/>
      <c r="BU1293" s="686"/>
      <c r="BV1293" s="684"/>
      <c r="BW1293" s="687"/>
    </row>
    <row r="1294" spans="2:75" ht="15.75" customHeight="1">
      <c r="B1294" s="363" t="s">
        <v>1246</v>
      </c>
      <c r="C1294" s="364">
        <v>30397165000100</v>
      </c>
      <c r="D1294" s="365" t="s">
        <v>14</v>
      </c>
      <c r="E1294" s="365" t="s">
        <v>607</v>
      </c>
      <c r="F1294" s="365"/>
      <c r="G1294" s="366"/>
      <c r="H1294" s="366" t="s">
        <v>34</v>
      </c>
      <c r="I1294" s="366" t="s">
        <v>34</v>
      </c>
      <c r="J1294" s="366" t="s">
        <v>608</v>
      </c>
      <c r="K1294" s="367" t="s">
        <v>48</v>
      </c>
      <c r="L1294" s="368"/>
      <c r="M1294" s="368" t="s">
        <v>34</v>
      </c>
      <c r="N1294" s="367">
        <v>535354</v>
      </c>
      <c r="O1294" s="367" t="s">
        <v>1321</v>
      </c>
      <c r="P1294" s="371">
        <v>43935</v>
      </c>
      <c r="Q1294" s="372">
        <v>119083793.42</v>
      </c>
      <c r="R1294" s="372">
        <v>133161806.62317458</v>
      </c>
      <c r="S1294" s="367">
        <v>31</v>
      </c>
      <c r="T1294" s="369">
        <v>-1.1121867766096027E-2</v>
      </c>
      <c r="U1294" s="369">
        <v>-0.14377455539368886</v>
      </c>
      <c r="V1294" s="369">
        <v>-0.13380359855291302</v>
      </c>
      <c r="W1294" s="369">
        <v>-1.3117226696333648</v>
      </c>
      <c r="X1294" s="369">
        <v>1.1757653279159452E-2</v>
      </c>
      <c r="Y1294" s="369">
        <v>8.9160420717626351E-2</v>
      </c>
      <c r="Z1294" s="369" t="s">
        <v>1421</v>
      </c>
      <c r="AA1294" s="369" t="s">
        <v>1421</v>
      </c>
      <c r="AB1294" s="369">
        <v>0.26026588140729678</v>
      </c>
      <c r="AC1294" s="373">
        <v>-0.79504514236740154</v>
      </c>
      <c r="AD1294" s="555">
        <v>0</v>
      </c>
      <c r="AE1294" s="370" t="s">
        <v>2593</v>
      </c>
      <c r="AF1294" s="370" t="s">
        <v>2278</v>
      </c>
      <c r="AG1294" s="374" t="s">
        <v>1444</v>
      </c>
      <c r="AH1294" s="374" t="s">
        <v>2282</v>
      </c>
      <c r="AI1294" s="374">
        <v>0</v>
      </c>
      <c r="AJ1294" s="374">
        <v>0</v>
      </c>
      <c r="AK1294" s="374">
        <v>0</v>
      </c>
      <c r="AL1294" s="369">
        <v>0.02</v>
      </c>
      <c r="AM1294" s="369">
        <v>0.2</v>
      </c>
      <c r="AN1294" s="369" t="s">
        <v>666</v>
      </c>
      <c r="AO1294" s="367" t="s">
        <v>1324</v>
      </c>
      <c r="AP1294" s="370" t="s">
        <v>716</v>
      </c>
      <c r="AQ1294" s="376" t="s">
        <v>670</v>
      </c>
      <c r="AR1294" s="369">
        <v>6.0000000000000001E-3</v>
      </c>
      <c r="AS1294" s="369">
        <v>6.0000000000000001E-3</v>
      </c>
      <c r="AT1294" s="369"/>
      <c r="AX1294" s="680"/>
      <c r="AY1294" s="681"/>
      <c r="AZ1294" s="681"/>
      <c r="BA1294" s="681"/>
      <c r="BB1294" s="682"/>
      <c r="BC1294" s="681"/>
      <c r="BD1294" s="681"/>
      <c r="BE1294" s="681"/>
      <c r="BF1294" s="681"/>
      <c r="BG1294" s="682"/>
      <c r="BH1294" s="682"/>
      <c r="BI1294" s="683"/>
      <c r="BJ1294" s="683"/>
      <c r="BK1294" s="683"/>
      <c r="BL1294" s="682"/>
      <c r="BM1294" s="682"/>
      <c r="BN1294" s="682"/>
      <c r="BO1294" s="682"/>
      <c r="BP1294" s="682"/>
      <c r="BQ1294" s="682"/>
      <c r="BR1294" s="682"/>
      <c r="BS1294" s="682"/>
      <c r="BT1294" s="685"/>
      <c r="BU1294" s="686"/>
      <c r="BV1294" s="684"/>
      <c r="BW1294" s="687"/>
    </row>
    <row r="1295" spans="2:75" ht="15.75" customHeight="1">
      <c r="B1295" s="363" t="s">
        <v>422</v>
      </c>
      <c r="C1295" s="364">
        <v>10643371000145</v>
      </c>
      <c r="D1295" s="365" t="s">
        <v>14</v>
      </c>
      <c r="E1295" s="365" t="s">
        <v>607</v>
      </c>
      <c r="F1295" s="365"/>
      <c r="G1295" s="366"/>
      <c r="H1295" s="366" t="s">
        <v>34</v>
      </c>
      <c r="I1295" s="366" t="s">
        <v>34</v>
      </c>
      <c r="J1295" s="366" t="s">
        <v>608</v>
      </c>
      <c r="K1295" s="367" t="s">
        <v>48</v>
      </c>
      <c r="L1295" s="368"/>
      <c r="M1295" s="368" t="s">
        <v>34</v>
      </c>
      <c r="N1295" s="367">
        <v>240631</v>
      </c>
      <c r="O1295" s="367" t="s">
        <v>1321</v>
      </c>
      <c r="P1295" s="371">
        <v>40177</v>
      </c>
      <c r="Q1295" s="372">
        <v>131181360.73</v>
      </c>
      <c r="R1295" s="372">
        <v>120305560.18480162</v>
      </c>
      <c r="S1295" s="367">
        <v>22</v>
      </c>
      <c r="T1295" s="369">
        <v>9.913064472544808E-2</v>
      </c>
      <c r="U1295" s="369">
        <v>1.2814811928207175</v>
      </c>
      <c r="V1295" s="369">
        <v>5.4576017230051121E-2</v>
      </c>
      <c r="W1295" s="369">
        <v>0.53502745660946671</v>
      </c>
      <c r="X1295" s="369">
        <v>0.27435821771082547</v>
      </c>
      <c r="Y1295" s="369">
        <v>2.0805082049658883</v>
      </c>
      <c r="Z1295" s="369">
        <v>0.36179184244729434</v>
      </c>
      <c r="AA1295" s="369">
        <v>2.0565421211391834</v>
      </c>
      <c r="AB1295" s="369">
        <v>0.1867500112375084</v>
      </c>
      <c r="AC1295" s="373">
        <v>-0.14243076740086591</v>
      </c>
      <c r="AD1295" s="555">
        <v>0</v>
      </c>
      <c r="AE1295" s="370" t="s">
        <v>2594</v>
      </c>
      <c r="AF1295" s="370" t="s">
        <v>2281</v>
      </c>
      <c r="AG1295" s="374" t="s">
        <v>59</v>
      </c>
      <c r="AH1295" s="374" t="s">
        <v>2279</v>
      </c>
      <c r="AI1295" s="374">
        <v>20000</v>
      </c>
      <c r="AJ1295" s="374">
        <v>10000</v>
      </c>
      <c r="AK1295" s="374">
        <v>20000</v>
      </c>
      <c r="AL1295" s="369">
        <v>0.02</v>
      </c>
      <c r="AM1295" s="369">
        <v>0.2</v>
      </c>
      <c r="AN1295" s="369" t="s">
        <v>666</v>
      </c>
      <c r="AO1295" s="367" t="s">
        <v>1324</v>
      </c>
      <c r="AP1295" s="370" t="s">
        <v>716</v>
      </c>
      <c r="AQ1295" s="376" t="s">
        <v>659</v>
      </c>
      <c r="AR1295" s="369">
        <v>4.0000000000000001E-3</v>
      </c>
      <c r="AS1295" s="369">
        <v>4.0000000000000001E-3</v>
      </c>
      <c r="AT1295" s="369"/>
      <c r="AX1295" s="680"/>
      <c r="AY1295" s="681"/>
      <c r="AZ1295" s="681"/>
      <c r="BA1295" s="681"/>
      <c r="BB1295" s="682"/>
      <c r="BC1295" s="681"/>
      <c r="BD1295" s="681"/>
      <c r="BE1295" s="681"/>
      <c r="BF1295" s="681"/>
      <c r="BG1295" s="682"/>
      <c r="BH1295" s="682"/>
      <c r="BI1295" s="683"/>
      <c r="BJ1295" s="683"/>
      <c r="BK1295" s="683"/>
      <c r="BL1295" s="682"/>
      <c r="BM1295" s="682"/>
      <c r="BN1295" s="682"/>
      <c r="BO1295" s="682"/>
      <c r="BP1295" s="682"/>
      <c r="BQ1295" s="682"/>
      <c r="BR1295" s="682"/>
      <c r="BS1295" s="682"/>
      <c r="BT1295" s="685"/>
      <c r="BU1295" s="686"/>
      <c r="BV1295" s="684"/>
      <c r="BW1295" s="687"/>
    </row>
    <row r="1296" spans="2:75" ht="15.75" customHeight="1">
      <c r="B1296" s="363" t="s">
        <v>423</v>
      </c>
      <c r="C1296" s="364">
        <v>2162620000152</v>
      </c>
      <c r="D1296" s="365" t="s">
        <v>14</v>
      </c>
      <c r="E1296" s="365" t="s">
        <v>15</v>
      </c>
      <c r="F1296" s="365" t="s">
        <v>17</v>
      </c>
      <c r="G1296" s="366"/>
      <c r="H1296" s="366" t="s">
        <v>34</v>
      </c>
      <c r="I1296" s="366" t="s">
        <v>34</v>
      </c>
      <c r="J1296" s="366" t="s">
        <v>611</v>
      </c>
      <c r="K1296" s="367" t="s">
        <v>49</v>
      </c>
      <c r="L1296" s="368"/>
      <c r="M1296" s="368" t="s">
        <v>34</v>
      </c>
      <c r="N1296" s="367">
        <v>174394</v>
      </c>
      <c r="O1296" s="367" t="s">
        <v>1321</v>
      </c>
      <c r="P1296" s="371">
        <v>35782</v>
      </c>
      <c r="Q1296" s="372">
        <v>84589797.769999996</v>
      </c>
      <c r="R1296" s="372">
        <v>81989797.460198417</v>
      </c>
      <c r="S1296" s="367">
        <v>31</v>
      </c>
      <c r="T1296" s="369">
        <v>1.2441746275055454E-2</v>
      </c>
      <c r="U1296" s="369">
        <v>0.16083688249470035</v>
      </c>
      <c r="V1296" s="369">
        <v>7.7322960106594785E-2</v>
      </c>
      <c r="W1296" s="369">
        <v>0.75802355655529974</v>
      </c>
      <c r="X1296" s="369">
        <v>-1.0206016747479341E-3</v>
      </c>
      <c r="Y1296" s="369">
        <v>-7.7394079026750469E-3</v>
      </c>
      <c r="Z1296" s="369">
        <v>0.48220414685883739</v>
      </c>
      <c r="AA1296" s="369">
        <v>2.7410046956701359</v>
      </c>
      <c r="AB1296" s="369">
        <v>0.16636356564782787</v>
      </c>
      <c r="AC1296" s="373">
        <v>-5.3452557994283903E-2</v>
      </c>
      <c r="AD1296" s="555">
        <v>11904064000133</v>
      </c>
      <c r="AE1296" s="370" t="s">
        <v>2594</v>
      </c>
      <c r="AF1296" s="370" t="s">
        <v>2281</v>
      </c>
      <c r="AG1296" s="374" t="s">
        <v>59</v>
      </c>
      <c r="AH1296" s="374" t="s">
        <v>2279</v>
      </c>
      <c r="AI1296" s="374">
        <v>20000</v>
      </c>
      <c r="AJ1296" s="374">
        <v>10000</v>
      </c>
      <c r="AK1296" s="374">
        <v>20000</v>
      </c>
      <c r="AL1296" s="369">
        <v>1.95E-2</v>
      </c>
      <c r="AM1296" s="369">
        <v>0.2</v>
      </c>
      <c r="AN1296" s="369" t="s">
        <v>2363</v>
      </c>
      <c r="AO1296" s="367" t="s">
        <v>1324</v>
      </c>
      <c r="AP1296" s="370" t="s">
        <v>13</v>
      </c>
      <c r="AQ1296" s="376" t="s">
        <v>664</v>
      </c>
      <c r="AR1296" s="369">
        <v>3.8999999999999998E-3</v>
      </c>
      <c r="AS1296" s="369">
        <v>3.8999999999999998E-3</v>
      </c>
      <c r="AT1296" s="369"/>
      <c r="AX1296" s="680"/>
      <c r="AY1296" s="681"/>
      <c r="AZ1296" s="681"/>
      <c r="BA1296" s="681"/>
      <c r="BB1296" s="682"/>
      <c r="BC1296" s="681"/>
      <c r="BD1296" s="681"/>
      <c r="BE1296" s="681"/>
      <c r="BF1296" s="681"/>
      <c r="BG1296" s="682"/>
      <c r="BH1296" s="682"/>
      <c r="BI1296" s="683"/>
      <c r="BJ1296" s="683"/>
      <c r="BK1296" s="683"/>
      <c r="BL1296" s="682"/>
      <c r="BM1296" s="682"/>
      <c r="BN1296" s="682"/>
      <c r="BO1296" s="682"/>
      <c r="BP1296" s="682"/>
      <c r="BQ1296" s="682"/>
      <c r="BR1296" s="682"/>
      <c r="BS1296" s="682"/>
      <c r="BT1296" s="685"/>
      <c r="BU1296" s="686"/>
      <c r="BV1296" s="684"/>
      <c r="BW1296" s="687"/>
    </row>
    <row r="1297" spans="2:75" ht="15.75" customHeight="1">
      <c r="B1297" s="363" t="s">
        <v>424</v>
      </c>
      <c r="C1297" s="364">
        <v>7088369000147</v>
      </c>
      <c r="D1297" s="365" t="s">
        <v>13</v>
      </c>
      <c r="E1297" s="365" t="s">
        <v>616</v>
      </c>
      <c r="F1297" s="365" t="s">
        <v>617</v>
      </c>
      <c r="G1297" s="366" t="s">
        <v>34</v>
      </c>
      <c r="H1297" s="366" t="s">
        <v>865</v>
      </c>
      <c r="I1297" s="366" t="s">
        <v>34</v>
      </c>
      <c r="J1297" s="366" t="s">
        <v>608</v>
      </c>
      <c r="K1297" s="367" t="s">
        <v>48</v>
      </c>
      <c r="L1297" s="368"/>
      <c r="M1297" s="368" t="s">
        <v>34</v>
      </c>
      <c r="N1297" s="367">
        <v>174378</v>
      </c>
      <c r="O1297" s="367" t="s">
        <v>1321</v>
      </c>
      <c r="P1297" s="371">
        <v>38317</v>
      </c>
      <c r="Q1297" s="372">
        <v>96324749.730000004</v>
      </c>
      <c r="R1297" s="372">
        <v>97270906.466230229</v>
      </c>
      <c r="S1297" s="367">
        <v>31</v>
      </c>
      <c r="T1297" s="369">
        <v>0.15985360711617513</v>
      </c>
      <c r="U1297" s="369">
        <v>2.0664587796365157</v>
      </c>
      <c r="V1297" s="369">
        <v>0.16827589250262909</v>
      </c>
      <c r="W1297" s="369">
        <v>1.649666416566494</v>
      </c>
      <c r="X1297" s="369">
        <v>0.15155287865223865</v>
      </c>
      <c r="Y1297" s="369">
        <v>1.1492530099992004</v>
      </c>
      <c r="Z1297" s="369">
        <v>0.33912284461212705</v>
      </c>
      <c r="AA1297" s="369">
        <v>1.9276841884210736</v>
      </c>
      <c r="AB1297" s="369">
        <v>6.385943524005594E-2</v>
      </c>
      <c r="AC1297" s="373">
        <v>0.94669214639952759</v>
      </c>
      <c r="AD1297" s="555">
        <v>9489380000144</v>
      </c>
      <c r="AE1297" s="370" t="s">
        <v>2594</v>
      </c>
      <c r="AF1297" s="370" t="s">
        <v>2281</v>
      </c>
      <c r="AG1297" s="374" t="s">
        <v>59</v>
      </c>
      <c r="AH1297" s="374" t="s">
        <v>2279</v>
      </c>
      <c r="AI1297" s="374">
        <v>20000</v>
      </c>
      <c r="AJ1297" s="374">
        <v>10000</v>
      </c>
      <c r="AK1297" s="374">
        <v>20000</v>
      </c>
      <c r="AL1297" s="369">
        <v>1.95E-2</v>
      </c>
      <c r="AM1297" s="369">
        <v>0.2</v>
      </c>
      <c r="AN1297" s="369" t="s">
        <v>64</v>
      </c>
      <c r="AO1297" s="367" t="s">
        <v>1324</v>
      </c>
      <c r="AP1297" s="370" t="s">
        <v>13</v>
      </c>
      <c r="AQ1297" s="376" t="s">
        <v>664</v>
      </c>
      <c r="AR1297" s="369">
        <v>3.8999999999999998E-3</v>
      </c>
      <c r="AS1297" s="369">
        <v>3.8999999999999998E-3</v>
      </c>
      <c r="AT1297" s="369"/>
      <c r="AX1297" s="680"/>
      <c r="AY1297" s="681"/>
      <c r="AZ1297" s="681"/>
      <c r="BA1297" s="681"/>
      <c r="BB1297" s="682"/>
      <c r="BC1297" s="681"/>
      <c r="BD1297" s="681"/>
      <c r="BE1297" s="681"/>
      <c r="BF1297" s="681"/>
      <c r="BG1297" s="682"/>
      <c r="BH1297" s="682"/>
      <c r="BI1297" s="683"/>
      <c r="BJ1297" s="683"/>
      <c r="BK1297" s="683"/>
      <c r="BL1297" s="682"/>
      <c r="BM1297" s="682"/>
      <c r="BN1297" s="682"/>
      <c r="BO1297" s="682"/>
      <c r="BP1297" s="682"/>
      <c r="BQ1297" s="682"/>
      <c r="BR1297" s="682"/>
      <c r="BS1297" s="682"/>
      <c r="BT1297" s="685"/>
      <c r="BU1297" s="686"/>
      <c r="BV1297" s="684"/>
      <c r="BW1297" s="687"/>
    </row>
    <row r="1298" spans="2:75" ht="15.75" customHeight="1">
      <c r="B1298" s="363" t="s">
        <v>425</v>
      </c>
      <c r="C1298" s="364">
        <v>19941946000180</v>
      </c>
      <c r="D1298" s="365" t="s">
        <v>11</v>
      </c>
      <c r="E1298" s="365" t="s">
        <v>621</v>
      </c>
      <c r="F1298" s="365" t="s">
        <v>672</v>
      </c>
      <c r="G1298" s="366" t="s">
        <v>866</v>
      </c>
      <c r="H1298" s="366" t="s">
        <v>34</v>
      </c>
      <c r="I1298" s="366"/>
      <c r="J1298" s="366" t="s">
        <v>608</v>
      </c>
      <c r="K1298" s="367" t="s">
        <v>48</v>
      </c>
      <c r="L1298" s="368"/>
      <c r="M1298" s="368" t="s">
        <v>34</v>
      </c>
      <c r="N1298" s="367">
        <v>378003</v>
      </c>
      <c r="O1298" s="367" t="s">
        <v>1321</v>
      </c>
      <c r="P1298" s="371">
        <v>41913</v>
      </c>
      <c r="Q1298" s="372">
        <v>150198864.08000001</v>
      </c>
      <c r="R1298" s="372">
        <v>141571897.17638889</v>
      </c>
      <c r="S1298" s="367">
        <v>31</v>
      </c>
      <c r="T1298" s="369">
        <v>0.11393073657845543</v>
      </c>
      <c r="U1298" s="369">
        <v>1.4728048689067181</v>
      </c>
      <c r="V1298" s="369">
        <v>0.10579174452270079</v>
      </c>
      <c r="W1298" s="369">
        <v>1.0371128359123407</v>
      </c>
      <c r="X1298" s="369">
        <v>8.4993962284692026E-2</v>
      </c>
      <c r="Y1298" s="369">
        <v>0.6445246560547464</v>
      </c>
      <c r="Z1298" s="369">
        <v>0.2910997773780275</v>
      </c>
      <c r="AA1298" s="369">
        <v>1.6547055057477289</v>
      </c>
      <c r="AB1298" s="369">
        <v>0.10184679251755424</v>
      </c>
      <c r="AC1298" s="373">
        <v>8.4372705938251344E-2</v>
      </c>
      <c r="AD1298" s="555">
        <v>0</v>
      </c>
      <c r="AE1298" s="370" t="s">
        <v>2594</v>
      </c>
      <c r="AF1298" s="370" t="s">
        <v>2281</v>
      </c>
      <c r="AG1298" s="374" t="s">
        <v>59</v>
      </c>
      <c r="AH1298" s="374" t="s">
        <v>2279</v>
      </c>
      <c r="AI1298" s="374">
        <v>20000</v>
      </c>
      <c r="AJ1298" s="374">
        <v>10000</v>
      </c>
      <c r="AK1298" s="374">
        <v>20000</v>
      </c>
      <c r="AL1298" s="369">
        <v>0.02</v>
      </c>
      <c r="AM1298" s="369">
        <v>0.2</v>
      </c>
      <c r="AN1298" s="369" t="s">
        <v>150</v>
      </c>
      <c r="AO1298" s="367" t="s">
        <v>1324</v>
      </c>
      <c r="AP1298" s="370" t="s">
        <v>13</v>
      </c>
      <c r="AQ1298" s="376" t="s">
        <v>664</v>
      </c>
      <c r="AR1298" s="369">
        <v>4.0000000000000001E-3</v>
      </c>
      <c r="AS1298" s="369">
        <v>4.0000000000000001E-3</v>
      </c>
      <c r="AT1298" s="369"/>
      <c r="AX1298" s="680"/>
      <c r="AY1298" s="681"/>
      <c r="AZ1298" s="681"/>
      <c r="BA1298" s="681"/>
      <c r="BB1298" s="682"/>
      <c r="BC1298" s="681"/>
      <c r="BD1298" s="681"/>
      <c r="BE1298" s="681"/>
      <c r="BF1298" s="681"/>
      <c r="BG1298" s="682"/>
      <c r="BH1298" s="682"/>
      <c r="BI1298" s="683"/>
      <c r="BJ1298" s="683"/>
      <c r="BK1298" s="683"/>
      <c r="BL1298" s="682"/>
      <c r="BM1298" s="682"/>
      <c r="BN1298" s="682"/>
      <c r="BO1298" s="682"/>
      <c r="BP1298" s="682"/>
      <c r="BQ1298" s="682"/>
      <c r="BR1298" s="682"/>
      <c r="BS1298" s="682"/>
      <c r="BT1298" s="685"/>
      <c r="BU1298" s="686"/>
      <c r="BV1298" s="684"/>
      <c r="BW1298" s="687"/>
    </row>
    <row r="1299" spans="2:75" ht="15.75" customHeight="1">
      <c r="B1299" s="363" t="s">
        <v>1736</v>
      </c>
      <c r="C1299" s="364">
        <v>8815403000109</v>
      </c>
      <c r="D1299" s="365" t="s">
        <v>13</v>
      </c>
      <c r="E1299" s="365" t="s">
        <v>615</v>
      </c>
      <c r="F1299" s="365" t="s">
        <v>619</v>
      </c>
      <c r="G1299" s="366" t="s">
        <v>34</v>
      </c>
      <c r="H1299" s="366" t="s">
        <v>1338</v>
      </c>
      <c r="I1299" s="366" t="s">
        <v>34</v>
      </c>
      <c r="J1299" s="366" t="s">
        <v>611</v>
      </c>
      <c r="K1299" s="367" t="s">
        <v>48</v>
      </c>
      <c r="L1299" s="368"/>
      <c r="M1299" s="368"/>
      <c r="N1299" s="367">
        <v>185779</v>
      </c>
      <c r="O1299" s="367" t="s">
        <v>1321</v>
      </c>
      <c r="P1299" s="371">
        <v>39238</v>
      </c>
      <c r="Q1299" s="372" t="s">
        <v>1394</v>
      </c>
      <c r="R1299" s="372" t="s">
        <v>1421</v>
      </c>
      <c r="S1299" s="367">
        <v>31</v>
      </c>
      <c r="T1299" s="369" t="s">
        <v>1421</v>
      </c>
      <c r="U1299" s="369" t="s">
        <v>1421</v>
      </c>
      <c r="V1299" s="369" t="s">
        <v>1421</v>
      </c>
      <c r="W1299" s="369" t="s">
        <v>1421</v>
      </c>
      <c r="X1299" s="369" t="s">
        <v>1421</v>
      </c>
      <c r="Y1299" s="369" t="s">
        <v>1421</v>
      </c>
      <c r="Z1299" s="369" t="s">
        <v>1421</v>
      </c>
      <c r="AA1299" s="369" t="s">
        <v>1421</v>
      </c>
      <c r="AB1299" s="369" t="s">
        <v>1421</v>
      </c>
      <c r="AC1299" s="373" t="s">
        <v>1421</v>
      </c>
      <c r="AD1299" s="555">
        <v>9489380000144</v>
      </c>
      <c r="AE1299" s="370" t="s">
        <v>2594</v>
      </c>
      <c r="AF1299" s="370" t="s">
        <v>2281</v>
      </c>
      <c r="AG1299" s="374" t="s">
        <v>59</v>
      </c>
      <c r="AH1299" s="374" t="s">
        <v>2282</v>
      </c>
      <c r="AI1299" s="374">
        <v>10000</v>
      </c>
      <c r="AJ1299" s="374">
        <v>5000</v>
      </c>
      <c r="AK1299" s="374">
        <v>10000</v>
      </c>
      <c r="AL1299" s="369">
        <v>1.95E-2</v>
      </c>
      <c r="AM1299" s="369">
        <v>0.2</v>
      </c>
      <c r="AN1299" s="369" t="s">
        <v>64</v>
      </c>
      <c r="AO1299" s="367" t="s">
        <v>1324</v>
      </c>
      <c r="AP1299" s="370" t="s">
        <v>13</v>
      </c>
      <c r="AQ1299" s="376" t="s">
        <v>664</v>
      </c>
      <c r="AR1299" s="369">
        <v>4.7375000000000004E-3</v>
      </c>
      <c r="AS1299" s="369">
        <v>4.7375000000000004E-3</v>
      </c>
      <c r="AT1299" s="369"/>
      <c r="AX1299" s="680"/>
      <c r="AY1299" s="681"/>
      <c r="AZ1299" s="681"/>
      <c r="BA1299" s="681"/>
      <c r="BB1299" s="682"/>
      <c r="BC1299" s="681"/>
      <c r="BD1299" s="681"/>
      <c r="BE1299" s="681"/>
      <c r="BF1299" s="681"/>
      <c r="BG1299" s="682"/>
      <c r="BH1299" s="682"/>
      <c r="BI1299" s="683"/>
      <c r="BJ1299" s="683"/>
      <c r="BK1299" s="683"/>
      <c r="BL1299" s="682"/>
      <c r="BM1299" s="682"/>
      <c r="BN1299" s="682"/>
      <c r="BO1299" s="682"/>
      <c r="BP1299" s="682"/>
      <c r="BQ1299" s="682"/>
      <c r="BR1299" s="682"/>
      <c r="BS1299" s="682"/>
      <c r="BT1299" s="685"/>
      <c r="BU1299" s="686"/>
      <c r="BV1299" s="684"/>
      <c r="BW1299" s="687"/>
    </row>
    <row r="1300" spans="2:75" ht="15.75" customHeight="1">
      <c r="B1300" s="363" t="s">
        <v>426</v>
      </c>
      <c r="C1300" s="364">
        <v>11447072000106</v>
      </c>
      <c r="D1300" s="365" t="s">
        <v>14</v>
      </c>
      <c r="E1300" s="365" t="s">
        <v>607</v>
      </c>
      <c r="F1300" s="365"/>
      <c r="G1300" s="366"/>
      <c r="H1300" s="366" t="s">
        <v>34</v>
      </c>
      <c r="I1300" s="366" t="s">
        <v>34</v>
      </c>
      <c r="J1300" s="366" t="s">
        <v>608</v>
      </c>
      <c r="K1300" s="367" t="s">
        <v>48</v>
      </c>
      <c r="L1300" s="368"/>
      <c r="M1300" s="368" t="s">
        <v>34</v>
      </c>
      <c r="N1300" s="367">
        <v>242950</v>
      </c>
      <c r="O1300" s="367" t="s">
        <v>1321</v>
      </c>
      <c r="P1300" s="371">
        <v>40228</v>
      </c>
      <c r="Q1300" s="372">
        <v>36915603.270000003</v>
      </c>
      <c r="R1300" s="372">
        <v>42854850.396785691</v>
      </c>
      <c r="S1300" s="367">
        <v>14</v>
      </c>
      <c r="T1300" s="369">
        <v>-9.2761420943561879E-2</v>
      </c>
      <c r="U1300" s="369">
        <v>-1.1991449938384635</v>
      </c>
      <c r="V1300" s="369">
        <v>-0.1638477860375992</v>
      </c>
      <c r="W1300" s="369">
        <v>-1.6062561667933328</v>
      </c>
      <c r="X1300" s="369">
        <v>0.18090256072631261</v>
      </c>
      <c r="Y1300" s="369">
        <v>1.3718169808462883</v>
      </c>
      <c r="Z1300" s="369">
        <v>0.1793390364867109</v>
      </c>
      <c r="AA1300" s="369">
        <v>1.0194212230010884</v>
      </c>
      <c r="AB1300" s="369">
        <v>0.21657426102317745</v>
      </c>
      <c r="AC1300" s="373">
        <v>-1.1664453798039796</v>
      </c>
      <c r="AD1300" s="555">
        <v>0</v>
      </c>
      <c r="AE1300" s="370" t="s">
        <v>2595</v>
      </c>
      <c r="AF1300" s="370" t="s">
        <v>2278</v>
      </c>
      <c r="AG1300" s="374" t="s">
        <v>1444</v>
      </c>
      <c r="AH1300" s="374" t="s">
        <v>2282</v>
      </c>
      <c r="AI1300" s="374">
        <v>500</v>
      </c>
      <c r="AJ1300" s="374">
        <v>500</v>
      </c>
      <c r="AK1300" s="374">
        <v>500</v>
      </c>
      <c r="AL1300" s="369">
        <v>0.02</v>
      </c>
      <c r="AM1300" s="369">
        <v>0.2</v>
      </c>
      <c r="AN1300" s="369" t="s">
        <v>2296</v>
      </c>
      <c r="AO1300" s="367" t="s">
        <v>1324</v>
      </c>
      <c r="AP1300" s="370" t="s">
        <v>716</v>
      </c>
      <c r="AQ1300" s="376" t="s">
        <v>659</v>
      </c>
      <c r="AR1300" s="369">
        <v>6.6666666666666662E-3</v>
      </c>
      <c r="AS1300" s="369">
        <v>6.6666666666666662E-3</v>
      </c>
      <c r="AT1300" s="369"/>
      <c r="AX1300" s="680"/>
      <c r="AY1300" s="681"/>
      <c r="AZ1300" s="681"/>
      <c r="BA1300" s="681"/>
      <c r="BB1300" s="682"/>
      <c r="BC1300" s="681"/>
      <c r="BD1300" s="681"/>
      <c r="BE1300" s="681"/>
      <c r="BF1300" s="681"/>
      <c r="BG1300" s="682"/>
      <c r="BH1300" s="682"/>
      <c r="BI1300" s="683"/>
      <c r="BJ1300" s="683"/>
      <c r="BK1300" s="683"/>
      <c r="BL1300" s="682"/>
      <c r="BM1300" s="682"/>
      <c r="BN1300" s="682"/>
      <c r="BO1300" s="682"/>
      <c r="BP1300" s="682"/>
      <c r="BQ1300" s="682"/>
      <c r="BR1300" s="682"/>
      <c r="BS1300" s="682"/>
      <c r="BT1300" s="685"/>
      <c r="BU1300" s="686"/>
      <c r="BV1300" s="684"/>
      <c r="BW1300" s="687"/>
    </row>
    <row r="1301" spans="2:75" ht="15.75" customHeight="1">
      <c r="B1301" s="363" t="s">
        <v>1737</v>
      </c>
      <c r="C1301" s="364">
        <v>18239849000188</v>
      </c>
      <c r="D1301" s="365" t="s">
        <v>13</v>
      </c>
      <c r="E1301" s="365" t="s">
        <v>616</v>
      </c>
      <c r="F1301" s="365" t="s">
        <v>619</v>
      </c>
      <c r="G1301" s="366" t="s">
        <v>34</v>
      </c>
      <c r="H1301" s="366" t="s">
        <v>1338</v>
      </c>
      <c r="I1301" s="366" t="s">
        <v>34</v>
      </c>
      <c r="J1301" s="366" t="s">
        <v>611</v>
      </c>
      <c r="K1301" s="367" t="s">
        <v>48</v>
      </c>
      <c r="L1301" s="368"/>
      <c r="M1301" s="368"/>
      <c r="N1301" s="367">
        <v>342319</v>
      </c>
      <c r="O1301" s="367" t="s">
        <v>1324</v>
      </c>
      <c r="P1301" s="371">
        <v>41470</v>
      </c>
      <c r="Q1301" s="372" t="s">
        <v>1394</v>
      </c>
      <c r="R1301" s="372" t="s">
        <v>1421</v>
      </c>
      <c r="S1301" s="367">
        <v>48</v>
      </c>
      <c r="T1301" s="369" t="s">
        <v>1421</v>
      </c>
      <c r="U1301" s="369" t="s">
        <v>1421</v>
      </c>
      <c r="V1301" s="369" t="s">
        <v>1421</v>
      </c>
      <c r="W1301" s="369" t="s">
        <v>1421</v>
      </c>
      <c r="X1301" s="369" t="s">
        <v>1421</v>
      </c>
      <c r="Y1301" s="369" t="s">
        <v>1421</v>
      </c>
      <c r="Z1301" s="369" t="s">
        <v>1421</v>
      </c>
      <c r="AA1301" s="369" t="s">
        <v>1421</v>
      </c>
      <c r="AB1301" s="369" t="s">
        <v>1421</v>
      </c>
      <c r="AC1301" s="373" t="s">
        <v>1421</v>
      </c>
      <c r="AD1301" s="555">
        <v>22188059000198</v>
      </c>
      <c r="AE1301" s="370" t="s">
        <v>2388</v>
      </c>
      <c r="AF1301" s="370" t="s">
        <v>2281</v>
      </c>
      <c r="AG1301" s="374" t="s">
        <v>59</v>
      </c>
      <c r="AH1301" s="374" t="s">
        <v>726</v>
      </c>
      <c r="AI1301" s="374">
        <v>1000000</v>
      </c>
      <c r="AJ1301" s="374">
        <v>100000</v>
      </c>
      <c r="AK1301" s="374">
        <v>1000000</v>
      </c>
      <c r="AL1301" s="369">
        <v>0</v>
      </c>
      <c r="AM1301" s="369" t="s">
        <v>34</v>
      </c>
      <c r="AN1301" s="369" t="s">
        <v>64</v>
      </c>
      <c r="AO1301" s="367" t="s">
        <v>1324</v>
      </c>
      <c r="AP1301" s="370" t="s">
        <v>13</v>
      </c>
      <c r="AQ1301" s="376" t="s">
        <v>679</v>
      </c>
      <c r="AR1301" s="369" t="s">
        <v>34</v>
      </c>
      <c r="AS1301" s="369" t="s">
        <v>34</v>
      </c>
      <c r="AT1301" s="369"/>
      <c r="AX1301" s="680"/>
      <c r="AY1301" s="681"/>
      <c r="AZ1301" s="681"/>
      <c r="BA1301" s="681"/>
      <c r="BB1301" s="682"/>
      <c r="BC1301" s="681"/>
      <c r="BD1301" s="681"/>
      <c r="BE1301" s="681"/>
      <c r="BF1301" s="681"/>
      <c r="BG1301" s="682"/>
      <c r="BH1301" s="682"/>
      <c r="BI1301" s="683"/>
      <c r="BJ1301" s="683"/>
      <c r="BK1301" s="683"/>
      <c r="BL1301" s="682"/>
      <c r="BM1301" s="682"/>
      <c r="BN1301" s="682"/>
      <c r="BO1301" s="682"/>
      <c r="BP1301" s="682"/>
      <c r="BQ1301" s="682"/>
      <c r="BR1301" s="682"/>
      <c r="BS1301" s="682"/>
      <c r="BT1301" s="685"/>
      <c r="BU1301" s="686"/>
      <c r="BV1301" s="684"/>
      <c r="BW1301" s="687"/>
    </row>
    <row r="1302" spans="2:75" ht="15.75" customHeight="1">
      <c r="B1302" s="363" t="s">
        <v>1247</v>
      </c>
      <c r="C1302" s="364">
        <v>18679873000138</v>
      </c>
      <c r="D1302" s="365" t="s">
        <v>13</v>
      </c>
      <c r="E1302" s="365" t="s">
        <v>616</v>
      </c>
      <c r="F1302" s="365" t="s">
        <v>619</v>
      </c>
      <c r="G1302" s="366" t="s">
        <v>34</v>
      </c>
      <c r="H1302" s="366" t="s">
        <v>1338</v>
      </c>
      <c r="I1302" s="366" t="s">
        <v>34</v>
      </c>
      <c r="J1302" s="366" t="s">
        <v>611</v>
      </c>
      <c r="K1302" s="367" t="s">
        <v>48</v>
      </c>
      <c r="L1302" s="368"/>
      <c r="M1302" s="368" t="s">
        <v>1418</v>
      </c>
      <c r="N1302" s="367">
        <v>357308</v>
      </c>
      <c r="O1302" s="367" t="s">
        <v>1321</v>
      </c>
      <c r="P1302" s="371">
        <v>41607</v>
      </c>
      <c r="Q1302" s="372">
        <v>11292521.51</v>
      </c>
      <c r="R1302" s="372">
        <v>16211731.154285714</v>
      </c>
      <c r="S1302" s="367">
        <v>48</v>
      </c>
      <c r="T1302" s="369">
        <v>-3.5237002928112382E-4</v>
      </c>
      <c r="U1302" s="369">
        <v>-4.5551561445814513E-3</v>
      </c>
      <c r="V1302" s="369">
        <v>7.0054586427387378E-2</v>
      </c>
      <c r="W1302" s="369">
        <v>0.68676919098147293</v>
      </c>
      <c r="X1302" s="369">
        <v>6.166650443876609E-2</v>
      </c>
      <c r="Y1302" s="369">
        <v>0.46762830553026996</v>
      </c>
      <c r="Z1302" s="369">
        <v>0.49593988529321886</v>
      </c>
      <c r="AA1302" s="369">
        <v>2.8190830858963367</v>
      </c>
      <c r="AB1302" s="369">
        <v>0.15921744435591115</v>
      </c>
      <c r="AC1302" s="373">
        <v>-0.10570167150168927</v>
      </c>
      <c r="AD1302" s="555">
        <v>22187896000100</v>
      </c>
      <c r="AE1302" s="370" t="s">
        <v>2388</v>
      </c>
      <c r="AF1302" s="370" t="s">
        <v>2281</v>
      </c>
      <c r="AG1302" s="374" t="s">
        <v>59</v>
      </c>
      <c r="AH1302" s="374" t="s">
        <v>2379</v>
      </c>
      <c r="AI1302" s="374">
        <v>500000</v>
      </c>
      <c r="AJ1302" s="374">
        <v>100000</v>
      </c>
      <c r="AK1302" s="374">
        <v>500000</v>
      </c>
      <c r="AL1302" s="369">
        <v>0</v>
      </c>
      <c r="AM1302" s="369" t="s">
        <v>34</v>
      </c>
      <c r="AN1302" s="369" t="s">
        <v>64</v>
      </c>
      <c r="AO1302" s="367" t="s">
        <v>1324</v>
      </c>
      <c r="AP1302" s="370" t="s">
        <v>13</v>
      </c>
      <c r="AQ1302" s="376" t="s">
        <v>679</v>
      </c>
      <c r="AR1302" s="369">
        <v>2.6666666666666666E-3</v>
      </c>
      <c r="AS1302" s="369">
        <v>2.6666666666666666E-3</v>
      </c>
      <c r="AT1302" s="369"/>
      <c r="AX1302" s="680"/>
      <c r="AY1302" s="681"/>
      <c r="AZ1302" s="681"/>
      <c r="BA1302" s="681"/>
      <c r="BB1302" s="682"/>
      <c r="BC1302" s="681"/>
      <c r="BD1302" s="681"/>
      <c r="BE1302" s="681"/>
      <c r="BF1302" s="681"/>
      <c r="BG1302" s="682"/>
      <c r="BH1302" s="682"/>
      <c r="BI1302" s="683"/>
      <c r="BJ1302" s="683"/>
      <c r="BK1302" s="683"/>
      <c r="BL1302" s="682"/>
      <c r="BM1302" s="682"/>
      <c r="BN1302" s="682"/>
      <c r="BO1302" s="682"/>
      <c r="BP1302" s="682"/>
      <c r="BQ1302" s="682"/>
      <c r="BR1302" s="682"/>
      <c r="BS1302" s="682"/>
      <c r="BT1302" s="685"/>
      <c r="BU1302" s="686"/>
      <c r="BV1302" s="684"/>
      <c r="BW1302" s="687"/>
    </row>
    <row r="1303" spans="2:75" ht="15.75" customHeight="1">
      <c r="B1303" s="363" t="s">
        <v>427</v>
      </c>
      <c r="C1303" s="364">
        <v>23243536000133</v>
      </c>
      <c r="D1303" s="365" t="s">
        <v>14</v>
      </c>
      <c r="E1303" s="365" t="s">
        <v>614</v>
      </c>
      <c r="F1303" s="365"/>
      <c r="G1303" s="366"/>
      <c r="H1303" s="366" t="s">
        <v>1338</v>
      </c>
      <c r="I1303" s="366" t="s">
        <v>34</v>
      </c>
      <c r="J1303" s="366" t="s">
        <v>608</v>
      </c>
      <c r="K1303" s="367" t="s">
        <v>48</v>
      </c>
      <c r="L1303" s="368"/>
      <c r="M1303" s="368" t="s">
        <v>34</v>
      </c>
      <c r="N1303" s="367">
        <v>436615</v>
      </c>
      <c r="O1303" s="367" t="s">
        <v>1321</v>
      </c>
      <c r="P1303" s="371">
        <v>42787</v>
      </c>
      <c r="Q1303" s="372">
        <v>192866952.88999999</v>
      </c>
      <c r="R1303" s="372">
        <v>270781610.41603196</v>
      </c>
      <c r="S1303" s="367">
        <v>31</v>
      </c>
      <c r="T1303" s="369">
        <v>-9.9167460143264829E-2</v>
      </c>
      <c r="U1303" s="369">
        <v>-1.2819571129125182</v>
      </c>
      <c r="V1303" s="369">
        <v>-0.27523217293536084</v>
      </c>
      <c r="W1303" s="369">
        <v>-2.6981955982969605</v>
      </c>
      <c r="X1303" s="369">
        <v>-0.20506311974030289</v>
      </c>
      <c r="Y1303" s="369">
        <v>-1.555030888869813</v>
      </c>
      <c r="Z1303" s="369">
        <v>-0.10375435715676029</v>
      </c>
      <c r="AA1303" s="369">
        <v>-0.58977340202379114</v>
      </c>
      <c r="AB1303" s="369">
        <v>0.25964829607311707</v>
      </c>
      <c r="AC1303" s="373">
        <v>-1.4839206796060214</v>
      </c>
      <c r="AD1303" s="555">
        <v>16929553000163</v>
      </c>
      <c r="AE1303" s="370" t="s">
        <v>2388</v>
      </c>
      <c r="AF1303" s="370" t="s">
        <v>2287</v>
      </c>
      <c r="AG1303" s="374" t="s">
        <v>1445</v>
      </c>
      <c r="AH1303" s="374" t="s">
        <v>2282</v>
      </c>
      <c r="AI1303" s="374">
        <v>10000</v>
      </c>
      <c r="AJ1303" s="374">
        <v>5000</v>
      </c>
      <c r="AK1303" s="374">
        <v>10000</v>
      </c>
      <c r="AL1303" s="369">
        <v>0.02</v>
      </c>
      <c r="AM1303" s="369">
        <v>0.2</v>
      </c>
      <c r="AN1303" s="369" t="s">
        <v>666</v>
      </c>
      <c r="AO1303" s="367" t="s">
        <v>1324</v>
      </c>
      <c r="AP1303" s="370" t="s">
        <v>716</v>
      </c>
      <c r="AQ1303" s="376" t="s">
        <v>659</v>
      </c>
      <c r="AR1303" s="369">
        <v>5.0000000000000001E-3</v>
      </c>
      <c r="AS1303" s="369">
        <v>5.0000000000000001E-3</v>
      </c>
      <c r="AT1303" s="369"/>
      <c r="AX1303" s="680"/>
      <c r="AY1303" s="681"/>
      <c r="AZ1303" s="681"/>
      <c r="BA1303" s="681"/>
      <c r="BB1303" s="682"/>
      <c r="BC1303" s="681"/>
      <c r="BD1303" s="681"/>
      <c r="BE1303" s="681"/>
      <c r="BF1303" s="681"/>
      <c r="BG1303" s="682"/>
      <c r="BH1303" s="682"/>
      <c r="BI1303" s="683"/>
      <c r="BJ1303" s="683"/>
      <c r="BK1303" s="683"/>
      <c r="BL1303" s="682"/>
      <c r="BM1303" s="682"/>
      <c r="BN1303" s="682"/>
      <c r="BO1303" s="682"/>
      <c r="BP1303" s="682"/>
      <c r="BQ1303" s="682"/>
      <c r="BR1303" s="682"/>
      <c r="BS1303" s="682"/>
      <c r="BT1303" s="685"/>
      <c r="BU1303" s="686"/>
      <c r="BV1303" s="684"/>
      <c r="BW1303" s="687"/>
    </row>
    <row r="1304" spans="2:75" ht="15.75" customHeight="1">
      <c r="B1304" s="363" t="s">
        <v>1248</v>
      </c>
      <c r="C1304" s="364">
        <v>37013129000144</v>
      </c>
      <c r="D1304" s="365" t="s">
        <v>14</v>
      </c>
      <c r="E1304" s="365" t="s">
        <v>607</v>
      </c>
      <c r="F1304" s="365"/>
      <c r="G1304" s="366"/>
      <c r="H1304" s="366" t="s">
        <v>34</v>
      </c>
      <c r="I1304" s="366" t="s">
        <v>34</v>
      </c>
      <c r="J1304" s="366" t="s">
        <v>611</v>
      </c>
      <c r="K1304" s="367" t="s">
        <v>48</v>
      </c>
      <c r="L1304" s="368"/>
      <c r="M1304" s="368" t="s">
        <v>1418</v>
      </c>
      <c r="N1304" s="367">
        <v>541400</v>
      </c>
      <c r="O1304" s="367" t="s">
        <v>1321</v>
      </c>
      <c r="P1304" s="371">
        <v>44011</v>
      </c>
      <c r="Q1304" s="372">
        <v>118399256.09999999</v>
      </c>
      <c r="R1304" s="372">
        <v>212163348.29162708</v>
      </c>
      <c r="S1304" s="367">
        <v>10</v>
      </c>
      <c r="T1304" s="369">
        <v>-0.10184128583702823</v>
      </c>
      <c r="U1304" s="369">
        <v>-1.3165221795367543</v>
      </c>
      <c r="V1304" s="369">
        <v>-9.9875476653421003E-2</v>
      </c>
      <c r="W1304" s="369">
        <v>-0.97911362835972116</v>
      </c>
      <c r="X1304" s="369">
        <v>0.11020646786966193</v>
      </c>
      <c r="Y1304" s="369">
        <v>0.83571566602320202</v>
      </c>
      <c r="Z1304" s="369" t="s">
        <v>1421</v>
      </c>
      <c r="AA1304" s="369" t="s">
        <v>1421</v>
      </c>
      <c r="AB1304" s="369">
        <v>0.19526058787374742</v>
      </c>
      <c r="AC1304" s="373">
        <v>-0.93880293458751018</v>
      </c>
      <c r="AD1304" s="555">
        <v>36428288000147</v>
      </c>
      <c r="AE1304" s="370" t="s">
        <v>2388</v>
      </c>
      <c r="AF1304" s="370" t="s">
        <v>2281</v>
      </c>
      <c r="AG1304" s="374" t="s">
        <v>59</v>
      </c>
      <c r="AH1304" s="374" t="s">
        <v>2279</v>
      </c>
      <c r="AI1304" s="374">
        <v>10000</v>
      </c>
      <c r="AJ1304" s="374">
        <v>5000</v>
      </c>
      <c r="AK1304" s="374">
        <v>10000</v>
      </c>
      <c r="AL1304" s="369">
        <v>1.4999999999999999E-2</v>
      </c>
      <c r="AM1304" s="369">
        <v>0.1</v>
      </c>
      <c r="AN1304" s="369" t="s">
        <v>2291</v>
      </c>
      <c r="AO1304" s="367" t="s">
        <v>1324</v>
      </c>
      <c r="AP1304" s="370" t="s">
        <v>716</v>
      </c>
      <c r="AQ1304" s="376" t="s">
        <v>687</v>
      </c>
      <c r="AR1304" s="369">
        <v>2E-3</v>
      </c>
      <c r="AS1304" s="369">
        <v>2E-3</v>
      </c>
      <c r="AT1304" s="369"/>
      <c r="AX1304" s="680"/>
      <c r="AY1304" s="681"/>
      <c r="AZ1304" s="681"/>
      <c r="BA1304" s="681"/>
      <c r="BB1304" s="682"/>
      <c r="BC1304" s="681"/>
      <c r="BD1304" s="681"/>
      <c r="BE1304" s="681"/>
      <c r="BF1304" s="681"/>
      <c r="BG1304" s="682"/>
      <c r="BH1304" s="682"/>
      <c r="BI1304" s="683"/>
      <c r="BJ1304" s="683"/>
      <c r="BK1304" s="683"/>
      <c r="BL1304" s="682"/>
      <c r="BM1304" s="682"/>
      <c r="BN1304" s="682"/>
      <c r="BO1304" s="682"/>
      <c r="BP1304" s="682"/>
      <c r="BQ1304" s="682"/>
      <c r="BR1304" s="682"/>
      <c r="BS1304" s="682"/>
      <c r="BT1304" s="685"/>
      <c r="BU1304" s="686"/>
      <c r="BV1304" s="684"/>
      <c r="BW1304" s="687"/>
    </row>
    <row r="1305" spans="2:75" ht="15.75" customHeight="1">
      <c r="B1305" s="363" t="s">
        <v>1249</v>
      </c>
      <c r="C1305" s="364">
        <v>34831155000191</v>
      </c>
      <c r="D1305" s="365" t="s">
        <v>14</v>
      </c>
      <c r="E1305" s="365" t="s">
        <v>607</v>
      </c>
      <c r="F1305" s="365"/>
      <c r="G1305" s="366"/>
      <c r="H1305" s="366" t="s">
        <v>34</v>
      </c>
      <c r="I1305" s="366" t="s">
        <v>34</v>
      </c>
      <c r="J1305" s="366" t="s">
        <v>611</v>
      </c>
      <c r="K1305" s="367" t="s">
        <v>48</v>
      </c>
      <c r="L1305" s="368"/>
      <c r="M1305" s="368" t="s">
        <v>1418</v>
      </c>
      <c r="N1305" s="367">
        <v>525081</v>
      </c>
      <c r="O1305" s="367" t="s">
        <v>1321</v>
      </c>
      <c r="P1305" s="371">
        <v>43846</v>
      </c>
      <c r="Q1305" s="372">
        <v>167598385.40000001</v>
      </c>
      <c r="R1305" s="372">
        <v>269613345.76182538</v>
      </c>
      <c r="S1305" s="367">
        <v>10</v>
      </c>
      <c r="T1305" s="369">
        <v>-0.2028016229060734</v>
      </c>
      <c r="U1305" s="369">
        <v>-2.6216561624050061</v>
      </c>
      <c r="V1305" s="369">
        <v>-0.16947705594230333</v>
      </c>
      <c r="W1305" s="369">
        <v>-1.6614418346478876</v>
      </c>
      <c r="X1305" s="369">
        <v>-4.4433968996294593E-2</v>
      </c>
      <c r="Y1305" s="369">
        <v>-0.33695085879814396</v>
      </c>
      <c r="Z1305" s="369" t="s">
        <v>1421</v>
      </c>
      <c r="AA1305" s="369" t="s">
        <v>1421</v>
      </c>
      <c r="AB1305" s="369">
        <v>0.20886308877679746</v>
      </c>
      <c r="AC1305" s="373">
        <v>-1.2497466350488065</v>
      </c>
      <c r="AD1305" s="555">
        <v>25682017000105</v>
      </c>
      <c r="AE1305" s="370" t="s">
        <v>2388</v>
      </c>
      <c r="AF1305" s="370" t="s">
        <v>2281</v>
      </c>
      <c r="AG1305" s="374" t="s">
        <v>59</v>
      </c>
      <c r="AH1305" s="374" t="s">
        <v>2279</v>
      </c>
      <c r="AI1305" s="374">
        <v>10000</v>
      </c>
      <c r="AJ1305" s="374">
        <v>5000</v>
      </c>
      <c r="AK1305" s="374">
        <v>10000</v>
      </c>
      <c r="AL1305" s="369">
        <v>1.4999999999999999E-2</v>
      </c>
      <c r="AM1305" s="369">
        <v>0.1</v>
      </c>
      <c r="AN1305" s="369" t="s">
        <v>2291</v>
      </c>
      <c r="AO1305" s="367" t="s">
        <v>1324</v>
      </c>
      <c r="AP1305" s="370" t="s">
        <v>716</v>
      </c>
      <c r="AQ1305" s="376" t="s">
        <v>687</v>
      </c>
      <c r="AR1305" s="369">
        <v>2E-3</v>
      </c>
      <c r="AS1305" s="369">
        <v>2E-3</v>
      </c>
      <c r="AT1305" s="369"/>
      <c r="AX1305" s="680"/>
      <c r="AY1305" s="681"/>
      <c r="AZ1305" s="681"/>
      <c r="BA1305" s="681"/>
      <c r="BB1305" s="682"/>
      <c r="BC1305" s="681"/>
      <c r="BD1305" s="681"/>
      <c r="BE1305" s="681"/>
      <c r="BF1305" s="681"/>
      <c r="BG1305" s="682"/>
      <c r="BH1305" s="682"/>
      <c r="BI1305" s="683"/>
      <c r="BJ1305" s="683"/>
      <c r="BK1305" s="683"/>
      <c r="BL1305" s="682"/>
      <c r="BM1305" s="682"/>
      <c r="BN1305" s="682"/>
      <c r="BO1305" s="682"/>
      <c r="BP1305" s="682"/>
      <c r="BQ1305" s="682"/>
      <c r="BR1305" s="682"/>
      <c r="BS1305" s="682"/>
      <c r="BT1305" s="685"/>
      <c r="BU1305" s="686"/>
      <c r="BV1305" s="684"/>
      <c r="BW1305" s="687"/>
    </row>
    <row r="1306" spans="2:75" ht="15.75" customHeight="1">
      <c r="B1306" s="363" t="s">
        <v>543</v>
      </c>
      <c r="C1306" s="364">
        <v>22187946000141</v>
      </c>
      <c r="D1306" s="365" t="s">
        <v>13</v>
      </c>
      <c r="E1306" s="365" t="s">
        <v>615</v>
      </c>
      <c r="F1306" s="365" t="s">
        <v>619</v>
      </c>
      <c r="G1306" s="366" t="s">
        <v>34</v>
      </c>
      <c r="H1306" s="366" t="s">
        <v>1338</v>
      </c>
      <c r="I1306" s="366" t="s">
        <v>34</v>
      </c>
      <c r="J1306" s="366" t="s">
        <v>611</v>
      </c>
      <c r="K1306" s="367" t="s">
        <v>48</v>
      </c>
      <c r="L1306" s="368"/>
      <c r="M1306" s="368" t="s">
        <v>1418</v>
      </c>
      <c r="N1306" s="367">
        <v>396052</v>
      </c>
      <c r="O1306" s="367" t="s">
        <v>1324</v>
      </c>
      <c r="P1306" s="371">
        <v>42145</v>
      </c>
      <c r="Q1306" s="372">
        <v>1299480853.3399999</v>
      </c>
      <c r="R1306" s="372">
        <v>1310603260.9276984</v>
      </c>
      <c r="S1306" s="367">
        <v>1</v>
      </c>
      <c r="T1306" s="369">
        <v>0.11805272250332388</v>
      </c>
      <c r="U1306" s="369">
        <v>1.5260905854923443</v>
      </c>
      <c r="V1306" s="369">
        <v>8.7886517384448526E-2</v>
      </c>
      <c r="W1306" s="369">
        <v>0.86158173961755646</v>
      </c>
      <c r="X1306" s="369">
        <v>0.14542380385287079</v>
      </c>
      <c r="Y1306" s="369">
        <v>1.1027751223844955</v>
      </c>
      <c r="Z1306" s="369">
        <v>0.20230400101710111</v>
      </c>
      <c r="AA1306" s="369">
        <v>1.1499615263637741</v>
      </c>
      <c r="AB1306" s="369">
        <v>8.3422229132051287E-2</v>
      </c>
      <c r="AC1306" s="373">
        <v>-0.11312474830463629</v>
      </c>
      <c r="AD1306" s="555">
        <v>7455507000189</v>
      </c>
      <c r="AE1306" s="370" t="s">
        <v>2388</v>
      </c>
      <c r="AF1306" s="370" t="s">
        <v>2281</v>
      </c>
      <c r="AG1306" s="374" t="s">
        <v>59</v>
      </c>
      <c r="AH1306" s="374" t="s">
        <v>2282</v>
      </c>
      <c r="AI1306" s="374">
        <v>5000</v>
      </c>
      <c r="AJ1306" s="374">
        <v>2000</v>
      </c>
      <c r="AK1306" s="374">
        <v>5000</v>
      </c>
      <c r="AL1306" s="369">
        <v>1.4999999999999999E-2</v>
      </c>
      <c r="AM1306" s="369">
        <v>0.2</v>
      </c>
      <c r="AN1306" s="369" t="s">
        <v>64</v>
      </c>
      <c r="AO1306" s="367" t="s">
        <v>1324</v>
      </c>
      <c r="AP1306" s="370" t="s">
        <v>13</v>
      </c>
      <c r="AQ1306" s="376" t="s">
        <v>664</v>
      </c>
      <c r="AR1306" s="369" t="s">
        <v>34</v>
      </c>
      <c r="AS1306" s="369" t="s">
        <v>34</v>
      </c>
      <c r="AT1306" s="369"/>
      <c r="AX1306" s="680"/>
      <c r="AY1306" s="681"/>
      <c r="AZ1306" s="681"/>
      <c r="BA1306" s="681"/>
      <c r="BB1306" s="682"/>
      <c r="BC1306" s="681"/>
      <c r="BD1306" s="681"/>
      <c r="BE1306" s="681"/>
      <c r="BF1306" s="681"/>
      <c r="BG1306" s="682"/>
      <c r="BH1306" s="682"/>
      <c r="BI1306" s="683"/>
      <c r="BJ1306" s="683"/>
      <c r="BK1306" s="683"/>
      <c r="BL1306" s="682"/>
      <c r="BM1306" s="682"/>
      <c r="BN1306" s="682"/>
      <c r="BO1306" s="682"/>
      <c r="BP1306" s="682"/>
      <c r="BQ1306" s="682"/>
      <c r="BR1306" s="682"/>
      <c r="BS1306" s="682"/>
      <c r="BT1306" s="685"/>
      <c r="BU1306" s="686"/>
      <c r="BV1306" s="684"/>
      <c r="BW1306" s="687"/>
    </row>
    <row r="1307" spans="2:75" ht="15.75" customHeight="1">
      <c r="B1307" s="363" t="s">
        <v>40</v>
      </c>
      <c r="C1307" s="364">
        <v>40716583000176</v>
      </c>
      <c r="D1307" s="365" t="s">
        <v>13</v>
      </c>
      <c r="E1307" s="365" t="s">
        <v>615</v>
      </c>
      <c r="F1307" s="365" t="s">
        <v>619</v>
      </c>
      <c r="G1307" s="366" t="s">
        <v>34</v>
      </c>
      <c r="H1307" s="366" t="s">
        <v>1338</v>
      </c>
      <c r="I1307" s="366" t="s">
        <v>34</v>
      </c>
      <c r="J1307" s="366" t="s">
        <v>611</v>
      </c>
      <c r="K1307" s="367" t="s">
        <v>48</v>
      </c>
      <c r="L1307" s="368"/>
      <c r="M1307" s="368" t="s">
        <v>1418</v>
      </c>
      <c r="N1307" s="367">
        <v>575879</v>
      </c>
      <c r="O1307" s="367" t="s">
        <v>1321</v>
      </c>
      <c r="P1307" s="371">
        <v>44249</v>
      </c>
      <c r="Q1307" s="372">
        <v>149237369.80000001</v>
      </c>
      <c r="R1307" s="372">
        <v>156135696.54039684</v>
      </c>
      <c r="S1307" s="367">
        <v>60</v>
      </c>
      <c r="T1307" s="369">
        <v>0.11109958774110851</v>
      </c>
      <c r="U1307" s="369">
        <v>1.4362060552988314</v>
      </c>
      <c r="V1307" s="369">
        <v>8.0296744690736332E-2</v>
      </c>
      <c r="W1307" s="369">
        <v>0.78717658902835475</v>
      </c>
      <c r="X1307" s="369" t="s">
        <v>1421</v>
      </c>
      <c r="Y1307" s="369" t="s">
        <v>1421</v>
      </c>
      <c r="Z1307" s="369" t="s">
        <v>1421</v>
      </c>
      <c r="AA1307" s="369" t="s">
        <v>1421</v>
      </c>
      <c r="AB1307" s="369">
        <v>8.0704680895669345E-2</v>
      </c>
      <c r="AC1307" s="373">
        <v>-0.20645720446304192</v>
      </c>
      <c r="AD1307" s="555">
        <v>40697810000163</v>
      </c>
      <c r="AE1307" s="370" t="s">
        <v>2292</v>
      </c>
      <c r="AF1307" s="370" t="s">
        <v>2278</v>
      </c>
      <c r="AG1307" s="374" t="s">
        <v>1444</v>
      </c>
      <c r="AH1307" s="374" t="s">
        <v>2282</v>
      </c>
      <c r="AI1307" s="374">
        <v>50000</v>
      </c>
      <c r="AJ1307" s="374">
        <v>10000</v>
      </c>
      <c r="AK1307" s="374">
        <v>10000</v>
      </c>
      <c r="AL1307" s="369">
        <v>0</v>
      </c>
      <c r="AM1307" s="369" t="s">
        <v>34</v>
      </c>
      <c r="AN1307" s="369" t="s">
        <v>64</v>
      </c>
      <c r="AO1307" s="367" t="s">
        <v>1324</v>
      </c>
      <c r="AP1307" s="370" t="s">
        <v>13</v>
      </c>
      <c r="AQ1307" s="376" t="s">
        <v>664</v>
      </c>
      <c r="AR1307" s="369" t="s">
        <v>34</v>
      </c>
      <c r="AS1307" s="369" t="s">
        <v>34</v>
      </c>
      <c r="AT1307" s="369"/>
      <c r="AX1307" s="680"/>
      <c r="AY1307" s="681"/>
      <c r="AZ1307" s="681"/>
      <c r="BA1307" s="681"/>
      <c r="BB1307" s="682"/>
      <c r="BC1307" s="681"/>
      <c r="BD1307" s="681"/>
      <c r="BE1307" s="681"/>
      <c r="BF1307" s="681"/>
      <c r="BG1307" s="682"/>
      <c r="BH1307" s="682"/>
      <c r="BI1307" s="683"/>
      <c r="BJ1307" s="683"/>
      <c r="BK1307" s="683"/>
      <c r="BL1307" s="682"/>
      <c r="BM1307" s="682"/>
      <c r="BN1307" s="682"/>
      <c r="BO1307" s="682"/>
      <c r="BP1307" s="682"/>
      <c r="BQ1307" s="682"/>
      <c r="BR1307" s="682"/>
      <c r="BS1307" s="682"/>
      <c r="BT1307" s="685"/>
      <c r="BU1307" s="686"/>
      <c r="BV1307" s="684"/>
      <c r="BW1307" s="687"/>
    </row>
    <row r="1308" spans="2:75" ht="15.75" customHeight="1">
      <c r="B1308" s="363" t="s">
        <v>1250</v>
      </c>
      <c r="C1308" s="364">
        <v>37099014000114</v>
      </c>
      <c r="D1308" s="365" t="s">
        <v>14</v>
      </c>
      <c r="E1308" s="365" t="s">
        <v>607</v>
      </c>
      <c r="F1308" s="365"/>
      <c r="G1308" s="366"/>
      <c r="H1308" s="366" t="s">
        <v>34</v>
      </c>
      <c r="I1308" s="366" t="s">
        <v>34</v>
      </c>
      <c r="J1308" s="366" t="s">
        <v>608</v>
      </c>
      <c r="K1308" s="367" t="s">
        <v>48</v>
      </c>
      <c r="L1308" s="368"/>
      <c r="M1308" s="368" t="s">
        <v>34</v>
      </c>
      <c r="N1308" s="367">
        <v>538108</v>
      </c>
      <c r="O1308" s="367" t="s">
        <v>1321</v>
      </c>
      <c r="P1308" s="371">
        <v>43978</v>
      </c>
      <c r="Q1308" s="372">
        <v>2094731.01</v>
      </c>
      <c r="R1308" s="372">
        <v>2487665.1694444446</v>
      </c>
      <c r="S1308" s="367">
        <v>3</v>
      </c>
      <c r="T1308" s="369">
        <v>5.2375191054474746E-2</v>
      </c>
      <c r="U1308" s="369">
        <v>0.67706431742263529</v>
      </c>
      <c r="V1308" s="369">
        <v>-8.1653068428957365E-2</v>
      </c>
      <c r="W1308" s="369">
        <v>-0.80047309685047319</v>
      </c>
      <c r="X1308" s="369">
        <v>-2.6542357214520695E-4</v>
      </c>
      <c r="Y1308" s="369">
        <v>-2.0127551645691766E-3</v>
      </c>
      <c r="Z1308" s="369" t="s">
        <v>1421</v>
      </c>
      <c r="AA1308" s="369" t="s">
        <v>1421</v>
      </c>
      <c r="AB1308" s="369">
        <v>0.20740309011264507</v>
      </c>
      <c r="AC1308" s="373">
        <v>-0.7754194457668584</v>
      </c>
      <c r="AD1308" s="555">
        <v>0</v>
      </c>
      <c r="AE1308" s="370" t="s">
        <v>2596</v>
      </c>
      <c r="AF1308" s="370" t="s">
        <v>2278</v>
      </c>
      <c r="AG1308" s="374" t="s">
        <v>1444</v>
      </c>
      <c r="AH1308" s="374" t="s">
        <v>2282</v>
      </c>
      <c r="AI1308" s="374">
        <v>5000</v>
      </c>
      <c r="AJ1308" s="374">
        <v>1000</v>
      </c>
      <c r="AK1308" s="374">
        <v>1000</v>
      </c>
      <c r="AL1308" s="369">
        <v>0.02</v>
      </c>
      <c r="AM1308" s="369">
        <v>0.2</v>
      </c>
      <c r="AN1308" s="369" t="s">
        <v>666</v>
      </c>
      <c r="AO1308" s="367" t="s">
        <v>1324</v>
      </c>
      <c r="AP1308" s="370" t="s">
        <v>716</v>
      </c>
      <c r="AQ1308" s="376" t="s">
        <v>670</v>
      </c>
      <c r="AR1308" s="369">
        <v>6.0000000000000001E-3</v>
      </c>
      <c r="AS1308" s="369">
        <v>6.0000000000000001E-3</v>
      </c>
      <c r="AT1308" s="369"/>
      <c r="AX1308" s="680"/>
      <c r="AY1308" s="681"/>
      <c r="AZ1308" s="681"/>
      <c r="BA1308" s="681"/>
      <c r="BB1308" s="682"/>
      <c r="BC1308" s="681"/>
      <c r="BD1308" s="681"/>
      <c r="BE1308" s="681"/>
      <c r="BF1308" s="681"/>
      <c r="BG1308" s="682"/>
      <c r="BH1308" s="682"/>
      <c r="BI1308" s="683"/>
      <c r="BJ1308" s="683"/>
      <c r="BK1308" s="683"/>
      <c r="BL1308" s="682"/>
      <c r="BM1308" s="682"/>
      <c r="BN1308" s="682"/>
      <c r="BO1308" s="682"/>
      <c r="BP1308" s="682"/>
      <c r="BQ1308" s="682"/>
      <c r="BR1308" s="682"/>
      <c r="BS1308" s="682"/>
      <c r="BT1308" s="685"/>
      <c r="BU1308" s="686"/>
      <c r="BV1308" s="684"/>
      <c r="BW1308" s="687"/>
    </row>
    <row r="1309" spans="2:75" ht="15.75" customHeight="1">
      <c r="B1309" s="363" t="s">
        <v>1251</v>
      </c>
      <c r="C1309" s="364">
        <v>44839845000140</v>
      </c>
      <c r="D1309" s="365" t="s">
        <v>11</v>
      </c>
      <c r="E1309" s="365" t="s">
        <v>620</v>
      </c>
      <c r="F1309" s="365" t="s">
        <v>663</v>
      </c>
      <c r="G1309" s="366" t="s">
        <v>738</v>
      </c>
      <c r="H1309" s="366" t="s">
        <v>34</v>
      </c>
      <c r="I1309" s="366"/>
      <c r="J1309" s="366"/>
      <c r="K1309" s="367" t="s">
        <v>48</v>
      </c>
      <c r="L1309" s="368"/>
      <c r="M1309" s="368" t="s">
        <v>1418</v>
      </c>
      <c r="N1309" s="367">
        <v>640948</v>
      </c>
      <c r="O1309" s="367" t="s">
        <v>1321</v>
      </c>
      <c r="P1309" s="371">
        <v>44634</v>
      </c>
      <c r="Q1309" s="372">
        <v>40436437.340000004</v>
      </c>
      <c r="R1309" s="372" t="s">
        <v>1421</v>
      </c>
      <c r="S1309" s="367">
        <v>0</v>
      </c>
      <c r="T1309" s="369" t="s">
        <v>1421</v>
      </c>
      <c r="U1309" s="369" t="s">
        <v>1421</v>
      </c>
      <c r="V1309" s="369" t="s">
        <v>1421</v>
      </c>
      <c r="W1309" s="369" t="s">
        <v>1421</v>
      </c>
      <c r="X1309" s="369" t="s">
        <v>1421</v>
      </c>
      <c r="Y1309" s="369" t="s">
        <v>1421</v>
      </c>
      <c r="Z1309" s="369" t="s">
        <v>1421</v>
      </c>
      <c r="AA1309" s="369" t="s">
        <v>1421</v>
      </c>
      <c r="AB1309" s="369" t="s">
        <v>1421</v>
      </c>
      <c r="AC1309" s="373" t="s">
        <v>1421</v>
      </c>
      <c r="AD1309" s="555">
        <v>0</v>
      </c>
      <c r="AE1309" s="370" t="s">
        <v>2596</v>
      </c>
      <c r="AF1309" s="370" t="s">
        <v>2278</v>
      </c>
      <c r="AG1309" s="374" t="s">
        <v>1444</v>
      </c>
      <c r="AH1309" s="374" t="s">
        <v>2282</v>
      </c>
      <c r="AI1309" s="374">
        <v>1000</v>
      </c>
      <c r="AJ1309" s="374">
        <v>100</v>
      </c>
      <c r="AK1309" s="374">
        <v>1000</v>
      </c>
      <c r="AL1309" s="369">
        <v>1.4000000000000002E-3</v>
      </c>
      <c r="AM1309" s="369" t="s">
        <v>34</v>
      </c>
      <c r="AN1309" s="369" t="s">
        <v>2296</v>
      </c>
      <c r="AO1309" s="367" t="s">
        <v>1324</v>
      </c>
      <c r="AP1309" s="370" t="s">
        <v>11</v>
      </c>
      <c r="AQ1309" s="376" t="s">
        <v>669</v>
      </c>
      <c r="AR1309" s="369">
        <v>9.3333333333333072E-4</v>
      </c>
      <c r="AS1309" s="369">
        <v>9.3333333333333072E-4</v>
      </c>
      <c r="AT1309" s="369"/>
      <c r="AX1309" s="680"/>
      <c r="AY1309" s="681"/>
      <c r="AZ1309" s="681"/>
      <c r="BA1309" s="681"/>
      <c r="BB1309" s="682"/>
      <c r="BC1309" s="681"/>
      <c r="BD1309" s="681"/>
      <c r="BE1309" s="681"/>
      <c r="BF1309" s="681"/>
      <c r="BG1309" s="682"/>
      <c r="BH1309" s="682"/>
      <c r="BI1309" s="683"/>
      <c r="BJ1309" s="683"/>
      <c r="BK1309" s="683"/>
      <c r="BL1309" s="682"/>
      <c r="BM1309" s="682"/>
      <c r="BN1309" s="682"/>
      <c r="BO1309" s="682"/>
      <c r="BP1309" s="682"/>
      <c r="BQ1309" s="682"/>
      <c r="BR1309" s="682"/>
      <c r="BS1309" s="682"/>
      <c r="BT1309" s="685"/>
      <c r="BU1309" s="686"/>
      <c r="BV1309" s="684"/>
      <c r="BW1309" s="687"/>
    </row>
    <row r="1310" spans="2:75" ht="15.75" customHeight="1">
      <c r="B1310" s="363" t="s">
        <v>1252</v>
      </c>
      <c r="C1310" s="364">
        <v>36896492000192</v>
      </c>
      <c r="D1310" s="365" t="s">
        <v>14</v>
      </c>
      <c r="E1310" s="365" t="s">
        <v>607</v>
      </c>
      <c r="F1310" s="365"/>
      <c r="G1310" s="366"/>
      <c r="H1310" s="366" t="s">
        <v>34</v>
      </c>
      <c r="I1310" s="366" t="s">
        <v>34</v>
      </c>
      <c r="J1310" s="366" t="s">
        <v>608</v>
      </c>
      <c r="K1310" s="367" t="s">
        <v>48</v>
      </c>
      <c r="L1310" s="368"/>
      <c r="M1310" s="368" t="s">
        <v>1418</v>
      </c>
      <c r="N1310" s="367">
        <v>541737</v>
      </c>
      <c r="O1310" s="367" t="s">
        <v>1321</v>
      </c>
      <c r="P1310" s="371">
        <v>44008</v>
      </c>
      <c r="Q1310" s="372">
        <v>8655531.2100000009</v>
      </c>
      <c r="R1310" s="372">
        <v>9196508.9416269865</v>
      </c>
      <c r="S1310" s="367">
        <v>32</v>
      </c>
      <c r="T1310" s="369">
        <v>3.1864674998088205E-2</v>
      </c>
      <c r="U1310" s="369">
        <v>0.41192087309114384</v>
      </c>
      <c r="V1310" s="369">
        <v>-0.15418233145654991</v>
      </c>
      <c r="W1310" s="369">
        <v>-1.5115023931774438</v>
      </c>
      <c r="X1310" s="369">
        <v>-0.10647304819605274</v>
      </c>
      <c r="Y1310" s="369">
        <v>-0.80740446642315267</v>
      </c>
      <c r="Z1310" s="369" t="s">
        <v>1421</v>
      </c>
      <c r="AA1310" s="369" t="s">
        <v>1421</v>
      </c>
      <c r="AB1310" s="369">
        <v>0.20760852432043017</v>
      </c>
      <c r="AC1310" s="373">
        <v>-1.1705483823883838</v>
      </c>
      <c r="AD1310" s="555">
        <v>0</v>
      </c>
      <c r="AE1310" s="370" t="s">
        <v>2596</v>
      </c>
      <c r="AF1310" s="370" t="s">
        <v>2278</v>
      </c>
      <c r="AG1310" s="374" t="s">
        <v>1444</v>
      </c>
      <c r="AH1310" s="374" t="s">
        <v>2282</v>
      </c>
      <c r="AI1310" s="374">
        <v>5000</v>
      </c>
      <c r="AJ1310" s="374">
        <v>1000</v>
      </c>
      <c r="AK1310" s="374">
        <v>1000</v>
      </c>
      <c r="AL1310" s="369">
        <v>0.01</v>
      </c>
      <c r="AM1310" s="369">
        <v>0.1</v>
      </c>
      <c r="AN1310" s="369" t="s">
        <v>34</v>
      </c>
      <c r="AO1310" s="367" t="s">
        <v>1324</v>
      </c>
      <c r="AP1310" s="370" t="s">
        <v>716</v>
      </c>
      <c r="AQ1310" s="376" t="s">
        <v>670</v>
      </c>
      <c r="AR1310" s="369">
        <v>3.0000000000000001E-3</v>
      </c>
      <c r="AS1310" s="369">
        <v>3.0000000000000001E-3</v>
      </c>
      <c r="AT1310" s="369"/>
      <c r="AX1310" s="680"/>
      <c r="AY1310" s="681"/>
      <c r="AZ1310" s="681"/>
      <c r="BA1310" s="681"/>
      <c r="BB1310" s="682"/>
      <c r="BC1310" s="681"/>
      <c r="BD1310" s="681"/>
      <c r="BE1310" s="681"/>
      <c r="BF1310" s="681"/>
      <c r="BG1310" s="682"/>
      <c r="BH1310" s="682"/>
      <c r="BI1310" s="683"/>
      <c r="BJ1310" s="683"/>
      <c r="BK1310" s="683"/>
      <c r="BL1310" s="682"/>
      <c r="BM1310" s="682"/>
      <c r="BN1310" s="682"/>
      <c r="BO1310" s="682"/>
      <c r="BP1310" s="682"/>
      <c r="BQ1310" s="682"/>
      <c r="BR1310" s="682"/>
      <c r="BS1310" s="682"/>
      <c r="BT1310" s="685"/>
      <c r="BU1310" s="686"/>
      <c r="BV1310" s="684"/>
      <c r="BW1310" s="687"/>
    </row>
    <row r="1311" spans="2:75" ht="15.75" customHeight="1">
      <c r="B1311" s="363" t="s">
        <v>428</v>
      </c>
      <c r="C1311" s="364">
        <v>29574952000109</v>
      </c>
      <c r="D1311" s="365" t="s">
        <v>14</v>
      </c>
      <c r="E1311" s="365" t="s">
        <v>614</v>
      </c>
      <c r="F1311" s="365"/>
      <c r="G1311" s="366"/>
      <c r="H1311" s="366" t="s">
        <v>1338</v>
      </c>
      <c r="I1311" s="366" t="s">
        <v>34</v>
      </c>
      <c r="J1311" s="366" t="s">
        <v>608</v>
      </c>
      <c r="K1311" s="367" t="s">
        <v>48</v>
      </c>
      <c r="L1311" s="368"/>
      <c r="M1311" s="368" t="s">
        <v>1418</v>
      </c>
      <c r="N1311" s="367">
        <v>469173</v>
      </c>
      <c r="O1311" s="367" t="s">
        <v>1321</v>
      </c>
      <c r="P1311" s="371">
        <v>43165</v>
      </c>
      <c r="Q1311" s="372">
        <v>103722441.23999999</v>
      </c>
      <c r="R1311" s="372">
        <v>122322467.43718259</v>
      </c>
      <c r="S1311" s="367">
        <v>10</v>
      </c>
      <c r="T1311" s="369">
        <v>1.6425262417874897E-2</v>
      </c>
      <c r="U1311" s="369">
        <v>0.21233257318105758</v>
      </c>
      <c r="V1311" s="369">
        <v>-0.13672025013792</v>
      </c>
      <c r="W1311" s="369">
        <v>-1.3403156076772755</v>
      </c>
      <c r="X1311" s="369">
        <v>-1.3056296139483115E-2</v>
      </c>
      <c r="Y1311" s="369">
        <v>-9.9008265439636797E-2</v>
      </c>
      <c r="Z1311" s="369">
        <v>0.73794388507815967</v>
      </c>
      <c r="AA1311" s="369">
        <v>4.1947122755301303</v>
      </c>
      <c r="AB1311" s="369">
        <v>0.36702268621482986</v>
      </c>
      <c r="AC1311" s="373">
        <v>-0.48277912664117634</v>
      </c>
      <c r="AD1311" s="555">
        <v>0</v>
      </c>
      <c r="AE1311" s="370" t="s">
        <v>2597</v>
      </c>
      <c r="AF1311" s="370" t="s">
        <v>2287</v>
      </c>
      <c r="AG1311" s="374" t="s">
        <v>1445</v>
      </c>
      <c r="AH1311" s="374" t="s">
        <v>2282</v>
      </c>
      <c r="AI1311" s="374">
        <v>500</v>
      </c>
      <c r="AJ1311" s="374">
        <v>100</v>
      </c>
      <c r="AK1311" s="374">
        <v>500</v>
      </c>
      <c r="AL1311" s="369">
        <v>0.02</v>
      </c>
      <c r="AM1311" s="369">
        <v>0.2</v>
      </c>
      <c r="AN1311" s="369" t="s">
        <v>2296</v>
      </c>
      <c r="AO1311" s="367" t="s">
        <v>1324</v>
      </c>
      <c r="AP1311" s="370" t="s">
        <v>13</v>
      </c>
      <c r="AQ1311" s="376" t="s">
        <v>674</v>
      </c>
      <c r="AR1311" s="369">
        <v>3.3333333333333331E-3</v>
      </c>
      <c r="AS1311" s="369">
        <v>3.3333333333333331E-3</v>
      </c>
      <c r="AT1311" s="369"/>
      <c r="AX1311" s="680"/>
      <c r="AY1311" s="681"/>
      <c r="AZ1311" s="681"/>
      <c r="BA1311" s="681"/>
      <c r="BB1311" s="682"/>
      <c r="BC1311" s="681"/>
      <c r="BD1311" s="681"/>
      <c r="BE1311" s="681"/>
      <c r="BF1311" s="681"/>
      <c r="BG1311" s="682"/>
      <c r="BH1311" s="682"/>
      <c r="BI1311" s="683"/>
      <c r="BJ1311" s="683"/>
      <c r="BK1311" s="683"/>
      <c r="BL1311" s="682"/>
      <c r="BM1311" s="682"/>
      <c r="BN1311" s="682"/>
      <c r="BO1311" s="682"/>
      <c r="BP1311" s="682"/>
      <c r="BQ1311" s="682"/>
      <c r="BR1311" s="682"/>
      <c r="BS1311" s="682"/>
      <c r="BT1311" s="685"/>
      <c r="BU1311" s="686"/>
      <c r="BV1311" s="684"/>
      <c r="BW1311" s="687"/>
    </row>
    <row r="1312" spans="2:75" ht="15.75" customHeight="1">
      <c r="B1312" s="363" t="s">
        <v>601</v>
      </c>
      <c r="C1312" s="364">
        <v>37829310000123</v>
      </c>
      <c r="D1312" s="365" t="s">
        <v>14</v>
      </c>
      <c r="E1312" s="365" t="s">
        <v>607</v>
      </c>
      <c r="F1312" s="365"/>
      <c r="G1312" s="366"/>
      <c r="H1312" s="366" t="s">
        <v>34</v>
      </c>
      <c r="I1312" s="366" t="s">
        <v>34</v>
      </c>
      <c r="J1312" s="366" t="s">
        <v>608</v>
      </c>
      <c r="K1312" s="367" t="s">
        <v>48</v>
      </c>
      <c r="L1312" s="368"/>
      <c r="M1312" s="368" t="s">
        <v>34</v>
      </c>
      <c r="N1312" s="367">
        <v>552348</v>
      </c>
      <c r="O1312" s="367" t="s">
        <v>1321</v>
      </c>
      <c r="P1312" s="371">
        <v>44089</v>
      </c>
      <c r="Q1312" s="372">
        <v>10515616.449999999</v>
      </c>
      <c r="R1312" s="372">
        <v>11027645.729365075</v>
      </c>
      <c r="S1312" s="367">
        <v>15</v>
      </c>
      <c r="T1312" s="369">
        <v>-5.5793215170438781E-3</v>
      </c>
      <c r="U1312" s="369">
        <v>-7.2124978230432527E-2</v>
      </c>
      <c r="V1312" s="369">
        <v>-9.6195410978602736E-2</v>
      </c>
      <c r="W1312" s="369">
        <v>-0.94303667958102455</v>
      </c>
      <c r="X1312" s="369" t="s">
        <v>1421</v>
      </c>
      <c r="Y1312" s="369" t="s">
        <v>1421</v>
      </c>
      <c r="Z1312" s="369" t="s">
        <v>1421</v>
      </c>
      <c r="AA1312" s="369" t="s">
        <v>1421</v>
      </c>
      <c r="AB1312" s="369">
        <v>0.40579694914822795</v>
      </c>
      <c r="AC1312" s="373">
        <v>-0.28679603553072114</v>
      </c>
      <c r="AD1312" s="555">
        <v>0</v>
      </c>
      <c r="AE1312" s="370" t="s">
        <v>2597</v>
      </c>
      <c r="AF1312" s="370" t="s">
        <v>2287</v>
      </c>
      <c r="AG1312" s="374" t="s">
        <v>1445</v>
      </c>
      <c r="AH1312" s="374" t="s">
        <v>2279</v>
      </c>
      <c r="AI1312" s="374">
        <v>500</v>
      </c>
      <c r="AJ1312" s="374" t="s">
        <v>1432</v>
      </c>
      <c r="AK1312" s="374">
        <v>500</v>
      </c>
      <c r="AL1312" s="369">
        <v>0.02</v>
      </c>
      <c r="AM1312" s="369">
        <v>0.2</v>
      </c>
      <c r="AN1312" s="369" t="s">
        <v>34</v>
      </c>
      <c r="AO1312" s="367" t="s">
        <v>1324</v>
      </c>
      <c r="AP1312" s="370" t="s">
        <v>716</v>
      </c>
      <c r="AQ1312" s="376" t="s">
        <v>659</v>
      </c>
      <c r="AR1312" s="369">
        <v>4.0000000000000001E-3</v>
      </c>
      <c r="AS1312" s="369">
        <v>4.0000000000000001E-3</v>
      </c>
      <c r="AT1312" s="369"/>
      <c r="AX1312" s="680"/>
      <c r="AY1312" s="681"/>
      <c r="AZ1312" s="681"/>
      <c r="BA1312" s="681"/>
      <c r="BB1312" s="682"/>
      <c r="BC1312" s="681"/>
      <c r="BD1312" s="681"/>
      <c r="BE1312" s="681"/>
      <c r="BF1312" s="681"/>
      <c r="BG1312" s="682"/>
      <c r="BH1312" s="682"/>
      <c r="BI1312" s="683"/>
      <c r="BJ1312" s="683"/>
      <c r="BK1312" s="683"/>
      <c r="BL1312" s="682"/>
      <c r="BM1312" s="682"/>
      <c r="BN1312" s="682"/>
      <c r="BO1312" s="682"/>
      <c r="BP1312" s="682"/>
      <c r="BQ1312" s="682"/>
      <c r="BR1312" s="682"/>
      <c r="BS1312" s="682"/>
      <c r="BT1312" s="685"/>
      <c r="BU1312" s="686"/>
      <c r="BV1312" s="684"/>
      <c r="BW1312" s="687"/>
    </row>
    <row r="1313" spans="2:75" ht="15.75" customHeight="1">
      <c r="B1313" s="363" t="s">
        <v>1253</v>
      </c>
      <c r="C1313" s="364">
        <v>31132367000192</v>
      </c>
      <c r="D1313" s="365" t="s">
        <v>14</v>
      </c>
      <c r="E1313" s="365" t="s">
        <v>607</v>
      </c>
      <c r="F1313" s="365"/>
      <c r="G1313" s="366"/>
      <c r="H1313" s="366" t="s">
        <v>34</v>
      </c>
      <c r="I1313" s="366" t="s">
        <v>34</v>
      </c>
      <c r="J1313" s="366" t="s">
        <v>608</v>
      </c>
      <c r="K1313" s="367" t="s">
        <v>48</v>
      </c>
      <c r="L1313" s="368"/>
      <c r="M1313" s="368" t="s">
        <v>1418</v>
      </c>
      <c r="N1313" s="367">
        <v>484687</v>
      </c>
      <c r="O1313" s="367" t="s">
        <v>1321</v>
      </c>
      <c r="P1313" s="371">
        <v>43479</v>
      </c>
      <c r="Q1313" s="372">
        <v>28277210.120000001</v>
      </c>
      <c r="R1313" s="372">
        <v>29075101.641666666</v>
      </c>
      <c r="S1313" s="367">
        <v>14</v>
      </c>
      <c r="T1313" s="369">
        <v>-1.1478949183141296E-3</v>
      </c>
      <c r="U1313" s="369">
        <v>-1.4839061656747251E-2</v>
      </c>
      <c r="V1313" s="369">
        <v>-0.13215342480825942</v>
      </c>
      <c r="W1313" s="369">
        <v>-1.2955454491915699</v>
      </c>
      <c r="X1313" s="369">
        <v>2.3501823433483615E-2</v>
      </c>
      <c r="Y1313" s="369">
        <v>0.17821859645027482</v>
      </c>
      <c r="Z1313" s="369">
        <v>0.2239478362031877</v>
      </c>
      <c r="AA1313" s="369">
        <v>1.2729921022388115</v>
      </c>
      <c r="AB1313" s="369">
        <v>0.29803853238788891</v>
      </c>
      <c r="AC1313" s="373">
        <v>-0.65295200624859306</v>
      </c>
      <c r="AD1313" s="555">
        <v>0</v>
      </c>
      <c r="AE1313" s="370" t="s">
        <v>2597</v>
      </c>
      <c r="AF1313" s="370" t="s">
        <v>2287</v>
      </c>
      <c r="AG1313" s="374" t="s">
        <v>1445</v>
      </c>
      <c r="AH1313" s="374" t="s">
        <v>2282</v>
      </c>
      <c r="AI1313" s="374">
        <v>500</v>
      </c>
      <c r="AJ1313" s="374">
        <v>100</v>
      </c>
      <c r="AK1313" s="374">
        <v>100</v>
      </c>
      <c r="AL1313" s="369">
        <v>0.02</v>
      </c>
      <c r="AM1313" s="369">
        <v>0.2</v>
      </c>
      <c r="AN1313" s="369" t="s">
        <v>2296</v>
      </c>
      <c r="AO1313" s="367" t="s">
        <v>1324</v>
      </c>
      <c r="AP1313" s="370" t="s">
        <v>716</v>
      </c>
      <c r="AQ1313" s="376" t="s">
        <v>659</v>
      </c>
      <c r="AR1313" s="369">
        <v>3.3333333333333331E-3</v>
      </c>
      <c r="AS1313" s="369">
        <v>3.3333333333333331E-3</v>
      </c>
      <c r="AT1313" s="369"/>
      <c r="AX1313" s="680"/>
      <c r="AY1313" s="681"/>
      <c r="AZ1313" s="681"/>
      <c r="BA1313" s="681"/>
      <c r="BB1313" s="682"/>
      <c r="BC1313" s="681"/>
      <c r="BD1313" s="681"/>
      <c r="BE1313" s="681"/>
      <c r="BF1313" s="681"/>
      <c r="BG1313" s="682"/>
      <c r="BH1313" s="682"/>
      <c r="BI1313" s="683"/>
      <c r="BJ1313" s="683"/>
      <c r="BK1313" s="683"/>
      <c r="BL1313" s="682"/>
      <c r="BM1313" s="682"/>
      <c r="BN1313" s="682"/>
      <c r="BO1313" s="682"/>
      <c r="BP1313" s="682"/>
      <c r="BQ1313" s="682"/>
      <c r="BR1313" s="682"/>
      <c r="BS1313" s="682"/>
      <c r="BT1313" s="685"/>
      <c r="BU1313" s="686"/>
      <c r="BV1313" s="684"/>
      <c r="BW1313" s="687"/>
    </row>
    <row r="1314" spans="2:75" ht="15.75" customHeight="1">
      <c r="B1314" s="363" t="s">
        <v>54</v>
      </c>
      <c r="C1314" s="364">
        <v>18832847000106</v>
      </c>
      <c r="D1314" s="365" t="s">
        <v>14</v>
      </c>
      <c r="E1314" s="365" t="s">
        <v>614</v>
      </c>
      <c r="F1314" s="365"/>
      <c r="G1314" s="366"/>
      <c r="H1314" s="366" t="s">
        <v>1338</v>
      </c>
      <c r="I1314" s="366" t="s">
        <v>34</v>
      </c>
      <c r="J1314" s="366" t="s">
        <v>608</v>
      </c>
      <c r="K1314" s="367" t="s">
        <v>48</v>
      </c>
      <c r="L1314" s="368"/>
      <c r="M1314" s="368" t="s">
        <v>1418</v>
      </c>
      <c r="N1314" s="367">
        <v>350729</v>
      </c>
      <c r="O1314" s="367" t="s">
        <v>1324</v>
      </c>
      <c r="P1314" s="371">
        <v>41575</v>
      </c>
      <c r="Q1314" s="372">
        <v>207692558.41999999</v>
      </c>
      <c r="R1314" s="372">
        <v>225616883.67063481</v>
      </c>
      <c r="S1314" s="367">
        <v>20</v>
      </c>
      <c r="T1314" s="369">
        <v>-3.578473345184463E-3</v>
      </c>
      <c r="U1314" s="369">
        <v>-4.6259623384522483E-2</v>
      </c>
      <c r="V1314" s="369">
        <v>-0.31489997678305703</v>
      </c>
      <c r="W1314" s="369">
        <v>-3.0870727146401062</v>
      </c>
      <c r="X1314" s="369">
        <v>-0.30987055412428322</v>
      </c>
      <c r="Y1314" s="369">
        <v>-2.3498047031796996</v>
      </c>
      <c r="Z1314" s="369">
        <v>0.77442558695012464</v>
      </c>
      <c r="AA1314" s="369">
        <v>4.4020860959099197</v>
      </c>
      <c r="AB1314" s="369">
        <v>0.65317564666938055</v>
      </c>
      <c r="AC1314" s="373">
        <v>-0.40316206378257308</v>
      </c>
      <c r="AD1314" s="555">
        <v>0</v>
      </c>
      <c r="AE1314" s="370" t="s">
        <v>2597</v>
      </c>
      <c r="AF1314" s="370" t="s">
        <v>2287</v>
      </c>
      <c r="AG1314" s="374" t="s">
        <v>1445</v>
      </c>
      <c r="AH1314" s="374" t="s">
        <v>2282</v>
      </c>
      <c r="AI1314" s="374">
        <v>500000</v>
      </c>
      <c r="AJ1314" s="374">
        <v>1000</v>
      </c>
      <c r="AK1314" s="374">
        <v>5000</v>
      </c>
      <c r="AL1314" s="369">
        <v>0.02</v>
      </c>
      <c r="AM1314" s="369">
        <v>0.2</v>
      </c>
      <c r="AN1314" s="369" t="s">
        <v>34</v>
      </c>
      <c r="AO1314" s="367" t="s">
        <v>1324</v>
      </c>
      <c r="AP1314" s="370" t="s">
        <v>13</v>
      </c>
      <c r="AQ1314" s="376" t="s">
        <v>674</v>
      </c>
      <c r="AR1314" s="369">
        <v>3.3333333333333331E-3</v>
      </c>
      <c r="AS1314" s="369">
        <v>3.3333333333333331E-3</v>
      </c>
      <c r="AT1314" s="369"/>
      <c r="AX1314" s="680"/>
      <c r="AY1314" s="681"/>
      <c r="AZ1314" s="681"/>
      <c r="BA1314" s="681"/>
      <c r="BB1314" s="682"/>
      <c r="BC1314" s="681"/>
      <c r="BD1314" s="681"/>
      <c r="BE1314" s="681"/>
      <c r="BF1314" s="681"/>
      <c r="BG1314" s="682"/>
      <c r="BH1314" s="682"/>
      <c r="BI1314" s="683"/>
      <c r="BJ1314" s="683"/>
      <c r="BK1314" s="683"/>
      <c r="BL1314" s="682"/>
      <c r="BM1314" s="682"/>
      <c r="BN1314" s="682"/>
      <c r="BO1314" s="682"/>
      <c r="BP1314" s="682"/>
      <c r="BQ1314" s="682"/>
      <c r="BR1314" s="682"/>
      <c r="BS1314" s="682"/>
      <c r="BT1314" s="685"/>
      <c r="BU1314" s="686"/>
      <c r="BV1314" s="684"/>
      <c r="BW1314" s="687"/>
    </row>
    <row r="1315" spans="2:75" ht="15.75" customHeight="1">
      <c r="B1315" s="363" t="s">
        <v>429</v>
      </c>
      <c r="C1315" s="364">
        <v>30887013000195</v>
      </c>
      <c r="D1315" s="365" t="s">
        <v>13</v>
      </c>
      <c r="E1315" s="365" t="s">
        <v>615</v>
      </c>
      <c r="F1315" s="365" t="s">
        <v>619</v>
      </c>
      <c r="G1315" s="366" t="s">
        <v>34</v>
      </c>
      <c r="H1315" s="366" t="s">
        <v>1338</v>
      </c>
      <c r="I1315" s="366" t="s">
        <v>34</v>
      </c>
      <c r="J1315" s="366"/>
      <c r="K1315" s="367" t="s">
        <v>48</v>
      </c>
      <c r="L1315" s="368"/>
      <c r="M1315" s="368" t="s">
        <v>1418</v>
      </c>
      <c r="N1315" s="367">
        <v>473677</v>
      </c>
      <c r="O1315" s="367" t="s">
        <v>1321</v>
      </c>
      <c r="P1315" s="371">
        <v>43339</v>
      </c>
      <c r="Q1315" s="372">
        <v>26166403.07</v>
      </c>
      <c r="R1315" s="372">
        <v>33147273.613412682</v>
      </c>
      <c r="S1315" s="367">
        <v>1</v>
      </c>
      <c r="T1315" s="369">
        <v>-0.17761154159432524</v>
      </c>
      <c r="U1315" s="369">
        <v>-2.2960190646535068</v>
      </c>
      <c r="V1315" s="369">
        <v>-0.34707622111817937</v>
      </c>
      <c r="W1315" s="369">
        <v>-3.4025074979680863</v>
      </c>
      <c r="X1315" s="369">
        <v>-0.41764228004498472</v>
      </c>
      <c r="Y1315" s="369">
        <v>-3.1670572787073734</v>
      </c>
      <c r="Z1315" s="369">
        <v>-0.26126781112649766</v>
      </c>
      <c r="AA1315" s="369">
        <v>-1.4851309384007294</v>
      </c>
      <c r="AB1315" s="369">
        <v>0.53069549395058413</v>
      </c>
      <c r="AC1315" s="373">
        <v>-0.71861888146074848</v>
      </c>
      <c r="AD1315" s="555">
        <v>0</v>
      </c>
      <c r="AE1315" s="370" t="s">
        <v>2597</v>
      </c>
      <c r="AF1315" s="370" t="s">
        <v>2287</v>
      </c>
      <c r="AG1315" s="374" t="s">
        <v>1445</v>
      </c>
      <c r="AH1315" s="374" t="s">
        <v>2282</v>
      </c>
      <c r="AI1315" s="374">
        <v>500</v>
      </c>
      <c r="AJ1315" s="374">
        <v>100</v>
      </c>
      <c r="AK1315" s="374">
        <v>500</v>
      </c>
      <c r="AL1315" s="369">
        <v>0.01</v>
      </c>
      <c r="AM1315" s="369">
        <v>0.15</v>
      </c>
      <c r="AN1315" s="369" t="s">
        <v>64</v>
      </c>
      <c r="AO1315" s="367" t="s">
        <v>1324</v>
      </c>
      <c r="AP1315" s="370" t="s">
        <v>13</v>
      </c>
      <c r="AQ1315" s="376" t="s">
        <v>664</v>
      </c>
      <c r="AR1315" s="369">
        <v>2E-3</v>
      </c>
      <c r="AS1315" s="369">
        <v>2E-3</v>
      </c>
      <c r="AT1315" s="369"/>
      <c r="AX1315" s="680"/>
      <c r="AY1315" s="681"/>
      <c r="AZ1315" s="681"/>
      <c r="BA1315" s="681"/>
      <c r="BB1315" s="682"/>
      <c r="BC1315" s="681"/>
      <c r="BD1315" s="681"/>
      <c r="BE1315" s="681"/>
      <c r="BF1315" s="681"/>
      <c r="BG1315" s="682"/>
      <c r="BH1315" s="682"/>
      <c r="BI1315" s="683"/>
      <c r="BJ1315" s="683"/>
      <c r="BK1315" s="683"/>
      <c r="BL1315" s="682"/>
      <c r="BM1315" s="682"/>
      <c r="BN1315" s="682"/>
      <c r="BO1315" s="682"/>
      <c r="BP1315" s="682"/>
      <c r="BQ1315" s="682"/>
      <c r="BR1315" s="682"/>
      <c r="BS1315" s="682"/>
      <c r="BT1315" s="685"/>
      <c r="BU1315" s="686"/>
      <c r="BV1315" s="684"/>
      <c r="BW1315" s="687"/>
    </row>
    <row r="1316" spans="2:75" ht="15.75" customHeight="1">
      <c r="B1316" s="363" t="s">
        <v>1512</v>
      </c>
      <c r="C1316" s="364">
        <v>22175345000119</v>
      </c>
      <c r="D1316" s="365" t="s">
        <v>11</v>
      </c>
      <c r="E1316" s="365" t="s">
        <v>620</v>
      </c>
      <c r="F1316" s="365" t="s">
        <v>685</v>
      </c>
      <c r="G1316" s="366" t="s">
        <v>738</v>
      </c>
      <c r="H1316" s="366" t="s">
        <v>34</v>
      </c>
      <c r="I1316" s="366" t="s">
        <v>1319</v>
      </c>
      <c r="J1316" s="366" t="s">
        <v>608</v>
      </c>
      <c r="K1316" s="367" t="s">
        <v>48</v>
      </c>
      <c r="L1316" s="368"/>
      <c r="M1316" s="368"/>
      <c r="N1316" s="367">
        <v>424390</v>
      </c>
      <c r="O1316" s="367" t="s">
        <v>1321</v>
      </c>
      <c r="P1316" s="371">
        <v>42303</v>
      </c>
      <c r="Q1316" s="372">
        <v>18645220.48</v>
      </c>
      <c r="R1316" s="372">
        <v>16327353.011230161</v>
      </c>
      <c r="S1316" s="367">
        <v>29</v>
      </c>
      <c r="T1316" s="369">
        <v>0.11870954127689748</v>
      </c>
      <c r="U1316" s="369">
        <v>1.3352346545280771</v>
      </c>
      <c r="V1316" s="369">
        <v>0.14915329642355379</v>
      </c>
      <c r="W1316" s="369">
        <v>1.3688854632826131</v>
      </c>
      <c r="X1316" s="369">
        <v>0.22503351221823631</v>
      </c>
      <c r="Y1316" s="369">
        <v>1.5823885018780863</v>
      </c>
      <c r="Z1316" s="369">
        <v>0.31145484568054882</v>
      </c>
      <c r="AA1316" s="369">
        <v>1.7019648404387004</v>
      </c>
      <c r="AB1316" s="369">
        <v>0.11755011510824252</v>
      </c>
      <c r="AC1316" s="373">
        <v>0.36135935546517389</v>
      </c>
      <c r="AD1316" s="555">
        <v>12167116000107</v>
      </c>
      <c r="AE1316" s="370" t="s">
        <v>2412</v>
      </c>
      <c r="AF1316" s="370" t="s">
        <v>2278</v>
      </c>
      <c r="AG1316" s="374" t="s">
        <v>1444</v>
      </c>
      <c r="AH1316" s="374" t="s">
        <v>2279</v>
      </c>
      <c r="AI1316" s="374">
        <v>5000</v>
      </c>
      <c r="AJ1316" s="374" t="s">
        <v>1432</v>
      </c>
      <c r="AK1316" s="374" t="s">
        <v>1432</v>
      </c>
      <c r="AL1316" s="369">
        <v>0</v>
      </c>
      <c r="AM1316" s="369" t="s">
        <v>34</v>
      </c>
      <c r="AN1316" s="369" t="s">
        <v>2598</v>
      </c>
      <c r="AO1316" s="367" t="s">
        <v>1324</v>
      </c>
      <c r="AP1316" s="370" t="s">
        <v>2599</v>
      </c>
      <c r="AQ1316" s="376" t="s">
        <v>2600</v>
      </c>
      <c r="AR1316" s="369">
        <v>7.0000000000000001E-3</v>
      </c>
      <c r="AS1316" s="369">
        <v>7.0000000000000001E-3</v>
      </c>
      <c r="AT1316" s="369"/>
      <c r="AX1316" s="680"/>
      <c r="AY1316" s="681"/>
      <c r="AZ1316" s="681"/>
      <c r="BA1316" s="681"/>
      <c r="BB1316" s="682"/>
      <c r="BC1316" s="681"/>
      <c r="BD1316" s="681"/>
      <c r="BE1316" s="681"/>
      <c r="BF1316" s="681"/>
      <c r="BG1316" s="682"/>
      <c r="BH1316" s="682"/>
      <c r="BI1316" s="683"/>
      <c r="BJ1316" s="683"/>
      <c r="BK1316" s="683"/>
      <c r="BL1316" s="682"/>
      <c r="BM1316" s="682"/>
      <c r="BN1316" s="682"/>
      <c r="BO1316" s="682"/>
      <c r="BP1316" s="682"/>
      <c r="BQ1316" s="682"/>
      <c r="BR1316" s="682"/>
      <c r="BS1316" s="682"/>
      <c r="BT1316" s="685"/>
      <c r="BU1316" s="686"/>
      <c r="BV1316" s="684"/>
      <c r="BW1316" s="687"/>
    </row>
    <row r="1317" spans="2:75" ht="15.75" customHeight="1">
      <c r="B1317" s="363" t="s">
        <v>430</v>
      </c>
      <c r="C1317" s="364">
        <v>24572582000149</v>
      </c>
      <c r="D1317" s="365" t="s">
        <v>13</v>
      </c>
      <c r="E1317" s="365" t="s">
        <v>615</v>
      </c>
      <c r="F1317" s="365" t="s">
        <v>619</v>
      </c>
      <c r="G1317" s="366" t="s">
        <v>34</v>
      </c>
      <c r="H1317" s="366" t="s">
        <v>1337</v>
      </c>
      <c r="I1317" s="366" t="s">
        <v>34</v>
      </c>
      <c r="J1317" s="366" t="s">
        <v>611</v>
      </c>
      <c r="K1317" s="367" t="s">
        <v>48</v>
      </c>
      <c r="L1317" s="368"/>
      <c r="M1317" s="368" t="s">
        <v>34</v>
      </c>
      <c r="N1317" s="367">
        <v>421715</v>
      </c>
      <c r="O1317" s="367" t="s">
        <v>1321</v>
      </c>
      <c r="P1317" s="371">
        <v>42590</v>
      </c>
      <c r="Q1317" s="372">
        <v>370992317.45999998</v>
      </c>
      <c r="R1317" s="372">
        <v>438602024.97999996</v>
      </c>
      <c r="S1317" s="367">
        <v>31</v>
      </c>
      <c r="T1317" s="369">
        <v>9.1769614846965331E-2</v>
      </c>
      <c r="U1317" s="369">
        <v>1.1863237228456891</v>
      </c>
      <c r="V1317" s="369">
        <v>8.7336673446295698E-2</v>
      </c>
      <c r="W1317" s="369">
        <v>0.85619143049107704</v>
      </c>
      <c r="X1317" s="369">
        <v>3.2388240756747066E-2</v>
      </c>
      <c r="Y1317" s="369">
        <v>0.24560591332403914</v>
      </c>
      <c r="Z1317" s="369">
        <v>0.18867388971712495</v>
      </c>
      <c r="AA1317" s="369">
        <v>1.0724835550126106</v>
      </c>
      <c r="AB1317" s="369">
        <v>4.2394728857163264E-2</v>
      </c>
      <c r="AC1317" s="373">
        <v>-0.29512729406852045</v>
      </c>
      <c r="AD1317" s="555">
        <v>24572601000137</v>
      </c>
      <c r="AE1317" s="370" t="s">
        <v>2601</v>
      </c>
      <c r="AF1317" s="370" t="s">
        <v>2284</v>
      </c>
      <c r="AG1317" s="374" t="s">
        <v>719</v>
      </c>
      <c r="AH1317" s="374" t="s">
        <v>2282</v>
      </c>
      <c r="AI1317" s="374">
        <v>5000</v>
      </c>
      <c r="AJ1317" s="374">
        <v>500</v>
      </c>
      <c r="AK1317" s="374">
        <v>1000</v>
      </c>
      <c r="AL1317" s="691">
        <v>1.9199999999999998E-2</v>
      </c>
      <c r="AM1317" s="691">
        <v>0.2</v>
      </c>
      <c r="AN1317" s="369" t="s">
        <v>64</v>
      </c>
      <c r="AO1317" s="367" t="s">
        <v>1324</v>
      </c>
      <c r="AP1317" s="370" t="s">
        <v>13</v>
      </c>
      <c r="AQ1317" s="376" t="s">
        <v>668</v>
      </c>
      <c r="AR1317" s="369">
        <v>5.1840000000000002E-3</v>
      </c>
      <c r="AS1317" s="369">
        <v>5.1840000000000002E-3</v>
      </c>
      <c r="AT1317" s="369"/>
      <c r="AX1317" s="680"/>
      <c r="AY1317" s="681"/>
      <c r="AZ1317" s="681"/>
      <c r="BA1317" s="681"/>
      <c r="BB1317" s="682"/>
      <c r="BC1317" s="681"/>
      <c r="BD1317" s="681"/>
      <c r="BE1317" s="681"/>
      <c r="BF1317" s="681"/>
      <c r="BG1317" s="682"/>
      <c r="BH1317" s="682"/>
      <c r="BI1317" s="683"/>
      <c r="BJ1317" s="683"/>
      <c r="BK1317" s="683"/>
      <c r="BL1317" s="682"/>
      <c r="BM1317" s="682"/>
      <c r="BN1317" s="682"/>
      <c r="BO1317" s="682"/>
      <c r="BP1317" s="682"/>
      <c r="BQ1317" s="682"/>
      <c r="BR1317" s="682"/>
      <c r="BS1317" s="682"/>
      <c r="BT1317" s="685"/>
      <c r="BU1317" s="686"/>
      <c r="BV1317" s="684"/>
      <c r="BW1317" s="687"/>
    </row>
    <row r="1318" spans="2:75" ht="15.75" customHeight="1">
      <c r="B1318" s="363" t="s">
        <v>1254</v>
      </c>
      <c r="C1318" s="364">
        <v>35002827000119</v>
      </c>
      <c r="D1318" s="365" t="s">
        <v>13</v>
      </c>
      <c r="E1318" s="365" t="s">
        <v>615</v>
      </c>
      <c r="F1318" s="365" t="s">
        <v>619</v>
      </c>
      <c r="G1318" s="366" t="s">
        <v>34</v>
      </c>
      <c r="H1318" s="366" t="s">
        <v>1337</v>
      </c>
      <c r="I1318" s="366" t="s">
        <v>34</v>
      </c>
      <c r="J1318" s="366"/>
      <c r="K1318" s="367" t="s">
        <v>48</v>
      </c>
      <c r="L1318" s="368"/>
      <c r="M1318" s="368" t="s">
        <v>1418</v>
      </c>
      <c r="N1318" s="367">
        <v>514993</v>
      </c>
      <c r="O1318" s="367" t="s">
        <v>1321</v>
      </c>
      <c r="P1318" s="371">
        <v>43782</v>
      </c>
      <c r="Q1318" s="372">
        <v>2578039.62</v>
      </c>
      <c r="R1318" s="372">
        <v>1917681.6800396824</v>
      </c>
      <c r="S1318" s="367">
        <v>10</v>
      </c>
      <c r="T1318" s="369">
        <v>0.10674952983370734</v>
      </c>
      <c r="U1318" s="369">
        <v>1.3799720076796029</v>
      </c>
      <c r="V1318" s="369">
        <v>0.1066564581460101</v>
      </c>
      <c r="W1318" s="369">
        <v>1.0455899207942325</v>
      </c>
      <c r="X1318" s="369">
        <v>0.14236233777406193</v>
      </c>
      <c r="Y1318" s="369">
        <v>1.0795594689612766</v>
      </c>
      <c r="Z1318" s="369" t="s">
        <v>1421</v>
      </c>
      <c r="AA1318" s="369" t="s">
        <v>1421</v>
      </c>
      <c r="AB1318" s="369">
        <v>3.4847037572936813E-2</v>
      </c>
      <c r="AC1318" s="373">
        <v>0.13819345644838013</v>
      </c>
      <c r="AD1318" s="555">
        <v>35002795000151</v>
      </c>
      <c r="AE1318" s="370" t="s">
        <v>2601</v>
      </c>
      <c r="AF1318" s="370" t="s">
        <v>2278</v>
      </c>
      <c r="AG1318" s="374" t="s">
        <v>1444</v>
      </c>
      <c r="AH1318" s="374" t="s">
        <v>2282</v>
      </c>
      <c r="AI1318" s="374">
        <v>1000</v>
      </c>
      <c r="AJ1318" s="374">
        <v>100</v>
      </c>
      <c r="AK1318" s="374">
        <v>1000</v>
      </c>
      <c r="AL1318" s="369">
        <v>0.01</v>
      </c>
      <c r="AM1318" s="369" t="s">
        <v>34</v>
      </c>
      <c r="AN1318" s="369" t="s">
        <v>34</v>
      </c>
      <c r="AO1318" s="367" t="s">
        <v>1324</v>
      </c>
      <c r="AP1318" s="370" t="s">
        <v>13</v>
      </c>
      <c r="AQ1318" s="376" t="s">
        <v>664</v>
      </c>
      <c r="AR1318" s="369">
        <v>2E-3</v>
      </c>
      <c r="AS1318" s="369">
        <v>2E-3</v>
      </c>
      <c r="AT1318" s="369"/>
      <c r="AX1318" s="680"/>
      <c r="AY1318" s="681"/>
      <c r="AZ1318" s="681"/>
      <c r="BA1318" s="681"/>
      <c r="BB1318" s="682"/>
      <c r="BC1318" s="681"/>
      <c r="BD1318" s="681"/>
      <c r="BE1318" s="681"/>
      <c r="BF1318" s="681"/>
      <c r="BG1318" s="682"/>
      <c r="BH1318" s="682"/>
      <c r="BI1318" s="683"/>
      <c r="BJ1318" s="683"/>
      <c r="BK1318" s="683"/>
      <c r="BL1318" s="682"/>
      <c r="BM1318" s="682"/>
      <c r="BN1318" s="682"/>
      <c r="BO1318" s="682"/>
      <c r="BP1318" s="682"/>
      <c r="BQ1318" s="682"/>
      <c r="BR1318" s="682"/>
      <c r="BS1318" s="682"/>
      <c r="BT1318" s="685"/>
      <c r="BU1318" s="686"/>
      <c r="BV1318" s="684"/>
      <c r="BW1318" s="687"/>
    </row>
    <row r="1319" spans="2:75" ht="15.75" customHeight="1">
      <c r="B1319" s="363" t="s">
        <v>1738</v>
      </c>
      <c r="C1319" s="364">
        <v>35002795000151</v>
      </c>
      <c r="D1319" s="365" t="s">
        <v>13</v>
      </c>
      <c r="E1319" s="365" t="s">
        <v>615</v>
      </c>
      <c r="F1319" s="365" t="s">
        <v>619</v>
      </c>
      <c r="G1319" s="366" t="s">
        <v>34</v>
      </c>
      <c r="H1319" s="366" t="s">
        <v>1337</v>
      </c>
      <c r="I1319" s="366" t="s">
        <v>34</v>
      </c>
      <c r="J1319" s="366"/>
      <c r="K1319" s="367" t="s">
        <v>48</v>
      </c>
      <c r="L1319" s="368"/>
      <c r="M1319" s="368"/>
      <c r="N1319" s="367">
        <v>514977</v>
      </c>
      <c r="O1319" s="367" t="s">
        <v>1321</v>
      </c>
      <c r="P1319" s="371">
        <v>43782</v>
      </c>
      <c r="Q1319" s="372">
        <v>29790499.699999999</v>
      </c>
      <c r="R1319" s="372">
        <v>25123946.512539696</v>
      </c>
      <c r="S1319" s="367">
        <v>10</v>
      </c>
      <c r="T1319" s="369">
        <v>0.1311463876561485</v>
      </c>
      <c r="U1319" s="369">
        <v>1.47512322708926</v>
      </c>
      <c r="V1319" s="369">
        <v>0.14283531791801241</v>
      </c>
      <c r="W1319" s="369">
        <v>1.3109008988046813</v>
      </c>
      <c r="X1319" s="369">
        <v>0.18945266783041204</v>
      </c>
      <c r="Y1319" s="369">
        <v>1.3321914601512324</v>
      </c>
      <c r="Z1319" s="369" t="s">
        <v>1421</v>
      </c>
      <c r="AA1319" s="369" t="s">
        <v>1421</v>
      </c>
      <c r="AB1319" s="369">
        <v>3.5761862587742395E-2</v>
      </c>
      <c r="AC1319" s="373">
        <v>0.85955285334128295</v>
      </c>
      <c r="AD1319" s="555">
        <v>34719487000189</v>
      </c>
      <c r="AE1319" s="370" t="s">
        <v>2601</v>
      </c>
      <c r="AF1319" s="370" t="s">
        <v>2278</v>
      </c>
      <c r="AG1319" s="374" t="s">
        <v>1444</v>
      </c>
      <c r="AH1319" s="374" t="s">
        <v>2282</v>
      </c>
      <c r="AI1319" s="374">
        <v>1000</v>
      </c>
      <c r="AJ1319" s="374">
        <v>100</v>
      </c>
      <c r="AK1319" s="374">
        <v>1000</v>
      </c>
      <c r="AL1319" s="369">
        <v>1.9E-2</v>
      </c>
      <c r="AM1319" s="369">
        <v>0.2</v>
      </c>
      <c r="AN1319" s="369" t="s">
        <v>34</v>
      </c>
      <c r="AO1319" s="367" t="s">
        <v>1324</v>
      </c>
      <c r="AP1319" s="370" t="s">
        <v>13</v>
      </c>
      <c r="AQ1319" s="376" t="s">
        <v>664</v>
      </c>
      <c r="AR1319" s="369">
        <v>4.0000000000000001E-3</v>
      </c>
      <c r="AS1319" s="369">
        <v>4.0000000000000001E-3</v>
      </c>
      <c r="AT1319" s="369"/>
      <c r="AX1319" s="680"/>
      <c r="AY1319" s="681"/>
      <c r="AZ1319" s="681"/>
      <c r="BA1319" s="681"/>
      <c r="BB1319" s="682"/>
      <c r="BC1319" s="681"/>
      <c r="BD1319" s="681"/>
      <c r="BE1319" s="681"/>
      <c r="BF1319" s="681"/>
      <c r="BG1319" s="682"/>
      <c r="BH1319" s="682"/>
      <c r="BI1319" s="683"/>
      <c r="BJ1319" s="683"/>
      <c r="BK1319" s="683"/>
      <c r="BL1319" s="682"/>
      <c r="BM1319" s="682"/>
      <c r="BN1319" s="682"/>
      <c r="BO1319" s="682"/>
      <c r="BP1319" s="682"/>
      <c r="BQ1319" s="682"/>
      <c r="BR1319" s="682"/>
      <c r="BS1319" s="682"/>
      <c r="BT1319" s="685"/>
      <c r="BU1319" s="686"/>
      <c r="BV1319" s="684"/>
      <c r="BW1319" s="687"/>
    </row>
    <row r="1320" spans="2:75" ht="15.75" customHeight="1">
      <c r="B1320" s="363" t="s">
        <v>1255</v>
      </c>
      <c r="C1320" s="364">
        <v>19587174000120</v>
      </c>
      <c r="D1320" s="365" t="s">
        <v>14</v>
      </c>
      <c r="E1320" s="365" t="s">
        <v>607</v>
      </c>
      <c r="F1320" s="365"/>
      <c r="G1320" s="366"/>
      <c r="H1320" s="366" t="s">
        <v>34</v>
      </c>
      <c r="I1320" s="366" t="s">
        <v>34</v>
      </c>
      <c r="J1320" s="366" t="s">
        <v>611</v>
      </c>
      <c r="K1320" s="367"/>
      <c r="L1320" s="368"/>
      <c r="M1320" s="368" t="s">
        <v>1418</v>
      </c>
      <c r="N1320" s="367">
        <v>363871</v>
      </c>
      <c r="O1320" s="367" t="s">
        <v>1321</v>
      </c>
      <c r="P1320" s="371">
        <v>41729</v>
      </c>
      <c r="Q1320" s="372">
        <v>129371558.59999999</v>
      </c>
      <c r="R1320" s="372">
        <v>140314505.64646822</v>
      </c>
      <c r="S1320" s="367">
        <v>32</v>
      </c>
      <c r="T1320" s="369">
        <v>-0.13976050505913373</v>
      </c>
      <c r="U1320" s="369">
        <v>-1.8067113275459941</v>
      </c>
      <c r="V1320" s="369">
        <v>-7.1600083479929411E-2</v>
      </c>
      <c r="W1320" s="369">
        <v>-0.70192022982942481</v>
      </c>
      <c r="X1320" s="369">
        <v>-1.5230937203629447E-2</v>
      </c>
      <c r="Y1320" s="369">
        <v>-0.11549896367554999</v>
      </c>
      <c r="Z1320" s="369">
        <v>0.31865151204473818</v>
      </c>
      <c r="AA1320" s="369">
        <v>1.8113184975423007</v>
      </c>
      <c r="AB1320" s="369">
        <v>0.14542592806957766</v>
      </c>
      <c r="AC1320" s="373">
        <v>-1.106467259534111</v>
      </c>
      <c r="AD1320" s="555">
        <v>19587181000122</v>
      </c>
      <c r="AE1320" s="370" t="s">
        <v>2601</v>
      </c>
      <c r="AF1320" s="370" t="s">
        <v>2284</v>
      </c>
      <c r="AG1320" s="374" t="s">
        <v>719</v>
      </c>
      <c r="AH1320" s="374" t="s">
        <v>2279</v>
      </c>
      <c r="AI1320" s="374">
        <v>25000</v>
      </c>
      <c r="AJ1320" s="374">
        <v>500</v>
      </c>
      <c r="AK1320" s="374">
        <v>1000</v>
      </c>
      <c r="AL1320" s="369">
        <v>0.01</v>
      </c>
      <c r="AM1320" s="369">
        <v>0.1</v>
      </c>
      <c r="AN1320" s="369" t="s">
        <v>2291</v>
      </c>
      <c r="AO1320" s="367" t="s">
        <v>1324</v>
      </c>
      <c r="AP1320" s="370" t="s">
        <v>13</v>
      </c>
      <c r="AQ1320" s="376" t="s">
        <v>679</v>
      </c>
      <c r="AR1320" s="369">
        <v>1.6666666666666666E-3</v>
      </c>
      <c r="AS1320" s="369">
        <v>1.6666666666666666E-3</v>
      </c>
      <c r="AT1320" s="369"/>
      <c r="AX1320" s="680"/>
      <c r="AY1320" s="681"/>
      <c r="AZ1320" s="681"/>
      <c r="BA1320" s="681"/>
      <c r="BB1320" s="682"/>
      <c r="BC1320" s="681"/>
      <c r="BD1320" s="681"/>
      <c r="BE1320" s="681"/>
      <c r="BF1320" s="681"/>
      <c r="BG1320" s="682"/>
      <c r="BH1320" s="682"/>
      <c r="BI1320" s="683"/>
      <c r="BJ1320" s="683"/>
      <c r="BK1320" s="683"/>
      <c r="BL1320" s="682"/>
      <c r="BM1320" s="682"/>
      <c r="BN1320" s="682"/>
      <c r="BO1320" s="682"/>
      <c r="BP1320" s="682"/>
      <c r="BQ1320" s="682"/>
      <c r="BR1320" s="682"/>
      <c r="BS1320" s="682"/>
      <c r="BT1320" s="685"/>
      <c r="BU1320" s="686"/>
      <c r="BV1320" s="684"/>
      <c r="BW1320" s="687"/>
    </row>
    <row r="1321" spans="2:75" ht="15.75" customHeight="1">
      <c r="B1321" s="363" t="s">
        <v>431</v>
      </c>
      <c r="C1321" s="364">
        <v>40226025000122</v>
      </c>
      <c r="D1321" s="365" t="s">
        <v>14</v>
      </c>
      <c r="E1321" s="365" t="s">
        <v>607</v>
      </c>
      <c r="F1321" s="365"/>
      <c r="G1321" s="366"/>
      <c r="H1321" s="366" t="s">
        <v>34</v>
      </c>
      <c r="I1321" s="366" t="s">
        <v>34</v>
      </c>
      <c r="J1321" s="366" t="s">
        <v>608</v>
      </c>
      <c r="K1321" s="367" t="s">
        <v>48</v>
      </c>
      <c r="L1321" s="368"/>
      <c r="M1321" s="368" t="s">
        <v>34</v>
      </c>
      <c r="N1321" s="367">
        <v>585858</v>
      </c>
      <c r="O1321" s="367" t="s">
        <v>1321</v>
      </c>
      <c r="P1321" s="371">
        <v>44308</v>
      </c>
      <c r="Q1321" s="372">
        <v>146767549.02000001</v>
      </c>
      <c r="R1321" s="372">
        <v>160577788.73285702</v>
      </c>
      <c r="S1321" s="367">
        <v>32</v>
      </c>
      <c r="T1321" s="369">
        <v>5.5643571641157408E-3</v>
      </c>
      <c r="U1321" s="369">
        <v>7.193153111936762E-2</v>
      </c>
      <c r="V1321" s="369">
        <v>-0.11376503133997096</v>
      </c>
      <c r="W1321" s="369">
        <v>-1.1152777072821207</v>
      </c>
      <c r="X1321" s="369">
        <v>3.6128533450263678E-3</v>
      </c>
      <c r="Y1321" s="369">
        <v>2.739692322826031E-2</v>
      </c>
      <c r="Z1321" s="369">
        <v>0.10705495759698791</v>
      </c>
      <c r="AA1321" s="369">
        <v>0.60853508494196662</v>
      </c>
      <c r="AB1321" s="369">
        <v>0.21881106050778051</v>
      </c>
      <c r="AC1321" s="373">
        <v>-0.88662685949302933</v>
      </c>
      <c r="AD1321" s="555">
        <v>0</v>
      </c>
      <c r="AE1321" s="370" t="s">
        <v>2601</v>
      </c>
      <c r="AF1321" s="370" t="s">
        <v>2284</v>
      </c>
      <c r="AG1321" s="374" t="s">
        <v>719</v>
      </c>
      <c r="AH1321" s="374" t="s">
        <v>2282</v>
      </c>
      <c r="AI1321" s="374">
        <v>500</v>
      </c>
      <c r="AJ1321" s="374">
        <v>500</v>
      </c>
      <c r="AK1321" s="374">
        <v>500</v>
      </c>
      <c r="AL1321" s="369">
        <v>1.967E-2</v>
      </c>
      <c r="AM1321" s="369">
        <v>0.2</v>
      </c>
      <c r="AN1321" s="369" t="s">
        <v>666</v>
      </c>
      <c r="AO1321" s="367" t="s">
        <v>1324</v>
      </c>
      <c r="AP1321" s="370" t="s">
        <v>716</v>
      </c>
      <c r="AQ1321" s="376" t="s">
        <v>659</v>
      </c>
      <c r="AR1321" s="369">
        <v>4.9175E-3</v>
      </c>
      <c r="AS1321" s="369">
        <v>4.9175E-3</v>
      </c>
      <c r="AT1321" s="369"/>
      <c r="AX1321" s="680"/>
      <c r="AY1321" s="681"/>
      <c r="AZ1321" s="681"/>
      <c r="BA1321" s="681"/>
      <c r="BB1321" s="682"/>
      <c r="BC1321" s="681"/>
      <c r="BD1321" s="681"/>
      <c r="BE1321" s="681"/>
      <c r="BF1321" s="681"/>
      <c r="BG1321" s="682"/>
      <c r="BH1321" s="682"/>
      <c r="BI1321" s="683"/>
      <c r="BJ1321" s="683"/>
      <c r="BK1321" s="683"/>
      <c r="BL1321" s="682"/>
      <c r="BM1321" s="682"/>
      <c r="BN1321" s="682"/>
      <c r="BO1321" s="682"/>
      <c r="BP1321" s="682"/>
      <c r="BQ1321" s="682"/>
      <c r="BR1321" s="682"/>
      <c r="BS1321" s="682"/>
      <c r="BT1321" s="685"/>
      <c r="BU1321" s="686"/>
      <c r="BV1321" s="684"/>
      <c r="BW1321" s="687"/>
    </row>
    <row r="1322" spans="2:75" ht="15.75" customHeight="1">
      <c r="B1322" s="363" t="s">
        <v>432</v>
      </c>
      <c r="C1322" s="364">
        <v>12440825000106</v>
      </c>
      <c r="D1322" s="365" t="s">
        <v>13</v>
      </c>
      <c r="E1322" s="365" t="s">
        <v>615</v>
      </c>
      <c r="F1322" s="365" t="s">
        <v>619</v>
      </c>
      <c r="G1322" s="366" t="s">
        <v>34</v>
      </c>
      <c r="H1322" s="366" t="s">
        <v>1337</v>
      </c>
      <c r="I1322" s="366" t="s">
        <v>34</v>
      </c>
      <c r="J1322" s="366"/>
      <c r="K1322" s="367" t="s">
        <v>48</v>
      </c>
      <c r="L1322" s="368"/>
      <c r="M1322" s="368" t="s">
        <v>1418</v>
      </c>
      <c r="N1322" s="367">
        <v>270679</v>
      </c>
      <c r="O1322" s="367" t="s">
        <v>1321</v>
      </c>
      <c r="P1322" s="371">
        <v>40633</v>
      </c>
      <c r="Q1322" s="372">
        <v>537499979.03999996</v>
      </c>
      <c r="R1322" s="372">
        <v>624718872.79412746</v>
      </c>
      <c r="S1322" s="367">
        <v>1</v>
      </c>
      <c r="T1322" s="369">
        <v>7.9038718071579916E-2</v>
      </c>
      <c r="U1322" s="369">
        <v>1.0217489353964333</v>
      </c>
      <c r="V1322" s="369">
        <v>9.982194213206097E-2</v>
      </c>
      <c r="W1322" s="369">
        <v>0.97858881104512441</v>
      </c>
      <c r="X1322" s="369">
        <v>0.11113700442169128</v>
      </c>
      <c r="Y1322" s="369">
        <v>0.8427720937390224</v>
      </c>
      <c r="Z1322" s="369">
        <v>0.1703393443745711</v>
      </c>
      <c r="AA1322" s="369">
        <v>0.96826405544113758</v>
      </c>
      <c r="AB1322" s="369">
        <v>7.1246606607448431E-3</v>
      </c>
      <c r="AC1322" s="373">
        <v>-0.27517761341299546</v>
      </c>
      <c r="AD1322" s="555">
        <v>0</v>
      </c>
      <c r="AE1322" s="370" t="s">
        <v>2601</v>
      </c>
      <c r="AF1322" s="370" t="s">
        <v>2284</v>
      </c>
      <c r="AG1322" s="374" t="s">
        <v>719</v>
      </c>
      <c r="AH1322" s="374" t="s">
        <v>2282</v>
      </c>
      <c r="AI1322" s="374">
        <v>500</v>
      </c>
      <c r="AJ1322" s="374">
        <v>0</v>
      </c>
      <c r="AK1322" s="374">
        <v>500</v>
      </c>
      <c r="AL1322" s="691">
        <v>9.5999999999999992E-3</v>
      </c>
      <c r="AM1322" s="691">
        <v>0.2</v>
      </c>
      <c r="AN1322" s="369" t="s">
        <v>64</v>
      </c>
      <c r="AO1322" s="367" t="s">
        <v>1324</v>
      </c>
      <c r="AP1322" s="370" t="s">
        <v>13</v>
      </c>
      <c r="AQ1322" s="376" t="s">
        <v>688</v>
      </c>
      <c r="AR1322" s="369">
        <v>1.9199999999999996E-3</v>
      </c>
      <c r="AS1322" s="369">
        <v>1.9199999999999996E-3</v>
      </c>
      <c r="AT1322" s="369"/>
      <c r="AX1322" s="680"/>
      <c r="AY1322" s="681"/>
      <c r="AZ1322" s="681"/>
      <c r="BA1322" s="681"/>
      <c r="BB1322" s="682"/>
      <c r="BC1322" s="681"/>
      <c r="BD1322" s="681"/>
      <c r="BE1322" s="681"/>
      <c r="BF1322" s="681"/>
      <c r="BG1322" s="682"/>
      <c r="BH1322" s="682"/>
      <c r="BI1322" s="683"/>
      <c r="BJ1322" s="683"/>
      <c r="BK1322" s="683"/>
      <c r="BL1322" s="682"/>
      <c r="BM1322" s="682"/>
      <c r="BN1322" s="682"/>
      <c r="BO1322" s="682"/>
      <c r="BP1322" s="682"/>
      <c r="BQ1322" s="682"/>
      <c r="BR1322" s="682"/>
      <c r="BS1322" s="682"/>
      <c r="BT1322" s="685"/>
      <c r="BU1322" s="686"/>
      <c r="BV1322" s="684"/>
      <c r="BW1322" s="687"/>
    </row>
    <row r="1323" spans="2:75" ht="15.75" customHeight="1">
      <c r="B1323" s="363" t="s">
        <v>1256</v>
      </c>
      <c r="C1323" s="364">
        <v>12287682000144</v>
      </c>
      <c r="D1323" s="365" t="s">
        <v>14</v>
      </c>
      <c r="E1323" s="365" t="s">
        <v>607</v>
      </c>
      <c r="F1323" s="365"/>
      <c r="G1323" s="366"/>
      <c r="H1323" s="366" t="s">
        <v>34</v>
      </c>
      <c r="I1323" s="366" t="s">
        <v>34</v>
      </c>
      <c r="J1323" s="366" t="s">
        <v>608</v>
      </c>
      <c r="K1323" s="367" t="s">
        <v>48</v>
      </c>
      <c r="L1323" s="368"/>
      <c r="M1323" s="368" t="s">
        <v>34</v>
      </c>
      <c r="N1323" s="367">
        <v>270466</v>
      </c>
      <c r="O1323" s="367" t="s">
        <v>1321</v>
      </c>
      <c r="P1323" s="371">
        <v>40633</v>
      </c>
      <c r="Q1323" s="372">
        <v>84099400.650000006</v>
      </c>
      <c r="R1323" s="372">
        <v>102948050.51456352</v>
      </c>
      <c r="S1323" s="367">
        <v>14</v>
      </c>
      <c r="T1323" s="369">
        <v>8.2179540244822435E-2</v>
      </c>
      <c r="U1323" s="369">
        <v>1.0623509566599076</v>
      </c>
      <c r="V1323" s="369">
        <v>-2.8131654420626706E-2</v>
      </c>
      <c r="W1323" s="369">
        <v>-0.27578427812787959</v>
      </c>
      <c r="X1323" s="369">
        <v>0.1108331880266622</v>
      </c>
      <c r="Y1323" s="369">
        <v>0.84046819882406343</v>
      </c>
      <c r="Z1323" s="369">
        <v>0.14207911380618055</v>
      </c>
      <c r="AA1323" s="369">
        <v>0.8076237432553619</v>
      </c>
      <c r="AB1323" s="369">
        <v>0.18560476022236241</v>
      </c>
      <c r="AC1323" s="373">
        <v>-0.58447822827100115</v>
      </c>
      <c r="AD1323" s="555">
        <v>0</v>
      </c>
      <c r="AE1323" s="370" t="s">
        <v>2601</v>
      </c>
      <c r="AF1323" s="370" t="s">
        <v>2284</v>
      </c>
      <c r="AG1323" s="374" t="s">
        <v>719</v>
      </c>
      <c r="AH1323" s="374" t="s">
        <v>2282</v>
      </c>
      <c r="AI1323" s="374">
        <v>500</v>
      </c>
      <c r="AJ1323" s="374">
        <v>500</v>
      </c>
      <c r="AK1323" s="374">
        <v>500</v>
      </c>
      <c r="AL1323" s="369">
        <v>2.9670000000000002E-2</v>
      </c>
      <c r="AM1323" s="369" t="s">
        <v>34</v>
      </c>
      <c r="AN1323" s="369" t="s">
        <v>2291</v>
      </c>
      <c r="AO1323" s="367" t="s">
        <v>1324</v>
      </c>
      <c r="AP1323" s="370" t="s">
        <v>716</v>
      </c>
      <c r="AQ1323" s="376" t="s">
        <v>667</v>
      </c>
      <c r="AR1323" s="369">
        <v>7.4174999999999996E-3</v>
      </c>
      <c r="AS1323" s="369">
        <v>7.4174999999999996E-3</v>
      </c>
      <c r="AT1323" s="369"/>
      <c r="AX1323" s="680"/>
      <c r="AY1323" s="681"/>
      <c r="AZ1323" s="681"/>
      <c r="BA1323" s="681"/>
      <c r="BB1323" s="682"/>
      <c r="BC1323" s="681"/>
      <c r="BD1323" s="681"/>
      <c r="BE1323" s="681"/>
      <c r="BF1323" s="681"/>
      <c r="BG1323" s="682"/>
      <c r="BH1323" s="682"/>
      <c r="BI1323" s="683"/>
      <c r="BJ1323" s="683"/>
      <c r="BK1323" s="683"/>
      <c r="BL1323" s="682"/>
      <c r="BM1323" s="682"/>
      <c r="BN1323" s="682"/>
      <c r="BO1323" s="682"/>
      <c r="BP1323" s="682"/>
      <c r="BQ1323" s="682"/>
      <c r="BR1323" s="682"/>
      <c r="BS1323" s="682"/>
      <c r="BT1323" s="685"/>
      <c r="BU1323" s="686"/>
      <c r="BV1323" s="684"/>
      <c r="BW1323" s="687"/>
    </row>
    <row r="1324" spans="2:75" ht="15.75" customHeight="1">
      <c r="B1324" s="363" t="s">
        <v>1257</v>
      </c>
      <c r="C1324" s="364">
        <v>35636909000115</v>
      </c>
      <c r="D1324" s="365" t="s">
        <v>14</v>
      </c>
      <c r="E1324" s="365" t="s">
        <v>614</v>
      </c>
      <c r="F1324" s="365"/>
      <c r="G1324" s="366"/>
      <c r="H1324" s="366" t="s">
        <v>865</v>
      </c>
      <c r="I1324" s="366" t="s">
        <v>34</v>
      </c>
      <c r="J1324" s="366" t="s">
        <v>608</v>
      </c>
      <c r="K1324" s="367" t="s">
        <v>48</v>
      </c>
      <c r="L1324" s="368"/>
      <c r="M1324" s="368" t="s">
        <v>34</v>
      </c>
      <c r="N1324" s="367">
        <v>522661</v>
      </c>
      <c r="O1324" s="367" t="s">
        <v>1321</v>
      </c>
      <c r="P1324" s="371">
        <v>43826</v>
      </c>
      <c r="Q1324" s="372">
        <v>249312191.49000001</v>
      </c>
      <c r="R1324" s="372">
        <v>248946558.84015873</v>
      </c>
      <c r="S1324" s="367">
        <v>32</v>
      </c>
      <c r="T1324" s="369">
        <v>7.3035607860321816E-2</v>
      </c>
      <c r="U1324" s="369">
        <v>0.94414555800023636</v>
      </c>
      <c r="V1324" s="369">
        <v>1.9629485269811564E-2</v>
      </c>
      <c r="W1324" s="369">
        <v>0.19243459144683422</v>
      </c>
      <c r="X1324" s="369">
        <v>0.3726030201527073</v>
      </c>
      <c r="Y1324" s="369">
        <v>2.8255163890875146</v>
      </c>
      <c r="Z1324" s="369" t="s">
        <v>1421</v>
      </c>
      <c r="AA1324" s="369" t="s">
        <v>1421</v>
      </c>
      <c r="AB1324" s="369">
        <v>0.16701128273562713</v>
      </c>
      <c r="AC1324" s="373">
        <v>-0.38186702950615092</v>
      </c>
      <c r="AD1324" s="555">
        <v>35636871000180</v>
      </c>
      <c r="AE1324" s="370" t="s">
        <v>2601</v>
      </c>
      <c r="AF1324" s="370" t="s">
        <v>2284</v>
      </c>
      <c r="AG1324" s="374" t="s">
        <v>719</v>
      </c>
      <c r="AH1324" s="374" t="s">
        <v>2282</v>
      </c>
      <c r="AI1324" s="374">
        <v>10000</v>
      </c>
      <c r="AJ1324" s="374">
        <v>1000</v>
      </c>
      <c r="AK1324" s="374">
        <v>5000</v>
      </c>
      <c r="AL1324" s="369">
        <v>1.9199999999999998E-2</v>
      </c>
      <c r="AM1324" s="369">
        <v>0.2</v>
      </c>
      <c r="AN1324" s="369" t="s">
        <v>2291</v>
      </c>
      <c r="AO1324" s="367" t="s">
        <v>1324</v>
      </c>
      <c r="AP1324" s="370" t="s">
        <v>13</v>
      </c>
      <c r="AQ1324" s="376" t="s">
        <v>668</v>
      </c>
      <c r="AR1324" s="369">
        <v>3.8399999999999992E-3</v>
      </c>
      <c r="AS1324" s="369">
        <v>3.8399999999999992E-3</v>
      </c>
      <c r="AT1324" s="369"/>
      <c r="AX1324" s="680"/>
      <c r="AY1324" s="681"/>
      <c r="AZ1324" s="681"/>
      <c r="BA1324" s="681"/>
      <c r="BB1324" s="682"/>
      <c r="BC1324" s="681"/>
      <c r="BD1324" s="681"/>
      <c r="BE1324" s="681"/>
      <c r="BF1324" s="681"/>
      <c r="BG1324" s="682"/>
      <c r="BH1324" s="682"/>
      <c r="BI1324" s="683"/>
      <c r="BJ1324" s="683"/>
      <c r="BK1324" s="683"/>
      <c r="BL1324" s="682"/>
      <c r="BM1324" s="682"/>
      <c r="BN1324" s="682"/>
      <c r="BO1324" s="682"/>
      <c r="BP1324" s="682"/>
      <c r="BQ1324" s="682"/>
      <c r="BR1324" s="682"/>
      <c r="BS1324" s="682"/>
      <c r="BT1324" s="685"/>
      <c r="BU1324" s="686"/>
      <c r="BV1324" s="684"/>
      <c r="BW1324" s="687"/>
    </row>
    <row r="1325" spans="2:75" ht="15.75" customHeight="1">
      <c r="B1325" s="363" t="s">
        <v>1739</v>
      </c>
      <c r="C1325" s="364">
        <v>33796273000143</v>
      </c>
      <c r="D1325" s="365" t="s">
        <v>11</v>
      </c>
      <c r="E1325" s="365" t="s">
        <v>621</v>
      </c>
      <c r="F1325" s="365" t="s">
        <v>672</v>
      </c>
      <c r="G1325" s="366" t="s">
        <v>738</v>
      </c>
      <c r="H1325" s="366" t="s">
        <v>34</v>
      </c>
      <c r="I1325" s="366" t="s">
        <v>34</v>
      </c>
      <c r="J1325" s="366" t="s">
        <v>608</v>
      </c>
      <c r="K1325" s="367" t="s">
        <v>48</v>
      </c>
      <c r="L1325" s="368"/>
      <c r="M1325" s="368"/>
      <c r="N1325" s="367">
        <v>527971</v>
      </c>
      <c r="O1325" s="367" t="s">
        <v>1321</v>
      </c>
      <c r="P1325" s="371">
        <v>43889</v>
      </c>
      <c r="Q1325" s="372">
        <v>208466102.31999999</v>
      </c>
      <c r="R1325" s="372">
        <v>205754798.08218238</v>
      </c>
      <c r="S1325" s="367">
        <v>2</v>
      </c>
      <c r="T1325" s="369">
        <v>8.0472648666306323E-2</v>
      </c>
      <c r="U1325" s="369">
        <v>0.90514939309116915</v>
      </c>
      <c r="V1325" s="369">
        <v>8.4541275100216806E-2</v>
      </c>
      <c r="W1325" s="369">
        <v>0.77589517165902777</v>
      </c>
      <c r="X1325" s="369">
        <v>0.14738683336452318</v>
      </c>
      <c r="Y1325" s="369">
        <v>1.0363933271328243</v>
      </c>
      <c r="Z1325" s="369" t="s">
        <v>1421</v>
      </c>
      <c r="AA1325" s="369" t="s">
        <v>1421</v>
      </c>
      <c r="AB1325" s="369">
        <v>2.0140468910568286E-2</v>
      </c>
      <c r="AC1325" s="373">
        <v>-1.0959173113838703</v>
      </c>
      <c r="AD1325" s="555">
        <v>0</v>
      </c>
      <c r="AE1325" s="370" t="s">
        <v>2601</v>
      </c>
      <c r="AF1325" s="370" t="s">
        <v>2287</v>
      </c>
      <c r="AG1325" s="374" t="s">
        <v>1445</v>
      </c>
      <c r="AH1325" s="374" t="s">
        <v>2288</v>
      </c>
      <c r="AI1325" s="374">
        <v>0</v>
      </c>
      <c r="AJ1325" s="374">
        <v>0</v>
      </c>
      <c r="AK1325" s="374">
        <v>0</v>
      </c>
      <c r="AL1325" s="691">
        <v>0.01</v>
      </c>
      <c r="AM1325" s="691">
        <v>0.2</v>
      </c>
      <c r="AN1325" s="369" t="s">
        <v>635</v>
      </c>
      <c r="AO1325" s="367" t="s">
        <v>1321</v>
      </c>
      <c r="AP1325" s="370" t="s">
        <v>13</v>
      </c>
      <c r="AQ1325" s="376" t="s">
        <v>2602</v>
      </c>
      <c r="AR1325" s="369" t="s">
        <v>34</v>
      </c>
      <c r="AS1325" s="369" t="s">
        <v>34</v>
      </c>
      <c r="AT1325" s="369"/>
      <c r="AX1325" s="680"/>
      <c r="AY1325" s="681"/>
      <c r="AZ1325" s="681"/>
      <c r="BA1325" s="681"/>
      <c r="BB1325" s="682"/>
      <c r="BC1325" s="681"/>
      <c r="BD1325" s="681"/>
      <c r="BE1325" s="681"/>
      <c r="BF1325" s="681"/>
      <c r="BG1325" s="682"/>
      <c r="BH1325" s="682"/>
      <c r="BI1325" s="683"/>
      <c r="BJ1325" s="683"/>
      <c r="BK1325" s="683"/>
      <c r="BL1325" s="682"/>
      <c r="BM1325" s="682"/>
      <c r="BN1325" s="682"/>
      <c r="BO1325" s="682"/>
      <c r="BP1325" s="682"/>
      <c r="BQ1325" s="682"/>
      <c r="BR1325" s="682"/>
      <c r="BS1325" s="682"/>
      <c r="BT1325" s="685"/>
      <c r="BU1325" s="686"/>
      <c r="BV1325" s="684"/>
      <c r="BW1325" s="687"/>
    </row>
    <row r="1326" spans="2:75" ht="15.75" customHeight="1">
      <c r="B1326" s="363" t="s">
        <v>37</v>
      </c>
      <c r="C1326" s="364">
        <v>13396703000122</v>
      </c>
      <c r="D1326" s="365" t="s">
        <v>11</v>
      </c>
      <c r="E1326" s="365" t="s">
        <v>621</v>
      </c>
      <c r="F1326" s="365" t="s">
        <v>672</v>
      </c>
      <c r="G1326" s="366" t="s">
        <v>738</v>
      </c>
      <c r="H1326" s="366" t="s">
        <v>34</v>
      </c>
      <c r="I1326" s="366" t="s">
        <v>34</v>
      </c>
      <c r="J1326" s="366" t="s">
        <v>608</v>
      </c>
      <c r="K1326" s="367" t="s">
        <v>48</v>
      </c>
      <c r="L1326" s="368" t="s">
        <v>715</v>
      </c>
      <c r="M1326" s="368" t="s">
        <v>34</v>
      </c>
      <c r="N1326" s="367">
        <v>311278</v>
      </c>
      <c r="O1326" s="367" t="s">
        <v>1321</v>
      </c>
      <c r="P1326" s="371">
        <v>41142</v>
      </c>
      <c r="Q1326" s="372">
        <v>2023726070.8499999</v>
      </c>
      <c r="R1326" s="372">
        <v>2483733210.6395621</v>
      </c>
      <c r="S1326" s="367">
        <v>2</v>
      </c>
      <c r="T1326" s="369">
        <v>7.4992616780038324E-2</v>
      </c>
      <c r="U1326" s="369">
        <v>0.96944419427708983</v>
      </c>
      <c r="V1326" s="369">
        <v>9.3539653710952519E-2</v>
      </c>
      <c r="W1326" s="369">
        <v>0.91700137820874683</v>
      </c>
      <c r="X1326" s="369">
        <v>0.13764839675328577</v>
      </c>
      <c r="Y1326" s="369">
        <v>1.0438127978636129</v>
      </c>
      <c r="Z1326" s="369">
        <v>0.24231147611932013</v>
      </c>
      <c r="AA1326" s="369">
        <v>1.3773769847986244</v>
      </c>
      <c r="AB1326" s="369">
        <v>2.0366033438050154E-2</v>
      </c>
      <c r="AC1326" s="373">
        <v>-0.36874192426959679</v>
      </c>
      <c r="AD1326" s="555">
        <v>0</v>
      </c>
      <c r="AE1326" s="370" t="s">
        <v>2601</v>
      </c>
      <c r="AF1326" s="370" t="s">
        <v>2284</v>
      </c>
      <c r="AG1326" s="374" t="s">
        <v>719</v>
      </c>
      <c r="AH1326" s="374" t="s">
        <v>2282</v>
      </c>
      <c r="AI1326" s="374">
        <v>500</v>
      </c>
      <c r="AJ1326" s="374">
        <v>0</v>
      </c>
      <c r="AK1326" s="374">
        <v>500</v>
      </c>
      <c r="AL1326" s="369">
        <v>9.5999999999999992E-3</v>
      </c>
      <c r="AM1326" s="369">
        <v>0.2</v>
      </c>
      <c r="AN1326" s="369" t="s">
        <v>635</v>
      </c>
      <c r="AO1326" s="367" t="s">
        <v>1324</v>
      </c>
      <c r="AP1326" s="370" t="s">
        <v>13</v>
      </c>
      <c r="AQ1326" s="376" t="s">
        <v>688</v>
      </c>
      <c r="AR1326" s="369">
        <v>2.8799999999999997E-3</v>
      </c>
      <c r="AS1326" s="369">
        <v>2.8799999999999997E-3</v>
      </c>
      <c r="AT1326" s="369"/>
      <c r="AX1326" s="680"/>
      <c r="AY1326" s="681"/>
      <c r="AZ1326" s="681"/>
      <c r="BA1326" s="681"/>
      <c r="BB1326" s="682"/>
      <c r="BC1326" s="681"/>
      <c r="BD1326" s="681"/>
      <c r="BE1326" s="681"/>
      <c r="BF1326" s="681"/>
      <c r="BG1326" s="682"/>
      <c r="BH1326" s="682"/>
      <c r="BI1326" s="683"/>
      <c r="BJ1326" s="683"/>
      <c r="BK1326" s="683"/>
      <c r="BL1326" s="682"/>
      <c r="BM1326" s="682"/>
      <c r="BN1326" s="682"/>
      <c r="BO1326" s="682"/>
      <c r="BP1326" s="682"/>
      <c r="BQ1326" s="682"/>
      <c r="BR1326" s="682"/>
      <c r="BS1326" s="682"/>
      <c r="BT1326" s="685"/>
      <c r="BU1326" s="686"/>
      <c r="BV1326" s="684"/>
      <c r="BW1326" s="687"/>
    </row>
    <row r="1327" spans="2:75" ht="15.75" customHeight="1">
      <c r="B1327" s="363" t="s">
        <v>26</v>
      </c>
      <c r="C1327" s="364">
        <v>28581159000166</v>
      </c>
      <c r="D1327" s="365" t="s">
        <v>14</v>
      </c>
      <c r="E1327" s="365" t="s">
        <v>614</v>
      </c>
      <c r="F1327" s="365" t="s">
        <v>689</v>
      </c>
      <c r="G1327" s="366"/>
      <c r="H1327" s="366" t="s">
        <v>865</v>
      </c>
      <c r="I1327" s="366" t="s">
        <v>34</v>
      </c>
      <c r="J1327" s="366" t="s">
        <v>608</v>
      </c>
      <c r="K1327" s="367" t="s">
        <v>48</v>
      </c>
      <c r="L1327" s="368" t="s">
        <v>715</v>
      </c>
      <c r="M1327" s="368" t="s">
        <v>34</v>
      </c>
      <c r="N1327" s="367">
        <v>464244</v>
      </c>
      <c r="O1327" s="367" t="s">
        <v>1321</v>
      </c>
      <c r="P1327" s="371">
        <v>43188</v>
      </c>
      <c r="Q1327" s="372">
        <v>64636313.359999999</v>
      </c>
      <c r="R1327" s="372">
        <v>72727350.863849178</v>
      </c>
      <c r="S1327" s="367">
        <v>33</v>
      </c>
      <c r="T1327" s="369">
        <v>0.12104194831063597</v>
      </c>
      <c r="U1327" s="369">
        <v>1.5647328909446501</v>
      </c>
      <c r="V1327" s="369">
        <v>1.5052931953757565E-2</v>
      </c>
      <c r="W1327" s="369">
        <v>0.14756906616666166</v>
      </c>
      <c r="X1327" s="369">
        <v>0.1897920727892275</v>
      </c>
      <c r="Y1327" s="369">
        <v>1.4392277656930215</v>
      </c>
      <c r="Z1327" s="369">
        <v>0.43481787180532061</v>
      </c>
      <c r="AA1327" s="369">
        <v>2.4716457461917742</v>
      </c>
      <c r="AB1327" s="369">
        <v>0.12572524380148822</v>
      </c>
      <c r="AC1327" s="373">
        <v>-0.59118830637135467</v>
      </c>
      <c r="AD1327" s="555">
        <v>28581136000151</v>
      </c>
      <c r="AE1327" s="370" t="s">
        <v>2603</v>
      </c>
      <c r="AF1327" s="370" t="s">
        <v>2281</v>
      </c>
      <c r="AG1327" s="374" t="s">
        <v>59</v>
      </c>
      <c r="AH1327" s="374" t="s">
        <v>2279</v>
      </c>
      <c r="AI1327" s="374">
        <v>1000</v>
      </c>
      <c r="AJ1327" s="374">
        <v>1000</v>
      </c>
      <c r="AK1327" s="374">
        <v>1000</v>
      </c>
      <c r="AL1327" s="369">
        <v>1.9E-2</v>
      </c>
      <c r="AM1327" s="369">
        <v>0.2</v>
      </c>
      <c r="AN1327" s="369" t="s">
        <v>2291</v>
      </c>
      <c r="AO1327" s="367" t="s">
        <v>1324</v>
      </c>
      <c r="AP1327" s="370" t="s">
        <v>13</v>
      </c>
      <c r="AQ1327" s="376" t="s">
        <v>668</v>
      </c>
      <c r="AR1327" s="369">
        <v>4.7499999999999999E-3</v>
      </c>
      <c r="AS1327" s="369">
        <v>4.7499999999999999E-3</v>
      </c>
      <c r="AT1327" s="369"/>
      <c r="AX1327" s="680"/>
      <c r="AY1327" s="681"/>
      <c r="AZ1327" s="681"/>
      <c r="BA1327" s="681"/>
      <c r="BB1327" s="682"/>
      <c r="BC1327" s="681"/>
      <c r="BD1327" s="681"/>
      <c r="BE1327" s="681"/>
      <c r="BF1327" s="681"/>
      <c r="BG1327" s="682"/>
      <c r="BH1327" s="682"/>
      <c r="BI1327" s="683"/>
      <c r="BJ1327" s="683"/>
      <c r="BK1327" s="683"/>
      <c r="BL1327" s="682"/>
      <c r="BM1327" s="682"/>
      <c r="BN1327" s="682"/>
      <c r="BO1327" s="682"/>
      <c r="BP1327" s="682"/>
      <c r="BQ1327" s="682"/>
      <c r="BR1327" s="682"/>
      <c r="BS1327" s="682"/>
      <c r="BT1327" s="685"/>
      <c r="BU1327" s="686"/>
      <c r="BV1327" s="684"/>
      <c r="BW1327" s="687"/>
    </row>
    <row r="1328" spans="2:75" ht="15.75" customHeight="1">
      <c r="B1328" s="363" t="s">
        <v>433</v>
      </c>
      <c r="C1328" s="364">
        <v>30593403000152</v>
      </c>
      <c r="D1328" s="365" t="s">
        <v>14</v>
      </c>
      <c r="E1328" s="365" t="s">
        <v>607</v>
      </c>
      <c r="F1328" s="365" t="s">
        <v>689</v>
      </c>
      <c r="G1328" s="366"/>
      <c r="H1328" s="366" t="s">
        <v>34</v>
      </c>
      <c r="I1328" s="366" t="s">
        <v>34</v>
      </c>
      <c r="J1328" s="366" t="s">
        <v>608</v>
      </c>
      <c r="K1328" s="367" t="s">
        <v>48</v>
      </c>
      <c r="L1328" s="368" t="s">
        <v>1339</v>
      </c>
      <c r="M1328" s="368" t="s">
        <v>34</v>
      </c>
      <c r="N1328" s="367">
        <v>485691</v>
      </c>
      <c r="O1328" s="367" t="s">
        <v>1321</v>
      </c>
      <c r="P1328" s="371">
        <v>43461</v>
      </c>
      <c r="Q1328" s="372">
        <v>182646736.66</v>
      </c>
      <c r="R1328" s="372">
        <v>134242708.63924605</v>
      </c>
      <c r="S1328" s="367">
        <v>17</v>
      </c>
      <c r="T1328" s="369">
        <v>4.7265979266756242E-2</v>
      </c>
      <c r="U1328" s="369">
        <v>0.6110165394198519</v>
      </c>
      <c r="V1328" s="369">
        <v>-3.8525369377606977E-2</v>
      </c>
      <c r="W1328" s="369">
        <v>-0.37767743853781371</v>
      </c>
      <c r="X1328" s="369">
        <v>0.20267155100642187</v>
      </c>
      <c r="Y1328" s="369">
        <v>1.5368951887071018</v>
      </c>
      <c r="Z1328" s="369">
        <v>0.24966099363825456</v>
      </c>
      <c r="AA1328" s="369">
        <v>1.4191540250035617</v>
      </c>
      <c r="AB1328" s="369">
        <v>0.17869329127026584</v>
      </c>
      <c r="AC1328" s="373">
        <v>-0.67421960039531925</v>
      </c>
      <c r="AD1328" s="555">
        <v>30630170000110</v>
      </c>
      <c r="AE1328" s="370" t="s">
        <v>2603</v>
      </c>
      <c r="AF1328" s="370" t="s">
        <v>2281</v>
      </c>
      <c r="AG1328" s="374" t="s">
        <v>59</v>
      </c>
      <c r="AH1328" s="374" t="s">
        <v>2282</v>
      </c>
      <c r="AI1328" s="374">
        <v>1000</v>
      </c>
      <c r="AJ1328" s="374">
        <v>1000</v>
      </c>
      <c r="AK1328" s="374">
        <v>1000</v>
      </c>
      <c r="AL1328" s="369">
        <v>1.9E-2</v>
      </c>
      <c r="AM1328" s="369">
        <v>0.2</v>
      </c>
      <c r="AN1328" s="369" t="s">
        <v>666</v>
      </c>
      <c r="AO1328" s="367" t="s">
        <v>1324</v>
      </c>
      <c r="AP1328" s="370" t="s">
        <v>716</v>
      </c>
      <c r="AQ1328" s="376" t="s">
        <v>659</v>
      </c>
      <c r="AR1328" s="369">
        <v>4.7499999999999999E-3</v>
      </c>
      <c r="AS1328" s="369">
        <v>4.7499999999999999E-3</v>
      </c>
      <c r="AT1328" s="369"/>
      <c r="AX1328" s="680"/>
      <c r="AY1328" s="681"/>
      <c r="AZ1328" s="681"/>
      <c r="BA1328" s="681"/>
      <c r="BB1328" s="682"/>
      <c r="BC1328" s="681"/>
      <c r="BD1328" s="681"/>
      <c r="BE1328" s="681"/>
      <c r="BF1328" s="681"/>
      <c r="BG1328" s="682"/>
      <c r="BH1328" s="682"/>
      <c r="BI1328" s="683"/>
      <c r="BJ1328" s="683"/>
      <c r="BK1328" s="683"/>
      <c r="BL1328" s="682"/>
      <c r="BM1328" s="682"/>
      <c r="BN1328" s="682"/>
      <c r="BO1328" s="682"/>
      <c r="BP1328" s="682"/>
      <c r="BQ1328" s="682"/>
      <c r="BR1328" s="682"/>
      <c r="BS1328" s="682"/>
      <c r="BT1328" s="685"/>
      <c r="BU1328" s="686"/>
      <c r="BV1328" s="684"/>
      <c r="BW1328" s="687"/>
    </row>
    <row r="1329" spans="2:75" ht="15.75" customHeight="1">
      <c r="B1329" s="363" t="s">
        <v>651</v>
      </c>
      <c r="C1329" s="364">
        <v>29148660000104</v>
      </c>
      <c r="D1329" s="365" t="s">
        <v>13</v>
      </c>
      <c r="E1329" s="365" t="s">
        <v>615</v>
      </c>
      <c r="F1329" s="365" t="s">
        <v>619</v>
      </c>
      <c r="G1329" s="366" t="s">
        <v>34</v>
      </c>
      <c r="H1329" s="366" t="s">
        <v>1337</v>
      </c>
      <c r="I1329" s="366" t="s">
        <v>34</v>
      </c>
      <c r="J1329" s="366" t="s">
        <v>611</v>
      </c>
      <c r="K1329" s="367" t="s">
        <v>48</v>
      </c>
      <c r="L1329" s="368" t="s">
        <v>715</v>
      </c>
      <c r="M1329" s="368" t="s">
        <v>34</v>
      </c>
      <c r="N1329" s="367">
        <v>462081</v>
      </c>
      <c r="O1329" s="367" t="s">
        <v>1321</v>
      </c>
      <c r="P1329" s="371">
        <v>43188</v>
      </c>
      <c r="Q1329" s="372">
        <v>183498198.93000001</v>
      </c>
      <c r="R1329" s="372">
        <v>118305909.12111111</v>
      </c>
      <c r="S1329" s="367">
        <v>31</v>
      </c>
      <c r="T1329" s="369">
        <v>0.15564417131751207</v>
      </c>
      <c r="U1329" s="369">
        <v>2.0120425814637604</v>
      </c>
      <c r="V1329" s="369">
        <v>0.22050798610305611</v>
      </c>
      <c r="W1329" s="369">
        <v>2.16171558414548</v>
      </c>
      <c r="X1329" s="369">
        <v>0.24881961627488081</v>
      </c>
      <c r="Y1329" s="369">
        <v>1.8868443509207393</v>
      </c>
      <c r="Z1329" s="369">
        <v>0.45341230173899305</v>
      </c>
      <c r="AA1329" s="369">
        <v>2.5773425140306996</v>
      </c>
      <c r="AB1329" s="369">
        <v>3.5775460751624202E-2</v>
      </c>
      <c r="AC1329" s="373">
        <v>2.8743344636323154</v>
      </c>
      <c r="AD1329" s="555">
        <v>28581119000114</v>
      </c>
      <c r="AE1329" s="370" t="s">
        <v>2292</v>
      </c>
      <c r="AF1329" s="370" t="s">
        <v>2278</v>
      </c>
      <c r="AG1329" s="374" t="s">
        <v>1444</v>
      </c>
      <c r="AH1329" s="374" t="s">
        <v>2279</v>
      </c>
      <c r="AI1329" s="374">
        <v>10000</v>
      </c>
      <c r="AJ1329" s="374">
        <v>10000</v>
      </c>
      <c r="AK1329" s="374">
        <v>10000</v>
      </c>
      <c r="AL1329" s="369">
        <v>0</v>
      </c>
      <c r="AM1329" s="369" t="s">
        <v>34</v>
      </c>
      <c r="AN1329" s="369" t="s">
        <v>34</v>
      </c>
      <c r="AO1329" s="367" t="s">
        <v>1324</v>
      </c>
      <c r="AP1329" s="370" t="s">
        <v>13</v>
      </c>
      <c r="AQ1329" s="376" t="s">
        <v>664</v>
      </c>
      <c r="AR1329" s="369">
        <v>4.7499999999999999E-3</v>
      </c>
      <c r="AS1329" s="369">
        <v>4.7499999999999999E-3</v>
      </c>
      <c r="AT1329" s="369"/>
      <c r="AX1329" s="680"/>
      <c r="AY1329" s="681"/>
      <c r="AZ1329" s="681"/>
      <c r="BA1329" s="681"/>
      <c r="BB1329" s="682"/>
      <c r="BC1329" s="681"/>
      <c r="BD1329" s="681"/>
      <c r="BE1329" s="681"/>
      <c r="BF1329" s="681"/>
      <c r="BG1329" s="682"/>
      <c r="BH1329" s="682"/>
      <c r="BI1329" s="683"/>
      <c r="BJ1329" s="683"/>
      <c r="BK1329" s="683"/>
      <c r="BL1329" s="682"/>
      <c r="BM1329" s="682"/>
      <c r="BN1329" s="682"/>
      <c r="BO1329" s="682"/>
      <c r="BP1329" s="682"/>
      <c r="BQ1329" s="682"/>
      <c r="BR1329" s="682"/>
      <c r="BS1329" s="682"/>
      <c r="BT1329" s="685"/>
      <c r="BU1329" s="686"/>
      <c r="BV1329" s="684"/>
      <c r="BW1329" s="687"/>
    </row>
    <row r="1330" spans="2:75" ht="15.75" customHeight="1">
      <c r="B1330" s="363" t="s">
        <v>434</v>
      </c>
      <c r="C1330" s="364">
        <v>30593439000136</v>
      </c>
      <c r="D1330" s="365" t="s">
        <v>13</v>
      </c>
      <c r="E1330" s="365" t="s">
        <v>615</v>
      </c>
      <c r="F1330" s="365" t="s">
        <v>619</v>
      </c>
      <c r="G1330" s="366" t="s">
        <v>34</v>
      </c>
      <c r="H1330" s="366" t="s">
        <v>1338</v>
      </c>
      <c r="I1330" s="366" t="s">
        <v>34</v>
      </c>
      <c r="J1330" s="366" t="s">
        <v>611</v>
      </c>
      <c r="K1330" s="367" t="s">
        <v>48</v>
      </c>
      <c r="L1330" s="368" t="s">
        <v>715</v>
      </c>
      <c r="M1330" s="368" t="s">
        <v>1418</v>
      </c>
      <c r="N1330" s="367">
        <v>486124</v>
      </c>
      <c r="O1330" s="367" t="s">
        <v>1324</v>
      </c>
      <c r="P1330" s="371">
        <v>43462</v>
      </c>
      <c r="Q1330" s="372">
        <v>875689539.36000001</v>
      </c>
      <c r="R1330" s="372">
        <v>556217467.59976196</v>
      </c>
      <c r="S1330" s="367">
        <v>61</v>
      </c>
      <c r="T1330" s="369">
        <v>0.2519168234883582</v>
      </c>
      <c r="U1330" s="369">
        <v>3.2565779467042417</v>
      </c>
      <c r="V1330" s="369">
        <v>0.375048652534407</v>
      </c>
      <c r="W1330" s="369">
        <v>3.6767308582532756</v>
      </c>
      <c r="X1330" s="369">
        <v>0.42599942575801797</v>
      </c>
      <c r="Y1330" s="369">
        <v>3.2304310328129904</v>
      </c>
      <c r="Z1330" s="369">
        <v>0.80963871554437294</v>
      </c>
      <c r="AA1330" s="369">
        <v>4.6022489345226001</v>
      </c>
      <c r="AB1330" s="369">
        <v>7.1626063474898416E-2</v>
      </c>
      <c r="AC1330" s="373">
        <v>3.128593521717308</v>
      </c>
      <c r="AD1330" s="555">
        <v>28692461000191</v>
      </c>
      <c r="AE1330" s="370" t="s">
        <v>2603</v>
      </c>
      <c r="AF1330" s="370" t="s">
        <v>2281</v>
      </c>
      <c r="AG1330" s="374" t="s">
        <v>59</v>
      </c>
      <c r="AH1330" s="374" t="s">
        <v>2279</v>
      </c>
      <c r="AI1330" s="374">
        <v>1000</v>
      </c>
      <c r="AJ1330" s="374">
        <v>1000</v>
      </c>
      <c r="AK1330" s="374">
        <v>1000</v>
      </c>
      <c r="AL1330" s="691">
        <v>1.9E-2</v>
      </c>
      <c r="AM1330" s="691">
        <v>0.2</v>
      </c>
      <c r="AN1330" s="369" t="s">
        <v>64</v>
      </c>
      <c r="AO1330" s="367" t="s">
        <v>1324</v>
      </c>
      <c r="AP1330" s="370" t="s">
        <v>13</v>
      </c>
      <c r="AQ1330" s="376" t="s">
        <v>664</v>
      </c>
      <c r="AR1330" s="369">
        <v>1.2666666666666666E-3</v>
      </c>
      <c r="AS1330" s="369">
        <v>1.2666666666666666E-3</v>
      </c>
      <c r="AT1330" s="369"/>
      <c r="AX1330" s="680"/>
      <c r="AY1330" s="681"/>
      <c r="AZ1330" s="681"/>
      <c r="BA1330" s="681"/>
      <c r="BB1330" s="682"/>
      <c r="BC1330" s="681"/>
      <c r="BD1330" s="681"/>
      <c r="BE1330" s="681"/>
      <c r="BF1330" s="681"/>
      <c r="BG1330" s="682"/>
      <c r="BH1330" s="682"/>
      <c r="BI1330" s="683"/>
      <c r="BJ1330" s="683"/>
      <c r="BK1330" s="683"/>
      <c r="BL1330" s="682"/>
      <c r="BM1330" s="682"/>
      <c r="BN1330" s="682"/>
      <c r="BO1330" s="682"/>
      <c r="BP1330" s="682"/>
      <c r="BQ1330" s="682"/>
      <c r="BR1330" s="682"/>
      <c r="BS1330" s="682"/>
      <c r="BT1330" s="685"/>
      <c r="BU1330" s="686"/>
      <c r="BV1330" s="684"/>
      <c r="BW1330" s="687"/>
    </row>
    <row r="1331" spans="2:75" ht="15.75" customHeight="1">
      <c r="B1331" s="363" t="s">
        <v>1309</v>
      </c>
      <c r="C1331" s="364">
        <v>34687428000176</v>
      </c>
      <c r="D1331" s="365" t="s">
        <v>11</v>
      </c>
      <c r="E1331" s="365" t="s">
        <v>620</v>
      </c>
      <c r="F1331" s="365" t="s">
        <v>619</v>
      </c>
      <c r="G1331" s="366" t="s">
        <v>738</v>
      </c>
      <c r="H1331" s="366" t="s">
        <v>34</v>
      </c>
      <c r="I1331" s="366"/>
      <c r="J1331" s="366" t="s">
        <v>608</v>
      </c>
      <c r="K1331" s="367" t="s">
        <v>48</v>
      </c>
      <c r="L1331" s="368" t="s">
        <v>715</v>
      </c>
      <c r="M1331" s="368" t="s">
        <v>34</v>
      </c>
      <c r="N1331" s="367">
        <v>609811</v>
      </c>
      <c r="O1331" s="367" t="s">
        <v>1321</v>
      </c>
      <c r="P1331" s="371">
        <v>44418</v>
      </c>
      <c r="Q1331" s="372">
        <v>22899214.379999999</v>
      </c>
      <c r="R1331" s="372">
        <v>12978369.529087299</v>
      </c>
      <c r="S1331" s="367">
        <v>1</v>
      </c>
      <c r="T1331" s="369">
        <v>8.0268317306418036E-2</v>
      </c>
      <c r="U1331" s="369">
        <v>1.0376442047000463</v>
      </c>
      <c r="V1331" s="369">
        <v>0.11599491139294194</v>
      </c>
      <c r="W1331" s="369">
        <v>1.1371379879298686</v>
      </c>
      <c r="X1331" s="369" t="s">
        <v>1421</v>
      </c>
      <c r="Y1331" s="369" t="s">
        <v>1421</v>
      </c>
      <c r="Z1331" s="369" t="s">
        <v>1421</v>
      </c>
      <c r="AA1331" s="369" t="s">
        <v>1421</v>
      </c>
      <c r="AB1331" s="369">
        <v>6.4020570125582791E-3</v>
      </c>
      <c r="AC1331" s="373">
        <v>1.9741355797715145</v>
      </c>
      <c r="AD1331" s="555">
        <v>34687399000142</v>
      </c>
      <c r="AE1331" s="370" t="s">
        <v>2603</v>
      </c>
      <c r="AF1331" s="370" t="s">
        <v>2281</v>
      </c>
      <c r="AG1331" s="374" t="s">
        <v>59</v>
      </c>
      <c r="AH1331" s="374" t="s">
        <v>2282</v>
      </c>
      <c r="AI1331" s="374">
        <v>1000</v>
      </c>
      <c r="AJ1331" s="374">
        <v>1000</v>
      </c>
      <c r="AK1331" s="374">
        <v>1000</v>
      </c>
      <c r="AL1331" s="369">
        <v>8.0000000000000002E-3</v>
      </c>
      <c r="AM1331" s="369">
        <v>0.2</v>
      </c>
      <c r="AN1331" s="369" t="s">
        <v>64</v>
      </c>
      <c r="AO1331" s="367" t="s">
        <v>1324</v>
      </c>
      <c r="AP1331" s="370" t="s">
        <v>11</v>
      </c>
      <c r="AQ1331" s="376" t="s">
        <v>675</v>
      </c>
      <c r="AR1331" s="369">
        <v>1.6000000000000001E-3</v>
      </c>
      <c r="AS1331" s="369">
        <v>1.6000000000000001E-3</v>
      </c>
      <c r="AT1331" s="369"/>
      <c r="AX1331" s="680"/>
      <c r="AY1331" s="681"/>
      <c r="AZ1331" s="681"/>
      <c r="BA1331" s="681"/>
      <c r="BB1331" s="682"/>
      <c r="BC1331" s="681"/>
      <c r="BD1331" s="681"/>
      <c r="BE1331" s="681"/>
      <c r="BF1331" s="681"/>
      <c r="BG1331" s="682"/>
      <c r="BH1331" s="682"/>
      <c r="BI1331" s="683"/>
      <c r="BJ1331" s="683"/>
      <c r="BK1331" s="683"/>
      <c r="BL1331" s="682"/>
      <c r="BM1331" s="682"/>
      <c r="BN1331" s="682"/>
      <c r="BO1331" s="682"/>
      <c r="BP1331" s="682"/>
      <c r="BQ1331" s="682"/>
      <c r="BR1331" s="682"/>
      <c r="BS1331" s="682"/>
      <c r="BT1331" s="685"/>
      <c r="BU1331" s="686"/>
      <c r="BV1331" s="684"/>
      <c r="BW1331" s="687"/>
    </row>
    <row r="1332" spans="2:75" ht="15.75" customHeight="1">
      <c r="B1332" s="363" t="s">
        <v>56</v>
      </c>
      <c r="C1332" s="364">
        <v>21329166000126</v>
      </c>
      <c r="D1332" s="365" t="s">
        <v>14</v>
      </c>
      <c r="E1332" s="365" t="s">
        <v>607</v>
      </c>
      <c r="F1332" s="365"/>
      <c r="G1332" s="366"/>
      <c r="H1332" s="366" t="s">
        <v>34</v>
      </c>
      <c r="I1332" s="366" t="s">
        <v>34</v>
      </c>
      <c r="J1332" s="366" t="s">
        <v>611</v>
      </c>
      <c r="K1332" s="367" t="s">
        <v>48</v>
      </c>
      <c r="L1332" s="368"/>
      <c r="M1332" s="368" t="s">
        <v>34</v>
      </c>
      <c r="N1332" s="367">
        <v>388467</v>
      </c>
      <c r="O1332" s="367" t="s">
        <v>1321</v>
      </c>
      <c r="P1332" s="371">
        <v>42003</v>
      </c>
      <c r="Q1332" s="372">
        <v>454427107.88</v>
      </c>
      <c r="R1332" s="372">
        <v>510114892.4330557</v>
      </c>
      <c r="S1332" s="367">
        <v>17</v>
      </c>
      <c r="T1332" s="369">
        <v>-2.1490990550757205E-2</v>
      </c>
      <c r="U1332" s="369">
        <v>-0.27781822949057416</v>
      </c>
      <c r="V1332" s="369">
        <v>-0.22349074911041311</v>
      </c>
      <c r="W1332" s="369">
        <v>-2.1909566351875172</v>
      </c>
      <c r="X1332" s="369">
        <v>-0.12899651955098035</v>
      </c>
      <c r="Y1332" s="369">
        <v>-0.97820404133376071</v>
      </c>
      <c r="Z1332" s="369">
        <v>-8.6826439542410094E-3</v>
      </c>
      <c r="AA1332" s="369">
        <v>-4.9354963047162678E-2</v>
      </c>
      <c r="AB1332" s="369">
        <v>0.30010401728451142</v>
      </c>
      <c r="AC1332" s="373">
        <v>-1.0166381875775437</v>
      </c>
      <c r="AD1332" s="555">
        <v>34507968000120</v>
      </c>
      <c r="AE1332" s="370" t="s">
        <v>2604</v>
      </c>
      <c r="AF1332" s="370" t="s">
        <v>2278</v>
      </c>
      <c r="AG1332" s="374" t="s">
        <v>1444</v>
      </c>
      <c r="AH1332" s="374" t="s">
        <v>2282</v>
      </c>
      <c r="AI1332" s="374">
        <v>5000</v>
      </c>
      <c r="AJ1332" s="374">
        <v>2000</v>
      </c>
      <c r="AK1332" s="374">
        <v>2000</v>
      </c>
      <c r="AL1332" s="369">
        <v>0.02</v>
      </c>
      <c r="AM1332" s="369">
        <v>0.2</v>
      </c>
      <c r="AN1332" s="369" t="s">
        <v>2329</v>
      </c>
      <c r="AO1332" s="367" t="s">
        <v>1324</v>
      </c>
      <c r="AP1332" s="370" t="s">
        <v>716</v>
      </c>
      <c r="AQ1332" s="376" t="s">
        <v>659</v>
      </c>
      <c r="AR1332" s="369">
        <v>5.3340000000000002E-3</v>
      </c>
      <c r="AS1332" s="369">
        <v>5.3340000000000002E-3</v>
      </c>
      <c r="AT1332" s="369"/>
      <c r="AX1332" s="680"/>
      <c r="AY1332" s="681"/>
      <c r="AZ1332" s="681"/>
      <c r="BA1332" s="681"/>
      <c r="BB1332" s="682"/>
      <c r="BC1332" s="681"/>
      <c r="BD1332" s="681"/>
      <c r="BE1332" s="681"/>
      <c r="BF1332" s="681"/>
      <c r="BG1332" s="682"/>
      <c r="BH1332" s="682"/>
      <c r="BI1332" s="683"/>
      <c r="BJ1332" s="683"/>
      <c r="BK1332" s="683"/>
      <c r="BL1332" s="682"/>
      <c r="BM1332" s="682"/>
      <c r="BN1332" s="682"/>
      <c r="BO1332" s="682"/>
      <c r="BP1332" s="682"/>
      <c r="BQ1332" s="682"/>
      <c r="BR1332" s="682"/>
      <c r="BS1332" s="682"/>
      <c r="BT1332" s="685"/>
      <c r="BU1332" s="686"/>
      <c r="BV1332" s="684"/>
      <c r="BW1332" s="687"/>
    </row>
    <row r="1333" spans="2:75" ht="15.75" customHeight="1">
      <c r="B1333" s="363" t="s">
        <v>1740</v>
      </c>
      <c r="C1333" s="364">
        <v>45560980000115</v>
      </c>
      <c r="D1333" s="365" t="s">
        <v>13</v>
      </c>
      <c r="E1333" s="365" t="s">
        <v>615</v>
      </c>
      <c r="F1333" s="365" t="s">
        <v>617</v>
      </c>
      <c r="G1333" s="366" t="s">
        <v>34</v>
      </c>
      <c r="H1333" s="366" t="s">
        <v>1338</v>
      </c>
      <c r="I1333" s="366" t="s">
        <v>34</v>
      </c>
      <c r="J1333" s="366" t="s">
        <v>611</v>
      </c>
      <c r="K1333" s="367" t="s">
        <v>48</v>
      </c>
      <c r="L1333" s="368"/>
      <c r="M1333" s="368"/>
      <c r="N1333" s="367">
        <v>645915</v>
      </c>
      <c r="O1333" s="367" t="s">
        <v>1324</v>
      </c>
      <c r="P1333" s="371">
        <v>44669</v>
      </c>
      <c r="Q1333" s="372">
        <v>451237928.30000001</v>
      </c>
      <c r="R1333" s="372" t="s">
        <v>1421</v>
      </c>
      <c r="S1333" s="367">
        <v>31</v>
      </c>
      <c r="T1333" s="369" t="s">
        <v>1421</v>
      </c>
      <c r="U1333" s="369" t="s">
        <v>1421</v>
      </c>
      <c r="V1333" s="369" t="s">
        <v>1421</v>
      </c>
      <c r="W1333" s="369" t="s">
        <v>1421</v>
      </c>
      <c r="X1333" s="369" t="s">
        <v>1421</v>
      </c>
      <c r="Y1333" s="369" t="s">
        <v>1421</v>
      </c>
      <c r="Z1333" s="369" t="s">
        <v>1421</v>
      </c>
      <c r="AA1333" s="369" t="s">
        <v>1421</v>
      </c>
      <c r="AB1333" s="369" t="s">
        <v>1421</v>
      </c>
      <c r="AC1333" s="373" t="s">
        <v>1421</v>
      </c>
      <c r="AD1333" s="555">
        <v>41373649000135</v>
      </c>
      <c r="AE1333" s="370" t="s">
        <v>2604</v>
      </c>
      <c r="AF1333" s="370" t="s">
        <v>2278</v>
      </c>
      <c r="AG1333" s="374" t="s">
        <v>1444</v>
      </c>
      <c r="AH1333" s="374" t="s">
        <v>2282</v>
      </c>
      <c r="AI1333" s="374">
        <v>5000</v>
      </c>
      <c r="AJ1333" s="374">
        <v>3000</v>
      </c>
      <c r="AK1333" s="374">
        <v>1000</v>
      </c>
      <c r="AL1333" s="369">
        <v>0.02</v>
      </c>
      <c r="AM1333" s="369">
        <v>0.2</v>
      </c>
      <c r="AN1333" s="369" t="s">
        <v>2296</v>
      </c>
      <c r="AO1333" s="367" t="s">
        <v>1324</v>
      </c>
      <c r="AP1333" s="370" t="s">
        <v>13</v>
      </c>
      <c r="AQ1333" s="376" t="s">
        <v>668</v>
      </c>
      <c r="AR1333" s="369">
        <v>3.3333333333333331E-3</v>
      </c>
      <c r="AS1333" s="369">
        <v>3.3333333333333331E-3</v>
      </c>
      <c r="AT1333" s="369"/>
      <c r="AX1333" s="680"/>
      <c r="AY1333" s="681"/>
      <c r="AZ1333" s="681"/>
      <c r="BA1333" s="681"/>
      <c r="BB1333" s="682"/>
      <c r="BC1333" s="681"/>
      <c r="BD1333" s="681"/>
      <c r="BE1333" s="681"/>
      <c r="BF1333" s="681"/>
      <c r="BG1333" s="682"/>
      <c r="BH1333" s="682"/>
      <c r="BI1333" s="683"/>
      <c r="BJ1333" s="683"/>
      <c r="BK1333" s="683"/>
      <c r="BL1333" s="682"/>
      <c r="BM1333" s="682"/>
      <c r="BN1333" s="682"/>
      <c r="BO1333" s="682"/>
      <c r="BP1333" s="682"/>
      <c r="BQ1333" s="682"/>
      <c r="BR1333" s="682"/>
      <c r="BS1333" s="682"/>
      <c r="BT1333" s="685"/>
      <c r="BU1333" s="686"/>
      <c r="BV1333" s="684"/>
      <c r="BW1333" s="687"/>
    </row>
    <row r="1334" spans="2:75" ht="15.75" customHeight="1">
      <c r="B1334" s="363" t="s">
        <v>52</v>
      </c>
      <c r="C1334" s="364">
        <v>30057258000195</v>
      </c>
      <c r="D1334" s="365" t="s">
        <v>13</v>
      </c>
      <c r="E1334" s="365" t="s">
        <v>615</v>
      </c>
      <c r="F1334" s="365" t="s">
        <v>617</v>
      </c>
      <c r="G1334" s="366" t="s">
        <v>34</v>
      </c>
      <c r="H1334" s="366" t="s">
        <v>1338</v>
      </c>
      <c r="I1334" s="366" t="s">
        <v>34</v>
      </c>
      <c r="J1334" s="366" t="s">
        <v>611</v>
      </c>
      <c r="K1334" s="367" t="s">
        <v>48</v>
      </c>
      <c r="L1334" s="368"/>
      <c r="M1334" s="368" t="s">
        <v>1418</v>
      </c>
      <c r="N1334" s="367">
        <v>465119</v>
      </c>
      <c r="O1334" s="367" t="s">
        <v>1324</v>
      </c>
      <c r="P1334" s="371">
        <v>43228</v>
      </c>
      <c r="Q1334" s="372">
        <v>1077874090.6700001</v>
      </c>
      <c r="R1334" s="372">
        <v>998066641.25892866</v>
      </c>
      <c r="S1334" s="367">
        <v>16</v>
      </c>
      <c r="T1334" s="369">
        <v>0.20820980853471083</v>
      </c>
      <c r="U1334" s="369">
        <v>2.6915688336034713</v>
      </c>
      <c r="V1334" s="369">
        <v>0.2512757018842624</v>
      </c>
      <c r="W1334" s="369">
        <v>2.4633420778984458</v>
      </c>
      <c r="X1334" s="369">
        <v>0.35951405676046178</v>
      </c>
      <c r="Y1334" s="369">
        <v>2.7262604019358294</v>
      </c>
      <c r="Z1334" s="369">
        <v>0.58666814514091437</v>
      </c>
      <c r="AA1334" s="369">
        <v>3.3348119279075505</v>
      </c>
      <c r="AB1334" s="369">
        <v>8.7303402110676206E-2</v>
      </c>
      <c r="AC1334" s="373">
        <v>1.4994582382786514</v>
      </c>
      <c r="AD1334" s="555">
        <v>41373649000135</v>
      </c>
      <c r="AE1334" s="370" t="s">
        <v>2604</v>
      </c>
      <c r="AF1334" s="370" t="s">
        <v>2278</v>
      </c>
      <c r="AG1334" s="374" t="s">
        <v>1444</v>
      </c>
      <c r="AH1334" s="374" t="s">
        <v>2282</v>
      </c>
      <c r="AI1334" s="374">
        <v>5000</v>
      </c>
      <c r="AJ1334" s="374">
        <v>2000</v>
      </c>
      <c r="AK1334" s="374">
        <v>3000</v>
      </c>
      <c r="AL1334" s="369">
        <v>0.02</v>
      </c>
      <c r="AM1334" s="369">
        <v>0.2</v>
      </c>
      <c r="AN1334" s="369" t="s">
        <v>64</v>
      </c>
      <c r="AO1334" s="367" t="s">
        <v>1324</v>
      </c>
      <c r="AP1334" s="370" t="s">
        <v>13</v>
      </c>
      <c r="AQ1334" s="376" t="s">
        <v>668</v>
      </c>
      <c r="AR1334" s="369">
        <v>3.3333333333333331E-3</v>
      </c>
      <c r="AS1334" s="369">
        <v>3.3333333333333331E-3</v>
      </c>
      <c r="AT1334" s="369"/>
      <c r="AX1334" s="680"/>
      <c r="AY1334" s="681"/>
      <c r="AZ1334" s="681"/>
      <c r="BA1334" s="681"/>
      <c r="BB1334" s="682"/>
      <c r="BC1334" s="681"/>
      <c r="BD1334" s="681"/>
      <c r="BE1334" s="681"/>
      <c r="BF1334" s="681"/>
      <c r="BG1334" s="682"/>
      <c r="BH1334" s="682"/>
      <c r="BI1334" s="683"/>
      <c r="BJ1334" s="683"/>
      <c r="BK1334" s="683"/>
      <c r="BL1334" s="682"/>
      <c r="BM1334" s="682"/>
      <c r="BN1334" s="682"/>
      <c r="BO1334" s="682"/>
      <c r="BP1334" s="682"/>
      <c r="BQ1334" s="682"/>
      <c r="BR1334" s="682"/>
      <c r="BS1334" s="682"/>
      <c r="BT1334" s="685"/>
      <c r="BU1334" s="686"/>
      <c r="BV1334" s="684"/>
      <c r="BW1334" s="687"/>
    </row>
    <row r="1335" spans="2:75" ht="15.75" customHeight="1">
      <c r="B1335" s="363" t="s">
        <v>55</v>
      </c>
      <c r="C1335" s="364">
        <v>30773631000104</v>
      </c>
      <c r="D1335" s="365" t="s">
        <v>14</v>
      </c>
      <c r="E1335" s="365" t="s">
        <v>614</v>
      </c>
      <c r="F1335" s="365"/>
      <c r="G1335" s="366"/>
      <c r="H1335" s="366" t="s">
        <v>1338</v>
      </c>
      <c r="I1335" s="366" t="s">
        <v>34</v>
      </c>
      <c r="J1335" s="366" t="s">
        <v>611</v>
      </c>
      <c r="K1335" s="367" t="s">
        <v>48</v>
      </c>
      <c r="L1335" s="368"/>
      <c r="M1335" s="368" t="s">
        <v>1418</v>
      </c>
      <c r="N1335" s="367">
        <v>477958</v>
      </c>
      <c r="O1335" s="367" t="s">
        <v>1321</v>
      </c>
      <c r="P1335" s="371">
        <v>43399</v>
      </c>
      <c r="Q1335" s="372">
        <v>36251168.829999998</v>
      </c>
      <c r="R1335" s="372">
        <v>42397215.526309513</v>
      </c>
      <c r="S1335" s="367">
        <v>32</v>
      </c>
      <c r="T1335" s="369">
        <v>3.2775061130732697E-2</v>
      </c>
      <c r="U1335" s="369">
        <v>0.42368961231824998</v>
      </c>
      <c r="V1335" s="369">
        <v>-0.21191599629516655</v>
      </c>
      <c r="W1335" s="369">
        <v>-2.0774853546886045</v>
      </c>
      <c r="X1335" s="369">
        <v>-1.4347463660771442E-2</v>
      </c>
      <c r="Y1335" s="369">
        <v>-0.10879942330776812</v>
      </c>
      <c r="Z1335" s="369">
        <v>0.20941417118663863</v>
      </c>
      <c r="AA1335" s="369">
        <v>1.1903780386411382</v>
      </c>
      <c r="AB1335" s="369">
        <v>0.31336450036649954</v>
      </c>
      <c r="AC1335" s="373">
        <v>-0.91383946456336507</v>
      </c>
      <c r="AD1335" s="555">
        <v>32774675000184</v>
      </c>
      <c r="AE1335" s="370" t="s">
        <v>2604</v>
      </c>
      <c r="AF1335" s="370" t="s">
        <v>2278</v>
      </c>
      <c r="AG1335" s="374" t="s">
        <v>1444</v>
      </c>
      <c r="AH1335" s="374" t="s">
        <v>2282</v>
      </c>
      <c r="AI1335" s="374">
        <v>2000</v>
      </c>
      <c r="AJ1335" s="374">
        <v>2000</v>
      </c>
      <c r="AK1335" s="374">
        <v>2000</v>
      </c>
      <c r="AL1335" s="369">
        <v>0.02</v>
      </c>
      <c r="AM1335" s="369">
        <v>0.2</v>
      </c>
      <c r="AN1335" s="369" t="s">
        <v>34</v>
      </c>
      <c r="AO1335" s="367" t="s">
        <v>1324</v>
      </c>
      <c r="AP1335" s="370" t="s">
        <v>13</v>
      </c>
      <c r="AQ1335" s="376" t="s">
        <v>668</v>
      </c>
      <c r="AR1335" s="369">
        <v>3.3333333333333331E-3</v>
      </c>
      <c r="AS1335" s="369">
        <v>3.3333333333333331E-3</v>
      </c>
      <c r="AT1335" s="369"/>
      <c r="AX1335" s="680"/>
      <c r="AY1335" s="681"/>
      <c r="AZ1335" s="681"/>
      <c r="BA1335" s="681"/>
      <c r="BB1335" s="682"/>
      <c r="BC1335" s="681"/>
      <c r="BD1335" s="681"/>
      <c r="BE1335" s="681"/>
      <c r="BF1335" s="681"/>
      <c r="BG1335" s="682"/>
      <c r="BH1335" s="682"/>
      <c r="BI1335" s="683"/>
      <c r="BJ1335" s="683"/>
      <c r="BK1335" s="683"/>
      <c r="BL1335" s="682"/>
      <c r="BM1335" s="682"/>
      <c r="BN1335" s="682"/>
      <c r="BO1335" s="682"/>
      <c r="BP1335" s="682"/>
      <c r="BQ1335" s="682"/>
      <c r="BR1335" s="682"/>
      <c r="BS1335" s="682"/>
      <c r="BT1335" s="685"/>
      <c r="BU1335" s="686"/>
      <c r="BV1335" s="684"/>
      <c r="BW1335" s="687"/>
    </row>
    <row r="1336" spans="2:75" ht="15.75" customHeight="1">
      <c r="B1336" s="363" t="s">
        <v>53</v>
      </c>
      <c r="C1336" s="364">
        <v>21646715000196</v>
      </c>
      <c r="D1336" s="365" t="s">
        <v>13</v>
      </c>
      <c r="E1336" s="365" t="s">
        <v>615</v>
      </c>
      <c r="F1336" s="365" t="s">
        <v>619</v>
      </c>
      <c r="G1336" s="366" t="s">
        <v>34</v>
      </c>
      <c r="H1336" s="366" t="s">
        <v>1338</v>
      </c>
      <c r="I1336" s="366" t="s">
        <v>34</v>
      </c>
      <c r="J1336" s="366" t="s">
        <v>611</v>
      </c>
      <c r="K1336" s="367" t="s">
        <v>48</v>
      </c>
      <c r="L1336" s="368"/>
      <c r="M1336" s="368" t="s">
        <v>34</v>
      </c>
      <c r="N1336" s="367">
        <v>397806</v>
      </c>
      <c r="O1336" s="367" t="s">
        <v>1321</v>
      </c>
      <c r="P1336" s="371">
        <v>42034</v>
      </c>
      <c r="Q1336" s="372">
        <v>1074648282.73</v>
      </c>
      <c r="R1336" s="372">
        <v>920976490.49785745</v>
      </c>
      <c r="S1336" s="367">
        <v>16</v>
      </c>
      <c r="T1336" s="369">
        <v>0.5027377772770627</v>
      </c>
      <c r="U1336" s="369">
        <v>6.4989893719077134</v>
      </c>
      <c r="V1336" s="369">
        <v>0.60090064543618693</v>
      </c>
      <c r="W1336" s="369">
        <v>5.890835577970388</v>
      </c>
      <c r="X1336" s="369">
        <v>0.98950107037215207</v>
      </c>
      <c r="Y1336" s="369">
        <v>7.5035663699405992</v>
      </c>
      <c r="Z1336" s="369">
        <v>1.9587121699543348</v>
      </c>
      <c r="AA1336" s="369">
        <v>11.133954965515407</v>
      </c>
      <c r="AB1336" s="369">
        <v>0.25726809318914756</v>
      </c>
      <c r="AC1336" s="373">
        <v>1.5815141264980448</v>
      </c>
      <c r="AD1336" s="555">
        <v>31301673000105</v>
      </c>
      <c r="AE1336" s="370" t="s">
        <v>2604</v>
      </c>
      <c r="AF1336" s="370" t="s">
        <v>2278</v>
      </c>
      <c r="AG1336" s="374" t="s">
        <v>1444</v>
      </c>
      <c r="AH1336" s="374" t="s">
        <v>2279</v>
      </c>
      <c r="AI1336" s="374">
        <v>5000</v>
      </c>
      <c r="AJ1336" s="374">
        <v>2000</v>
      </c>
      <c r="AK1336" s="374">
        <v>2000</v>
      </c>
      <c r="AL1336" s="369">
        <v>0.02</v>
      </c>
      <c r="AM1336" s="369">
        <v>0.2</v>
      </c>
      <c r="AN1336" s="369" t="s">
        <v>64</v>
      </c>
      <c r="AO1336" s="367" t="s">
        <v>1324</v>
      </c>
      <c r="AP1336" s="370" t="s">
        <v>13</v>
      </c>
      <c r="AQ1336" s="376" t="s">
        <v>668</v>
      </c>
      <c r="AR1336" s="369">
        <v>5.3333333333333332E-3</v>
      </c>
      <c r="AS1336" s="369">
        <v>5.3333333333333332E-3</v>
      </c>
      <c r="AT1336" s="369"/>
      <c r="AX1336" s="680"/>
      <c r="AY1336" s="681"/>
      <c r="AZ1336" s="681"/>
      <c r="BA1336" s="681"/>
      <c r="BB1336" s="682"/>
      <c r="BC1336" s="681"/>
      <c r="BD1336" s="681"/>
      <c r="BE1336" s="681"/>
      <c r="BF1336" s="681"/>
      <c r="BG1336" s="682"/>
      <c r="BH1336" s="682"/>
      <c r="BI1336" s="683"/>
      <c r="BJ1336" s="683"/>
      <c r="BK1336" s="683"/>
      <c r="BL1336" s="682"/>
      <c r="BM1336" s="682"/>
      <c r="BN1336" s="682"/>
      <c r="BO1336" s="682"/>
      <c r="BP1336" s="682"/>
      <c r="BQ1336" s="682"/>
      <c r="BR1336" s="682"/>
      <c r="BS1336" s="682"/>
      <c r="BT1336" s="685"/>
      <c r="BU1336" s="686"/>
      <c r="BV1336" s="684"/>
      <c r="BW1336" s="687"/>
    </row>
    <row r="1337" spans="2:75" ht="15.75" customHeight="1">
      <c r="B1337" s="363" t="s">
        <v>435</v>
      </c>
      <c r="C1337" s="364">
        <v>35779895000199</v>
      </c>
      <c r="D1337" s="365" t="s">
        <v>14</v>
      </c>
      <c r="E1337" s="365" t="s">
        <v>614</v>
      </c>
      <c r="F1337" s="365"/>
      <c r="G1337" s="366"/>
      <c r="H1337" s="366" t="s">
        <v>1338</v>
      </c>
      <c r="I1337" s="366" t="s">
        <v>34</v>
      </c>
      <c r="J1337" s="366" t="s">
        <v>608</v>
      </c>
      <c r="K1337" s="367" t="s">
        <v>48</v>
      </c>
      <c r="L1337" s="368"/>
      <c r="M1337" s="368" t="s">
        <v>34</v>
      </c>
      <c r="N1337" s="367">
        <v>532363</v>
      </c>
      <c r="O1337" s="367" t="s">
        <v>1321</v>
      </c>
      <c r="P1337" s="371">
        <v>43900</v>
      </c>
      <c r="Q1337" s="372">
        <v>18616189.32</v>
      </c>
      <c r="R1337" s="372">
        <v>21823943.13666667</v>
      </c>
      <c r="S1337" s="367">
        <v>32</v>
      </c>
      <c r="T1337" s="369">
        <v>8.8016870525150059E-2</v>
      </c>
      <c r="U1337" s="369">
        <v>1.1378112645318126</v>
      </c>
      <c r="V1337" s="369">
        <v>2.6045327885401814E-2</v>
      </c>
      <c r="W1337" s="369">
        <v>0.25533130195900705</v>
      </c>
      <c r="X1337" s="369">
        <v>0.16380948455637689</v>
      </c>
      <c r="Y1337" s="369">
        <v>1.2421970791120491</v>
      </c>
      <c r="Z1337" s="369" t="s">
        <v>1421</v>
      </c>
      <c r="AA1337" s="369" t="s">
        <v>1421</v>
      </c>
      <c r="AB1337" s="369">
        <v>0.20772908915729965</v>
      </c>
      <c r="AC1337" s="373">
        <v>-0.24058487959584557</v>
      </c>
      <c r="AD1337" s="555">
        <v>35779924000112</v>
      </c>
      <c r="AE1337" s="370" t="s">
        <v>2605</v>
      </c>
      <c r="AF1337" s="370" t="s">
        <v>736</v>
      </c>
      <c r="AG1337" s="374" t="s">
        <v>736</v>
      </c>
      <c r="AH1337" s="374" t="s">
        <v>2282</v>
      </c>
      <c r="AI1337" s="374">
        <v>100</v>
      </c>
      <c r="AJ1337" s="374">
        <v>50</v>
      </c>
      <c r="AK1337" s="374">
        <v>50</v>
      </c>
      <c r="AL1337" s="369">
        <v>0.02</v>
      </c>
      <c r="AM1337" s="369">
        <v>0.2</v>
      </c>
      <c r="AN1337" s="369" t="s">
        <v>64</v>
      </c>
      <c r="AO1337" s="367" t="s">
        <v>1324</v>
      </c>
      <c r="AP1337" s="370" t="s">
        <v>13</v>
      </c>
      <c r="AQ1337" s="376" t="s">
        <v>668</v>
      </c>
      <c r="AR1337" s="369">
        <v>4.0000000000000001E-3</v>
      </c>
      <c r="AS1337" s="369">
        <v>4.0000000000000001E-3</v>
      </c>
      <c r="AT1337" s="369"/>
      <c r="AX1337" s="680"/>
      <c r="AY1337" s="681"/>
      <c r="AZ1337" s="681"/>
      <c r="BA1337" s="681"/>
      <c r="BB1337" s="682"/>
      <c r="BC1337" s="681"/>
      <c r="BD1337" s="681"/>
      <c r="BE1337" s="681"/>
      <c r="BF1337" s="681"/>
      <c r="BG1337" s="682"/>
      <c r="BH1337" s="682"/>
      <c r="BI1337" s="683"/>
      <c r="BJ1337" s="683"/>
      <c r="BK1337" s="683"/>
      <c r="BL1337" s="682"/>
      <c r="BM1337" s="682"/>
      <c r="BN1337" s="682"/>
      <c r="BO1337" s="682"/>
      <c r="BP1337" s="682"/>
      <c r="BQ1337" s="682"/>
      <c r="BR1337" s="682"/>
      <c r="BS1337" s="682"/>
      <c r="BT1337" s="685"/>
      <c r="BU1337" s="686"/>
      <c r="BV1337" s="684"/>
      <c r="BW1337" s="687"/>
    </row>
    <row r="1338" spans="2:75" ht="15.75" customHeight="1">
      <c r="B1338" s="363" t="s">
        <v>1741</v>
      </c>
      <c r="C1338" s="364">
        <v>44515852000197</v>
      </c>
      <c r="D1338" s="365" t="s">
        <v>14</v>
      </c>
      <c r="E1338" s="365" t="s">
        <v>607</v>
      </c>
      <c r="F1338" s="365"/>
      <c r="G1338" s="366"/>
      <c r="H1338" s="366" t="s">
        <v>34</v>
      </c>
      <c r="I1338" s="366"/>
      <c r="J1338" s="366" t="s">
        <v>611</v>
      </c>
      <c r="K1338" s="367" t="s">
        <v>48</v>
      </c>
      <c r="L1338" s="368"/>
      <c r="M1338" s="368"/>
      <c r="N1338" s="367">
        <v>636932</v>
      </c>
      <c r="O1338" s="367" t="s">
        <v>1321</v>
      </c>
      <c r="P1338" s="371">
        <v>44592</v>
      </c>
      <c r="Q1338" s="372" t="s">
        <v>1394</v>
      </c>
      <c r="R1338" s="372" t="s">
        <v>1421</v>
      </c>
      <c r="S1338" s="367">
        <v>62</v>
      </c>
      <c r="T1338" s="369" t="s">
        <v>1421</v>
      </c>
      <c r="U1338" s="369" t="s">
        <v>1421</v>
      </c>
      <c r="V1338" s="369" t="s">
        <v>1421</v>
      </c>
      <c r="W1338" s="369" t="s">
        <v>1421</v>
      </c>
      <c r="X1338" s="369" t="s">
        <v>1421</v>
      </c>
      <c r="Y1338" s="369" t="s">
        <v>1421</v>
      </c>
      <c r="Z1338" s="369" t="s">
        <v>1421</v>
      </c>
      <c r="AA1338" s="369" t="s">
        <v>1421</v>
      </c>
      <c r="AB1338" s="369" t="s">
        <v>1421</v>
      </c>
      <c r="AC1338" s="373" t="s">
        <v>1421</v>
      </c>
      <c r="AD1338" s="555">
        <v>0</v>
      </c>
      <c r="AE1338" s="370" t="s">
        <v>2398</v>
      </c>
      <c r="AF1338" s="370" t="s">
        <v>2278</v>
      </c>
      <c r="AG1338" s="374" t="s">
        <v>1444</v>
      </c>
      <c r="AH1338" s="374" t="s">
        <v>2282</v>
      </c>
      <c r="AI1338" s="374">
        <v>1000</v>
      </c>
      <c r="AJ1338" s="374">
        <v>100</v>
      </c>
      <c r="AK1338" s="374">
        <v>100</v>
      </c>
      <c r="AL1338" s="369">
        <v>1.4999999999999999E-2</v>
      </c>
      <c r="AM1338" s="369">
        <v>0.2</v>
      </c>
      <c r="AN1338" s="369" t="s">
        <v>2296</v>
      </c>
      <c r="AO1338" s="367" t="s">
        <v>1324</v>
      </c>
      <c r="AP1338" s="370" t="s">
        <v>716</v>
      </c>
      <c r="AQ1338" s="376" t="s">
        <v>659</v>
      </c>
      <c r="AR1338" s="369">
        <v>4.9994999999999996E-3</v>
      </c>
      <c r="AS1338" s="369">
        <v>4.9994999999999996E-3</v>
      </c>
      <c r="AT1338" s="369"/>
      <c r="AX1338" s="680"/>
      <c r="AY1338" s="681"/>
      <c r="AZ1338" s="681"/>
      <c r="BA1338" s="681"/>
      <c r="BB1338" s="682"/>
      <c r="BC1338" s="681"/>
      <c r="BD1338" s="681"/>
      <c r="BE1338" s="681"/>
      <c r="BF1338" s="681"/>
      <c r="BG1338" s="682"/>
      <c r="BH1338" s="682"/>
      <c r="BI1338" s="683"/>
      <c r="BJ1338" s="683"/>
      <c r="BK1338" s="683"/>
      <c r="BL1338" s="682"/>
      <c r="BM1338" s="682"/>
      <c r="BN1338" s="682"/>
      <c r="BO1338" s="682"/>
      <c r="BP1338" s="682"/>
      <c r="BQ1338" s="682"/>
      <c r="BR1338" s="682"/>
      <c r="BS1338" s="682"/>
      <c r="BT1338" s="685"/>
      <c r="BU1338" s="686"/>
      <c r="BV1338" s="684"/>
      <c r="BW1338" s="687"/>
    </row>
    <row r="1339" spans="2:75" ht="15.75" customHeight="1">
      <c r="B1339" s="363" t="s">
        <v>498</v>
      </c>
      <c r="C1339" s="364">
        <v>42190534000178</v>
      </c>
      <c r="D1339" s="365" t="s">
        <v>14</v>
      </c>
      <c r="E1339" s="365" t="s">
        <v>607</v>
      </c>
      <c r="F1339" s="365" t="s">
        <v>860</v>
      </c>
      <c r="G1339" s="366"/>
      <c r="H1339" s="366" t="s">
        <v>34</v>
      </c>
      <c r="I1339" s="366" t="s">
        <v>34</v>
      </c>
      <c r="J1339" s="366" t="s">
        <v>611</v>
      </c>
      <c r="K1339" s="367" t="s">
        <v>48</v>
      </c>
      <c r="L1339" s="368"/>
      <c r="M1339" s="368" t="s">
        <v>1418</v>
      </c>
      <c r="N1339" s="367">
        <v>599476</v>
      </c>
      <c r="O1339" s="367" t="s">
        <v>1321</v>
      </c>
      <c r="P1339" s="371">
        <v>44377</v>
      </c>
      <c r="Q1339" s="372">
        <v>70266129.950000003</v>
      </c>
      <c r="R1339" s="372">
        <v>80820155.523293689</v>
      </c>
      <c r="S1339" s="367">
        <v>6</v>
      </c>
      <c r="T1339" s="369">
        <v>3.9015750570764451E-2</v>
      </c>
      <c r="U1339" s="369">
        <v>0.5043642227758427</v>
      </c>
      <c r="V1339" s="369">
        <v>0.1441958919877615</v>
      </c>
      <c r="W1339" s="369">
        <v>1.4136018943732138</v>
      </c>
      <c r="X1339" s="369" t="s">
        <v>1421</v>
      </c>
      <c r="Y1339" s="369" t="s">
        <v>1421</v>
      </c>
      <c r="Z1339" s="369" t="s">
        <v>1421</v>
      </c>
      <c r="AA1339" s="369" t="s">
        <v>1421</v>
      </c>
      <c r="AB1339" s="369">
        <v>0.13980221109764768</v>
      </c>
      <c r="AC1339" s="373">
        <v>0.33856560682154202</v>
      </c>
      <c r="AD1339" s="555">
        <v>0</v>
      </c>
      <c r="AE1339" s="370" t="s">
        <v>2398</v>
      </c>
      <c r="AF1339" s="370" t="s">
        <v>2278</v>
      </c>
      <c r="AG1339" s="374" t="s">
        <v>1444</v>
      </c>
      <c r="AH1339" s="374" t="s">
        <v>2282</v>
      </c>
      <c r="AI1339" s="374">
        <v>0</v>
      </c>
      <c r="AJ1339" s="374">
        <v>0</v>
      </c>
      <c r="AK1339" s="374">
        <v>0</v>
      </c>
      <c r="AL1339" s="369">
        <v>9.0000000000000011E-3</v>
      </c>
      <c r="AM1339" s="369">
        <v>0.1</v>
      </c>
      <c r="AN1339" s="369" t="s">
        <v>34</v>
      </c>
      <c r="AO1339" s="367" t="s">
        <v>1324</v>
      </c>
      <c r="AP1339" s="370" t="s">
        <v>13</v>
      </c>
      <c r="AQ1339" s="376" t="s">
        <v>668</v>
      </c>
      <c r="AR1339" s="369">
        <v>2.9996999999999997E-3</v>
      </c>
      <c r="AS1339" s="369">
        <v>2.9996999999999997E-3</v>
      </c>
      <c r="AT1339" s="369"/>
      <c r="AX1339" s="680"/>
      <c r="AY1339" s="681"/>
      <c r="AZ1339" s="681"/>
      <c r="BA1339" s="681"/>
      <c r="BB1339" s="682"/>
      <c r="BC1339" s="681"/>
      <c r="BD1339" s="681"/>
      <c r="BE1339" s="681"/>
      <c r="BF1339" s="681"/>
      <c r="BG1339" s="682"/>
      <c r="BH1339" s="682"/>
      <c r="BI1339" s="683"/>
      <c r="BJ1339" s="683"/>
      <c r="BK1339" s="683"/>
      <c r="BL1339" s="682"/>
      <c r="BM1339" s="682"/>
      <c r="BN1339" s="682"/>
      <c r="BO1339" s="682"/>
      <c r="BP1339" s="682"/>
      <c r="BQ1339" s="682"/>
      <c r="BR1339" s="682"/>
      <c r="BS1339" s="682"/>
      <c r="BT1339" s="685"/>
      <c r="BU1339" s="686"/>
      <c r="BV1339" s="684"/>
      <c r="BW1339" s="687"/>
    </row>
    <row r="1340" spans="2:75" ht="15.75" customHeight="1">
      <c r="B1340" s="363" t="s">
        <v>499</v>
      </c>
      <c r="C1340" s="364">
        <v>42480017000133</v>
      </c>
      <c r="D1340" s="365" t="s">
        <v>14</v>
      </c>
      <c r="E1340" s="365" t="s">
        <v>607</v>
      </c>
      <c r="F1340" s="365" t="s">
        <v>860</v>
      </c>
      <c r="G1340" s="366"/>
      <c r="H1340" s="366" t="s">
        <v>34</v>
      </c>
      <c r="I1340" s="366" t="s">
        <v>34</v>
      </c>
      <c r="J1340" s="366" t="s">
        <v>611</v>
      </c>
      <c r="K1340" s="367" t="s">
        <v>48</v>
      </c>
      <c r="L1340" s="368"/>
      <c r="M1340" s="368" t="s">
        <v>1418</v>
      </c>
      <c r="N1340" s="367">
        <v>601551</v>
      </c>
      <c r="O1340" s="367" t="s">
        <v>1321</v>
      </c>
      <c r="P1340" s="371">
        <v>44397</v>
      </c>
      <c r="Q1340" s="372">
        <v>3228511.35</v>
      </c>
      <c r="R1340" s="372">
        <v>4625489.7684920644</v>
      </c>
      <c r="S1340" s="367">
        <v>7</v>
      </c>
      <c r="T1340" s="369">
        <v>-0.26066463309492516</v>
      </c>
      <c r="U1340" s="369">
        <v>-3.3696625888977789</v>
      </c>
      <c r="V1340" s="369">
        <v>-0.18439594996894182</v>
      </c>
      <c r="W1340" s="369">
        <v>-1.8076968809414349</v>
      </c>
      <c r="X1340" s="369" t="s">
        <v>1421</v>
      </c>
      <c r="Y1340" s="369" t="s">
        <v>1421</v>
      </c>
      <c r="Z1340" s="369" t="s">
        <v>1421</v>
      </c>
      <c r="AA1340" s="369" t="s">
        <v>1421</v>
      </c>
      <c r="AB1340" s="369">
        <v>0.2420026881130426</v>
      </c>
      <c r="AC1340" s="373">
        <v>-1.1229306226111371</v>
      </c>
      <c r="AD1340" s="555">
        <v>0</v>
      </c>
      <c r="AE1340" s="370" t="s">
        <v>2398</v>
      </c>
      <c r="AF1340" s="370" t="s">
        <v>2278</v>
      </c>
      <c r="AG1340" s="374" t="s">
        <v>1444</v>
      </c>
      <c r="AH1340" s="374" t="s">
        <v>2282</v>
      </c>
      <c r="AI1340" s="374">
        <v>100</v>
      </c>
      <c r="AJ1340" s="374">
        <v>100</v>
      </c>
      <c r="AK1340" s="374">
        <v>100</v>
      </c>
      <c r="AL1340" s="369">
        <v>9.0000000000000011E-3</v>
      </c>
      <c r="AM1340" s="369">
        <v>0.1</v>
      </c>
      <c r="AN1340" s="369" t="s">
        <v>34</v>
      </c>
      <c r="AO1340" s="367" t="s">
        <v>1324</v>
      </c>
      <c r="AP1340" s="370" t="s">
        <v>716</v>
      </c>
      <c r="AQ1340" s="376" t="s">
        <v>659</v>
      </c>
      <c r="AR1340" s="369">
        <v>2.9996999999999997E-3</v>
      </c>
      <c r="AS1340" s="369">
        <v>2.9996999999999997E-3</v>
      </c>
      <c r="AT1340" s="369"/>
      <c r="AX1340" s="680"/>
      <c r="AY1340" s="681"/>
      <c r="AZ1340" s="681"/>
      <c r="BA1340" s="681"/>
      <c r="BB1340" s="682"/>
      <c r="BC1340" s="681"/>
      <c r="BD1340" s="681"/>
      <c r="BE1340" s="681"/>
      <c r="BF1340" s="681"/>
      <c r="BG1340" s="682"/>
      <c r="BH1340" s="682"/>
      <c r="BI1340" s="683"/>
      <c r="BJ1340" s="683"/>
      <c r="BK1340" s="683"/>
      <c r="BL1340" s="682"/>
      <c r="BM1340" s="682"/>
      <c r="BN1340" s="682"/>
      <c r="BO1340" s="682"/>
      <c r="BP1340" s="682"/>
      <c r="BQ1340" s="682"/>
      <c r="BR1340" s="682"/>
      <c r="BS1340" s="682"/>
      <c r="BT1340" s="685"/>
      <c r="BU1340" s="686"/>
      <c r="BV1340" s="684"/>
      <c r="BW1340" s="687"/>
    </row>
    <row r="1341" spans="2:75" ht="15.75" customHeight="1">
      <c r="B1341" s="363" t="s">
        <v>603</v>
      </c>
      <c r="C1341" s="364">
        <v>43140576000167</v>
      </c>
      <c r="D1341" s="365" t="s">
        <v>14</v>
      </c>
      <c r="E1341" s="365" t="s">
        <v>607</v>
      </c>
      <c r="F1341" s="365"/>
      <c r="G1341" s="366" t="s">
        <v>866</v>
      </c>
      <c r="H1341" s="366" t="s">
        <v>34</v>
      </c>
      <c r="I1341" s="366" t="s">
        <v>34</v>
      </c>
      <c r="J1341" s="366" t="s">
        <v>611</v>
      </c>
      <c r="K1341" s="367"/>
      <c r="L1341" s="368"/>
      <c r="M1341" s="368" t="s">
        <v>1418</v>
      </c>
      <c r="N1341" s="367">
        <v>609481</v>
      </c>
      <c r="O1341" s="367" t="s">
        <v>1321</v>
      </c>
      <c r="P1341" s="371">
        <v>44439</v>
      </c>
      <c r="Q1341" s="372">
        <v>1941946.19</v>
      </c>
      <c r="R1341" s="372">
        <v>2379221.3038095231</v>
      </c>
      <c r="S1341" s="367">
        <v>12</v>
      </c>
      <c r="T1341" s="369">
        <v>-0.22146539636422213</v>
      </c>
      <c r="U1341" s="369">
        <v>-2.8629264047193308</v>
      </c>
      <c r="V1341" s="369">
        <v>-0.1802532</v>
      </c>
      <c r="W1341" s="369">
        <v>-1.7670840789865236</v>
      </c>
      <c r="X1341" s="369" t="s">
        <v>1421</v>
      </c>
      <c r="Y1341" s="369" t="s">
        <v>1421</v>
      </c>
      <c r="Z1341" s="369" t="s">
        <v>1421</v>
      </c>
      <c r="AA1341" s="369" t="s">
        <v>1421</v>
      </c>
      <c r="AB1341" s="369">
        <v>0.22668326954560053</v>
      </c>
      <c r="AC1341" s="373">
        <v>-1.1923245194497731</v>
      </c>
      <c r="AD1341" s="555">
        <v>0</v>
      </c>
      <c r="AE1341" s="370" t="s">
        <v>2398</v>
      </c>
      <c r="AF1341" s="370" t="s">
        <v>2278</v>
      </c>
      <c r="AG1341" s="374" t="s">
        <v>1444</v>
      </c>
      <c r="AH1341" s="374" t="s">
        <v>2282</v>
      </c>
      <c r="AI1341" s="374">
        <v>100</v>
      </c>
      <c r="AJ1341" s="374">
        <v>100</v>
      </c>
      <c r="AK1341" s="374">
        <v>100</v>
      </c>
      <c r="AL1341" s="691">
        <v>9.0000000000000011E-3</v>
      </c>
      <c r="AM1341" s="691">
        <v>0.1</v>
      </c>
      <c r="AN1341" s="369" t="s">
        <v>34</v>
      </c>
      <c r="AO1341" s="367" t="s">
        <v>1324</v>
      </c>
      <c r="AP1341" s="370" t="s">
        <v>716</v>
      </c>
      <c r="AQ1341" s="376" t="s">
        <v>694</v>
      </c>
      <c r="AR1341" s="369">
        <v>2.9996999999999997E-3</v>
      </c>
      <c r="AS1341" s="369">
        <v>2.9996999999999997E-3</v>
      </c>
      <c r="AT1341" s="369"/>
      <c r="AX1341" s="680"/>
      <c r="AY1341" s="681"/>
      <c r="AZ1341" s="681"/>
      <c r="BA1341" s="681"/>
      <c r="BB1341" s="682"/>
      <c r="BC1341" s="681"/>
      <c r="BD1341" s="681"/>
      <c r="BE1341" s="681"/>
      <c r="BF1341" s="681"/>
      <c r="BG1341" s="682"/>
      <c r="BH1341" s="682"/>
      <c r="BI1341" s="683"/>
      <c r="BJ1341" s="683"/>
      <c r="BK1341" s="683"/>
      <c r="BL1341" s="682"/>
      <c r="BM1341" s="682"/>
      <c r="BN1341" s="682"/>
      <c r="BO1341" s="682"/>
      <c r="BP1341" s="682"/>
      <c r="BQ1341" s="682"/>
      <c r="BR1341" s="682"/>
      <c r="BS1341" s="682"/>
      <c r="BT1341" s="685"/>
      <c r="BU1341" s="686"/>
      <c r="BV1341" s="684"/>
      <c r="BW1341" s="687"/>
    </row>
    <row r="1342" spans="2:75" ht="15.75" customHeight="1">
      <c r="B1342" s="363" t="s">
        <v>500</v>
      </c>
      <c r="C1342" s="364">
        <v>42730566000119</v>
      </c>
      <c r="D1342" s="365" t="s">
        <v>14</v>
      </c>
      <c r="E1342" s="365" t="s">
        <v>607</v>
      </c>
      <c r="F1342" s="365" t="s">
        <v>860</v>
      </c>
      <c r="G1342" s="366"/>
      <c r="H1342" s="366" t="s">
        <v>34</v>
      </c>
      <c r="I1342" s="366" t="s">
        <v>34</v>
      </c>
      <c r="J1342" s="366" t="s">
        <v>611</v>
      </c>
      <c r="K1342" s="367" t="s">
        <v>48</v>
      </c>
      <c r="L1342" s="368"/>
      <c r="M1342" s="368" t="s">
        <v>1418</v>
      </c>
      <c r="N1342" s="367">
        <v>612421</v>
      </c>
      <c r="O1342" s="367" t="s">
        <v>1321</v>
      </c>
      <c r="P1342" s="371">
        <v>44407</v>
      </c>
      <c r="Q1342" s="372">
        <v>2755183.64</v>
      </c>
      <c r="R1342" s="372">
        <v>4224525.779722224</v>
      </c>
      <c r="S1342" s="367">
        <v>12</v>
      </c>
      <c r="T1342" s="369">
        <v>-0.41975965467749798</v>
      </c>
      <c r="U1342" s="369">
        <v>-5.4263149852796557</v>
      </c>
      <c r="V1342" s="369">
        <v>-0.37593467750940002</v>
      </c>
      <c r="W1342" s="369">
        <v>-3.6854168656411863</v>
      </c>
      <c r="X1342" s="369" t="s">
        <v>1421</v>
      </c>
      <c r="Y1342" s="369" t="s">
        <v>1421</v>
      </c>
      <c r="Z1342" s="369" t="s">
        <v>1421</v>
      </c>
      <c r="AA1342" s="369" t="s">
        <v>1421</v>
      </c>
      <c r="AB1342" s="369">
        <v>0.39362730451698785</v>
      </c>
      <c r="AC1342" s="373">
        <v>-1.2469777413957199</v>
      </c>
      <c r="AD1342" s="555">
        <v>0</v>
      </c>
      <c r="AE1342" s="370" t="s">
        <v>2398</v>
      </c>
      <c r="AF1342" s="370" t="s">
        <v>2278</v>
      </c>
      <c r="AG1342" s="374" t="s">
        <v>1444</v>
      </c>
      <c r="AH1342" s="374" t="s">
        <v>2282</v>
      </c>
      <c r="AI1342" s="374">
        <v>100</v>
      </c>
      <c r="AJ1342" s="374">
        <v>100</v>
      </c>
      <c r="AK1342" s="374">
        <v>100</v>
      </c>
      <c r="AL1342" s="691">
        <v>9.0000000000000011E-3</v>
      </c>
      <c r="AM1342" s="691">
        <v>0.1</v>
      </c>
      <c r="AN1342" s="369" t="s">
        <v>2296</v>
      </c>
      <c r="AO1342" s="367" t="s">
        <v>1324</v>
      </c>
      <c r="AP1342" s="370" t="s">
        <v>716</v>
      </c>
      <c r="AQ1342" s="376" t="s">
        <v>694</v>
      </c>
      <c r="AR1342" s="369">
        <v>2.9996999999999997E-3</v>
      </c>
      <c r="AS1342" s="369">
        <v>2.9996999999999997E-3</v>
      </c>
      <c r="AT1342" s="369"/>
      <c r="AX1342" s="680"/>
      <c r="AY1342" s="681"/>
      <c r="AZ1342" s="681"/>
      <c r="BA1342" s="681"/>
      <c r="BB1342" s="682"/>
      <c r="BC1342" s="681"/>
      <c r="BD1342" s="681"/>
      <c r="BE1342" s="681"/>
      <c r="BF1342" s="681"/>
      <c r="BG1342" s="682"/>
      <c r="BH1342" s="682"/>
      <c r="BI1342" s="683"/>
      <c r="BJ1342" s="683"/>
      <c r="BK1342" s="683"/>
      <c r="BL1342" s="682"/>
      <c r="BM1342" s="682"/>
      <c r="BN1342" s="682"/>
      <c r="BO1342" s="682"/>
      <c r="BP1342" s="682"/>
      <c r="BQ1342" s="682"/>
      <c r="BR1342" s="682"/>
      <c r="BS1342" s="682"/>
      <c r="BT1342" s="685"/>
      <c r="BU1342" s="686"/>
      <c r="BV1342" s="684"/>
      <c r="BW1342" s="687"/>
    </row>
    <row r="1343" spans="2:75" ht="15.75" customHeight="1">
      <c r="B1343" s="363" t="s">
        <v>501</v>
      </c>
      <c r="C1343" s="364">
        <v>34218661000100</v>
      </c>
      <c r="D1343" s="365" t="s">
        <v>14</v>
      </c>
      <c r="E1343" s="365" t="s">
        <v>607</v>
      </c>
      <c r="F1343" s="365" t="s">
        <v>860</v>
      </c>
      <c r="G1343" s="366"/>
      <c r="H1343" s="366" t="s">
        <v>34</v>
      </c>
      <c r="I1343" s="366" t="s">
        <v>34</v>
      </c>
      <c r="J1343" s="366" t="s">
        <v>611</v>
      </c>
      <c r="K1343" s="367" t="s">
        <v>48</v>
      </c>
      <c r="L1343" s="368"/>
      <c r="M1343" s="368" t="s">
        <v>1418</v>
      </c>
      <c r="N1343" s="367">
        <v>524085</v>
      </c>
      <c r="O1343" s="367" t="s">
        <v>1321</v>
      </c>
      <c r="P1343" s="371">
        <v>43766</v>
      </c>
      <c r="Q1343" s="372">
        <v>53591300.409999996</v>
      </c>
      <c r="R1343" s="372">
        <v>100829909.52777785</v>
      </c>
      <c r="S1343" s="367">
        <v>32</v>
      </c>
      <c r="T1343" s="369">
        <v>-0.51952103384147086</v>
      </c>
      <c r="U1343" s="369">
        <v>-6.7159498052947937</v>
      </c>
      <c r="V1343" s="369">
        <v>-0.59700885988016683</v>
      </c>
      <c r="W1343" s="369">
        <v>-5.8526830664206742</v>
      </c>
      <c r="X1343" s="369">
        <v>-0.50578268189564968</v>
      </c>
      <c r="Y1343" s="369">
        <v>-3.8354419575748344</v>
      </c>
      <c r="Z1343" s="369" t="s">
        <v>1421</v>
      </c>
      <c r="AA1343" s="369" t="s">
        <v>1421</v>
      </c>
      <c r="AB1343" s="369">
        <v>0.41579469179806217</v>
      </c>
      <c r="AC1343" s="373">
        <v>-2.2093409840185259</v>
      </c>
      <c r="AD1343" s="555">
        <v>0</v>
      </c>
      <c r="AE1343" s="370" t="s">
        <v>2398</v>
      </c>
      <c r="AF1343" s="370" t="s">
        <v>2278</v>
      </c>
      <c r="AG1343" s="374" t="s">
        <v>1444</v>
      </c>
      <c r="AH1343" s="374" t="s">
        <v>2279</v>
      </c>
      <c r="AI1343" s="374">
        <v>5000</v>
      </c>
      <c r="AJ1343" s="374">
        <v>100</v>
      </c>
      <c r="AK1343" s="374">
        <v>100</v>
      </c>
      <c r="AL1343" s="369">
        <v>9.0000000000000011E-3</v>
      </c>
      <c r="AM1343" s="369">
        <v>0.1</v>
      </c>
      <c r="AN1343" s="369" t="s">
        <v>2296</v>
      </c>
      <c r="AO1343" s="367" t="s">
        <v>1324</v>
      </c>
      <c r="AP1343" s="370" t="s">
        <v>716</v>
      </c>
      <c r="AQ1343" s="376" t="s">
        <v>687</v>
      </c>
      <c r="AR1343" s="369">
        <v>2.9996999999999997E-3</v>
      </c>
      <c r="AS1343" s="369">
        <v>2.9996999999999997E-3</v>
      </c>
      <c r="AT1343" s="369"/>
      <c r="AX1343" s="680"/>
      <c r="AY1343" s="681"/>
      <c r="AZ1343" s="681"/>
      <c r="BA1343" s="681"/>
      <c r="BB1343" s="682"/>
      <c r="BC1343" s="681"/>
      <c r="BD1343" s="681"/>
      <c r="BE1343" s="681"/>
      <c r="BF1343" s="681"/>
      <c r="BG1343" s="682"/>
      <c r="BH1343" s="682"/>
      <c r="BI1343" s="683"/>
      <c r="BJ1343" s="683"/>
      <c r="BK1343" s="683"/>
      <c r="BL1343" s="682"/>
      <c r="BM1343" s="682"/>
      <c r="BN1343" s="682"/>
      <c r="BO1343" s="682"/>
      <c r="BP1343" s="682"/>
      <c r="BQ1343" s="682"/>
      <c r="BR1343" s="682"/>
      <c r="BS1343" s="682"/>
      <c r="BT1343" s="685"/>
      <c r="BU1343" s="686"/>
      <c r="BV1343" s="684"/>
      <c r="BW1343" s="687"/>
    </row>
    <row r="1344" spans="2:75" ht="15.75" customHeight="1">
      <c r="B1344" s="363" t="s">
        <v>502</v>
      </c>
      <c r="C1344" s="364">
        <v>34218748000187</v>
      </c>
      <c r="D1344" s="365" t="s">
        <v>14</v>
      </c>
      <c r="E1344" s="365" t="s">
        <v>607</v>
      </c>
      <c r="F1344" s="365" t="s">
        <v>860</v>
      </c>
      <c r="G1344" s="366"/>
      <c r="H1344" s="366" t="s">
        <v>34</v>
      </c>
      <c r="I1344" s="366" t="s">
        <v>34</v>
      </c>
      <c r="J1344" s="366" t="s">
        <v>611</v>
      </c>
      <c r="K1344" s="367" t="s">
        <v>48</v>
      </c>
      <c r="L1344" s="368"/>
      <c r="M1344" s="368" t="s">
        <v>1418</v>
      </c>
      <c r="N1344" s="367">
        <v>518719</v>
      </c>
      <c r="O1344" s="367" t="s">
        <v>1321</v>
      </c>
      <c r="P1344" s="371">
        <v>43788</v>
      </c>
      <c r="Q1344" s="372">
        <v>18269505.289999999</v>
      </c>
      <c r="R1344" s="372">
        <v>36017573.316785738</v>
      </c>
      <c r="S1344" s="367">
        <v>12</v>
      </c>
      <c r="T1344" s="369">
        <v>-0.54072695643947899</v>
      </c>
      <c r="U1344" s="369">
        <v>-6.9900829057202269</v>
      </c>
      <c r="V1344" s="369">
        <v>-0.63332747749578322</v>
      </c>
      <c r="W1344" s="369">
        <v>-6.2087269588972314</v>
      </c>
      <c r="X1344" s="369">
        <v>-0.65249790945016173</v>
      </c>
      <c r="Y1344" s="369">
        <v>-4.9480101804896153</v>
      </c>
      <c r="Z1344" s="369" t="s">
        <v>1421</v>
      </c>
      <c r="AA1344" s="369" t="s">
        <v>1421</v>
      </c>
      <c r="AB1344" s="369">
        <v>0.423822732351533</v>
      </c>
      <c r="AC1344" s="373">
        <v>-2.3814289673176314</v>
      </c>
      <c r="AD1344" s="555">
        <v>0</v>
      </c>
      <c r="AE1344" s="370" t="s">
        <v>2398</v>
      </c>
      <c r="AF1344" s="370" t="s">
        <v>2278</v>
      </c>
      <c r="AG1344" s="374" t="s">
        <v>1444</v>
      </c>
      <c r="AH1344" s="374" t="s">
        <v>2282</v>
      </c>
      <c r="AI1344" s="374">
        <v>1000</v>
      </c>
      <c r="AJ1344" s="374">
        <v>100</v>
      </c>
      <c r="AK1344" s="374">
        <v>0</v>
      </c>
      <c r="AL1344" s="369">
        <v>7.1999999999999998E-3</v>
      </c>
      <c r="AM1344" s="369" t="s">
        <v>34</v>
      </c>
      <c r="AN1344" s="369" t="s">
        <v>2296</v>
      </c>
      <c r="AO1344" s="367" t="s">
        <v>1324</v>
      </c>
      <c r="AP1344" s="370" t="s">
        <v>13</v>
      </c>
      <c r="AQ1344" s="376" t="s">
        <v>668</v>
      </c>
      <c r="AR1344" s="369">
        <v>2.3997599999999999E-3</v>
      </c>
      <c r="AS1344" s="369">
        <v>2.3997599999999999E-3</v>
      </c>
      <c r="AT1344" s="369"/>
      <c r="AX1344" s="680"/>
      <c r="AY1344" s="681"/>
      <c r="AZ1344" s="681"/>
      <c r="BA1344" s="681"/>
      <c r="BB1344" s="682"/>
      <c r="BC1344" s="681"/>
      <c r="BD1344" s="681"/>
      <c r="BE1344" s="681"/>
      <c r="BF1344" s="681"/>
      <c r="BG1344" s="682"/>
      <c r="BH1344" s="682"/>
      <c r="BI1344" s="683"/>
      <c r="BJ1344" s="683"/>
      <c r="BK1344" s="683"/>
      <c r="BL1344" s="682"/>
      <c r="BM1344" s="682"/>
      <c r="BN1344" s="682"/>
      <c r="BO1344" s="682"/>
      <c r="BP1344" s="682"/>
      <c r="BQ1344" s="682"/>
      <c r="BR1344" s="682"/>
      <c r="BS1344" s="682"/>
      <c r="BT1344" s="685"/>
      <c r="BU1344" s="686"/>
      <c r="BV1344" s="684"/>
      <c r="BW1344" s="687"/>
    </row>
    <row r="1345" spans="2:75" ht="15.75" customHeight="1">
      <c r="B1345" s="363" t="s">
        <v>503</v>
      </c>
      <c r="C1345" s="364">
        <v>41373608000149</v>
      </c>
      <c r="D1345" s="365" t="s">
        <v>14</v>
      </c>
      <c r="E1345" s="365" t="s">
        <v>15</v>
      </c>
      <c r="F1345" s="365" t="s">
        <v>699</v>
      </c>
      <c r="G1345" s="366"/>
      <c r="H1345" s="366" t="s">
        <v>34</v>
      </c>
      <c r="I1345" s="366" t="s">
        <v>34</v>
      </c>
      <c r="J1345" s="366" t="s">
        <v>611</v>
      </c>
      <c r="K1345" s="367" t="s">
        <v>49</v>
      </c>
      <c r="L1345" s="368" t="s">
        <v>1339</v>
      </c>
      <c r="M1345" s="368" t="s">
        <v>1418</v>
      </c>
      <c r="N1345" s="367">
        <v>586511</v>
      </c>
      <c r="O1345" s="367" t="s">
        <v>1321</v>
      </c>
      <c r="P1345" s="371">
        <v>44313</v>
      </c>
      <c r="Q1345" s="372">
        <v>30612961.23</v>
      </c>
      <c r="R1345" s="372">
        <v>37371186.890277781</v>
      </c>
      <c r="S1345" s="367">
        <v>6</v>
      </c>
      <c r="T1345" s="369">
        <v>-0.16159617025368844</v>
      </c>
      <c r="U1345" s="369">
        <v>-2.0889852334310071</v>
      </c>
      <c r="V1345" s="369">
        <v>9.0976053026872172E-2</v>
      </c>
      <c r="W1345" s="369">
        <v>0.89186951950267479</v>
      </c>
      <c r="X1345" s="369" t="s">
        <v>1421</v>
      </c>
      <c r="Y1345" s="369" t="s">
        <v>1421</v>
      </c>
      <c r="Z1345" s="369" t="s">
        <v>1421</v>
      </c>
      <c r="AA1345" s="369" t="s">
        <v>1421</v>
      </c>
      <c r="AB1345" s="369">
        <v>0.49460922896876119</v>
      </c>
      <c r="AC1345" s="373">
        <v>0.23072819926486496</v>
      </c>
      <c r="AD1345" s="555">
        <v>0</v>
      </c>
      <c r="AE1345" s="370" t="s">
        <v>2398</v>
      </c>
      <c r="AF1345" s="370" t="s">
        <v>2278</v>
      </c>
      <c r="AG1345" s="374" t="s">
        <v>1444</v>
      </c>
      <c r="AH1345" s="374" t="s">
        <v>2282</v>
      </c>
      <c r="AI1345" s="374">
        <v>1000</v>
      </c>
      <c r="AJ1345" s="374">
        <v>100</v>
      </c>
      <c r="AK1345" s="374">
        <v>100</v>
      </c>
      <c r="AL1345" s="369">
        <v>9.0000000000000011E-3</v>
      </c>
      <c r="AM1345" s="369">
        <v>0.1</v>
      </c>
      <c r="AN1345" s="369" t="s">
        <v>34</v>
      </c>
      <c r="AO1345" s="367" t="s">
        <v>1324</v>
      </c>
      <c r="AP1345" s="370" t="s">
        <v>13</v>
      </c>
      <c r="AQ1345" s="376" t="s">
        <v>668</v>
      </c>
      <c r="AR1345" s="369">
        <v>2.9996999999999997E-3</v>
      </c>
      <c r="AS1345" s="369">
        <v>2.9996999999999997E-3</v>
      </c>
      <c r="AT1345" s="369"/>
      <c r="AX1345" s="680"/>
      <c r="AY1345" s="681"/>
      <c r="AZ1345" s="681"/>
      <c r="BA1345" s="681"/>
      <c r="BB1345" s="682"/>
      <c r="BC1345" s="681"/>
      <c r="BD1345" s="681"/>
      <c r="BE1345" s="681"/>
      <c r="BF1345" s="681"/>
      <c r="BG1345" s="682"/>
      <c r="BH1345" s="682"/>
      <c r="BI1345" s="683"/>
      <c r="BJ1345" s="683"/>
      <c r="BK1345" s="683"/>
      <c r="BL1345" s="682"/>
      <c r="BM1345" s="682"/>
      <c r="BN1345" s="682"/>
      <c r="BO1345" s="682"/>
      <c r="BP1345" s="682"/>
      <c r="BQ1345" s="682"/>
      <c r="BR1345" s="682"/>
      <c r="BS1345" s="682"/>
      <c r="BT1345" s="685"/>
      <c r="BU1345" s="686"/>
      <c r="BV1345" s="684"/>
      <c r="BW1345" s="687"/>
    </row>
    <row r="1346" spans="2:75" ht="15.75" customHeight="1">
      <c r="B1346" s="363" t="s">
        <v>544</v>
      </c>
      <c r="C1346" s="364">
        <v>30568854000130</v>
      </c>
      <c r="D1346" s="365" t="s">
        <v>13</v>
      </c>
      <c r="E1346" s="365" t="s">
        <v>615</v>
      </c>
      <c r="F1346" s="365" t="s">
        <v>619</v>
      </c>
      <c r="G1346" s="366" t="s">
        <v>34</v>
      </c>
      <c r="H1346" s="366" t="s">
        <v>1338</v>
      </c>
      <c r="I1346" s="366" t="s">
        <v>34</v>
      </c>
      <c r="J1346" s="366"/>
      <c r="K1346" s="367" t="s">
        <v>48</v>
      </c>
      <c r="L1346" s="368"/>
      <c r="M1346" s="368" t="s">
        <v>1418</v>
      </c>
      <c r="N1346" s="367">
        <v>502871</v>
      </c>
      <c r="O1346" s="367" t="s">
        <v>1321</v>
      </c>
      <c r="P1346" s="371">
        <v>43644</v>
      </c>
      <c r="Q1346" s="372">
        <v>753252810.39999998</v>
      </c>
      <c r="R1346" s="372">
        <v>1025623063.8825788</v>
      </c>
      <c r="S1346" s="367">
        <v>31</v>
      </c>
      <c r="T1346" s="369">
        <v>-7.8596002227564465E-2</v>
      </c>
      <c r="U1346" s="369">
        <v>-1.0160258612709614</v>
      </c>
      <c r="V1346" s="369">
        <v>-0.14765135656934658</v>
      </c>
      <c r="W1346" s="369">
        <v>-1.4474770014316229</v>
      </c>
      <c r="X1346" s="369">
        <v>-0.10092743115017822</v>
      </c>
      <c r="Y1346" s="369">
        <v>-0.76535104494444406</v>
      </c>
      <c r="Z1346" s="369">
        <v>-6.0410654100756078E-2</v>
      </c>
      <c r="AA1346" s="369">
        <v>-0.34339374233368242</v>
      </c>
      <c r="AB1346" s="369">
        <v>0.12618797076564367</v>
      </c>
      <c r="AC1346" s="373">
        <v>-1.972619031809733</v>
      </c>
      <c r="AD1346" s="555">
        <v>0</v>
      </c>
      <c r="AE1346" s="370" t="s">
        <v>2398</v>
      </c>
      <c r="AF1346" s="370" t="s">
        <v>2278</v>
      </c>
      <c r="AG1346" s="374" t="s">
        <v>1444</v>
      </c>
      <c r="AH1346" s="374" t="s">
        <v>2282</v>
      </c>
      <c r="AI1346" s="374">
        <v>1000</v>
      </c>
      <c r="AJ1346" s="374">
        <v>100</v>
      </c>
      <c r="AK1346" s="374">
        <v>100</v>
      </c>
      <c r="AL1346" s="691">
        <v>1.0500000000000001E-2</v>
      </c>
      <c r="AM1346" s="691">
        <v>0.15</v>
      </c>
      <c r="AN1346" s="369" t="s">
        <v>2296</v>
      </c>
      <c r="AO1346" s="367" t="s">
        <v>1324</v>
      </c>
      <c r="AP1346" s="370" t="s">
        <v>13</v>
      </c>
      <c r="AQ1346" s="376" t="s">
        <v>668</v>
      </c>
      <c r="AR1346" s="369">
        <v>3.49965E-3</v>
      </c>
      <c r="AS1346" s="369">
        <v>3.49965E-3</v>
      </c>
      <c r="AT1346" s="369"/>
      <c r="AX1346" s="680"/>
      <c r="AY1346" s="681"/>
      <c r="AZ1346" s="681"/>
      <c r="BA1346" s="681"/>
      <c r="BB1346" s="682"/>
      <c r="BC1346" s="681"/>
      <c r="BD1346" s="681"/>
      <c r="BE1346" s="681"/>
      <c r="BF1346" s="681"/>
      <c r="BG1346" s="682"/>
      <c r="BH1346" s="682"/>
      <c r="BI1346" s="683"/>
      <c r="BJ1346" s="683"/>
      <c r="BK1346" s="683"/>
      <c r="BL1346" s="682"/>
      <c r="BM1346" s="682"/>
      <c r="BN1346" s="682"/>
      <c r="BO1346" s="682"/>
      <c r="BP1346" s="682"/>
      <c r="BQ1346" s="682"/>
      <c r="BR1346" s="682"/>
      <c r="BS1346" s="682"/>
      <c r="BT1346" s="685"/>
      <c r="BU1346" s="686"/>
      <c r="BV1346" s="684"/>
      <c r="BW1346" s="687"/>
    </row>
    <row r="1347" spans="2:75" ht="15.75" customHeight="1">
      <c r="B1347" s="363" t="s">
        <v>1258</v>
      </c>
      <c r="C1347" s="364">
        <v>44209582000196</v>
      </c>
      <c r="D1347" s="365" t="s">
        <v>14</v>
      </c>
      <c r="E1347" s="365" t="s">
        <v>15</v>
      </c>
      <c r="F1347" s="365" t="s">
        <v>701</v>
      </c>
      <c r="G1347" s="366"/>
      <c r="H1347" s="366" t="s">
        <v>34</v>
      </c>
      <c r="I1347" s="366" t="s">
        <v>34</v>
      </c>
      <c r="J1347" s="366" t="s">
        <v>611</v>
      </c>
      <c r="K1347" s="367" t="s">
        <v>49</v>
      </c>
      <c r="L1347" s="368"/>
      <c r="M1347" s="368" t="s">
        <v>1418</v>
      </c>
      <c r="N1347" s="367">
        <v>624985</v>
      </c>
      <c r="O1347" s="367" t="s">
        <v>1321</v>
      </c>
      <c r="P1347" s="371">
        <v>44523</v>
      </c>
      <c r="Q1347" s="372">
        <v>2839068.09</v>
      </c>
      <c r="R1347" s="372" t="s">
        <v>1421</v>
      </c>
      <c r="S1347" s="367">
        <v>7</v>
      </c>
      <c r="T1347" s="369">
        <v>-0.57893674741405854</v>
      </c>
      <c r="U1347" s="369">
        <v>-7.4840283314878908</v>
      </c>
      <c r="V1347" s="369" t="s">
        <v>1421</v>
      </c>
      <c r="W1347" s="369" t="s">
        <v>1421</v>
      </c>
      <c r="X1347" s="369" t="s">
        <v>1421</v>
      </c>
      <c r="Y1347" s="369" t="s">
        <v>1421</v>
      </c>
      <c r="Z1347" s="369" t="s">
        <v>1421</v>
      </c>
      <c r="AA1347" s="369" t="s">
        <v>1421</v>
      </c>
      <c r="AB1347" s="369" t="s">
        <v>1421</v>
      </c>
      <c r="AC1347" s="373" t="s">
        <v>1421</v>
      </c>
      <c r="AD1347" s="555">
        <v>0</v>
      </c>
      <c r="AE1347" s="370" t="s">
        <v>2398</v>
      </c>
      <c r="AF1347" s="370" t="s">
        <v>2278</v>
      </c>
      <c r="AG1347" s="374" t="s">
        <v>1444</v>
      </c>
      <c r="AH1347" s="374" t="s">
        <v>2282</v>
      </c>
      <c r="AI1347" s="374">
        <v>1000</v>
      </c>
      <c r="AJ1347" s="374">
        <v>100</v>
      </c>
      <c r="AK1347" s="374">
        <v>100</v>
      </c>
      <c r="AL1347" s="369">
        <v>3.4000000000000002E-3</v>
      </c>
      <c r="AM1347" s="369" t="s">
        <v>34</v>
      </c>
      <c r="AN1347" s="369" t="s">
        <v>2296</v>
      </c>
      <c r="AO1347" s="367" t="s">
        <v>1324</v>
      </c>
      <c r="AP1347" s="370" t="s">
        <v>13</v>
      </c>
      <c r="AQ1347" s="376" t="s">
        <v>671</v>
      </c>
      <c r="AR1347" s="369">
        <v>1.1332199999999999E-3</v>
      </c>
      <c r="AS1347" s="369">
        <v>1.1332199999999999E-3</v>
      </c>
      <c r="AT1347" s="369"/>
      <c r="AX1347" s="680"/>
      <c r="AY1347" s="681"/>
      <c r="AZ1347" s="681"/>
      <c r="BA1347" s="681"/>
      <c r="BB1347" s="682"/>
      <c r="BC1347" s="681"/>
      <c r="BD1347" s="681"/>
      <c r="BE1347" s="681"/>
      <c r="BF1347" s="681"/>
      <c r="BG1347" s="682"/>
      <c r="BH1347" s="682"/>
      <c r="BI1347" s="683"/>
      <c r="BJ1347" s="683"/>
      <c r="BK1347" s="683"/>
      <c r="BL1347" s="682"/>
      <c r="BM1347" s="682"/>
      <c r="BN1347" s="682"/>
      <c r="BO1347" s="682"/>
      <c r="BP1347" s="682"/>
      <c r="BQ1347" s="682"/>
      <c r="BR1347" s="682"/>
      <c r="BS1347" s="682"/>
      <c r="BT1347" s="685"/>
      <c r="BU1347" s="686"/>
      <c r="BV1347" s="684"/>
      <c r="BW1347" s="687"/>
    </row>
    <row r="1348" spans="2:75" ht="15.75" customHeight="1">
      <c r="B1348" s="363" t="s">
        <v>1259</v>
      </c>
      <c r="C1348" s="364">
        <v>41545885000191</v>
      </c>
      <c r="D1348" s="365" t="s">
        <v>14</v>
      </c>
      <c r="E1348" s="365" t="s">
        <v>15</v>
      </c>
      <c r="F1348" s="365" t="s">
        <v>701</v>
      </c>
      <c r="G1348" s="366"/>
      <c r="H1348" s="366" t="s">
        <v>34</v>
      </c>
      <c r="I1348" s="366" t="s">
        <v>34</v>
      </c>
      <c r="J1348" s="366" t="s">
        <v>611</v>
      </c>
      <c r="K1348" s="367" t="s">
        <v>49</v>
      </c>
      <c r="L1348" s="368"/>
      <c r="M1348" s="368" t="s">
        <v>1418</v>
      </c>
      <c r="N1348" s="367">
        <v>612618</v>
      </c>
      <c r="O1348" s="367" t="s">
        <v>1321</v>
      </c>
      <c r="P1348" s="371">
        <v>44306</v>
      </c>
      <c r="Q1348" s="372">
        <v>15826624.210000001</v>
      </c>
      <c r="R1348" s="372">
        <v>36201364.435357116</v>
      </c>
      <c r="S1348" s="367">
        <v>7</v>
      </c>
      <c r="T1348" s="369">
        <v>-0.62555273568232628</v>
      </c>
      <c r="U1348" s="369">
        <v>-8.0866423104041498</v>
      </c>
      <c r="V1348" s="369">
        <v>-0.63444031253798339</v>
      </c>
      <c r="W1348" s="369">
        <v>-6.2196364633365988</v>
      </c>
      <c r="X1348" s="369" t="s">
        <v>1421</v>
      </c>
      <c r="Y1348" s="369" t="s">
        <v>1421</v>
      </c>
      <c r="Z1348" s="369" t="s">
        <v>1421</v>
      </c>
      <c r="AA1348" s="369" t="s">
        <v>1421</v>
      </c>
      <c r="AB1348" s="369">
        <v>0.76584828571467956</v>
      </c>
      <c r="AC1348" s="373">
        <v>-1.0537153241735926</v>
      </c>
      <c r="AD1348" s="555">
        <v>0</v>
      </c>
      <c r="AE1348" s="370" t="s">
        <v>2398</v>
      </c>
      <c r="AF1348" s="370" t="s">
        <v>2278</v>
      </c>
      <c r="AG1348" s="374" t="s">
        <v>1444</v>
      </c>
      <c r="AH1348" s="374" t="s">
        <v>2282</v>
      </c>
      <c r="AI1348" s="374">
        <v>0</v>
      </c>
      <c r="AJ1348" s="374">
        <v>0</v>
      </c>
      <c r="AK1348" s="374">
        <v>0</v>
      </c>
      <c r="AL1348" s="369">
        <v>5.0000000000000001E-4</v>
      </c>
      <c r="AM1348" s="369" t="s">
        <v>34</v>
      </c>
      <c r="AN1348" s="369" t="s">
        <v>34</v>
      </c>
      <c r="AO1348" s="367" t="s">
        <v>1324</v>
      </c>
      <c r="AP1348" s="370" t="s">
        <v>13</v>
      </c>
      <c r="AQ1348" s="376" t="s">
        <v>671</v>
      </c>
      <c r="AR1348" s="369">
        <v>1.6664999999999998E-4</v>
      </c>
      <c r="AS1348" s="369">
        <v>1.6664999999999998E-4</v>
      </c>
      <c r="AT1348" s="369"/>
      <c r="AX1348" s="680"/>
      <c r="AY1348" s="681"/>
      <c r="AZ1348" s="681"/>
      <c r="BA1348" s="681"/>
      <c r="BB1348" s="682"/>
      <c r="BC1348" s="681"/>
      <c r="BD1348" s="681"/>
      <c r="BE1348" s="681"/>
      <c r="BF1348" s="681"/>
      <c r="BG1348" s="682"/>
      <c r="BH1348" s="682"/>
      <c r="BI1348" s="683"/>
      <c r="BJ1348" s="683"/>
      <c r="BK1348" s="683"/>
      <c r="BL1348" s="682"/>
      <c r="BM1348" s="682"/>
      <c r="BN1348" s="682"/>
      <c r="BO1348" s="682"/>
      <c r="BP1348" s="682"/>
      <c r="BQ1348" s="682"/>
      <c r="BR1348" s="682"/>
      <c r="BS1348" s="682"/>
      <c r="BT1348" s="685"/>
      <c r="BU1348" s="686"/>
      <c r="BV1348" s="684"/>
      <c r="BW1348" s="687"/>
    </row>
    <row r="1349" spans="2:75" ht="15.75" customHeight="1">
      <c r="B1349" s="363" t="s">
        <v>1260</v>
      </c>
      <c r="C1349" s="364">
        <v>43508446000134</v>
      </c>
      <c r="D1349" s="365" t="s">
        <v>14</v>
      </c>
      <c r="E1349" s="365" t="s">
        <v>15</v>
      </c>
      <c r="F1349" s="365" t="s">
        <v>701</v>
      </c>
      <c r="G1349" s="366"/>
      <c r="H1349" s="366" t="s">
        <v>34</v>
      </c>
      <c r="I1349" s="366" t="s">
        <v>34</v>
      </c>
      <c r="J1349" s="366" t="s">
        <v>611</v>
      </c>
      <c r="K1349" s="367" t="s">
        <v>49</v>
      </c>
      <c r="L1349" s="368"/>
      <c r="M1349" s="368" t="s">
        <v>1418</v>
      </c>
      <c r="N1349" s="367">
        <v>615986</v>
      </c>
      <c r="O1349" s="367" t="s">
        <v>1321</v>
      </c>
      <c r="P1349" s="371">
        <v>44469</v>
      </c>
      <c r="Q1349" s="372">
        <v>6457112.3899999997</v>
      </c>
      <c r="R1349" s="372" t="s">
        <v>1421</v>
      </c>
      <c r="S1349" s="367">
        <v>7</v>
      </c>
      <c r="T1349" s="369">
        <v>-0.7147110391915118</v>
      </c>
      <c r="U1349" s="369">
        <v>-9.2392091019070399</v>
      </c>
      <c r="V1349" s="369" t="s">
        <v>1421</v>
      </c>
      <c r="W1349" s="369" t="s">
        <v>1421</v>
      </c>
      <c r="X1349" s="369" t="s">
        <v>1421</v>
      </c>
      <c r="Y1349" s="369" t="s">
        <v>1421</v>
      </c>
      <c r="Z1349" s="369" t="s">
        <v>1421</v>
      </c>
      <c r="AA1349" s="369" t="s">
        <v>1421</v>
      </c>
      <c r="AB1349" s="369" t="s">
        <v>1421</v>
      </c>
      <c r="AC1349" s="373" t="s">
        <v>1421</v>
      </c>
      <c r="AD1349" s="555">
        <v>0</v>
      </c>
      <c r="AE1349" s="370" t="s">
        <v>2398</v>
      </c>
      <c r="AF1349" s="370" t="s">
        <v>2278</v>
      </c>
      <c r="AG1349" s="374" t="s">
        <v>1444</v>
      </c>
      <c r="AH1349" s="374" t="s">
        <v>2282</v>
      </c>
      <c r="AI1349" s="374">
        <v>0</v>
      </c>
      <c r="AJ1349" s="374">
        <v>0</v>
      </c>
      <c r="AK1349" s="374">
        <v>0</v>
      </c>
      <c r="AL1349" s="369">
        <v>3.4000000000000002E-3</v>
      </c>
      <c r="AM1349" s="369" t="s">
        <v>34</v>
      </c>
      <c r="AN1349" s="369" t="s">
        <v>2296</v>
      </c>
      <c r="AO1349" s="367" t="s">
        <v>1324</v>
      </c>
      <c r="AP1349" s="370" t="s">
        <v>13</v>
      </c>
      <c r="AQ1349" s="376" t="s">
        <v>671</v>
      </c>
      <c r="AR1349" s="369">
        <v>1.1332199999999999E-3</v>
      </c>
      <c r="AS1349" s="369">
        <v>1.1332199999999999E-3</v>
      </c>
      <c r="AT1349" s="369"/>
      <c r="AX1349" s="680"/>
      <c r="AY1349" s="681"/>
      <c r="AZ1349" s="681"/>
      <c r="BA1349" s="681"/>
      <c r="BB1349" s="682"/>
      <c r="BC1349" s="681"/>
      <c r="BD1349" s="681"/>
      <c r="BE1349" s="681"/>
      <c r="BF1349" s="681"/>
      <c r="BG1349" s="682"/>
      <c r="BH1349" s="682"/>
      <c r="BI1349" s="683"/>
      <c r="BJ1349" s="683"/>
      <c r="BK1349" s="683"/>
      <c r="BL1349" s="682"/>
      <c r="BM1349" s="682"/>
      <c r="BN1349" s="682"/>
      <c r="BO1349" s="682"/>
      <c r="BP1349" s="682"/>
      <c r="BQ1349" s="682"/>
      <c r="BR1349" s="682"/>
      <c r="BS1349" s="682"/>
      <c r="BT1349" s="685"/>
      <c r="BU1349" s="686"/>
      <c r="BV1349" s="684"/>
      <c r="BW1349" s="687"/>
    </row>
    <row r="1350" spans="2:75" ht="15.75" customHeight="1">
      <c r="B1350" s="363" t="s">
        <v>1261</v>
      </c>
      <c r="C1350" s="364">
        <v>44026806000124</v>
      </c>
      <c r="D1350" s="365" t="s">
        <v>14</v>
      </c>
      <c r="E1350" s="365" t="s">
        <v>15</v>
      </c>
      <c r="F1350" s="365" t="s">
        <v>701</v>
      </c>
      <c r="G1350" s="366"/>
      <c r="H1350" s="366" t="s">
        <v>34</v>
      </c>
      <c r="I1350" s="366" t="s">
        <v>34</v>
      </c>
      <c r="J1350" s="366" t="s">
        <v>611</v>
      </c>
      <c r="K1350" s="367" t="s">
        <v>49</v>
      </c>
      <c r="L1350" s="368"/>
      <c r="M1350" s="368" t="s">
        <v>1418</v>
      </c>
      <c r="N1350" s="367">
        <v>626082</v>
      </c>
      <c r="O1350" s="367" t="s">
        <v>1321</v>
      </c>
      <c r="P1350" s="371">
        <v>44530</v>
      </c>
      <c r="Q1350" s="372">
        <v>4242281.0199999996</v>
      </c>
      <c r="R1350" s="372" t="s">
        <v>1421</v>
      </c>
      <c r="S1350" s="367">
        <v>7</v>
      </c>
      <c r="T1350" s="369">
        <v>-0.62098168035260093</v>
      </c>
      <c r="U1350" s="369">
        <v>-8.0275513859719574</v>
      </c>
      <c r="V1350" s="369" t="s">
        <v>1421</v>
      </c>
      <c r="W1350" s="369" t="s">
        <v>1421</v>
      </c>
      <c r="X1350" s="369" t="s">
        <v>1421</v>
      </c>
      <c r="Y1350" s="369" t="s">
        <v>1421</v>
      </c>
      <c r="Z1350" s="369" t="s">
        <v>1421</v>
      </c>
      <c r="AA1350" s="369" t="s">
        <v>1421</v>
      </c>
      <c r="AB1350" s="369" t="s">
        <v>1421</v>
      </c>
      <c r="AC1350" s="373" t="s">
        <v>1421</v>
      </c>
      <c r="AD1350" s="555">
        <v>0</v>
      </c>
      <c r="AE1350" s="370" t="s">
        <v>2398</v>
      </c>
      <c r="AF1350" s="370" t="s">
        <v>2278</v>
      </c>
      <c r="AG1350" s="374" t="s">
        <v>1444</v>
      </c>
      <c r="AH1350" s="374" t="s">
        <v>2282</v>
      </c>
      <c r="AI1350" s="374">
        <v>1000</v>
      </c>
      <c r="AJ1350" s="374">
        <v>100</v>
      </c>
      <c r="AK1350" s="374">
        <v>100</v>
      </c>
      <c r="AL1350" s="369">
        <v>3.4000000000000002E-3</v>
      </c>
      <c r="AM1350" s="369" t="s">
        <v>34</v>
      </c>
      <c r="AN1350" s="369" t="s">
        <v>2296</v>
      </c>
      <c r="AO1350" s="367" t="s">
        <v>1324</v>
      </c>
      <c r="AP1350" s="370" t="s">
        <v>13</v>
      </c>
      <c r="AQ1350" s="376" t="s">
        <v>671</v>
      </c>
      <c r="AR1350" s="369">
        <v>1.1332199999999999E-3</v>
      </c>
      <c r="AS1350" s="369">
        <v>1.1332199999999999E-3</v>
      </c>
      <c r="AT1350" s="369"/>
      <c r="AX1350" s="680"/>
      <c r="AY1350" s="681"/>
      <c r="AZ1350" s="681"/>
      <c r="BA1350" s="681"/>
      <c r="BB1350" s="682"/>
      <c r="BC1350" s="681"/>
      <c r="BD1350" s="681"/>
      <c r="BE1350" s="681"/>
      <c r="BF1350" s="681"/>
      <c r="BG1350" s="682"/>
      <c r="BH1350" s="682"/>
      <c r="BI1350" s="683"/>
      <c r="BJ1350" s="683"/>
      <c r="BK1350" s="683"/>
      <c r="BL1350" s="682"/>
      <c r="BM1350" s="682"/>
      <c r="BN1350" s="682"/>
      <c r="BO1350" s="682"/>
      <c r="BP1350" s="682"/>
      <c r="BQ1350" s="682"/>
      <c r="BR1350" s="682"/>
      <c r="BS1350" s="682"/>
      <c r="BT1350" s="685"/>
      <c r="BU1350" s="686"/>
      <c r="BV1350" s="684"/>
      <c r="BW1350" s="687"/>
    </row>
    <row r="1351" spans="2:75" ht="15.75" customHeight="1">
      <c r="B1351" s="363" t="s">
        <v>504</v>
      </c>
      <c r="C1351" s="364">
        <v>41033759000158</v>
      </c>
      <c r="D1351" s="365" t="s">
        <v>14</v>
      </c>
      <c r="E1351" s="365" t="s">
        <v>15</v>
      </c>
      <c r="F1351" s="365" t="s">
        <v>701</v>
      </c>
      <c r="G1351" s="366"/>
      <c r="H1351" s="366" t="s">
        <v>34</v>
      </c>
      <c r="I1351" s="366" t="s">
        <v>34</v>
      </c>
      <c r="J1351" s="366" t="s">
        <v>611</v>
      </c>
      <c r="K1351" s="367" t="s">
        <v>49</v>
      </c>
      <c r="L1351" s="368"/>
      <c r="M1351" s="368" t="s">
        <v>1418</v>
      </c>
      <c r="N1351" s="367">
        <v>582220</v>
      </c>
      <c r="O1351" s="367" t="s">
        <v>1321</v>
      </c>
      <c r="P1351" s="371">
        <v>44286</v>
      </c>
      <c r="Q1351" s="372">
        <v>13910600.789999999</v>
      </c>
      <c r="R1351" s="372">
        <v>31247184.779047657</v>
      </c>
      <c r="S1351" s="367">
        <v>13</v>
      </c>
      <c r="T1351" s="369">
        <v>-0.67852922984666231</v>
      </c>
      <c r="U1351" s="369">
        <v>-8.7714797904911261</v>
      </c>
      <c r="V1351" s="369">
        <v>-0.7629229022466294</v>
      </c>
      <c r="W1351" s="369">
        <v>-7.4791954542510792</v>
      </c>
      <c r="X1351" s="369" t="s">
        <v>1421</v>
      </c>
      <c r="Y1351" s="369" t="s">
        <v>1421</v>
      </c>
      <c r="Z1351" s="369" t="s">
        <v>1421</v>
      </c>
      <c r="AA1351" s="369" t="s">
        <v>1421</v>
      </c>
      <c r="AB1351" s="369">
        <v>0.73810565027833686</v>
      </c>
      <c r="AC1351" s="373">
        <v>-1.7001171527966417</v>
      </c>
      <c r="AD1351" s="555">
        <v>41395280000161</v>
      </c>
      <c r="AE1351" s="370" t="s">
        <v>2398</v>
      </c>
      <c r="AF1351" s="370" t="s">
        <v>2278</v>
      </c>
      <c r="AG1351" s="374" t="s">
        <v>1444</v>
      </c>
      <c r="AH1351" s="374" t="s">
        <v>2279</v>
      </c>
      <c r="AI1351" s="374">
        <v>0</v>
      </c>
      <c r="AJ1351" s="374">
        <v>0</v>
      </c>
      <c r="AK1351" s="374">
        <v>0</v>
      </c>
      <c r="AL1351" s="369">
        <v>5.0000000000000001E-4</v>
      </c>
      <c r="AM1351" s="369" t="s">
        <v>34</v>
      </c>
      <c r="AN1351" s="369" t="s">
        <v>34</v>
      </c>
      <c r="AO1351" s="367" t="s">
        <v>1324</v>
      </c>
      <c r="AP1351" s="370" t="s">
        <v>13</v>
      </c>
      <c r="AQ1351" s="376" t="s">
        <v>679</v>
      </c>
      <c r="AR1351" s="369">
        <v>1.6664999999999998E-4</v>
      </c>
      <c r="AS1351" s="369">
        <v>1.6664999999999998E-4</v>
      </c>
      <c r="AT1351" s="369"/>
      <c r="AX1351" s="680"/>
      <c r="AY1351" s="681"/>
      <c r="AZ1351" s="681"/>
      <c r="BA1351" s="681"/>
      <c r="BB1351" s="682"/>
      <c r="BC1351" s="681"/>
      <c r="BD1351" s="681"/>
      <c r="BE1351" s="681"/>
      <c r="BF1351" s="681"/>
      <c r="BG1351" s="682"/>
      <c r="BH1351" s="682"/>
      <c r="BI1351" s="683"/>
      <c r="BJ1351" s="683"/>
      <c r="BK1351" s="683"/>
      <c r="BL1351" s="682"/>
      <c r="BM1351" s="682"/>
      <c r="BN1351" s="682"/>
      <c r="BO1351" s="682"/>
      <c r="BP1351" s="682"/>
      <c r="BQ1351" s="682"/>
      <c r="BR1351" s="682"/>
      <c r="BS1351" s="682"/>
      <c r="BT1351" s="685"/>
      <c r="BU1351" s="686"/>
      <c r="BV1351" s="684"/>
      <c r="BW1351" s="687"/>
    </row>
    <row r="1352" spans="2:75" ht="15.75" customHeight="1">
      <c r="B1352" s="363" t="s">
        <v>505</v>
      </c>
      <c r="C1352" s="364">
        <v>36380409000128</v>
      </c>
      <c r="D1352" s="365" t="s">
        <v>14</v>
      </c>
      <c r="E1352" s="365" t="s">
        <v>15</v>
      </c>
      <c r="F1352" s="365" t="s">
        <v>701</v>
      </c>
      <c r="G1352" s="366"/>
      <c r="H1352" s="366" t="s">
        <v>34</v>
      </c>
      <c r="I1352" s="366" t="s">
        <v>34</v>
      </c>
      <c r="J1352" s="366" t="s">
        <v>611</v>
      </c>
      <c r="K1352" s="367" t="s">
        <v>49</v>
      </c>
      <c r="L1352" s="368"/>
      <c r="M1352" s="368" t="s">
        <v>1418</v>
      </c>
      <c r="N1352" s="367">
        <v>530026</v>
      </c>
      <c r="O1352" s="367" t="s">
        <v>1321</v>
      </c>
      <c r="P1352" s="371">
        <v>43889</v>
      </c>
      <c r="Q1352" s="372">
        <v>44579718.979999997</v>
      </c>
      <c r="R1352" s="372">
        <v>68740373.194880933</v>
      </c>
      <c r="S1352" s="367">
        <v>7</v>
      </c>
      <c r="T1352" s="369">
        <v>-0.25004122223342951</v>
      </c>
      <c r="U1352" s="369">
        <v>-3.2323316831993596</v>
      </c>
      <c r="V1352" s="369">
        <v>-0.1762237845980863</v>
      </c>
      <c r="W1352" s="369">
        <v>-1.7275823347492796</v>
      </c>
      <c r="X1352" s="369">
        <v>-1.1825893803525389E-3</v>
      </c>
      <c r="Y1352" s="369">
        <v>-8.9677901010504421E-3</v>
      </c>
      <c r="Z1352" s="369" t="s">
        <v>1421</v>
      </c>
      <c r="AA1352" s="369" t="s">
        <v>1421</v>
      </c>
      <c r="AB1352" s="369">
        <v>0.16101987075846294</v>
      </c>
      <c r="AC1352" s="373">
        <v>-1.7267459813888817</v>
      </c>
      <c r="AD1352" s="555">
        <v>0</v>
      </c>
      <c r="AE1352" s="370" t="s">
        <v>2398</v>
      </c>
      <c r="AF1352" s="370" t="s">
        <v>2278</v>
      </c>
      <c r="AG1352" s="374" t="s">
        <v>1444</v>
      </c>
      <c r="AH1352" s="374" t="s">
        <v>2282</v>
      </c>
      <c r="AI1352" s="374">
        <v>1000</v>
      </c>
      <c r="AJ1352" s="374">
        <v>0</v>
      </c>
      <c r="AK1352" s="374">
        <v>0</v>
      </c>
      <c r="AL1352" s="369">
        <v>5.0000000000000001E-4</v>
      </c>
      <c r="AM1352" s="369" t="s">
        <v>34</v>
      </c>
      <c r="AN1352" s="369" t="s">
        <v>34</v>
      </c>
      <c r="AO1352" s="367" t="s">
        <v>1324</v>
      </c>
      <c r="AP1352" s="370" t="s">
        <v>13</v>
      </c>
      <c r="AQ1352" s="376" t="s">
        <v>668</v>
      </c>
      <c r="AR1352" s="369">
        <v>1.6664999999999998E-4</v>
      </c>
      <c r="AS1352" s="369">
        <v>1.6664999999999998E-4</v>
      </c>
      <c r="AT1352" s="369"/>
      <c r="AX1352" s="680"/>
      <c r="AY1352" s="681"/>
      <c r="AZ1352" s="681"/>
      <c r="BA1352" s="681"/>
      <c r="BB1352" s="682"/>
      <c r="BC1352" s="681"/>
      <c r="BD1352" s="681"/>
      <c r="BE1352" s="681"/>
      <c r="BF1352" s="681"/>
      <c r="BG1352" s="682"/>
      <c r="BH1352" s="682"/>
      <c r="BI1352" s="683"/>
      <c r="BJ1352" s="683"/>
      <c r="BK1352" s="683"/>
      <c r="BL1352" s="682"/>
      <c r="BM1352" s="682"/>
      <c r="BN1352" s="682"/>
      <c r="BO1352" s="682"/>
      <c r="BP1352" s="682"/>
      <c r="BQ1352" s="682"/>
      <c r="BR1352" s="682"/>
      <c r="BS1352" s="682"/>
      <c r="BT1352" s="685"/>
      <c r="BU1352" s="686"/>
      <c r="BV1352" s="684"/>
      <c r="BW1352" s="687"/>
    </row>
    <row r="1353" spans="2:75" ht="15.75" customHeight="1">
      <c r="B1353" s="363" t="s">
        <v>604</v>
      </c>
      <c r="C1353" s="364">
        <v>43508005000132</v>
      </c>
      <c r="D1353" s="365" t="s">
        <v>14</v>
      </c>
      <c r="E1353" s="365" t="s">
        <v>15</v>
      </c>
      <c r="F1353" s="365" t="s">
        <v>701</v>
      </c>
      <c r="G1353" s="366"/>
      <c r="H1353" s="366" t="s">
        <v>34</v>
      </c>
      <c r="I1353" s="366" t="s">
        <v>34</v>
      </c>
      <c r="J1353" s="366" t="s">
        <v>611</v>
      </c>
      <c r="K1353" s="367" t="s">
        <v>49</v>
      </c>
      <c r="L1353" s="368"/>
      <c r="M1353" s="368" t="s">
        <v>34</v>
      </c>
      <c r="N1353" s="367">
        <v>616052</v>
      </c>
      <c r="O1353" s="367" t="s">
        <v>1321</v>
      </c>
      <c r="P1353" s="371">
        <v>44469</v>
      </c>
      <c r="Q1353" s="372">
        <v>9410341.4000000004</v>
      </c>
      <c r="R1353" s="372" t="s">
        <v>1421</v>
      </c>
      <c r="S1353" s="367">
        <v>13</v>
      </c>
      <c r="T1353" s="369">
        <v>-0.78726785015839951</v>
      </c>
      <c r="U1353" s="369">
        <v>-10.177165159013621</v>
      </c>
      <c r="V1353" s="369" t="s">
        <v>1421</v>
      </c>
      <c r="W1353" s="369" t="s">
        <v>1421</v>
      </c>
      <c r="X1353" s="369" t="s">
        <v>1421</v>
      </c>
      <c r="Y1353" s="369" t="s">
        <v>1421</v>
      </c>
      <c r="Z1353" s="369" t="s">
        <v>1421</v>
      </c>
      <c r="AA1353" s="369" t="s">
        <v>1421</v>
      </c>
      <c r="AB1353" s="369" t="s">
        <v>1421</v>
      </c>
      <c r="AC1353" s="373" t="s">
        <v>1421</v>
      </c>
      <c r="AD1353" s="555">
        <v>42682760000176</v>
      </c>
      <c r="AE1353" s="370" t="s">
        <v>2398</v>
      </c>
      <c r="AF1353" s="370" t="s">
        <v>2278</v>
      </c>
      <c r="AG1353" s="374" t="s">
        <v>1444</v>
      </c>
      <c r="AH1353" s="374" t="s">
        <v>2279</v>
      </c>
      <c r="AI1353" s="374">
        <v>0</v>
      </c>
      <c r="AJ1353" s="374">
        <v>0</v>
      </c>
      <c r="AK1353" s="374">
        <v>0</v>
      </c>
      <c r="AL1353" s="369">
        <v>1.3999999999999999E-2</v>
      </c>
      <c r="AM1353" s="369">
        <v>0.2</v>
      </c>
      <c r="AN1353" s="369" t="s">
        <v>2296</v>
      </c>
      <c r="AO1353" s="367" t="s">
        <v>1324</v>
      </c>
      <c r="AP1353" s="370" t="s">
        <v>13</v>
      </c>
      <c r="AQ1353" s="376" t="s">
        <v>679</v>
      </c>
      <c r="AR1353" s="369">
        <v>4.6661999999999997E-3</v>
      </c>
      <c r="AS1353" s="369">
        <v>4.6661999999999997E-3</v>
      </c>
      <c r="AT1353" s="369"/>
      <c r="AX1353" s="680"/>
      <c r="AY1353" s="681"/>
      <c r="AZ1353" s="681"/>
      <c r="BA1353" s="681"/>
      <c r="BB1353" s="682"/>
      <c r="BC1353" s="681"/>
      <c r="BD1353" s="681"/>
      <c r="BE1353" s="681"/>
      <c r="BF1353" s="681"/>
      <c r="BG1353" s="682"/>
      <c r="BH1353" s="682"/>
      <c r="BI1353" s="683"/>
      <c r="BJ1353" s="683"/>
      <c r="BK1353" s="683"/>
      <c r="BL1353" s="682"/>
      <c r="BM1353" s="682"/>
      <c r="BN1353" s="682"/>
      <c r="BO1353" s="682"/>
      <c r="BP1353" s="682"/>
      <c r="BQ1353" s="682"/>
      <c r="BR1353" s="682"/>
      <c r="BS1353" s="682"/>
      <c r="BT1353" s="685"/>
      <c r="BU1353" s="686"/>
      <c r="BV1353" s="684"/>
      <c r="BW1353" s="687"/>
    </row>
    <row r="1354" spans="2:75" ht="15.75" customHeight="1">
      <c r="B1354" s="363" t="s">
        <v>1262</v>
      </c>
      <c r="C1354" s="364">
        <v>43984912000158</v>
      </c>
      <c r="D1354" s="365" t="s">
        <v>14</v>
      </c>
      <c r="E1354" s="365" t="s">
        <v>15</v>
      </c>
      <c r="F1354" s="365" t="s">
        <v>701</v>
      </c>
      <c r="G1354" s="366"/>
      <c r="H1354" s="366" t="s">
        <v>34</v>
      </c>
      <c r="I1354" s="366" t="s">
        <v>34</v>
      </c>
      <c r="J1354" s="366" t="s">
        <v>611</v>
      </c>
      <c r="K1354" s="367" t="s">
        <v>49</v>
      </c>
      <c r="L1354" s="368"/>
      <c r="M1354" s="368" t="s">
        <v>34</v>
      </c>
      <c r="N1354" s="367">
        <v>626090</v>
      </c>
      <c r="O1354" s="367" t="s">
        <v>1321</v>
      </c>
      <c r="P1354" s="371">
        <v>44530</v>
      </c>
      <c r="Q1354" s="372">
        <v>6729998.2199999997</v>
      </c>
      <c r="R1354" s="372" t="s">
        <v>1421</v>
      </c>
      <c r="S1354" s="367">
        <v>13</v>
      </c>
      <c r="T1354" s="369">
        <v>-0.74418394206754956</v>
      </c>
      <c r="U1354" s="369">
        <v>-9.620211069947084</v>
      </c>
      <c r="V1354" s="369" t="s">
        <v>1421</v>
      </c>
      <c r="W1354" s="369" t="s">
        <v>1421</v>
      </c>
      <c r="X1354" s="369" t="s">
        <v>1421</v>
      </c>
      <c r="Y1354" s="369" t="s">
        <v>1421</v>
      </c>
      <c r="Z1354" s="369" t="s">
        <v>1421</v>
      </c>
      <c r="AA1354" s="369" t="s">
        <v>1421</v>
      </c>
      <c r="AB1354" s="369" t="s">
        <v>1421</v>
      </c>
      <c r="AC1354" s="373" t="s">
        <v>1421</v>
      </c>
      <c r="AD1354" s="555">
        <v>40226808000106</v>
      </c>
      <c r="AE1354" s="370" t="s">
        <v>2398</v>
      </c>
      <c r="AF1354" s="370" t="s">
        <v>2278</v>
      </c>
      <c r="AG1354" s="374" t="s">
        <v>1444</v>
      </c>
      <c r="AH1354" s="374" t="s">
        <v>2279</v>
      </c>
      <c r="AI1354" s="374">
        <v>5000</v>
      </c>
      <c r="AJ1354" s="374">
        <v>100</v>
      </c>
      <c r="AK1354" s="374">
        <v>100</v>
      </c>
      <c r="AL1354" s="369">
        <v>1.3999999999999999E-2</v>
      </c>
      <c r="AM1354" s="369">
        <v>0.2</v>
      </c>
      <c r="AN1354" s="369" t="s">
        <v>2296</v>
      </c>
      <c r="AO1354" s="367" t="s">
        <v>1324</v>
      </c>
      <c r="AP1354" s="370" t="s">
        <v>13</v>
      </c>
      <c r="AQ1354" s="376" t="s">
        <v>679</v>
      </c>
      <c r="AR1354" s="369">
        <v>4.6661999999999997E-3</v>
      </c>
      <c r="AS1354" s="369">
        <v>4.6661999999999997E-3</v>
      </c>
      <c r="AT1354" s="369"/>
      <c r="AX1354" s="680"/>
      <c r="AY1354" s="681"/>
      <c r="AZ1354" s="681"/>
      <c r="BA1354" s="681"/>
      <c r="BB1354" s="682"/>
      <c r="BC1354" s="681"/>
      <c r="BD1354" s="681"/>
      <c r="BE1354" s="681"/>
      <c r="BF1354" s="681"/>
      <c r="BG1354" s="682"/>
      <c r="BH1354" s="682"/>
      <c r="BI1354" s="683"/>
      <c r="BJ1354" s="683"/>
      <c r="BK1354" s="683"/>
      <c r="BL1354" s="682"/>
      <c r="BM1354" s="682"/>
      <c r="BN1354" s="682"/>
      <c r="BO1354" s="682"/>
      <c r="BP1354" s="682"/>
      <c r="BQ1354" s="682"/>
      <c r="BR1354" s="682"/>
      <c r="BS1354" s="682"/>
      <c r="BT1354" s="685"/>
      <c r="BU1354" s="686"/>
      <c r="BV1354" s="684"/>
      <c r="BW1354" s="687"/>
    </row>
    <row r="1355" spans="2:75" ht="15.75" customHeight="1">
      <c r="B1355" s="363" t="s">
        <v>506</v>
      </c>
      <c r="C1355" s="364">
        <v>43507873000106</v>
      </c>
      <c r="D1355" s="365" t="s">
        <v>14</v>
      </c>
      <c r="E1355" s="365" t="s">
        <v>15</v>
      </c>
      <c r="F1355" s="365" t="s">
        <v>701</v>
      </c>
      <c r="G1355" s="366"/>
      <c r="H1355" s="366" t="s">
        <v>34</v>
      </c>
      <c r="I1355" s="366" t="s">
        <v>34</v>
      </c>
      <c r="J1355" s="366" t="s">
        <v>611</v>
      </c>
      <c r="K1355" s="367" t="s">
        <v>49</v>
      </c>
      <c r="L1355" s="368"/>
      <c r="M1355" s="368" t="s">
        <v>1418</v>
      </c>
      <c r="N1355" s="367">
        <v>619711</v>
      </c>
      <c r="O1355" s="367" t="s">
        <v>1321</v>
      </c>
      <c r="P1355" s="371">
        <v>44494</v>
      </c>
      <c r="Q1355" s="372">
        <v>631568.18999999994</v>
      </c>
      <c r="R1355" s="372" t="s">
        <v>1421</v>
      </c>
      <c r="S1355" s="367">
        <v>13</v>
      </c>
      <c r="T1355" s="369">
        <v>-0.61293726959215333</v>
      </c>
      <c r="U1355" s="369">
        <v>-7.9235597179525543</v>
      </c>
      <c r="V1355" s="369" t="s">
        <v>1421</v>
      </c>
      <c r="W1355" s="369" t="s">
        <v>1421</v>
      </c>
      <c r="X1355" s="369" t="s">
        <v>1421</v>
      </c>
      <c r="Y1355" s="369" t="s">
        <v>1421</v>
      </c>
      <c r="Z1355" s="369" t="s">
        <v>1421</v>
      </c>
      <c r="AA1355" s="369" t="s">
        <v>1421</v>
      </c>
      <c r="AB1355" s="369" t="s">
        <v>1421</v>
      </c>
      <c r="AC1355" s="373" t="s">
        <v>1421</v>
      </c>
      <c r="AD1355" s="555">
        <v>35435027000191</v>
      </c>
      <c r="AE1355" s="370" t="s">
        <v>2398</v>
      </c>
      <c r="AF1355" s="370" t="s">
        <v>2278</v>
      </c>
      <c r="AG1355" s="374" t="s">
        <v>1444</v>
      </c>
      <c r="AH1355" s="374" t="s">
        <v>2279</v>
      </c>
      <c r="AI1355" s="374">
        <v>500</v>
      </c>
      <c r="AJ1355" s="374">
        <v>500</v>
      </c>
      <c r="AK1355" s="374">
        <v>500</v>
      </c>
      <c r="AL1355" s="369">
        <v>5.0000000000000001E-4</v>
      </c>
      <c r="AM1355" s="369" t="s">
        <v>34</v>
      </c>
      <c r="AN1355" s="369" t="s">
        <v>2296</v>
      </c>
      <c r="AO1355" s="367" t="s">
        <v>1324</v>
      </c>
      <c r="AP1355" s="370" t="s">
        <v>13</v>
      </c>
      <c r="AQ1355" s="376" t="s">
        <v>679</v>
      </c>
      <c r="AR1355" s="369">
        <v>1.6664999999999998E-4</v>
      </c>
      <c r="AS1355" s="369">
        <v>1.6664999999999998E-4</v>
      </c>
      <c r="AT1355" s="369"/>
      <c r="AX1355" s="680"/>
      <c r="AY1355" s="681"/>
      <c r="AZ1355" s="681"/>
      <c r="BA1355" s="681"/>
      <c r="BB1355" s="682"/>
      <c r="BC1355" s="681"/>
      <c r="BD1355" s="681"/>
      <c r="BE1355" s="681"/>
      <c r="BF1355" s="681"/>
      <c r="BG1355" s="682"/>
      <c r="BH1355" s="682"/>
      <c r="BI1355" s="683"/>
      <c r="BJ1355" s="683"/>
      <c r="BK1355" s="683"/>
      <c r="BL1355" s="682"/>
      <c r="BM1355" s="682"/>
      <c r="BN1355" s="682"/>
      <c r="BO1355" s="682"/>
      <c r="BP1355" s="682"/>
      <c r="BQ1355" s="682"/>
      <c r="BR1355" s="682"/>
      <c r="BS1355" s="682"/>
      <c r="BT1355" s="685"/>
      <c r="BU1355" s="686"/>
      <c r="BV1355" s="684"/>
      <c r="BW1355" s="687"/>
    </row>
    <row r="1356" spans="2:75" ht="15.75" customHeight="1">
      <c r="B1356" s="363" t="s">
        <v>507</v>
      </c>
      <c r="C1356" s="364">
        <v>43095852000112</v>
      </c>
      <c r="D1356" s="365" t="s">
        <v>14</v>
      </c>
      <c r="E1356" s="365" t="s">
        <v>607</v>
      </c>
      <c r="F1356" s="365"/>
      <c r="G1356" s="366"/>
      <c r="H1356" s="366" t="s">
        <v>34</v>
      </c>
      <c r="I1356" s="366" t="s">
        <v>34</v>
      </c>
      <c r="J1356" s="366" t="s">
        <v>611</v>
      </c>
      <c r="K1356" s="367" t="s">
        <v>48</v>
      </c>
      <c r="L1356" s="368"/>
      <c r="M1356" s="368" t="s">
        <v>1418</v>
      </c>
      <c r="N1356" s="367">
        <v>607215</v>
      </c>
      <c r="O1356" s="367" t="s">
        <v>1321</v>
      </c>
      <c r="P1356" s="371">
        <v>44425</v>
      </c>
      <c r="Q1356" s="372">
        <v>7779507.9299999997</v>
      </c>
      <c r="R1356" s="372">
        <v>4402016.3791666673</v>
      </c>
      <c r="S1356" s="367">
        <v>7</v>
      </c>
      <c r="T1356" s="369">
        <v>-2.909367049901912E-2</v>
      </c>
      <c r="U1356" s="369">
        <v>-0.37609955708322884</v>
      </c>
      <c r="V1356" s="369">
        <v>-2.5193840451835481E-2</v>
      </c>
      <c r="W1356" s="369">
        <v>-0.24698387796147375</v>
      </c>
      <c r="X1356" s="369" t="s">
        <v>1421</v>
      </c>
      <c r="Y1356" s="369" t="s">
        <v>1421</v>
      </c>
      <c r="Z1356" s="369" t="s">
        <v>1421</v>
      </c>
      <c r="AA1356" s="369" t="s">
        <v>1421</v>
      </c>
      <c r="AB1356" s="369">
        <v>0.34191419742363688</v>
      </c>
      <c r="AC1356" s="373">
        <v>-0.19015995048111095</v>
      </c>
      <c r="AD1356" s="555">
        <v>0</v>
      </c>
      <c r="AE1356" s="370" t="s">
        <v>2398</v>
      </c>
      <c r="AF1356" s="370" t="s">
        <v>2278</v>
      </c>
      <c r="AG1356" s="374" t="s">
        <v>1444</v>
      </c>
      <c r="AH1356" s="374" t="s">
        <v>2282</v>
      </c>
      <c r="AI1356" s="374">
        <v>0</v>
      </c>
      <c r="AJ1356" s="374">
        <v>0</v>
      </c>
      <c r="AK1356" s="374">
        <v>0</v>
      </c>
      <c r="AL1356" s="369">
        <v>9.0000000000000011E-3</v>
      </c>
      <c r="AM1356" s="369">
        <v>0.1</v>
      </c>
      <c r="AN1356" s="369" t="s">
        <v>34</v>
      </c>
      <c r="AO1356" s="367" t="s">
        <v>1324</v>
      </c>
      <c r="AP1356" s="370" t="s">
        <v>716</v>
      </c>
      <c r="AQ1356" s="376" t="s">
        <v>694</v>
      </c>
      <c r="AR1356" s="369">
        <v>2.9996999999999997E-3</v>
      </c>
      <c r="AS1356" s="369">
        <v>2.9996999999999997E-3</v>
      </c>
      <c r="AT1356" s="369"/>
      <c r="AX1356" s="680"/>
      <c r="AY1356" s="681"/>
      <c r="AZ1356" s="681"/>
      <c r="BA1356" s="681"/>
      <c r="BB1356" s="682"/>
      <c r="BC1356" s="681"/>
      <c r="BD1356" s="681"/>
      <c r="BE1356" s="681"/>
      <c r="BF1356" s="681"/>
      <c r="BG1356" s="682"/>
      <c r="BH1356" s="682"/>
      <c r="BI1356" s="683"/>
      <c r="BJ1356" s="683"/>
      <c r="BK1356" s="683"/>
      <c r="BL1356" s="682"/>
      <c r="BM1356" s="682"/>
      <c r="BN1356" s="682"/>
      <c r="BO1356" s="682"/>
      <c r="BP1356" s="682"/>
      <c r="BQ1356" s="682"/>
      <c r="BR1356" s="682"/>
      <c r="BS1356" s="682"/>
      <c r="BT1356" s="685"/>
      <c r="BU1356" s="686"/>
      <c r="BV1356" s="684"/>
      <c r="BW1356" s="687"/>
    </row>
    <row r="1357" spans="2:75" ht="15.75" customHeight="1">
      <c r="B1357" s="363" t="s">
        <v>508</v>
      </c>
      <c r="C1357" s="364">
        <v>42081209000177</v>
      </c>
      <c r="D1357" s="365" t="s">
        <v>14</v>
      </c>
      <c r="E1357" s="365" t="s">
        <v>607</v>
      </c>
      <c r="F1357" s="365" t="s">
        <v>860</v>
      </c>
      <c r="G1357" s="366"/>
      <c r="H1357" s="366" t="s">
        <v>34</v>
      </c>
      <c r="I1357" s="366" t="s">
        <v>34</v>
      </c>
      <c r="J1357" s="366" t="s">
        <v>611</v>
      </c>
      <c r="K1357" s="367" t="s">
        <v>48</v>
      </c>
      <c r="L1357" s="368"/>
      <c r="M1357" s="368" t="s">
        <v>1418</v>
      </c>
      <c r="N1357" s="367">
        <v>599484</v>
      </c>
      <c r="O1357" s="367" t="s">
        <v>1321</v>
      </c>
      <c r="P1357" s="371">
        <v>44377</v>
      </c>
      <c r="Q1357" s="372">
        <v>15705296.300000001</v>
      </c>
      <c r="R1357" s="372">
        <v>15315517.764603185</v>
      </c>
      <c r="S1357" s="367">
        <v>11</v>
      </c>
      <c r="T1357" s="369">
        <v>3.8191103631369128E-2</v>
      </c>
      <c r="U1357" s="369">
        <v>0.49370385083456164</v>
      </c>
      <c r="V1357" s="369">
        <v>0.17403867377650273</v>
      </c>
      <c r="W1357" s="369">
        <v>1.7061609422655872</v>
      </c>
      <c r="X1357" s="369" t="s">
        <v>1421</v>
      </c>
      <c r="Y1357" s="369" t="s">
        <v>1421</v>
      </c>
      <c r="Z1357" s="369" t="s">
        <v>1421</v>
      </c>
      <c r="AA1357" s="369" t="s">
        <v>1421</v>
      </c>
      <c r="AB1357" s="369">
        <v>0.17606906374988723</v>
      </c>
      <c r="AC1357" s="373">
        <v>0.44758231032946771</v>
      </c>
      <c r="AD1357" s="555">
        <v>0</v>
      </c>
      <c r="AE1357" s="370" t="s">
        <v>2398</v>
      </c>
      <c r="AF1357" s="370" t="s">
        <v>2278</v>
      </c>
      <c r="AG1357" s="374" t="s">
        <v>1444</v>
      </c>
      <c r="AH1357" s="374" t="s">
        <v>2282</v>
      </c>
      <c r="AI1357" s="374">
        <v>0</v>
      </c>
      <c r="AJ1357" s="374">
        <v>0</v>
      </c>
      <c r="AK1357" s="374">
        <v>0</v>
      </c>
      <c r="AL1357" s="691">
        <v>5.0000000000000001E-4</v>
      </c>
      <c r="AM1357" s="691" t="s">
        <v>34</v>
      </c>
      <c r="AN1357" s="369" t="s">
        <v>34</v>
      </c>
      <c r="AO1357" s="367" t="s">
        <v>1324</v>
      </c>
      <c r="AP1357" s="370" t="s">
        <v>13</v>
      </c>
      <c r="AQ1357" s="376" t="s">
        <v>668</v>
      </c>
      <c r="AR1357" s="369">
        <v>1.6664999999999998E-4</v>
      </c>
      <c r="AS1357" s="369">
        <v>1.6664999999999998E-4</v>
      </c>
      <c r="AT1357" s="369"/>
      <c r="AX1357" s="680"/>
      <c r="AY1357" s="681"/>
      <c r="AZ1357" s="681"/>
      <c r="BA1357" s="681"/>
      <c r="BB1357" s="682"/>
      <c r="BC1357" s="681"/>
      <c r="BD1357" s="681"/>
      <c r="BE1357" s="681"/>
      <c r="BF1357" s="681"/>
      <c r="BG1357" s="682"/>
      <c r="BH1357" s="682"/>
      <c r="BI1357" s="683"/>
      <c r="BJ1357" s="683"/>
      <c r="BK1357" s="683"/>
      <c r="BL1357" s="682"/>
      <c r="BM1357" s="682"/>
      <c r="BN1357" s="682"/>
      <c r="BO1357" s="682"/>
      <c r="BP1357" s="682"/>
      <c r="BQ1357" s="682"/>
      <c r="BR1357" s="682"/>
      <c r="BS1357" s="682"/>
      <c r="BT1357" s="685"/>
      <c r="BU1357" s="686"/>
      <c r="BV1357" s="684"/>
      <c r="BW1357" s="687"/>
    </row>
    <row r="1358" spans="2:75" ht="15.75" customHeight="1">
      <c r="B1358" s="363" t="s">
        <v>1263</v>
      </c>
      <c r="C1358" s="364">
        <v>35820605000103</v>
      </c>
      <c r="D1358" s="365" t="s">
        <v>13</v>
      </c>
      <c r="E1358" s="365" t="s">
        <v>615</v>
      </c>
      <c r="F1358" s="365" t="s">
        <v>619</v>
      </c>
      <c r="G1358" s="366" t="s">
        <v>34</v>
      </c>
      <c r="H1358" s="366" t="s">
        <v>865</v>
      </c>
      <c r="I1358" s="366" t="s">
        <v>34</v>
      </c>
      <c r="J1358" s="366"/>
      <c r="K1358" s="367" t="s">
        <v>48</v>
      </c>
      <c r="L1358" s="368"/>
      <c r="M1358" s="368" t="s">
        <v>1418</v>
      </c>
      <c r="N1358" s="367">
        <v>537527</v>
      </c>
      <c r="O1358" s="367" t="s">
        <v>1321</v>
      </c>
      <c r="P1358" s="371">
        <v>43943</v>
      </c>
      <c r="Q1358" s="372">
        <v>53935960.170000002</v>
      </c>
      <c r="R1358" s="372">
        <v>63103473.71920637</v>
      </c>
      <c r="S1358" s="367">
        <v>61</v>
      </c>
      <c r="T1358" s="369">
        <v>3.9090106275416758E-3</v>
      </c>
      <c r="U1358" s="369">
        <v>5.0532543348273125E-2</v>
      </c>
      <c r="V1358" s="369">
        <v>-2.6952216328036682E-3</v>
      </c>
      <c r="W1358" s="369">
        <v>-2.6422184109172124E-2</v>
      </c>
      <c r="X1358" s="369">
        <v>8.5165157135263625E-2</v>
      </c>
      <c r="Y1358" s="369">
        <v>0.64582285770598147</v>
      </c>
      <c r="Z1358" s="369" t="s">
        <v>1421</v>
      </c>
      <c r="AA1358" s="369" t="s">
        <v>1421</v>
      </c>
      <c r="AB1358" s="369">
        <v>5.3030082992525616E-2</v>
      </c>
      <c r="AC1358" s="373">
        <v>-1.8564898600845241</v>
      </c>
      <c r="AD1358" s="555">
        <v>0</v>
      </c>
      <c r="AE1358" s="370" t="s">
        <v>2398</v>
      </c>
      <c r="AF1358" s="370" t="s">
        <v>736</v>
      </c>
      <c r="AG1358" s="374" t="s">
        <v>736</v>
      </c>
      <c r="AH1358" s="374" t="s">
        <v>2282</v>
      </c>
      <c r="AI1358" s="374">
        <v>1000</v>
      </c>
      <c r="AJ1358" s="374">
        <v>100</v>
      </c>
      <c r="AK1358" s="374">
        <v>100</v>
      </c>
      <c r="AL1358" s="369">
        <v>0</v>
      </c>
      <c r="AM1358" s="369" t="s">
        <v>34</v>
      </c>
      <c r="AN1358" s="369" t="s">
        <v>64</v>
      </c>
      <c r="AO1358" s="367" t="s">
        <v>1324</v>
      </c>
      <c r="AP1358" s="370" t="s">
        <v>13</v>
      </c>
      <c r="AQ1358" s="376" t="s">
        <v>668</v>
      </c>
      <c r="AR1358" s="369">
        <v>0</v>
      </c>
      <c r="AS1358" s="369">
        <v>0</v>
      </c>
      <c r="AT1358" s="369"/>
      <c r="AX1358" s="680"/>
      <c r="AY1358" s="681"/>
      <c r="AZ1358" s="681"/>
      <c r="BA1358" s="681"/>
      <c r="BB1358" s="682"/>
      <c r="BC1358" s="681"/>
      <c r="BD1358" s="681"/>
      <c r="BE1358" s="681"/>
      <c r="BF1358" s="681"/>
      <c r="BG1358" s="682"/>
      <c r="BH1358" s="682"/>
      <c r="BI1358" s="683"/>
      <c r="BJ1358" s="683"/>
      <c r="BK1358" s="683"/>
      <c r="BL1358" s="682"/>
      <c r="BM1358" s="682"/>
      <c r="BN1358" s="682"/>
      <c r="BO1358" s="682"/>
      <c r="BP1358" s="682"/>
      <c r="BQ1358" s="682"/>
      <c r="BR1358" s="682"/>
      <c r="BS1358" s="682"/>
      <c r="BT1358" s="685"/>
      <c r="BU1358" s="686"/>
      <c r="BV1358" s="684"/>
      <c r="BW1358" s="687"/>
    </row>
    <row r="1359" spans="2:75" ht="15.75" customHeight="1">
      <c r="B1359" s="363" t="s">
        <v>545</v>
      </c>
      <c r="C1359" s="364">
        <v>30509286000104</v>
      </c>
      <c r="D1359" s="365" t="s">
        <v>13</v>
      </c>
      <c r="E1359" s="365" t="s">
        <v>615</v>
      </c>
      <c r="F1359" s="365" t="s">
        <v>619</v>
      </c>
      <c r="G1359" s="366" t="s">
        <v>34</v>
      </c>
      <c r="H1359" s="366" t="s">
        <v>865</v>
      </c>
      <c r="I1359" s="366" t="s">
        <v>34</v>
      </c>
      <c r="J1359" s="366"/>
      <c r="K1359" s="367" t="s">
        <v>48</v>
      </c>
      <c r="L1359" s="368"/>
      <c r="M1359" s="368" t="s">
        <v>1418</v>
      </c>
      <c r="N1359" s="367">
        <v>495255</v>
      </c>
      <c r="O1359" s="367" t="s">
        <v>1321</v>
      </c>
      <c r="P1359" s="371">
        <v>43563</v>
      </c>
      <c r="Q1359" s="372">
        <v>737243822.61000001</v>
      </c>
      <c r="R1359" s="372">
        <v>873413709.483055</v>
      </c>
      <c r="S1359" s="367">
        <v>61</v>
      </c>
      <c r="T1359" s="369">
        <v>3.7719283100094758E-2</v>
      </c>
      <c r="U1359" s="369">
        <v>0.48760453473620108</v>
      </c>
      <c r="V1359" s="369">
        <v>1.0861001592880504E-2</v>
      </c>
      <c r="W1359" s="369">
        <v>0.10647413192457283</v>
      </c>
      <c r="X1359" s="369">
        <v>0.1104698255686507</v>
      </c>
      <c r="Y1359" s="369">
        <v>0.83771275529633837</v>
      </c>
      <c r="Z1359" s="369">
        <v>0.22761671848535414</v>
      </c>
      <c r="AA1359" s="369">
        <v>1.2938472185392176</v>
      </c>
      <c r="AB1359" s="369">
        <v>6.5725512099167285E-2</v>
      </c>
      <c r="AC1359" s="373">
        <v>-1.2810337310846966</v>
      </c>
      <c r="AD1359" s="555">
        <v>0</v>
      </c>
      <c r="AE1359" s="370" t="s">
        <v>2398</v>
      </c>
      <c r="AF1359" s="370" t="s">
        <v>736</v>
      </c>
      <c r="AG1359" s="374" t="s">
        <v>736</v>
      </c>
      <c r="AH1359" s="374" t="s">
        <v>2282</v>
      </c>
      <c r="AI1359" s="374">
        <v>1000</v>
      </c>
      <c r="AJ1359" s="374">
        <v>100</v>
      </c>
      <c r="AK1359" s="374">
        <v>100</v>
      </c>
      <c r="AL1359" s="369">
        <v>7.4999999999999997E-3</v>
      </c>
      <c r="AM1359" s="369">
        <v>0.1</v>
      </c>
      <c r="AN1359" s="369" t="s">
        <v>64</v>
      </c>
      <c r="AO1359" s="367" t="s">
        <v>1324</v>
      </c>
      <c r="AP1359" s="370" t="s">
        <v>13</v>
      </c>
      <c r="AQ1359" s="376" t="s">
        <v>668</v>
      </c>
      <c r="AR1359" s="369">
        <v>2.4997499999999998E-3</v>
      </c>
      <c r="AS1359" s="369">
        <v>2.4997499999999998E-3</v>
      </c>
      <c r="AT1359" s="369"/>
      <c r="AX1359" s="680"/>
      <c r="AY1359" s="681"/>
      <c r="AZ1359" s="681"/>
      <c r="BA1359" s="681"/>
      <c r="BB1359" s="682"/>
      <c r="BC1359" s="681"/>
      <c r="BD1359" s="681"/>
      <c r="BE1359" s="681"/>
      <c r="BF1359" s="681"/>
      <c r="BG1359" s="682"/>
      <c r="BH1359" s="682"/>
      <c r="BI1359" s="683"/>
      <c r="BJ1359" s="683"/>
      <c r="BK1359" s="683"/>
      <c r="BL1359" s="682"/>
      <c r="BM1359" s="682"/>
      <c r="BN1359" s="682"/>
      <c r="BO1359" s="682"/>
      <c r="BP1359" s="682"/>
      <c r="BQ1359" s="682"/>
      <c r="BR1359" s="682"/>
      <c r="BS1359" s="682"/>
      <c r="BT1359" s="685"/>
      <c r="BU1359" s="686"/>
      <c r="BV1359" s="684"/>
      <c r="BW1359" s="687"/>
    </row>
    <row r="1360" spans="2:75" ht="15.75" customHeight="1">
      <c r="B1360" s="363" t="s">
        <v>1264</v>
      </c>
      <c r="C1360" s="364">
        <v>33925183000105</v>
      </c>
      <c r="D1360" s="365" t="s">
        <v>13</v>
      </c>
      <c r="E1360" s="365" t="s">
        <v>616</v>
      </c>
      <c r="F1360" s="365" t="s">
        <v>619</v>
      </c>
      <c r="G1360" s="366" t="s">
        <v>34</v>
      </c>
      <c r="H1360" s="366" t="s">
        <v>1338</v>
      </c>
      <c r="I1360" s="366" t="s">
        <v>34</v>
      </c>
      <c r="J1360" s="366" t="s">
        <v>611</v>
      </c>
      <c r="K1360" s="367" t="s">
        <v>48</v>
      </c>
      <c r="L1360" s="368"/>
      <c r="M1360" s="368" t="s">
        <v>1418</v>
      </c>
      <c r="N1360" s="367">
        <v>532444</v>
      </c>
      <c r="O1360" s="367" t="s">
        <v>1321</v>
      </c>
      <c r="P1360" s="371">
        <v>43909</v>
      </c>
      <c r="Q1360" s="372">
        <v>82706585.900000006</v>
      </c>
      <c r="R1360" s="372">
        <v>108879252.66769844</v>
      </c>
      <c r="S1360" s="367">
        <v>62</v>
      </c>
      <c r="T1360" s="369">
        <v>-0.20164276997660124</v>
      </c>
      <c r="U1360" s="369">
        <v>-2.6066754443992193</v>
      </c>
      <c r="V1360" s="369">
        <v>-0.15096395901337434</v>
      </c>
      <c r="W1360" s="369">
        <v>-1.4799515818487987</v>
      </c>
      <c r="X1360" s="369">
        <v>-9.9415410365993884E-2</v>
      </c>
      <c r="Y1360" s="369">
        <v>-0.75388511666344715</v>
      </c>
      <c r="Z1360" s="369" t="s">
        <v>1421</v>
      </c>
      <c r="AA1360" s="369" t="s">
        <v>1421</v>
      </c>
      <c r="AB1360" s="369">
        <v>0.14210780323403679</v>
      </c>
      <c r="AC1360" s="373">
        <v>-1.7641414613557702</v>
      </c>
      <c r="AD1360" s="555">
        <v>0</v>
      </c>
      <c r="AE1360" s="370" t="s">
        <v>2398</v>
      </c>
      <c r="AF1360" s="370" t="s">
        <v>736</v>
      </c>
      <c r="AG1360" s="374" t="s">
        <v>736</v>
      </c>
      <c r="AH1360" s="374" t="s">
        <v>2279</v>
      </c>
      <c r="AI1360" s="374">
        <v>1000</v>
      </c>
      <c r="AJ1360" s="374" t="s">
        <v>1432</v>
      </c>
      <c r="AK1360" s="374" t="s">
        <v>1432</v>
      </c>
      <c r="AL1360" s="369">
        <v>7.4999999999999997E-3</v>
      </c>
      <c r="AM1360" s="369">
        <v>0.1</v>
      </c>
      <c r="AN1360" s="369" t="s">
        <v>2291</v>
      </c>
      <c r="AO1360" s="367" t="s">
        <v>1324</v>
      </c>
      <c r="AP1360" s="370" t="s">
        <v>13</v>
      </c>
      <c r="AQ1360" s="376" t="s">
        <v>679</v>
      </c>
      <c r="AR1360" s="369">
        <v>2.4997499999999998E-3</v>
      </c>
      <c r="AS1360" s="369">
        <v>2.4997499999999998E-3</v>
      </c>
      <c r="AT1360" s="369"/>
      <c r="AX1360" s="680"/>
      <c r="AY1360" s="681"/>
      <c r="AZ1360" s="681"/>
      <c r="BA1360" s="681"/>
      <c r="BB1360" s="682"/>
      <c r="BC1360" s="681"/>
      <c r="BD1360" s="681"/>
      <c r="BE1360" s="681"/>
      <c r="BF1360" s="681"/>
      <c r="BG1360" s="682"/>
      <c r="BH1360" s="682"/>
      <c r="BI1360" s="683"/>
      <c r="BJ1360" s="683"/>
      <c r="BK1360" s="683"/>
      <c r="BL1360" s="682"/>
      <c r="BM1360" s="682"/>
      <c r="BN1360" s="682"/>
      <c r="BO1360" s="682"/>
      <c r="BP1360" s="682"/>
      <c r="BQ1360" s="682"/>
      <c r="BR1360" s="682"/>
      <c r="BS1360" s="682"/>
      <c r="BT1360" s="685"/>
      <c r="BU1360" s="686"/>
      <c r="BV1360" s="684"/>
      <c r="BW1360" s="687"/>
    </row>
    <row r="1361" spans="2:75" ht="15.75" customHeight="1">
      <c r="B1361" s="363" t="s">
        <v>1265</v>
      </c>
      <c r="C1361" s="364">
        <v>40190965000109</v>
      </c>
      <c r="D1361" s="365" t="s">
        <v>13</v>
      </c>
      <c r="E1361" s="365" t="s">
        <v>615</v>
      </c>
      <c r="F1361" s="365" t="s">
        <v>619</v>
      </c>
      <c r="G1361" s="366" t="s">
        <v>34</v>
      </c>
      <c r="H1361" s="366" t="s">
        <v>865</v>
      </c>
      <c r="I1361" s="366" t="s">
        <v>34</v>
      </c>
      <c r="J1361" s="366"/>
      <c r="K1361" s="367" t="s">
        <v>48</v>
      </c>
      <c r="L1361" s="368"/>
      <c r="M1361" s="368" t="s">
        <v>1418</v>
      </c>
      <c r="N1361" s="367">
        <v>576492</v>
      </c>
      <c r="O1361" s="367" t="s">
        <v>1321</v>
      </c>
      <c r="P1361" s="371">
        <v>44253</v>
      </c>
      <c r="Q1361" s="372">
        <v>18789685.300000001</v>
      </c>
      <c r="R1361" s="372">
        <v>18800208.824007943</v>
      </c>
      <c r="S1361" s="367">
        <v>62</v>
      </c>
      <c r="T1361" s="369">
        <v>6.8144576476958818E-2</v>
      </c>
      <c r="U1361" s="369">
        <v>0.88091824066930646</v>
      </c>
      <c r="V1361" s="369">
        <v>3.8375335207864625E-2</v>
      </c>
      <c r="W1361" s="369">
        <v>0.37620660199979017</v>
      </c>
      <c r="X1361" s="369" t="s">
        <v>1421</v>
      </c>
      <c r="Y1361" s="369" t="s">
        <v>1421</v>
      </c>
      <c r="Z1361" s="369" t="s">
        <v>1421</v>
      </c>
      <c r="AA1361" s="369" t="s">
        <v>1421</v>
      </c>
      <c r="AB1361" s="369">
        <v>6.0651692915620746E-2</v>
      </c>
      <c r="AC1361" s="373">
        <v>-0.95064045743019188</v>
      </c>
      <c r="AD1361" s="555">
        <v>0</v>
      </c>
      <c r="AE1361" s="370" t="s">
        <v>2398</v>
      </c>
      <c r="AF1361" s="370" t="s">
        <v>2278</v>
      </c>
      <c r="AG1361" s="374" t="s">
        <v>1444</v>
      </c>
      <c r="AH1361" s="374" t="s">
        <v>2282</v>
      </c>
      <c r="AI1361" s="374">
        <v>0</v>
      </c>
      <c r="AJ1361" s="374">
        <v>0</v>
      </c>
      <c r="AK1361" s="374">
        <v>0</v>
      </c>
      <c r="AL1361" s="369">
        <v>7.4999999999999997E-3</v>
      </c>
      <c r="AM1361" s="369">
        <v>0.1</v>
      </c>
      <c r="AN1361" s="369" t="s">
        <v>34</v>
      </c>
      <c r="AO1361" s="367" t="s">
        <v>1324</v>
      </c>
      <c r="AP1361" s="370" t="s">
        <v>13</v>
      </c>
      <c r="AQ1361" s="376" t="s">
        <v>668</v>
      </c>
      <c r="AR1361" s="369">
        <v>2.4997499999999998E-3</v>
      </c>
      <c r="AS1361" s="369">
        <v>2.4997499999999998E-3</v>
      </c>
      <c r="AT1361" s="369"/>
      <c r="AX1361" s="680"/>
      <c r="AY1361" s="681"/>
      <c r="AZ1361" s="681"/>
      <c r="BA1361" s="681"/>
      <c r="BB1361" s="682"/>
      <c r="BC1361" s="681"/>
      <c r="BD1361" s="681"/>
      <c r="BE1361" s="681"/>
      <c r="BF1361" s="681"/>
      <c r="BG1361" s="682"/>
      <c r="BH1361" s="682"/>
      <c r="BI1361" s="683"/>
      <c r="BJ1361" s="683"/>
      <c r="BK1361" s="683"/>
      <c r="BL1361" s="682"/>
      <c r="BM1361" s="682"/>
      <c r="BN1361" s="682"/>
      <c r="BO1361" s="682"/>
      <c r="BP1361" s="682"/>
      <c r="BQ1361" s="682"/>
      <c r="BR1361" s="682"/>
      <c r="BS1361" s="682"/>
      <c r="BT1361" s="685"/>
      <c r="BU1361" s="686"/>
      <c r="BV1361" s="684"/>
      <c r="BW1361" s="687"/>
    </row>
    <row r="1362" spans="2:75" ht="15.75" customHeight="1">
      <c r="B1362" s="363" t="s">
        <v>1266</v>
      </c>
      <c r="C1362" s="364">
        <v>38173769000184</v>
      </c>
      <c r="D1362" s="365" t="s">
        <v>14</v>
      </c>
      <c r="E1362" s="365" t="s">
        <v>607</v>
      </c>
      <c r="F1362" s="365"/>
      <c r="G1362" s="366"/>
      <c r="H1362" s="366" t="s">
        <v>34</v>
      </c>
      <c r="I1362" s="366" t="s">
        <v>34</v>
      </c>
      <c r="J1362" s="366" t="s">
        <v>611</v>
      </c>
      <c r="K1362" s="367"/>
      <c r="L1362" s="368"/>
      <c r="M1362" s="368" t="s">
        <v>1418</v>
      </c>
      <c r="N1362" s="367">
        <v>552852</v>
      </c>
      <c r="O1362" s="367" t="s">
        <v>1321</v>
      </c>
      <c r="P1362" s="371">
        <v>44076</v>
      </c>
      <c r="Q1362" s="372">
        <v>10211750.41</v>
      </c>
      <c r="R1362" s="372">
        <v>15294038.641904756</v>
      </c>
      <c r="S1362" s="367">
        <v>12</v>
      </c>
      <c r="T1362" s="369">
        <v>-0.25416732177344215</v>
      </c>
      <c r="U1362" s="369">
        <v>-3.2856705772908561</v>
      </c>
      <c r="V1362" s="369">
        <v>-0.15911473778680396</v>
      </c>
      <c r="W1362" s="369">
        <v>-1.5598564678750595</v>
      </c>
      <c r="X1362" s="369" t="s">
        <v>1421</v>
      </c>
      <c r="Y1362" s="369" t="s">
        <v>1421</v>
      </c>
      <c r="Z1362" s="369" t="s">
        <v>1421</v>
      </c>
      <c r="AA1362" s="369" t="s">
        <v>1421</v>
      </c>
      <c r="AB1362" s="369">
        <v>0.2037000276397693</v>
      </c>
      <c r="AC1362" s="373">
        <v>-1.225961981328219</v>
      </c>
      <c r="AD1362" s="555">
        <v>0</v>
      </c>
      <c r="AE1362" s="370" t="s">
        <v>2398</v>
      </c>
      <c r="AF1362" s="370" t="s">
        <v>2278</v>
      </c>
      <c r="AG1362" s="374" t="s">
        <v>1444</v>
      </c>
      <c r="AH1362" s="374" t="s">
        <v>2282</v>
      </c>
      <c r="AI1362" s="374">
        <v>0</v>
      </c>
      <c r="AJ1362" s="374">
        <v>0</v>
      </c>
      <c r="AK1362" s="374">
        <v>0</v>
      </c>
      <c r="AL1362" s="369">
        <v>9.0000000000000011E-3</v>
      </c>
      <c r="AM1362" s="369" t="s">
        <v>34</v>
      </c>
      <c r="AN1362" s="369" t="s">
        <v>2291</v>
      </c>
      <c r="AO1362" s="367" t="s">
        <v>1324</v>
      </c>
      <c r="AP1362" s="370" t="s">
        <v>716</v>
      </c>
      <c r="AQ1362" s="376" t="s">
        <v>659</v>
      </c>
      <c r="AR1362" s="369">
        <v>2.9996999999999997E-3</v>
      </c>
      <c r="AS1362" s="369">
        <v>2.9996999999999997E-3</v>
      </c>
      <c r="AT1362" s="369"/>
      <c r="AX1362" s="680"/>
      <c r="AY1362" s="681"/>
      <c r="AZ1362" s="681"/>
      <c r="BA1362" s="681"/>
      <c r="BB1362" s="682"/>
      <c r="BC1362" s="681"/>
      <c r="BD1362" s="681"/>
      <c r="BE1362" s="681"/>
      <c r="BF1362" s="681"/>
      <c r="BG1362" s="682"/>
      <c r="BH1362" s="682"/>
      <c r="BI1362" s="683"/>
      <c r="BJ1362" s="683"/>
      <c r="BK1362" s="683"/>
      <c r="BL1362" s="682"/>
      <c r="BM1362" s="682"/>
      <c r="BN1362" s="682"/>
      <c r="BO1362" s="682"/>
      <c r="BP1362" s="682"/>
      <c r="BQ1362" s="682"/>
      <c r="BR1362" s="682"/>
      <c r="BS1362" s="682"/>
      <c r="BT1362" s="685"/>
      <c r="BU1362" s="686"/>
      <c r="BV1362" s="684"/>
      <c r="BW1362" s="687"/>
    </row>
    <row r="1363" spans="2:75" ht="15.75" customHeight="1">
      <c r="B1363" s="363" t="s">
        <v>1742</v>
      </c>
      <c r="C1363" s="364">
        <v>42730540000170</v>
      </c>
      <c r="D1363" s="365" t="s">
        <v>14</v>
      </c>
      <c r="E1363" s="365" t="s">
        <v>607</v>
      </c>
      <c r="F1363" s="365" t="s">
        <v>860</v>
      </c>
      <c r="G1363" s="366"/>
      <c r="H1363" s="366" t="s">
        <v>34</v>
      </c>
      <c r="I1363" s="366" t="s">
        <v>34</v>
      </c>
      <c r="J1363" s="366" t="s">
        <v>611</v>
      </c>
      <c r="K1363" s="367" t="s">
        <v>48</v>
      </c>
      <c r="L1363" s="368"/>
      <c r="M1363" s="368"/>
      <c r="N1363" s="367">
        <v>606308</v>
      </c>
      <c r="O1363" s="367" t="s">
        <v>1321</v>
      </c>
      <c r="P1363" s="371">
        <v>44418</v>
      </c>
      <c r="Q1363" s="372" t="s">
        <v>1394</v>
      </c>
      <c r="R1363" s="372" t="s">
        <v>1421</v>
      </c>
      <c r="S1363" s="367">
        <v>7</v>
      </c>
      <c r="T1363" s="369" t="s">
        <v>1421</v>
      </c>
      <c r="U1363" s="369" t="s">
        <v>1421</v>
      </c>
      <c r="V1363" s="369" t="s">
        <v>1421</v>
      </c>
      <c r="W1363" s="369" t="s">
        <v>1421</v>
      </c>
      <c r="X1363" s="369" t="s">
        <v>1421</v>
      </c>
      <c r="Y1363" s="369" t="s">
        <v>1421</v>
      </c>
      <c r="Z1363" s="369" t="s">
        <v>1421</v>
      </c>
      <c r="AA1363" s="369" t="s">
        <v>1421</v>
      </c>
      <c r="AB1363" s="369" t="s">
        <v>1421</v>
      </c>
      <c r="AC1363" s="373" t="s">
        <v>1421</v>
      </c>
      <c r="AD1363" s="555">
        <v>17036289000100</v>
      </c>
      <c r="AE1363" s="370" t="s">
        <v>2398</v>
      </c>
      <c r="AF1363" s="370" t="s">
        <v>2278</v>
      </c>
      <c r="AG1363" s="374" t="s">
        <v>1444</v>
      </c>
      <c r="AH1363" s="374" t="s">
        <v>2282</v>
      </c>
      <c r="AI1363" s="374">
        <v>0</v>
      </c>
      <c r="AJ1363" s="374">
        <v>0</v>
      </c>
      <c r="AK1363" s="374">
        <v>0</v>
      </c>
      <c r="AL1363" s="369">
        <v>9.0000000000000011E-3</v>
      </c>
      <c r="AM1363" s="369">
        <v>0.1</v>
      </c>
      <c r="AN1363" s="369" t="s">
        <v>34</v>
      </c>
      <c r="AO1363" s="367" t="s">
        <v>1324</v>
      </c>
      <c r="AP1363" s="370" t="s">
        <v>716</v>
      </c>
      <c r="AQ1363" s="376" t="s">
        <v>694</v>
      </c>
      <c r="AR1363" s="369">
        <v>2.9996999999999997E-3</v>
      </c>
      <c r="AS1363" s="369">
        <v>2.9996999999999997E-3</v>
      </c>
      <c r="AT1363" s="369"/>
      <c r="AX1363" s="680"/>
      <c r="AY1363" s="681"/>
      <c r="AZ1363" s="681"/>
      <c r="BA1363" s="681"/>
      <c r="BB1363" s="682"/>
      <c r="BC1363" s="681"/>
      <c r="BD1363" s="681"/>
      <c r="BE1363" s="681"/>
      <c r="BF1363" s="681"/>
      <c r="BG1363" s="682"/>
      <c r="BH1363" s="682"/>
      <c r="BI1363" s="683"/>
      <c r="BJ1363" s="683"/>
      <c r="BK1363" s="683"/>
      <c r="BL1363" s="682"/>
      <c r="BM1363" s="682"/>
      <c r="BN1363" s="682"/>
      <c r="BO1363" s="682"/>
      <c r="BP1363" s="682"/>
      <c r="BQ1363" s="682"/>
      <c r="BR1363" s="682"/>
      <c r="BS1363" s="682"/>
      <c r="BT1363" s="685"/>
      <c r="BU1363" s="686"/>
      <c r="BV1363" s="684"/>
      <c r="BW1363" s="687"/>
    </row>
    <row r="1364" spans="2:75" ht="15.75" customHeight="1">
      <c r="B1364" s="363" t="s">
        <v>1267</v>
      </c>
      <c r="C1364" s="364">
        <v>44209661000105</v>
      </c>
      <c r="D1364" s="365" t="s">
        <v>14</v>
      </c>
      <c r="E1364" s="365" t="s">
        <v>607</v>
      </c>
      <c r="F1364" s="365" t="s">
        <v>860</v>
      </c>
      <c r="G1364" s="366"/>
      <c r="H1364" s="366" t="s">
        <v>34</v>
      </c>
      <c r="I1364" s="366" t="s">
        <v>34</v>
      </c>
      <c r="J1364" s="366" t="s">
        <v>611</v>
      </c>
      <c r="K1364" s="367" t="s">
        <v>48</v>
      </c>
      <c r="L1364" s="368"/>
      <c r="M1364" s="368" t="s">
        <v>1418</v>
      </c>
      <c r="N1364" s="367">
        <v>626112</v>
      </c>
      <c r="O1364" s="367" t="s">
        <v>1321</v>
      </c>
      <c r="P1364" s="371">
        <v>44530</v>
      </c>
      <c r="Q1364" s="372">
        <v>30442052.780000001</v>
      </c>
      <c r="R1364" s="372" t="s">
        <v>1421</v>
      </c>
      <c r="S1364" s="367">
        <v>12</v>
      </c>
      <c r="T1364" s="369">
        <v>-0.52169925357127445</v>
      </c>
      <c r="U1364" s="369">
        <v>-6.7441080768898711</v>
      </c>
      <c r="V1364" s="369" t="s">
        <v>1421</v>
      </c>
      <c r="W1364" s="369" t="s">
        <v>1421</v>
      </c>
      <c r="X1364" s="369" t="s">
        <v>1421</v>
      </c>
      <c r="Y1364" s="369" t="s">
        <v>1421</v>
      </c>
      <c r="Z1364" s="369" t="s">
        <v>1421</v>
      </c>
      <c r="AA1364" s="369" t="s">
        <v>1421</v>
      </c>
      <c r="AB1364" s="369" t="s">
        <v>1421</v>
      </c>
      <c r="AC1364" s="373" t="s">
        <v>1421</v>
      </c>
      <c r="AD1364" s="555">
        <v>0</v>
      </c>
      <c r="AE1364" s="370" t="s">
        <v>2398</v>
      </c>
      <c r="AF1364" s="370" t="s">
        <v>2278</v>
      </c>
      <c r="AG1364" s="374" t="s">
        <v>1444</v>
      </c>
      <c r="AH1364" s="374" t="s">
        <v>2282</v>
      </c>
      <c r="AI1364" s="374">
        <v>1000</v>
      </c>
      <c r="AJ1364" s="374">
        <v>100</v>
      </c>
      <c r="AK1364" s="374">
        <v>100</v>
      </c>
      <c r="AL1364" s="369">
        <v>9.0000000000000011E-3</v>
      </c>
      <c r="AM1364" s="369">
        <v>0.1</v>
      </c>
      <c r="AN1364" s="369" t="s">
        <v>2296</v>
      </c>
      <c r="AO1364" s="367" t="s">
        <v>1324</v>
      </c>
      <c r="AP1364" s="370" t="s">
        <v>716</v>
      </c>
      <c r="AQ1364" s="376" t="s">
        <v>659</v>
      </c>
      <c r="AR1364" s="369">
        <v>2.9996999999999997E-3</v>
      </c>
      <c r="AS1364" s="369">
        <v>2.9996999999999997E-3</v>
      </c>
      <c r="AT1364" s="369"/>
      <c r="AX1364" s="680"/>
      <c r="AY1364" s="681"/>
      <c r="AZ1364" s="681"/>
      <c r="BA1364" s="681"/>
      <c r="BB1364" s="682"/>
      <c r="BC1364" s="681"/>
      <c r="BD1364" s="681"/>
      <c r="BE1364" s="681"/>
      <c r="BF1364" s="681"/>
      <c r="BG1364" s="682"/>
      <c r="BH1364" s="682"/>
      <c r="BI1364" s="683"/>
      <c r="BJ1364" s="683"/>
      <c r="BK1364" s="683"/>
      <c r="BL1364" s="682"/>
      <c r="BM1364" s="682"/>
      <c r="BN1364" s="682"/>
      <c r="BO1364" s="682"/>
      <c r="BP1364" s="682"/>
      <c r="BQ1364" s="682"/>
      <c r="BR1364" s="682"/>
      <c r="BS1364" s="682"/>
      <c r="BT1364" s="685"/>
      <c r="BU1364" s="686"/>
      <c r="BV1364" s="684"/>
      <c r="BW1364" s="687"/>
    </row>
    <row r="1365" spans="2:75" ht="15.75" customHeight="1">
      <c r="B1365" s="363" t="s">
        <v>1743</v>
      </c>
      <c r="C1365" s="364">
        <v>43279729000151</v>
      </c>
      <c r="D1365" s="365" t="s">
        <v>14</v>
      </c>
      <c r="E1365" s="365" t="s">
        <v>607</v>
      </c>
      <c r="F1365" s="365"/>
      <c r="G1365" s="366"/>
      <c r="H1365" s="366" t="s">
        <v>34</v>
      </c>
      <c r="I1365" s="366" t="s">
        <v>34</v>
      </c>
      <c r="J1365" s="366" t="s">
        <v>611</v>
      </c>
      <c r="K1365" s="367" t="s">
        <v>48</v>
      </c>
      <c r="L1365" s="368"/>
      <c r="M1365" s="368"/>
      <c r="N1365" s="367">
        <v>609471</v>
      </c>
      <c r="O1365" s="367" t="s">
        <v>1321</v>
      </c>
      <c r="P1365" s="371">
        <v>44439</v>
      </c>
      <c r="Q1365" s="372" t="s">
        <v>1394</v>
      </c>
      <c r="R1365" s="372" t="s">
        <v>1421</v>
      </c>
      <c r="S1365" s="367">
        <v>32</v>
      </c>
      <c r="T1365" s="369" t="s">
        <v>1421</v>
      </c>
      <c r="U1365" s="369" t="s">
        <v>1421</v>
      </c>
      <c r="V1365" s="369" t="s">
        <v>1421</v>
      </c>
      <c r="W1365" s="369" t="s">
        <v>1421</v>
      </c>
      <c r="X1365" s="369" t="s">
        <v>1421</v>
      </c>
      <c r="Y1365" s="369" t="s">
        <v>1421</v>
      </c>
      <c r="Z1365" s="369" t="s">
        <v>1421</v>
      </c>
      <c r="AA1365" s="369" t="s">
        <v>1421</v>
      </c>
      <c r="AB1365" s="369" t="s">
        <v>1421</v>
      </c>
      <c r="AC1365" s="373" t="s">
        <v>1421</v>
      </c>
      <c r="AD1365" s="555">
        <v>0</v>
      </c>
      <c r="AE1365" s="370" t="s">
        <v>2398</v>
      </c>
      <c r="AF1365" s="370" t="s">
        <v>2278</v>
      </c>
      <c r="AG1365" s="374" t="s">
        <v>1444</v>
      </c>
      <c r="AH1365" s="374" t="s">
        <v>2282</v>
      </c>
      <c r="AI1365" s="374">
        <v>100</v>
      </c>
      <c r="AJ1365" s="374">
        <v>100</v>
      </c>
      <c r="AK1365" s="374">
        <v>100</v>
      </c>
      <c r="AL1365" s="369">
        <v>0.02</v>
      </c>
      <c r="AM1365" s="369" t="s">
        <v>34</v>
      </c>
      <c r="AN1365" s="369" t="s">
        <v>34</v>
      </c>
      <c r="AO1365" s="367" t="s">
        <v>1324</v>
      </c>
      <c r="AP1365" s="370" t="s">
        <v>716</v>
      </c>
      <c r="AQ1365" s="376" t="s">
        <v>659</v>
      </c>
      <c r="AR1365" s="369">
        <v>6.6660000000000001E-3</v>
      </c>
      <c r="AS1365" s="369">
        <v>6.6660000000000001E-3</v>
      </c>
      <c r="AT1365" s="369"/>
      <c r="AX1365" s="680"/>
      <c r="AY1365" s="681"/>
      <c r="AZ1365" s="681"/>
      <c r="BA1365" s="681"/>
      <c r="BB1365" s="682"/>
      <c r="BC1365" s="681"/>
      <c r="BD1365" s="681"/>
      <c r="BE1365" s="681"/>
      <c r="BF1365" s="681"/>
      <c r="BG1365" s="682"/>
      <c r="BH1365" s="682"/>
      <c r="BI1365" s="683"/>
      <c r="BJ1365" s="683"/>
      <c r="BK1365" s="683"/>
      <c r="BL1365" s="682"/>
      <c r="BM1365" s="682"/>
      <c r="BN1365" s="682"/>
      <c r="BO1365" s="682"/>
      <c r="BP1365" s="682"/>
      <c r="BQ1365" s="682"/>
      <c r="BR1365" s="682"/>
      <c r="BS1365" s="682"/>
      <c r="BT1365" s="685"/>
      <c r="BU1365" s="686"/>
      <c r="BV1365" s="684"/>
      <c r="BW1365" s="687"/>
    </row>
    <row r="1366" spans="2:75" ht="15.75" customHeight="1">
      <c r="B1366" s="363" t="s">
        <v>1268</v>
      </c>
      <c r="C1366" s="364">
        <v>34218763000125</v>
      </c>
      <c r="D1366" s="365" t="s">
        <v>14</v>
      </c>
      <c r="E1366" s="365" t="s">
        <v>607</v>
      </c>
      <c r="F1366" s="365"/>
      <c r="G1366" s="366"/>
      <c r="H1366" s="366" t="s">
        <v>34</v>
      </c>
      <c r="I1366" s="366" t="s">
        <v>34</v>
      </c>
      <c r="J1366" s="366" t="s">
        <v>608</v>
      </c>
      <c r="K1366" s="367" t="s">
        <v>48</v>
      </c>
      <c r="L1366" s="368"/>
      <c r="M1366" s="368" t="s">
        <v>34</v>
      </c>
      <c r="N1366" s="367">
        <v>519979</v>
      </c>
      <c r="O1366" s="367" t="s">
        <v>1321</v>
      </c>
      <c r="P1366" s="371">
        <v>43829</v>
      </c>
      <c r="Q1366" s="372">
        <v>178982154.31999999</v>
      </c>
      <c r="R1366" s="372">
        <v>196217988.20325395</v>
      </c>
      <c r="S1366" s="367">
        <v>62</v>
      </c>
      <c r="T1366" s="369">
        <v>1.1017307686089772E-4</v>
      </c>
      <c r="U1366" s="369">
        <v>1.4242288683126855E-3</v>
      </c>
      <c r="V1366" s="369">
        <v>-0.20547016349340397</v>
      </c>
      <c r="W1366" s="369">
        <v>-2.0142946400726989</v>
      </c>
      <c r="X1366" s="369">
        <v>-7.6788400330767614E-2</v>
      </c>
      <c r="Y1366" s="369">
        <v>-0.58230038913124083</v>
      </c>
      <c r="Z1366" s="369" t="s">
        <v>1421</v>
      </c>
      <c r="AA1366" s="369" t="s">
        <v>1421</v>
      </c>
      <c r="AB1366" s="369">
        <v>0.27877682955934407</v>
      </c>
      <c r="AC1366" s="373">
        <v>-1.0339832238461224</v>
      </c>
      <c r="AD1366" s="555">
        <v>0</v>
      </c>
      <c r="AE1366" s="370" t="s">
        <v>2398</v>
      </c>
      <c r="AF1366" s="370" t="s">
        <v>2278</v>
      </c>
      <c r="AG1366" s="374" t="s">
        <v>1444</v>
      </c>
      <c r="AH1366" s="374" t="s">
        <v>2282</v>
      </c>
      <c r="AI1366" s="374">
        <v>1000</v>
      </c>
      <c r="AJ1366" s="374">
        <v>100</v>
      </c>
      <c r="AK1366" s="374">
        <v>100</v>
      </c>
      <c r="AL1366" s="691">
        <v>1.3999999999999999E-2</v>
      </c>
      <c r="AM1366" s="691">
        <v>0.2</v>
      </c>
      <c r="AN1366" s="369" t="s">
        <v>2296</v>
      </c>
      <c r="AO1366" s="367" t="s">
        <v>1324</v>
      </c>
      <c r="AP1366" s="370" t="s">
        <v>716</v>
      </c>
      <c r="AQ1366" s="376" t="s">
        <v>659</v>
      </c>
      <c r="AR1366" s="369">
        <v>4.6661999999999997E-3</v>
      </c>
      <c r="AS1366" s="369">
        <v>4.6661999999999997E-3</v>
      </c>
      <c r="AT1366" s="369"/>
      <c r="AX1366" s="680"/>
      <c r="AY1366" s="681"/>
      <c r="AZ1366" s="681"/>
      <c r="BA1366" s="681"/>
      <c r="BB1366" s="682"/>
      <c r="BC1366" s="681"/>
      <c r="BD1366" s="681"/>
      <c r="BE1366" s="681"/>
      <c r="BF1366" s="681"/>
      <c r="BG1366" s="682"/>
      <c r="BH1366" s="682"/>
      <c r="BI1366" s="683"/>
      <c r="BJ1366" s="683"/>
      <c r="BK1366" s="683"/>
      <c r="BL1366" s="682"/>
      <c r="BM1366" s="682"/>
      <c r="BN1366" s="682"/>
      <c r="BO1366" s="682"/>
      <c r="BP1366" s="682"/>
      <c r="BQ1366" s="682"/>
      <c r="BR1366" s="682"/>
      <c r="BS1366" s="682"/>
      <c r="BT1366" s="685"/>
      <c r="BU1366" s="686"/>
      <c r="BV1366" s="684"/>
      <c r="BW1366" s="687"/>
    </row>
    <row r="1367" spans="2:75" ht="15.75" customHeight="1">
      <c r="B1367" s="363" t="s">
        <v>1269</v>
      </c>
      <c r="C1367" s="364">
        <v>40936530000160</v>
      </c>
      <c r="D1367" s="365" t="s">
        <v>14</v>
      </c>
      <c r="E1367" s="365" t="s">
        <v>15</v>
      </c>
      <c r="F1367" s="365" t="s">
        <v>699</v>
      </c>
      <c r="G1367" s="366"/>
      <c r="H1367" s="366" t="s">
        <v>34</v>
      </c>
      <c r="I1367" s="366" t="s">
        <v>34</v>
      </c>
      <c r="J1367" s="366" t="s">
        <v>611</v>
      </c>
      <c r="K1367" s="367" t="s">
        <v>49</v>
      </c>
      <c r="L1367" s="368"/>
      <c r="M1367" s="368" t="s">
        <v>1418</v>
      </c>
      <c r="N1367" s="367">
        <v>579319</v>
      </c>
      <c r="O1367" s="367" t="s">
        <v>1321</v>
      </c>
      <c r="P1367" s="371">
        <v>44273</v>
      </c>
      <c r="Q1367" s="372">
        <v>21379247.989999998</v>
      </c>
      <c r="R1367" s="372">
        <v>16086029.53746032</v>
      </c>
      <c r="S1367" s="367">
        <v>6</v>
      </c>
      <c r="T1367" s="369">
        <v>0.2795905991769807</v>
      </c>
      <c r="U1367" s="369">
        <v>3.6143222464364619</v>
      </c>
      <c r="V1367" s="369">
        <v>0.52695410760386974</v>
      </c>
      <c r="W1367" s="369">
        <v>5.1659122495653316</v>
      </c>
      <c r="X1367" s="369" t="s">
        <v>1421</v>
      </c>
      <c r="Y1367" s="369" t="s">
        <v>1421</v>
      </c>
      <c r="Z1367" s="369" t="s">
        <v>1421</v>
      </c>
      <c r="AA1367" s="369" t="s">
        <v>1421</v>
      </c>
      <c r="AB1367" s="369">
        <v>0.33366980207855212</v>
      </c>
      <c r="AC1367" s="373">
        <v>1.1451678594725152</v>
      </c>
      <c r="AD1367" s="555">
        <v>0</v>
      </c>
      <c r="AE1367" s="370" t="s">
        <v>2398</v>
      </c>
      <c r="AF1367" s="370" t="s">
        <v>2278</v>
      </c>
      <c r="AG1367" s="374" t="s">
        <v>1444</v>
      </c>
      <c r="AH1367" s="374" t="s">
        <v>2282</v>
      </c>
      <c r="AI1367" s="374">
        <v>0</v>
      </c>
      <c r="AJ1367" s="374">
        <v>0</v>
      </c>
      <c r="AK1367" s="374">
        <v>0</v>
      </c>
      <c r="AL1367" s="369">
        <v>9.0000000000000011E-3</v>
      </c>
      <c r="AM1367" s="369" t="s">
        <v>34</v>
      </c>
      <c r="AN1367" s="369" t="s">
        <v>34</v>
      </c>
      <c r="AO1367" s="367" t="s">
        <v>1324</v>
      </c>
      <c r="AP1367" s="370" t="s">
        <v>13</v>
      </c>
      <c r="AQ1367" s="376" t="s">
        <v>668</v>
      </c>
      <c r="AR1367" s="369">
        <v>2.9996999999999997E-3</v>
      </c>
      <c r="AS1367" s="369">
        <v>2.9996999999999997E-3</v>
      </c>
      <c r="AT1367" s="369"/>
      <c r="AX1367" s="680"/>
      <c r="AY1367" s="681"/>
      <c r="AZ1367" s="681"/>
      <c r="BA1367" s="681"/>
      <c r="BB1367" s="682"/>
      <c r="BC1367" s="681"/>
      <c r="BD1367" s="681"/>
      <c r="BE1367" s="681"/>
      <c r="BF1367" s="681"/>
      <c r="BG1367" s="682"/>
      <c r="BH1367" s="682"/>
      <c r="BI1367" s="683"/>
      <c r="BJ1367" s="683"/>
      <c r="BK1367" s="683"/>
      <c r="BL1367" s="682"/>
      <c r="BM1367" s="682"/>
      <c r="BN1367" s="682"/>
      <c r="BO1367" s="682"/>
      <c r="BP1367" s="682"/>
      <c r="BQ1367" s="682"/>
      <c r="BR1367" s="682"/>
      <c r="BS1367" s="682"/>
      <c r="BT1367" s="685"/>
      <c r="BU1367" s="686"/>
      <c r="BV1367" s="684"/>
      <c r="BW1367" s="687"/>
    </row>
    <row r="1368" spans="2:75" ht="15.75" customHeight="1">
      <c r="B1368" s="363" t="s">
        <v>586</v>
      </c>
      <c r="C1368" s="364">
        <v>38440156000166</v>
      </c>
      <c r="D1368" s="365" t="s">
        <v>14</v>
      </c>
      <c r="E1368" s="365" t="s">
        <v>607</v>
      </c>
      <c r="F1368" s="365"/>
      <c r="G1368" s="366" t="s">
        <v>866</v>
      </c>
      <c r="H1368" s="366" t="s">
        <v>34</v>
      </c>
      <c r="I1368" s="366" t="s">
        <v>34</v>
      </c>
      <c r="J1368" s="366" t="s">
        <v>1270</v>
      </c>
      <c r="K1368" s="367" t="s">
        <v>48</v>
      </c>
      <c r="L1368" s="368"/>
      <c r="M1368" s="368" t="s">
        <v>1418</v>
      </c>
      <c r="N1368" s="367">
        <v>554995</v>
      </c>
      <c r="O1368" s="367" t="s">
        <v>1321</v>
      </c>
      <c r="P1368" s="371">
        <v>44104</v>
      </c>
      <c r="Q1368" s="372">
        <v>104505654.34999999</v>
      </c>
      <c r="R1368" s="372">
        <v>159068324.58825409</v>
      </c>
      <c r="S1368" s="367">
        <v>12</v>
      </c>
      <c r="T1368" s="369">
        <v>-0.29173221105494351</v>
      </c>
      <c r="U1368" s="369">
        <v>-3.7712792329993037</v>
      </c>
      <c r="V1368" s="369">
        <v>-0.27207762009624425</v>
      </c>
      <c r="W1368" s="369">
        <v>-2.667270432483956</v>
      </c>
      <c r="X1368" s="369" t="s">
        <v>1421</v>
      </c>
      <c r="Y1368" s="369" t="s">
        <v>1421</v>
      </c>
      <c r="Z1368" s="369" t="s">
        <v>1421</v>
      </c>
      <c r="AA1368" s="369" t="s">
        <v>1421</v>
      </c>
      <c r="AB1368" s="369">
        <v>0.40670849889892269</v>
      </c>
      <c r="AC1368" s="373">
        <v>-0.82251748937787472</v>
      </c>
      <c r="AD1368" s="555">
        <v>0</v>
      </c>
      <c r="AE1368" s="370" t="s">
        <v>2398</v>
      </c>
      <c r="AF1368" s="370" t="s">
        <v>2278</v>
      </c>
      <c r="AG1368" s="374" t="s">
        <v>1444</v>
      </c>
      <c r="AH1368" s="374" t="s">
        <v>2282</v>
      </c>
      <c r="AI1368" s="374">
        <v>1000</v>
      </c>
      <c r="AJ1368" s="374">
        <v>100</v>
      </c>
      <c r="AK1368" s="374">
        <v>100</v>
      </c>
      <c r="AL1368" s="369">
        <v>9.0000000000000011E-3</v>
      </c>
      <c r="AM1368" s="369" t="s">
        <v>34</v>
      </c>
      <c r="AN1368" s="369" t="s">
        <v>34</v>
      </c>
      <c r="AO1368" s="367" t="s">
        <v>1324</v>
      </c>
      <c r="AP1368" s="370" t="s">
        <v>716</v>
      </c>
      <c r="AQ1368" s="376" t="s">
        <v>659</v>
      </c>
      <c r="AR1368" s="369">
        <v>2.9996999999999997E-3</v>
      </c>
      <c r="AS1368" s="369">
        <v>2.9996999999999997E-3</v>
      </c>
      <c r="AT1368" s="369"/>
      <c r="AX1368" s="680"/>
      <c r="AY1368" s="681"/>
      <c r="AZ1368" s="681"/>
      <c r="BA1368" s="681"/>
      <c r="BB1368" s="682"/>
      <c r="BC1368" s="681"/>
      <c r="BD1368" s="681"/>
      <c r="BE1368" s="681"/>
      <c r="BF1368" s="681"/>
      <c r="BG1368" s="682"/>
      <c r="BH1368" s="682"/>
      <c r="BI1368" s="683"/>
      <c r="BJ1368" s="683"/>
      <c r="BK1368" s="683"/>
      <c r="BL1368" s="682"/>
      <c r="BM1368" s="682"/>
      <c r="BN1368" s="682"/>
      <c r="BO1368" s="682"/>
      <c r="BP1368" s="682"/>
      <c r="BQ1368" s="682"/>
      <c r="BR1368" s="682"/>
      <c r="BS1368" s="682"/>
      <c r="BT1368" s="685"/>
      <c r="BU1368" s="686"/>
      <c r="BV1368" s="684"/>
      <c r="BW1368" s="687"/>
    </row>
    <row r="1369" spans="2:75" ht="15.75" customHeight="1">
      <c r="B1369" s="363" t="s">
        <v>509</v>
      </c>
      <c r="C1369" s="364">
        <v>39456513000147</v>
      </c>
      <c r="D1369" s="365" t="s">
        <v>14</v>
      </c>
      <c r="E1369" s="365" t="s">
        <v>607</v>
      </c>
      <c r="F1369" s="365" t="s">
        <v>860</v>
      </c>
      <c r="G1369" s="366" t="s">
        <v>866</v>
      </c>
      <c r="H1369" s="366" t="s">
        <v>34</v>
      </c>
      <c r="I1369" s="366" t="s">
        <v>34</v>
      </c>
      <c r="J1369" s="366" t="s">
        <v>611</v>
      </c>
      <c r="K1369" s="367"/>
      <c r="L1369" s="368"/>
      <c r="M1369" s="368" t="s">
        <v>1418</v>
      </c>
      <c r="N1369" s="367">
        <v>560189</v>
      </c>
      <c r="O1369" s="367" t="s">
        <v>1321</v>
      </c>
      <c r="P1369" s="371">
        <v>44146</v>
      </c>
      <c r="Q1369" s="372">
        <v>9222899.1300000008</v>
      </c>
      <c r="R1369" s="372">
        <v>16379094.668888895</v>
      </c>
      <c r="S1369" s="367">
        <v>12</v>
      </c>
      <c r="T1369" s="369">
        <v>-0.36568136277648333</v>
      </c>
      <c r="U1369" s="369">
        <v>-4.7272343508002459</v>
      </c>
      <c r="V1369" s="369">
        <v>-0.40412148209259469</v>
      </c>
      <c r="W1369" s="369">
        <v>-3.961741799769777</v>
      </c>
      <c r="X1369" s="369" t="s">
        <v>1421</v>
      </c>
      <c r="Y1369" s="369" t="s">
        <v>1421</v>
      </c>
      <c r="Z1369" s="369" t="s">
        <v>1421</v>
      </c>
      <c r="AA1369" s="369" t="s">
        <v>1421</v>
      </c>
      <c r="AB1369" s="369">
        <v>0.31465595547993408</v>
      </c>
      <c r="AC1369" s="373">
        <v>-1.796044667720027</v>
      </c>
      <c r="AD1369" s="555">
        <v>0</v>
      </c>
      <c r="AE1369" s="370" t="s">
        <v>2398</v>
      </c>
      <c r="AF1369" s="370" t="s">
        <v>2278</v>
      </c>
      <c r="AG1369" s="374" t="s">
        <v>1444</v>
      </c>
      <c r="AH1369" s="374" t="s">
        <v>2282</v>
      </c>
      <c r="AI1369" s="374">
        <v>0</v>
      </c>
      <c r="AJ1369" s="374">
        <v>0</v>
      </c>
      <c r="AK1369" s="374">
        <v>0</v>
      </c>
      <c r="AL1369" s="369">
        <v>9.0000000000000011E-3</v>
      </c>
      <c r="AM1369" s="369" t="s">
        <v>34</v>
      </c>
      <c r="AN1369" s="369" t="s">
        <v>34</v>
      </c>
      <c r="AO1369" s="367" t="s">
        <v>1324</v>
      </c>
      <c r="AP1369" s="370" t="s">
        <v>716</v>
      </c>
      <c r="AQ1369" s="376" t="s">
        <v>659</v>
      </c>
      <c r="AR1369" s="369">
        <v>2.9996999999999997E-3</v>
      </c>
      <c r="AS1369" s="369">
        <v>2.9996999999999997E-3</v>
      </c>
      <c r="AT1369" s="369"/>
      <c r="AX1369" s="680"/>
      <c r="AY1369" s="681"/>
      <c r="AZ1369" s="681"/>
      <c r="BA1369" s="681"/>
      <c r="BB1369" s="682"/>
      <c r="BC1369" s="681"/>
      <c r="BD1369" s="681"/>
      <c r="BE1369" s="681"/>
      <c r="BF1369" s="681"/>
      <c r="BG1369" s="682"/>
      <c r="BH1369" s="682"/>
      <c r="BI1369" s="683"/>
      <c r="BJ1369" s="683"/>
      <c r="BK1369" s="683"/>
      <c r="BL1369" s="682"/>
      <c r="BM1369" s="682"/>
      <c r="BN1369" s="682"/>
      <c r="BO1369" s="682"/>
      <c r="BP1369" s="682"/>
      <c r="BQ1369" s="682"/>
      <c r="BR1369" s="682"/>
      <c r="BS1369" s="682"/>
      <c r="BT1369" s="685"/>
      <c r="BU1369" s="686"/>
      <c r="BV1369" s="684"/>
      <c r="BW1369" s="687"/>
    </row>
    <row r="1370" spans="2:75" ht="15.75" customHeight="1">
      <c r="B1370" s="363" t="s">
        <v>587</v>
      </c>
      <c r="C1370" s="364">
        <v>36017669000133</v>
      </c>
      <c r="D1370" s="365" t="s">
        <v>14</v>
      </c>
      <c r="E1370" s="365" t="s">
        <v>607</v>
      </c>
      <c r="F1370" s="365"/>
      <c r="G1370" s="366" t="s">
        <v>866</v>
      </c>
      <c r="H1370" s="366" t="s">
        <v>34</v>
      </c>
      <c r="I1370" s="366" t="s">
        <v>34</v>
      </c>
      <c r="J1370" s="366" t="s">
        <v>611</v>
      </c>
      <c r="K1370" s="367"/>
      <c r="L1370" s="368"/>
      <c r="M1370" s="368" t="s">
        <v>1418</v>
      </c>
      <c r="N1370" s="367">
        <v>538663</v>
      </c>
      <c r="O1370" s="367" t="s">
        <v>1321</v>
      </c>
      <c r="P1370" s="371">
        <v>43991</v>
      </c>
      <c r="Q1370" s="372">
        <v>157578277.81</v>
      </c>
      <c r="R1370" s="372">
        <v>259118843.974841</v>
      </c>
      <c r="S1370" s="367">
        <v>12</v>
      </c>
      <c r="T1370" s="369">
        <v>-0.34741150720281233</v>
      </c>
      <c r="U1370" s="369">
        <v>-4.491056361863996</v>
      </c>
      <c r="V1370" s="369">
        <v>-0.27494755837481311</v>
      </c>
      <c r="W1370" s="369">
        <v>-2.6954054239278418</v>
      </c>
      <c r="X1370" s="369">
        <v>-0.10876089083190732</v>
      </c>
      <c r="Y1370" s="369">
        <v>-0.82475359274158921</v>
      </c>
      <c r="Z1370" s="369" t="s">
        <v>1421</v>
      </c>
      <c r="AA1370" s="369" t="s">
        <v>1421</v>
      </c>
      <c r="AB1370" s="369">
        <v>0.32254647656126845</v>
      </c>
      <c r="AC1370" s="373">
        <v>-1.1365595854414465</v>
      </c>
      <c r="AD1370" s="555">
        <v>0</v>
      </c>
      <c r="AE1370" s="370" t="s">
        <v>2398</v>
      </c>
      <c r="AF1370" s="370" t="s">
        <v>2278</v>
      </c>
      <c r="AG1370" s="374" t="s">
        <v>1444</v>
      </c>
      <c r="AH1370" s="374" t="s">
        <v>2282</v>
      </c>
      <c r="AI1370" s="374">
        <v>0</v>
      </c>
      <c r="AJ1370" s="374">
        <v>100</v>
      </c>
      <c r="AK1370" s="374">
        <v>0</v>
      </c>
      <c r="AL1370" s="369">
        <v>0</v>
      </c>
      <c r="AM1370" s="369" t="s">
        <v>34</v>
      </c>
      <c r="AN1370" s="369" t="s">
        <v>2296</v>
      </c>
      <c r="AO1370" s="367" t="s">
        <v>1324</v>
      </c>
      <c r="AP1370" s="370" t="s">
        <v>716</v>
      </c>
      <c r="AQ1370" s="376" t="s">
        <v>659</v>
      </c>
      <c r="AR1370" s="369">
        <v>2.9996999999999997E-3</v>
      </c>
      <c r="AS1370" s="369">
        <v>2.9996999999999997E-3</v>
      </c>
      <c r="AT1370" s="369"/>
      <c r="AX1370" s="680"/>
      <c r="AY1370" s="681"/>
      <c r="AZ1370" s="681"/>
      <c r="BA1370" s="681"/>
      <c r="BB1370" s="682"/>
      <c r="BC1370" s="681"/>
      <c r="BD1370" s="681"/>
      <c r="BE1370" s="681"/>
      <c r="BF1370" s="681"/>
      <c r="BG1370" s="682"/>
      <c r="BH1370" s="682"/>
      <c r="BI1370" s="683"/>
      <c r="BJ1370" s="683"/>
      <c r="BK1370" s="683"/>
      <c r="BL1370" s="682"/>
      <c r="BM1370" s="682"/>
      <c r="BN1370" s="682"/>
      <c r="BO1370" s="682"/>
      <c r="BP1370" s="682"/>
      <c r="BQ1370" s="682"/>
      <c r="BR1370" s="682"/>
      <c r="BS1370" s="682"/>
      <c r="BT1370" s="685"/>
      <c r="BU1370" s="686"/>
      <c r="BV1370" s="684"/>
      <c r="BW1370" s="687"/>
    </row>
    <row r="1371" spans="2:75" ht="15.75" customHeight="1">
      <c r="B1371" s="363" t="s">
        <v>510</v>
      </c>
      <c r="C1371" s="364">
        <v>40503169000189</v>
      </c>
      <c r="D1371" s="365" t="s">
        <v>14</v>
      </c>
      <c r="E1371" s="365" t="s">
        <v>607</v>
      </c>
      <c r="F1371" s="365" t="s">
        <v>699</v>
      </c>
      <c r="G1371" s="366"/>
      <c r="H1371" s="366" t="s">
        <v>34</v>
      </c>
      <c r="I1371" s="366" t="s">
        <v>34</v>
      </c>
      <c r="J1371" s="366" t="s">
        <v>611</v>
      </c>
      <c r="K1371" s="367" t="s">
        <v>48</v>
      </c>
      <c r="L1371" s="368" t="s">
        <v>1339</v>
      </c>
      <c r="M1371" s="368" t="s">
        <v>1418</v>
      </c>
      <c r="N1371" s="367">
        <v>572330</v>
      </c>
      <c r="O1371" s="367" t="s">
        <v>1321</v>
      </c>
      <c r="P1371" s="371">
        <v>44225</v>
      </c>
      <c r="Q1371" s="372">
        <v>71812244.209999993</v>
      </c>
      <c r="R1371" s="372">
        <v>81330603.293571383</v>
      </c>
      <c r="S1371" s="367">
        <v>6</v>
      </c>
      <c r="T1371" s="369">
        <v>-6.2152267073195877E-2</v>
      </c>
      <c r="U1371" s="369">
        <v>-0.80345448741971592</v>
      </c>
      <c r="V1371" s="369">
        <v>0.16950157177662684</v>
      </c>
      <c r="W1371" s="369">
        <v>1.6616821717987185</v>
      </c>
      <c r="X1371" s="369" t="s">
        <v>1421</v>
      </c>
      <c r="Y1371" s="369" t="s">
        <v>1421</v>
      </c>
      <c r="Z1371" s="369" t="s">
        <v>1421</v>
      </c>
      <c r="AA1371" s="369" t="s">
        <v>1421</v>
      </c>
      <c r="AB1371" s="369">
        <v>0.54991346845812916</v>
      </c>
      <c r="AC1371" s="373">
        <v>0.37666630665322798</v>
      </c>
      <c r="AD1371" s="555">
        <v>0</v>
      </c>
      <c r="AE1371" s="370" t="s">
        <v>2398</v>
      </c>
      <c r="AF1371" s="370" t="s">
        <v>2278</v>
      </c>
      <c r="AG1371" s="374" t="s">
        <v>1444</v>
      </c>
      <c r="AH1371" s="374" t="s">
        <v>2282</v>
      </c>
      <c r="AI1371" s="374">
        <v>0</v>
      </c>
      <c r="AJ1371" s="374">
        <v>0</v>
      </c>
      <c r="AK1371" s="374">
        <v>0</v>
      </c>
      <c r="AL1371" s="369">
        <v>2.5000000000000001E-3</v>
      </c>
      <c r="AM1371" s="369" t="s">
        <v>34</v>
      </c>
      <c r="AN1371" s="369" t="s">
        <v>34</v>
      </c>
      <c r="AO1371" s="367" t="s">
        <v>1324</v>
      </c>
      <c r="AP1371" s="370" t="s">
        <v>13</v>
      </c>
      <c r="AQ1371" s="376" t="s">
        <v>668</v>
      </c>
      <c r="AR1371" s="369">
        <v>8.3325000000000001E-4</v>
      </c>
      <c r="AS1371" s="369">
        <v>8.3325000000000001E-4</v>
      </c>
      <c r="AT1371" s="369"/>
      <c r="AX1371" s="680"/>
      <c r="AY1371" s="681"/>
      <c r="AZ1371" s="681"/>
      <c r="BA1371" s="681"/>
      <c r="BB1371" s="682"/>
      <c r="BC1371" s="681"/>
      <c r="BD1371" s="681"/>
      <c r="BE1371" s="681"/>
      <c r="BF1371" s="681"/>
      <c r="BG1371" s="682"/>
      <c r="BH1371" s="682"/>
      <c r="BI1371" s="683"/>
      <c r="BJ1371" s="683"/>
      <c r="BK1371" s="683"/>
      <c r="BL1371" s="682"/>
      <c r="BM1371" s="682"/>
      <c r="BN1371" s="682"/>
      <c r="BO1371" s="682"/>
      <c r="BP1371" s="682"/>
      <c r="BQ1371" s="682"/>
      <c r="BR1371" s="682"/>
      <c r="BS1371" s="682"/>
      <c r="BT1371" s="685"/>
      <c r="BU1371" s="686"/>
      <c r="BV1371" s="684"/>
      <c r="BW1371" s="687"/>
    </row>
    <row r="1372" spans="2:75" ht="15.75" customHeight="1">
      <c r="B1372" s="363" t="s">
        <v>436</v>
      </c>
      <c r="C1372" s="364">
        <v>13962947000125</v>
      </c>
      <c r="D1372" s="365" t="s">
        <v>14</v>
      </c>
      <c r="E1372" s="365" t="s">
        <v>607</v>
      </c>
      <c r="F1372" s="365"/>
      <c r="G1372" s="366"/>
      <c r="H1372" s="366" t="s">
        <v>34</v>
      </c>
      <c r="I1372" s="366" t="s">
        <v>34</v>
      </c>
      <c r="J1372" s="366" t="s">
        <v>608</v>
      </c>
      <c r="K1372" s="367" t="s">
        <v>48</v>
      </c>
      <c r="L1372" s="368"/>
      <c r="M1372" s="368" t="s">
        <v>34</v>
      </c>
      <c r="N1372" s="367">
        <v>302139</v>
      </c>
      <c r="O1372" s="367" t="s">
        <v>1321</v>
      </c>
      <c r="P1372" s="371">
        <v>41023</v>
      </c>
      <c r="Q1372" s="372">
        <v>664292482.12</v>
      </c>
      <c r="R1372" s="372">
        <v>629546229.82694435</v>
      </c>
      <c r="S1372" s="367">
        <v>15</v>
      </c>
      <c r="T1372" s="369">
        <v>2.7456038917626158E-2</v>
      </c>
      <c r="U1372" s="369">
        <v>0.35492957399538966</v>
      </c>
      <c r="V1372" s="369">
        <v>-3.9869310366936306E-2</v>
      </c>
      <c r="W1372" s="369">
        <v>-0.39085255401615893</v>
      </c>
      <c r="X1372" s="369">
        <v>0.2295256695165715</v>
      </c>
      <c r="Y1372" s="369">
        <v>1.7405348477035021</v>
      </c>
      <c r="Z1372" s="369">
        <v>0.54571266456163281</v>
      </c>
      <c r="AA1372" s="369">
        <v>3.1020076990088286</v>
      </c>
      <c r="AB1372" s="369">
        <v>0.2068746668554666</v>
      </c>
      <c r="AC1372" s="373">
        <v>-0.56301439556917088</v>
      </c>
      <c r="AD1372" s="555">
        <v>22041216000138</v>
      </c>
      <c r="AE1372" s="370" t="s">
        <v>2606</v>
      </c>
      <c r="AF1372" s="370" t="s">
        <v>736</v>
      </c>
      <c r="AG1372" s="374" t="s">
        <v>736</v>
      </c>
      <c r="AH1372" s="374" t="s">
        <v>2282</v>
      </c>
      <c r="AI1372" s="374">
        <v>1000</v>
      </c>
      <c r="AJ1372" s="374">
        <v>1000</v>
      </c>
      <c r="AK1372" s="374">
        <v>1000</v>
      </c>
      <c r="AL1372" s="369">
        <v>1.8000000000000002E-2</v>
      </c>
      <c r="AM1372" s="369">
        <v>0.2</v>
      </c>
      <c r="AN1372" s="369" t="s">
        <v>666</v>
      </c>
      <c r="AO1372" s="367" t="s">
        <v>1324</v>
      </c>
      <c r="AP1372" s="370" t="s">
        <v>716</v>
      </c>
      <c r="AQ1372" s="376" t="s">
        <v>659</v>
      </c>
      <c r="AR1372" s="369">
        <v>5.9999999999999993E-3</v>
      </c>
      <c r="AS1372" s="369">
        <v>5.9999999999999993E-3</v>
      </c>
      <c r="AT1372" s="369"/>
      <c r="AX1372" s="680"/>
      <c r="AY1372" s="681"/>
      <c r="AZ1372" s="681"/>
      <c r="BA1372" s="681"/>
      <c r="BB1372" s="682"/>
      <c r="BC1372" s="681"/>
      <c r="BD1372" s="681"/>
      <c r="BE1372" s="681"/>
      <c r="BF1372" s="681"/>
      <c r="BG1372" s="682"/>
      <c r="BH1372" s="682"/>
      <c r="BI1372" s="683"/>
      <c r="BJ1372" s="683"/>
      <c r="BK1372" s="683"/>
      <c r="BL1372" s="682"/>
      <c r="BM1372" s="682"/>
      <c r="BN1372" s="682"/>
      <c r="BO1372" s="682"/>
      <c r="BP1372" s="682"/>
      <c r="BQ1372" s="682"/>
      <c r="BR1372" s="682"/>
      <c r="BS1372" s="682"/>
      <c r="BT1372" s="685"/>
      <c r="BU1372" s="686"/>
      <c r="BV1372" s="684"/>
      <c r="BW1372" s="687"/>
    </row>
    <row r="1373" spans="2:75" ht="15.75" customHeight="1">
      <c r="B1373" s="363" t="s">
        <v>437</v>
      </c>
      <c r="C1373" s="364">
        <v>13962941000158</v>
      </c>
      <c r="D1373" s="365" t="s">
        <v>14</v>
      </c>
      <c r="E1373" s="365" t="s">
        <v>614</v>
      </c>
      <c r="F1373" s="365"/>
      <c r="G1373" s="366"/>
      <c r="H1373" s="366" t="s">
        <v>1338</v>
      </c>
      <c r="I1373" s="366" t="s">
        <v>34</v>
      </c>
      <c r="J1373" s="366" t="s">
        <v>608</v>
      </c>
      <c r="K1373" s="367" t="s">
        <v>48</v>
      </c>
      <c r="L1373" s="368"/>
      <c r="M1373" s="368" t="s">
        <v>34</v>
      </c>
      <c r="N1373" s="367">
        <v>302147</v>
      </c>
      <c r="O1373" s="367" t="s">
        <v>1321</v>
      </c>
      <c r="P1373" s="371">
        <v>41023</v>
      </c>
      <c r="Q1373" s="372">
        <v>103779650.75</v>
      </c>
      <c r="R1373" s="372">
        <v>91673203.758174628</v>
      </c>
      <c r="S1373" s="367">
        <v>15</v>
      </c>
      <c r="T1373" s="369">
        <v>7.8639692614485668E-2</v>
      </c>
      <c r="U1373" s="369">
        <v>1.0165906554302413</v>
      </c>
      <c r="V1373" s="369">
        <v>-8.4250176271244426E-3</v>
      </c>
      <c r="W1373" s="369">
        <v>-8.2593343774603853E-2</v>
      </c>
      <c r="X1373" s="369">
        <v>0.27992818642750916</v>
      </c>
      <c r="Y1373" s="369">
        <v>2.1227462895880809</v>
      </c>
      <c r="Z1373" s="369">
        <v>0.52317550570019478</v>
      </c>
      <c r="AA1373" s="369">
        <v>2.9738991817580436</v>
      </c>
      <c r="AB1373" s="369">
        <v>0.25362319277931733</v>
      </c>
      <c r="AC1373" s="373">
        <v>-0.2897537412508176</v>
      </c>
      <c r="AD1373" s="555">
        <v>0</v>
      </c>
      <c r="AE1373" s="370" t="s">
        <v>2606</v>
      </c>
      <c r="AF1373" s="370" t="s">
        <v>736</v>
      </c>
      <c r="AG1373" s="374" t="s">
        <v>736</v>
      </c>
      <c r="AH1373" s="374" t="s">
        <v>2282</v>
      </c>
      <c r="AI1373" s="374">
        <v>1000</v>
      </c>
      <c r="AJ1373" s="374">
        <v>1000</v>
      </c>
      <c r="AK1373" s="374">
        <v>1000</v>
      </c>
      <c r="AL1373" s="369">
        <v>1.8000000000000002E-2</v>
      </c>
      <c r="AM1373" s="369">
        <v>0.2</v>
      </c>
      <c r="AN1373" s="369" t="s">
        <v>666</v>
      </c>
      <c r="AO1373" s="367" t="s">
        <v>1324</v>
      </c>
      <c r="AP1373" s="370" t="s">
        <v>716</v>
      </c>
      <c r="AQ1373" s="376" t="s">
        <v>659</v>
      </c>
      <c r="AR1373" s="369">
        <v>5.9999999999999993E-3</v>
      </c>
      <c r="AS1373" s="369">
        <v>5.9999999999999993E-3</v>
      </c>
      <c r="AT1373" s="369"/>
      <c r="AX1373" s="680"/>
      <c r="AY1373" s="681"/>
      <c r="AZ1373" s="681"/>
      <c r="BA1373" s="681"/>
      <c r="BB1373" s="682"/>
      <c r="BC1373" s="681"/>
      <c r="BD1373" s="681"/>
      <c r="BE1373" s="681"/>
      <c r="BF1373" s="681"/>
      <c r="BG1373" s="682"/>
      <c r="BH1373" s="682"/>
      <c r="BI1373" s="683"/>
      <c r="BJ1373" s="683"/>
      <c r="BK1373" s="683"/>
      <c r="BL1373" s="682"/>
      <c r="BM1373" s="682"/>
      <c r="BN1373" s="682"/>
      <c r="BO1373" s="682"/>
      <c r="BP1373" s="682"/>
      <c r="BQ1373" s="682"/>
      <c r="BR1373" s="682"/>
      <c r="BS1373" s="682"/>
      <c r="BT1373" s="685"/>
      <c r="BU1373" s="686"/>
      <c r="BV1373" s="684"/>
      <c r="BW1373" s="687"/>
    </row>
    <row r="1374" spans="2:75" ht="15.75" customHeight="1">
      <c r="B1374" s="363" t="s">
        <v>1271</v>
      </c>
      <c r="C1374" s="364">
        <v>13060032000124</v>
      </c>
      <c r="D1374" s="365" t="s">
        <v>11</v>
      </c>
      <c r="E1374" s="365" t="s">
        <v>661</v>
      </c>
      <c r="F1374" s="365" t="s">
        <v>672</v>
      </c>
      <c r="G1374" s="366" t="s">
        <v>738</v>
      </c>
      <c r="H1374" s="366" t="s">
        <v>34</v>
      </c>
      <c r="I1374" s="366"/>
      <c r="J1374" s="366" t="s">
        <v>608</v>
      </c>
      <c r="K1374" s="367" t="s">
        <v>48</v>
      </c>
      <c r="L1374" s="368"/>
      <c r="M1374" s="368" t="s">
        <v>34</v>
      </c>
      <c r="N1374" s="367">
        <v>270148</v>
      </c>
      <c r="O1374" s="367" t="s">
        <v>1321</v>
      </c>
      <c r="P1374" s="371">
        <v>40623</v>
      </c>
      <c r="Q1374" s="372">
        <v>181796551.62</v>
      </c>
      <c r="R1374" s="372">
        <v>164286295.81813493</v>
      </c>
      <c r="S1374" s="367">
        <v>1</v>
      </c>
      <c r="T1374" s="369">
        <v>4.1323857336578618E-2</v>
      </c>
      <c r="U1374" s="369">
        <v>0.53420156943695851</v>
      </c>
      <c r="V1374" s="369">
        <v>4.0287070152024373E-2</v>
      </c>
      <c r="W1374" s="369">
        <v>0.39494799678815939</v>
      </c>
      <c r="X1374" s="369">
        <v>-5.4148172437522568E-3</v>
      </c>
      <c r="Y1374" s="369">
        <v>-4.1061542818051466E-2</v>
      </c>
      <c r="Z1374" s="369">
        <v>9.4002993043255767E-2</v>
      </c>
      <c r="AA1374" s="369">
        <v>0.53434348712484325</v>
      </c>
      <c r="AB1374" s="369">
        <v>5.3665041207068588E-2</v>
      </c>
      <c r="AC1374" s="373">
        <v>-1.0475510321848824</v>
      </c>
      <c r="AD1374" s="555">
        <v>10342116000162</v>
      </c>
      <c r="AE1374" s="370" t="s">
        <v>469</v>
      </c>
      <c r="AF1374" s="370" t="s">
        <v>469</v>
      </c>
      <c r="AG1374" s="374" t="s">
        <v>469</v>
      </c>
      <c r="AH1374" s="374" t="s">
        <v>2282</v>
      </c>
      <c r="AI1374" s="374">
        <v>100</v>
      </c>
      <c r="AJ1374" s="374">
        <v>100</v>
      </c>
      <c r="AK1374" s="374">
        <v>100</v>
      </c>
      <c r="AL1374" s="691">
        <v>3.4999999999999996E-3</v>
      </c>
      <c r="AM1374" s="691" t="s">
        <v>34</v>
      </c>
      <c r="AN1374" s="369" t="s">
        <v>633</v>
      </c>
      <c r="AO1374" s="367" t="s">
        <v>1324</v>
      </c>
      <c r="AP1374" s="370" t="s">
        <v>11</v>
      </c>
      <c r="AQ1374" s="376" t="s">
        <v>676</v>
      </c>
      <c r="AR1374" s="369">
        <v>1.1666666666666665E-3</v>
      </c>
      <c r="AS1374" s="369">
        <v>1.1666666666666665E-3</v>
      </c>
      <c r="AT1374" s="369"/>
      <c r="AX1374" s="680"/>
      <c r="AY1374" s="681"/>
      <c r="AZ1374" s="681"/>
      <c r="BA1374" s="681"/>
      <c r="BB1374" s="682"/>
      <c r="BC1374" s="681"/>
      <c r="BD1374" s="681"/>
      <c r="BE1374" s="681"/>
      <c r="BF1374" s="681"/>
      <c r="BG1374" s="682"/>
      <c r="BH1374" s="682"/>
      <c r="BI1374" s="683"/>
      <c r="BJ1374" s="683"/>
      <c r="BK1374" s="683"/>
      <c r="BL1374" s="682"/>
      <c r="BM1374" s="682"/>
      <c r="BN1374" s="682"/>
      <c r="BO1374" s="682"/>
      <c r="BP1374" s="682"/>
      <c r="BQ1374" s="682"/>
      <c r="BR1374" s="682"/>
      <c r="BS1374" s="682"/>
      <c r="BT1374" s="685"/>
      <c r="BU1374" s="686"/>
      <c r="BV1374" s="684"/>
      <c r="BW1374" s="687"/>
    </row>
    <row r="1375" spans="2:75" ht="15.75" customHeight="1">
      <c r="B1375" s="363" t="s">
        <v>1272</v>
      </c>
      <c r="C1375" s="364">
        <v>14491665000150</v>
      </c>
      <c r="D1375" s="365" t="s">
        <v>11</v>
      </c>
      <c r="E1375" s="365" t="s">
        <v>620</v>
      </c>
      <c r="F1375" s="365" t="s">
        <v>663</v>
      </c>
      <c r="G1375" s="366" t="s">
        <v>738</v>
      </c>
      <c r="H1375" s="366" t="s">
        <v>34</v>
      </c>
      <c r="I1375" s="366"/>
      <c r="J1375" s="366" t="s">
        <v>608</v>
      </c>
      <c r="K1375" s="367" t="s">
        <v>48</v>
      </c>
      <c r="L1375" s="368"/>
      <c r="M1375" s="368" t="s">
        <v>34</v>
      </c>
      <c r="N1375" s="367">
        <v>419958</v>
      </c>
      <c r="O1375" s="367" t="s">
        <v>1321</v>
      </c>
      <c r="P1375" s="371">
        <v>42499</v>
      </c>
      <c r="Q1375" s="372">
        <v>375234052.83999997</v>
      </c>
      <c r="R1375" s="372">
        <v>335271692.00452363</v>
      </c>
      <c r="S1375" s="367">
        <v>1</v>
      </c>
      <c r="T1375" s="369">
        <v>8.6329031897026232E-2</v>
      </c>
      <c r="U1375" s="369">
        <v>1.1159922451514035</v>
      </c>
      <c r="V1375" s="369">
        <v>0.11654996357929592</v>
      </c>
      <c r="W1375" s="369">
        <v>1.1425793553037229</v>
      </c>
      <c r="X1375" s="369">
        <v>0.15884609039945019</v>
      </c>
      <c r="Y1375" s="369">
        <v>1.2045587595671621</v>
      </c>
      <c r="Z1375" s="369">
        <v>0.18444626467390046</v>
      </c>
      <c r="AA1375" s="369">
        <v>1.0484523637205057</v>
      </c>
      <c r="AB1375" s="369">
        <v>1.6996459519897412E-3</v>
      </c>
      <c r="AC1375" s="373">
        <v>7.7175046587445344</v>
      </c>
      <c r="AD1375" s="555">
        <v>0</v>
      </c>
      <c r="AE1375" s="370" t="s">
        <v>469</v>
      </c>
      <c r="AF1375" s="370" t="s">
        <v>469</v>
      </c>
      <c r="AG1375" s="374" t="s">
        <v>469</v>
      </c>
      <c r="AH1375" s="374" t="s">
        <v>2279</v>
      </c>
      <c r="AI1375" s="374">
        <v>500</v>
      </c>
      <c r="AJ1375" s="374">
        <v>100</v>
      </c>
      <c r="AK1375" s="374">
        <v>500</v>
      </c>
      <c r="AL1375" s="369">
        <v>4.0000000000000001E-3</v>
      </c>
      <c r="AM1375" s="369">
        <v>0.2</v>
      </c>
      <c r="AN1375" s="369" t="s">
        <v>64</v>
      </c>
      <c r="AO1375" s="367" t="s">
        <v>1324</v>
      </c>
      <c r="AP1375" s="370" t="s">
        <v>11</v>
      </c>
      <c r="AQ1375" s="376" t="s">
        <v>675</v>
      </c>
      <c r="AR1375" s="369">
        <v>1.0666666666666667E-3</v>
      </c>
      <c r="AS1375" s="369">
        <v>1.0666666666666667E-3</v>
      </c>
      <c r="AT1375" s="369"/>
      <c r="AX1375" s="680"/>
      <c r="AY1375" s="681"/>
      <c r="AZ1375" s="681"/>
      <c r="BA1375" s="681"/>
      <c r="BB1375" s="682"/>
      <c r="BC1375" s="681"/>
      <c r="BD1375" s="681"/>
      <c r="BE1375" s="681"/>
      <c r="BF1375" s="681"/>
      <c r="BG1375" s="682"/>
      <c r="BH1375" s="682"/>
      <c r="BI1375" s="683"/>
      <c r="BJ1375" s="683"/>
      <c r="BK1375" s="683"/>
      <c r="BL1375" s="682"/>
      <c r="BM1375" s="682"/>
      <c r="BN1375" s="682"/>
      <c r="BO1375" s="682"/>
      <c r="BP1375" s="682"/>
      <c r="BQ1375" s="682"/>
      <c r="BR1375" s="682"/>
      <c r="BS1375" s="682"/>
      <c r="BT1375" s="685"/>
      <c r="BU1375" s="686"/>
      <c r="BV1375" s="684"/>
      <c r="BW1375" s="687"/>
    </row>
    <row r="1376" spans="2:75" ht="15.75" customHeight="1">
      <c r="B1376" s="363" t="s">
        <v>1273</v>
      </c>
      <c r="C1376" s="364">
        <v>41681126000156</v>
      </c>
      <c r="D1376" s="365" t="s">
        <v>14</v>
      </c>
      <c r="E1376" s="365" t="s">
        <v>607</v>
      </c>
      <c r="F1376" s="365" t="s">
        <v>1317</v>
      </c>
      <c r="G1376" s="366"/>
      <c r="H1376" s="366" t="s">
        <v>34</v>
      </c>
      <c r="I1376" s="366" t="s">
        <v>34</v>
      </c>
      <c r="J1376" s="366" t="s">
        <v>608</v>
      </c>
      <c r="K1376" s="367" t="s">
        <v>48</v>
      </c>
      <c r="L1376" s="368" t="s">
        <v>1339</v>
      </c>
      <c r="M1376" s="368" t="s">
        <v>34</v>
      </c>
      <c r="N1376" s="367">
        <v>606715</v>
      </c>
      <c r="O1376" s="367" t="s">
        <v>1321</v>
      </c>
      <c r="P1376" s="371">
        <v>44375</v>
      </c>
      <c r="Q1376" s="372">
        <v>40015932.350000001</v>
      </c>
      <c r="R1376" s="372">
        <v>21570627.780952372</v>
      </c>
      <c r="S1376" s="367">
        <v>47</v>
      </c>
      <c r="T1376" s="369">
        <v>-9.1387952338244816E-2</v>
      </c>
      <c r="U1376" s="369">
        <v>-1.1813898971020484</v>
      </c>
      <c r="V1376" s="369">
        <v>-0.25749992953947098</v>
      </c>
      <c r="W1376" s="369">
        <v>-2.5243603210891723</v>
      </c>
      <c r="X1376" s="369" t="s">
        <v>1421</v>
      </c>
      <c r="Y1376" s="369" t="s">
        <v>1421</v>
      </c>
      <c r="Z1376" s="369" t="s">
        <v>1421</v>
      </c>
      <c r="AA1376" s="369" t="s">
        <v>1421</v>
      </c>
      <c r="AB1376" s="369">
        <v>0.23014981663002376</v>
      </c>
      <c r="AC1376" s="373">
        <v>-1.6002365126511835</v>
      </c>
      <c r="AD1376" s="555">
        <v>0</v>
      </c>
      <c r="AE1376" s="370" t="s">
        <v>2607</v>
      </c>
      <c r="AF1376" s="370" t="s">
        <v>2281</v>
      </c>
      <c r="AG1376" s="374" t="s">
        <v>59</v>
      </c>
      <c r="AH1376" s="374" t="s">
        <v>2279</v>
      </c>
      <c r="AI1376" s="374">
        <v>300000</v>
      </c>
      <c r="AJ1376" s="374">
        <v>1000</v>
      </c>
      <c r="AK1376" s="374">
        <v>300000</v>
      </c>
      <c r="AL1376" s="369">
        <v>0.01</v>
      </c>
      <c r="AM1376" s="369">
        <v>0.1</v>
      </c>
      <c r="AN1376" s="369" t="s">
        <v>666</v>
      </c>
      <c r="AO1376" s="367" t="s">
        <v>1324</v>
      </c>
      <c r="AP1376" s="370" t="s">
        <v>716</v>
      </c>
      <c r="AQ1376" s="376" t="s">
        <v>659</v>
      </c>
      <c r="AR1376" s="369">
        <v>4.5000000000000005E-3</v>
      </c>
      <c r="AS1376" s="369">
        <v>4.5000000000000005E-3</v>
      </c>
      <c r="AT1376" s="369"/>
      <c r="AX1376" s="680"/>
      <c r="AY1376" s="681"/>
      <c r="AZ1376" s="681"/>
      <c r="BA1376" s="681"/>
      <c r="BB1376" s="682"/>
      <c r="BC1376" s="681"/>
      <c r="BD1376" s="681"/>
      <c r="BE1376" s="681"/>
      <c r="BF1376" s="681"/>
      <c r="BG1376" s="682"/>
      <c r="BH1376" s="682"/>
      <c r="BI1376" s="683"/>
      <c r="BJ1376" s="683"/>
      <c r="BK1376" s="683"/>
      <c r="BL1376" s="682"/>
      <c r="BM1376" s="682"/>
      <c r="BN1376" s="682"/>
      <c r="BO1376" s="682"/>
      <c r="BP1376" s="682"/>
      <c r="BQ1376" s="682"/>
      <c r="BR1376" s="682"/>
      <c r="BS1376" s="682"/>
      <c r="BT1376" s="685"/>
      <c r="BU1376" s="686"/>
      <c r="BV1376" s="684"/>
      <c r="BW1376" s="687"/>
    </row>
    <row r="1377" spans="2:75" ht="15.75" customHeight="1">
      <c r="B1377" s="363" t="s">
        <v>438</v>
      </c>
      <c r="C1377" s="364">
        <v>24140275000199</v>
      </c>
      <c r="D1377" s="365" t="s">
        <v>13</v>
      </c>
      <c r="E1377" s="365" t="s">
        <v>615</v>
      </c>
      <c r="F1377" s="365" t="s">
        <v>619</v>
      </c>
      <c r="G1377" s="366" t="s">
        <v>34</v>
      </c>
      <c r="H1377" s="366" t="s">
        <v>865</v>
      </c>
      <c r="I1377" s="366" t="s">
        <v>34</v>
      </c>
      <c r="J1377" s="366" t="s">
        <v>611</v>
      </c>
      <c r="K1377" s="367" t="s">
        <v>48</v>
      </c>
      <c r="L1377" s="368" t="s">
        <v>1339</v>
      </c>
      <c r="M1377" s="368" t="s">
        <v>1418</v>
      </c>
      <c r="N1377" s="367">
        <v>420808</v>
      </c>
      <c r="O1377" s="367" t="s">
        <v>1321</v>
      </c>
      <c r="P1377" s="371">
        <v>42564</v>
      </c>
      <c r="Q1377" s="372">
        <v>424907541.95999998</v>
      </c>
      <c r="R1377" s="372">
        <v>423902290.92373037</v>
      </c>
      <c r="S1377" s="367">
        <v>47</v>
      </c>
      <c r="T1377" s="369">
        <v>0.11177775752764352</v>
      </c>
      <c r="U1377" s="369">
        <v>1.444972888495476</v>
      </c>
      <c r="V1377" s="369">
        <v>0.11044002663839891</v>
      </c>
      <c r="W1377" s="369">
        <v>1.0826815432711445</v>
      </c>
      <c r="X1377" s="369">
        <v>0.19322386131810143</v>
      </c>
      <c r="Y1377" s="369">
        <v>1.4652516415280639</v>
      </c>
      <c r="Z1377" s="369">
        <v>0.28922990977778507</v>
      </c>
      <c r="AA1377" s="369">
        <v>1.6440765721188226</v>
      </c>
      <c r="AB1377" s="369">
        <v>5.4785357468539145E-2</v>
      </c>
      <c r="AC1377" s="373">
        <v>0.16649123685329231</v>
      </c>
      <c r="AD1377" s="555">
        <v>0</v>
      </c>
      <c r="AE1377" s="370" t="s">
        <v>2607</v>
      </c>
      <c r="AF1377" s="370" t="s">
        <v>2281</v>
      </c>
      <c r="AG1377" s="374" t="s">
        <v>59</v>
      </c>
      <c r="AH1377" s="374" t="s">
        <v>2279</v>
      </c>
      <c r="AI1377" s="374">
        <v>300000</v>
      </c>
      <c r="AJ1377" s="374">
        <v>1000</v>
      </c>
      <c r="AK1377" s="374">
        <v>300000</v>
      </c>
      <c r="AL1377" s="691">
        <v>0.01</v>
      </c>
      <c r="AM1377" s="691" t="s">
        <v>34</v>
      </c>
      <c r="AN1377" s="369" t="s">
        <v>64</v>
      </c>
      <c r="AO1377" s="367" t="s">
        <v>1324</v>
      </c>
      <c r="AP1377" s="370" t="s">
        <v>13</v>
      </c>
      <c r="AQ1377" s="376" t="s">
        <v>668</v>
      </c>
      <c r="AR1377" s="369">
        <v>3.0000000000000001E-3</v>
      </c>
      <c r="AS1377" s="369">
        <v>3.0000000000000001E-3</v>
      </c>
      <c r="AT1377" s="369"/>
      <c r="AX1377" s="680"/>
      <c r="AY1377" s="681"/>
      <c r="AZ1377" s="681"/>
      <c r="BA1377" s="681"/>
      <c r="BB1377" s="682"/>
      <c r="BC1377" s="681"/>
      <c r="BD1377" s="681"/>
      <c r="BE1377" s="681"/>
      <c r="BF1377" s="681"/>
      <c r="BG1377" s="682"/>
      <c r="BH1377" s="682"/>
      <c r="BI1377" s="683"/>
      <c r="BJ1377" s="683"/>
      <c r="BK1377" s="683"/>
      <c r="BL1377" s="682"/>
      <c r="BM1377" s="682"/>
      <c r="BN1377" s="682"/>
      <c r="BO1377" s="682"/>
      <c r="BP1377" s="682"/>
      <c r="BQ1377" s="682"/>
      <c r="BR1377" s="682"/>
      <c r="BS1377" s="682"/>
      <c r="BT1377" s="685"/>
      <c r="BU1377" s="686"/>
      <c r="BV1377" s="684"/>
      <c r="BW1377" s="687"/>
    </row>
    <row r="1378" spans="2:75" ht="15.75" customHeight="1">
      <c r="B1378" s="363" t="s">
        <v>1310</v>
      </c>
      <c r="C1378" s="364">
        <v>37405108000174</v>
      </c>
      <c r="D1378" s="365" t="s">
        <v>13</v>
      </c>
      <c r="E1378" s="365" t="s">
        <v>616</v>
      </c>
      <c r="F1378" s="365" t="s">
        <v>619</v>
      </c>
      <c r="G1378" s="366" t="s">
        <v>34</v>
      </c>
      <c r="H1378" s="366" t="s">
        <v>1337</v>
      </c>
      <c r="I1378" s="366" t="s">
        <v>34</v>
      </c>
      <c r="J1378" s="366" t="s">
        <v>611</v>
      </c>
      <c r="K1378" s="367" t="s">
        <v>48</v>
      </c>
      <c r="L1378" s="368"/>
      <c r="M1378" s="368" t="s">
        <v>1418</v>
      </c>
      <c r="N1378" s="367">
        <v>547816</v>
      </c>
      <c r="O1378" s="367" t="s">
        <v>1321</v>
      </c>
      <c r="P1378" s="371">
        <v>44055</v>
      </c>
      <c r="Q1378" s="372">
        <v>46839717.200000003</v>
      </c>
      <c r="R1378" s="372">
        <v>49475425.509563468</v>
      </c>
      <c r="S1378" s="367">
        <v>10</v>
      </c>
      <c r="T1378" s="369">
        <v>8.8620887982138408E-2</v>
      </c>
      <c r="U1378" s="369">
        <v>1.1456195160912546</v>
      </c>
      <c r="V1378" s="369">
        <v>0.12851172642663511</v>
      </c>
      <c r="W1378" s="369">
        <v>1.2598446281762465</v>
      </c>
      <c r="X1378" s="369">
        <v>0.21140257915271854</v>
      </c>
      <c r="Y1378" s="369">
        <v>1.6031041612238437</v>
      </c>
      <c r="Z1378" s="369" t="s">
        <v>1421</v>
      </c>
      <c r="AA1378" s="369" t="s">
        <v>1421</v>
      </c>
      <c r="AB1378" s="369">
        <v>3.5430944455046881E-2</v>
      </c>
      <c r="AC1378" s="373">
        <v>0.68871381210724691</v>
      </c>
      <c r="AD1378" s="555">
        <v>37405165000153</v>
      </c>
      <c r="AE1378" s="370" t="s">
        <v>2555</v>
      </c>
      <c r="AF1378" s="370" t="s">
        <v>2287</v>
      </c>
      <c r="AG1378" s="374" t="s">
        <v>1445</v>
      </c>
      <c r="AH1378" s="374" t="s">
        <v>2279</v>
      </c>
      <c r="AI1378" s="374">
        <v>1000</v>
      </c>
      <c r="AJ1378" s="374">
        <v>500</v>
      </c>
      <c r="AK1378" s="374">
        <v>0</v>
      </c>
      <c r="AL1378" s="369">
        <v>6.5000000000000006E-3</v>
      </c>
      <c r="AM1378" s="369" t="s">
        <v>34</v>
      </c>
      <c r="AN1378" s="369" t="s">
        <v>34</v>
      </c>
      <c r="AO1378" s="367" t="s">
        <v>1324</v>
      </c>
      <c r="AP1378" s="370" t="s">
        <v>13</v>
      </c>
      <c r="AQ1378" s="376" t="s">
        <v>679</v>
      </c>
      <c r="AR1378" s="369">
        <v>3.6833333333333332E-3</v>
      </c>
      <c r="AS1378" s="369">
        <v>3.6833333333333332E-3</v>
      </c>
      <c r="AT1378" s="369"/>
      <c r="AX1378" s="680"/>
      <c r="AY1378" s="681"/>
      <c r="AZ1378" s="681"/>
      <c r="BA1378" s="681"/>
      <c r="BB1378" s="682"/>
      <c r="BC1378" s="681"/>
      <c r="BD1378" s="681"/>
      <c r="BE1378" s="681"/>
      <c r="BF1378" s="681"/>
      <c r="BG1378" s="682"/>
      <c r="BH1378" s="682"/>
      <c r="BI1378" s="683"/>
      <c r="BJ1378" s="683"/>
      <c r="BK1378" s="683"/>
      <c r="BL1378" s="682"/>
      <c r="BM1378" s="682"/>
      <c r="BN1378" s="682"/>
      <c r="BO1378" s="682"/>
      <c r="BP1378" s="682"/>
      <c r="BQ1378" s="682"/>
      <c r="BR1378" s="682"/>
      <c r="BS1378" s="682"/>
      <c r="BT1378" s="685"/>
      <c r="BU1378" s="686"/>
      <c r="BV1378" s="684"/>
      <c r="BW1378" s="687"/>
    </row>
    <row r="1379" spans="2:75" ht="15.75" customHeight="1">
      <c r="B1379" s="363" t="s">
        <v>1311</v>
      </c>
      <c r="C1379" s="364">
        <v>38032741000127</v>
      </c>
      <c r="D1379" s="365" t="s">
        <v>13</v>
      </c>
      <c r="E1379" s="365" t="s">
        <v>616</v>
      </c>
      <c r="F1379" s="365" t="s">
        <v>619</v>
      </c>
      <c r="G1379" s="366" t="s">
        <v>34</v>
      </c>
      <c r="H1379" s="366" t="s">
        <v>1338</v>
      </c>
      <c r="I1379" s="366" t="s">
        <v>34</v>
      </c>
      <c r="J1379" s="366" t="s">
        <v>611</v>
      </c>
      <c r="K1379" s="367" t="s">
        <v>49</v>
      </c>
      <c r="L1379" s="368"/>
      <c r="M1379" s="368" t="s">
        <v>34</v>
      </c>
      <c r="N1379" s="367">
        <v>558508</v>
      </c>
      <c r="O1379" s="367" t="s">
        <v>1321</v>
      </c>
      <c r="P1379" s="371">
        <v>44139</v>
      </c>
      <c r="Q1379" s="372">
        <v>17823527.109999999</v>
      </c>
      <c r="R1379" s="372">
        <v>19159397.576388877</v>
      </c>
      <c r="S1379" s="367">
        <v>10</v>
      </c>
      <c r="T1379" s="369">
        <v>-5.7517932292594831E-2</v>
      </c>
      <c r="U1379" s="369">
        <v>-0.74354553717508387</v>
      </c>
      <c r="V1379" s="369">
        <v>2.9707107344308925E-2</v>
      </c>
      <c r="W1379" s="369">
        <v>0.2912289846775088</v>
      </c>
      <c r="X1379" s="369" t="s">
        <v>1421</v>
      </c>
      <c r="Y1379" s="369" t="s">
        <v>1421</v>
      </c>
      <c r="Z1379" s="369" t="s">
        <v>1421</v>
      </c>
      <c r="AA1379" s="369" t="s">
        <v>1421</v>
      </c>
      <c r="AB1379" s="369">
        <v>0.15432059754987443</v>
      </c>
      <c r="AC1379" s="373">
        <v>-0.36307765982586521</v>
      </c>
      <c r="AD1379" s="555">
        <v>0</v>
      </c>
      <c r="AE1379" s="370" t="s">
        <v>2555</v>
      </c>
      <c r="AF1379" s="370" t="s">
        <v>2287</v>
      </c>
      <c r="AG1379" s="374" t="s">
        <v>1445</v>
      </c>
      <c r="AH1379" s="374" t="s">
        <v>2279</v>
      </c>
      <c r="AI1379" s="374">
        <v>1000</v>
      </c>
      <c r="AJ1379" s="374">
        <v>500</v>
      </c>
      <c r="AK1379" s="374">
        <v>0</v>
      </c>
      <c r="AL1379" s="369">
        <v>7.4999999999999997E-3</v>
      </c>
      <c r="AM1379" s="369" t="s">
        <v>34</v>
      </c>
      <c r="AN1379" s="369" t="s">
        <v>34</v>
      </c>
      <c r="AO1379" s="367" t="s">
        <v>1324</v>
      </c>
      <c r="AP1379" s="370" t="s">
        <v>13</v>
      </c>
      <c r="AQ1379" s="376" t="s">
        <v>679</v>
      </c>
      <c r="AR1379" s="369">
        <v>4.2499999999999994E-3</v>
      </c>
      <c r="AS1379" s="369">
        <v>4.2499999999999994E-3</v>
      </c>
      <c r="AT1379" s="369"/>
      <c r="AX1379" s="680"/>
      <c r="AY1379" s="681"/>
      <c r="AZ1379" s="681"/>
      <c r="BA1379" s="681"/>
      <c r="BB1379" s="682"/>
      <c r="BC1379" s="681"/>
      <c r="BD1379" s="681"/>
      <c r="BE1379" s="681"/>
      <c r="BF1379" s="681"/>
      <c r="BG1379" s="682"/>
      <c r="BH1379" s="682"/>
      <c r="BI1379" s="683"/>
      <c r="BJ1379" s="683"/>
      <c r="BK1379" s="683"/>
      <c r="BL1379" s="682"/>
      <c r="BM1379" s="682"/>
      <c r="BN1379" s="682"/>
      <c r="BO1379" s="682"/>
      <c r="BP1379" s="682"/>
      <c r="BQ1379" s="682"/>
      <c r="BR1379" s="682"/>
      <c r="BS1379" s="682"/>
      <c r="BT1379" s="685"/>
      <c r="BU1379" s="686"/>
      <c r="BV1379" s="684"/>
      <c r="BW1379" s="687"/>
    </row>
    <row r="1380" spans="2:75" ht="15.75" customHeight="1">
      <c r="B1380" s="363" t="s">
        <v>1274</v>
      </c>
      <c r="C1380" s="364">
        <v>817677000117</v>
      </c>
      <c r="D1380" s="365" t="s">
        <v>11</v>
      </c>
      <c r="E1380" s="365" t="s">
        <v>620</v>
      </c>
      <c r="F1380" s="365" t="s">
        <v>663</v>
      </c>
      <c r="G1380" s="366" t="s">
        <v>738</v>
      </c>
      <c r="H1380" s="366" t="s">
        <v>34</v>
      </c>
      <c r="I1380" s="366"/>
      <c r="J1380" s="366" t="s">
        <v>608</v>
      </c>
      <c r="K1380" s="367" t="s">
        <v>48</v>
      </c>
      <c r="L1380" s="368"/>
      <c r="M1380" s="368" t="s">
        <v>34</v>
      </c>
      <c r="N1380" s="367">
        <v>17949</v>
      </c>
      <c r="O1380" s="367" t="s">
        <v>1321</v>
      </c>
      <c r="P1380" s="371">
        <v>34974</v>
      </c>
      <c r="Q1380" s="372">
        <v>418027767.66000003</v>
      </c>
      <c r="R1380" s="372">
        <v>325044500.49884915</v>
      </c>
      <c r="S1380" s="367">
        <v>1</v>
      </c>
      <c r="T1380" s="369">
        <v>8.7767174395047221E-2</v>
      </c>
      <c r="U1380" s="369">
        <v>1.134583393921941</v>
      </c>
      <c r="V1380" s="369">
        <v>0.1201812092698411</v>
      </c>
      <c r="W1380" s="369">
        <v>1.1781777049954387</v>
      </c>
      <c r="X1380" s="369">
        <v>0.18405442729038723</v>
      </c>
      <c r="Y1380" s="369">
        <v>1.3957181575714794</v>
      </c>
      <c r="Z1380" s="369">
        <v>0.20225087311586232</v>
      </c>
      <c r="AA1380" s="369">
        <v>1.1496595301496908</v>
      </c>
      <c r="AB1380" s="369">
        <v>5.1987493772449288E-3</v>
      </c>
      <c r="AC1380" s="373">
        <v>3.1502576362544565</v>
      </c>
      <c r="AD1380" s="555">
        <v>0</v>
      </c>
      <c r="AE1380" s="370" t="s">
        <v>2475</v>
      </c>
      <c r="AF1380" s="370" t="s">
        <v>728</v>
      </c>
      <c r="AG1380" s="374" t="s">
        <v>728</v>
      </c>
      <c r="AH1380" s="374" t="s">
        <v>2282</v>
      </c>
      <c r="AI1380" s="374">
        <v>0</v>
      </c>
      <c r="AJ1380" s="374">
        <v>0</v>
      </c>
      <c r="AK1380" s="374">
        <v>0</v>
      </c>
      <c r="AL1380" s="369">
        <v>4.5000000000000005E-3</v>
      </c>
      <c r="AM1380" s="369" t="s">
        <v>34</v>
      </c>
      <c r="AN1380" s="369" t="s">
        <v>64</v>
      </c>
      <c r="AO1380" s="367" t="s">
        <v>1324</v>
      </c>
      <c r="AP1380" s="370" t="s">
        <v>11</v>
      </c>
      <c r="AQ1380" s="376" t="s">
        <v>662</v>
      </c>
      <c r="AR1380" s="369">
        <v>1.1999999999999999E-3</v>
      </c>
      <c r="AS1380" s="369">
        <v>1.1999999999999999E-3</v>
      </c>
      <c r="AT1380" s="369"/>
      <c r="AX1380" s="680"/>
      <c r="AY1380" s="681"/>
      <c r="AZ1380" s="681"/>
      <c r="BA1380" s="681"/>
      <c r="BB1380" s="682"/>
      <c r="BC1380" s="681"/>
      <c r="BD1380" s="681"/>
      <c r="BE1380" s="681"/>
      <c r="BF1380" s="681"/>
      <c r="BG1380" s="682"/>
      <c r="BH1380" s="682"/>
      <c r="BI1380" s="683"/>
      <c r="BJ1380" s="683"/>
      <c r="BK1380" s="683"/>
      <c r="BL1380" s="682"/>
      <c r="BM1380" s="682"/>
      <c r="BN1380" s="682"/>
      <c r="BO1380" s="682"/>
      <c r="BP1380" s="682"/>
      <c r="BQ1380" s="682"/>
      <c r="BR1380" s="682"/>
      <c r="BS1380" s="682"/>
      <c r="BT1380" s="685"/>
      <c r="BU1380" s="686"/>
      <c r="BV1380" s="684"/>
      <c r="BW1380" s="687"/>
    </row>
    <row r="1381" spans="2:75" ht="15.75" customHeight="1">
      <c r="B1381" s="363" t="s">
        <v>1275</v>
      </c>
      <c r="C1381" s="364">
        <v>4192419000143</v>
      </c>
      <c r="D1381" s="365" t="s">
        <v>11</v>
      </c>
      <c r="E1381" s="365" t="s">
        <v>620</v>
      </c>
      <c r="F1381" s="365" t="s">
        <v>663</v>
      </c>
      <c r="G1381" s="366" t="s">
        <v>738</v>
      </c>
      <c r="H1381" s="366" t="s">
        <v>34</v>
      </c>
      <c r="I1381" s="366"/>
      <c r="J1381" s="366" t="s">
        <v>608</v>
      </c>
      <c r="K1381" s="367" t="s">
        <v>48</v>
      </c>
      <c r="L1381" s="368"/>
      <c r="M1381" s="368" t="s">
        <v>34</v>
      </c>
      <c r="N1381" s="367">
        <v>184764</v>
      </c>
      <c r="O1381" s="367" t="s">
        <v>1321</v>
      </c>
      <c r="P1381" s="371">
        <v>38261</v>
      </c>
      <c r="Q1381" s="372">
        <v>127929072.45</v>
      </c>
      <c r="R1381" s="372">
        <v>233111460.6222617</v>
      </c>
      <c r="S1381" s="367">
        <v>1</v>
      </c>
      <c r="T1381" s="369">
        <v>4.7327930452094602E-2</v>
      </c>
      <c r="U1381" s="369">
        <v>0.61181739448443806</v>
      </c>
      <c r="V1381" s="369">
        <v>5.1814406365016108E-2</v>
      </c>
      <c r="W1381" s="369">
        <v>0.50795443603640855</v>
      </c>
      <c r="X1381" s="369">
        <v>1.2574998932561421E-2</v>
      </c>
      <c r="Y1381" s="369">
        <v>9.5358501286834332E-2</v>
      </c>
      <c r="Z1381" s="369">
        <v>0.12525474284600357</v>
      </c>
      <c r="AA1381" s="369">
        <v>0.71198856445412806</v>
      </c>
      <c r="AB1381" s="369">
        <v>2.3651164964613485E-2</v>
      </c>
      <c r="AC1381" s="373">
        <v>-1.9598085343138136</v>
      </c>
      <c r="AD1381" s="555">
        <v>0</v>
      </c>
      <c r="AE1381" s="370" t="s">
        <v>2475</v>
      </c>
      <c r="AF1381" s="370" t="s">
        <v>728</v>
      </c>
      <c r="AG1381" s="374" t="s">
        <v>728</v>
      </c>
      <c r="AH1381" s="374" t="s">
        <v>2282</v>
      </c>
      <c r="AI1381" s="374">
        <v>1000</v>
      </c>
      <c r="AJ1381" s="374">
        <v>100</v>
      </c>
      <c r="AK1381" s="374">
        <v>500</v>
      </c>
      <c r="AL1381" s="369">
        <v>8.0000000000000002E-3</v>
      </c>
      <c r="AM1381" s="369" t="s">
        <v>34</v>
      </c>
      <c r="AN1381" s="369" t="s">
        <v>34</v>
      </c>
      <c r="AO1381" s="367" t="s">
        <v>1324</v>
      </c>
      <c r="AP1381" s="370" t="s">
        <v>11</v>
      </c>
      <c r="AQ1381" s="376" t="s">
        <v>680</v>
      </c>
      <c r="AR1381" s="369">
        <v>2.1333333333333334E-3</v>
      </c>
      <c r="AS1381" s="369">
        <v>2.1333333333333334E-3</v>
      </c>
      <c r="AT1381" s="369"/>
      <c r="AX1381" s="680"/>
      <c r="AY1381" s="681"/>
      <c r="AZ1381" s="681"/>
      <c r="BA1381" s="681"/>
      <c r="BB1381" s="682"/>
      <c r="BC1381" s="681"/>
      <c r="BD1381" s="681"/>
      <c r="BE1381" s="681"/>
      <c r="BF1381" s="681"/>
      <c r="BG1381" s="682"/>
      <c r="BH1381" s="682"/>
      <c r="BI1381" s="683"/>
      <c r="BJ1381" s="683"/>
      <c r="BK1381" s="683"/>
      <c r="BL1381" s="682"/>
      <c r="BM1381" s="682"/>
      <c r="BN1381" s="682"/>
      <c r="BO1381" s="682"/>
      <c r="BP1381" s="682"/>
      <c r="BQ1381" s="682"/>
      <c r="BR1381" s="682"/>
      <c r="BS1381" s="682"/>
      <c r="BT1381" s="685"/>
      <c r="BU1381" s="686"/>
      <c r="BV1381" s="684"/>
      <c r="BW1381" s="687"/>
    </row>
    <row r="1382" spans="2:75" ht="15.75" customHeight="1">
      <c r="B1382" s="363" t="s">
        <v>1276</v>
      </c>
      <c r="C1382" s="364">
        <v>9087483000188</v>
      </c>
      <c r="D1382" s="365" t="s">
        <v>14</v>
      </c>
      <c r="E1382" s="365" t="s">
        <v>607</v>
      </c>
      <c r="F1382" s="365"/>
      <c r="G1382" s="366"/>
      <c r="H1382" s="366" t="s">
        <v>34</v>
      </c>
      <c r="I1382" s="366" t="s">
        <v>34</v>
      </c>
      <c r="J1382" s="366" t="s">
        <v>608</v>
      </c>
      <c r="K1382" s="367" t="s">
        <v>48</v>
      </c>
      <c r="L1382" s="368"/>
      <c r="M1382" s="368" t="s">
        <v>34</v>
      </c>
      <c r="N1382" s="367">
        <v>251127</v>
      </c>
      <c r="O1382" s="367" t="s">
        <v>1321</v>
      </c>
      <c r="P1382" s="371">
        <v>40361</v>
      </c>
      <c r="Q1382" s="372">
        <v>22503597.620000001</v>
      </c>
      <c r="R1382" s="372">
        <v>27267896.511190478</v>
      </c>
      <c r="S1382" s="367">
        <v>3</v>
      </c>
      <c r="T1382" s="369">
        <v>5.5437086536175739E-2</v>
      </c>
      <c r="U1382" s="369">
        <v>0.71664603793953285</v>
      </c>
      <c r="V1382" s="369">
        <v>-8.0940417918649477E-2</v>
      </c>
      <c r="W1382" s="369">
        <v>-0.79348673893479293</v>
      </c>
      <c r="X1382" s="369">
        <v>-8.997800167860448E-3</v>
      </c>
      <c r="Y1382" s="369">
        <v>-6.8231953218212155E-2</v>
      </c>
      <c r="Z1382" s="369">
        <v>-5.0713500302912662E-2</v>
      </c>
      <c r="AA1382" s="369">
        <v>-0.28827197644330027</v>
      </c>
      <c r="AB1382" s="369">
        <v>0.17823388504786997</v>
      </c>
      <c r="AC1382" s="373">
        <v>-0.92957496257878514</v>
      </c>
      <c r="AD1382" s="555">
        <v>0</v>
      </c>
      <c r="AE1382" s="370" t="s">
        <v>2475</v>
      </c>
      <c r="AF1382" s="370" t="s">
        <v>728</v>
      </c>
      <c r="AG1382" s="374" t="s">
        <v>728</v>
      </c>
      <c r="AH1382" s="374" t="s">
        <v>2282</v>
      </c>
      <c r="AI1382" s="374">
        <v>5000</v>
      </c>
      <c r="AJ1382" s="374">
        <v>100</v>
      </c>
      <c r="AK1382" s="374">
        <v>1000</v>
      </c>
      <c r="AL1382" s="369">
        <v>0.02</v>
      </c>
      <c r="AM1382" s="369" t="s">
        <v>34</v>
      </c>
      <c r="AN1382" s="369" t="s">
        <v>2296</v>
      </c>
      <c r="AO1382" s="367" t="s">
        <v>1324</v>
      </c>
      <c r="AP1382" s="370" t="s">
        <v>716</v>
      </c>
      <c r="AQ1382" s="376" t="s">
        <v>667</v>
      </c>
      <c r="AR1382" s="369">
        <v>5.3333333333333332E-3</v>
      </c>
      <c r="AS1382" s="369">
        <v>5.3333333333333332E-3</v>
      </c>
      <c r="AT1382" s="369"/>
      <c r="AX1382" s="680"/>
      <c r="AY1382" s="681"/>
      <c r="AZ1382" s="681"/>
      <c r="BA1382" s="681"/>
      <c r="BB1382" s="682"/>
      <c r="BC1382" s="681"/>
      <c r="BD1382" s="681"/>
      <c r="BE1382" s="681"/>
      <c r="BF1382" s="681"/>
      <c r="BG1382" s="682"/>
      <c r="BH1382" s="682"/>
      <c r="BI1382" s="683"/>
      <c r="BJ1382" s="683"/>
      <c r="BK1382" s="683"/>
      <c r="BL1382" s="682"/>
      <c r="BM1382" s="682"/>
      <c r="BN1382" s="682"/>
      <c r="BO1382" s="682"/>
      <c r="BP1382" s="682"/>
      <c r="BQ1382" s="682"/>
      <c r="BR1382" s="682"/>
      <c r="BS1382" s="682"/>
      <c r="BT1382" s="685"/>
      <c r="BU1382" s="686"/>
      <c r="BV1382" s="684"/>
      <c r="BW1382" s="687"/>
    </row>
    <row r="1383" spans="2:75" ht="15.75" customHeight="1">
      <c r="B1383" s="363" t="s">
        <v>1277</v>
      </c>
      <c r="C1383" s="364">
        <v>19831126000136</v>
      </c>
      <c r="D1383" s="365" t="s">
        <v>14</v>
      </c>
      <c r="E1383" s="365" t="s">
        <v>607</v>
      </c>
      <c r="F1383" s="365"/>
      <c r="G1383" s="366"/>
      <c r="H1383" s="366" t="s">
        <v>34</v>
      </c>
      <c r="I1383" s="366" t="s">
        <v>34</v>
      </c>
      <c r="J1383" s="366" t="s">
        <v>611</v>
      </c>
      <c r="K1383" s="367"/>
      <c r="L1383" s="368"/>
      <c r="M1383" s="368" t="s">
        <v>34</v>
      </c>
      <c r="N1383" s="367">
        <v>367222</v>
      </c>
      <c r="O1383" s="367" t="s">
        <v>1321</v>
      </c>
      <c r="P1383" s="371">
        <v>41765</v>
      </c>
      <c r="Q1383" s="372">
        <v>1758618657.0599999</v>
      </c>
      <c r="R1383" s="372">
        <v>3061751918.0788121</v>
      </c>
      <c r="S1383" s="367">
        <v>4</v>
      </c>
      <c r="T1383" s="369">
        <v>-0.33565100725964025</v>
      </c>
      <c r="U1383" s="369">
        <v>-4.3390260836681431</v>
      </c>
      <c r="V1383" s="369">
        <v>-0.2660256101950047</v>
      </c>
      <c r="W1383" s="369">
        <v>-2.6079404991327078</v>
      </c>
      <c r="X1383" s="369">
        <v>-0.13821115285353502</v>
      </c>
      <c r="Y1383" s="369">
        <v>-1.0480802796023856</v>
      </c>
      <c r="Z1383" s="369">
        <v>0.5000011392775725</v>
      </c>
      <c r="AA1383" s="369">
        <v>2.8421685701542749</v>
      </c>
      <c r="AB1383" s="369">
        <v>0.26239756550321319</v>
      </c>
      <c r="AC1383" s="373">
        <v>-1.4175929041082311</v>
      </c>
      <c r="AD1383" s="555">
        <v>0</v>
      </c>
      <c r="AE1383" s="370" t="s">
        <v>2475</v>
      </c>
      <c r="AF1383" s="370" t="s">
        <v>728</v>
      </c>
      <c r="AG1383" s="374" t="s">
        <v>728</v>
      </c>
      <c r="AH1383" s="374" t="s">
        <v>2282</v>
      </c>
      <c r="AI1383" s="374">
        <v>1000</v>
      </c>
      <c r="AJ1383" s="374">
        <v>100</v>
      </c>
      <c r="AK1383" s="374">
        <v>500</v>
      </c>
      <c r="AL1383" s="369">
        <v>1.4999999999999999E-2</v>
      </c>
      <c r="AM1383" s="369" t="s">
        <v>34</v>
      </c>
      <c r="AN1383" s="369" t="s">
        <v>2291</v>
      </c>
      <c r="AO1383" s="367" t="s">
        <v>1324</v>
      </c>
      <c r="AP1383" s="370" t="s">
        <v>716</v>
      </c>
      <c r="AQ1383" s="376" t="s">
        <v>659</v>
      </c>
      <c r="AR1383" s="369">
        <v>4.0000000000000001E-3</v>
      </c>
      <c r="AS1383" s="369">
        <v>4.0000000000000001E-3</v>
      </c>
      <c r="AT1383" s="369"/>
      <c r="AX1383" s="680"/>
      <c r="AY1383" s="681"/>
      <c r="AZ1383" s="681"/>
      <c r="BA1383" s="681"/>
      <c r="BB1383" s="682"/>
      <c r="BC1383" s="681"/>
      <c r="BD1383" s="681"/>
      <c r="BE1383" s="681"/>
      <c r="BF1383" s="681"/>
      <c r="BG1383" s="682"/>
      <c r="BH1383" s="682"/>
      <c r="BI1383" s="683"/>
      <c r="BJ1383" s="683"/>
      <c r="BK1383" s="683"/>
      <c r="BL1383" s="682"/>
      <c r="BM1383" s="682"/>
      <c r="BN1383" s="682"/>
      <c r="BO1383" s="682"/>
      <c r="BP1383" s="682"/>
      <c r="BQ1383" s="682"/>
      <c r="BR1383" s="682"/>
      <c r="BS1383" s="682"/>
      <c r="BT1383" s="685"/>
      <c r="BU1383" s="686"/>
      <c r="BV1383" s="684"/>
      <c r="BW1383" s="687"/>
    </row>
    <row r="1384" spans="2:75" ht="15.75" customHeight="1">
      <c r="B1384" s="363" t="s">
        <v>1278</v>
      </c>
      <c r="C1384" s="364">
        <v>29982932000169</v>
      </c>
      <c r="D1384" s="365" t="s">
        <v>14</v>
      </c>
      <c r="E1384" s="365" t="s">
        <v>607</v>
      </c>
      <c r="F1384" s="365"/>
      <c r="G1384" s="366"/>
      <c r="H1384" s="366" t="s">
        <v>34</v>
      </c>
      <c r="I1384" s="366" t="s">
        <v>34</v>
      </c>
      <c r="J1384" s="366" t="s">
        <v>611</v>
      </c>
      <c r="K1384" s="367"/>
      <c r="L1384" s="368"/>
      <c r="M1384" s="368" t="s">
        <v>1418</v>
      </c>
      <c r="N1384" s="367">
        <v>504467</v>
      </c>
      <c r="O1384" s="367" t="s">
        <v>1321</v>
      </c>
      <c r="P1384" s="371">
        <v>43685</v>
      </c>
      <c r="Q1384" s="372">
        <v>16192053.09</v>
      </c>
      <c r="R1384" s="372">
        <v>112073513.23853168</v>
      </c>
      <c r="S1384" s="367">
        <v>5</v>
      </c>
      <c r="T1384" s="369">
        <v>-0.24914513784339376</v>
      </c>
      <c r="U1384" s="369">
        <v>-3.2207478253903905</v>
      </c>
      <c r="V1384" s="369">
        <v>-0.17231721787594723</v>
      </c>
      <c r="W1384" s="369">
        <v>-1.6892849183472933</v>
      </c>
      <c r="X1384" s="369">
        <v>1.1081351187759658E-2</v>
      </c>
      <c r="Y1384" s="369">
        <v>8.4031899101131888E-2</v>
      </c>
      <c r="Z1384" s="369">
        <v>0.54036946262011121</v>
      </c>
      <c r="AA1384" s="369">
        <v>3.0716352069698662</v>
      </c>
      <c r="AB1384" s="369">
        <v>0.19551331627656945</v>
      </c>
      <c r="AC1384" s="373">
        <v>-1.3664817885560863</v>
      </c>
      <c r="AD1384" s="555">
        <v>0</v>
      </c>
      <c r="AE1384" s="370" t="s">
        <v>2475</v>
      </c>
      <c r="AF1384" s="370" t="s">
        <v>2475</v>
      </c>
      <c r="AG1384" s="374" t="s">
        <v>59</v>
      </c>
      <c r="AH1384" s="374" t="s">
        <v>2279</v>
      </c>
      <c r="AI1384" s="374">
        <v>0</v>
      </c>
      <c r="AJ1384" s="374">
        <v>0</v>
      </c>
      <c r="AK1384" s="374">
        <v>0</v>
      </c>
      <c r="AL1384" s="369">
        <v>6.9999999999999993E-3</v>
      </c>
      <c r="AM1384" s="369" t="s">
        <v>34</v>
      </c>
      <c r="AN1384" s="369" t="s">
        <v>2291</v>
      </c>
      <c r="AO1384" s="367" t="s">
        <v>1324</v>
      </c>
      <c r="AP1384" s="370" t="s">
        <v>716</v>
      </c>
      <c r="AQ1384" s="376" t="s">
        <v>687</v>
      </c>
      <c r="AR1384" s="369">
        <v>1.8666666666666666E-3</v>
      </c>
      <c r="AS1384" s="369">
        <v>1.8666666666666666E-3</v>
      </c>
      <c r="AT1384" s="369"/>
      <c r="AX1384" s="680"/>
      <c r="AY1384" s="681"/>
      <c r="AZ1384" s="681"/>
      <c r="BA1384" s="681"/>
      <c r="BB1384" s="682"/>
      <c r="BC1384" s="681"/>
      <c r="BD1384" s="681"/>
      <c r="BE1384" s="681"/>
      <c r="BF1384" s="681"/>
      <c r="BG1384" s="682"/>
      <c r="BH1384" s="682"/>
      <c r="BI1384" s="683"/>
      <c r="BJ1384" s="683"/>
      <c r="BK1384" s="683"/>
      <c r="BL1384" s="682"/>
      <c r="BM1384" s="682"/>
      <c r="BN1384" s="682"/>
      <c r="BO1384" s="682"/>
      <c r="BP1384" s="682"/>
      <c r="BQ1384" s="682"/>
      <c r="BR1384" s="682"/>
      <c r="BS1384" s="682"/>
      <c r="BT1384" s="685"/>
      <c r="BU1384" s="686"/>
      <c r="BV1384" s="684"/>
      <c r="BW1384" s="687"/>
    </row>
    <row r="1385" spans="2:75" ht="15.75" customHeight="1">
      <c r="B1385" s="363" t="s">
        <v>1279</v>
      </c>
      <c r="C1385" s="364">
        <v>819889000133</v>
      </c>
      <c r="D1385" s="365" t="s">
        <v>14</v>
      </c>
      <c r="E1385" s="365" t="s">
        <v>15</v>
      </c>
      <c r="F1385" s="365" t="s">
        <v>17</v>
      </c>
      <c r="G1385" s="366"/>
      <c r="H1385" s="366" t="s">
        <v>34</v>
      </c>
      <c r="I1385" s="366" t="s">
        <v>34</v>
      </c>
      <c r="J1385" s="366" t="s">
        <v>611</v>
      </c>
      <c r="K1385" s="367" t="s">
        <v>49</v>
      </c>
      <c r="L1385" s="368"/>
      <c r="M1385" s="368" t="s">
        <v>1418</v>
      </c>
      <c r="N1385" s="367">
        <v>17973</v>
      </c>
      <c r="O1385" s="367" t="s">
        <v>1321</v>
      </c>
      <c r="P1385" s="371">
        <v>34974</v>
      </c>
      <c r="Q1385" s="372">
        <v>82218910.109999999</v>
      </c>
      <c r="R1385" s="372">
        <v>92783091.596666664</v>
      </c>
      <c r="S1385" s="367">
        <v>1</v>
      </c>
      <c r="T1385" s="369">
        <v>-5.9821658396485122E-2</v>
      </c>
      <c r="U1385" s="369">
        <v>-0.77332625416448608</v>
      </c>
      <c r="V1385" s="369">
        <v>1.2953168625424061E-2</v>
      </c>
      <c r="W1385" s="369">
        <v>0.12698436449624534</v>
      </c>
      <c r="X1385" s="369">
        <v>-3.808811421157865E-2</v>
      </c>
      <c r="Y1385" s="369">
        <v>-0.28882908917417321</v>
      </c>
      <c r="Z1385" s="369">
        <v>0.245667187873152</v>
      </c>
      <c r="AA1385" s="369">
        <v>1.3964519382897673</v>
      </c>
      <c r="AB1385" s="369">
        <v>0.16381413738617651</v>
      </c>
      <c r="AC1385" s="373">
        <v>-0.4330833011790991</v>
      </c>
      <c r="AD1385" s="555">
        <v>0</v>
      </c>
      <c r="AE1385" s="370" t="s">
        <v>2475</v>
      </c>
      <c r="AF1385" s="370" t="s">
        <v>728</v>
      </c>
      <c r="AG1385" s="374" t="s">
        <v>728</v>
      </c>
      <c r="AH1385" s="374" t="s">
        <v>2282</v>
      </c>
      <c r="AI1385" s="374">
        <v>5000</v>
      </c>
      <c r="AJ1385" s="374">
        <v>100</v>
      </c>
      <c r="AK1385" s="374">
        <v>1000</v>
      </c>
      <c r="AL1385" s="369">
        <v>0.01</v>
      </c>
      <c r="AM1385" s="369" t="s">
        <v>34</v>
      </c>
      <c r="AN1385" s="369" t="s">
        <v>2363</v>
      </c>
      <c r="AO1385" s="367" t="s">
        <v>1324</v>
      </c>
      <c r="AP1385" s="370" t="s">
        <v>17</v>
      </c>
      <c r="AQ1385" s="376" t="s">
        <v>17</v>
      </c>
      <c r="AR1385" s="369">
        <v>2.6666666666666666E-3</v>
      </c>
      <c r="AS1385" s="369">
        <v>2.6666666666666666E-3</v>
      </c>
      <c r="AT1385" s="369"/>
      <c r="AX1385" s="680"/>
      <c r="AY1385" s="681"/>
      <c r="AZ1385" s="681"/>
      <c r="BA1385" s="681"/>
      <c r="BB1385" s="682"/>
      <c r="BC1385" s="681"/>
      <c r="BD1385" s="681"/>
      <c r="BE1385" s="681"/>
      <c r="BF1385" s="681"/>
      <c r="BG1385" s="682"/>
      <c r="BH1385" s="682"/>
      <c r="BI1385" s="683"/>
      <c r="BJ1385" s="683"/>
      <c r="BK1385" s="683"/>
      <c r="BL1385" s="682"/>
      <c r="BM1385" s="682"/>
      <c r="BN1385" s="682"/>
      <c r="BO1385" s="682"/>
      <c r="BP1385" s="682"/>
      <c r="BQ1385" s="682"/>
      <c r="BR1385" s="682"/>
      <c r="BS1385" s="682"/>
      <c r="BT1385" s="685"/>
      <c r="BU1385" s="686"/>
      <c r="BV1385" s="684"/>
      <c r="BW1385" s="687"/>
    </row>
    <row r="1386" spans="2:75" ht="15.75" customHeight="1">
      <c r="B1386" s="363" t="s">
        <v>472</v>
      </c>
      <c r="C1386" s="364">
        <v>9087301000179</v>
      </c>
      <c r="D1386" s="365" t="s">
        <v>11</v>
      </c>
      <c r="E1386" s="365" t="s">
        <v>621</v>
      </c>
      <c r="F1386" s="365" t="s">
        <v>672</v>
      </c>
      <c r="G1386" s="366" t="s">
        <v>865</v>
      </c>
      <c r="H1386" s="366" t="s">
        <v>34</v>
      </c>
      <c r="I1386" s="366"/>
      <c r="J1386" s="366" t="s">
        <v>608</v>
      </c>
      <c r="K1386" s="367" t="s">
        <v>48</v>
      </c>
      <c r="L1386" s="368"/>
      <c r="M1386" s="368" t="s">
        <v>34</v>
      </c>
      <c r="N1386" s="367">
        <v>257079</v>
      </c>
      <c r="O1386" s="367" t="s">
        <v>1321</v>
      </c>
      <c r="P1386" s="371">
        <v>40445</v>
      </c>
      <c r="Q1386" s="372">
        <v>296996283.04000002</v>
      </c>
      <c r="R1386" s="372">
        <v>334164084.2443254</v>
      </c>
      <c r="S1386" s="367">
        <v>1</v>
      </c>
      <c r="T1386" s="369">
        <v>3.2415036022067634E-2</v>
      </c>
      <c r="U1386" s="369">
        <v>0.41903549746834345</v>
      </c>
      <c r="V1386" s="369">
        <v>3.1179102903225342E-2</v>
      </c>
      <c r="W1386" s="369">
        <v>0.30565946311839121</v>
      </c>
      <c r="X1386" s="369">
        <v>2.6791348680481164E-2</v>
      </c>
      <c r="Y1386" s="369">
        <v>0.20316366397522251</v>
      </c>
      <c r="Z1386" s="369">
        <v>0.13158663322810948</v>
      </c>
      <c r="AA1386" s="369">
        <v>0.74798108211055891</v>
      </c>
      <c r="AB1386" s="369">
        <v>6.141236738054507E-2</v>
      </c>
      <c r="AC1386" s="373">
        <v>-1.0514652254120922</v>
      </c>
      <c r="AD1386" s="555">
        <v>0</v>
      </c>
      <c r="AE1386" s="370" t="s">
        <v>2475</v>
      </c>
      <c r="AF1386" s="370" t="s">
        <v>728</v>
      </c>
      <c r="AG1386" s="374" t="s">
        <v>728</v>
      </c>
      <c r="AH1386" s="374" t="s">
        <v>2282</v>
      </c>
      <c r="AI1386" s="374">
        <v>1000</v>
      </c>
      <c r="AJ1386" s="374">
        <v>100</v>
      </c>
      <c r="AK1386" s="374">
        <v>500</v>
      </c>
      <c r="AL1386" s="369">
        <v>5.0000000000000001E-3</v>
      </c>
      <c r="AM1386" s="369" t="s">
        <v>34</v>
      </c>
      <c r="AN1386" s="369" t="s">
        <v>150</v>
      </c>
      <c r="AO1386" s="367" t="s">
        <v>1324</v>
      </c>
      <c r="AP1386" s="370" t="s">
        <v>11</v>
      </c>
      <c r="AQ1386" s="376" t="s">
        <v>680</v>
      </c>
      <c r="AR1386" s="369">
        <v>1.3333333333333333E-3</v>
      </c>
      <c r="AS1386" s="369">
        <v>1.3333333333333333E-3</v>
      </c>
      <c r="AT1386" s="369"/>
      <c r="AX1386" s="680"/>
      <c r="AY1386" s="681"/>
      <c r="AZ1386" s="681"/>
      <c r="BA1386" s="681"/>
      <c r="BB1386" s="682"/>
      <c r="BC1386" s="681"/>
      <c r="BD1386" s="681"/>
      <c r="BE1386" s="681"/>
      <c r="BF1386" s="681"/>
      <c r="BG1386" s="682"/>
      <c r="BH1386" s="682"/>
      <c r="BI1386" s="683"/>
      <c r="BJ1386" s="683"/>
      <c r="BK1386" s="683"/>
      <c r="BL1386" s="682"/>
      <c r="BM1386" s="682"/>
      <c r="BN1386" s="682"/>
      <c r="BO1386" s="682"/>
      <c r="BP1386" s="682"/>
      <c r="BQ1386" s="682"/>
      <c r="BR1386" s="682"/>
      <c r="BS1386" s="682"/>
      <c r="BT1386" s="685"/>
      <c r="BU1386" s="686"/>
      <c r="BV1386" s="684"/>
      <c r="BW1386" s="687"/>
    </row>
    <row r="1387" spans="2:75" ht="15.75" customHeight="1">
      <c r="B1387" s="363" t="s">
        <v>38</v>
      </c>
      <c r="C1387" s="364">
        <v>17517577000178</v>
      </c>
      <c r="D1387" s="365" t="s">
        <v>11</v>
      </c>
      <c r="E1387" s="365" t="s">
        <v>621</v>
      </c>
      <c r="F1387" s="365" t="s">
        <v>672</v>
      </c>
      <c r="G1387" s="366" t="s">
        <v>738</v>
      </c>
      <c r="H1387" s="366" t="s">
        <v>34</v>
      </c>
      <c r="I1387" s="366"/>
      <c r="J1387" s="366" t="s">
        <v>608</v>
      </c>
      <c r="K1387" s="367" t="s">
        <v>48</v>
      </c>
      <c r="L1387" s="368"/>
      <c r="M1387" s="368" t="s">
        <v>34</v>
      </c>
      <c r="N1387" s="367">
        <v>348430</v>
      </c>
      <c r="O1387" s="367" t="s">
        <v>1321</v>
      </c>
      <c r="P1387" s="371">
        <v>41513</v>
      </c>
      <c r="Q1387" s="372">
        <v>469779600.69</v>
      </c>
      <c r="R1387" s="372">
        <v>787295987.14412677</v>
      </c>
      <c r="S1387" s="367">
        <v>1</v>
      </c>
      <c r="T1387" s="369">
        <v>5.3084415074470037E-2</v>
      </c>
      <c r="U1387" s="369">
        <v>0.68623259475642884</v>
      </c>
      <c r="V1387" s="369">
        <v>7.5682586094880433E-2</v>
      </c>
      <c r="W1387" s="369">
        <v>0.7419424062640223</v>
      </c>
      <c r="X1387" s="369">
        <v>9.0412167132698285E-2</v>
      </c>
      <c r="Y1387" s="369">
        <v>0.68561188769125003</v>
      </c>
      <c r="Z1387" s="369">
        <v>0.22296000077318467</v>
      </c>
      <c r="AA1387" s="369">
        <v>1.2673769254100227</v>
      </c>
      <c r="AB1387" s="369">
        <v>3.3685203020445045E-2</v>
      </c>
      <c r="AC1387" s="373">
        <v>-0.70123674446598405</v>
      </c>
      <c r="AD1387" s="555">
        <v>0</v>
      </c>
      <c r="AE1387" s="370" t="s">
        <v>2475</v>
      </c>
      <c r="AF1387" s="370" t="s">
        <v>728</v>
      </c>
      <c r="AG1387" s="374" t="s">
        <v>728</v>
      </c>
      <c r="AH1387" s="374" t="s">
        <v>2282</v>
      </c>
      <c r="AI1387" s="374">
        <v>1000</v>
      </c>
      <c r="AJ1387" s="374">
        <v>100</v>
      </c>
      <c r="AK1387" s="374">
        <v>500</v>
      </c>
      <c r="AL1387" s="691">
        <v>4.0000000000000001E-3</v>
      </c>
      <c r="AM1387" s="691" t="s">
        <v>34</v>
      </c>
      <c r="AN1387" s="369" t="s">
        <v>636</v>
      </c>
      <c r="AO1387" s="367" t="s">
        <v>1324</v>
      </c>
      <c r="AP1387" s="370" t="s">
        <v>11</v>
      </c>
      <c r="AQ1387" s="376" t="s">
        <v>680</v>
      </c>
      <c r="AR1387" s="369">
        <v>1.0666666666666667E-3</v>
      </c>
      <c r="AS1387" s="369">
        <v>1.0666666666666667E-3</v>
      </c>
      <c r="AT1387" s="369"/>
      <c r="AX1387" s="680"/>
      <c r="AY1387" s="681"/>
      <c r="AZ1387" s="681"/>
      <c r="BA1387" s="681"/>
      <c r="BB1387" s="682"/>
      <c r="BC1387" s="681"/>
      <c r="BD1387" s="681"/>
      <c r="BE1387" s="681"/>
      <c r="BF1387" s="681"/>
      <c r="BG1387" s="682"/>
      <c r="BH1387" s="682"/>
      <c r="BI1387" s="683"/>
      <c r="BJ1387" s="683"/>
      <c r="BK1387" s="683"/>
      <c r="BL1387" s="682"/>
      <c r="BM1387" s="682"/>
      <c r="BN1387" s="682"/>
      <c r="BO1387" s="682"/>
      <c r="BP1387" s="682"/>
      <c r="BQ1387" s="682"/>
      <c r="BR1387" s="682"/>
      <c r="BS1387" s="682"/>
      <c r="BT1387" s="685"/>
      <c r="BU1387" s="686"/>
      <c r="BV1387" s="684"/>
      <c r="BW1387" s="687"/>
    </row>
    <row r="1388" spans="2:75" ht="15.75" customHeight="1">
      <c r="B1388" s="363" t="s">
        <v>1280</v>
      </c>
      <c r="C1388" s="364">
        <v>22773406000140</v>
      </c>
      <c r="D1388" s="365" t="s">
        <v>13</v>
      </c>
      <c r="E1388" s="365" t="s">
        <v>615</v>
      </c>
      <c r="F1388" s="365" t="s">
        <v>619</v>
      </c>
      <c r="G1388" s="366" t="s">
        <v>34</v>
      </c>
      <c r="H1388" s="366" t="s">
        <v>1338</v>
      </c>
      <c r="I1388" s="366" t="s">
        <v>34</v>
      </c>
      <c r="J1388" s="366"/>
      <c r="K1388" s="367" t="s">
        <v>48</v>
      </c>
      <c r="L1388" s="368"/>
      <c r="M1388" s="368" t="s">
        <v>34</v>
      </c>
      <c r="N1388" s="367">
        <v>410373</v>
      </c>
      <c r="O1388" s="367" t="s">
        <v>1321</v>
      </c>
      <c r="P1388" s="371">
        <v>42332</v>
      </c>
      <c r="Q1388" s="372">
        <v>33598761.25</v>
      </c>
      <c r="R1388" s="372">
        <v>79319666.568055525</v>
      </c>
      <c r="S1388" s="367">
        <v>5</v>
      </c>
      <c r="T1388" s="369">
        <v>-0.14725987216704961</v>
      </c>
      <c r="U1388" s="369">
        <v>-1.9036571098867541</v>
      </c>
      <c r="V1388" s="369">
        <v>-0.14352155883505924</v>
      </c>
      <c r="W1388" s="369">
        <v>-1.4069911746851695</v>
      </c>
      <c r="X1388" s="369">
        <v>-9.4993729804991101E-2</v>
      </c>
      <c r="Y1388" s="369">
        <v>-0.72035470972444082</v>
      </c>
      <c r="Z1388" s="369">
        <v>-9.4958567793137494E-3</v>
      </c>
      <c r="AA1388" s="369">
        <v>-5.3977528378928871E-2</v>
      </c>
      <c r="AB1388" s="369">
        <v>0.12209435856975497</v>
      </c>
      <c r="AC1388" s="373">
        <v>-2.0018703008799972</v>
      </c>
      <c r="AD1388" s="555">
        <v>22282992000120</v>
      </c>
      <c r="AE1388" s="370" t="s">
        <v>2475</v>
      </c>
      <c r="AF1388" s="370" t="s">
        <v>728</v>
      </c>
      <c r="AG1388" s="374" t="s">
        <v>728</v>
      </c>
      <c r="AH1388" s="374" t="s">
        <v>2279</v>
      </c>
      <c r="AI1388" s="374">
        <v>1000</v>
      </c>
      <c r="AJ1388" s="374">
        <v>100</v>
      </c>
      <c r="AK1388" s="374">
        <v>500</v>
      </c>
      <c r="AL1388" s="369">
        <v>0.01</v>
      </c>
      <c r="AM1388" s="369" t="s">
        <v>34</v>
      </c>
      <c r="AN1388" s="369" t="s">
        <v>2296</v>
      </c>
      <c r="AO1388" s="367" t="s">
        <v>1324</v>
      </c>
      <c r="AP1388" s="370" t="s">
        <v>13</v>
      </c>
      <c r="AQ1388" s="376" t="s">
        <v>679</v>
      </c>
      <c r="AR1388" s="369">
        <v>5.5000000000000005E-3</v>
      </c>
      <c r="AS1388" s="369">
        <v>5.5000000000000005E-3</v>
      </c>
      <c r="AT1388" s="369"/>
      <c r="AX1388" s="680"/>
      <c r="AY1388" s="681"/>
      <c r="AZ1388" s="681"/>
      <c r="BA1388" s="681"/>
      <c r="BB1388" s="682"/>
      <c r="BC1388" s="681"/>
      <c r="BD1388" s="681"/>
      <c r="BE1388" s="681"/>
      <c r="BF1388" s="681"/>
      <c r="BG1388" s="682"/>
      <c r="BH1388" s="682"/>
      <c r="BI1388" s="683"/>
      <c r="BJ1388" s="683"/>
      <c r="BK1388" s="683"/>
      <c r="BL1388" s="682"/>
      <c r="BM1388" s="682"/>
      <c r="BN1388" s="682"/>
      <c r="BO1388" s="682"/>
      <c r="BP1388" s="682"/>
      <c r="BQ1388" s="682"/>
      <c r="BR1388" s="682"/>
      <c r="BS1388" s="682"/>
      <c r="BT1388" s="685"/>
      <c r="BU1388" s="686"/>
      <c r="BV1388" s="684"/>
      <c r="BW1388" s="687"/>
    </row>
    <row r="1389" spans="2:75" ht="15.75" customHeight="1">
      <c r="B1389" s="363" t="s">
        <v>1281</v>
      </c>
      <c r="C1389" s="364">
        <v>5024659000100</v>
      </c>
      <c r="D1389" s="365" t="s">
        <v>13</v>
      </c>
      <c r="E1389" s="365" t="s">
        <v>615</v>
      </c>
      <c r="F1389" s="365" t="s">
        <v>619</v>
      </c>
      <c r="G1389" s="366" t="s">
        <v>34</v>
      </c>
      <c r="H1389" s="366" t="s">
        <v>1337</v>
      </c>
      <c r="I1389" s="366" t="s">
        <v>34</v>
      </c>
      <c r="J1389" s="366"/>
      <c r="K1389" s="367" t="s">
        <v>48</v>
      </c>
      <c r="L1389" s="368"/>
      <c r="M1389" s="368" t="s">
        <v>1418</v>
      </c>
      <c r="N1389" s="367">
        <v>122041</v>
      </c>
      <c r="O1389" s="367" t="s">
        <v>1321</v>
      </c>
      <c r="P1389" s="371">
        <v>37635</v>
      </c>
      <c r="Q1389" s="372">
        <v>21049008.989999998</v>
      </c>
      <c r="R1389" s="372">
        <v>27306552.103809524</v>
      </c>
      <c r="S1389" s="367">
        <v>1</v>
      </c>
      <c r="T1389" s="369">
        <v>1.9412158337067442E-2</v>
      </c>
      <c r="U1389" s="369">
        <v>0.25094475971489122</v>
      </c>
      <c r="V1389" s="369">
        <v>2.2708773505222268E-2</v>
      </c>
      <c r="W1389" s="369">
        <v>0.22262191247860932</v>
      </c>
      <c r="X1389" s="369">
        <v>3.4301213311415779E-2</v>
      </c>
      <c r="Y1389" s="369">
        <v>0.26011233171773823</v>
      </c>
      <c r="Z1389" s="369">
        <v>9.2964901559129398E-2</v>
      </c>
      <c r="AA1389" s="369">
        <v>0.52844263859199447</v>
      </c>
      <c r="AB1389" s="369">
        <v>3.3908516185498921E-2</v>
      </c>
      <c r="AC1389" s="373">
        <v>-2.1859903352442154</v>
      </c>
      <c r="AD1389" s="555">
        <v>0</v>
      </c>
      <c r="AE1389" s="370" t="s">
        <v>2475</v>
      </c>
      <c r="AF1389" s="370" t="s">
        <v>728</v>
      </c>
      <c r="AG1389" s="374" t="s">
        <v>728</v>
      </c>
      <c r="AH1389" s="374" t="s">
        <v>2282</v>
      </c>
      <c r="AI1389" s="374">
        <v>5000</v>
      </c>
      <c r="AJ1389" s="374">
        <v>100</v>
      </c>
      <c r="AK1389" s="374">
        <v>1000</v>
      </c>
      <c r="AL1389" s="691">
        <v>1.1000000000000001E-2</v>
      </c>
      <c r="AM1389" s="691" t="s">
        <v>34</v>
      </c>
      <c r="AN1389" s="369" t="s">
        <v>2296</v>
      </c>
      <c r="AO1389" s="367" t="s">
        <v>1324</v>
      </c>
      <c r="AP1389" s="370" t="s">
        <v>13</v>
      </c>
      <c r="AQ1389" s="376" t="s">
        <v>664</v>
      </c>
      <c r="AR1389" s="369">
        <v>2.9333333333333329E-3</v>
      </c>
      <c r="AS1389" s="369">
        <v>2.9333333333333329E-3</v>
      </c>
      <c r="AT1389" s="369"/>
      <c r="AX1389" s="680"/>
      <c r="AY1389" s="681"/>
      <c r="AZ1389" s="681"/>
      <c r="BA1389" s="681"/>
      <c r="BB1389" s="682"/>
      <c r="BC1389" s="681"/>
      <c r="BD1389" s="681"/>
      <c r="BE1389" s="681"/>
      <c r="BF1389" s="681"/>
      <c r="BG1389" s="682"/>
      <c r="BH1389" s="682"/>
      <c r="BI1389" s="683"/>
      <c r="BJ1389" s="683"/>
      <c r="BK1389" s="683"/>
      <c r="BL1389" s="682"/>
      <c r="BM1389" s="682"/>
      <c r="BN1389" s="682"/>
      <c r="BO1389" s="682"/>
      <c r="BP1389" s="682"/>
      <c r="BQ1389" s="682"/>
      <c r="BR1389" s="682"/>
      <c r="BS1389" s="682"/>
      <c r="BT1389" s="685"/>
      <c r="BU1389" s="686"/>
      <c r="BV1389" s="684"/>
      <c r="BW1389" s="687"/>
    </row>
    <row r="1390" spans="2:75" ht="15.75" customHeight="1">
      <c r="B1390" s="363" t="s">
        <v>1282</v>
      </c>
      <c r="C1390" s="364">
        <v>3499367000190</v>
      </c>
      <c r="D1390" s="365" t="s">
        <v>11</v>
      </c>
      <c r="E1390" s="365" t="s">
        <v>620</v>
      </c>
      <c r="F1390" s="365" t="s">
        <v>663</v>
      </c>
      <c r="G1390" s="366" t="s">
        <v>738</v>
      </c>
      <c r="H1390" s="366" t="s">
        <v>34</v>
      </c>
      <c r="I1390" s="366" t="s">
        <v>1304</v>
      </c>
      <c r="J1390" s="366" t="s">
        <v>608</v>
      </c>
      <c r="K1390" s="367" t="s">
        <v>48</v>
      </c>
      <c r="L1390" s="368"/>
      <c r="M1390" s="368" t="s">
        <v>34</v>
      </c>
      <c r="N1390" s="367">
        <v>75124</v>
      </c>
      <c r="O1390" s="367" t="s">
        <v>1321</v>
      </c>
      <c r="P1390" s="371">
        <v>36606</v>
      </c>
      <c r="Q1390" s="372">
        <v>723507014.90999997</v>
      </c>
      <c r="R1390" s="372">
        <v>942324645.49666655</v>
      </c>
      <c r="S1390" s="367">
        <v>1</v>
      </c>
      <c r="T1390" s="369">
        <v>7.6330697299257011E-2</v>
      </c>
      <c r="U1390" s="369">
        <v>0.98674182231741603</v>
      </c>
      <c r="V1390" s="369">
        <v>9.8654743086780794E-2</v>
      </c>
      <c r="W1390" s="369">
        <v>0.96714635759673695</v>
      </c>
      <c r="X1390" s="369">
        <v>0.11788167513139092</v>
      </c>
      <c r="Y1390" s="369">
        <v>0.89391815697126475</v>
      </c>
      <c r="Z1390" s="369">
        <v>0.18364044268339419</v>
      </c>
      <c r="AA1390" s="369">
        <v>1.043871810288437</v>
      </c>
      <c r="AB1390" s="369">
        <v>9.0630543921202209E-3</v>
      </c>
      <c r="AC1390" s="373">
        <v>-0.33180220891450524</v>
      </c>
      <c r="AD1390" s="555">
        <v>0</v>
      </c>
      <c r="AE1390" s="370" t="s">
        <v>2475</v>
      </c>
      <c r="AF1390" s="370" t="s">
        <v>728</v>
      </c>
      <c r="AG1390" s="374" t="s">
        <v>728</v>
      </c>
      <c r="AH1390" s="374" t="s">
        <v>2282</v>
      </c>
      <c r="AI1390" s="374">
        <v>1000</v>
      </c>
      <c r="AJ1390" s="374">
        <v>100</v>
      </c>
      <c r="AK1390" s="374">
        <v>500</v>
      </c>
      <c r="AL1390" s="369">
        <v>4.0000000000000001E-3</v>
      </c>
      <c r="AM1390" s="369" t="s">
        <v>34</v>
      </c>
      <c r="AN1390" s="369" t="s">
        <v>34</v>
      </c>
      <c r="AO1390" s="367" t="s">
        <v>1324</v>
      </c>
      <c r="AP1390" s="370" t="s">
        <v>11</v>
      </c>
      <c r="AQ1390" s="376" t="s">
        <v>669</v>
      </c>
      <c r="AR1390" s="369">
        <v>1.0666666666666667E-3</v>
      </c>
      <c r="AS1390" s="369">
        <v>1.0666666666666667E-3</v>
      </c>
      <c r="AT1390" s="369"/>
      <c r="AX1390" s="680"/>
      <c r="AY1390" s="681"/>
      <c r="AZ1390" s="681"/>
      <c r="BA1390" s="681"/>
      <c r="BB1390" s="682"/>
      <c r="BC1390" s="681"/>
      <c r="BD1390" s="681"/>
      <c r="BE1390" s="681"/>
      <c r="BF1390" s="681"/>
      <c r="BG1390" s="682"/>
      <c r="BH1390" s="682"/>
      <c r="BI1390" s="683"/>
      <c r="BJ1390" s="683"/>
      <c r="BK1390" s="683"/>
      <c r="BL1390" s="682"/>
      <c r="BM1390" s="682"/>
      <c r="BN1390" s="682"/>
      <c r="BO1390" s="682"/>
      <c r="BP1390" s="682"/>
      <c r="BQ1390" s="682"/>
      <c r="BR1390" s="682"/>
      <c r="BS1390" s="682"/>
      <c r="BT1390" s="685"/>
      <c r="BU1390" s="686"/>
      <c r="BV1390" s="684"/>
      <c r="BW1390" s="687"/>
    </row>
    <row r="1391" spans="2:75" ht="15.75" customHeight="1">
      <c r="B1391" s="363" t="s">
        <v>439</v>
      </c>
      <c r="C1391" s="364">
        <v>17453850000148</v>
      </c>
      <c r="D1391" s="365" t="s">
        <v>14</v>
      </c>
      <c r="E1391" s="365" t="s">
        <v>607</v>
      </c>
      <c r="F1391" s="365" t="s">
        <v>672</v>
      </c>
      <c r="G1391" s="366"/>
      <c r="H1391" s="366" t="s">
        <v>34</v>
      </c>
      <c r="I1391" s="366" t="s">
        <v>34</v>
      </c>
      <c r="J1391" s="366" t="s">
        <v>690</v>
      </c>
      <c r="K1391" s="367" t="s">
        <v>49</v>
      </c>
      <c r="L1391" s="368" t="s">
        <v>715</v>
      </c>
      <c r="M1391" s="368" t="s">
        <v>1418</v>
      </c>
      <c r="N1391" s="367">
        <v>337031</v>
      </c>
      <c r="O1391" s="367" t="s">
        <v>1321</v>
      </c>
      <c r="P1391" s="371">
        <v>41394</v>
      </c>
      <c r="Q1391" s="372">
        <v>1230075683.8699999</v>
      </c>
      <c r="R1391" s="372">
        <v>1976958859.554683</v>
      </c>
      <c r="S1391" s="367">
        <v>1</v>
      </c>
      <c r="T1391" s="369">
        <v>-0.1219041501272069</v>
      </c>
      <c r="U1391" s="369">
        <v>-1.5758787421131926</v>
      </c>
      <c r="V1391" s="369">
        <v>-5.344639927797501E-2</v>
      </c>
      <c r="W1391" s="369">
        <v>-0.52395342353570684</v>
      </c>
      <c r="X1391" s="369">
        <v>0.22887896919053441</v>
      </c>
      <c r="Y1391" s="369">
        <v>1.7356308016512261</v>
      </c>
      <c r="Z1391" s="369">
        <v>0.45032697502697716</v>
      </c>
      <c r="AA1391" s="369">
        <v>2.5598045167728953</v>
      </c>
      <c r="AB1391" s="369">
        <v>0.21028798327972964</v>
      </c>
      <c r="AC1391" s="373">
        <v>-0.61804971106699913</v>
      </c>
      <c r="AD1391" s="555">
        <v>0</v>
      </c>
      <c r="AE1391" s="370" t="s">
        <v>2475</v>
      </c>
      <c r="AF1391" s="370" t="s">
        <v>728</v>
      </c>
      <c r="AG1391" s="374" t="s">
        <v>728</v>
      </c>
      <c r="AH1391" s="374" t="s">
        <v>2282</v>
      </c>
      <c r="AI1391" s="374">
        <v>1000</v>
      </c>
      <c r="AJ1391" s="374">
        <v>100</v>
      </c>
      <c r="AK1391" s="374">
        <v>500</v>
      </c>
      <c r="AL1391" s="369">
        <v>0.01</v>
      </c>
      <c r="AM1391" s="369" t="s">
        <v>34</v>
      </c>
      <c r="AN1391" s="369" t="s">
        <v>2291</v>
      </c>
      <c r="AO1391" s="367" t="s">
        <v>1324</v>
      </c>
      <c r="AP1391" s="370" t="s">
        <v>13</v>
      </c>
      <c r="AQ1391" s="376" t="s">
        <v>671</v>
      </c>
      <c r="AR1391" s="369">
        <v>2.6666666666666666E-3</v>
      </c>
      <c r="AS1391" s="369">
        <v>2.6666666666666666E-3</v>
      </c>
      <c r="AT1391" s="369"/>
      <c r="AX1391" s="680"/>
      <c r="AY1391" s="681"/>
      <c r="AZ1391" s="681"/>
      <c r="BA1391" s="681"/>
      <c r="BB1391" s="682"/>
      <c r="BC1391" s="681"/>
      <c r="BD1391" s="681"/>
      <c r="BE1391" s="681"/>
      <c r="BF1391" s="681"/>
      <c r="BG1391" s="682"/>
      <c r="BH1391" s="682"/>
      <c r="BI1391" s="683"/>
      <c r="BJ1391" s="683"/>
      <c r="BK1391" s="683"/>
      <c r="BL1391" s="682"/>
      <c r="BM1391" s="682"/>
      <c r="BN1391" s="682"/>
      <c r="BO1391" s="682"/>
      <c r="BP1391" s="682"/>
      <c r="BQ1391" s="682"/>
      <c r="BR1391" s="682"/>
      <c r="BS1391" s="682"/>
      <c r="BT1391" s="685"/>
      <c r="BU1391" s="686"/>
      <c r="BV1391" s="684"/>
      <c r="BW1391" s="687"/>
    </row>
    <row r="1392" spans="2:75" ht="15.75" customHeight="1">
      <c r="B1392" s="363" t="s">
        <v>440</v>
      </c>
      <c r="C1392" s="364">
        <v>9087523000191</v>
      </c>
      <c r="D1392" s="365" t="s">
        <v>14</v>
      </c>
      <c r="E1392" s="365" t="s">
        <v>607</v>
      </c>
      <c r="F1392" s="365"/>
      <c r="G1392" s="366"/>
      <c r="H1392" s="366" t="s">
        <v>34</v>
      </c>
      <c r="I1392" s="366" t="s">
        <v>34</v>
      </c>
      <c r="J1392" s="366" t="s">
        <v>608</v>
      </c>
      <c r="K1392" s="367" t="s">
        <v>48</v>
      </c>
      <c r="L1392" s="368"/>
      <c r="M1392" s="368" t="s">
        <v>34</v>
      </c>
      <c r="N1392" s="367">
        <v>250686</v>
      </c>
      <c r="O1392" s="367" t="s">
        <v>1321</v>
      </c>
      <c r="P1392" s="371">
        <v>40354</v>
      </c>
      <c r="Q1392" s="372">
        <v>79273710.5</v>
      </c>
      <c r="R1392" s="372">
        <v>96534581.822698399</v>
      </c>
      <c r="S1392" s="367">
        <v>3</v>
      </c>
      <c r="T1392" s="369">
        <v>3.4351565795883721E-2</v>
      </c>
      <c r="U1392" s="369">
        <v>0.44406939582899446</v>
      </c>
      <c r="V1392" s="369">
        <v>-0.18102694009976172</v>
      </c>
      <c r="W1392" s="369">
        <v>-1.7746693191462677</v>
      </c>
      <c r="X1392" s="369">
        <v>-0.15458156526359934</v>
      </c>
      <c r="Y1392" s="369">
        <v>-1.1722200907660238</v>
      </c>
      <c r="Z1392" s="369">
        <v>-0.11291896218853059</v>
      </c>
      <c r="AA1392" s="369">
        <v>-0.6418679880817546</v>
      </c>
      <c r="AB1392" s="369">
        <v>0.21940472509667455</v>
      </c>
      <c r="AC1392" s="373">
        <v>-1.2430161946288947</v>
      </c>
      <c r="AD1392" s="555">
        <v>0</v>
      </c>
      <c r="AE1392" s="370" t="s">
        <v>2475</v>
      </c>
      <c r="AF1392" s="370" t="s">
        <v>728</v>
      </c>
      <c r="AG1392" s="374" t="s">
        <v>728</v>
      </c>
      <c r="AH1392" s="374" t="s">
        <v>2282</v>
      </c>
      <c r="AI1392" s="374">
        <v>1000</v>
      </c>
      <c r="AJ1392" s="374">
        <v>100</v>
      </c>
      <c r="AK1392" s="374">
        <v>500</v>
      </c>
      <c r="AL1392" s="691">
        <v>2.5000000000000001E-2</v>
      </c>
      <c r="AM1392" s="691" t="s">
        <v>34</v>
      </c>
      <c r="AN1392" s="369" t="s">
        <v>34</v>
      </c>
      <c r="AO1392" s="367" t="s">
        <v>1324</v>
      </c>
      <c r="AP1392" s="370" t="s">
        <v>716</v>
      </c>
      <c r="AQ1392" s="376" t="s">
        <v>659</v>
      </c>
      <c r="AR1392" s="369">
        <v>6.6666666666666671E-3</v>
      </c>
      <c r="AS1392" s="369">
        <v>6.6666666666666671E-3</v>
      </c>
      <c r="AT1392" s="369"/>
      <c r="AX1392" s="680"/>
      <c r="AY1392" s="681"/>
      <c r="AZ1392" s="681"/>
      <c r="BA1392" s="681"/>
      <c r="BB1392" s="682"/>
      <c r="BC1392" s="681"/>
      <c r="BD1392" s="681"/>
      <c r="BE1392" s="681"/>
      <c r="BF1392" s="681"/>
      <c r="BG1392" s="682"/>
      <c r="BH1392" s="682"/>
      <c r="BI1392" s="683"/>
      <c r="BJ1392" s="683"/>
      <c r="BK1392" s="683"/>
      <c r="BL1392" s="682"/>
      <c r="BM1392" s="682"/>
      <c r="BN1392" s="682"/>
      <c r="BO1392" s="682"/>
      <c r="BP1392" s="682"/>
      <c r="BQ1392" s="682"/>
      <c r="BR1392" s="682"/>
      <c r="BS1392" s="682"/>
      <c r="BT1392" s="685"/>
      <c r="BU1392" s="686"/>
      <c r="BV1392" s="684"/>
      <c r="BW1392" s="687"/>
    </row>
    <row r="1393" spans="2:75" ht="15.75" customHeight="1">
      <c r="B1393" s="363" t="s">
        <v>1283</v>
      </c>
      <c r="C1393" s="364">
        <v>23872712000104</v>
      </c>
      <c r="D1393" s="365" t="s">
        <v>13</v>
      </c>
      <c r="E1393" s="365" t="s">
        <v>615</v>
      </c>
      <c r="F1393" s="365" t="s">
        <v>619</v>
      </c>
      <c r="G1393" s="366" t="s">
        <v>34</v>
      </c>
      <c r="H1393" s="366" t="s">
        <v>1338</v>
      </c>
      <c r="I1393" s="366" t="s">
        <v>34</v>
      </c>
      <c r="J1393" s="366"/>
      <c r="K1393" s="367" t="s">
        <v>49</v>
      </c>
      <c r="L1393" s="368"/>
      <c r="M1393" s="368" t="s">
        <v>34</v>
      </c>
      <c r="N1393" s="367">
        <v>421693</v>
      </c>
      <c r="O1393" s="367" t="s">
        <v>1324</v>
      </c>
      <c r="P1393" s="371">
        <v>42587</v>
      </c>
      <c r="Q1393" s="372">
        <v>84459058.879999995</v>
      </c>
      <c r="R1393" s="372">
        <v>157353061.44099188</v>
      </c>
      <c r="S1393" s="367">
        <v>5</v>
      </c>
      <c r="T1393" s="369">
        <v>-0.24542186745084893</v>
      </c>
      <c r="U1393" s="369">
        <v>-3.1726163823129547</v>
      </c>
      <c r="V1393" s="369">
        <v>-0.19708743030634213</v>
      </c>
      <c r="W1393" s="369">
        <v>-1.932115825198683</v>
      </c>
      <c r="X1393" s="369">
        <v>-0.19345091876125109</v>
      </c>
      <c r="Y1393" s="369">
        <v>-1.4669734593668478</v>
      </c>
      <c r="Z1393" s="369">
        <v>0.14005278234970886</v>
      </c>
      <c r="AA1393" s="369">
        <v>0.79610541834390292</v>
      </c>
      <c r="AB1393" s="369">
        <v>0.17643050712372144</v>
      </c>
      <c r="AC1393" s="373">
        <v>-1.7050513324609839</v>
      </c>
      <c r="AD1393" s="555">
        <v>0</v>
      </c>
      <c r="AE1393" s="370" t="s">
        <v>2475</v>
      </c>
      <c r="AF1393" s="370" t="s">
        <v>728</v>
      </c>
      <c r="AG1393" s="374" t="s">
        <v>728</v>
      </c>
      <c r="AH1393" s="374" t="s">
        <v>2279</v>
      </c>
      <c r="AI1393" s="374">
        <v>1000</v>
      </c>
      <c r="AJ1393" s="374">
        <v>100</v>
      </c>
      <c r="AK1393" s="374">
        <v>500</v>
      </c>
      <c r="AL1393" s="369">
        <v>0.01</v>
      </c>
      <c r="AM1393" s="369" t="s">
        <v>34</v>
      </c>
      <c r="AN1393" s="369" t="s">
        <v>2296</v>
      </c>
      <c r="AO1393" s="367" t="s">
        <v>1324</v>
      </c>
      <c r="AP1393" s="370" t="s">
        <v>13</v>
      </c>
      <c r="AQ1393" s="376" t="s">
        <v>679</v>
      </c>
      <c r="AR1393" s="369">
        <v>5.3333333333333332E-3</v>
      </c>
      <c r="AS1393" s="369">
        <v>5.3333333333333332E-3</v>
      </c>
      <c r="AT1393" s="369"/>
      <c r="AX1393" s="680"/>
      <c r="AY1393" s="681"/>
      <c r="AZ1393" s="681"/>
      <c r="BA1393" s="681"/>
      <c r="BB1393" s="682"/>
      <c r="BC1393" s="681"/>
      <c r="BD1393" s="681"/>
      <c r="BE1393" s="681"/>
      <c r="BF1393" s="681"/>
      <c r="BG1393" s="682"/>
      <c r="BH1393" s="682"/>
      <c r="BI1393" s="683"/>
      <c r="BJ1393" s="683"/>
      <c r="BK1393" s="683"/>
      <c r="BL1393" s="682"/>
      <c r="BM1393" s="682"/>
      <c r="BN1393" s="682"/>
      <c r="BO1393" s="682"/>
      <c r="BP1393" s="682"/>
      <c r="BQ1393" s="682"/>
      <c r="BR1393" s="682"/>
      <c r="BS1393" s="682"/>
      <c r="BT1393" s="685"/>
      <c r="BU1393" s="686"/>
      <c r="BV1393" s="684"/>
      <c r="BW1393" s="687"/>
    </row>
    <row r="1394" spans="2:75" ht="15.75" customHeight="1">
      <c r="B1394" s="363" t="s">
        <v>1312</v>
      </c>
      <c r="C1394" s="364">
        <v>42014125000110</v>
      </c>
      <c r="D1394" s="365" t="s">
        <v>13</v>
      </c>
      <c r="E1394" s="365" t="s">
        <v>616</v>
      </c>
      <c r="F1394" s="365" t="s">
        <v>619</v>
      </c>
      <c r="G1394" s="366" t="s">
        <v>34</v>
      </c>
      <c r="H1394" s="366" t="s">
        <v>1338</v>
      </c>
      <c r="I1394" s="366" t="s">
        <v>34</v>
      </c>
      <c r="J1394" s="366" t="s">
        <v>612</v>
      </c>
      <c r="K1394" s="367" t="s">
        <v>48</v>
      </c>
      <c r="L1394" s="368"/>
      <c r="M1394" s="368" t="s">
        <v>34</v>
      </c>
      <c r="N1394" s="367">
        <v>616699</v>
      </c>
      <c r="O1394" s="367" t="s">
        <v>1321</v>
      </c>
      <c r="P1394" s="371">
        <v>44461</v>
      </c>
      <c r="Q1394" s="372">
        <v>159145458.87</v>
      </c>
      <c r="R1394" s="372" t="s">
        <v>1421</v>
      </c>
      <c r="S1394" s="367">
        <v>6</v>
      </c>
      <c r="T1394" s="369">
        <v>2.8896648141836678E-2</v>
      </c>
      <c r="U1394" s="369">
        <v>0.3735526106168382</v>
      </c>
      <c r="V1394" s="369" t="s">
        <v>1421</v>
      </c>
      <c r="W1394" s="369" t="s">
        <v>1421</v>
      </c>
      <c r="X1394" s="369" t="s">
        <v>1421</v>
      </c>
      <c r="Y1394" s="369" t="s">
        <v>1421</v>
      </c>
      <c r="Z1394" s="369" t="s">
        <v>1421</v>
      </c>
      <c r="AA1394" s="369" t="s">
        <v>1421</v>
      </c>
      <c r="AB1394" s="369" t="s">
        <v>1421</v>
      </c>
      <c r="AC1394" s="373" t="s">
        <v>1421</v>
      </c>
      <c r="AD1394" s="555">
        <v>42046741000153</v>
      </c>
      <c r="AE1394" s="370" t="s">
        <v>2608</v>
      </c>
      <c r="AF1394" s="370" t="s">
        <v>2281</v>
      </c>
      <c r="AG1394" s="374" t="s">
        <v>59</v>
      </c>
      <c r="AH1394" s="374" t="s">
        <v>2279</v>
      </c>
      <c r="AI1394" s="374">
        <v>5000</v>
      </c>
      <c r="AJ1394" s="374">
        <v>5000</v>
      </c>
      <c r="AK1394" s="374">
        <v>5000</v>
      </c>
      <c r="AL1394" s="369">
        <v>1.9299999999999998E-2</v>
      </c>
      <c r="AM1394" s="369">
        <v>0.2</v>
      </c>
      <c r="AN1394" s="369" t="s">
        <v>64</v>
      </c>
      <c r="AO1394" s="367" t="s">
        <v>1324</v>
      </c>
      <c r="AP1394" s="370" t="s">
        <v>13</v>
      </c>
      <c r="AQ1394" s="376" t="s">
        <v>664</v>
      </c>
      <c r="AR1394" s="369">
        <v>5.1466666666666666E-3</v>
      </c>
      <c r="AS1394" s="369">
        <v>5.1466666666666666E-3</v>
      </c>
      <c r="AT1394" s="369"/>
      <c r="AX1394" s="680"/>
      <c r="AY1394" s="681"/>
      <c r="AZ1394" s="681"/>
      <c r="BA1394" s="681"/>
      <c r="BB1394" s="682"/>
      <c r="BC1394" s="681"/>
      <c r="BD1394" s="681"/>
      <c r="BE1394" s="681"/>
      <c r="BF1394" s="681"/>
      <c r="BG1394" s="682"/>
      <c r="BH1394" s="682"/>
      <c r="BI1394" s="683"/>
      <c r="BJ1394" s="683"/>
      <c r="BK1394" s="683"/>
      <c r="BL1394" s="682"/>
      <c r="BM1394" s="682"/>
      <c r="BN1394" s="682"/>
      <c r="BO1394" s="682"/>
      <c r="BP1394" s="682"/>
      <c r="BQ1394" s="682"/>
      <c r="BR1394" s="682"/>
      <c r="BS1394" s="682"/>
      <c r="BT1394" s="685"/>
      <c r="BU1394" s="686"/>
      <c r="BV1394" s="684"/>
      <c r="BW1394" s="687"/>
    </row>
    <row r="1395" spans="2:75" ht="15.75" customHeight="1">
      <c r="B1395" s="363" t="s">
        <v>1313</v>
      </c>
      <c r="C1395" s="364">
        <v>41326212000140</v>
      </c>
      <c r="D1395" s="365" t="s">
        <v>14</v>
      </c>
      <c r="E1395" s="365" t="s">
        <v>607</v>
      </c>
      <c r="F1395" s="365"/>
      <c r="G1395" s="366"/>
      <c r="H1395" s="366" t="s">
        <v>34</v>
      </c>
      <c r="I1395" s="366" t="s">
        <v>34</v>
      </c>
      <c r="J1395" s="366" t="s">
        <v>611</v>
      </c>
      <c r="K1395" s="367" t="s">
        <v>48</v>
      </c>
      <c r="L1395" s="368"/>
      <c r="M1395" s="368" t="s">
        <v>34</v>
      </c>
      <c r="N1395" s="367">
        <v>594210</v>
      </c>
      <c r="O1395" s="367" t="s">
        <v>1324</v>
      </c>
      <c r="P1395" s="371">
        <v>44329</v>
      </c>
      <c r="Q1395" s="372">
        <v>27158525.09</v>
      </c>
      <c r="R1395" s="372">
        <v>53793277.054087259</v>
      </c>
      <c r="S1395" s="367">
        <v>6</v>
      </c>
      <c r="T1395" s="369">
        <v>-0.21278317541405822</v>
      </c>
      <c r="U1395" s="369">
        <v>-2.7506896398887992</v>
      </c>
      <c r="V1395" s="369">
        <v>-0.22593571603227036</v>
      </c>
      <c r="W1395" s="369">
        <v>-2.2149254863439052</v>
      </c>
      <c r="X1395" s="369" t="s">
        <v>1421</v>
      </c>
      <c r="Y1395" s="369" t="s">
        <v>1421</v>
      </c>
      <c r="Z1395" s="369" t="s">
        <v>1421</v>
      </c>
      <c r="AA1395" s="369" t="s">
        <v>1421</v>
      </c>
      <c r="AB1395" s="369">
        <v>0.34964965918585528</v>
      </c>
      <c r="AC1395" s="373">
        <v>-0.83555395265485333</v>
      </c>
      <c r="AD1395" s="555">
        <v>41326197000130</v>
      </c>
      <c r="AE1395" s="370" t="s">
        <v>2608</v>
      </c>
      <c r="AF1395" s="370" t="s">
        <v>2281</v>
      </c>
      <c r="AG1395" s="374" t="s">
        <v>59</v>
      </c>
      <c r="AH1395" s="374" t="s">
        <v>2279</v>
      </c>
      <c r="AI1395" s="374">
        <v>5000</v>
      </c>
      <c r="AJ1395" s="374" t="s">
        <v>1432</v>
      </c>
      <c r="AK1395" s="374" t="s">
        <v>1432</v>
      </c>
      <c r="AL1395" s="369">
        <v>1.95E-2</v>
      </c>
      <c r="AM1395" s="369">
        <v>0.2</v>
      </c>
      <c r="AN1395" s="369" t="s">
        <v>2291</v>
      </c>
      <c r="AO1395" s="367" t="s">
        <v>1324</v>
      </c>
      <c r="AP1395" s="370" t="s">
        <v>716</v>
      </c>
      <c r="AQ1395" s="376" t="s">
        <v>687</v>
      </c>
      <c r="AR1395" s="369">
        <v>5.1999999999999998E-3</v>
      </c>
      <c r="AS1395" s="369">
        <v>5.1999999999999998E-3</v>
      </c>
      <c r="AT1395" s="369"/>
      <c r="AX1395" s="680"/>
      <c r="AY1395" s="681"/>
      <c r="AZ1395" s="681"/>
      <c r="BA1395" s="681"/>
      <c r="BB1395" s="682"/>
      <c r="BC1395" s="681"/>
      <c r="BD1395" s="681"/>
      <c r="BE1395" s="681"/>
      <c r="BF1395" s="681"/>
      <c r="BG1395" s="682"/>
      <c r="BH1395" s="682"/>
      <c r="BI1395" s="683"/>
      <c r="BJ1395" s="683"/>
      <c r="BK1395" s="683"/>
      <c r="BL1395" s="682"/>
      <c r="BM1395" s="682"/>
      <c r="BN1395" s="682"/>
      <c r="BO1395" s="682"/>
      <c r="BP1395" s="682"/>
      <c r="BQ1395" s="682"/>
      <c r="BR1395" s="682"/>
      <c r="BS1395" s="682"/>
      <c r="BT1395" s="685"/>
      <c r="BU1395" s="686"/>
      <c r="BV1395" s="684"/>
      <c r="BW1395" s="687"/>
    </row>
    <row r="1396" spans="2:75" ht="15.75" customHeight="1">
      <c r="B1396" s="363" t="s">
        <v>1314</v>
      </c>
      <c r="C1396" s="364">
        <v>41409952000140</v>
      </c>
      <c r="D1396" s="365" t="s">
        <v>14</v>
      </c>
      <c r="E1396" s="365" t="s">
        <v>607</v>
      </c>
      <c r="F1396" s="365"/>
      <c r="G1396" s="366"/>
      <c r="H1396" s="366" t="s">
        <v>34</v>
      </c>
      <c r="I1396" s="366" t="s">
        <v>34</v>
      </c>
      <c r="J1396" s="366" t="s">
        <v>611</v>
      </c>
      <c r="K1396" s="367" t="s">
        <v>49</v>
      </c>
      <c r="L1396" s="368"/>
      <c r="M1396" s="368" t="s">
        <v>34</v>
      </c>
      <c r="N1396" s="367">
        <v>594350</v>
      </c>
      <c r="O1396" s="367" t="s">
        <v>1321</v>
      </c>
      <c r="P1396" s="371">
        <v>44329</v>
      </c>
      <c r="Q1396" s="372">
        <v>2543604.0699999998</v>
      </c>
      <c r="R1396" s="372">
        <v>39169887.85412696</v>
      </c>
      <c r="S1396" s="367">
        <v>6</v>
      </c>
      <c r="T1396" s="369">
        <v>-0.31181855052522589</v>
      </c>
      <c r="U1396" s="369">
        <v>-4.0309392638108603</v>
      </c>
      <c r="V1396" s="369">
        <v>-0.28564462131016688</v>
      </c>
      <c r="W1396" s="369">
        <v>-2.8002724088411775</v>
      </c>
      <c r="X1396" s="369" t="s">
        <v>1421</v>
      </c>
      <c r="Y1396" s="369" t="s">
        <v>1421</v>
      </c>
      <c r="Z1396" s="369" t="s">
        <v>1421</v>
      </c>
      <c r="AA1396" s="369" t="s">
        <v>1421</v>
      </c>
      <c r="AB1396" s="369">
        <v>0.33643501319826868</v>
      </c>
      <c r="AC1396" s="373">
        <v>-1.1210615983148033</v>
      </c>
      <c r="AD1396" s="555">
        <v>41326197000130</v>
      </c>
      <c r="AE1396" s="370" t="s">
        <v>2608</v>
      </c>
      <c r="AF1396" s="370" t="s">
        <v>2281</v>
      </c>
      <c r="AG1396" s="374" t="s">
        <v>59</v>
      </c>
      <c r="AH1396" s="374" t="s">
        <v>2279</v>
      </c>
      <c r="AI1396" s="374">
        <v>5000</v>
      </c>
      <c r="AJ1396" s="374" t="s">
        <v>1432</v>
      </c>
      <c r="AK1396" s="374" t="s">
        <v>1432</v>
      </c>
      <c r="AL1396" s="369">
        <v>1.95E-2</v>
      </c>
      <c r="AM1396" s="369">
        <v>0.2</v>
      </c>
      <c r="AN1396" s="369" t="s">
        <v>2291</v>
      </c>
      <c r="AO1396" s="367" t="s">
        <v>1324</v>
      </c>
      <c r="AP1396" s="370" t="s">
        <v>716</v>
      </c>
      <c r="AQ1396" s="376" t="s">
        <v>687</v>
      </c>
      <c r="AR1396" s="369">
        <v>5.1999999999999998E-3</v>
      </c>
      <c r="AS1396" s="369">
        <v>5.1999999999999998E-3</v>
      </c>
      <c r="AT1396" s="369"/>
      <c r="AX1396" s="680"/>
      <c r="AY1396" s="681"/>
      <c r="AZ1396" s="681"/>
      <c r="BA1396" s="681"/>
      <c r="BB1396" s="682"/>
      <c r="BC1396" s="681"/>
      <c r="BD1396" s="681"/>
      <c r="BE1396" s="681"/>
      <c r="BF1396" s="681"/>
      <c r="BG1396" s="682"/>
      <c r="BH1396" s="682"/>
      <c r="BI1396" s="683"/>
      <c r="BJ1396" s="683"/>
      <c r="BK1396" s="683"/>
      <c r="BL1396" s="682"/>
      <c r="BM1396" s="682"/>
      <c r="BN1396" s="682"/>
      <c r="BO1396" s="682"/>
      <c r="BP1396" s="682"/>
      <c r="BQ1396" s="682"/>
      <c r="BR1396" s="682"/>
      <c r="BS1396" s="682"/>
      <c r="BT1396" s="685"/>
      <c r="BU1396" s="686"/>
      <c r="BV1396" s="684"/>
      <c r="BW1396" s="687"/>
    </row>
    <row r="1397" spans="2:75" ht="15.75" customHeight="1">
      <c r="B1397" s="363" t="s">
        <v>1315</v>
      </c>
      <c r="C1397" s="364">
        <v>41978534000174</v>
      </c>
      <c r="D1397" s="365" t="s">
        <v>11</v>
      </c>
      <c r="E1397" s="365" t="s">
        <v>620</v>
      </c>
      <c r="F1397" s="365" t="s">
        <v>619</v>
      </c>
      <c r="G1397" s="366" t="s">
        <v>738</v>
      </c>
      <c r="H1397" s="366" t="s">
        <v>34</v>
      </c>
      <c r="I1397" s="366"/>
      <c r="J1397" s="366" t="s">
        <v>608</v>
      </c>
      <c r="K1397" s="367" t="s">
        <v>48</v>
      </c>
      <c r="L1397" s="368"/>
      <c r="M1397" s="368" t="s">
        <v>34</v>
      </c>
      <c r="N1397" s="367">
        <v>610879</v>
      </c>
      <c r="O1397" s="367" t="s">
        <v>1321</v>
      </c>
      <c r="P1397" s="371">
        <v>44439</v>
      </c>
      <c r="Q1397" s="372">
        <v>503566768.29000002</v>
      </c>
      <c r="R1397" s="372">
        <v>188020315.19162694</v>
      </c>
      <c r="S1397" s="367">
        <v>6</v>
      </c>
      <c r="T1397" s="369">
        <v>9.745876799151354E-2</v>
      </c>
      <c r="U1397" s="369">
        <v>1.2598685159619576</v>
      </c>
      <c r="V1397" s="369">
        <v>0.12621119999999997</v>
      </c>
      <c r="W1397" s="369">
        <v>1.2372917768438167</v>
      </c>
      <c r="X1397" s="369" t="s">
        <v>1421</v>
      </c>
      <c r="Y1397" s="369" t="s">
        <v>1421</v>
      </c>
      <c r="Z1397" s="369" t="s">
        <v>1421</v>
      </c>
      <c r="AA1397" s="369" t="s">
        <v>1421</v>
      </c>
      <c r="AB1397" s="369">
        <v>2.8401466580033206E-2</v>
      </c>
      <c r="AC1397" s="373">
        <v>0.77942148464354011</v>
      </c>
      <c r="AD1397" s="555">
        <v>41955522000124</v>
      </c>
      <c r="AE1397" s="370" t="s">
        <v>2608</v>
      </c>
      <c r="AF1397" s="370" t="s">
        <v>2281</v>
      </c>
      <c r="AG1397" s="374" t="s">
        <v>59</v>
      </c>
      <c r="AH1397" s="374" t="s">
        <v>2279</v>
      </c>
      <c r="AI1397" s="374">
        <v>50000</v>
      </c>
      <c r="AJ1397" s="374">
        <v>5000</v>
      </c>
      <c r="AK1397" s="374">
        <v>50000</v>
      </c>
      <c r="AL1397" s="369">
        <v>9.300000000000001E-3</v>
      </c>
      <c r="AM1397" s="369">
        <v>0.1</v>
      </c>
      <c r="AN1397" s="369" t="s">
        <v>64</v>
      </c>
      <c r="AO1397" s="367" t="s">
        <v>1324</v>
      </c>
      <c r="AP1397" s="370" t="s">
        <v>13</v>
      </c>
      <c r="AQ1397" s="376" t="s">
        <v>688</v>
      </c>
      <c r="AR1397" s="369">
        <v>2.4799999999999996E-3</v>
      </c>
      <c r="AS1397" s="369">
        <v>2.4799999999999996E-3</v>
      </c>
      <c r="AT1397" s="369"/>
      <c r="AX1397" s="680"/>
      <c r="AY1397" s="681"/>
      <c r="AZ1397" s="681"/>
      <c r="BA1397" s="681"/>
      <c r="BB1397" s="682"/>
      <c r="BC1397" s="681"/>
      <c r="BD1397" s="681"/>
      <c r="BE1397" s="681"/>
      <c r="BF1397" s="681"/>
      <c r="BG1397" s="682"/>
      <c r="BH1397" s="682"/>
      <c r="BI1397" s="683"/>
      <c r="BJ1397" s="683"/>
      <c r="BK1397" s="683"/>
      <c r="BL1397" s="682"/>
      <c r="BM1397" s="682"/>
      <c r="BN1397" s="682"/>
      <c r="BO1397" s="682"/>
      <c r="BP1397" s="682"/>
      <c r="BQ1397" s="682"/>
      <c r="BR1397" s="682"/>
      <c r="BS1397" s="682"/>
      <c r="BT1397" s="685"/>
      <c r="BU1397" s="686"/>
      <c r="BV1397" s="684"/>
      <c r="BW1397" s="687"/>
    </row>
    <row r="1398" spans="2:75" ht="15.75" customHeight="1">
      <c r="B1398" s="363" t="s">
        <v>546</v>
      </c>
      <c r="C1398" s="364">
        <v>41762791000174</v>
      </c>
      <c r="D1398" s="365" t="s">
        <v>13</v>
      </c>
      <c r="E1398" s="365" t="s">
        <v>615</v>
      </c>
      <c r="F1398" s="365" t="s">
        <v>619</v>
      </c>
      <c r="G1398" s="366" t="s">
        <v>34</v>
      </c>
      <c r="H1398" s="366" t="s">
        <v>1337</v>
      </c>
      <c r="I1398" s="366" t="s">
        <v>34</v>
      </c>
      <c r="J1398" s="366"/>
      <c r="K1398" s="367" t="s">
        <v>48</v>
      </c>
      <c r="L1398" s="368"/>
      <c r="M1398" s="368" t="s">
        <v>34</v>
      </c>
      <c r="N1398" s="367">
        <v>600563</v>
      </c>
      <c r="O1398" s="367" t="s">
        <v>1321</v>
      </c>
      <c r="P1398" s="371">
        <v>44385</v>
      </c>
      <c r="Q1398" s="372">
        <v>7707496.3300000001</v>
      </c>
      <c r="R1398" s="372">
        <v>14547242.867182542</v>
      </c>
      <c r="S1398" s="367">
        <v>6</v>
      </c>
      <c r="T1398" s="369">
        <v>3.0473506520229288E-2</v>
      </c>
      <c r="U1398" s="369">
        <v>0.39393696664769495</v>
      </c>
      <c r="V1398" s="369">
        <v>5.0700447231001977E-2</v>
      </c>
      <c r="W1398" s="369">
        <v>0.49703391173859868</v>
      </c>
      <c r="X1398" s="369" t="s">
        <v>1421</v>
      </c>
      <c r="Y1398" s="369" t="s">
        <v>1421</v>
      </c>
      <c r="Z1398" s="369" t="s">
        <v>1421</v>
      </c>
      <c r="AA1398" s="369" t="s">
        <v>1421</v>
      </c>
      <c r="AB1398" s="369">
        <v>2.1540145134938859E-2</v>
      </c>
      <c r="AC1398" s="373">
        <v>-2.2032864060832029</v>
      </c>
      <c r="AD1398" s="555">
        <v>0</v>
      </c>
      <c r="AE1398" s="370" t="s">
        <v>2412</v>
      </c>
      <c r="AF1398" s="370" t="s">
        <v>2278</v>
      </c>
      <c r="AG1398" s="374" t="s">
        <v>1444</v>
      </c>
      <c r="AH1398" s="374" t="s">
        <v>2282</v>
      </c>
      <c r="AI1398" s="374">
        <v>1000</v>
      </c>
      <c r="AJ1398" s="374">
        <v>0</v>
      </c>
      <c r="AK1398" s="374">
        <v>0</v>
      </c>
      <c r="AL1398" s="369">
        <v>1.2500000000000001E-2</v>
      </c>
      <c r="AM1398" s="369" t="s">
        <v>34</v>
      </c>
      <c r="AN1398" s="369" t="s">
        <v>34</v>
      </c>
      <c r="AO1398" s="367" t="s">
        <v>1324</v>
      </c>
      <c r="AP1398" s="370" t="s">
        <v>13</v>
      </c>
      <c r="AQ1398" s="376" t="s">
        <v>668</v>
      </c>
      <c r="AR1398" s="369">
        <v>3.7499999999999999E-3</v>
      </c>
      <c r="AS1398" s="369">
        <v>3.7499999999999999E-3</v>
      </c>
      <c r="AT1398" s="369"/>
      <c r="AX1398" s="680"/>
      <c r="AY1398" s="681"/>
      <c r="AZ1398" s="681"/>
      <c r="BA1398" s="681"/>
      <c r="BB1398" s="682"/>
      <c r="BC1398" s="681"/>
      <c r="BD1398" s="681"/>
      <c r="BE1398" s="681"/>
      <c r="BF1398" s="681"/>
      <c r="BG1398" s="682"/>
      <c r="BH1398" s="682"/>
      <c r="BI1398" s="683"/>
      <c r="BJ1398" s="683"/>
      <c r="BK1398" s="683"/>
      <c r="BL1398" s="682"/>
      <c r="BM1398" s="682"/>
      <c r="BN1398" s="682"/>
      <c r="BO1398" s="682"/>
      <c r="BP1398" s="682"/>
      <c r="BQ1398" s="682"/>
      <c r="BR1398" s="682"/>
      <c r="BS1398" s="682"/>
      <c r="BT1398" s="685"/>
      <c r="BU1398" s="686"/>
      <c r="BV1398" s="684"/>
      <c r="BW1398" s="687"/>
    </row>
    <row r="1399" spans="2:75" ht="15.75" customHeight="1">
      <c r="B1399" s="363" t="s">
        <v>1284</v>
      </c>
      <c r="C1399" s="364">
        <v>29250108000114</v>
      </c>
      <c r="D1399" s="365" t="s">
        <v>13</v>
      </c>
      <c r="E1399" s="365" t="s">
        <v>616</v>
      </c>
      <c r="F1399" s="365" t="s">
        <v>619</v>
      </c>
      <c r="G1399" s="366" t="s">
        <v>34</v>
      </c>
      <c r="H1399" s="366" t="s">
        <v>1338</v>
      </c>
      <c r="I1399" s="366" t="s">
        <v>34</v>
      </c>
      <c r="J1399" s="366"/>
      <c r="K1399" s="367" t="s">
        <v>48</v>
      </c>
      <c r="L1399" s="368"/>
      <c r="M1399" s="368" t="s">
        <v>1418</v>
      </c>
      <c r="N1399" s="367">
        <v>469882</v>
      </c>
      <c r="O1399" s="367" t="s">
        <v>1321</v>
      </c>
      <c r="P1399" s="371">
        <v>43283</v>
      </c>
      <c r="Q1399" s="372">
        <v>16171795</v>
      </c>
      <c r="R1399" s="372">
        <v>28030174.776269864</v>
      </c>
      <c r="S1399" s="367">
        <v>41</v>
      </c>
      <c r="T1399" s="369">
        <v>1.6394904274151578E-2</v>
      </c>
      <c r="U1399" s="369">
        <v>0.21194012753180222</v>
      </c>
      <c r="V1399" s="369">
        <v>2.3931772224004888E-2</v>
      </c>
      <c r="W1399" s="369">
        <v>0.23461138930665834</v>
      </c>
      <c r="X1399" s="369">
        <v>3.6915525558345097E-2</v>
      </c>
      <c r="Y1399" s="369">
        <v>0.27993713640360363</v>
      </c>
      <c r="Z1399" s="369">
        <v>6.9799502478433917E-2</v>
      </c>
      <c r="AA1399" s="369">
        <v>0.39676300026684502</v>
      </c>
      <c r="AB1399" s="369">
        <v>7.2519589039718779E-2</v>
      </c>
      <c r="AC1399" s="373">
        <v>-0.97746897827593116</v>
      </c>
      <c r="AD1399" s="555">
        <v>0</v>
      </c>
      <c r="AE1399" s="370" t="s">
        <v>2609</v>
      </c>
      <c r="AF1399" s="370" t="s">
        <v>2278</v>
      </c>
      <c r="AG1399" s="374" t="s">
        <v>1444</v>
      </c>
      <c r="AH1399" s="374" t="s">
        <v>2282</v>
      </c>
      <c r="AI1399" s="374">
        <v>100</v>
      </c>
      <c r="AJ1399" s="374">
        <v>100</v>
      </c>
      <c r="AK1399" s="374">
        <v>100</v>
      </c>
      <c r="AL1399" s="369">
        <v>2.1499999999999998E-2</v>
      </c>
      <c r="AM1399" s="369" t="s">
        <v>34</v>
      </c>
      <c r="AN1399" s="369" t="s">
        <v>2296</v>
      </c>
      <c r="AO1399" s="367" t="s">
        <v>1324</v>
      </c>
      <c r="AP1399" s="370" t="s">
        <v>13</v>
      </c>
      <c r="AQ1399" s="376" t="s">
        <v>668</v>
      </c>
      <c r="AR1399" s="369" t="s">
        <v>34</v>
      </c>
      <c r="AS1399" s="369" t="s">
        <v>34</v>
      </c>
      <c r="AT1399" s="369"/>
      <c r="AX1399" s="680"/>
      <c r="AY1399" s="681"/>
      <c r="AZ1399" s="681"/>
      <c r="BA1399" s="681"/>
      <c r="BB1399" s="682"/>
      <c r="BC1399" s="681"/>
      <c r="BD1399" s="681"/>
      <c r="BE1399" s="681"/>
      <c r="BF1399" s="681"/>
      <c r="BG1399" s="682"/>
      <c r="BH1399" s="682"/>
      <c r="BI1399" s="683"/>
      <c r="BJ1399" s="683"/>
      <c r="BK1399" s="683"/>
      <c r="BL1399" s="682"/>
      <c r="BM1399" s="682"/>
      <c r="BN1399" s="682"/>
      <c r="BO1399" s="682"/>
      <c r="BP1399" s="682"/>
      <c r="BQ1399" s="682"/>
      <c r="BR1399" s="682"/>
      <c r="BS1399" s="682"/>
      <c r="BT1399" s="685"/>
      <c r="BU1399" s="686"/>
      <c r="BV1399" s="684"/>
      <c r="BW1399" s="687"/>
    </row>
    <row r="1400" spans="2:75" ht="15.75" customHeight="1">
      <c r="B1400" s="363" t="s">
        <v>1744</v>
      </c>
      <c r="C1400" s="364">
        <v>33755581000120</v>
      </c>
      <c r="D1400" s="365" t="s">
        <v>14</v>
      </c>
      <c r="E1400" s="365" t="s">
        <v>607</v>
      </c>
      <c r="F1400" s="365"/>
      <c r="G1400" s="366"/>
      <c r="H1400" s="366" t="s">
        <v>34</v>
      </c>
      <c r="I1400" s="366" t="s">
        <v>34</v>
      </c>
      <c r="J1400" s="366" t="s">
        <v>608</v>
      </c>
      <c r="K1400" s="367" t="s">
        <v>48</v>
      </c>
      <c r="L1400" s="368"/>
      <c r="M1400" s="368"/>
      <c r="N1400" s="367">
        <v>499961</v>
      </c>
      <c r="O1400" s="367" t="s">
        <v>1321</v>
      </c>
      <c r="P1400" s="371">
        <v>43643</v>
      </c>
      <c r="Q1400" s="372">
        <v>248051106.94999999</v>
      </c>
      <c r="R1400" s="372">
        <v>469259079.34186518</v>
      </c>
      <c r="S1400" s="367">
        <v>32</v>
      </c>
      <c r="T1400" s="369">
        <v>2.5063475645377142E-3</v>
      </c>
      <c r="U1400" s="369">
        <v>2.8191180662190712E-2</v>
      </c>
      <c r="V1400" s="369">
        <v>-0.17477028669368033</v>
      </c>
      <c r="W1400" s="369">
        <v>-1.6039907303780758</v>
      </c>
      <c r="X1400" s="369">
        <v>-0.10506348305840452</v>
      </c>
      <c r="Y1400" s="369">
        <v>-0.73878439668867124</v>
      </c>
      <c r="Z1400" s="369">
        <v>2.4802128580930116E-2</v>
      </c>
      <c r="AA1400" s="369">
        <v>0.13553281125084493</v>
      </c>
      <c r="AB1400" s="369">
        <v>0.20690226561534827</v>
      </c>
      <c r="AC1400" s="373">
        <v>-1.3248584985834055</v>
      </c>
      <c r="AD1400" s="555">
        <v>33400461000100</v>
      </c>
      <c r="AE1400" s="370" t="s">
        <v>2610</v>
      </c>
      <c r="AF1400" s="370" t="s">
        <v>2287</v>
      </c>
      <c r="AG1400" s="374" t="s">
        <v>1445</v>
      </c>
      <c r="AH1400" s="374" t="s">
        <v>2279</v>
      </c>
      <c r="AI1400" s="374">
        <v>10000</v>
      </c>
      <c r="AJ1400" s="374">
        <v>500</v>
      </c>
      <c r="AK1400" s="374">
        <v>1000</v>
      </c>
      <c r="AL1400" s="369">
        <v>0.02</v>
      </c>
      <c r="AM1400" s="369">
        <v>0.2</v>
      </c>
      <c r="AN1400" s="369" t="s">
        <v>34</v>
      </c>
      <c r="AO1400" s="367" t="s">
        <v>1324</v>
      </c>
      <c r="AP1400" s="370" t="s">
        <v>13</v>
      </c>
      <c r="AQ1400" s="376" t="s">
        <v>668</v>
      </c>
      <c r="AR1400" s="369" t="s">
        <v>34</v>
      </c>
      <c r="AS1400" s="369" t="s">
        <v>34</v>
      </c>
      <c r="AT1400" s="369"/>
      <c r="AX1400" s="680"/>
      <c r="AY1400" s="681"/>
      <c r="AZ1400" s="681"/>
      <c r="BA1400" s="681"/>
      <c r="BB1400" s="682"/>
      <c r="BC1400" s="681"/>
      <c r="BD1400" s="681"/>
      <c r="BE1400" s="681"/>
      <c r="BF1400" s="681"/>
      <c r="BG1400" s="682"/>
      <c r="BH1400" s="682"/>
      <c r="BI1400" s="683"/>
      <c r="BJ1400" s="683"/>
      <c r="BK1400" s="683"/>
      <c r="BL1400" s="682"/>
      <c r="BM1400" s="682"/>
      <c r="BN1400" s="682"/>
      <c r="BO1400" s="682"/>
      <c r="BP1400" s="682"/>
      <c r="BQ1400" s="682"/>
      <c r="BR1400" s="682"/>
      <c r="BS1400" s="682"/>
      <c r="BT1400" s="685"/>
      <c r="BU1400" s="686"/>
      <c r="BV1400" s="684"/>
      <c r="BW1400" s="687"/>
    </row>
    <row r="1401" spans="2:75" ht="15.75" customHeight="1">
      <c r="B1401" s="363" t="s">
        <v>1285</v>
      </c>
      <c r="C1401" s="364">
        <v>35001522000192</v>
      </c>
      <c r="D1401" s="365" t="s">
        <v>14</v>
      </c>
      <c r="E1401" s="365" t="s">
        <v>607</v>
      </c>
      <c r="F1401" s="365"/>
      <c r="G1401" s="366"/>
      <c r="H1401" s="366" t="s">
        <v>34</v>
      </c>
      <c r="I1401" s="366" t="s">
        <v>34</v>
      </c>
      <c r="J1401" s="366" t="s">
        <v>608</v>
      </c>
      <c r="K1401" s="367" t="s">
        <v>48</v>
      </c>
      <c r="L1401" s="368"/>
      <c r="M1401" s="368" t="s">
        <v>34</v>
      </c>
      <c r="N1401" s="367">
        <v>519431</v>
      </c>
      <c r="O1401" s="367" t="s">
        <v>1321</v>
      </c>
      <c r="P1401" s="371">
        <v>43819</v>
      </c>
      <c r="Q1401" s="372">
        <v>6307754.2400000002</v>
      </c>
      <c r="R1401" s="372">
        <v>6415771.1314285733</v>
      </c>
      <c r="S1401" s="367">
        <v>10</v>
      </c>
      <c r="T1401" s="369">
        <v>3.7884198283854476E-2</v>
      </c>
      <c r="U1401" s="369">
        <v>0.48973642550503416</v>
      </c>
      <c r="V1401" s="369">
        <v>9.5850675391369045E-3</v>
      </c>
      <c r="W1401" s="369">
        <v>9.3965711812158459E-2</v>
      </c>
      <c r="X1401" s="369">
        <v>9.7200607818237028E-2</v>
      </c>
      <c r="Y1401" s="369">
        <v>0.73708986660155817</v>
      </c>
      <c r="Z1401" s="369" t="s">
        <v>1421</v>
      </c>
      <c r="AA1401" s="369" t="s">
        <v>1421</v>
      </c>
      <c r="AB1401" s="369">
        <v>0.16148477932330774</v>
      </c>
      <c r="AC1401" s="373">
        <v>-0.46216510900622476</v>
      </c>
      <c r="AD1401" s="555">
        <v>0</v>
      </c>
      <c r="AE1401" s="370" t="s">
        <v>2611</v>
      </c>
      <c r="AF1401" s="370" t="s">
        <v>2278</v>
      </c>
      <c r="AG1401" s="374" t="s">
        <v>1444</v>
      </c>
      <c r="AH1401" s="374" t="s">
        <v>2282</v>
      </c>
      <c r="AI1401" s="374">
        <v>5000</v>
      </c>
      <c r="AJ1401" s="374">
        <v>1000</v>
      </c>
      <c r="AK1401" s="374">
        <v>1000</v>
      </c>
      <c r="AL1401" s="369">
        <v>0.02</v>
      </c>
      <c r="AM1401" s="369">
        <v>0.2</v>
      </c>
      <c r="AN1401" s="369" t="s">
        <v>34</v>
      </c>
      <c r="AO1401" s="367" t="s">
        <v>1324</v>
      </c>
      <c r="AP1401" s="370" t="s">
        <v>716</v>
      </c>
      <c r="AQ1401" s="376" t="s">
        <v>659</v>
      </c>
      <c r="AR1401" s="369">
        <v>8.0000000000000002E-3</v>
      </c>
      <c r="AS1401" s="369">
        <v>8.0000000000000002E-3</v>
      </c>
      <c r="AT1401" s="369"/>
      <c r="AX1401" s="680"/>
      <c r="AY1401" s="681"/>
      <c r="AZ1401" s="681"/>
      <c r="BA1401" s="681"/>
      <c r="BB1401" s="682"/>
      <c r="BC1401" s="681"/>
      <c r="BD1401" s="681"/>
      <c r="BE1401" s="681"/>
      <c r="BF1401" s="681"/>
      <c r="BG1401" s="682"/>
      <c r="BH1401" s="682"/>
      <c r="BI1401" s="683"/>
      <c r="BJ1401" s="683"/>
      <c r="BK1401" s="683"/>
      <c r="BL1401" s="682"/>
      <c r="BM1401" s="682"/>
      <c r="BN1401" s="682"/>
      <c r="BO1401" s="682"/>
      <c r="BP1401" s="682"/>
      <c r="BQ1401" s="682"/>
      <c r="BR1401" s="682"/>
      <c r="BS1401" s="682"/>
      <c r="BT1401" s="685"/>
      <c r="BU1401" s="686"/>
      <c r="BV1401" s="684"/>
      <c r="BW1401" s="687"/>
    </row>
    <row r="1402" spans="2:75" ht="15.75" customHeight="1">
      <c r="B1402" s="363" t="s">
        <v>441</v>
      </c>
      <c r="C1402" s="364">
        <v>21646712000152</v>
      </c>
      <c r="D1402" s="365" t="s">
        <v>11</v>
      </c>
      <c r="E1402" s="365" t="s">
        <v>620</v>
      </c>
      <c r="F1402" s="365" t="s">
        <v>663</v>
      </c>
      <c r="G1402" s="366" t="s">
        <v>738</v>
      </c>
      <c r="H1402" s="366" t="s">
        <v>34</v>
      </c>
      <c r="I1402" s="366" t="s">
        <v>34</v>
      </c>
      <c r="J1402" s="366" t="s">
        <v>608</v>
      </c>
      <c r="K1402" s="367" t="s">
        <v>48</v>
      </c>
      <c r="L1402" s="368"/>
      <c r="M1402" s="368" t="s">
        <v>1418</v>
      </c>
      <c r="N1402" s="367">
        <v>388343</v>
      </c>
      <c r="O1402" s="367" t="s">
        <v>1321</v>
      </c>
      <c r="P1402" s="371">
        <v>42025</v>
      </c>
      <c r="Q1402" s="372">
        <v>13425731.310000001</v>
      </c>
      <c r="R1402" s="372">
        <v>15609694.365753962</v>
      </c>
      <c r="S1402" s="367">
        <v>1</v>
      </c>
      <c r="T1402" s="369">
        <v>7.7280167178874537E-2</v>
      </c>
      <c r="U1402" s="369">
        <v>0.9990158047700618</v>
      </c>
      <c r="V1402" s="369">
        <v>0.10214482481639253</v>
      </c>
      <c r="W1402" s="369">
        <v>1.0013608284563869</v>
      </c>
      <c r="X1402" s="369">
        <v>0.12693110531576424</v>
      </c>
      <c r="Y1402" s="369">
        <v>0.96254162998383119</v>
      </c>
      <c r="Z1402" s="369">
        <v>0.14960973931673793</v>
      </c>
      <c r="AA1402" s="369">
        <v>0.85043025999776933</v>
      </c>
      <c r="AB1402" s="369">
        <v>1.745957347202618E-3</v>
      </c>
      <c r="AC1402" s="373">
        <v>7.2360444720658876E-2</v>
      </c>
      <c r="AD1402" s="555">
        <v>0</v>
      </c>
      <c r="AE1402" s="370" t="s">
        <v>2611</v>
      </c>
      <c r="AF1402" s="370" t="s">
        <v>2278</v>
      </c>
      <c r="AG1402" s="374" t="s">
        <v>1444</v>
      </c>
      <c r="AH1402" s="374" t="s">
        <v>2282</v>
      </c>
      <c r="AI1402" s="374">
        <v>1000</v>
      </c>
      <c r="AJ1402" s="374">
        <v>1000</v>
      </c>
      <c r="AK1402" s="374">
        <v>1000</v>
      </c>
      <c r="AL1402" s="369">
        <v>5.0000000000000001E-3</v>
      </c>
      <c r="AM1402" s="369" t="s">
        <v>34</v>
      </c>
      <c r="AN1402" s="369" t="s">
        <v>64</v>
      </c>
      <c r="AO1402" s="367" t="s">
        <v>1324</v>
      </c>
      <c r="AP1402" s="370" t="s">
        <v>11</v>
      </c>
      <c r="AQ1402" s="376" t="s">
        <v>675</v>
      </c>
      <c r="AR1402" s="369" t="s">
        <v>34</v>
      </c>
      <c r="AS1402" s="369" t="s">
        <v>34</v>
      </c>
      <c r="AT1402" s="369"/>
      <c r="AX1402" s="680"/>
      <c r="AY1402" s="681"/>
      <c r="AZ1402" s="681"/>
      <c r="BA1402" s="681"/>
      <c r="BB1402" s="682"/>
      <c r="BC1402" s="681"/>
      <c r="BD1402" s="681"/>
      <c r="BE1402" s="681"/>
      <c r="BF1402" s="681"/>
      <c r="BG1402" s="682"/>
      <c r="BH1402" s="682"/>
      <c r="BI1402" s="683"/>
      <c r="BJ1402" s="683"/>
      <c r="BK1402" s="683"/>
      <c r="BL1402" s="682"/>
      <c r="BM1402" s="682"/>
      <c r="BN1402" s="682"/>
      <c r="BO1402" s="682"/>
      <c r="BP1402" s="682"/>
      <c r="BQ1402" s="682"/>
      <c r="BR1402" s="682"/>
      <c r="BS1402" s="682"/>
      <c r="BT1402" s="685"/>
      <c r="BU1402" s="686"/>
      <c r="BV1402" s="684"/>
      <c r="BW1402" s="687"/>
    </row>
    <row r="1403" spans="2:75" ht="15.75" customHeight="1">
      <c r="B1403" s="363" t="s">
        <v>442</v>
      </c>
      <c r="C1403" s="364">
        <v>17094929000120</v>
      </c>
      <c r="D1403" s="365" t="s">
        <v>14</v>
      </c>
      <c r="E1403" s="365" t="s">
        <v>607</v>
      </c>
      <c r="F1403" s="365"/>
      <c r="G1403" s="366"/>
      <c r="H1403" s="366" t="s">
        <v>34</v>
      </c>
      <c r="I1403" s="366" t="s">
        <v>34</v>
      </c>
      <c r="J1403" s="366" t="s">
        <v>608</v>
      </c>
      <c r="K1403" s="367" t="s">
        <v>48</v>
      </c>
      <c r="L1403" s="368"/>
      <c r="M1403" s="368" t="s">
        <v>1418</v>
      </c>
      <c r="N1403" s="367">
        <v>385875</v>
      </c>
      <c r="O1403" s="367" t="s">
        <v>1321</v>
      </c>
      <c r="P1403" s="371">
        <v>41243</v>
      </c>
      <c r="Q1403" s="372">
        <v>21393540.010000002</v>
      </c>
      <c r="R1403" s="372">
        <v>20131479.810833331</v>
      </c>
      <c r="S1403" s="367">
        <v>10</v>
      </c>
      <c r="T1403" s="369">
        <v>0.15227557829129723</v>
      </c>
      <c r="U1403" s="369">
        <v>1.9684961219272861</v>
      </c>
      <c r="V1403" s="369">
        <v>7.8192693368246635E-2</v>
      </c>
      <c r="W1403" s="369">
        <v>0.76654985067729042</v>
      </c>
      <c r="X1403" s="369">
        <v>0.1467181878541759</v>
      </c>
      <c r="Y1403" s="369">
        <v>1.1125906714049016</v>
      </c>
      <c r="Z1403" s="369">
        <v>0.32136828193921407</v>
      </c>
      <c r="AA1403" s="369">
        <v>1.8267614983674132</v>
      </c>
      <c r="AB1403" s="369">
        <v>0.15713212624911824</v>
      </c>
      <c r="AC1403" s="373">
        <v>-6.0852395886522519E-2</v>
      </c>
      <c r="AD1403" s="555">
        <v>0</v>
      </c>
      <c r="AE1403" s="370" t="s">
        <v>2611</v>
      </c>
      <c r="AF1403" s="370" t="s">
        <v>2278</v>
      </c>
      <c r="AG1403" s="374" t="s">
        <v>1444</v>
      </c>
      <c r="AH1403" s="374" t="s">
        <v>2282</v>
      </c>
      <c r="AI1403" s="374">
        <v>10000</v>
      </c>
      <c r="AJ1403" s="374">
        <v>5000</v>
      </c>
      <c r="AK1403" s="374">
        <v>10000</v>
      </c>
      <c r="AL1403" s="369">
        <v>0.02</v>
      </c>
      <c r="AM1403" s="369" t="s">
        <v>34</v>
      </c>
      <c r="AN1403" s="369" t="s">
        <v>34</v>
      </c>
      <c r="AO1403" s="367" t="s">
        <v>1324</v>
      </c>
      <c r="AP1403" s="370" t="s">
        <v>716</v>
      </c>
      <c r="AQ1403" s="376" t="s">
        <v>659</v>
      </c>
      <c r="AR1403" s="369" t="s">
        <v>34</v>
      </c>
      <c r="AS1403" s="369" t="s">
        <v>34</v>
      </c>
      <c r="AT1403" s="369"/>
      <c r="AX1403" s="680"/>
      <c r="AY1403" s="681"/>
      <c r="AZ1403" s="681"/>
      <c r="BA1403" s="681"/>
      <c r="BB1403" s="682"/>
      <c r="BC1403" s="681"/>
      <c r="BD1403" s="681"/>
      <c r="BE1403" s="681"/>
      <c r="BF1403" s="681"/>
      <c r="BG1403" s="682"/>
      <c r="BH1403" s="682"/>
      <c r="BI1403" s="683"/>
      <c r="BJ1403" s="683"/>
      <c r="BK1403" s="683"/>
      <c r="BL1403" s="682"/>
      <c r="BM1403" s="682"/>
      <c r="BN1403" s="682"/>
      <c r="BO1403" s="682"/>
      <c r="BP1403" s="682"/>
      <c r="BQ1403" s="682"/>
      <c r="BR1403" s="682"/>
      <c r="BS1403" s="682"/>
      <c r="BT1403" s="685"/>
      <c r="BU1403" s="686"/>
      <c r="BV1403" s="684"/>
      <c r="BW1403" s="687"/>
    </row>
    <row r="1404" spans="2:75" ht="15.75" customHeight="1">
      <c r="B1404" s="688"/>
      <c r="C1404" s="688"/>
      <c r="D1404" s="688"/>
      <c r="E1404" s="688"/>
      <c r="F1404" s="688"/>
      <c r="G1404" s="688"/>
      <c r="H1404" s="688"/>
      <c r="I1404" s="688"/>
      <c r="J1404" s="688"/>
      <c r="K1404" s="688"/>
      <c r="L1404" s="688"/>
      <c r="M1404" s="688"/>
      <c r="N1404" s="688"/>
      <c r="O1404" s="688"/>
      <c r="P1404" s="688"/>
      <c r="Q1404" s="690"/>
      <c r="R1404" s="689"/>
      <c r="S1404" s="688"/>
      <c r="T1404" s="690"/>
      <c r="U1404" s="690"/>
      <c r="V1404" s="690"/>
      <c r="W1404" s="690"/>
      <c r="X1404" s="690"/>
      <c r="Y1404" s="690"/>
      <c r="Z1404" s="690"/>
      <c r="AA1404" s="690"/>
      <c r="AB1404" s="690"/>
      <c r="AC1404" s="689"/>
      <c r="AD1404" s="688"/>
      <c r="AE1404" s="688"/>
      <c r="AF1404" s="688"/>
      <c r="AG1404" s="688"/>
      <c r="AH1404" s="688"/>
      <c r="AI1404" s="688"/>
      <c r="AJ1404" s="688"/>
      <c r="AK1404" s="688"/>
      <c r="AL1404" s="689"/>
      <c r="AM1404" s="689"/>
      <c r="AN1404" s="689"/>
      <c r="AO1404" s="688"/>
      <c r="AP1404" s="688"/>
      <c r="AQ1404" s="689"/>
      <c r="AR1404" s="689"/>
      <c r="AS1404" s="688"/>
      <c r="AT1404" s="689"/>
    </row>
    <row r="1405" spans="2:75" ht="15.75" customHeight="1">
      <c r="B1405" s="688" t="s">
        <v>12</v>
      </c>
      <c r="C1405" s="688" t="s">
        <v>12</v>
      </c>
      <c r="D1405" s="688" t="s">
        <v>12</v>
      </c>
      <c r="E1405" s="688" t="s">
        <v>12</v>
      </c>
      <c r="F1405" s="688" t="s">
        <v>12</v>
      </c>
      <c r="G1405" s="688" t="s">
        <v>12</v>
      </c>
      <c r="H1405" s="688" t="s">
        <v>12</v>
      </c>
      <c r="I1405" s="688" t="s">
        <v>12</v>
      </c>
      <c r="J1405" s="688" t="s">
        <v>12</v>
      </c>
      <c r="K1405" s="688" t="s">
        <v>12</v>
      </c>
      <c r="L1405" s="688" t="s">
        <v>12</v>
      </c>
      <c r="M1405" s="688" t="s">
        <v>12</v>
      </c>
      <c r="N1405" s="688" t="s">
        <v>12</v>
      </c>
      <c r="O1405" s="688" t="s">
        <v>12</v>
      </c>
      <c r="P1405" s="688" t="s">
        <v>12</v>
      </c>
      <c r="Q1405" s="690" t="s">
        <v>12</v>
      </c>
      <c r="R1405" s="689" t="s">
        <v>12</v>
      </c>
      <c r="S1405" s="688" t="s">
        <v>12</v>
      </c>
      <c r="T1405" s="690" t="s">
        <v>12</v>
      </c>
      <c r="U1405" s="690" t="s">
        <v>12</v>
      </c>
      <c r="V1405" s="690" t="s">
        <v>12</v>
      </c>
      <c r="W1405" s="690" t="s">
        <v>12</v>
      </c>
      <c r="X1405" s="690" t="s">
        <v>12</v>
      </c>
      <c r="Y1405" s="690" t="s">
        <v>12</v>
      </c>
      <c r="Z1405" s="690" t="s">
        <v>12</v>
      </c>
      <c r="AA1405" s="690" t="s">
        <v>12</v>
      </c>
      <c r="AB1405" s="690" t="s">
        <v>12</v>
      </c>
      <c r="AC1405" s="689" t="s">
        <v>12</v>
      </c>
      <c r="AD1405" s="688" t="s">
        <v>12</v>
      </c>
      <c r="AE1405" s="688" t="s">
        <v>12</v>
      </c>
      <c r="AF1405" s="688" t="s">
        <v>12</v>
      </c>
      <c r="AG1405" s="688" t="s">
        <v>12</v>
      </c>
      <c r="AH1405" s="688" t="s">
        <v>12</v>
      </c>
      <c r="AI1405" s="688" t="s">
        <v>12</v>
      </c>
      <c r="AJ1405" s="688" t="s">
        <v>12</v>
      </c>
      <c r="AK1405" s="688" t="s">
        <v>12</v>
      </c>
      <c r="AL1405" s="689" t="s">
        <v>12</v>
      </c>
      <c r="AM1405" s="689" t="s">
        <v>12</v>
      </c>
      <c r="AN1405" s="689" t="s">
        <v>12</v>
      </c>
      <c r="AO1405" s="688" t="s">
        <v>12</v>
      </c>
      <c r="AP1405" s="688" t="s">
        <v>12</v>
      </c>
      <c r="AQ1405" s="689" t="s">
        <v>12</v>
      </c>
      <c r="AR1405" s="689" t="s">
        <v>12</v>
      </c>
      <c r="AS1405" s="688" t="s">
        <v>12</v>
      </c>
      <c r="AT1405" s="689" t="s">
        <v>12</v>
      </c>
    </row>
  </sheetData>
  <sortState xmlns:xlrd2="http://schemas.microsoft.com/office/spreadsheetml/2017/richdata2" ref="B6:AT1403">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3 BB1144:BB1403">
    <cfRule type="expression" dxfId="1084" priority="1353">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3">
    <cfRule type="expression" dxfId="1083" priority="1352">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3">
    <cfRule type="expression" dxfId="1082" priority="1351">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3">
    <cfRule type="expression" dxfId="1081" priority="1350">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1080" priority="1349">
      <formula>AND(AW150&lt;&gt;"",#REF!="",OR(COLUMN(AW150)=COLUMN(#REF!),COLUMN(AW150)=COLUMN(#REF!)))</formula>
    </cfRule>
  </conditionalFormatting>
  <conditionalFormatting sqref="AX1002:BE1002">
    <cfRule type="expression" dxfId="1079" priority="1348">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1078" priority="1347">
      <formula>AND(AW3&lt;&gt;"",#REF!="",OR(COLUMN(AW3)=COLUMN(#REF!),COLUMN(AW3)=COLUMN(#REF!)))</formula>
    </cfRule>
  </conditionalFormatting>
  <conditionalFormatting sqref="AW1065">
    <cfRule type="expression" dxfId="1077" priority="1346">
      <formula>AND(AW1065&lt;&gt;"",#REF!="",OR(COLUMN(AW1065)=COLUMN(#REF!),COLUMN(AW1065)=COLUMN(#REF!)))</formula>
    </cfRule>
  </conditionalFormatting>
  <conditionalFormatting sqref="AW186">
    <cfRule type="expression" dxfId="1076" priority="1345">
      <formula>AND(AW186&lt;&gt;"",#REF!="",OR(COLUMN(AW186)=COLUMN(#REF!),COLUMN(AW186)=COLUMN(#REF!)))</formula>
    </cfRule>
  </conditionalFormatting>
  <conditionalFormatting sqref="AW189">
    <cfRule type="expression" dxfId="1075" priority="1344">
      <formula>AND(AW189&lt;&gt;"",#REF!="",OR(COLUMN(AW189)=COLUMN(#REF!),COLUMN(AW189)=COLUMN(#REF!)))</formula>
    </cfRule>
  </conditionalFormatting>
  <conditionalFormatting sqref="AW235">
    <cfRule type="expression" dxfId="1074" priority="1343">
      <formula>AND(AW235&lt;&gt;"",#REF!="",OR(COLUMN(AW235)=COLUMN(#REF!),COLUMN(AW235)=COLUMN(#REF!)))</formula>
    </cfRule>
  </conditionalFormatting>
  <conditionalFormatting sqref="AW323">
    <cfRule type="expression" dxfId="1073" priority="1342">
      <formula>AND(AW323&lt;&gt;"",#REF!="",OR(COLUMN(AW323)=COLUMN(#REF!),COLUMN(AW323)=COLUMN(#REF!)))</formula>
    </cfRule>
  </conditionalFormatting>
  <conditionalFormatting sqref="AW401">
    <cfRule type="expression" dxfId="1072" priority="1341">
      <formula>AND(AW401&lt;&gt;"",#REF!="",OR(COLUMN(AW401)=COLUMN(#REF!),COLUMN(AW401)=COLUMN(#REF!)))</formula>
    </cfRule>
  </conditionalFormatting>
  <conditionalFormatting sqref="AW419">
    <cfRule type="expression" dxfId="1071" priority="1340">
      <formula>AND(AW419&lt;&gt;"",#REF!="",OR(COLUMN(AW419)=COLUMN(#REF!),COLUMN(AW419)=COLUMN(#REF!)))</formula>
    </cfRule>
  </conditionalFormatting>
  <conditionalFormatting sqref="AW469">
    <cfRule type="expression" dxfId="1070" priority="1339">
      <formula>AND(AW469&lt;&gt;"",#REF!="",OR(COLUMN(AW469)=COLUMN(#REF!),COLUMN(AW469)=COLUMN(#REF!)))</formula>
    </cfRule>
  </conditionalFormatting>
  <conditionalFormatting sqref="AW486">
    <cfRule type="expression" dxfId="1069" priority="1338">
      <formula>AND(AW486&lt;&gt;"",#REF!="",OR(COLUMN(AW486)=COLUMN(#REF!),COLUMN(AW486)=COLUMN(#REF!)))</formula>
    </cfRule>
  </conditionalFormatting>
  <conditionalFormatting sqref="AW552">
    <cfRule type="expression" dxfId="1068" priority="1337">
      <formula>AND(AW552&lt;&gt;"",#REF!="",OR(COLUMN(AW552)=COLUMN(#REF!),COLUMN(AW552)=COLUMN(#REF!)))</formula>
    </cfRule>
  </conditionalFormatting>
  <conditionalFormatting sqref="AW554">
    <cfRule type="expression" dxfId="1067" priority="1336">
      <formula>AND(AW554&lt;&gt;"",#REF!="",OR(COLUMN(AW554)=COLUMN(#REF!),COLUMN(AW554)=COLUMN(#REF!)))</formula>
    </cfRule>
  </conditionalFormatting>
  <conditionalFormatting sqref="AW570">
    <cfRule type="expression" dxfId="1066" priority="1335">
      <formula>AND(AW570&lt;&gt;"",#REF!="",OR(COLUMN(AW570)=COLUMN(#REF!),COLUMN(AW570)=COLUMN(#REF!)))</formula>
    </cfRule>
  </conditionalFormatting>
  <conditionalFormatting sqref="AW675">
    <cfRule type="expression" dxfId="1065" priority="1334">
      <formula>AND(AW675&lt;&gt;"",#REF!="",OR(COLUMN(AW675)=COLUMN(#REF!),COLUMN(AW675)=COLUMN(#REF!)))</formula>
    </cfRule>
  </conditionalFormatting>
  <conditionalFormatting sqref="AW818">
    <cfRule type="expression" dxfId="1064" priority="1333">
      <formula>AND(AW818&lt;&gt;"",#REF!="",OR(COLUMN(AW818)=COLUMN(#REF!),COLUMN(AW818)=COLUMN(#REF!)))</formula>
    </cfRule>
  </conditionalFormatting>
  <conditionalFormatting sqref="AW874">
    <cfRule type="expression" dxfId="1063" priority="1332">
      <formula>AND(AW874&lt;&gt;"",#REF!="",OR(COLUMN(AW874)=COLUMN(#REF!),COLUMN(AW874)=COLUMN(#REF!)))</formula>
    </cfRule>
  </conditionalFormatting>
  <conditionalFormatting sqref="AW879">
    <cfRule type="expression" dxfId="1062" priority="1331">
      <formula>AND(AW879&lt;&gt;"",#REF!="",OR(COLUMN(AW879)=COLUMN(#REF!),COLUMN(AW879)=COLUMN(#REF!)))</formula>
    </cfRule>
  </conditionalFormatting>
  <conditionalFormatting sqref="AW968">
    <cfRule type="expression" dxfId="1061" priority="1330">
      <formula>AND(AW968&lt;&gt;"",#REF!="",OR(COLUMN(AW968)=COLUMN(#REF!),COLUMN(AW968)=COLUMN(#REF!)))</formula>
    </cfRule>
  </conditionalFormatting>
  <conditionalFormatting sqref="AW218">
    <cfRule type="expression" dxfId="1060" priority="1329">
      <formula>AND(AW218&lt;&gt;"",#REF!="",OR(COLUMN(AW218)=COLUMN(#REF!),COLUMN(AW218)=COLUMN(#REF!)))</formula>
    </cfRule>
  </conditionalFormatting>
  <conditionalFormatting sqref="AW240">
    <cfRule type="expression" dxfId="1059" priority="1328">
      <formula>AND(AW240&lt;&gt;"",#REF!="",OR(COLUMN(AW240)=COLUMN(#REF!),COLUMN(AW240)=COLUMN(#REF!)))</formula>
    </cfRule>
  </conditionalFormatting>
  <conditionalFormatting sqref="AW276">
    <cfRule type="expression" dxfId="1058" priority="1327">
      <formula>AND(AW276&lt;&gt;"",#REF!="",OR(COLUMN(AW276)=COLUMN(#REF!),COLUMN(AW276)=COLUMN(#REF!)))</formula>
    </cfRule>
  </conditionalFormatting>
  <conditionalFormatting sqref="AW288">
    <cfRule type="expression" dxfId="1057" priority="1326">
      <formula>AND(AW288&lt;&gt;"",#REF!="",OR(COLUMN(AW288)=COLUMN(#REF!),COLUMN(AW288)=COLUMN(#REF!)))</formula>
    </cfRule>
  </conditionalFormatting>
  <conditionalFormatting sqref="AW310">
    <cfRule type="expression" dxfId="1056" priority="1325">
      <formula>AND(AW310&lt;&gt;"",#REF!="",OR(COLUMN(AW310)=COLUMN(#REF!),COLUMN(AW310)=COLUMN(#REF!)))</formula>
    </cfRule>
  </conditionalFormatting>
  <conditionalFormatting sqref="AW333">
    <cfRule type="expression" dxfId="1055" priority="1324">
      <formula>AND(AW333&lt;&gt;"",#REF!="",OR(COLUMN(AW333)=COLUMN(#REF!),COLUMN(AW333)=COLUMN(#REF!)))</formula>
    </cfRule>
  </conditionalFormatting>
  <conditionalFormatting sqref="AW468">
    <cfRule type="expression" dxfId="1054" priority="1323">
      <formula>AND(AW468&lt;&gt;"",#REF!="",OR(COLUMN(AW468)=COLUMN(#REF!),COLUMN(AW468)=COLUMN(#REF!)))</formula>
    </cfRule>
  </conditionalFormatting>
  <conditionalFormatting sqref="AW470">
    <cfRule type="expression" dxfId="1053" priority="1322">
      <formula>AND(AW470&lt;&gt;"",#REF!="",OR(COLUMN(AW470)=COLUMN(#REF!),COLUMN(AW470)=COLUMN(#REF!)))</formula>
    </cfRule>
  </conditionalFormatting>
  <conditionalFormatting sqref="AW482">
    <cfRule type="expression" dxfId="1052" priority="1321">
      <formula>AND(AW482&lt;&gt;"",#REF!="",OR(COLUMN(AW482)=COLUMN(#REF!),COLUMN(AW482)=COLUMN(#REF!)))</formula>
    </cfRule>
  </conditionalFormatting>
  <conditionalFormatting sqref="AW524">
    <cfRule type="expression" dxfId="1051" priority="1320">
      <formula>AND(AW524&lt;&gt;"",#REF!="",OR(COLUMN(AW524)=COLUMN(#REF!),COLUMN(AW524)=COLUMN(#REF!)))</formula>
    </cfRule>
  </conditionalFormatting>
  <conditionalFormatting sqref="AW549">
    <cfRule type="expression" dxfId="1050" priority="1319">
      <formula>AND(AW549&lt;&gt;"",#REF!="",OR(COLUMN(AW549)=COLUMN(#REF!),COLUMN(AW549)=COLUMN(#REF!)))</formula>
    </cfRule>
  </conditionalFormatting>
  <conditionalFormatting sqref="AW593">
    <cfRule type="expression" dxfId="1049" priority="1318">
      <formula>AND(AW593&lt;&gt;"",#REF!="",OR(COLUMN(AW593)=COLUMN(#REF!),COLUMN(AW593)=COLUMN(#REF!)))</formula>
    </cfRule>
  </conditionalFormatting>
  <conditionalFormatting sqref="AW603">
    <cfRule type="expression" dxfId="1048" priority="1317">
      <formula>AND(AW603&lt;&gt;"",#REF!="",OR(COLUMN(AW603)=COLUMN(#REF!),COLUMN(AW603)=COLUMN(#REF!)))</formula>
    </cfRule>
  </conditionalFormatting>
  <conditionalFormatting sqref="AW649">
    <cfRule type="expression" dxfId="1047" priority="1316">
      <formula>AND(AW649&lt;&gt;"",#REF!="",OR(COLUMN(AW649)=COLUMN(#REF!),COLUMN(AW649)=COLUMN(#REF!)))</formula>
    </cfRule>
  </conditionalFormatting>
  <conditionalFormatting sqref="AW650">
    <cfRule type="expression" dxfId="1046" priority="1315">
      <formula>AND(AW650&lt;&gt;"",#REF!="",OR(COLUMN(AW650)=COLUMN(#REF!),COLUMN(AW650)=COLUMN(#REF!)))</formula>
    </cfRule>
  </conditionalFormatting>
  <conditionalFormatting sqref="AW660">
    <cfRule type="expression" dxfId="1045" priority="1314">
      <formula>AND(AW660&lt;&gt;"",#REF!="",OR(COLUMN(AW660)=COLUMN(#REF!),COLUMN(AW660)=COLUMN(#REF!)))</formula>
    </cfRule>
  </conditionalFormatting>
  <conditionalFormatting sqref="AW661">
    <cfRule type="expression" dxfId="1044" priority="1313">
      <formula>AND(AW661&lt;&gt;"",#REF!="",OR(COLUMN(AW661)=COLUMN(#REF!),COLUMN(AW661)=COLUMN(#REF!)))</formula>
    </cfRule>
  </conditionalFormatting>
  <conditionalFormatting sqref="AW662">
    <cfRule type="expression" dxfId="1043" priority="1312">
      <formula>AND(AW662&lt;&gt;"",#REF!="",OR(COLUMN(AW662)=COLUMN(#REF!),COLUMN(AW662)=COLUMN(#REF!)))</formula>
    </cfRule>
  </conditionalFormatting>
  <conditionalFormatting sqref="AW663">
    <cfRule type="expression" dxfId="1042" priority="1311">
      <formula>AND(AW663&lt;&gt;"",#REF!="",OR(COLUMN(AW663)=COLUMN(#REF!),COLUMN(AW663)=COLUMN(#REF!)))</formula>
    </cfRule>
  </conditionalFormatting>
  <conditionalFormatting sqref="AW700">
    <cfRule type="expression" dxfId="1041" priority="1310">
      <formula>AND(AW700&lt;&gt;"",#REF!="",OR(COLUMN(AW700)=COLUMN(#REF!),COLUMN(AW700)=COLUMN(#REF!)))</formula>
    </cfRule>
  </conditionalFormatting>
  <conditionalFormatting sqref="AW716">
    <cfRule type="expression" dxfId="1040" priority="1309">
      <formula>AND(AW716&lt;&gt;"",#REF!="",OR(COLUMN(AW716)=COLUMN(#REF!),COLUMN(AW716)=COLUMN(#REF!)))</formula>
    </cfRule>
  </conditionalFormatting>
  <conditionalFormatting sqref="AW777">
    <cfRule type="expression" dxfId="1039" priority="1308">
      <formula>AND(AW777&lt;&gt;"",#REF!="",OR(COLUMN(AW777)=COLUMN(#REF!),COLUMN(AW777)=COLUMN(#REF!)))</formula>
    </cfRule>
  </conditionalFormatting>
  <conditionalFormatting sqref="AW781">
    <cfRule type="expression" dxfId="1038" priority="1307">
      <formula>AND(AW781&lt;&gt;"",#REF!="",OR(COLUMN(AW781)=COLUMN(#REF!),COLUMN(AW781)=COLUMN(#REF!)))</formula>
    </cfRule>
  </conditionalFormatting>
  <conditionalFormatting sqref="AW789">
    <cfRule type="expression" dxfId="1037" priority="1306">
      <formula>AND(AW789&lt;&gt;"",#REF!="",OR(COLUMN(AW789)=COLUMN(#REF!),COLUMN(AW789)=COLUMN(#REF!)))</formula>
    </cfRule>
  </conditionalFormatting>
  <conditionalFormatting sqref="AW944">
    <cfRule type="expression" dxfId="1036" priority="1305">
      <formula>AND(AW944&lt;&gt;"",#REF!="",OR(COLUMN(AW944)=COLUMN(#REF!),COLUMN(AW944)=COLUMN(#REF!)))</formula>
    </cfRule>
  </conditionalFormatting>
  <conditionalFormatting sqref="AW951">
    <cfRule type="expression" dxfId="1035" priority="1304">
      <formula>AND(AW951&lt;&gt;"",#REF!="",OR(COLUMN(AW951)=COLUMN(#REF!),COLUMN(AW951)=COLUMN(#REF!)))</formula>
    </cfRule>
  </conditionalFormatting>
  <conditionalFormatting sqref="AW953">
    <cfRule type="expression" dxfId="1034" priority="1303">
      <formula>AND(AW953&lt;&gt;"",#REF!="",OR(COLUMN(AW953)=COLUMN(#REF!),COLUMN(AW953)=COLUMN(#REF!)))</formula>
    </cfRule>
  </conditionalFormatting>
  <conditionalFormatting sqref="AW960">
    <cfRule type="expression" dxfId="1033" priority="1302">
      <formula>AND(AW960&lt;&gt;"",#REF!="",OR(COLUMN(AW960)=COLUMN(#REF!),COLUMN(AW960)=COLUMN(#REF!)))</formula>
    </cfRule>
  </conditionalFormatting>
  <conditionalFormatting sqref="AW961">
    <cfRule type="expression" dxfId="1032" priority="1301">
      <formula>AND(AW961&lt;&gt;"",#REF!="",OR(COLUMN(AW961)=COLUMN(#REF!),COLUMN(AW961)=COLUMN(#REF!)))</formula>
    </cfRule>
  </conditionalFormatting>
  <conditionalFormatting sqref="AW962">
    <cfRule type="expression" dxfId="1031" priority="1300">
      <formula>AND(AW962&lt;&gt;"",#REF!="",OR(COLUMN(AW962)=COLUMN(#REF!),COLUMN(AW962)=COLUMN(#REF!)))</formula>
    </cfRule>
  </conditionalFormatting>
  <conditionalFormatting sqref="AW978">
    <cfRule type="expression" dxfId="1030" priority="1299">
      <formula>AND(AW978&lt;&gt;"",#REF!="",OR(COLUMN(AW978)=COLUMN(#REF!),COLUMN(AW978)=COLUMN(#REF!)))</formula>
    </cfRule>
  </conditionalFormatting>
  <conditionalFormatting sqref="AW985">
    <cfRule type="expression" dxfId="1029" priority="1298">
      <formula>AND(AW985&lt;&gt;"",#REF!="",OR(COLUMN(AW985)=COLUMN(#REF!),COLUMN(AW985)=COLUMN(#REF!)))</formula>
    </cfRule>
  </conditionalFormatting>
  <conditionalFormatting sqref="AW986">
    <cfRule type="expression" dxfId="1028" priority="1297">
      <formula>AND(AW986&lt;&gt;"",#REF!="",OR(COLUMN(AW986)=COLUMN(#REF!),COLUMN(AW986)=COLUMN(#REF!)))</formula>
    </cfRule>
  </conditionalFormatting>
  <conditionalFormatting sqref="AW987">
    <cfRule type="expression" dxfId="1027" priority="1296">
      <formula>AND(AW987&lt;&gt;"",#REF!="",OR(COLUMN(AW987)=COLUMN(#REF!),COLUMN(AW987)=COLUMN(#REF!)))</formula>
    </cfRule>
  </conditionalFormatting>
  <conditionalFormatting sqref="AW1035">
    <cfRule type="expression" dxfId="1026" priority="1295">
      <formula>AND(AW1035&lt;&gt;"",#REF!="",OR(COLUMN(AW1035)=COLUMN(#REF!),COLUMN(AW1035)=COLUMN(#REF!)))</formula>
    </cfRule>
  </conditionalFormatting>
  <conditionalFormatting sqref="AW1036">
    <cfRule type="expression" dxfId="1025" priority="1294">
      <formula>AND(AW1036&lt;&gt;"",#REF!="",OR(COLUMN(AW1036)=COLUMN(#REF!),COLUMN(AW1036)=COLUMN(#REF!)))</formula>
    </cfRule>
  </conditionalFormatting>
  <conditionalFormatting sqref="AW1037">
    <cfRule type="expression" dxfId="1024" priority="1293">
      <formula>AND(AW1037&lt;&gt;"",#REF!="",OR(COLUMN(AW1037)=COLUMN(#REF!),COLUMN(AW1037)=COLUMN(#REF!)))</formula>
    </cfRule>
  </conditionalFormatting>
  <conditionalFormatting sqref="AW1058">
    <cfRule type="expression" dxfId="1023" priority="1292">
      <formula>AND(AW1058&lt;&gt;"",#REF!="",OR(COLUMN(AW1058)=COLUMN(#REF!),COLUMN(AW1058)=COLUMN(#REF!)))</formula>
    </cfRule>
  </conditionalFormatting>
  <conditionalFormatting sqref="AW1071">
    <cfRule type="expression" dxfId="1022" priority="1291">
      <formula>AND(AW1071&lt;&gt;"",#REF!="",OR(COLUMN(AW1071)=COLUMN(#REF!),COLUMN(AW1071)=COLUMN(#REF!)))</formula>
    </cfRule>
  </conditionalFormatting>
  <conditionalFormatting sqref="AW1130">
    <cfRule type="expression" dxfId="1021" priority="1290">
      <formula>AND(AW1130&lt;&gt;"",#REF!="",OR(COLUMN(AW1130)=COLUMN(#REF!),COLUMN(AW1130)=COLUMN(#REF!)))</formula>
    </cfRule>
  </conditionalFormatting>
  <conditionalFormatting sqref="AW1143">
    <cfRule type="expression" dxfId="1020" priority="1289">
      <formula>AND(AW1143&lt;&gt;"",#REF!="",OR(COLUMN(AW1143)=COLUMN(#REF!),COLUMN(AW1143)=COLUMN(#REF!)))</formula>
    </cfRule>
  </conditionalFormatting>
  <conditionalFormatting sqref="AW474">
    <cfRule type="expression" dxfId="1019" priority="1288">
      <formula>AND(AW474&lt;&gt;"",#REF!="",OR(COLUMN(AW474)=COLUMN(#REF!),COLUMN(AW474)=COLUMN(#REF!)))</formula>
    </cfRule>
  </conditionalFormatting>
  <conditionalFormatting sqref="AW475">
    <cfRule type="expression" dxfId="1018" priority="1287">
      <formula>AND(AW475&lt;&gt;"",#REF!="",OR(COLUMN(AW475)=COLUMN(#REF!),COLUMN(AW475)=COLUMN(#REF!)))</formula>
    </cfRule>
  </conditionalFormatting>
  <conditionalFormatting sqref="AW483">
    <cfRule type="expression" dxfId="1017" priority="1286">
      <formula>AND(AW483&lt;&gt;"",#REF!="",OR(COLUMN(AW483)=COLUMN(#REF!),COLUMN(AW483)=COLUMN(#REF!)))</formula>
    </cfRule>
  </conditionalFormatting>
  <conditionalFormatting sqref="AW522">
    <cfRule type="expression" dxfId="1016" priority="1285">
      <formula>AND(AW522&lt;&gt;"",#REF!="",OR(COLUMN(AW522)=COLUMN(#REF!),COLUMN(AW522)=COLUMN(#REF!)))</formula>
    </cfRule>
  </conditionalFormatting>
  <conditionalFormatting sqref="AW523">
    <cfRule type="expression" dxfId="1015" priority="1284">
      <formula>AND(AW523&lt;&gt;"",#REF!="",OR(COLUMN(AW523)=COLUMN(#REF!),COLUMN(AW523)=COLUMN(#REF!)))</formula>
    </cfRule>
  </conditionalFormatting>
  <conditionalFormatting sqref="AW568">
    <cfRule type="expression" dxfId="1014" priority="1283">
      <formula>AND(AW568&lt;&gt;"",#REF!="",OR(COLUMN(AW568)=COLUMN(#REF!),COLUMN(AW568)=COLUMN(#REF!)))</formula>
    </cfRule>
  </conditionalFormatting>
  <conditionalFormatting sqref="AW952">
    <cfRule type="expression" dxfId="1013" priority="1282">
      <formula>AND(AW952&lt;&gt;"",#REF!="",OR(COLUMN(AW952)=COLUMN(#REF!),COLUMN(AW952)=COLUMN(#REF!)))</formula>
    </cfRule>
  </conditionalFormatting>
  <conditionalFormatting sqref="AW982">
    <cfRule type="expression" dxfId="1012" priority="1281">
      <formula>AND(AW982&lt;&gt;"",#REF!="",OR(COLUMN(AW982)=COLUMN(#REF!),COLUMN(AW982)=COLUMN(#REF!)))</formula>
    </cfRule>
  </conditionalFormatting>
  <conditionalFormatting sqref="AW983">
    <cfRule type="expression" dxfId="1011" priority="1280">
      <formula>AND(AW983&lt;&gt;"",#REF!="",OR(COLUMN(AW983)=COLUMN(#REF!),COLUMN(AW983)=COLUMN(#REF!)))</formula>
    </cfRule>
  </conditionalFormatting>
  <conditionalFormatting sqref="AW1003">
    <cfRule type="expression" dxfId="1010" priority="1279">
      <formula>AND(AW1003&lt;&gt;"",#REF!="",OR(COLUMN(AW1003)=COLUMN(#REF!),COLUMN(AW1003)=COLUMN(#REF!)))</formula>
    </cfRule>
  </conditionalFormatting>
  <conditionalFormatting sqref="AW1038">
    <cfRule type="expression" dxfId="1009" priority="1278">
      <formula>AND(AW1038&lt;&gt;"",#REF!="",OR(COLUMN(AW1038)=COLUMN(#REF!),COLUMN(AW1038)=COLUMN(#REF!)))</formula>
    </cfRule>
  </conditionalFormatting>
  <conditionalFormatting sqref="AW1051">
    <cfRule type="expression" dxfId="1008" priority="1277">
      <formula>AND(AW1051&lt;&gt;"",#REF!="",OR(COLUMN(AW1051)=COLUMN(#REF!),COLUMN(AW1051)=COLUMN(#REF!)))</formula>
    </cfRule>
  </conditionalFormatting>
  <conditionalFormatting sqref="AW1052">
    <cfRule type="expression" dxfId="1007" priority="1276">
      <formula>AND(AW1052&lt;&gt;"",#REF!="",OR(COLUMN(AW1052)=COLUMN(#REF!),COLUMN(AW1052)=COLUMN(#REF!)))</formula>
    </cfRule>
  </conditionalFormatting>
  <conditionalFormatting sqref="AW1068">
    <cfRule type="expression" dxfId="1006" priority="1275">
      <formula>AND(AW1068&lt;&gt;"",#REF!="",OR(COLUMN(AW1068)=COLUMN(#REF!),COLUMN(AW1068)=COLUMN(#REF!)))</formula>
    </cfRule>
  </conditionalFormatting>
  <conditionalFormatting sqref="AW1125">
    <cfRule type="expression" dxfId="1005" priority="1274">
      <formula>AND(AW1125&lt;&gt;"",#REF!="",OR(COLUMN(AW1125)=COLUMN(#REF!),COLUMN(AW1125)=COLUMN(#REF!)))</formula>
    </cfRule>
  </conditionalFormatting>
  <conditionalFormatting sqref="AW1126">
    <cfRule type="expression" dxfId="1004" priority="1273">
      <formula>AND(AW1126&lt;&gt;"",#REF!="",OR(COLUMN(AW1126)=COLUMN(#REF!),COLUMN(AW1126)=COLUMN(#REF!)))</formula>
    </cfRule>
  </conditionalFormatting>
  <conditionalFormatting sqref="AW1128">
    <cfRule type="expression" dxfId="1003" priority="1272">
      <formula>AND(AW1128&lt;&gt;"",#REF!="",OR(COLUMN(AW1128)=COLUMN(#REF!),COLUMN(AW1128)=COLUMN(#REF!)))</formula>
    </cfRule>
  </conditionalFormatting>
  <conditionalFormatting sqref="AW1129">
    <cfRule type="expression" dxfId="1002" priority="1271">
      <formula>AND(AW1129&lt;&gt;"",#REF!="",OR(COLUMN(AW1129)=COLUMN(#REF!),COLUMN(AW1129)=COLUMN(#REF!)))</formula>
    </cfRule>
  </conditionalFormatting>
  <conditionalFormatting sqref="AW230">
    <cfRule type="expression" dxfId="1001" priority="1270">
      <formula>AND(AW230&lt;&gt;"",#REF!="",OR(COLUMN(AW230)=COLUMN(#REF!),COLUMN(AW230)=COLUMN(#REF!)))</formula>
    </cfRule>
  </conditionalFormatting>
  <conditionalFormatting sqref="AW413">
    <cfRule type="expression" dxfId="1000" priority="1269">
      <formula>AND(AW413&lt;&gt;"",#REF!="",OR(COLUMN(AW413)=COLUMN(#REF!),COLUMN(AW413)=COLUMN(#REF!)))</formula>
    </cfRule>
  </conditionalFormatting>
  <conditionalFormatting sqref="AW415">
    <cfRule type="expression" dxfId="999" priority="1268">
      <formula>AND(AW415&lt;&gt;"",#REF!="",OR(COLUMN(AW415)=COLUMN(#REF!),COLUMN(AW415)=COLUMN(#REF!)))</formula>
    </cfRule>
  </conditionalFormatting>
  <conditionalFormatting sqref="AW802">
    <cfRule type="expression" dxfId="998" priority="1267">
      <formula>AND(AW802&lt;&gt;"",#REF!="",OR(COLUMN(AW802)=COLUMN(#REF!),COLUMN(AW802)=COLUMN(#REF!)))</formula>
    </cfRule>
  </conditionalFormatting>
  <conditionalFormatting sqref="AW809">
    <cfRule type="expression" dxfId="997" priority="1266">
      <formula>AND(AW809&lt;&gt;"",#REF!="",OR(COLUMN(AW809)=COLUMN(#REF!),COLUMN(AW809)=COLUMN(#REF!)))</formula>
    </cfRule>
  </conditionalFormatting>
  <conditionalFormatting sqref="AW204">
    <cfRule type="expression" dxfId="996" priority="1265">
      <formula>AND(AW204&lt;&gt;"",#REF!="",OR(COLUMN(AW204)=COLUMN(#REF!),COLUMN(AW204)=COLUMN(#REF!)))</formula>
    </cfRule>
  </conditionalFormatting>
  <conditionalFormatting sqref="AW205">
    <cfRule type="expression" dxfId="995" priority="1264">
      <formula>AND(AW205&lt;&gt;"",#REF!="",OR(COLUMN(AW205)=COLUMN(#REF!),COLUMN(AW205)=COLUMN(#REF!)))</formula>
    </cfRule>
  </conditionalFormatting>
  <conditionalFormatting sqref="AW206">
    <cfRule type="expression" dxfId="994" priority="1263">
      <formula>AND(AW206&lt;&gt;"",#REF!="",OR(COLUMN(AW206)=COLUMN(#REF!),COLUMN(AW206)=COLUMN(#REF!)))</formula>
    </cfRule>
  </conditionalFormatting>
  <conditionalFormatting sqref="AW207">
    <cfRule type="expression" dxfId="993" priority="1262">
      <formula>AND(AW207&lt;&gt;"",#REF!="",OR(COLUMN(AW207)=COLUMN(#REF!),COLUMN(AW207)=COLUMN(#REF!)))</formula>
    </cfRule>
  </conditionalFormatting>
  <conditionalFormatting sqref="AW208">
    <cfRule type="expression" dxfId="992" priority="1261">
      <formula>AND(AW208&lt;&gt;"",#REF!="",OR(COLUMN(AW208)=COLUMN(#REF!),COLUMN(AW208)=COLUMN(#REF!)))</formula>
    </cfRule>
  </conditionalFormatting>
  <conditionalFormatting sqref="AW209">
    <cfRule type="expression" dxfId="991" priority="1260">
      <formula>AND(AW209&lt;&gt;"",#REF!="",OR(COLUMN(AW209)=COLUMN(#REF!),COLUMN(AW209)=COLUMN(#REF!)))</formula>
    </cfRule>
  </conditionalFormatting>
  <conditionalFormatting sqref="AW259">
    <cfRule type="expression" dxfId="990" priority="1259">
      <formula>AND(AW259&lt;&gt;"",#REF!="",OR(COLUMN(AW259)=COLUMN(#REF!),COLUMN(AW259)=COLUMN(#REF!)))</formula>
    </cfRule>
  </conditionalFormatting>
  <conditionalFormatting sqref="AW289">
    <cfRule type="expression" dxfId="989" priority="1258">
      <formula>AND(AW289&lt;&gt;"",#REF!="",OR(COLUMN(AW289)=COLUMN(#REF!),COLUMN(AW289)=COLUMN(#REF!)))</formula>
    </cfRule>
  </conditionalFormatting>
  <conditionalFormatting sqref="AW290">
    <cfRule type="expression" dxfId="988" priority="1257">
      <formula>AND(AW290&lt;&gt;"",#REF!="",OR(COLUMN(AW290)=COLUMN(#REF!),COLUMN(AW290)=COLUMN(#REF!)))</formula>
    </cfRule>
  </conditionalFormatting>
  <conditionalFormatting sqref="AW291">
    <cfRule type="expression" dxfId="987" priority="1256">
      <formula>AND(AW291&lt;&gt;"",#REF!="",OR(COLUMN(AW291)=COLUMN(#REF!),COLUMN(AW291)=COLUMN(#REF!)))</formula>
    </cfRule>
  </conditionalFormatting>
  <conditionalFormatting sqref="AW292">
    <cfRule type="expression" dxfId="986" priority="1255">
      <formula>AND(AW292&lt;&gt;"",#REF!="",OR(COLUMN(AW292)=COLUMN(#REF!),COLUMN(AW292)=COLUMN(#REF!)))</formula>
    </cfRule>
  </conditionalFormatting>
  <conditionalFormatting sqref="AW293">
    <cfRule type="expression" dxfId="985" priority="1254">
      <formula>AND(AW293&lt;&gt;"",#REF!="",OR(COLUMN(AW293)=COLUMN(#REF!),COLUMN(AW293)=COLUMN(#REF!)))</formula>
    </cfRule>
  </conditionalFormatting>
  <conditionalFormatting sqref="AW294">
    <cfRule type="expression" dxfId="984" priority="1253">
      <formula>AND(AW294&lt;&gt;"",#REF!="",OR(COLUMN(AW294)=COLUMN(#REF!),COLUMN(AW294)=COLUMN(#REF!)))</formula>
    </cfRule>
  </conditionalFormatting>
  <conditionalFormatting sqref="AW295">
    <cfRule type="expression" dxfId="983" priority="1252">
      <formula>AND(AW295&lt;&gt;"",#REF!="",OR(COLUMN(AW295)=COLUMN(#REF!),COLUMN(AW295)=COLUMN(#REF!)))</formula>
    </cfRule>
  </conditionalFormatting>
  <conditionalFormatting sqref="AW296">
    <cfRule type="expression" dxfId="982" priority="1251">
      <formula>AND(AW296&lt;&gt;"",#REF!="",OR(COLUMN(AW296)=COLUMN(#REF!),COLUMN(AW296)=COLUMN(#REF!)))</formula>
    </cfRule>
  </conditionalFormatting>
  <conditionalFormatting sqref="AW345">
    <cfRule type="expression" dxfId="981" priority="1250">
      <formula>AND(AW345&lt;&gt;"",#REF!="",OR(COLUMN(AW345)=COLUMN(#REF!),COLUMN(AW345)=COLUMN(#REF!)))</formula>
    </cfRule>
  </conditionalFormatting>
  <conditionalFormatting sqref="AW346">
    <cfRule type="expression" dxfId="980" priority="1249">
      <formula>AND(AW346&lt;&gt;"",#REF!="",OR(COLUMN(AW346)=COLUMN(#REF!),COLUMN(AW346)=COLUMN(#REF!)))</formula>
    </cfRule>
  </conditionalFormatting>
  <conditionalFormatting sqref="AW347">
    <cfRule type="expression" dxfId="979" priority="1248">
      <formula>AND(AW347&lt;&gt;"",#REF!="",OR(COLUMN(AW347)=COLUMN(#REF!),COLUMN(AW347)=COLUMN(#REF!)))</formula>
    </cfRule>
  </conditionalFormatting>
  <conditionalFormatting sqref="AW348">
    <cfRule type="expression" dxfId="978" priority="1247">
      <formula>AND(AW348&lt;&gt;"",#REF!="",OR(COLUMN(AW348)=COLUMN(#REF!),COLUMN(AW348)=COLUMN(#REF!)))</formula>
    </cfRule>
  </conditionalFormatting>
  <conditionalFormatting sqref="AW349">
    <cfRule type="expression" dxfId="977" priority="1246">
      <formula>AND(AW349&lt;&gt;"",#REF!="",OR(COLUMN(AW349)=COLUMN(#REF!),COLUMN(AW349)=COLUMN(#REF!)))</formula>
    </cfRule>
  </conditionalFormatting>
  <conditionalFormatting sqref="AW350">
    <cfRule type="expression" dxfId="976" priority="1245">
      <formula>AND(AW350&lt;&gt;"",#REF!="",OR(COLUMN(AW350)=COLUMN(#REF!),COLUMN(AW350)=COLUMN(#REF!)))</formula>
    </cfRule>
  </conditionalFormatting>
  <conditionalFormatting sqref="AW351">
    <cfRule type="expression" dxfId="975" priority="1244">
      <formula>AND(AW351&lt;&gt;"",#REF!="",OR(COLUMN(AW351)=COLUMN(#REF!),COLUMN(AW351)=COLUMN(#REF!)))</formula>
    </cfRule>
  </conditionalFormatting>
  <conditionalFormatting sqref="AW352">
    <cfRule type="expression" dxfId="974" priority="1243">
      <formula>AND(AW352&lt;&gt;"",#REF!="",OR(COLUMN(AW352)=COLUMN(#REF!),COLUMN(AW352)=COLUMN(#REF!)))</formula>
    </cfRule>
  </conditionalFormatting>
  <conditionalFormatting sqref="AW353">
    <cfRule type="expression" dxfId="973" priority="1242">
      <formula>AND(AW353&lt;&gt;"",#REF!="",OR(COLUMN(AW353)=COLUMN(#REF!),COLUMN(AW353)=COLUMN(#REF!)))</formula>
    </cfRule>
  </conditionalFormatting>
  <conditionalFormatting sqref="AW354">
    <cfRule type="expression" dxfId="972" priority="1241">
      <formula>AND(AW354&lt;&gt;"",#REF!="",OR(COLUMN(AW354)=COLUMN(#REF!),COLUMN(AW354)=COLUMN(#REF!)))</formula>
    </cfRule>
  </conditionalFormatting>
  <conditionalFormatting sqref="AW355">
    <cfRule type="expression" dxfId="971" priority="1240">
      <formula>AND(AW355&lt;&gt;"",#REF!="",OR(COLUMN(AW355)=COLUMN(#REF!),COLUMN(AW355)=COLUMN(#REF!)))</formula>
    </cfRule>
  </conditionalFormatting>
  <conditionalFormatting sqref="AW356">
    <cfRule type="expression" dxfId="970" priority="1239">
      <formula>AND(AW356&lt;&gt;"",#REF!="",OR(COLUMN(AW356)=COLUMN(#REF!),COLUMN(AW356)=COLUMN(#REF!)))</formula>
    </cfRule>
  </conditionalFormatting>
  <conditionalFormatting sqref="AW357">
    <cfRule type="expression" dxfId="969" priority="1238">
      <formula>AND(AW357&lt;&gt;"",#REF!="",OR(COLUMN(AW357)=COLUMN(#REF!),COLUMN(AW357)=COLUMN(#REF!)))</formula>
    </cfRule>
  </conditionalFormatting>
  <conditionalFormatting sqref="AW358">
    <cfRule type="expression" dxfId="968" priority="1237">
      <formula>AND(AW358&lt;&gt;"",#REF!="",OR(COLUMN(AW358)=COLUMN(#REF!),COLUMN(AW358)=COLUMN(#REF!)))</formula>
    </cfRule>
  </conditionalFormatting>
  <conditionalFormatting sqref="AW359">
    <cfRule type="expression" dxfId="967" priority="1236">
      <formula>AND(AW359&lt;&gt;"",#REF!="",OR(COLUMN(AW359)=COLUMN(#REF!),COLUMN(AW359)=COLUMN(#REF!)))</formula>
    </cfRule>
  </conditionalFormatting>
  <conditionalFormatting sqref="AW360">
    <cfRule type="expression" dxfId="966" priority="1235">
      <formula>AND(AW360&lt;&gt;"",#REF!="",OR(COLUMN(AW360)=COLUMN(#REF!),COLUMN(AW360)=COLUMN(#REF!)))</formula>
    </cfRule>
  </conditionalFormatting>
  <conditionalFormatting sqref="AW361">
    <cfRule type="expression" dxfId="965" priority="1234">
      <formula>AND(AW361&lt;&gt;"",#REF!="",OR(COLUMN(AW361)=COLUMN(#REF!),COLUMN(AW361)=COLUMN(#REF!)))</formula>
    </cfRule>
  </conditionalFormatting>
  <conditionalFormatting sqref="AW362">
    <cfRule type="expression" dxfId="964" priority="1233">
      <formula>AND(AW362&lt;&gt;"",#REF!="",OR(COLUMN(AW362)=COLUMN(#REF!),COLUMN(AW362)=COLUMN(#REF!)))</formula>
    </cfRule>
  </conditionalFormatting>
  <conditionalFormatting sqref="AW363">
    <cfRule type="expression" dxfId="963" priority="1232">
      <formula>AND(AW363&lt;&gt;"",#REF!="",OR(COLUMN(AW363)=COLUMN(#REF!),COLUMN(AW363)=COLUMN(#REF!)))</formula>
    </cfRule>
  </conditionalFormatting>
  <conditionalFormatting sqref="AW364">
    <cfRule type="expression" dxfId="962" priority="1231">
      <formula>AND(AW364&lt;&gt;"",#REF!="",OR(COLUMN(AW364)=COLUMN(#REF!),COLUMN(AW364)=COLUMN(#REF!)))</formula>
    </cfRule>
  </conditionalFormatting>
  <conditionalFormatting sqref="AW365">
    <cfRule type="expression" dxfId="961" priority="1230">
      <formula>AND(AW365&lt;&gt;"",#REF!="",OR(COLUMN(AW365)=COLUMN(#REF!),COLUMN(AW365)=COLUMN(#REF!)))</formula>
    </cfRule>
  </conditionalFormatting>
  <conditionalFormatting sqref="AW613">
    <cfRule type="expression" dxfId="960" priority="1229">
      <formula>AND(AW613&lt;&gt;"",#REF!="",OR(COLUMN(AW613)=COLUMN(#REF!),COLUMN(AW613)=COLUMN(#REF!)))</formula>
    </cfRule>
  </conditionalFormatting>
  <conditionalFormatting sqref="AW614">
    <cfRule type="expression" dxfId="959" priority="1228">
      <formula>AND(AW614&lt;&gt;"",#REF!="",OR(COLUMN(AW614)=COLUMN(#REF!),COLUMN(AW614)=COLUMN(#REF!)))</formula>
    </cfRule>
  </conditionalFormatting>
  <conditionalFormatting sqref="AW615">
    <cfRule type="expression" dxfId="958" priority="1227">
      <formula>AND(AW615&lt;&gt;"",#REF!="",OR(COLUMN(AW615)=COLUMN(#REF!),COLUMN(AW615)=COLUMN(#REF!)))</formula>
    </cfRule>
  </conditionalFormatting>
  <conditionalFormatting sqref="AW616">
    <cfRule type="expression" dxfId="957" priority="1226">
      <formula>AND(AW616&lt;&gt;"",#REF!="",OR(COLUMN(AW616)=COLUMN(#REF!),COLUMN(AW616)=COLUMN(#REF!)))</formula>
    </cfRule>
  </conditionalFormatting>
  <conditionalFormatting sqref="AW636">
    <cfRule type="expression" dxfId="956" priority="1225">
      <formula>AND(AW636&lt;&gt;"",#REF!="",OR(COLUMN(AW636)=COLUMN(#REF!),COLUMN(AW636)=COLUMN(#REF!)))</formula>
    </cfRule>
  </conditionalFormatting>
  <conditionalFormatting sqref="AW637">
    <cfRule type="expression" dxfId="955" priority="1224">
      <formula>AND(AW637&lt;&gt;"",#REF!="",OR(COLUMN(AW637)=COLUMN(#REF!),COLUMN(AW637)=COLUMN(#REF!)))</formula>
    </cfRule>
  </conditionalFormatting>
  <conditionalFormatting sqref="AW638">
    <cfRule type="expression" dxfId="954" priority="1223">
      <formula>AND(AW638&lt;&gt;"",#REF!="",OR(COLUMN(AW638)=COLUMN(#REF!),COLUMN(AW638)=COLUMN(#REF!)))</formula>
    </cfRule>
  </conditionalFormatting>
  <conditionalFormatting sqref="AW639">
    <cfRule type="expression" dxfId="953" priority="1222">
      <formula>AND(AW639&lt;&gt;"",#REF!="",OR(COLUMN(AW639)=COLUMN(#REF!),COLUMN(AW639)=COLUMN(#REF!)))</formula>
    </cfRule>
  </conditionalFormatting>
  <conditionalFormatting sqref="AW640">
    <cfRule type="expression" dxfId="952" priority="1221">
      <formula>AND(AW640&lt;&gt;"",#REF!="",OR(COLUMN(AW640)=COLUMN(#REF!),COLUMN(AW640)=COLUMN(#REF!)))</formula>
    </cfRule>
  </conditionalFormatting>
  <conditionalFormatting sqref="AW693">
    <cfRule type="expression" dxfId="951" priority="1220">
      <formula>AND(AW693&lt;&gt;"",#REF!="",OR(COLUMN(AW693)=COLUMN(#REF!),COLUMN(AW693)=COLUMN(#REF!)))</formula>
    </cfRule>
  </conditionalFormatting>
  <conditionalFormatting sqref="AW694">
    <cfRule type="expression" dxfId="950" priority="1219">
      <formula>AND(AW694&lt;&gt;"",#REF!="",OR(COLUMN(AW694)=COLUMN(#REF!),COLUMN(AW694)=COLUMN(#REF!)))</formula>
    </cfRule>
  </conditionalFormatting>
  <conditionalFormatting sqref="AW695">
    <cfRule type="expression" dxfId="949" priority="1218">
      <formula>AND(AW695&lt;&gt;"",#REF!="",OR(COLUMN(AW695)=COLUMN(#REF!),COLUMN(AW695)=COLUMN(#REF!)))</formula>
    </cfRule>
  </conditionalFormatting>
  <conditionalFormatting sqref="AW696">
    <cfRule type="expression" dxfId="948" priority="1217">
      <formula>AND(AW696&lt;&gt;"",#REF!="",OR(COLUMN(AW696)=COLUMN(#REF!),COLUMN(AW696)=COLUMN(#REF!)))</formula>
    </cfRule>
  </conditionalFormatting>
  <conditionalFormatting sqref="AW697">
    <cfRule type="expression" dxfId="947" priority="1216">
      <formula>AND(AW697&lt;&gt;"",#REF!="",OR(COLUMN(AW697)=COLUMN(#REF!),COLUMN(AW697)=COLUMN(#REF!)))</formula>
    </cfRule>
  </conditionalFormatting>
  <conditionalFormatting sqref="AW698">
    <cfRule type="expression" dxfId="946" priority="1215">
      <formula>AND(AW698&lt;&gt;"",#REF!="",OR(COLUMN(AW698)=COLUMN(#REF!),COLUMN(AW698)=COLUMN(#REF!)))</formula>
    </cfRule>
  </conditionalFormatting>
  <conditionalFormatting sqref="AW710">
    <cfRule type="expression" dxfId="945" priority="1214">
      <formula>AND(AW710&lt;&gt;"",#REF!="",OR(COLUMN(AW710)=COLUMN(#REF!),COLUMN(AW710)=COLUMN(#REF!)))</formula>
    </cfRule>
  </conditionalFormatting>
  <conditionalFormatting sqref="AW711">
    <cfRule type="expression" dxfId="944" priority="1213">
      <formula>AND(AW711&lt;&gt;"",#REF!="",OR(COLUMN(AW711)=COLUMN(#REF!),COLUMN(AW711)=COLUMN(#REF!)))</formula>
    </cfRule>
  </conditionalFormatting>
  <conditionalFormatting sqref="AW712">
    <cfRule type="expression" dxfId="943" priority="1212">
      <formula>AND(AW712&lt;&gt;"",#REF!="",OR(COLUMN(AW712)=COLUMN(#REF!),COLUMN(AW712)=COLUMN(#REF!)))</formula>
    </cfRule>
  </conditionalFormatting>
  <conditionalFormatting sqref="AW713">
    <cfRule type="expression" dxfId="942" priority="1211">
      <formula>AND(AW713&lt;&gt;"",#REF!="",OR(COLUMN(AW713)=COLUMN(#REF!),COLUMN(AW713)=COLUMN(#REF!)))</formula>
    </cfRule>
  </conditionalFormatting>
  <conditionalFormatting sqref="AW3">
    <cfRule type="expression" dxfId="941" priority="1210">
      <formula>AND(AW3&lt;&gt;"",#REF!="",OR(COLUMN(AW3)=COLUMN(#REF!),COLUMN(AW3)=COLUMN(#REF!)))</formula>
    </cfRule>
  </conditionalFormatting>
  <conditionalFormatting sqref="AW165">
    <cfRule type="expression" dxfId="940" priority="1209">
      <formula>AND(AW165&lt;&gt;"",#REF!="",OR(COLUMN(AW165)=COLUMN(#REF!),COLUMN(AW165)=COLUMN(#REF!)))</formula>
    </cfRule>
  </conditionalFormatting>
  <conditionalFormatting sqref="AW175">
    <cfRule type="expression" dxfId="939" priority="1208">
      <formula>AND(AW175&lt;&gt;"",#REF!="",OR(COLUMN(AW175)=COLUMN(#REF!),COLUMN(AW175)=COLUMN(#REF!)))</formula>
    </cfRule>
  </conditionalFormatting>
  <conditionalFormatting sqref="AW199">
    <cfRule type="expression" dxfId="938" priority="1207">
      <formula>AND(AW199&lt;&gt;"",#REF!="",OR(COLUMN(AW199)=COLUMN(#REF!),COLUMN(AW199)=COLUMN(#REF!)))</formula>
    </cfRule>
  </conditionalFormatting>
  <conditionalFormatting sqref="AW200">
    <cfRule type="expression" dxfId="937" priority="1206">
      <formula>AND(AW200&lt;&gt;"",#REF!="",OR(COLUMN(AW200)=COLUMN(#REF!),COLUMN(AW200)=COLUMN(#REF!)))</formula>
    </cfRule>
  </conditionalFormatting>
  <conditionalFormatting sqref="AW251">
    <cfRule type="expression" dxfId="936" priority="1205">
      <formula>AND(AW251&lt;&gt;"",#REF!="",OR(COLUMN(AW251)=COLUMN(#REF!),COLUMN(AW251)=COLUMN(#REF!)))</formula>
    </cfRule>
  </conditionalFormatting>
  <conditionalFormatting sqref="AW252">
    <cfRule type="expression" dxfId="935" priority="1204">
      <formula>AND(AW252&lt;&gt;"",#REF!="",OR(COLUMN(AW252)=COLUMN(#REF!),COLUMN(AW252)=COLUMN(#REF!)))</formula>
    </cfRule>
  </conditionalFormatting>
  <conditionalFormatting sqref="AW257">
    <cfRule type="expression" dxfId="934" priority="1203">
      <formula>AND(AW257&lt;&gt;"",#REF!="",OR(COLUMN(AW257)=COLUMN(#REF!),COLUMN(AW257)=COLUMN(#REF!)))</formula>
    </cfRule>
  </conditionalFormatting>
  <conditionalFormatting sqref="AW263">
    <cfRule type="expression" dxfId="933" priority="1202">
      <formula>AND(AW263&lt;&gt;"",#REF!="",OR(COLUMN(AW263)=COLUMN(#REF!),COLUMN(AW263)=COLUMN(#REF!)))</formula>
    </cfRule>
  </conditionalFormatting>
  <conditionalFormatting sqref="AW285">
    <cfRule type="expression" dxfId="932" priority="1201">
      <formula>AND(AW285&lt;&gt;"",#REF!="",OR(COLUMN(AW285)=COLUMN(#REF!),COLUMN(AW285)=COLUMN(#REF!)))</formula>
    </cfRule>
  </conditionalFormatting>
  <conditionalFormatting sqref="AW311">
    <cfRule type="expression" dxfId="931" priority="1200">
      <formula>AND(AW311&lt;&gt;"",#REF!="",OR(COLUMN(AW311)=COLUMN(#REF!),COLUMN(AW311)=COLUMN(#REF!)))</formula>
    </cfRule>
  </conditionalFormatting>
  <conditionalFormatting sqref="AW312">
    <cfRule type="expression" dxfId="930" priority="1199">
      <formula>AND(AW312&lt;&gt;"",#REF!="",OR(COLUMN(AW312)=COLUMN(#REF!),COLUMN(AW312)=COLUMN(#REF!)))</formula>
    </cfRule>
  </conditionalFormatting>
  <conditionalFormatting sqref="AW313">
    <cfRule type="expression" dxfId="929" priority="1198">
      <formula>AND(AW313&lt;&gt;"",#REF!="",OR(COLUMN(AW313)=COLUMN(#REF!),COLUMN(AW313)=COLUMN(#REF!)))</formula>
    </cfRule>
  </conditionalFormatting>
  <conditionalFormatting sqref="AW314">
    <cfRule type="expression" dxfId="928" priority="1197">
      <formula>AND(AW314&lt;&gt;"",#REF!="",OR(COLUMN(AW314)=COLUMN(#REF!),COLUMN(AW314)=COLUMN(#REF!)))</formula>
    </cfRule>
  </conditionalFormatting>
  <conditionalFormatting sqref="AW315">
    <cfRule type="expression" dxfId="927" priority="1196">
      <formula>AND(AW315&lt;&gt;"",#REF!="",OR(COLUMN(AW315)=COLUMN(#REF!),COLUMN(AW315)=COLUMN(#REF!)))</formula>
    </cfRule>
  </conditionalFormatting>
  <conditionalFormatting sqref="AW316">
    <cfRule type="expression" dxfId="926" priority="1195">
      <formula>AND(AW316&lt;&gt;"",#REF!="",OR(COLUMN(AW316)=COLUMN(#REF!),COLUMN(AW316)=COLUMN(#REF!)))</formula>
    </cfRule>
  </conditionalFormatting>
  <conditionalFormatting sqref="AW317">
    <cfRule type="expression" dxfId="925" priority="1194">
      <formula>AND(AW317&lt;&gt;"",#REF!="",OR(COLUMN(AW317)=COLUMN(#REF!),COLUMN(AW317)=COLUMN(#REF!)))</formula>
    </cfRule>
  </conditionalFormatting>
  <conditionalFormatting sqref="AW318">
    <cfRule type="expression" dxfId="924" priority="1193">
      <formula>AND(AW318&lt;&gt;"",#REF!="",OR(COLUMN(AW318)=COLUMN(#REF!),COLUMN(AW318)=COLUMN(#REF!)))</formula>
    </cfRule>
  </conditionalFormatting>
  <conditionalFormatting sqref="AW366">
    <cfRule type="expression" dxfId="923" priority="1192">
      <formula>AND(AW366&lt;&gt;"",#REF!="",OR(COLUMN(AW366)=COLUMN(#REF!),COLUMN(AW366)=COLUMN(#REF!)))</formula>
    </cfRule>
  </conditionalFormatting>
  <conditionalFormatting sqref="AW367">
    <cfRule type="expression" dxfId="922" priority="1191">
      <formula>AND(AW367&lt;&gt;"",#REF!="",OR(COLUMN(AW367)=COLUMN(#REF!),COLUMN(AW367)=COLUMN(#REF!)))</formula>
    </cfRule>
  </conditionalFormatting>
  <conditionalFormatting sqref="AW368">
    <cfRule type="expression" dxfId="921" priority="1190">
      <formula>AND(AW368&lt;&gt;"",#REF!="",OR(COLUMN(AW368)=COLUMN(#REF!),COLUMN(AW368)=COLUMN(#REF!)))</formula>
    </cfRule>
  </conditionalFormatting>
  <conditionalFormatting sqref="AW369">
    <cfRule type="expression" dxfId="920" priority="1189">
      <formula>AND(AW369&lt;&gt;"",#REF!="",OR(COLUMN(AW369)=COLUMN(#REF!),COLUMN(AW369)=COLUMN(#REF!)))</formula>
    </cfRule>
  </conditionalFormatting>
  <conditionalFormatting sqref="AW370">
    <cfRule type="expression" dxfId="919" priority="1188">
      <formula>AND(AW370&lt;&gt;"",#REF!="",OR(COLUMN(AW370)=COLUMN(#REF!),COLUMN(AW370)=COLUMN(#REF!)))</formula>
    </cfRule>
  </conditionalFormatting>
  <conditionalFormatting sqref="AW371">
    <cfRule type="expression" dxfId="918" priority="1187">
      <formula>AND(AW371&lt;&gt;"",#REF!="",OR(COLUMN(AW371)=COLUMN(#REF!),COLUMN(AW371)=COLUMN(#REF!)))</formula>
    </cfRule>
  </conditionalFormatting>
  <conditionalFormatting sqref="AW372">
    <cfRule type="expression" dxfId="917" priority="1186">
      <formula>AND(AW372&lt;&gt;"",#REF!="",OR(COLUMN(AW372)=COLUMN(#REF!),COLUMN(AW372)=COLUMN(#REF!)))</formula>
    </cfRule>
  </conditionalFormatting>
  <conditionalFormatting sqref="AW373">
    <cfRule type="expression" dxfId="916" priority="1185">
      <formula>AND(AW373&lt;&gt;"",#REF!="",OR(COLUMN(AW373)=COLUMN(#REF!),COLUMN(AW373)=COLUMN(#REF!)))</formula>
    </cfRule>
  </conditionalFormatting>
  <conditionalFormatting sqref="AW374">
    <cfRule type="expression" dxfId="915" priority="1184">
      <formula>AND(AW374&lt;&gt;"",#REF!="",OR(COLUMN(AW374)=COLUMN(#REF!),COLUMN(AW374)=COLUMN(#REF!)))</formula>
    </cfRule>
  </conditionalFormatting>
  <conditionalFormatting sqref="AW375">
    <cfRule type="expression" dxfId="914" priority="1183">
      <formula>AND(AW375&lt;&gt;"",#REF!="",OR(COLUMN(AW375)=COLUMN(#REF!),COLUMN(AW375)=COLUMN(#REF!)))</formula>
    </cfRule>
  </conditionalFormatting>
  <conditionalFormatting sqref="AW376">
    <cfRule type="expression" dxfId="913" priority="1182">
      <formula>AND(AW376&lt;&gt;"",#REF!="",OR(COLUMN(AW376)=COLUMN(#REF!),COLUMN(AW376)=COLUMN(#REF!)))</formula>
    </cfRule>
  </conditionalFormatting>
  <conditionalFormatting sqref="AW377">
    <cfRule type="expression" dxfId="912" priority="1181">
      <formula>AND(AW377&lt;&gt;"",#REF!="",OR(COLUMN(AW377)=COLUMN(#REF!),COLUMN(AW377)=COLUMN(#REF!)))</formula>
    </cfRule>
  </conditionalFormatting>
  <conditionalFormatting sqref="AW378">
    <cfRule type="expression" dxfId="911" priority="1180">
      <formula>AND(AW378&lt;&gt;"",#REF!="",OR(COLUMN(AW378)=COLUMN(#REF!),COLUMN(AW378)=COLUMN(#REF!)))</formula>
    </cfRule>
  </conditionalFormatting>
  <conditionalFormatting sqref="AW379">
    <cfRule type="expression" dxfId="910" priority="1179">
      <formula>AND(AW379&lt;&gt;"",#REF!="",OR(COLUMN(AW379)=COLUMN(#REF!),COLUMN(AW379)=COLUMN(#REF!)))</formula>
    </cfRule>
  </conditionalFormatting>
  <conditionalFormatting sqref="AW380">
    <cfRule type="expression" dxfId="909" priority="1178">
      <formula>AND(AW380&lt;&gt;"",#REF!="",OR(COLUMN(AW380)=COLUMN(#REF!),COLUMN(AW380)=COLUMN(#REF!)))</formula>
    </cfRule>
  </conditionalFormatting>
  <conditionalFormatting sqref="AW381">
    <cfRule type="expression" dxfId="908" priority="1177">
      <formula>AND(AW381&lt;&gt;"",#REF!="",OR(COLUMN(AW381)=COLUMN(#REF!),COLUMN(AW381)=COLUMN(#REF!)))</formula>
    </cfRule>
  </conditionalFormatting>
  <conditionalFormatting sqref="AW382">
    <cfRule type="expression" dxfId="907" priority="1176">
      <formula>AND(AW382&lt;&gt;"",#REF!="",OR(COLUMN(AW382)=COLUMN(#REF!),COLUMN(AW382)=COLUMN(#REF!)))</formula>
    </cfRule>
  </conditionalFormatting>
  <conditionalFormatting sqref="AW383">
    <cfRule type="expression" dxfId="906" priority="1175">
      <formula>AND(AW383&lt;&gt;"",#REF!="",OR(COLUMN(AW383)=COLUMN(#REF!),COLUMN(AW383)=COLUMN(#REF!)))</formula>
    </cfRule>
  </conditionalFormatting>
  <conditionalFormatting sqref="AW384">
    <cfRule type="expression" dxfId="905" priority="1174">
      <formula>AND(AW384&lt;&gt;"",#REF!="",OR(COLUMN(AW384)=COLUMN(#REF!),COLUMN(AW384)=COLUMN(#REF!)))</formula>
    </cfRule>
  </conditionalFormatting>
  <conditionalFormatting sqref="AW385">
    <cfRule type="expression" dxfId="904" priority="1173">
      <formula>AND(AW385&lt;&gt;"",#REF!="",OR(COLUMN(AW385)=COLUMN(#REF!),COLUMN(AW385)=COLUMN(#REF!)))</formula>
    </cfRule>
  </conditionalFormatting>
  <conditionalFormatting sqref="AW386">
    <cfRule type="expression" dxfId="903" priority="1172">
      <formula>AND(AW386&lt;&gt;"",#REF!="",OR(COLUMN(AW386)=COLUMN(#REF!),COLUMN(AW386)=COLUMN(#REF!)))</formula>
    </cfRule>
  </conditionalFormatting>
  <conditionalFormatting sqref="AW387">
    <cfRule type="expression" dxfId="902" priority="1171">
      <formula>AND(AW387&lt;&gt;"",#REF!="",OR(COLUMN(AW387)=COLUMN(#REF!),COLUMN(AW387)=COLUMN(#REF!)))</formula>
    </cfRule>
  </conditionalFormatting>
  <conditionalFormatting sqref="AW388">
    <cfRule type="expression" dxfId="901" priority="1170">
      <formula>AND(AW388&lt;&gt;"",#REF!="",OR(COLUMN(AW388)=COLUMN(#REF!),COLUMN(AW388)=COLUMN(#REF!)))</formula>
    </cfRule>
  </conditionalFormatting>
  <conditionalFormatting sqref="AW389">
    <cfRule type="expression" dxfId="900" priority="1169">
      <formula>AND(AW389&lt;&gt;"",#REF!="",OR(COLUMN(AW389)=COLUMN(#REF!),COLUMN(AW389)=COLUMN(#REF!)))</formula>
    </cfRule>
  </conditionalFormatting>
  <conditionalFormatting sqref="AW390">
    <cfRule type="expression" dxfId="899" priority="1168">
      <formula>AND(AW390&lt;&gt;"",#REF!="",OR(COLUMN(AW390)=COLUMN(#REF!),COLUMN(AW390)=COLUMN(#REF!)))</formula>
    </cfRule>
  </conditionalFormatting>
  <conditionalFormatting sqref="AW391">
    <cfRule type="expression" dxfId="898" priority="1167">
      <formula>AND(AW391&lt;&gt;"",#REF!="",OR(COLUMN(AW391)=COLUMN(#REF!),COLUMN(AW391)=COLUMN(#REF!)))</formula>
    </cfRule>
  </conditionalFormatting>
  <conditionalFormatting sqref="AW456">
    <cfRule type="expression" dxfId="897" priority="1166">
      <formula>AND(AW456&lt;&gt;"",#REF!="",OR(COLUMN(AW456)=COLUMN(#REF!),COLUMN(AW456)=COLUMN(#REF!)))</formula>
    </cfRule>
  </conditionalFormatting>
  <conditionalFormatting sqref="AW462">
    <cfRule type="expression" dxfId="896" priority="1165">
      <formula>AND(AW462&lt;&gt;"",#REF!="",OR(COLUMN(AW462)=COLUMN(#REF!),COLUMN(AW462)=COLUMN(#REF!)))</formula>
    </cfRule>
  </conditionalFormatting>
  <conditionalFormatting sqref="AW492">
    <cfRule type="expression" dxfId="895" priority="1164">
      <formula>AND(AW492&lt;&gt;"",#REF!="",OR(COLUMN(AW492)=COLUMN(#REF!),COLUMN(AW492)=COLUMN(#REF!)))</formula>
    </cfRule>
  </conditionalFormatting>
  <conditionalFormatting sqref="AW493">
    <cfRule type="expression" dxfId="894" priority="1163">
      <formula>AND(AW493&lt;&gt;"",#REF!="",OR(COLUMN(AW493)=COLUMN(#REF!),COLUMN(AW493)=COLUMN(#REF!)))</formula>
    </cfRule>
  </conditionalFormatting>
  <conditionalFormatting sqref="AW494">
    <cfRule type="expression" dxfId="893" priority="1162">
      <formula>AND(AW494&lt;&gt;"",#REF!="",OR(COLUMN(AW494)=COLUMN(#REF!),COLUMN(AW494)=COLUMN(#REF!)))</formula>
    </cfRule>
  </conditionalFormatting>
  <conditionalFormatting sqref="AW505">
    <cfRule type="expression" dxfId="892" priority="1161">
      <formula>AND(AW505&lt;&gt;"",#REF!="",OR(COLUMN(AW505)=COLUMN(#REF!),COLUMN(AW505)=COLUMN(#REF!)))</formula>
    </cfRule>
  </conditionalFormatting>
  <conditionalFormatting sqref="AW619">
    <cfRule type="expression" dxfId="891" priority="1160">
      <formula>AND(AW619&lt;&gt;"",#REF!="",OR(COLUMN(AW619)=COLUMN(#REF!),COLUMN(AW619)=COLUMN(#REF!)))</formula>
    </cfRule>
  </conditionalFormatting>
  <conditionalFormatting sqref="AW620">
    <cfRule type="expression" dxfId="890" priority="1159">
      <formula>AND(AW620&lt;&gt;"",#REF!="",OR(COLUMN(AW620)=COLUMN(#REF!),COLUMN(AW620)=COLUMN(#REF!)))</formula>
    </cfRule>
  </conditionalFormatting>
  <conditionalFormatting sqref="AW621">
    <cfRule type="expression" dxfId="889" priority="1158">
      <formula>AND(AW621&lt;&gt;"",#REF!="",OR(COLUMN(AW621)=COLUMN(#REF!),COLUMN(AW621)=COLUMN(#REF!)))</formula>
    </cfRule>
  </conditionalFormatting>
  <conditionalFormatting sqref="AW622">
    <cfRule type="expression" dxfId="888" priority="1157">
      <formula>AND(AW622&lt;&gt;"",#REF!="",OR(COLUMN(AW622)=COLUMN(#REF!),COLUMN(AW622)=COLUMN(#REF!)))</formula>
    </cfRule>
  </conditionalFormatting>
  <conditionalFormatting sqref="AW643">
    <cfRule type="expression" dxfId="887" priority="1156">
      <formula>AND(AW643&lt;&gt;"",#REF!="",OR(COLUMN(AW643)=COLUMN(#REF!),COLUMN(AW643)=COLUMN(#REF!)))</formula>
    </cfRule>
  </conditionalFormatting>
  <conditionalFormatting sqref="AW644">
    <cfRule type="expression" dxfId="886" priority="1155">
      <formula>AND(AW644&lt;&gt;"",#REF!="",OR(COLUMN(AW644)=COLUMN(#REF!),COLUMN(AW644)=COLUMN(#REF!)))</formula>
    </cfRule>
  </conditionalFormatting>
  <conditionalFormatting sqref="AW645">
    <cfRule type="expression" dxfId="885" priority="1154">
      <formula>AND(AW645&lt;&gt;"",#REF!="",OR(COLUMN(AW645)=COLUMN(#REF!),COLUMN(AW645)=COLUMN(#REF!)))</formula>
    </cfRule>
  </conditionalFormatting>
  <conditionalFormatting sqref="AW668">
    <cfRule type="expression" dxfId="884" priority="1153">
      <formula>AND(AW668&lt;&gt;"",#REF!="",OR(COLUMN(AW668)=COLUMN(#REF!),COLUMN(AW668)=COLUMN(#REF!)))</formula>
    </cfRule>
  </conditionalFormatting>
  <conditionalFormatting sqref="AW669">
    <cfRule type="expression" dxfId="883" priority="1152">
      <formula>AND(AW669&lt;&gt;"",#REF!="",OR(COLUMN(AW669)=COLUMN(#REF!),COLUMN(AW669)=COLUMN(#REF!)))</formula>
    </cfRule>
  </conditionalFormatting>
  <conditionalFormatting sqref="AW670">
    <cfRule type="expression" dxfId="882" priority="1151">
      <formula>AND(AW670&lt;&gt;"",#REF!="",OR(COLUMN(AW670)=COLUMN(#REF!),COLUMN(AW670)=COLUMN(#REF!)))</formula>
    </cfRule>
  </conditionalFormatting>
  <conditionalFormatting sqref="AW671">
    <cfRule type="expression" dxfId="881" priority="1150">
      <formula>AND(AW671&lt;&gt;"",#REF!="",OR(COLUMN(AW671)=COLUMN(#REF!),COLUMN(AW671)=COLUMN(#REF!)))</formula>
    </cfRule>
  </conditionalFormatting>
  <conditionalFormatting sqref="AW672">
    <cfRule type="expression" dxfId="880" priority="1149">
      <formula>AND(AW672&lt;&gt;"",#REF!="",OR(COLUMN(AW672)=COLUMN(#REF!),COLUMN(AW672)=COLUMN(#REF!)))</formula>
    </cfRule>
  </conditionalFormatting>
  <conditionalFormatting sqref="AW673">
    <cfRule type="expression" dxfId="879" priority="1148">
      <formula>AND(AW673&lt;&gt;"",#REF!="",OR(COLUMN(AW673)=COLUMN(#REF!),COLUMN(AW673)=COLUMN(#REF!)))</formula>
    </cfRule>
  </conditionalFormatting>
  <conditionalFormatting sqref="AW685">
    <cfRule type="expression" dxfId="878" priority="1147">
      <formula>AND(AW685&lt;&gt;"",#REF!="",OR(COLUMN(AW685)=COLUMN(#REF!),COLUMN(AW685)=COLUMN(#REF!)))</formula>
    </cfRule>
  </conditionalFormatting>
  <conditionalFormatting sqref="AW686">
    <cfRule type="expression" dxfId="877" priority="1146">
      <formula>AND(AW686&lt;&gt;"",#REF!="",OR(COLUMN(AW686)=COLUMN(#REF!),COLUMN(AW686)=COLUMN(#REF!)))</formula>
    </cfRule>
  </conditionalFormatting>
  <conditionalFormatting sqref="AW687">
    <cfRule type="expression" dxfId="876" priority="1145">
      <formula>AND(AW687&lt;&gt;"",#REF!="",OR(COLUMN(AW687)=COLUMN(#REF!),COLUMN(AW687)=COLUMN(#REF!)))</formula>
    </cfRule>
  </conditionalFormatting>
  <conditionalFormatting sqref="AW688">
    <cfRule type="expression" dxfId="875" priority="1144">
      <formula>AND(AW688&lt;&gt;"",#REF!="",OR(COLUMN(AW688)=COLUMN(#REF!),COLUMN(AW688)=COLUMN(#REF!)))</formula>
    </cfRule>
  </conditionalFormatting>
  <conditionalFormatting sqref="AX3">
    <cfRule type="expression" dxfId="730" priority="289">
      <formula>AND(AX3&lt;&gt;"",#REF!="",OR(COLUMN(AX3)=COLUMN(#REF!),COLUMN(AX3)=COLUMN(#REF!)))</formula>
    </cfRule>
  </conditionalFormatting>
  <conditionalFormatting sqref="AW6">
    <cfRule type="expression" dxfId="729" priority="288">
      <formula>AND(AW6&lt;&gt;"",#REF!="",OR(COLUMN(AW6)=COLUMN(#REF!),COLUMN(AW6)=COLUMN(#REF!)))</formula>
    </cfRule>
  </conditionalFormatting>
  <conditionalFormatting sqref="AX6">
    <cfRule type="expression" dxfId="728" priority="287">
      <formula>AND(AX6&lt;&gt;"",#REF!="",OR(COLUMN(AX6)=COLUMN(#REF!),COLUMN(AX6)=COLUMN(#REF!)))</formula>
    </cfRule>
  </conditionalFormatting>
  <conditionalFormatting sqref="AW7">
    <cfRule type="expression" dxfId="727" priority="286">
      <formula>AND(AW7&lt;&gt;"",#REF!="",OR(COLUMN(AW7)=COLUMN(#REF!),COLUMN(AW7)=COLUMN(#REF!)))</formula>
    </cfRule>
  </conditionalFormatting>
  <conditionalFormatting sqref="AX7">
    <cfRule type="expression" dxfId="726" priority="285">
      <formula>AND(AX7&lt;&gt;"",#REF!="",OR(COLUMN(AX7)=COLUMN(#REF!),COLUMN(AX7)=COLUMN(#REF!)))</formula>
    </cfRule>
  </conditionalFormatting>
  <conditionalFormatting sqref="AW8">
    <cfRule type="expression" dxfId="725" priority="284">
      <formula>AND(AW8&lt;&gt;"",#REF!="",OR(COLUMN(AW8)=COLUMN(#REF!),COLUMN(AW8)=COLUMN(#REF!)))</formula>
    </cfRule>
  </conditionalFormatting>
  <conditionalFormatting sqref="AX8">
    <cfRule type="expression" dxfId="724" priority="283">
      <formula>AND(AX8&lt;&gt;"",#REF!="",OR(COLUMN(AX8)=COLUMN(#REF!),COLUMN(AX8)=COLUMN(#REF!)))</formula>
    </cfRule>
  </conditionalFormatting>
  <conditionalFormatting sqref="AW9">
    <cfRule type="expression" dxfId="723" priority="282">
      <formula>AND(AW9&lt;&gt;"",#REF!="",OR(COLUMN(AW9)=COLUMN(#REF!),COLUMN(AW9)=COLUMN(#REF!)))</formula>
    </cfRule>
  </conditionalFormatting>
  <conditionalFormatting sqref="AX9">
    <cfRule type="expression" dxfId="722" priority="281">
      <formula>AND(AX9&lt;&gt;"",#REF!="",OR(COLUMN(AX9)=COLUMN(#REF!),COLUMN(AX9)=COLUMN(#REF!)))</formula>
    </cfRule>
  </conditionalFormatting>
  <conditionalFormatting sqref="AW10">
    <cfRule type="expression" dxfId="721" priority="280">
      <formula>AND(AW10&lt;&gt;"",#REF!="",OR(COLUMN(AW10)=COLUMN(#REF!),COLUMN(AW10)=COLUMN(#REF!)))</formula>
    </cfRule>
  </conditionalFormatting>
  <conditionalFormatting sqref="AX10">
    <cfRule type="expression" dxfId="720" priority="279">
      <formula>AND(AX10&lt;&gt;"",#REF!="",OR(COLUMN(AX10)=COLUMN(#REF!),COLUMN(AX10)=COLUMN(#REF!)))</formula>
    </cfRule>
  </conditionalFormatting>
  <conditionalFormatting sqref="AW11">
    <cfRule type="expression" dxfId="719" priority="278">
      <formula>AND(AW11&lt;&gt;"",#REF!="",OR(COLUMN(AW11)=COLUMN(#REF!),COLUMN(AW11)=COLUMN(#REF!)))</formula>
    </cfRule>
  </conditionalFormatting>
  <conditionalFormatting sqref="AX11">
    <cfRule type="expression" dxfId="718" priority="277">
      <formula>AND(AX11&lt;&gt;"",#REF!="",OR(COLUMN(AX11)=COLUMN(#REF!),COLUMN(AX11)=COLUMN(#REF!)))</formula>
    </cfRule>
  </conditionalFormatting>
  <conditionalFormatting sqref="AW12">
    <cfRule type="expression" dxfId="717" priority="276">
      <formula>AND(AW12&lt;&gt;"",#REF!="",OR(COLUMN(AW12)=COLUMN(#REF!),COLUMN(AW12)=COLUMN(#REF!)))</formula>
    </cfRule>
  </conditionalFormatting>
  <conditionalFormatting sqref="AX12">
    <cfRule type="expression" dxfId="716" priority="275">
      <formula>AND(AX12&lt;&gt;"",#REF!="",OR(COLUMN(AX12)=COLUMN(#REF!),COLUMN(AX12)=COLUMN(#REF!)))</formula>
    </cfRule>
  </conditionalFormatting>
  <conditionalFormatting sqref="AW13">
    <cfRule type="expression" dxfId="715" priority="274">
      <formula>AND(AW13&lt;&gt;"",#REF!="",OR(COLUMN(AW13)=COLUMN(#REF!),COLUMN(AW13)=COLUMN(#REF!)))</formula>
    </cfRule>
  </conditionalFormatting>
  <conditionalFormatting sqref="AX13">
    <cfRule type="expression" dxfId="714" priority="273">
      <formula>AND(AX13&lt;&gt;"",#REF!="",OR(COLUMN(AX13)=COLUMN(#REF!),COLUMN(AX13)=COLUMN(#REF!)))</formula>
    </cfRule>
  </conditionalFormatting>
  <conditionalFormatting sqref="AW14">
    <cfRule type="expression" dxfId="713" priority="272">
      <formula>AND(AW14&lt;&gt;"",#REF!="",OR(COLUMN(AW14)=COLUMN(#REF!),COLUMN(AW14)=COLUMN(#REF!)))</formula>
    </cfRule>
  </conditionalFormatting>
  <conditionalFormatting sqref="AX14">
    <cfRule type="expression" dxfId="712" priority="271">
      <formula>AND(AX14&lt;&gt;"",#REF!="",OR(COLUMN(AX14)=COLUMN(#REF!),COLUMN(AX14)=COLUMN(#REF!)))</formula>
    </cfRule>
  </conditionalFormatting>
  <conditionalFormatting sqref="AW15">
    <cfRule type="expression" dxfId="711" priority="270">
      <formula>AND(AW15&lt;&gt;"",#REF!="",OR(COLUMN(AW15)=COLUMN(#REF!),COLUMN(AW15)=COLUMN(#REF!)))</formula>
    </cfRule>
  </conditionalFormatting>
  <conditionalFormatting sqref="AX15">
    <cfRule type="expression" dxfId="710" priority="269">
      <formula>AND(AX15&lt;&gt;"",#REF!="",OR(COLUMN(AX15)=COLUMN(#REF!),COLUMN(AX15)=COLUMN(#REF!)))</formula>
    </cfRule>
  </conditionalFormatting>
  <conditionalFormatting sqref="AW16">
    <cfRule type="expression" dxfId="709" priority="268">
      <formula>AND(AW16&lt;&gt;"",#REF!="",OR(COLUMN(AW16)=COLUMN(#REF!),COLUMN(AW16)=COLUMN(#REF!)))</formula>
    </cfRule>
  </conditionalFormatting>
  <conditionalFormatting sqref="AX16">
    <cfRule type="expression" dxfId="708" priority="267">
      <formula>AND(AX16&lt;&gt;"",#REF!="",OR(COLUMN(AX16)=COLUMN(#REF!),COLUMN(AX16)=COLUMN(#REF!)))</formula>
    </cfRule>
  </conditionalFormatting>
  <conditionalFormatting sqref="AW17">
    <cfRule type="expression" dxfId="707" priority="266">
      <formula>AND(AW17&lt;&gt;"",#REF!="",OR(COLUMN(AW17)=COLUMN(#REF!),COLUMN(AW17)=COLUMN(#REF!)))</formula>
    </cfRule>
  </conditionalFormatting>
  <conditionalFormatting sqref="AX17">
    <cfRule type="expression" dxfId="706" priority="265">
      <formula>AND(AX17&lt;&gt;"",#REF!="",OR(COLUMN(AX17)=COLUMN(#REF!),COLUMN(AX17)=COLUMN(#REF!)))</formula>
    </cfRule>
  </conditionalFormatting>
  <conditionalFormatting sqref="AW18">
    <cfRule type="expression" dxfId="705" priority="264">
      <formula>AND(AW18&lt;&gt;"",#REF!="",OR(COLUMN(AW18)=COLUMN(#REF!),COLUMN(AW18)=COLUMN(#REF!)))</formula>
    </cfRule>
  </conditionalFormatting>
  <conditionalFormatting sqref="AX18">
    <cfRule type="expression" dxfId="704" priority="263">
      <formula>AND(AX18&lt;&gt;"",#REF!="",OR(COLUMN(AX18)=COLUMN(#REF!),COLUMN(AX18)=COLUMN(#REF!)))</formula>
    </cfRule>
  </conditionalFormatting>
  <conditionalFormatting sqref="AW19">
    <cfRule type="expression" dxfId="703" priority="262">
      <formula>AND(AW19&lt;&gt;"",#REF!="",OR(COLUMN(AW19)=COLUMN(#REF!),COLUMN(AW19)=COLUMN(#REF!)))</formula>
    </cfRule>
  </conditionalFormatting>
  <conditionalFormatting sqref="AX19">
    <cfRule type="expression" dxfId="702" priority="261">
      <formula>AND(AX19&lt;&gt;"",#REF!="",OR(COLUMN(AX19)=COLUMN(#REF!),COLUMN(AX19)=COLUMN(#REF!)))</formula>
    </cfRule>
  </conditionalFormatting>
  <conditionalFormatting sqref="AW20">
    <cfRule type="expression" dxfId="701" priority="260">
      <formula>AND(AW20&lt;&gt;"",#REF!="",OR(COLUMN(AW20)=COLUMN(#REF!),COLUMN(AW20)=COLUMN(#REF!)))</formula>
    </cfRule>
  </conditionalFormatting>
  <conditionalFormatting sqref="AX20">
    <cfRule type="expression" dxfId="700" priority="259">
      <formula>AND(AX20&lt;&gt;"",#REF!="",OR(COLUMN(AX20)=COLUMN(#REF!),COLUMN(AX20)=COLUMN(#REF!)))</formula>
    </cfRule>
  </conditionalFormatting>
  <conditionalFormatting sqref="AW21">
    <cfRule type="expression" dxfId="699" priority="258">
      <formula>AND(AW21&lt;&gt;"",#REF!="",OR(COLUMN(AW21)=COLUMN(#REF!),COLUMN(AW21)=COLUMN(#REF!)))</formula>
    </cfRule>
  </conditionalFormatting>
  <conditionalFormatting sqref="AX21">
    <cfRule type="expression" dxfId="698" priority="257">
      <formula>AND(AX21&lt;&gt;"",#REF!="",OR(COLUMN(AX21)=COLUMN(#REF!),COLUMN(AX21)=COLUMN(#REF!)))</formula>
    </cfRule>
  </conditionalFormatting>
  <conditionalFormatting sqref="AW22">
    <cfRule type="expression" dxfId="697" priority="256">
      <formula>AND(AW22&lt;&gt;"",#REF!="",OR(COLUMN(AW22)=COLUMN(#REF!),COLUMN(AW22)=COLUMN(#REF!)))</formula>
    </cfRule>
  </conditionalFormatting>
  <conditionalFormatting sqref="AX22">
    <cfRule type="expression" dxfId="696" priority="255">
      <formula>AND(AX22&lt;&gt;"",#REF!="",OR(COLUMN(AX22)=COLUMN(#REF!),COLUMN(AX22)=COLUMN(#REF!)))</formula>
    </cfRule>
  </conditionalFormatting>
  <conditionalFormatting sqref="AW23">
    <cfRule type="expression" dxfId="695" priority="254">
      <formula>AND(AW23&lt;&gt;"",#REF!="",OR(COLUMN(AW23)=COLUMN(#REF!),COLUMN(AW23)=COLUMN(#REF!)))</formula>
    </cfRule>
  </conditionalFormatting>
  <conditionalFormatting sqref="AX23">
    <cfRule type="expression" dxfId="694" priority="253">
      <formula>AND(AX23&lt;&gt;"",#REF!="",OR(COLUMN(AX23)=COLUMN(#REF!),COLUMN(AX23)=COLUMN(#REF!)))</formula>
    </cfRule>
  </conditionalFormatting>
  <conditionalFormatting sqref="AW24">
    <cfRule type="expression" dxfId="693" priority="252">
      <formula>AND(AW24&lt;&gt;"",#REF!="",OR(COLUMN(AW24)=COLUMN(#REF!),COLUMN(AW24)=COLUMN(#REF!)))</formula>
    </cfRule>
  </conditionalFormatting>
  <conditionalFormatting sqref="AX24">
    <cfRule type="expression" dxfId="692" priority="251">
      <formula>AND(AX24&lt;&gt;"",#REF!="",OR(COLUMN(AX24)=COLUMN(#REF!),COLUMN(AX24)=COLUMN(#REF!)))</formula>
    </cfRule>
  </conditionalFormatting>
  <conditionalFormatting sqref="AW25">
    <cfRule type="expression" dxfId="691" priority="250">
      <formula>AND(AW25&lt;&gt;"",#REF!="",OR(COLUMN(AW25)=COLUMN(#REF!),COLUMN(AW25)=COLUMN(#REF!)))</formula>
    </cfRule>
  </conditionalFormatting>
  <conditionalFormatting sqref="AX25">
    <cfRule type="expression" dxfId="690" priority="249">
      <formula>AND(AX25&lt;&gt;"",#REF!="",OR(COLUMN(AX25)=COLUMN(#REF!),COLUMN(AX25)=COLUMN(#REF!)))</formula>
    </cfRule>
  </conditionalFormatting>
  <conditionalFormatting sqref="AW26">
    <cfRule type="expression" dxfId="689" priority="248">
      <formula>AND(AW26&lt;&gt;"",#REF!="",OR(COLUMN(AW26)=COLUMN(#REF!),COLUMN(AW26)=COLUMN(#REF!)))</formula>
    </cfRule>
  </conditionalFormatting>
  <conditionalFormatting sqref="AX26">
    <cfRule type="expression" dxfId="688" priority="247">
      <formula>AND(AX26&lt;&gt;"",#REF!="",OR(COLUMN(AX26)=COLUMN(#REF!),COLUMN(AX26)=COLUMN(#REF!)))</formula>
    </cfRule>
  </conditionalFormatting>
  <conditionalFormatting sqref="AW27">
    <cfRule type="expression" dxfId="687" priority="246">
      <formula>AND(AW27&lt;&gt;"",#REF!="",OR(COLUMN(AW27)=COLUMN(#REF!),COLUMN(AW27)=COLUMN(#REF!)))</formula>
    </cfRule>
  </conditionalFormatting>
  <conditionalFormatting sqref="AX27">
    <cfRule type="expression" dxfId="686" priority="245">
      <formula>AND(AX27&lt;&gt;"",#REF!="",OR(COLUMN(AX27)=COLUMN(#REF!),COLUMN(AX27)=COLUMN(#REF!)))</formula>
    </cfRule>
  </conditionalFormatting>
  <conditionalFormatting sqref="AW28">
    <cfRule type="expression" dxfId="685" priority="244">
      <formula>AND(AW28&lt;&gt;"",#REF!="",OR(COLUMN(AW28)=COLUMN(#REF!),COLUMN(AW28)=COLUMN(#REF!)))</formula>
    </cfRule>
  </conditionalFormatting>
  <conditionalFormatting sqref="AX28">
    <cfRule type="expression" dxfId="684" priority="243">
      <formula>AND(AX28&lt;&gt;"",#REF!="",OR(COLUMN(AX28)=COLUMN(#REF!),COLUMN(AX28)=COLUMN(#REF!)))</formula>
    </cfRule>
  </conditionalFormatting>
  <conditionalFormatting sqref="AW29">
    <cfRule type="expression" dxfId="683" priority="242">
      <formula>AND(AW29&lt;&gt;"",#REF!="",OR(COLUMN(AW29)=COLUMN(#REF!),COLUMN(AW29)=COLUMN(#REF!)))</formula>
    </cfRule>
  </conditionalFormatting>
  <conditionalFormatting sqref="AX29">
    <cfRule type="expression" dxfId="682" priority="241">
      <formula>AND(AX29&lt;&gt;"",#REF!="",OR(COLUMN(AX29)=COLUMN(#REF!),COLUMN(AX29)=COLUMN(#REF!)))</formula>
    </cfRule>
  </conditionalFormatting>
  <conditionalFormatting sqref="AW30">
    <cfRule type="expression" dxfId="681" priority="240">
      <formula>AND(AW30&lt;&gt;"",#REF!="",OR(COLUMN(AW30)=COLUMN(#REF!),COLUMN(AW30)=COLUMN(#REF!)))</formula>
    </cfRule>
  </conditionalFormatting>
  <conditionalFormatting sqref="AX30">
    <cfRule type="expression" dxfId="680" priority="239">
      <formula>AND(AX30&lt;&gt;"",#REF!="",OR(COLUMN(AX30)=COLUMN(#REF!),COLUMN(AX30)=COLUMN(#REF!)))</formula>
    </cfRule>
  </conditionalFormatting>
  <conditionalFormatting sqref="AW31">
    <cfRule type="expression" dxfId="679" priority="238">
      <formula>AND(AW31&lt;&gt;"",#REF!="",OR(COLUMN(AW31)=COLUMN(#REF!),COLUMN(AW31)=COLUMN(#REF!)))</formula>
    </cfRule>
  </conditionalFormatting>
  <conditionalFormatting sqref="AX31">
    <cfRule type="expression" dxfId="678" priority="237">
      <formula>AND(AX31&lt;&gt;"",#REF!="",OR(COLUMN(AX31)=COLUMN(#REF!),COLUMN(AX31)=COLUMN(#REF!)))</formula>
    </cfRule>
  </conditionalFormatting>
  <conditionalFormatting sqref="AW32">
    <cfRule type="expression" dxfId="677" priority="236">
      <formula>AND(AW32&lt;&gt;"",#REF!="",OR(COLUMN(AW32)=COLUMN(#REF!),COLUMN(AW32)=COLUMN(#REF!)))</formula>
    </cfRule>
  </conditionalFormatting>
  <conditionalFormatting sqref="AX32">
    <cfRule type="expression" dxfId="676" priority="235">
      <formula>AND(AX32&lt;&gt;"",#REF!="",OR(COLUMN(AX32)=COLUMN(#REF!),COLUMN(AX32)=COLUMN(#REF!)))</formula>
    </cfRule>
  </conditionalFormatting>
  <conditionalFormatting sqref="AW33">
    <cfRule type="expression" dxfId="675" priority="234">
      <formula>AND(AW33&lt;&gt;"",#REF!="",OR(COLUMN(AW33)=COLUMN(#REF!),COLUMN(AW33)=COLUMN(#REF!)))</formula>
    </cfRule>
  </conditionalFormatting>
  <conditionalFormatting sqref="AX33">
    <cfRule type="expression" dxfId="674" priority="233">
      <formula>AND(AX33&lt;&gt;"",#REF!="",OR(COLUMN(AX33)=COLUMN(#REF!),COLUMN(AX33)=COLUMN(#REF!)))</formula>
    </cfRule>
  </conditionalFormatting>
  <conditionalFormatting sqref="AW34">
    <cfRule type="expression" dxfId="673" priority="232">
      <formula>AND(AW34&lt;&gt;"",#REF!="",OR(COLUMN(AW34)=COLUMN(#REF!),COLUMN(AW34)=COLUMN(#REF!)))</formula>
    </cfRule>
  </conditionalFormatting>
  <conditionalFormatting sqref="AX34">
    <cfRule type="expression" dxfId="672" priority="231">
      <formula>AND(AX34&lt;&gt;"",#REF!="",OR(COLUMN(AX34)=COLUMN(#REF!),COLUMN(AX34)=COLUMN(#REF!)))</formula>
    </cfRule>
  </conditionalFormatting>
  <conditionalFormatting sqref="AW35">
    <cfRule type="expression" dxfId="671" priority="230">
      <formula>AND(AW35&lt;&gt;"",#REF!="",OR(COLUMN(AW35)=COLUMN(#REF!),COLUMN(AW35)=COLUMN(#REF!)))</formula>
    </cfRule>
  </conditionalFormatting>
  <conditionalFormatting sqref="AX35">
    <cfRule type="expression" dxfId="670" priority="229">
      <formula>AND(AX35&lt;&gt;"",#REF!="",OR(COLUMN(AX35)=COLUMN(#REF!),COLUMN(AX35)=COLUMN(#REF!)))</formula>
    </cfRule>
  </conditionalFormatting>
  <conditionalFormatting sqref="AW36">
    <cfRule type="expression" dxfId="669" priority="228">
      <formula>AND(AW36&lt;&gt;"",#REF!="",OR(COLUMN(AW36)=COLUMN(#REF!),COLUMN(AW36)=COLUMN(#REF!)))</formula>
    </cfRule>
  </conditionalFormatting>
  <conditionalFormatting sqref="AX36">
    <cfRule type="expression" dxfId="668" priority="227">
      <formula>AND(AX36&lt;&gt;"",#REF!="",OR(COLUMN(AX36)=COLUMN(#REF!),COLUMN(AX36)=COLUMN(#REF!)))</formula>
    </cfRule>
  </conditionalFormatting>
  <conditionalFormatting sqref="AW37">
    <cfRule type="expression" dxfId="667" priority="226">
      <formula>AND(AW37&lt;&gt;"",#REF!="",OR(COLUMN(AW37)=COLUMN(#REF!),COLUMN(AW37)=COLUMN(#REF!)))</formula>
    </cfRule>
  </conditionalFormatting>
  <conditionalFormatting sqref="AX37">
    <cfRule type="expression" dxfId="666" priority="225">
      <formula>AND(AX37&lt;&gt;"",#REF!="",OR(COLUMN(AX37)=COLUMN(#REF!),COLUMN(AX37)=COLUMN(#REF!)))</formula>
    </cfRule>
  </conditionalFormatting>
  <conditionalFormatting sqref="AW38">
    <cfRule type="expression" dxfId="665" priority="224">
      <formula>AND(AW38&lt;&gt;"",#REF!="",OR(COLUMN(AW38)=COLUMN(#REF!),COLUMN(AW38)=COLUMN(#REF!)))</formula>
    </cfRule>
  </conditionalFormatting>
  <conditionalFormatting sqref="AX38">
    <cfRule type="expression" dxfId="664" priority="223">
      <formula>AND(AX38&lt;&gt;"",#REF!="",OR(COLUMN(AX38)=COLUMN(#REF!),COLUMN(AX38)=COLUMN(#REF!)))</formula>
    </cfRule>
  </conditionalFormatting>
  <conditionalFormatting sqref="AW39">
    <cfRule type="expression" dxfId="663" priority="222">
      <formula>AND(AW39&lt;&gt;"",#REF!="",OR(COLUMN(AW39)=COLUMN(#REF!),COLUMN(AW39)=COLUMN(#REF!)))</formula>
    </cfRule>
  </conditionalFormatting>
  <conditionalFormatting sqref="AX39">
    <cfRule type="expression" dxfId="662" priority="221">
      <formula>AND(AX39&lt;&gt;"",#REF!="",OR(COLUMN(AX39)=COLUMN(#REF!),COLUMN(AX39)=COLUMN(#REF!)))</formula>
    </cfRule>
  </conditionalFormatting>
  <conditionalFormatting sqref="AW40">
    <cfRule type="expression" dxfId="661" priority="220">
      <formula>AND(AW40&lt;&gt;"",#REF!="",OR(COLUMN(AW40)=COLUMN(#REF!),COLUMN(AW40)=COLUMN(#REF!)))</formula>
    </cfRule>
  </conditionalFormatting>
  <conditionalFormatting sqref="AX40">
    <cfRule type="expression" dxfId="660" priority="219">
      <formula>AND(AX40&lt;&gt;"",#REF!="",OR(COLUMN(AX40)=COLUMN(#REF!),COLUMN(AX40)=COLUMN(#REF!)))</formula>
    </cfRule>
  </conditionalFormatting>
  <conditionalFormatting sqref="AW41">
    <cfRule type="expression" dxfId="659" priority="218">
      <formula>AND(AW41&lt;&gt;"",#REF!="",OR(COLUMN(AW41)=COLUMN(#REF!),COLUMN(AW41)=COLUMN(#REF!)))</formula>
    </cfRule>
  </conditionalFormatting>
  <conditionalFormatting sqref="AX41">
    <cfRule type="expression" dxfId="658" priority="217">
      <formula>AND(AX41&lt;&gt;"",#REF!="",OR(COLUMN(AX41)=COLUMN(#REF!),COLUMN(AX41)=COLUMN(#REF!)))</formula>
    </cfRule>
  </conditionalFormatting>
  <conditionalFormatting sqref="AW42">
    <cfRule type="expression" dxfId="657" priority="216">
      <formula>AND(AW42&lt;&gt;"",#REF!="",OR(COLUMN(AW42)=COLUMN(#REF!),COLUMN(AW42)=COLUMN(#REF!)))</formula>
    </cfRule>
  </conditionalFormatting>
  <conditionalFormatting sqref="AX42">
    <cfRule type="expression" dxfId="656" priority="215">
      <formula>AND(AX42&lt;&gt;"",#REF!="",OR(COLUMN(AX42)=COLUMN(#REF!),COLUMN(AX42)=COLUMN(#REF!)))</formula>
    </cfRule>
  </conditionalFormatting>
  <conditionalFormatting sqref="AW43">
    <cfRule type="expression" dxfId="655" priority="214">
      <formula>AND(AW43&lt;&gt;"",#REF!="",OR(COLUMN(AW43)=COLUMN(#REF!),COLUMN(AW43)=COLUMN(#REF!)))</formula>
    </cfRule>
  </conditionalFormatting>
  <conditionalFormatting sqref="AX43">
    <cfRule type="expression" dxfId="654" priority="213">
      <formula>AND(AX43&lt;&gt;"",#REF!="",OR(COLUMN(AX43)=COLUMN(#REF!),COLUMN(AX43)=COLUMN(#REF!)))</formula>
    </cfRule>
  </conditionalFormatting>
  <conditionalFormatting sqref="AW44">
    <cfRule type="expression" dxfId="653" priority="212">
      <formula>AND(AW44&lt;&gt;"",#REF!="",OR(COLUMN(AW44)=COLUMN(#REF!),COLUMN(AW44)=COLUMN(#REF!)))</formula>
    </cfRule>
  </conditionalFormatting>
  <conditionalFormatting sqref="AX44">
    <cfRule type="expression" dxfId="652" priority="211">
      <formula>AND(AX44&lt;&gt;"",#REF!="",OR(COLUMN(AX44)=COLUMN(#REF!),COLUMN(AX44)=COLUMN(#REF!)))</formula>
    </cfRule>
  </conditionalFormatting>
  <conditionalFormatting sqref="AW45">
    <cfRule type="expression" dxfId="651" priority="210">
      <formula>AND(AW45&lt;&gt;"",#REF!="",OR(COLUMN(AW45)=COLUMN(#REF!),COLUMN(AW45)=COLUMN(#REF!)))</formula>
    </cfRule>
  </conditionalFormatting>
  <conditionalFormatting sqref="AX45">
    <cfRule type="expression" dxfId="650" priority="209">
      <formula>AND(AX45&lt;&gt;"",#REF!="",OR(COLUMN(AX45)=COLUMN(#REF!),COLUMN(AX45)=COLUMN(#REF!)))</formula>
    </cfRule>
  </conditionalFormatting>
  <conditionalFormatting sqref="AW46">
    <cfRule type="expression" dxfId="649" priority="208">
      <formula>AND(AW46&lt;&gt;"",#REF!="",OR(COLUMN(AW46)=COLUMN(#REF!),COLUMN(AW46)=COLUMN(#REF!)))</formula>
    </cfRule>
  </conditionalFormatting>
  <conditionalFormatting sqref="AX46">
    <cfRule type="expression" dxfId="648" priority="207">
      <formula>AND(AX46&lt;&gt;"",#REF!="",OR(COLUMN(AX46)=COLUMN(#REF!),COLUMN(AX46)=COLUMN(#REF!)))</formula>
    </cfRule>
  </conditionalFormatting>
  <conditionalFormatting sqref="AW47">
    <cfRule type="expression" dxfId="647" priority="206">
      <formula>AND(AW47&lt;&gt;"",#REF!="",OR(COLUMN(AW47)=COLUMN(#REF!),COLUMN(AW47)=COLUMN(#REF!)))</formula>
    </cfRule>
  </conditionalFormatting>
  <conditionalFormatting sqref="AX47">
    <cfRule type="expression" dxfId="646" priority="205">
      <formula>AND(AX47&lt;&gt;"",#REF!="",OR(COLUMN(AX47)=COLUMN(#REF!),COLUMN(AX47)=COLUMN(#REF!)))</formula>
    </cfRule>
  </conditionalFormatting>
  <conditionalFormatting sqref="AW48">
    <cfRule type="expression" dxfId="645" priority="204">
      <formula>AND(AW48&lt;&gt;"",#REF!="",OR(COLUMN(AW48)=COLUMN(#REF!),COLUMN(AW48)=COLUMN(#REF!)))</formula>
    </cfRule>
  </conditionalFormatting>
  <conditionalFormatting sqref="AX48">
    <cfRule type="expression" dxfId="644" priority="203">
      <formula>AND(AX48&lt;&gt;"",#REF!="",OR(COLUMN(AX48)=COLUMN(#REF!),COLUMN(AX48)=COLUMN(#REF!)))</formula>
    </cfRule>
  </conditionalFormatting>
  <conditionalFormatting sqref="AW49">
    <cfRule type="expression" dxfId="643" priority="202">
      <formula>AND(AW49&lt;&gt;"",#REF!="",OR(COLUMN(AW49)=COLUMN(#REF!),COLUMN(AW49)=COLUMN(#REF!)))</formula>
    </cfRule>
  </conditionalFormatting>
  <conditionalFormatting sqref="AX49">
    <cfRule type="expression" dxfId="642" priority="201">
      <formula>AND(AX49&lt;&gt;"",#REF!="",OR(COLUMN(AX49)=COLUMN(#REF!),COLUMN(AX49)=COLUMN(#REF!)))</formula>
    </cfRule>
  </conditionalFormatting>
  <conditionalFormatting sqref="AW50">
    <cfRule type="expression" dxfId="641" priority="200">
      <formula>AND(AW50&lt;&gt;"",#REF!="",OR(COLUMN(AW50)=COLUMN(#REF!),COLUMN(AW50)=COLUMN(#REF!)))</formula>
    </cfRule>
  </conditionalFormatting>
  <conditionalFormatting sqref="AX50">
    <cfRule type="expression" dxfId="640" priority="199">
      <formula>AND(AX50&lt;&gt;"",#REF!="",OR(COLUMN(AX50)=COLUMN(#REF!),COLUMN(AX50)=COLUMN(#REF!)))</formula>
    </cfRule>
  </conditionalFormatting>
  <conditionalFormatting sqref="AW51">
    <cfRule type="expression" dxfId="639" priority="198">
      <formula>AND(AW51&lt;&gt;"",#REF!="",OR(COLUMN(AW51)=COLUMN(#REF!),COLUMN(AW51)=COLUMN(#REF!)))</formula>
    </cfRule>
  </conditionalFormatting>
  <conditionalFormatting sqref="AX51">
    <cfRule type="expression" dxfId="638" priority="197">
      <formula>AND(AX51&lt;&gt;"",#REF!="",OR(COLUMN(AX51)=COLUMN(#REF!),COLUMN(AX51)=COLUMN(#REF!)))</formula>
    </cfRule>
  </conditionalFormatting>
  <conditionalFormatting sqref="AW52">
    <cfRule type="expression" dxfId="637" priority="196">
      <formula>AND(AW52&lt;&gt;"",#REF!="",OR(COLUMN(AW52)=COLUMN(#REF!),COLUMN(AW52)=COLUMN(#REF!)))</formula>
    </cfRule>
  </conditionalFormatting>
  <conditionalFormatting sqref="AX52">
    <cfRule type="expression" dxfId="636" priority="195">
      <formula>AND(AX52&lt;&gt;"",#REF!="",OR(COLUMN(AX52)=COLUMN(#REF!),COLUMN(AX52)=COLUMN(#REF!)))</formula>
    </cfRule>
  </conditionalFormatting>
  <conditionalFormatting sqref="AW53">
    <cfRule type="expression" dxfId="635" priority="194">
      <formula>AND(AW53&lt;&gt;"",#REF!="",OR(COLUMN(AW53)=COLUMN(#REF!),COLUMN(AW53)=COLUMN(#REF!)))</formula>
    </cfRule>
  </conditionalFormatting>
  <conditionalFormatting sqref="AX53">
    <cfRule type="expression" dxfId="634" priority="193">
      <formula>AND(AX53&lt;&gt;"",#REF!="",OR(COLUMN(AX53)=COLUMN(#REF!),COLUMN(AX53)=COLUMN(#REF!)))</formula>
    </cfRule>
  </conditionalFormatting>
  <conditionalFormatting sqref="AW54">
    <cfRule type="expression" dxfId="633" priority="192">
      <formula>AND(AW54&lt;&gt;"",#REF!="",OR(COLUMN(AW54)=COLUMN(#REF!),COLUMN(AW54)=COLUMN(#REF!)))</formula>
    </cfRule>
  </conditionalFormatting>
  <conditionalFormatting sqref="AX54">
    <cfRule type="expression" dxfId="632" priority="191">
      <formula>AND(AX54&lt;&gt;"",#REF!="",OR(COLUMN(AX54)=COLUMN(#REF!),COLUMN(AX54)=COLUMN(#REF!)))</formula>
    </cfRule>
  </conditionalFormatting>
  <conditionalFormatting sqref="AW55">
    <cfRule type="expression" dxfId="631" priority="190">
      <formula>AND(AW55&lt;&gt;"",#REF!="",OR(COLUMN(AW55)=COLUMN(#REF!),COLUMN(AW55)=COLUMN(#REF!)))</formula>
    </cfRule>
  </conditionalFormatting>
  <conditionalFormatting sqref="AX55">
    <cfRule type="expression" dxfId="630" priority="189">
      <formula>AND(AX55&lt;&gt;"",#REF!="",OR(COLUMN(AX55)=COLUMN(#REF!),COLUMN(AX55)=COLUMN(#REF!)))</formula>
    </cfRule>
  </conditionalFormatting>
  <conditionalFormatting sqref="AW56">
    <cfRule type="expression" dxfId="629" priority="188">
      <formula>AND(AW56&lt;&gt;"",#REF!="",OR(COLUMN(AW56)=COLUMN(#REF!),COLUMN(AW56)=COLUMN(#REF!)))</formula>
    </cfRule>
  </conditionalFormatting>
  <conditionalFormatting sqref="AX56">
    <cfRule type="expression" dxfId="628" priority="187">
      <formula>AND(AX56&lt;&gt;"",#REF!="",OR(COLUMN(AX56)=COLUMN(#REF!),COLUMN(AX56)=COLUMN(#REF!)))</formula>
    </cfRule>
  </conditionalFormatting>
  <conditionalFormatting sqref="AW57">
    <cfRule type="expression" dxfId="627" priority="186">
      <formula>AND(AW57&lt;&gt;"",#REF!="",OR(COLUMN(AW57)=COLUMN(#REF!),COLUMN(AW57)=COLUMN(#REF!)))</formula>
    </cfRule>
  </conditionalFormatting>
  <conditionalFormatting sqref="AX57">
    <cfRule type="expression" dxfId="626" priority="185">
      <formula>AND(AX57&lt;&gt;"",#REF!="",OR(COLUMN(AX57)=COLUMN(#REF!),COLUMN(AX57)=COLUMN(#REF!)))</formula>
    </cfRule>
  </conditionalFormatting>
  <conditionalFormatting sqref="AW58">
    <cfRule type="expression" dxfId="625" priority="184">
      <formula>AND(AW58&lt;&gt;"",#REF!="",OR(COLUMN(AW58)=COLUMN(#REF!),COLUMN(AW58)=COLUMN(#REF!)))</formula>
    </cfRule>
  </conditionalFormatting>
  <conditionalFormatting sqref="AX58">
    <cfRule type="expression" dxfId="624" priority="183">
      <formula>AND(AX58&lt;&gt;"",#REF!="",OR(COLUMN(AX58)=COLUMN(#REF!),COLUMN(AX58)=COLUMN(#REF!)))</formula>
    </cfRule>
  </conditionalFormatting>
  <conditionalFormatting sqref="AW59">
    <cfRule type="expression" dxfId="623" priority="182">
      <formula>AND(AW59&lt;&gt;"",#REF!="",OR(COLUMN(AW59)=COLUMN(#REF!),COLUMN(AW59)=COLUMN(#REF!)))</formula>
    </cfRule>
  </conditionalFormatting>
  <conditionalFormatting sqref="AX59">
    <cfRule type="expression" dxfId="622" priority="181">
      <formula>AND(AX59&lt;&gt;"",#REF!="",OR(COLUMN(AX59)=COLUMN(#REF!),COLUMN(AX59)=COLUMN(#REF!)))</formula>
    </cfRule>
  </conditionalFormatting>
  <conditionalFormatting sqref="AW60">
    <cfRule type="expression" dxfId="621" priority="180">
      <formula>AND(AW60&lt;&gt;"",#REF!="",OR(COLUMN(AW60)=COLUMN(#REF!),COLUMN(AW60)=COLUMN(#REF!)))</formula>
    </cfRule>
  </conditionalFormatting>
  <conditionalFormatting sqref="AX60">
    <cfRule type="expression" dxfId="620" priority="179">
      <formula>AND(AX60&lt;&gt;"",#REF!="",OR(COLUMN(AX60)=COLUMN(#REF!),COLUMN(AX60)=COLUMN(#REF!)))</formula>
    </cfRule>
  </conditionalFormatting>
  <conditionalFormatting sqref="AW61">
    <cfRule type="expression" dxfId="619" priority="178">
      <formula>AND(AW61&lt;&gt;"",#REF!="",OR(COLUMN(AW61)=COLUMN(#REF!),COLUMN(AW61)=COLUMN(#REF!)))</formula>
    </cfRule>
  </conditionalFormatting>
  <conditionalFormatting sqref="AX61">
    <cfRule type="expression" dxfId="618" priority="177">
      <formula>AND(AX61&lt;&gt;"",#REF!="",OR(COLUMN(AX61)=COLUMN(#REF!),COLUMN(AX61)=COLUMN(#REF!)))</formula>
    </cfRule>
  </conditionalFormatting>
  <conditionalFormatting sqref="AW62">
    <cfRule type="expression" dxfId="617" priority="176">
      <formula>AND(AW62&lt;&gt;"",#REF!="",OR(COLUMN(AW62)=COLUMN(#REF!),COLUMN(AW62)=COLUMN(#REF!)))</formula>
    </cfRule>
  </conditionalFormatting>
  <conditionalFormatting sqref="AX62">
    <cfRule type="expression" dxfId="616" priority="175">
      <formula>AND(AX62&lt;&gt;"",#REF!="",OR(COLUMN(AX62)=COLUMN(#REF!),COLUMN(AX62)=COLUMN(#REF!)))</formula>
    </cfRule>
  </conditionalFormatting>
  <conditionalFormatting sqref="AW63">
    <cfRule type="expression" dxfId="615" priority="174">
      <formula>AND(AW63&lt;&gt;"",#REF!="",OR(COLUMN(AW63)=COLUMN(#REF!),COLUMN(AW63)=COLUMN(#REF!)))</formula>
    </cfRule>
  </conditionalFormatting>
  <conditionalFormatting sqref="AX63">
    <cfRule type="expression" dxfId="614" priority="173">
      <formula>AND(AX63&lt;&gt;"",#REF!="",OR(COLUMN(AX63)=COLUMN(#REF!),COLUMN(AX63)=COLUMN(#REF!)))</formula>
    </cfRule>
  </conditionalFormatting>
  <conditionalFormatting sqref="AW64">
    <cfRule type="expression" dxfId="613" priority="172">
      <formula>AND(AW64&lt;&gt;"",#REF!="",OR(COLUMN(AW64)=COLUMN(#REF!),COLUMN(AW64)=COLUMN(#REF!)))</formula>
    </cfRule>
  </conditionalFormatting>
  <conditionalFormatting sqref="AX64">
    <cfRule type="expression" dxfId="612" priority="171">
      <formula>AND(AX64&lt;&gt;"",#REF!="",OR(COLUMN(AX64)=COLUMN(#REF!),COLUMN(AX64)=COLUMN(#REF!)))</formula>
    </cfRule>
  </conditionalFormatting>
  <conditionalFormatting sqref="AW65">
    <cfRule type="expression" dxfId="611" priority="170">
      <formula>AND(AW65&lt;&gt;"",#REF!="",OR(COLUMN(AW65)=COLUMN(#REF!),COLUMN(AW65)=COLUMN(#REF!)))</formula>
    </cfRule>
  </conditionalFormatting>
  <conditionalFormatting sqref="AX65">
    <cfRule type="expression" dxfId="610" priority="169">
      <formula>AND(AX65&lt;&gt;"",#REF!="",OR(COLUMN(AX65)=COLUMN(#REF!),COLUMN(AX65)=COLUMN(#REF!)))</formula>
    </cfRule>
  </conditionalFormatting>
  <conditionalFormatting sqref="AW66">
    <cfRule type="expression" dxfId="609" priority="168">
      <formula>AND(AW66&lt;&gt;"",#REF!="",OR(COLUMN(AW66)=COLUMN(#REF!),COLUMN(AW66)=COLUMN(#REF!)))</formula>
    </cfRule>
  </conditionalFormatting>
  <conditionalFormatting sqref="AX66">
    <cfRule type="expression" dxfId="608" priority="167">
      <formula>AND(AX66&lt;&gt;"",#REF!="",OR(COLUMN(AX66)=COLUMN(#REF!),COLUMN(AX66)=COLUMN(#REF!)))</formula>
    </cfRule>
  </conditionalFormatting>
  <conditionalFormatting sqref="AW67">
    <cfRule type="expression" dxfId="607" priority="166">
      <formula>AND(AW67&lt;&gt;"",#REF!="",OR(COLUMN(AW67)=COLUMN(#REF!),COLUMN(AW67)=COLUMN(#REF!)))</formula>
    </cfRule>
  </conditionalFormatting>
  <conditionalFormatting sqref="AX67">
    <cfRule type="expression" dxfId="606" priority="165">
      <formula>AND(AX67&lt;&gt;"",#REF!="",OR(COLUMN(AX67)=COLUMN(#REF!),COLUMN(AX67)=COLUMN(#REF!)))</formula>
    </cfRule>
  </conditionalFormatting>
  <conditionalFormatting sqref="AW68">
    <cfRule type="expression" dxfId="605" priority="164">
      <formula>AND(AW68&lt;&gt;"",#REF!="",OR(COLUMN(AW68)=COLUMN(#REF!),COLUMN(AW68)=COLUMN(#REF!)))</formula>
    </cfRule>
  </conditionalFormatting>
  <conditionalFormatting sqref="AX68">
    <cfRule type="expression" dxfId="604" priority="163">
      <formula>AND(AX68&lt;&gt;"",#REF!="",OR(COLUMN(AX68)=COLUMN(#REF!),COLUMN(AX68)=COLUMN(#REF!)))</formula>
    </cfRule>
  </conditionalFormatting>
  <conditionalFormatting sqref="AW69">
    <cfRule type="expression" dxfId="603" priority="162">
      <formula>AND(AW69&lt;&gt;"",#REF!="",OR(COLUMN(AW69)=COLUMN(#REF!),COLUMN(AW69)=COLUMN(#REF!)))</formula>
    </cfRule>
  </conditionalFormatting>
  <conditionalFormatting sqref="AX69">
    <cfRule type="expression" dxfId="602" priority="161">
      <formula>AND(AX69&lt;&gt;"",#REF!="",OR(COLUMN(AX69)=COLUMN(#REF!),COLUMN(AX69)=COLUMN(#REF!)))</formula>
    </cfRule>
  </conditionalFormatting>
  <conditionalFormatting sqref="AW70">
    <cfRule type="expression" dxfId="601" priority="160">
      <formula>AND(AW70&lt;&gt;"",#REF!="",OR(COLUMN(AW70)=COLUMN(#REF!),COLUMN(AW70)=COLUMN(#REF!)))</formula>
    </cfRule>
  </conditionalFormatting>
  <conditionalFormatting sqref="AX70">
    <cfRule type="expression" dxfId="600" priority="159">
      <formula>AND(AX70&lt;&gt;"",#REF!="",OR(COLUMN(AX70)=COLUMN(#REF!),COLUMN(AX70)=COLUMN(#REF!)))</formula>
    </cfRule>
  </conditionalFormatting>
  <conditionalFormatting sqref="AW71">
    <cfRule type="expression" dxfId="599" priority="158">
      <formula>AND(AW71&lt;&gt;"",#REF!="",OR(COLUMN(AW71)=COLUMN(#REF!),COLUMN(AW71)=COLUMN(#REF!)))</formula>
    </cfRule>
  </conditionalFormatting>
  <conditionalFormatting sqref="AX71">
    <cfRule type="expression" dxfId="598" priority="157">
      <formula>AND(AX71&lt;&gt;"",#REF!="",OR(COLUMN(AX71)=COLUMN(#REF!),COLUMN(AX71)=COLUMN(#REF!)))</formula>
    </cfRule>
  </conditionalFormatting>
  <conditionalFormatting sqref="AW72">
    <cfRule type="expression" dxfId="597" priority="156">
      <formula>AND(AW72&lt;&gt;"",#REF!="",OR(COLUMN(AW72)=COLUMN(#REF!),COLUMN(AW72)=COLUMN(#REF!)))</formula>
    </cfRule>
  </conditionalFormatting>
  <conditionalFormatting sqref="AX72">
    <cfRule type="expression" dxfId="596" priority="155">
      <formula>AND(AX72&lt;&gt;"",#REF!="",OR(COLUMN(AX72)=COLUMN(#REF!),COLUMN(AX72)=COLUMN(#REF!)))</formula>
    </cfRule>
  </conditionalFormatting>
  <conditionalFormatting sqref="AW73">
    <cfRule type="expression" dxfId="595" priority="154">
      <formula>AND(AW73&lt;&gt;"",#REF!="",OR(COLUMN(AW73)=COLUMN(#REF!),COLUMN(AW73)=COLUMN(#REF!)))</formula>
    </cfRule>
  </conditionalFormatting>
  <conditionalFormatting sqref="AX73">
    <cfRule type="expression" dxfId="594" priority="153">
      <formula>AND(AX73&lt;&gt;"",#REF!="",OR(COLUMN(AX73)=COLUMN(#REF!),COLUMN(AX73)=COLUMN(#REF!)))</formula>
    </cfRule>
  </conditionalFormatting>
  <conditionalFormatting sqref="AW74">
    <cfRule type="expression" dxfId="593" priority="152">
      <formula>AND(AW74&lt;&gt;"",#REF!="",OR(COLUMN(AW74)=COLUMN(#REF!),COLUMN(AW74)=COLUMN(#REF!)))</formula>
    </cfRule>
  </conditionalFormatting>
  <conditionalFormatting sqref="AX74">
    <cfRule type="expression" dxfId="592" priority="151">
      <formula>AND(AX74&lt;&gt;"",#REF!="",OR(COLUMN(AX74)=COLUMN(#REF!),COLUMN(AX74)=COLUMN(#REF!)))</formula>
    </cfRule>
  </conditionalFormatting>
  <conditionalFormatting sqref="AW75">
    <cfRule type="expression" dxfId="591" priority="150">
      <formula>AND(AW75&lt;&gt;"",#REF!="",OR(COLUMN(AW75)=COLUMN(#REF!),COLUMN(AW75)=COLUMN(#REF!)))</formula>
    </cfRule>
  </conditionalFormatting>
  <conditionalFormatting sqref="AX75">
    <cfRule type="expression" dxfId="590" priority="149">
      <formula>AND(AX75&lt;&gt;"",#REF!="",OR(COLUMN(AX75)=COLUMN(#REF!),COLUMN(AX75)=COLUMN(#REF!)))</formula>
    </cfRule>
  </conditionalFormatting>
  <conditionalFormatting sqref="AW76">
    <cfRule type="expression" dxfId="589" priority="148">
      <formula>AND(AW76&lt;&gt;"",#REF!="",OR(COLUMN(AW76)=COLUMN(#REF!),COLUMN(AW76)=COLUMN(#REF!)))</formula>
    </cfRule>
  </conditionalFormatting>
  <conditionalFormatting sqref="AX76">
    <cfRule type="expression" dxfId="588" priority="147">
      <formula>AND(AX76&lt;&gt;"",#REF!="",OR(COLUMN(AX76)=COLUMN(#REF!),COLUMN(AX76)=COLUMN(#REF!)))</formula>
    </cfRule>
  </conditionalFormatting>
  <conditionalFormatting sqref="AW77">
    <cfRule type="expression" dxfId="587" priority="146">
      <formula>AND(AW77&lt;&gt;"",#REF!="",OR(COLUMN(AW77)=COLUMN(#REF!),COLUMN(AW77)=COLUMN(#REF!)))</formula>
    </cfRule>
  </conditionalFormatting>
  <conditionalFormatting sqref="AX77">
    <cfRule type="expression" dxfId="586" priority="145">
      <formula>AND(AX77&lt;&gt;"",#REF!="",OR(COLUMN(AX77)=COLUMN(#REF!),COLUMN(AX77)=COLUMN(#REF!)))</formula>
    </cfRule>
  </conditionalFormatting>
  <conditionalFormatting sqref="AW78">
    <cfRule type="expression" dxfId="585" priority="144">
      <formula>AND(AW78&lt;&gt;"",#REF!="",OR(COLUMN(AW78)=COLUMN(#REF!),COLUMN(AW78)=COLUMN(#REF!)))</formula>
    </cfRule>
  </conditionalFormatting>
  <conditionalFormatting sqref="AX78">
    <cfRule type="expression" dxfId="584" priority="143">
      <formula>AND(AX78&lt;&gt;"",#REF!="",OR(COLUMN(AX78)=COLUMN(#REF!),COLUMN(AX78)=COLUMN(#REF!)))</formula>
    </cfRule>
  </conditionalFormatting>
  <conditionalFormatting sqref="AW79">
    <cfRule type="expression" dxfId="583" priority="142">
      <formula>AND(AW79&lt;&gt;"",#REF!="",OR(COLUMN(AW79)=COLUMN(#REF!),COLUMN(AW79)=COLUMN(#REF!)))</formula>
    </cfRule>
  </conditionalFormatting>
  <conditionalFormatting sqref="AX79">
    <cfRule type="expression" dxfId="582" priority="141">
      <formula>AND(AX79&lt;&gt;"",#REF!="",OR(COLUMN(AX79)=COLUMN(#REF!),COLUMN(AX79)=COLUMN(#REF!)))</formula>
    </cfRule>
  </conditionalFormatting>
  <conditionalFormatting sqref="AW80">
    <cfRule type="expression" dxfId="581" priority="140">
      <formula>AND(AW80&lt;&gt;"",#REF!="",OR(COLUMN(AW80)=COLUMN(#REF!),COLUMN(AW80)=COLUMN(#REF!)))</formula>
    </cfRule>
  </conditionalFormatting>
  <conditionalFormatting sqref="AX80">
    <cfRule type="expression" dxfId="580" priority="139">
      <formula>AND(AX80&lt;&gt;"",#REF!="",OR(COLUMN(AX80)=COLUMN(#REF!),COLUMN(AX80)=COLUMN(#REF!)))</formula>
    </cfRule>
  </conditionalFormatting>
  <conditionalFormatting sqref="AW81">
    <cfRule type="expression" dxfId="579" priority="138">
      <formula>AND(AW81&lt;&gt;"",#REF!="",OR(COLUMN(AW81)=COLUMN(#REF!),COLUMN(AW81)=COLUMN(#REF!)))</formula>
    </cfRule>
  </conditionalFormatting>
  <conditionalFormatting sqref="AX81">
    <cfRule type="expression" dxfId="578" priority="137">
      <formula>AND(AX81&lt;&gt;"",#REF!="",OR(COLUMN(AX81)=COLUMN(#REF!),COLUMN(AX81)=COLUMN(#REF!)))</formula>
    </cfRule>
  </conditionalFormatting>
  <conditionalFormatting sqref="AW82">
    <cfRule type="expression" dxfId="577" priority="136">
      <formula>AND(AW82&lt;&gt;"",#REF!="",OR(COLUMN(AW82)=COLUMN(#REF!),COLUMN(AW82)=COLUMN(#REF!)))</formula>
    </cfRule>
  </conditionalFormatting>
  <conditionalFormatting sqref="AX82">
    <cfRule type="expression" dxfId="576" priority="135">
      <formula>AND(AX82&lt;&gt;"",#REF!="",OR(COLUMN(AX82)=COLUMN(#REF!),COLUMN(AX82)=COLUMN(#REF!)))</formula>
    </cfRule>
  </conditionalFormatting>
  <conditionalFormatting sqref="AW83">
    <cfRule type="expression" dxfId="575" priority="134">
      <formula>AND(AW83&lt;&gt;"",#REF!="",OR(COLUMN(AW83)=COLUMN(#REF!),COLUMN(AW83)=COLUMN(#REF!)))</formula>
    </cfRule>
  </conditionalFormatting>
  <conditionalFormatting sqref="AX83">
    <cfRule type="expression" dxfId="574" priority="133">
      <formula>AND(AX83&lt;&gt;"",#REF!="",OR(COLUMN(AX83)=COLUMN(#REF!),COLUMN(AX83)=COLUMN(#REF!)))</formula>
    </cfRule>
  </conditionalFormatting>
  <conditionalFormatting sqref="AW84">
    <cfRule type="expression" dxfId="573" priority="132">
      <formula>AND(AW84&lt;&gt;"",#REF!="",OR(COLUMN(AW84)=COLUMN(#REF!),COLUMN(AW84)=COLUMN(#REF!)))</formula>
    </cfRule>
  </conditionalFormatting>
  <conditionalFormatting sqref="AX84">
    <cfRule type="expression" dxfId="572" priority="131">
      <formula>AND(AX84&lt;&gt;"",#REF!="",OR(COLUMN(AX84)=COLUMN(#REF!),COLUMN(AX84)=COLUMN(#REF!)))</formula>
    </cfRule>
  </conditionalFormatting>
  <conditionalFormatting sqref="AW85">
    <cfRule type="expression" dxfId="571" priority="130">
      <formula>AND(AW85&lt;&gt;"",#REF!="",OR(COLUMN(AW85)=COLUMN(#REF!),COLUMN(AW85)=COLUMN(#REF!)))</formula>
    </cfRule>
  </conditionalFormatting>
  <conditionalFormatting sqref="AX85">
    <cfRule type="expression" dxfId="570" priority="129">
      <formula>AND(AX85&lt;&gt;"",#REF!="",OR(COLUMN(AX85)=COLUMN(#REF!),COLUMN(AX85)=COLUMN(#REF!)))</formula>
    </cfRule>
  </conditionalFormatting>
  <conditionalFormatting sqref="AW86">
    <cfRule type="expression" dxfId="569" priority="128">
      <formula>AND(AW86&lt;&gt;"",#REF!="",OR(COLUMN(AW86)=COLUMN(#REF!),COLUMN(AW86)=COLUMN(#REF!)))</formula>
    </cfRule>
  </conditionalFormatting>
  <conditionalFormatting sqref="AX86">
    <cfRule type="expression" dxfId="568" priority="127">
      <formula>AND(AX86&lt;&gt;"",#REF!="",OR(COLUMN(AX86)=COLUMN(#REF!),COLUMN(AX86)=COLUMN(#REF!)))</formula>
    </cfRule>
  </conditionalFormatting>
  <conditionalFormatting sqref="AW87">
    <cfRule type="expression" dxfId="567" priority="126">
      <formula>AND(AW87&lt;&gt;"",#REF!="",OR(COLUMN(AW87)=COLUMN(#REF!),COLUMN(AW87)=COLUMN(#REF!)))</formula>
    </cfRule>
  </conditionalFormatting>
  <conditionalFormatting sqref="AX87">
    <cfRule type="expression" dxfId="566" priority="125">
      <formula>AND(AX87&lt;&gt;"",#REF!="",OR(COLUMN(AX87)=COLUMN(#REF!),COLUMN(AX87)=COLUMN(#REF!)))</formula>
    </cfRule>
  </conditionalFormatting>
  <conditionalFormatting sqref="AW88">
    <cfRule type="expression" dxfId="565" priority="124">
      <formula>AND(AW88&lt;&gt;"",#REF!="",OR(COLUMN(AW88)=COLUMN(#REF!),COLUMN(AW88)=COLUMN(#REF!)))</formula>
    </cfRule>
  </conditionalFormatting>
  <conditionalFormatting sqref="AX88">
    <cfRule type="expression" dxfId="564" priority="123">
      <formula>AND(AX88&lt;&gt;"",#REF!="",OR(COLUMN(AX88)=COLUMN(#REF!),COLUMN(AX88)=COLUMN(#REF!)))</formula>
    </cfRule>
  </conditionalFormatting>
  <conditionalFormatting sqref="AW89">
    <cfRule type="expression" dxfId="563" priority="122">
      <formula>AND(AW89&lt;&gt;"",#REF!="",OR(COLUMN(AW89)=COLUMN(#REF!),COLUMN(AW89)=COLUMN(#REF!)))</formula>
    </cfRule>
  </conditionalFormatting>
  <conditionalFormatting sqref="AX89">
    <cfRule type="expression" dxfId="562" priority="121">
      <formula>AND(AX89&lt;&gt;"",#REF!="",OR(COLUMN(AX89)=COLUMN(#REF!),COLUMN(AX89)=COLUMN(#REF!)))</formula>
    </cfRule>
  </conditionalFormatting>
  <conditionalFormatting sqref="AW90">
    <cfRule type="expression" dxfId="561" priority="120">
      <formula>AND(AW90&lt;&gt;"",#REF!="",OR(COLUMN(AW90)=COLUMN(#REF!),COLUMN(AW90)=COLUMN(#REF!)))</formula>
    </cfRule>
  </conditionalFormatting>
  <conditionalFormatting sqref="AX90">
    <cfRule type="expression" dxfId="560" priority="119">
      <formula>AND(AX90&lt;&gt;"",#REF!="",OR(COLUMN(AX90)=COLUMN(#REF!),COLUMN(AX90)=COLUMN(#REF!)))</formula>
    </cfRule>
  </conditionalFormatting>
  <conditionalFormatting sqref="AW91">
    <cfRule type="expression" dxfId="559" priority="118">
      <formula>AND(AW91&lt;&gt;"",#REF!="",OR(COLUMN(AW91)=COLUMN(#REF!),COLUMN(AW91)=COLUMN(#REF!)))</formula>
    </cfRule>
  </conditionalFormatting>
  <conditionalFormatting sqref="AX91">
    <cfRule type="expression" dxfId="558" priority="117">
      <formula>AND(AX91&lt;&gt;"",#REF!="",OR(COLUMN(AX91)=COLUMN(#REF!),COLUMN(AX91)=COLUMN(#REF!)))</formula>
    </cfRule>
  </conditionalFormatting>
  <conditionalFormatting sqref="AW92">
    <cfRule type="expression" dxfId="557" priority="116">
      <formula>AND(AW92&lt;&gt;"",#REF!="",OR(COLUMN(AW92)=COLUMN(#REF!),COLUMN(AW92)=COLUMN(#REF!)))</formula>
    </cfRule>
  </conditionalFormatting>
  <conditionalFormatting sqref="AX92">
    <cfRule type="expression" dxfId="556" priority="115">
      <formula>AND(AX92&lt;&gt;"",#REF!="",OR(COLUMN(AX92)=COLUMN(#REF!),COLUMN(AX92)=COLUMN(#REF!)))</formula>
    </cfRule>
  </conditionalFormatting>
  <conditionalFormatting sqref="AW93">
    <cfRule type="expression" dxfId="555" priority="114">
      <formula>AND(AW93&lt;&gt;"",#REF!="",OR(COLUMN(AW93)=COLUMN(#REF!),COLUMN(AW93)=COLUMN(#REF!)))</formula>
    </cfRule>
  </conditionalFormatting>
  <conditionalFormatting sqref="AX93">
    <cfRule type="expression" dxfId="554" priority="113">
      <formula>AND(AX93&lt;&gt;"",#REF!="",OR(COLUMN(AX93)=COLUMN(#REF!),COLUMN(AX93)=COLUMN(#REF!)))</formula>
    </cfRule>
  </conditionalFormatting>
  <conditionalFormatting sqref="AW94">
    <cfRule type="expression" dxfId="553" priority="112">
      <formula>AND(AW94&lt;&gt;"",#REF!="",OR(COLUMN(AW94)=COLUMN(#REF!),COLUMN(AW94)=COLUMN(#REF!)))</formula>
    </cfRule>
  </conditionalFormatting>
  <conditionalFormatting sqref="AX94">
    <cfRule type="expression" dxfId="552" priority="111">
      <formula>AND(AX94&lt;&gt;"",#REF!="",OR(COLUMN(AX94)=COLUMN(#REF!),COLUMN(AX94)=COLUMN(#REF!)))</formula>
    </cfRule>
  </conditionalFormatting>
  <conditionalFormatting sqref="AW95">
    <cfRule type="expression" dxfId="551" priority="110">
      <formula>AND(AW95&lt;&gt;"",#REF!="",OR(COLUMN(AW95)=COLUMN(#REF!),COLUMN(AW95)=COLUMN(#REF!)))</formula>
    </cfRule>
  </conditionalFormatting>
  <conditionalFormatting sqref="AX95">
    <cfRule type="expression" dxfId="550" priority="109">
      <formula>AND(AX95&lt;&gt;"",#REF!="",OR(COLUMN(AX95)=COLUMN(#REF!),COLUMN(AX95)=COLUMN(#REF!)))</formula>
    </cfRule>
  </conditionalFormatting>
  <conditionalFormatting sqref="AW96">
    <cfRule type="expression" dxfId="549" priority="108">
      <formula>AND(AW96&lt;&gt;"",#REF!="",OR(COLUMN(AW96)=COLUMN(#REF!),COLUMN(AW96)=COLUMN(#REF!)))</formula>
    </cfRule>
  </conditionalFormatting>
  <conditionalFormatting sqref="AX96">
    <cfRule type="expression" dxfId="548" priority="107">
      <formula>AND(AX96&lt;&gt;"",#REF!="",OR(COLUMN(AX96)=COLUMN(#REF!),COLUMN(AX96)=COLUMN(#REF!)))</formula>
    </cfRule>
  </conditionalFormatting>
  <conditionalFormatting sqref="AW97">
    <cfRule type="expression" dxfId="547" priority="106">
      <formula>AND(AW97&lt;&gt;"",#REF!="",OR(COLUMN(AW97)=COLUMN(#REF!),COLUMN(AW97)=COLUMN(#REF!)))</formula>
    </cfRule>
  </conditionalFormatting>
  <conditionalFormatting sqref="AX97">
    <cfRule type="expression" dxfId="546" priority="105">
      <formula>AND(AX97&lt;&gt;"",#REF!="",OR(COLUMN(AX97)=COLUMN(#REF!),COLUMN(AX97)=COLUMN(#REF!)))</formula>
    </cfRule>
  </conditionalFormatting>
  <conditionalFormatting sqref="AW98">
    <cfRule type="expression" dxfId="545" priority="104">
      <formula>AND(AW98&lt;&gt;"",#REF!="",OR(COLUMN(AW98)=COLUMN(#REF!),COLUMN(AW98)=COLUMN(#REF!)))</formula>
    </cfRule>
  </conditionalFormatting>
  <conditionalFormatting sqref="AX98">
    <cfRule type="expression" dxfId="544" priority="103">
      <formula>AND(AX98&lt;&gt;"",#REF!="",OR(COLUMN(AX98)=COLUMN(#REF!),COLUMN(AX98)=COLUMN(#REF!)))</formula>
    </cfRule>
  </conditionalFormatting>
  <conditionalFormatting sqref="AW99">
    <cfRule type="expression" dxfId="543" priority="102">
      <formula>AND(AW99&lt;&gt;"",#REF!="",OR(COLUMN(AW99)=COLUMN(#REF!),COLUMN(AW99)=COLUMN(#REF!)))</formula>
    </cfRule>
  </conditionalFormatting>
  <conditionalFormatting sqref="AX99">
    <cfRule type="expression" dxfId="542" priority="101">
      <formula>AND(AX99&lt;&gt;"",#REF!="",OR(COLUMN(AX99)=COLUMN(#REF!),COLUMN(AX99)=COLUMN(#REF!)))</formula>
    </cfRule>
  </conditionalFormatting>
  <conditionalFormatting sqref="AW100">
    <cfRule type="expression" dxfId="541" priority="100">
      <formula>AND(AW100&lt;&gt;"",#REF!="",OR(COLUMN(AW100)=COLUMN(#REF!),COLUMN(AW100)=COLUMN(#REF!)))</formula>
    </cfRule>
  </conditionalFormatting>
  <conditionalFormatting sqref="AX100">
    <cfRule type="expression" dxfId="540" priority="99">
      <formula>AND(AX100&lt;&gt;"",#REF!="",OR(COLUMN(AX100)=COLUMN(#REF!),COLUMN(AX100)=COLUMN(#REF!)))</formula>
    </cfRule>
  </conditionalFormatting>
  <conditionalFormatting sqref="AW101">
    <cfRule type="expression" dxfId="539" priority="98">
      <formula>AND(AW101&lt;&gt;"",#REF!="",OR(COLUMN(AW101)=COLUMN(#REF!),COLUMN(AW101)=COLUMN(#REF!)))</formula>
    </cfRule>
  </conditionalFormatting>
  <conditionalFormatting sqref="AX101">
    <cfRule type="expression" dxfId="538" priority="97">
      <formula>AND(AX101&lt;&gt;"",#REF!="",OR(COLUMN(AX101)=COLUMN(#REF!),COLUMN(AX101)=COLUMN(#REF!)))</formula>
    </cfRule>
  </conditionalFormatting>
  <conditionalFormatting sqref="AW102">
    <cfRule type="expression" dxfId="537" priority="96">
      <formula>AND(AW102&lt;&gt;"",#REF!="",OR(COLUMN(AW102)=COLUMN(#REF!),COLUMN(AW102)=COLUMN(#REF!)))</formula>
    </cfRule>
  </conditionalFormatting>
  <conditionalFormatting sqref="AX102">
    <cfRule type="expression" dxfId="536" priority="95">
      <formula>AND(AX102&lt;&gt;"",#REF!="",OR(COLUMN(AX102)=COLUMN(#REF!),COLUMN(AX102)=COLUMN(#REF!)))</formula>
    </cfRule>
  </conditionalFormatting>
  <conditionalFormatting sqref="AW103">
    <cfRule type="expression" dxfId="535" priority="94">
      <formula>AND(AW103&lt;&gt;"",#REF!="",OR(COLUMN(AW103)=COLUMN(#REF!),COLUMN(AW103)=COLUMN(#REF!)))</formula>
    </cfRule>
  </conditionalFormatting>
  <conditionalFormatting sqref="AX103">
    <cfRule type="expression" dxfId="534" priority="93">
      <formula>AND(AX103&lt;&gt;"",#REF!="",OR(COLUMN(AX103)=COLUMN(#REF!),COLUMN(AX103)=COLUMN(#REF!)))</formula>
    </cfRule>
  </conditionalFormatting>
  <conditionalFormatting sqref="AW104">
    <cfRule type="expression" dxfId="533" priority="92">
      <formula>AND(AW104&lt;&gt;"",#REF!="",OR(COLUMN(AW104)=COLUMN(#REF!),COLUMN(AW104)=COLUMN(#REF!)))</formula>
    </cfRule>
  </conditionalFormatting>
  <conditionalFormatting sqref="AX104">
    <cfRule type="expression" dxfId="532" priority="91">
      <formula>AND(AX104&lt;&gt;"",#REF!="",OR(COLUMN(AX104)=COLUMN(#REF!),COLUMN(AX104)=COLUMN(#REF!)))</formula>
    </cfRule>
  </conditionalFormatting>
  <conditionalFormatting sqref="AW105">
    <cfRule type="expression" dxfId="531" priority="90">
      <formula>AND(AW105&lt;&gt;"",#REF!="",OR(COLUMN(AW105)=COLUMN(#REF!),COLUMN(AW105)=COLUMN(#REF!)))</formula>
    </cfRule>
  </conditionalFormatting>
  <conditionalFormatting sqref="AX105">
    <cfRule type="expression" dxfId="530" priority="89">
      <formula>AND(AX105&lt;&gt;"",#REF!="",OR(COLUMN(AX105)=COLUMN(#REF!),COLUMN(AX105)=COLUMN(#REF!)))</formula>
    </cfRule>
  </conditionalFormatting>
  <conditionalFormatting sqref="AW106">
    <cfRule type="expression" dxfId="529" priority="88">
      <formula>AND(AW106&lt;&gt;"",#REF!="",OR(COLUMN(AW106)=COLUMN(#REF!),COLUMN(AW106)=COLUMN(#REF!)))</formula>
    </cfRule>
  </conditionalFormatting>
  <conditionalFormatting sqref="AX106">
    <cfRule type="expression" dxfId="528" priority="87">
      <formula>AND(AX106&lt;&gt;"",#REF!="",OR(COLUMN(AX106)=COLUMN(#REF!),COLUMN(AX106)=COLUMN(#REF!)))</formula>
    </cfRule>
  </conditionalFormatting>
  <conditionalFormatting sqref="AW107">
    <cfRule type="expression" dxfId="527" priority="86">
      <formula>AND(AW107&lt;&gt;"",#REF!="",OR(COLUMN(AW107)=COLUMN(#REF!),COLUMN(AW107)=COLUMN(#REF!)))</formula>
    </cfRule>
  </conditionalFormatting>
  <conditionalFormatting sqref="AX107">
    <cfRule type="expression" dxfId="526" priority="85">
      <formula>AND(AX107&lt;&gt;"",#REF!="",OR(COLUMN(AX107)=COLUMN(#REF!),COLUMN(AX107)=COLUMN(#REF!)))</formula>
    </cfRule>
  </conditionalFormatting>
  <conditionalFormatting sqref="AW108">
    <cfRule type="expression" dxfId="525" priority="84">
      <formula>AND(AW108&lt;&gt;"",#REF!="",OR(COLUMN(AW108)=COLUMN(#REF!),COLUMN(AW108)=COLUMN(#REF!)))</formula>
    </cfRule>
  </conditionalFormatting>
  <conditionalFormatting sqref="AX108">
    <cfRule type="expression" dxfId="524" priority="83">
      <formula>AND(AX108&lt;&gt;"",#REF!="",OR(COLUMN(AX108)=COLUMN(#REF!),COLUMN(AX108)=COLUMN(#REF!)))</formula>
    </cfRule>
  </conditionalFormatting>
  <conditionalFormatting sqref="AW109">
    <cfRule type="expression" dxfId="523" priority="82">
      <formula>AND(AW109&lt;&gt;"",#REF!="",OR(COLUMN(AW109)=COLUMN(#REF!),COLUMN(AW109)=COLUMN(#REF!)))</formula>
    </cfRule>
  </conditionalFormatting>
  <conditionalFormatting sqref="AX109">
    <cfRule type="expression" dxfId="522" priority="81">
      <formula>AND(AX109&lt;&gt;"",#REF!="",OR(COLUMN(AX109)=COLUMN(#REF!),COLUMN(AX109)=COLUMN(#REF!)))</formula>
    </cfRule>
  </conditionalFormatting>
  <conditionalFormatting sqref="AW110">
    <cfRule type="expression" dxfId="521" priority="80">
      <formula>AND(AW110&lt;&gt;"",#REF!="",OR(COLUMN(AW110)=COLUMN(#REF!),COLUMN(AW110)=COLUMN(#REF!)))</formula>
    </cfRule>
  </conditionalFormatting>
  <conditionalFormatting sqref="AX110">
    <cfRule type="expression" dxfId="520" priority="79">
      <formula>AND(AX110&lt;&gt;"",#REF!="",OR(COLUMN(AX110)=COLUMN(#REF!),COLUMN(AX110)=COLUMN(#REF!)))</formula>
    </cfRule>
  </conditionalFormatting>
  <conditionalFormatting sqref="AW111">
    <cfRule type="expression" dxfId="519" priority="78">
      <formula>AND(AW111&lt;&gt;"",#REF!="",OR(COLUMN(AW111)=COLUMN(#REF!),COLUMN(AW111)=COLUMN(#REF!)))</formula>
    </cfRule>
  </conditionalFormatting>
  <conditionalFormatting sqref="AX111">
    <cfRule type="expression" dxfId="518" priority="77">
      <formula>AND(AX111&lt;&gt;"",#REF!="",OR(COLUMN(AX111)=COLUMN(#REF!),COLUMN(AX111)=COLUMN(#REF!)))</formula>
    </cfRule>
  </conditionalFormatting>
  <conditionalFormatting sqref="AW112">
    <cfRule type="expression" dxfId="517" priority="76">
      <formula>AND(AW112&lt;&gt;"",#REF!="",OR(COLUMN(AW112)=COLUMN(#REF!),COLUMN(AW112)=COLUMN(#REF!)))</formula>
    </cfRule>
  </conditionalFormatting>
  <conditionalFormatting sqref="AX112">
    <cfRule type="expression" dxfId="516" priority="75">
      <formula>AND(AX112&lt;&gt;"",#REF!="",OR(COLUMN(AX112)=COLUMN(#REF!),COLUMN(AX112)=COLUMN(#REF!)))</formula>
    </cfRule>
  </conditionalFormatting>
  <conditionalFormatting sqref="AW113">
    <cfRule type="expression" dxfId="515" priority="74">
      <formula>AND(AW113&lt;&gt;"",#REF!="",OR(COLUMN(AW113)=COLUMN(#REF!),COLUMN(AW113)=COLUMN(#REF!)))</formula>
    </cfRule>
  </conditionalFormatting>
  <conditionalFormatting sqref="AX113">
    <cfRule type="expression" dxfId="514" priority="73">
      <formula>AND(AX113&lt;&gt;"",#REF!="",OR(COLUMN(AX113)=COLUMN(#REF!),COLUMN(AX113)=COLUMN(#REF!)))</formula>
    </cfRule>
  </conditionalFormatting>
  <conditionalFormatting sqref="AW114">
    <cfRule type="expression" dxfId="513" priority="72">
      <formula>AND(AW114&lt;&gt;"",#REF!="",OR(COLUMN(AW114)=COLUMN(#REF!),COLUMN(AW114)=COLUMN(#REF!)))</formula>
    </cfRule>
  </conditionalFormatting>
  <conditionalFormatting sqref="AX114">
    <cfRule type="expression" dxfId="512" priority="71">
      <formula>AND(AX114&lt;&gt;"",#REF!="",OR(COLUMN(AX114)=COLUMN(#REF!),COLUMN(AX114)=COLUMN(#REF!)))</formula>
    </cfRule>
  </conditionalFormatting>
  <conditionalFormatting sqref="AW115">
    <cfRule type="expression" dxfId="511" priority="70">
      <formula>AND(AW115&lt;&gt;"",#REF!="",OR(COLUMN(AW115)=COLUMN(#REF!),COLUMN(AW115)=COLUMN(#REF!)))</formula>
    </cfRule>
  </conditionalFormatting>
  <conditionalFormatting sqref="AX115">
    <cfRule type="expression" dxfId="510" priority="69">
      <formula>AND(AX115&lt;&gt;"",#REF!="",OR(COLUMN(AX115)=COLUMN(#REF!),COLUMN(AX115)=COLUMN(#REF!)))</formula>
    </cfRule>
  </conditionalFormatting>
  <conditionalFormatting sqref="AW116">
    <cfRule type="expression" dxfId="509" priority="68">
      <formula>AND(AW116&lt;&gt;"",#REF!="",OR(COLUMN(AW116)=COLUMN(#REF!),COLUMN(AW116)=COLUMN(#REF!)))</formula>
    </cfRule>
  </conditionalFormatting>
  <conditionalFormatting sqref="AX116">
    <cfRule type="expression" dxfId="508" priority="67">
      <formula>AND(AX116&lt;&gt;"",#REF!="",OR(COLUMN(AX116)=COLUMN(#REF!),COLUMN(AX116)=COLUMN(#REF!)))</formula>
    </cfRule>
  </conditionalFormatting>
  <conditionalFormatting sqref="AW117">
    <cfRule type="expression" dxfId="507" priority="66">
      <formula>AND(AW117&lt;&gt;"",#REF!="",OR(COLUMN(AW117)=COLUMN(#REF!),COLUMN(AW117)=COLUMN(#REF!)))</formula>
    </cfRule>
  </conditionalFormatting>
  <conditionalFormatting sqref="AX117">
    <cfRule type="expression" dxfId="506" priority="65">
      <formula>AND(AX117&lt;&gt;"",#REF!="",OR(COLUMN(AX117)=COLUMN(#REF!),COLUMN(AX117)=COLUMN(#REF!)))</formula>
    </cfRule>
  </conditionalFormatting>
  <conditionalFormatting sqref="AW118">
    <cfRule type="expression" dxfId="505" priority="64">
      <formula>AND(AW118&lt;&gt;"",#REF!="",OR(COLUMN(AW118)=COLUMN(#REF!),COLUMN(AW118)=COLUMN(#REF!)))</formula>
    </cfRule>
  </conditionalFormatting>
  <conditionalFormatting sqref="AX118">
    <cfRule type="expression" dxfId="504" priority="63">
      <formula>AND(AX118&lt;&gt;"",#REF!="",OR(COLUMN(AX118)=COLUMN(#REF!),COLUMN(AX118)=COLUMN(#REF!)))</formula>
    </cfRule>
  </conditionalFormatting>
  <conditionalFormatting sqref="AW119">
    <cfRule type="expression" dxfId="503" priority="62">
      <formula>AND(AW119&lt;&gt;"",#REF!="",OR(COLUMN(AW119)=COLUMN(#REF!),COLUMN(AW119)=COLUMN(#REF!)))</formula>
    </cfRule>
  </conditionalFormatting>
  <conditionalFormatting sqref="AX119">
    <cfRule type="expression" dxfId="502" priority="61">
      <formula>AND(AX119&lt;&gt;"",#REF!="",OR(COLUMN(AX119)=COLUMN(#REF!),COLUMN(AX119)=COLUMN(#REF!)))</formula>
    </cfRule>
  </conditionalFormatting>
  <conditionalFormatting sqref="AW120">
    <cfRule type="expression" dxfId="501" priority="60">
      <formula>AND(AW120&lt;&gt;"",#REF!="",OR(COLUMN(AW120)=COLUMN(#REF!),COLUMN(AW120)=COLUMN(#REF!)))</formula>
    </cfRule>
  </conditionalFormatting>
  <conditionalFormatting sqref="AX120">
    <cfRule type="expression" dxfId="500" priority="59">
      <formula>AND(AX120&lt;&gt;"",#REF!="",OR(COLUMN(AX120)=COLUMN(#REF!),COLUMN(AX120)=COLUMN(#REF!)))</formula>
    </cfRule>
  </conditionalFormatting>
  <conditionalFormatting sqref="AW121">
    <cfRule type="expression" dxfId="499" priority="58">
      <formula>AND(AW121&lt;&gt;"",#REF!="",OR(COLUMN(AW121)=COLUMN(#REF!),COLUMN(AW121)=COLUMN(#REF!)))</formula>
    </cfRule>
  </conditionalFormatting>
  <conditionalFormatting sqref="AX121">
    <cfRule type="expression" dxfId="498" priority="57">
      <formula>AND(AX121&lt;&gt;"",#REF!="",OR(COLUMN(AX121)=COLUMN(#REF!),COLUMN(AX121)=COLUMN(#REF!)))</formula>
    </cfRule>
  </conditionalFormatting>
  <conditionalFormatting sqref="AW122">
    <cfRule type="expression" dxfId="497" priority="56">
      <formula>AND(AW122&lt;&gt;"",#REF!="",OR(COLUMN(AW122)=COLUMN(#REF!),COLUMN(AW122)=COLUMN(#REF!)))</formula>
    </cfRule>
  </conditionalFormatting>
  <conditionalFormatting sqref="AX122">
    <cfRule type="expression" dxfId="496" priority="55">
      <formula>AND(AX122&lt;&gt;"",#REF!="",OR(COLUMN(AX122)=COLUMN(#REF!),COLUMN(AX122)=COLUMN(#REF!)))</formula>
    </cfRule>
  </conditionalFormatting>
  <conditionalFormatting sqref="AW123">
    <cfRule type="expression" dxfId="495" priority="54">
      <formula>AND(AW123&lt;&gt;"",#REF!="",OR(COLUMN(AW123)=COLUMN(#REF!),COLUMN(AW123)=COLUMN(#REF!)))</formula>
    </cfRule>
  </conditionalFormatting>
  <conditionalFormatting sqref="AX123">
    <cfRule type="expression" dxfId="494" priority="53">
      <formula>AND(AX123&lt;&gt;"",#REF!="",OR(COLUMN(AX123)=COLUMN(#REF!),COLUMN(AX123)=COLUMN(#REF!)))</formula>
    </cfRule>
  </conditionalFormatting>
  <conditionalFormatting sqref="AW124">
    <cfRule type="expression" dxfId="493" priority="52">
      <formula>AND(AW124&lt;&gt;"",#REF!="",OR(COLUMN(AW124)=COLUMN(#REF!),COLUMN(AW124)=COLUMN(#REF!)))</formula>
    </cfRule>
  </conditionalFormatting>
  <conditionalFormatting sqref="AX124">
    <cfRule type="expression" dxfId="492" priority="51">
      <formula>AND(AX124&lt;&gt;"",#REF!="",OR(COLUMN(AX124)=COLUMN(#REF!),COLUMN(AX124)=COLUMN(#REF!)))</formula>
    </cfRule>
  </conditionalFormatting>
  <conditionalFormatting sqref="AW125">
    <cfRule type="expression" dxfId="491" priority="50">
      <formula>AND(AW125&lt;&gt;"",#REF!="",OR(COLUMN(AW125)=COLUMN(#REF!),COLUMN(AW125)=COLUMN(#REF!)))</formula>
    </cfRule>
  </conditionalFormatting>
  <conditionalFormatting sqref="AX125">
    <cfRule type="expression" dxfId="490" priority="49">
      <formula>AND(AX125&lt;&gt;"",#REF!="",OR(COLUMN(AX125)=COLUMN(#REF!),COLUMN(AX125)=COLUMN(#REF!)))</formula>
    </cfRule>
  </conditionalFormatting>
  <conditionalFormatting sqref="AW126">
    <cfRule type="expression" dxfId="489" priority="48">
      <formula>AND(AW126&lt;&gt;"",#REF!="",OR(COLUMN(AW126)=COLUMN(#REF!),COLUMN(AW126)=COLUMN(#REF!)))</formula>
    </cfRule>
  </conditionalFormatting>
  <conditionalFormatting sqref="AX126">
    <cfRule type="expression" dxfId="488" priority="47">
      <formula>AND(AX126&lt;&gt;"",#REF!="",OR(COLUMN(AX126)=COLUMN(#REF!),COLUMN(AX126)=COLUMN(#REF!)))</formula>
    </cfRule>
  </conditionalFormatting>
  <conditionalFormatting sqref="AW127">
    <cfRule type="expression" dxfId="487" priority="46">
      <formula>AND(AW127&lt;&gt;"",#REF!="",OR(COLUMN(AW127)=COLUMN(#REF!),COLUMN(AW127)=COLUMN(#REF!)))</formula>
    </cfRule>
  </conditionalFormatting>
  <conditionalFormatting sqref="AX127">
    <cfRule type="expression" dxfId="486" priority="45">
      <formula>AND(AX127&lt;&gt;"",#REF!="",OR(COLUMN(AX127)=COLUMN(#REF!),COLUMN(AX127)=COLUMN(#REF!)))</formula>
    </cfRule>
  </conditionalFormatting>
  <conditionalFormatting sqref="AW128">
    <cfRule type="expression" dxfId="485" priority="44">
      <formula>AND(AW128&lt;&gt;"",#REF!="",OR(COLUMN(AW128)=COLUMN(#REF!),COLUMN(AW128)=COLUMN(#REF!)))</formula>
    </cfRule>
  </conditionalFormatting>
  <conditionalFormatting sqref="AX128">
    <cfRule type="expression" dxfId="484" priority="43">
      <formula>AND(AX128&lt;&gt;"",#REF!="",OR(COLUMN(AX128)=COLUMN(#REF!),COLUMN(AX128)=COLUMN(#REF!)))</formula>
    </cfRule>
  </conditionalFormatting>
  <conditionalFormatting sqref="AW129">
    <cfRule type="expression" dxfId="483" priority="42">
      <formula>AND(AW129&lt;&gt;"",#REF!="",OR(COLUMN(AW129)=COLUMN(#REF!),COLUMN(AW129)=COLUMN(#REF!)))</formula>
    </cfRule>
  </conditionalFormatting>
  <conditionalFormatting sqref="AX129">
    <cfRule type="expression" dxfId="482" priority="41">
      <formula>AND(AX129&lt;&gt;"",#REF!="",OR(COLUMN(AX129)=COLUMN(#REF!),COLUMN(AX129)=COLUMN(#REF!)))</formula>
    </cfRule>
  </conditionalFormatting>
  <conditionalFormatting sqref="AW130">
    <cfRule type="expression" dxfId="481" priority="40">
      <formula>AND(AW130&lt;&gt;"",#REF!="",OR(COLUMN(AW130)=COLUMN(#REF!),COLUMN(AW130)=COLUMN(#REF!)))</formula>
    </cfRule>
  </conditionalFormatting>
  <conditionalFormatting sqref="AX130">
    <cfRule type="expression" dxfId="480" priority="39">
      <formula>AND(AX130&lt;&gt;"",#REF!="",OR(COLUMN(AX130)=COLUMN(#REF!),COLUMN(AX130)=COLUMN(#REF!)))</formula>
    </cfRule>
  </conditionalFormatting>
  <conditionalFormatting sqref="AW131">
    <cfRule type="expression" dxfId="479" priority="38">
      <formula>AND(AW131&lt;&gt;"",#REF!="",OR(COLUMN(AW131)=COLUMN(#REF!),COLUMN(AW131)=COLUMN(#REF!)))</formula>
    </cfRule>
  </conditionalFormatting>
  <conditionalFormatting sqref="AX131">
    <cfRule type="expression" dxfId="478" priority="37">
      <formula>AND(AX131&lt;&gt;"",#REF!="",OR(COLUMN(AX131)=COLUMN(#REF!),COLUMN(AX131)=COLUMN(#REF!)))</formula>
    </cfRule>
  </conditionalFormatting>
  <conditionalFormatting sqref="AW132">
    <cfRule type="expression" dxfId="477" priority="36">
      <formula>AND(AW132&lt;&gt;"",#REF!="",OR(COLUMN(AW132)=COLUMN(#REF!),COLUMN(AW132)=COLUMN(#REF!)))</formula>
    </cfRule>
  </conditionalFormatting>
  <conditionalFormatting sqref="AX132">
    <cfRule type="expression" dxfId="476" priority="35">
      <formula>AND(AX132&lt;&gt;"",#REF!="",OR(COLUMN(AX132)=COLUMN(#REF!),COLUMN(AX132)=COLUMN(#REF!)))</formula>
    </cfRule>
  </conditionalFormatting>
  <conditionalFormatting sqref="AW133">
    <cfRule type="expression" dxfId="475" priority="34">
      <formula>AND(AW133&lt;&gt;"",#REF!="",OR(COLUMN(AW133)=COLUMN(#REF!),COLUMN(AW133)=COLUMN(#REF!)))</formula>
    </cfRule>
  </conditionalFormatting>
  <conditionalFormatting sqref="AX133">
    <cfRule type="expression" dxfId="474" priority="33">
      <formula>AND(AX133&lt;&gt;"",#REF!="",OR(COLUMN(AX133)=COLUMN(#REF!),COLUMN(AX133)=COLUMN(#REF!)))</formula>
    </cfRule>
  </conditionalFormatting>
  <conditionalFormatting sqref="AW134">
    <cfRule type="expression" dxfId="473" priority="32">
      <formula>AND(AW134&lt;&gt;"",#REF!="",OR(COLUMN(AW134)=COLUMN(#REF!),COLUMN(AW134)=COLUMN(#REF!)))</formula>
    </cfRule>
  </conditionalFormatting>
  <conditionalFormatting sqref="AX134">
    <cfRule type="expression" dxfId="472" priority="31">
      <formula>AND(AX134&lt;&gt;"",#REF!="",OR(COLUMN(AX134)=COLUMN(#REF!),COLUMN(AX134)=COLUMN(#REF!)))</formula>
    </cfRule>
  </conditionalFormatting>
  <conditionalFormatting sqref="AW135">
    <cfRule type="expression" dxfId="471" priority="30">
      <formula>AND(AW135&lt;&gt;"",#REF!="",OR(COLUMN(AW135)=COLUMN(#REF!),COLUMN(AW135)=COLUMN(#REF!)))</formula>
    </cfRule>
  </conditionalFormatting>
  <conditionalFormatting sqref="AX135">
    <cfRule type="expression" dxfId="470" priority="29">
      <formula>AND(AX135&lt;&gt;"",#REF!="",OR(COLUMN(AX135)=COLUMN(#REF!),COLUMN(AX135)=COLUMN(#REF!)))</formula>
    </cfRule>
  </conditionalFormatting>
  <conditionalFormatting sqref="AW136">
    <cfRule type="expression" dxfId="469" priority="28">
      <formula>AND(AW136&lt;&gt;"",#REF!="",OR(COLUMN(AW136)=COLUMN(#REF!),COLUMN(AW136)=COLUMN(#REF!)))</formula>
    </cfRule>
  </conditionalFormatting>
  <conditionalFormatting sqref="AX136">
    <cfRule type="expression" dxfId="468" priority="27">
      <formula>AND(AX136&lt;&gt;"",#REF!="",OR(COLUMN(AX136)=COLUMN(#REF!),COLUMN(AX136)=COLUMN(#REF!)))</formula>
    </cfRule>
  </conditionalFormatting>
  <conditionalFormatting sqref="AW137">
    <cfRule type="expression" dxfId="467" priority="26">
      <formula>AND(AW137&lt;&gt;"",#REF!="",OR(COLUMN(AW137)=COLUMN(#REF!),COLUMN(AW137)=COLUMN(#REF!)))</formula>
    </cfRule>
  </conditionalFormatting>
  <conditionalFormatting sqref="AX137">
    <cfRule type="expression" dxfId="466" priority="25">
      <formula>AND(AX137&lt;&gt;"",#REF!="",OR(COLUMN(AX137)=COLUMN(#REF!),COLUMN(AX137)=COLUMN(#REF!)))</formula>
    </cfRule>
  </conditionalFormatting>
  <conditionalFormatting sqref="AW138">
    <cfRule type="expression" dxfId="465" priority="24">
      <formula>AND(AW138&lt;&gt;"",#REF!="",OR(COLUMN(AW138)=COLUMN(#REF!),COLUMN(AW138)=COLUMN(#REF!)))</formula>
    </cfRule>
  </conditionalFormatting>
  <conditionalFormatting sqref="AX138">
    <cfRule type="expression" dxfId="464" priority="23">
      <formula>AND(AX138&lt;&gt;"",#REF!="",OR(COLUMN(AX138)=COLUMN(#REF!),COLUMN(AX138)=COLUMN(#REF!)))</formula>
    </cfRule>
  </conditionalFormatting>
  <conditionalFormatting sqref="AW139">
    <cfRule type="expression" dxfId="463" priority="22">
      <formula>AND(AW139&lt;&gt;"",#REF!="",OR(COLUMN(AW139)=COLUMN(#REF!),COLUMN(AW139)=COLUMN(#REF!)))</formula>
    </cfRule>
  </conditionalFormatting>
  <conditionalFormatting sqref="AX139">
    <cfRule type="expression" dxfId="462" priority="21">
      <formula>AND(AX139&lt;&gt;"",#REF!="",OR(COLUMN(AX139)=COLUMN(#REF!),COLUMN(AX139)=COLUMN(#REF!)))</formula>
    </cfRule>
  </conditionalFormatting>
  <conditionalFormatting sqref="AW140">
    <cfRule type="expression" dxfId="461" priority="20">
      <formula>AND(AW140&lt;&gt;"",#REF!="",OR(COLUMN(AW140)=COLUMN(#REF!),COLUMN(AW140)=COLUMN(#REF!)))</formula>
    </cfRule>
  </conditionalFormatting>
  <conditionalFormatting sqref="AX140">
    <cfRule type="expression" dxfId="460" priority="19">
      <formula>AND(AX140&lt;&gt;"",#REF!="",OR(COLUMN(AX140)=COLUMN(#REF!),COLUMN(AX140)=COLUMN(#REF!)))</formula>
    </cfRule>
  </conditionalFormatting>
  <conditionalFormatting sqref="AW141">
    <cfRule type="expression" dxfId="459" priority="18">
      <formula>AND(AW141&lt;&gt;"",#REF!="",OR(COLUMN(AW141)=COLUMN(#REF!),COLUMN(AW141)=COLUMN(#REF!)))</formula>
    </cfRule>
  </conditionalFormatting>
  <conditionalFormatting sqref="AX141">
    <cfRule type="expression" dxfId="458" priority="17">
      <formula>AND(AX141&lt;&gt;"",#REF!="",OR(COLUMN(AX141)=COLUMN(#REF!),COLUMN(AX141)=COLUMN(#REF!)))</formula>
    </cfRule>
  </conditionalFormatting>
  <conditionalFormatting sqref="AW142">
    <cfRule type="expression" dxfId="457" priority="16">
      <formula>AND(AW142&lt;&gt;"",#REF!="",OR(COLUMN(AW142)=COLUMN(#REF!),COLUMN(AW142)=COLUMN(#REF!)))</formula>
    </cfRule>
  </conditionalFormatting>
  <conditionalFormatting sqref="AX142">
    <cfRule type="expression" dxfId="456" priority="15">
      <formula>AND(AX142&lt;&gt;"",#REF!="",OR(COLUMN(AX142)=COLUMN(#REF!),COLUMN(AX142)=COLUMN(#REF!)))</formula>
    </cfRule>
  </conditionalFormatting>
  <conditionalFormatting sqref="AW143">
    <cfRule type="expression" dxfId="455" priority="14">
      <formula>AND(AW143&lt;&gt;"",#REF!="",OR(COLUMN(AW143)=COLUMN(#REF!),COLUMN(AW143)=COLUMN(#REF!)))</formula>
    </cfRule>
  </conditionalFormatting>
  <conditionalFormatting sqref="AX143">
    <cfRule type="expression" dxfId="454" priority="13">
      <formula>AND(AX143&lt;&gt;"",#REF!="",OR(COLUMN(AX143)=COLUMN(#REF!),COLUMN(AX143)=COLUMN(#REF!)))</formula>
    </cfRule>
  </conditionalFormatting>
  <conditionalFormatting sqref="AW144">
    <cfRule type="expression" dxfId="453" priority="12">
      <formula>AND(AW144&lt;&gt;"",#REF!="",OR(COLUMN(AW144)=COLUMN(#REF!),COLUMN(AW144)=COLUMN(#REF!)))</formula>
    </cfRule>
  </conditionalFormatting>
  <conditionalFormatting sqref="AX144">
    <cfRule type="expression" dxfId="452" priority="11">
      <formula>AND(AX144&lt;&gt;"",#REF!="",OR(COLUMN(AX144)=COLUMN(#REF!),COLUMN(AX144)=COLUMN(#REF!)))</formula>
    </cfRule>
  </conditionalFormatting>
  <conditionalFormatting sqref="AW145">
    <cfRule type="expression" dxfId="451" priority="10">
      <formula>AND(AW145&lt;&gt;"",#REF!="",OR(COLUMN(AW145)=COLUMN(#REF!),COLUMN(AW145)=COLUMN(#REF!)))</formula>
    </cfRule>
  </conditionalFormatting>
  <conditionalFormatting sqref="AX145">
    <cfRule type="expression" dxfId="450" priority="9">
      <formula>AND(AX145&lt;&gt;"",#REF!="",OR(COLUMN(AX145)=COLUMN(#REF!),COLUMN(AX145)=COLUMN(#REF!)))</formula>
    </cfRule>
  </conditionalFormatting>
  <conditionalFormatting sqref="AW146">
    <cfRule type="expression" dxfId="449" priority="8">
      <formula>AND(AW146&lt;&gt;"",#REF!="",OR(COLUMN(AW146)=COLUMN(#REF!),COLUMN(AW146)=COLUMN(#REF!)))</formula>
    </cfRule>
  </conditionalFormatting>
  <conditionalFormatting sqref="AX146">
    <cfRule type="expression" dxfId="448" priority="7">
      <formula>AND(AX146&lt;&gt;"",#REF!="",OR(COLUMN(AX146)=COLUMN(#REF!),COLUMN(AX146)=COLUMN(#REF!)))</formula>
    </cfRule>
  </conditionalFormatting>
  <conditionalFormatting sqref="AW147">
    <cfRule type="expression" dxfId="447" priority="6">
      <formula>AND(AW147&lt;&gt;"",#REF!="",OR(COLUMN(AW147)=COLUMN(#REF!),COLUMN(AW147)=COLUMN(#REF!)))</formula>
    </cfRule>
  </conditionalFormatting>
  <conditionalFormatting sqref="AX147">
    <cfRule type="expression" dxfId="446" priority="5">
      <formula>AND(AX147&lt;&gt;"",#REF!="",OR(COLUMN(AX147)=COLUMN(#REF!),COLUMN(AX147)=COLUMN(#REF!)))</formula>
    </cfRule>
  </conditionalFormatting>
  <conditionalFormatting sqref="AW148">
    <cfRule type="expression" dxfId="445" priority="4">
      <formula>AND(AW148&lt;&gt;"",#REF!="",OR(COLUMN(AW148)=COLUMN(#REF!),COLUMN(AW148)=COLUMN(#REF!)))</formula>
    </cfRule>
  </conditionalFormatting>
  <conditionalFormatting sqref="AX148">
    <cfRule type="expression" dxfId="444" priority="3">
      <formula>AND(AX148&lt;&gt;"",#REF!="",OR(COLUMN(AX148)=COLUMN(#REF!),COLUMN(AX148)=COLUMN(#REF!)))</formula>
    </cfRule>
  </conditionalFormatting>
  <conditionalFormatting sqref="AW149">
    <cfRule type="expression" dxfId="443" priority="2">
      <formula>AND(AW149&lt;&gt;"",#REF!="",OR(COLUMN(AW149)=COLUMN(#REF!),COLUMN(AW149)=COLUMN(#REF!)))</formula>
    </cfRule>
  </conditionalFormatting>
  <conditionalFormatting sqref="AX149">
    <cfRule type="expression" dxfId="442" priority="1">
      <formula>AND(AX149&lt;&gt;"",#REF!="",OR(COLUMN(AX149)=COLUMN(#REF!),COLUMN(AX149)=COLUMN(#REF!)))</formula>
    </cfRule>
  </conditionalFormatting>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04"/>
  <sheetViews>
    <sheetView showGridLines="0" tabSelected="1" zoomScale="80" zoomScaleNormal="80" workbookViewId="0">
      <pane xSplit="2" ySplit="5" topLeftCell="C1268" activePane="bottomRight" state="frozen"/>
      <selection activeCell="K3" sqref="K3:L3"/>
      <selection pane="topRight" activeCell="K3" sqref="K3:L3"/>
      <selection pane="bottomLeft" activeCell="K3" sqref="K3:L3"/>
      <selection pane="bottomRight" activeCell="O1274" sqref="O1274"/>
    </sheetView>
  </sheetViews>
  <sheetFormatPr defaultColWidth="8.69921875" defaultRowHeight="15.75" customHeight="1"/>
  <cols>
    <col min="1" max="1" width="3.09765625" customWidth="1"/>
    <col min="2" max="2" width="32.296875" style="694" customWidth="1"/>
    <col min="3" max="3" width="13.5" style="695" bestFit="1" customWidth="1"/>
    <col min="4" max="4" width="9.796875" style="696" bestFit="1" customWidth="1"/>
    <col min="5" max="5" width="13" style="696" bestFit="1" customWidth="1"/>
    <col min="6" max="6" width="12.5" style="697" bestFit="1" customWidth="1"/>
    <col min="7" max="7" width="11.09765625" style="10" bestFit="1" customWidth="1"/>
    <col min="8" max="8" width="13.5" style="10" bestFit="1" customWidth="1"/>
    <col min="9" max="9" width="10" style="698" bestFit="1" customWidth="1"/>
    <col min="10" max="10" width="11.69921875" style="10" bestFit="1" customWidth="1"/>
    <col min="11" max="11" width="9.69921875" style="367" bestFit="1" customWidth="1"/>
    <col min="12" max="12" width="9.19921875" style="699" bestFit="1" customWidth="1"/>
    <col min="13" max="13" width="8.19921875" style="368" bestFit="1" customWidth="1"/>
    <col min="14" max="14" width="10.3984375" style="700" customWidth="1"/>
    <col min="15" max="15" width="19.19921875" style="701" bestFit="1" customWidth="1"/>
    <col min="16" max="16" width="15.69921875" style="702" bestFit="1" customWidth="1"/>
    <col min="17" max="17" width="14.796875" style="372" bestFit="1" customWidth="1"/>
    <col min="18" max="18" width="14.69921875" style="372" bestFit="1" customWidth="1"/>
    <col min="19" max="19" width="13.69921875" style="700" bestFit="1" customWidth="1"/>
    <col min="20" max="20" width="13.19921875" style="369" bestFit="1" customWidth="1"/>
    <col min="21" max="21" width="17.19921875" style="703" bestFit="1" customWidth="1"/>
    <col min="22" max="22" width="13.796875" style="369" bestFit="1" customWidth="1"/>
    <col min="23" max="23" width="17.796875" style="703" bestFit="1" customWidth="1"/>
    <col min="24" max="24" width="13.796875" style="369" bestFit="1" customWidth="1"/>
    <col min="25" max="25" width="17.796875" style="703" bestFit="1" customWidth="1"/>
    <col min="26" max="26" width="13.796875" style="369" bestFit="1" customWidth="1"/>
    <col min="27" max="27" width="17.796875" style="703" bestFit="1" customWidth="1"/>
    <col min="28" max="28" width="17.09765625" style="369" bestFit="1" customWidth="1"/>
    <col min="29" max="29" width="13.19921875" style="373" bestFit="1" customWidth="1"/>
    <col min="30" max="30" width="14.5" style="704" bestFit="1" customWidth="1"/>
    <col min="31" max="31" width="20.19921875" style="705" bestFit="1" customWidth="1"/>
    <col min="32" max="32" width="20.19921875" style="706" bestFit="1" customWidth="1"/>
    <col min="33" max="33" width="18.19921875" style="707" bestFit="1" customWidth="1"/>
    <col min="34" max="34" width="13.59765625" style="707" bestFit="1" customWidth="1"/>
    <col min="35" max="35" width="17.59765625" style="707" bestFit="1" customWidth="1"/>
    <col min="36" max="36" width="20.19921875" style="707" bestFit="1" customWidth="1"/>
    <col min="37" max="37" width="14.5" style="707" bestFit="1" customWidth="1"/>
    <col min="38" max="38" width="14" style="691" bestFit="1" customWidth="1"/>
    <col min="39" max="39" width="19.59765625" style="691" bestFit="1" customWidth="1"/>
    <col min="40" max="40" width="20.19921875" style="703" bestFit="1" customWidth="1"/>
    <col min="41" max="41" width="8.69921875" style="701" bestFit="1" customWidth="1"/>
    <col min="42" max="42" width="18" style="705" bestFit="1" customWidth="1"/>
    <col min="43" max="43" width="20.19921875" style="376" bestFit="1" customWidth="1"/>
    <col min="44" max="45" width="20.19921875" style="369" bestFit="1" customWidth="1"/>
    <col min="46" max="46" width="13" style="369" bestFit="1" customWidth="1"/>
    <col min="47" max="47" width="9.59765625" bestFit="1" customWidth="1"/>
    <col min="48" max="48" width="8.59765625" customWidth="1"/>
    <col min="49" max="49" width="9.59765625" style="100" bestFit="1" customWidth="1"/>
    <col min="50" max="50" width="9.59765625" style="99"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99" bestFit="1" customWidth="1"/>
    <col min="62" max="62" width="14.09765625" customWidth="1"/>
    <col min="63" max="68" width="9.59765625" bestFit="1" customWidth="1"/>
    <col min="69" max="69" width="9.59765625" style="1" bestFit="1" customWidth="1"/>
    <col min="70" max="72" width="9.59765625" style="99" bestFit="1" customWidth="1"/>
    <col min="73" max="74" width="9.59765625" bestFit="1" customWidth="1"/>
    <col min="75" max="76" width="9.59765625" style="99" bestFit="1" customWidth="1"/>
    <col min="77" max="77" width="9.59765625" bestFit="1" customWidth="1"/>
    <col min="78" max="78" width="9.59765625" style="99"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5.75" customHeight="1">
      <c r="B1" s="696"/>
      <c r="K1" s="10"/>
      <c r="L1" s="841"/>
      <c r="M1" s="842"/>
      <c r="N1" s="843"/>
      <c r="O1" s="698"/>
      <c r="P1" s="844"/>
      <c r="Q1" s="98"/>
      <c r="R1" s="98"/>
      <c r="S1" s="843"/>
      <c r="T1" s="103"/>
      <c r="U1" s="845"/>
      <c r="V1" s="103"/>
      <c r="W1" s="845"/>
      <c r="X1" s="103"/>
      <c r="Y1" s="845"/>
      <c r="Z1" s="103"/>
      <c r="AA1" s="845"/>
      <c r="AB1" s="103"/>
      <c r="AC1" s="846"/>
      <c r="AD1" s="847"/>
      <c r="AE1" s="848"/>
      <c r="AF1" s="849"/>
      <c r="AG1" s="850"/>
      <c r="AH1" s="850"/>
      <c r="AI1" s="850"/>
      <c r="AJ1" s="850"/>
      <c r="AK1" s="850"/>
      <c r="AL1" s="851"/>
      <c r="AM1" s="851"/>
      <c r="AN1" s="845"/>
      <c r="AO1" s="698"/>
      <c r="AP1" s="848"/>
      <c r="AQ1" s="852"/>
      <c r="AR1" s="103"/>
      <c r="AS1" s="103"/>
      <c r="AT1" s="103"/>
    </row>
    <row r="2" spans="2:107" ht="11.25" customHeight="1">
      <c r="B2"/>
      <c r="C2" s="1"/>
      <c r="D2"/>
      <c r="E2"/>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98"/>
      <c r="AX2" s="103"/>
      <c r="AY2" s="102"/>
      <c r="AZ2" s="98"/>
      <c r="BI2" s="103"/>
      <c r="BJ2" s="101"/>
      <c r="BK2" s="101"/>
      <c r="BL2" s="101"/>
      <c r="BM2" s="101"/>
      <c r="BN2" s="101"/>
      <c r="BO2" s="102"/>
      <c r="BP2" s="102"/>
      <c r="BQ2" s="10"/>
      <c r="BR2" s="103"/>
      <c r="BS2" s="103"/>
      <c r="BT2" s="103"/>
      <c r="BU2" s="101"/>
      <c r="BV2" s="101"/>
      <c r="BW2" s="103"/>
      <c r="BX2" s="103"/>
      <c r="BY2" s="101"/>
      <c r="BZ2" s="103"/>
    </row>
    <row r="3" spans="2:107" ht="15.75" customHeight="1">
      <c r="B3"/>
      <c r="C3" s="105" t="s">
        <v>1316</v>
      </c>
      <c r="D3" s="915">
        <v>44854.421238425923</v>
      </c>
      <c r="E3" s="915"/>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680" t="str">
        <f>IF($B3="", "-", IF(AND($D3="Renda Variável", $J3&lt;&gt;"Brasil"), "Renda Variável "&amp;$J3, $E3&amp;" "&amp;IF($E3="Pré-fixado", $G3, IF($E3="Inflação", $G3, IF($D3="Multimercado", IF(E3="Macro", "-", $F3), IF($E3="Long Only", $J3,  IF($E3="Alternativos", "Alternativos", "-")))))))</f>
        <v>-</v>
      </c>
      <c r="AX3" s="681"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81" t="str">
        <f>IF($B3="", "-", IF(L3="","-", L3))</f>
        <v>-</v>
      </c>
      <c r="AZ3" s="681" t="str">
        <f>IF($B3="", "-", IF(M3="","-", M3))</f>
        <v>-</v>
      </c>
      <c r="BA3" s="681" t="str">
        <f>IF($B3="", "-", IF(O3="","-", O3))</f>
        <v>-</v>
      </c>
      <c r="BB3" s="692" t="s">
        <v>34</v>
      </c>
      <c r="BC3" s="681" t="str">
        <f>IF($B3="", "-", IF(F3="","-", F3))</f>
        <v>-</v>
      </c>
      <c r="BD3" s="681" t="str">
        <f>IF($B3="", "-", IF(J3="","-", J3))</f>
        <v>-</v>
      </c>
      <c r="BE3" s="681" t="str">
        <f>IF($B3="", "-", IF(K3="","-", K3))</f>
        <v>-</v>
      </c>
      <c r="BF3" s="681" t="str">
        <f>IF($B3="", "-", S3)</f>
        <v>-</v>
      </c>
      <c r="BG3" s="693" t="str">
        <f>IF($B3="", "-", AL3/100)</f>
        <v>-</v>
      </c>
      <c r="BH3" s="682" t="str">
        <f>IF($B3="", "-", AR3)</f>
        <v>-</v>
      </c>
      <c r="BI3" s="683" t="str">
        <f>IF($B3="", "-", AI3)</f>
        <v>-</v>
      </c>
      <c r="BJ3" s="683" t="str">
        <f>IF($B3="", "-", IFERROR(IF(FIND("geral", $AH3), "IG"), IFERROR(IF(FIND("qualificado", $AH3), "IQ"), IFERROR(IF(FIND(" profission", $AH3), "IP"), "-"))))</f>
        <v>-</v>
      </c>
      <c r="BK3" s="683" t="str">
        <f>IF($B3="", "-", Q3*1000000)</f>
        <v>-</v>
      </c>
      <c r="BL3" s="218" t="str">
        <f>IF($B3="", "-", P3)</f>
        <v>-</v>
      </c>
      <c r="BM3" s="682" t="str">
        <f t="shared" ref="BM3:BR3" si="0">IF($B3="", "-", IF(T3="", "-", T3))</f>
        <v>-</v>
      </c>
      <c r="BN3" s="682" t="str">
        <f t="shared" si="0"/>
        <v>-</v>
      </c>
      <c r="BO3" s="682" t="str">
        <f t="shared" si="0"/>
        <v>-</v>
      </c>
      <c r="BP3" s="682" t="str">
        <f t="shared" si="0"/>
        <v>-</v>
      </c>
      <c r="BQ3" s="682" t="str">
        <f t="shared" si="0"/>
        <v>-</v>
      </c>
      <c r="BR3" s="682" t="str">
        <f t="shared" si="0"/>
        <v>-</v>
      </c>
      <c r="BS3" s="682" t="str">
        <f>IF($B3="", "-", IF(Z3="", "-", Z3))</f>
        <v>-</v>
      </c>
      <c r="BT3" s="682" t="str">
        <f t="shared" ref="BT3:BV3" si="1">IF($B3="", "-", IF(AA3="", "-", AA3))</f>
        <v>-</v>
      </c>
      <c r="BU3" s="682" t="str">
        <f t="shared" si="1"/>
        <v>-</v>
      </c>
      <c r="BV3" s="684" t="str">
        <f t="shared" si="1"/>
        <v>-</v>
      </c>
      <c r="BW3" s="681" t="str">
        <f>IF($B3="", "-", C3)</f>
        <v>-</v>
      </c>
      <c r="BX3" s="103"/>
      <c r="BY3" s="101"/>
      <c r="BZ3" s="103"/>
      <c r="CC3" s="198" t="str">
        <f>IF($B3="", "-", IF(AND($D3="Renda Variável", $J3&lt;&gt;"Brasil"), "Renda Variável "&amp;$J3, $E3&amp;" "&amp;IF($E3="Pré-fixado", $G3, IF($E3="Inflação", $G3, IF($D3="Multimercado", IF(E3="Macro", "-", $F3), IF($E3="Long Only", $J3,  IF($E3="Alternativos", "Alternativos", "-")))))))</f>
        <v>-</v>
      </c>
      <c r="CD3" s="198"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3" s="184" t="str">
        <f>IF($B3="", "-", IF(L3="","-", L3))</f>
        <v>-</v>
      </c>
      <c r="CF3" s="184" t="str">
        <f>IF($B3="", "-", IF(M3="","-", M3))</f>
        <v>-</v>
      </c>
      <c r="CG3" s="184" t="str">
        <f>IF($B3="", "-", IF(AU3="","-", AU3))</f>
        <v>-</v>
      </c>
      <c r="CH3" s="184" t="str">
        <f>IF($B3="", "-", IF(BU3="","-", BU3))</f>
        <v>-</v>
      </c>
      <c r="CI3" s="184" t="str">
        <f>IF($B3="", "-", IF(F3="","-", F3))</f>
        <v>-</v>
      </c>
      <c r="CJ3" s="184" t="str">
        <f>IF($B3="", "-", IF(J3="","-", J3))</f>
        <v>-</v>
      </c>
      <c r="CK3" s="184" t="str">
        <f>IF($B3="", "-", IF(K3="","-", K3))</f>
        <v>-</v>
      </c>
      <c r="CL3" s="184" t="str">
        <f>IF($B3="", "-", AY3)</f>
        <v>-</v>
      </c>
      <c r="CM3" s="186" t="str">
        <f>IF($B3="", "-", BR3)</f>
        <v>-</v>
      </c>
      <c r="CN3" s="186" t="str">
        <f>IF($B3="", "-", BX3)</f>
        <v>-</v>
      </c>
      <c r="CO3" s="199" t="str">
        <f>IF($B3="", "-", BO3)</f>
        <v>-</v>
      </c>
      <c r="CP3" s="199" t="str">
        <f>IF($B3="", "-", IFERROR(IF(FIND("geral", $BN3), "IG"), IFERROR(IF(FIND("qualificado", $BN3), "IQ"), IFERROR(IF(FIND(" profission", $BN3), "IP"), "-"))))</f>
        <v>-</v>
      </c>
      <c r="CQ3" s="199" t="str">
        <f>IF($B3="", "-", AW3)</f>
        <v>-</v>
      </c>
      <c r="CR3" s="218" t="str">
        <f>IF($B3="", "-", AV3)</f>
        <v>-</v>
      </c>
      <c r="CS3" s="186" t="str">
        <f t="shared" ref="CS3:CX3" si="2">IF($B3="", "-", IF(AZ3="", "-", AZ3))</f>
        <v>-</v>
      </c>
      <c r="CT3" s="186" t="str">
        <f t="shared" si="2"/>
        <v>-</v>
      </c>
      <c r="CU3" s="186" t="str">
        <f t="shared" si="2"/>
        <v>-</v>
      </c>
      <c r="CV3" s="186" t="str">
        <f t="shared" si="2"/>
        <v>-</v>
      </c>
      <c r="CW3" s="186" t="str">
        <f t="shared" si="2"/>
        <v>-</v>
      </c>
      <c r="CX3" s="186" t="str">
        <f t="shared" si="2"/>
        <v>-</v>
      </c>
      <c r="CY3" s="186" t="str">
        <f>IF($B3="", "-", IF(BF3="", "-", BF3))</f>
        <v>-</v>
      </c>
      <c r="CZ3" s="186" t="str">
        <f t="shared" ref="CZ3:DB3" si="3">IF($B3="", "-", IF(BG3="", "-", BG3))</f>
        <v>-</v>
      </c>
      <c r="DA3" s="186" t="str">
        <f t="shared" si="3"/>
        <v>-</v>
      </c>
      <c r="DB3" s="189" t="str">
        <f t="shared" si="3"/>
        <v>-</v>
      </c>
      <c r="DC3" s="184" t="str">
        <f>IF($B3="", "-", C3)</f>
        <v>-</v>
      </c>
    </row>
    <row r="4" spans="2:107" ht="11.25" customHeight="1" thickBot="1">
      <c r="B4"/>
      <c r="C4" s="1"/>
      <c r="D4"/>
      <c r="E4"/>
      <c r="F4"/>
      <c r="G4" s="1"/>
      <c r="H4"/>
      <c r="I4" s="1"/>
      <c r="J4" s="1"/>
      <c r="K4" s="1"/>
      <c r="L4" s="1"/>
      <c r="M4" s="101"/>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1"/>
      <c r="AV4" s="101"/>
      <c r="AW4" s="98"/>
      <c r="AX4" s="103"/>
      <c r="AY4" s="102"/>
      <c r="AZ4" s="98"/>
      <c r="BA4" s="98"/>
      <c r="BB4" s="98"/>
      <c r="BC4" s="98"/>
      <c r="BD4" s="98"/>
      <c r="BE4" s="98"/>
      <c r="BF4" s="98"/>
      <c r="BG4" s="98"/>
      <c r="BH4" s="98"/>
      <c r="BI4" s="103"/>
      <c r="BJ4" s="101"/>
      <c r="BK4" s="101"/>
      <c r="BL4" s="101"/>
      <c r="BM4" s="101"/>
      <c r="BN4" s="101"/>
      <c r="BO4" s="102"/>
      <c r="BP4" s="102"/>
      <c r="BQ4" s="10"/>
      <c r="BR4" s="103"/>
      <c r="BS4" s="103"/>
      <c r="BT4" s="103"/>
      <c r="BU4" s="101"/>
      <c r="BV4" s="101"/>
      <c r="BW4" s="103"/>
      <c r="BX4" s="103"/>
      <c r="BY4" s="101"/>
      <c r="BZ4" s="103"/>
    </row>
    <row r="5" spans="2:107" s="97" customFormat="1" ht="32.25"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2229</v>
      </c>
      <c r="O5" s="362" t="s">
        <v>1454</v>
      </c>
      <c r="P5" s="362" t="s">
        <v>706</v>
      </c>
      <c r="Q5" s="362" t="s">
        <v>707</v>
      </c>
      <c r="R5" s="362" t="s">
        <v>2230</v>
      </c>
      <c r="S5" s="362" t="s">
        <v>33</v>
      </c>
      <c r="T5" s="362" t="s">
        <v>708</v>
      </c>
      <c r="U5" s="362" t="s">
        <v>709</v>
      </c>
      <c r="V5" s="362" t="s">
        <v>710</v>
      </c>
      <c r="W5" s="362" t="s">
        <v>711</v>
      </c>
      <c r="X5" s="362" t="s">
        <v>712</v>
      </c>
      <c r="Y5" s="362" t="s">
        <v>1329</v>
      </c>
      <c r="Z5" s="362" t="s">
        <v>1330</v>
      </c>
      <c r="AA5" s="362" t="s">
        <v>713</v>
      </c>
      <c r="AB5" s="362" t="s">
        <v>714</v>
      </c>
      <c r="AC5" s="362" t="s">
        <v>605</v>
      </c>
      <c r="AD5" s="362" t="s">
        <v>2231</v>
      </c>
      <c r="AE5" s="362" t="s">
        <v>2232</v>
      </c>
      <c r="AF5" s="362" t="s">
        <v>653</v>
      </c>
      <c r="AG5" s="362" t="s">
        <v>2233</v>
      </c>
      <c r="AH5" s="362" t="s">
        <v>2234</v>
      </c>
      <c r="AI5" s="362" t="s">
        <v>2235</v>
      </c>
      <c r="AJ5" s="362" t="s">
        <v>2236</v>
      </c>
      <c r="AK5" s="362" t="s">
        <v>2237</v>
      </c>
      <c r="AL5" s="362" t="s">
        <v>1331</v>
      </c>
      <c r="AM5" s="362" t="s">
        <v>2238</v>
      </c>
      <c r="AN5" s="362" t="s">
        <v>654</v>
      </c>
      <c r="AO5" s="362" t="s">
        <v>1333</v>
      </c>
      <c r="AP5" s="362" t="s">
        <v>2239</v>
      </c>
      <c r="AQ5" s="362" t="s">
        <v>2240</v>
      </c>
      <c r="AR5" s="122" t="s">
        <v>2241</v>
      </c>
      <c r="AS5" s="122" t="s">
        <v>2242</v>
      </c>
      <c r="AT5" s="360" t="s">
        <v>2243</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107" ht="18.75">
      <c r="B6" s="363" t="s">
        <v>991</v>
      </c>
      <c r="C6" s="364">
        <v>29544764000120</v>
      </c>
      <c r="D6" s="365" t="s">
        <v>14</v>
      </c>
      <c r="E6" s="365" t="s">
        <v>607</v>
      </c>
      <c r="F6" s="365" t="s">
        <v>1421</v>
      </c>
      <c r="G6" s="366" t="s">
        <v>1421</v>
      </c>
      <c r="H6" s="366" t="s">
        <v>34</v>
      </c>
      <c r="I6" s="366" t="s">
        <v>34</v>
      </c>
      <c r="J6" s="366" t="s">
        <v>611</v>
      </c>
      <c r="K6" s="367" t="s">
        <v>48</v>
      </c>
      <c r="L6" s="368" t="s">
        <v>1339</v>
      </c>
      <c r="M6" s="368" t="s">
        <v>1418</v>
      </c>
      <c r="N6" s="367">
        <v>5193</v>
      </c>
      <c r="O6" s="367" t="s">
        <v>1321</v>
      </c>
      <c r="P6" s="371">
        <v>33059</v>
      </c>
      <c r="Q6" s="372">
        <v>407.98541999999998</v>
      </c>
      <c r="R6" s="372">
        <v>495.86790155870432</v>
      </c>
      <c r="S6" s="367">
        <v>2</v>
      </c>
      <c r="T6" s="369">
        <v>-0.23740816969936995</v>
      </c>
      <c r="U6" s="369">
        <v>-2.4990896761559851</v>
      </c>
      <c r="V6" s="369">
        <v>-0.25117599620735998</v>
      </c>
      <c r="W6" s="369">
        <v>-2.2374133202299911</v>
      </c>
      <c r="X6" s="369">
        <v>-0.11587347802368586</v>
      </c>
      <c r="Y6" s="369">
        <v>-0.78566879604168605</v>
      </c>
      <c r="Z6" s="369">
        <v>0.14535368591500064</v>
      </c>
      <c r="AA6" s="369">
        <v>0.78192616335670162</v>
      </c>
      <c r="AB6" s="369">
        <v>0.24250308211363736</v>
      </c>
      <c r="AC6" s="373">
        <v>-1.4986934206539477</v>
      </c>
      <c r="AD6" s="555">
        <v>11435298000189</v>
      </c>
      <c r="AE6" s="370" t="s">
        <v>1794</v>
      </c>
      <c r="AF6" s="370" t="s">
        <v>1795</v>
      </c>
      <c r="AG6" s="374" t="s">
        <v>1445</v>
      </c>
      <c r="AH6" s="374" t="s">
        <v>1796</v>
      </c>
      <c r="AI6" s="374">
        <v>20000</v>
      </c>
      <c r="AJ6" s="374">
        <v>5000</v>
      </c>
      <c r="AK6" s="374">
        <v>0</v>
      </c>
      <c r="AL6" s="691">
        <v>2.5</v>
      </c>
      <c r="AM6" s="691">
        <v>20</v>
      </c>
      <c r="AN6" s="369" t="s">
        <v>1797</v>
      </c>
      <c r="AO6" s="367" t="s">
        <v>1324</v>
      </c>
      <c r="AP6" s="370" t="s">
        <v>1799</v>
      </c>
      <c r="AQ6" s="376" t="s">
        <v>659</v>
      </c>
      <c r="AR6" s="369">
        <v>3.3340000000000002E-3</v>
      </c>
      <c r="AS6" s="369">
        <v>3.3340000000000002E-3</v>
      </c>
      <c r="AT6" s="369" t="s">
        <v>1421</v>
      </c>
      <c r="AW6" s="680"/>
      <c r="AX6" s="681"/>
      <c r="AY6" s="681"/>
      <c r="AZ6" s="681"/>
      <c r="BA6" s="681"/>
      <c r="BB6" s="692"/>
      <c r="BC6" s="681"/>
      <c r="BD6" s="681"/>
      <c r="BE6" s="681"/>
      <c r="BF6" s="681"/>
      <c r="BG6" s="693"/>
      <c r="BH6" s="682"/>
      <c r="BI6" s="683"/>
      <c r="BJ6" s="683"/>
      <c r="BK6" s="683"/>
      <c r="BL6" s="218"/>
      <c r="BM6" s="682"/>
      <c r="BN6" s="682"/>
      <c r="BO6" s="682"/>
      <c r="BP6" s="682"/>
      <c r="BQ6" s="682"/>
      <c r="BR6" s="682"/>
      <c r="BS6" s="682"/>
      <c r="BT6" s="682"/>
      <c r="BU6" s="682"/>
      <c r="BV6" s="684"/>
      <c r="BW6" s="681"/>
      <c r="BX6"/>
      <c r="BZ6"/>
    </row>
    <row r="7" spans="2:107" ht="18.75">
      <c r="B7" s="363" t="s">
        <v>1603</v>
      </c>
      <c r="C7" s="364">
        <v>826901000137</v>
      </c>
      <c r="D7" s="365" t="s">
        <v>11</v>
      </c>
      <c r="E7" s="365" t="s">
        <v>620</v>
      </c>
      <c r="F7" s="365" t="s">
        <v>672</v>
      </c>
      <c r="G7" s="366" t="s">
        <v>738</v>
      </c>
      <c r="H7" s="366" t="s">
        <v>34</v>
      </c>
      <c r="I7" s="366" t="s">
        <v>1304</v>
      </c>
      <c r="J7" s="366" t="s">
        <v>608</v>
      </c>
      <c r="K7" s="367" t="s">
        <v>48</v>
      </c>
      <c r="L7" s="368" t="s">
        <v>1421</v>
      </c>
      <c r="M7" s="368" t="s">
        <v>1421</v>
      </c>
      <c r="N7" s="367">
        <v>7552</v>
      </c>
      <c r="O7" s="367" t="s">
        <v>1321</v>
      </c>
      <c r="P7" s="371">
        <v>34976</v>
      </c>
      <c r="Q7" s="372">
        <v>30.677064000000001</v>
      </c>
      <c r="R7" s="372">
        <v>34.116384857142847</v>
      </c>
      <c r="S7" s="367">
        <v>0</v>
      </c>
      <c r="T7" s="369">
        <v>9.1041916234968046E-2</v>
      </c>
      <c r="U7" s="369">
        <v>0.95835755462155192</v>
      </c>
      <c r="V7" s="369">
        <v>0.10706641142684736</v>
      </c>
      <c r="W7" s="369">
        <v>0.95372097132199385</v>
      </c>
      <c r="X7" s="369">
        <v>0.13675482982086784</v>
      </c>
      <c r="Y7" s="369">
        <v>0.92725276163958859</v>
      </c>
      <c r="Z7" s="369">
        <v>0.15388509013155449</v>
      </c>
      <c r="AA7" s="369">
        <v>0.82782061814882935</v>
      </c>
      <c r="AB7" s="369">
        <v>1.3952931606092409E-3</v>
      </c>
      <c r="AC7" s="373">
        <v>-3.7234942193341714</v>
      </c>
      <c r="AD7" s="555">
        <v>9329721000114</v>
      </c>
      <c r="AE7" s="370" t="s">
        <v>1800</v>
      </c>
      <c r="AF7" s="370" t="s">
        <v>1801</v>
      </c>
      <c r="AG7" s="374" t="s">
        <v>59</v>
      </c>
      <c r="AH7" s="374" t="s">
        <v>1802</v>
      </c>
      <c r="AI7" s="374">
        <v>1</v>
      </c>
      <c r="AJ7" s="374">
        <v>1</v>
      </c>
      <c r="AK7" s="374">
        <v>1</v>
      </c>
      <c r="AL7" s="691">
        <v>1.5</v>
      </c>
      <c r="AM7" s="691">
        <v>0</v>
      </c>
      <c r="AN7" s="369" t="s">
        <v>1803</v>
      </c>
      <c r="AO7" s="367" t="s">
        <v>1324</v>
      </c>
      <c r="AP7" s="370" t="s">
        <v>1804</v>
      </c>
      <c r="AQ7" s="376" t="s">
        <v>1798</v>
      </c>
      <c r="AR7" s="369">
        <v>0</v>
      </c>
      <c r="AS7" s="369">
        <v>0</v>
      </c>
      <c r="AT7" s="369" t="s">
        <v>1421</v>
      </c>
      <c r="AW7" s="198"/>
      <c r="AX7" s="198"/>
      <c r="AY7" s="184"/>
      <c r="AZ7" s="184"/>
      <c r="BA7" s="184"/>
      <c r="BB7" s="184"/>
      <c r="BC7" s="184"/>
      <c r="BD7" s="184"/>
      <c r="BE7" s="184"/>
      <c r="BF7" s="184"/>
      <c r="BG7" s="186"/>
      <c r="BH7" s="186"/>
      <c r="BI7" s="199"/>
      <c r="BJ7" s="199"/>
      <c r="BK7" s="199"/>
      <c r="BL7" s="218"/>
      <c r="BM7" s="186"/>
      <c r="BN7" s="186"/>
      <c r="BO7" s="186"/>
      <c r="BP7" s="186"/>
      <c r="BQ7" s="186"/>
      <c r="BR7" s="186"/>
      <c r="BS7" s="186"/>
      <c r="BT7" s="186"/>
      <c r="BU7" s="186"/>
      <c r="BV7" s="189"/>
      <c r="BW7" s="184"/>
      <c r="BX7"/>
      <c r="BZ7"/>
    </row>
    <row r="8" spans="2:107" ht="18.75">
      <c r="B8" s="363" t="s">
        <v>478</v>
      </c>
      <c r="C8" s="364">
        <v>74326471000120</v>
      </c>
      <c r="D8" s="365" t="s">
        <v>11</v>
      </c>
      <c r="E8" s="365" t="s">
        <v>661</v>
      </c>
      <c r="F8" s="365" t="s">
        <v>1421</v>
      </c>
      <c r="G8" s="366" t="s">
        <v>1421</v>
      </c>
      <c r="H8" s="366" t="s">
        <v>34</v>
      </c>
      <c r="I8" s="366" t="s">
        <v>34</v>
      </c>
      <c r="J8" s="366" t="s">
        <v>611</v>
      </c>
      <c r="K8" s="367" t="s">
        <v>48</v>
      </c>
      <c r="L8" s="368" t="s">
        <v>1421</v>
      </c>
      <c r="M8" s="368" t="s">
        <v>1418</v>
      </c>
      <c r="N8" s="367">
        <v>14761</v>
      </c>
      <c r="O8" s="367" t="s">
        <v>1321</v>
      </c>
      <c r="P8" s="371">
        <v>34613</v>
      </c>
      <c r="Q8" s="372">
        <v>13.334429999999999</v>
      </c>
      <c r="R8" s="372">
        <v>22.366921551587303</v>
      </c>
      <c r="S8" s="367">
        <v>3</v>
      </c>
      <c r="T8" s="369">
        <v>-0.17166588255843029</v>
      </c>
      <c r="U8" s="369">
        <v>-1.8070500075596911</v>
      </c>
      <c r="V8" s="369">
        <v>-0.147523698364733</v>
      </c>
      <c r="W8" s="369">
        <v>-1.3141044238094801</v>
      </c>
      <c r="X8" s="369">
        <v>-0.18760785925847756</v>
      </c>
      <c r="Y8" s="369">
        <v>-1.272056759023289</v>
      </c>
      <c r="Z8" s="369">
        <v>0.17778485367874097</v>
      </c>
      <c r="AA8" s="369">
        <v>0.95638874009182628</v>
      </c>
      <c r="AB8" s="369">
        <v>0.14247847252247461</v>
      </c>
      <c r="AC8" s="373">
        <v>-1.8233314213023073</v>
      </c>
      <c r="AD8" s="555">
        <v>0</v>
      </c>
      <c r="AE8" s="370" t="s">
        <v>1805</v>
      </c>
      <c r="AF8" s="370" t="s">
        <v>1806</v>
      </c>
      <c r="AG8" s="374" t="s">
        <v>719</v>
      </c>
      <c r="AH8" s="374" t="s">
        <v>1802</v>
      </c>
      <c r="AI8" s="374">
        <v>100</v>
      </c>
      <c r="AJ8" s="374">
        <v>100</v>
      </c>
      <c r="AK8" s="374">
        <v>100</v>
      </c>
      <c r="AL8" s="691">
        <v>0.5</v>
      </c>
      <c r="AM8" s="691">
        <v>0</v>
      </c>
      <c r="AN8" s="369" t="s">
        <v>1807</v>
      </c>
      <c r="AO8" s="367" t="s">
        <v>1324</v>
      </c>
      <c r="AP8" s="370" t="s">
        <v>1804</v>
      </c>
      <c r="AQ8" s="376" t="s">
        <v>660</v>
      </c>
      <c r="AR8" s="369">
        <v>1.33333333333333E-3</v>
      </c>
      <c r="AS8" s="369">
        <v>1.33333333333333E-3</v>
      </c>
      <c r="AT8" s="369" t="s">
        <v>1421</v>
      </c>
      <c r="AW8" s="198"/>
      <c r="AX8" s="198"/>
      <c r="AY8" s="184"/>
      <c r="AZ8" s="184"/>
      <c r="BA8" s="184"/>
      <c r="BB8" s="184"/>
      <c r="BC8" s="184"/>
      <c r="BD8" s="184"/>
      <c r="BE8" s="184"/>
      <c r="BF8" s="184"/>
      <c r="BG8" s="186"/>
      <c r="BH8" s="186"/>
      <c r="BI8" s="199"/>
      <c r="BJ8" s="199"/>
      <c r="BK8" s="199"/>
      <c r="BL8" s="218"/>
      <c r="BM8" s="186"/>
      <c r="BN8" s="186"/>
      <c r="BO8" s="186"/>
      <c r="BP8" s="186"/>
      <c r="BQ8" s="186"/>
      <c r="BR8" s="186"/>
      <c r="BS8" s="186"/>
      <c r="BT8" s="186"/>
      <c r="BU8" s="186"/>
      <c r="BV8" s="189"/>
      <c r="BW8" s="184"/>
      <c r="BX8"/>
      <c r="BZ8"/>
    </row>
    <row r="9" spans="2:107" ht="18.75">
      <c r="B9" s="363" t="s">
        <v>1274</v>
      </c>
      <c r="C9" s="364">
        <v>817677000117</v>
      </c>
      <c r="D9" s="365" t="s">
        <v>11</v>
      </c>
      <c r="E9" s="365" t="s">
        <v>620</v>
      </c>
      <c r="F9" s="365" t="s">
        <v>663</v>
      </c>
      <c r="G9" s="366" t="s">
        <v>738</v>
      </c>
      <c r="H9" s="366" t="s">
        <v>34</v>
      </c>
      <c r="I9" s="366" t="s">
        <v>1421</v>
      </c>
      <c r="J9" s="366" t="s">
        <v>608</v>
      </c>
      <c r="K9" s="367" t="s">
        <v>48</v>
      </c>
      <c r="L9" s="368" t="s">
        <v>1421</v>
      </c>
      <c r="M9" s="368" t="s">
        <v>34</v>
      </c>
      <c r="N9" s="367">
        <v>17949</v>
      </c>
      <c r="O9" s="367" t="s">
        <v>1321</v>
      </c>
      <c r="P9" s="371">
        <v>34976</v>
      </c>
      <c r="Q9" s="372">
        <v>455.82248099999998</v>
      </c>
      <c r="R9" s="372">
        <v>339.33884005158711</v>
      </c>
      <c r="S9" s="367">
        <v>1</v>
      </c>
      <c r="T9" s="369">
        <v>0.10660257541357621</v>
      </c>
      <c r="U9" s="369">
        <v>1.1221576578643542</v>
      </c>
      <c r="V9" s="369">
        <v>0.12440695878944297</v>
      </c>
      <c r="W9" s="369">
        <v>1.1081862555648421</v>
      </c>
      <c r="X9" s="369">
        <v>0.19469853725312114</v>
      </c>
      <c r="Y9" s="369">
        <v>1.3201344083541577</v>
      </c>
      <c r="Z9" s="369">
        <v>0.21197946174322091</v>
      </c>
      <c r="AA9" s="369">
        <v>1.1403376955175626</v>
      </c>
      <c r="AB9" s="369">
        <v>4.1470179296912314E-3</v>
      </c>
      <c r="AC9" s="373">
        <v>2.9286541680553735</v>
      </c>
      <c r="AD9" s="555">
        <v>0</v>
      </c>
      <c r="AE9" s="370" t="s">
        <v>1808</v>
      </c>
      <c r="AF9" s="370" t="s">
        <v>1809</v>
      </c>
      <c r="AG9" s="374" t="s">
        <v>728</v>
      </c>
      <c r="AH9" s="374" t="s">
        <v>1802</v>
      </c>
      <c r="AI9" s="374">
        <v>0</v>
      </c>
      <c r="AJ9" s="374">
        <v>0</v>
      </c>
      <c r="AK9" s="374">
        <v>0</v>
      </c>
      <c r="AL9" s="691">
        <v>0.45</v>
      </c>
      <c r="AM9" s="691">
        <v>0</v>
      </c>
      <c r="AN9" s="369" t="s">
        <v>1803</v>
      </c>
      <c r="AO9" s="367" t="s">
        <v>1324</v>
      </c>
      <c r="AP9" s="370" t="s">
        <v>1804</v>
      </c>
      <c r="AQ9" s="376" t="s">
        <v>662</v>
      </c>
      <c r="AR9" s="369">
        <v>1.1999999999999999E-3</v>
      </c>
      <c r="AS9" s="369">
        <v>1.1999999999999999E-3</v>
      </c>
      <c r="AT9" s="369" t="s">
        <v>1421</v>
      </c>
      <c r="AW9" s="198"/>
      <c r="AX9" s="198"/>
      <c r="AY9" s="184"/>
      <c r="AZ9" s="184"/>
      <c r="BA9" s="184"/>
      <c r="BB9" s="184"/>
      <c r="BC9" s="184"/>
      <c r="BD9" s="184"/>
      <c r="BE9" s="184"/>
      <c r="BF9" s="184"/>
      <c r="BG9" s="186"/>
      <c r="BH9" s="186"/>
      <c r="BI9" s="199"/>
      <c r="BJ9" s="199"/>
      <c r="BK9" s="199"/>
      <c r="BL9" s="218"/>
      <c r="BM9" s="186"/>
      <c r="BN9" s="186"/>
      <c r="BO9" s="186"/>
      <c r="BP9" s="186"/>
      <c r="BQ9" s="186"/>
      <c r="BR9" s="186"/>
      <c r="BS9" s="186"/>
      <c r="BT9" s="186"/>
      <c r="BU9" s="186"/>
      <c r="BV9" s="189"/>
      <c r="BW9" s="184"/>
      <c r="BX9"/>
      <c r="BZ9"/>
    </row>
    <row r="10" spans="2:107" ht="18.75">
      <c r="B10" s="363" t="s">
        <v>1279</v>
      </c>
      <c r="C10" s="364">
        <v>819889000133</v>
      </c>
      <c r="D10" s="365" t="s">
        <v>14</v>
      </c>
      <c r="E10" s="365" t="s">
        <v>15</v>
      </c>
      <c r="F10" s="365" t="s">
        <v>17</v>
      </c>
      <c r="G10" s="366" t="s">
        <v>1421</v>
      </c>
      <c r="H10" s="366" t="s">
        <v>34</v>
      </c>
      <c r="I10" s="366" t="s">
        <v>34</v>
      </c>
      <c r="J10" s="366" t="s">
        <v>611</v>
      </c>
      <c r="K10" s="367" t="s">
        <v>49</v>
      </c>
      <c r="L10" s="368" t="s">
        <v>1421</v>
      </c>
      <c r="M10" s="368" t="s">
        <v>1418</v>
      </c>
      <c r="N10" s="367">
        <v>17973</v>
      </c>
      <c r="O10" s="367" t="s">
        <v>1321</v>
      </c>
      <c r="P10" s="371">
        <v>34976</v>
      </c>
      <c r="Q10" s="372">
        <v>79.299595999999994</v>
      </c>
      <c r="R10" s="372">
        <v>89.333124317460303</v>
      </c>
      <c r="S10" s="367">
        <v>1</v>
      </c>
      <c r="T10" s="369">
        <v>-4.2041248722183955E-2</v>
      </c>
      <c r="U10" s="369">
        <v>-0.44254943200716124</v>
      </c>
      <c r="V10" s="369">
        <v>-2.167805756247343E-2</v>
      </c>
      <c r="W10" s="369">
        <v>-0.19310274659744459</v>
      </c>
      <c r="X10" s="369">
        <v>-5.2942966001223279E-2</v>
      </c>
      <c r="Y10" s="369">
        <v>-0.35897460805098458</v>
      </c>
      <c r="Z10" s="369">
        <v>0.27932582507899562</v>
      </c>
      <c r="AA10" s="369">
        <v>1.5026256083948666</v>
      </c>
      <c r="AB10" s="369">
        <v>0.1719145528055239</v>
      </c>
      <c r="AC10" s="373">
        <v>-0.77910702044313551</v>
      </c>
      <c r="AD10" s="555">
        <v>0</v>
      </c>
      <c r="AE10" s="370" t="s">
        <v>1808</v>
      </c>
      <c r="AF10" s="370" t="s">
        <v>1809</v>
      </c>
      <c r="AG10" s="374" t="s">
        <v>728</v>
      </c>
      <c r="AH10" s="374" t="s">
        <v>1802</v>
      </c>
      <c r="AI10" s="374">
        <v>5000</v>
      </c>
      <c r="AJ10" s="374">
        <v>100</v>
      </c>
      <c r="AK10" s="374">
        <v>1000</v>
      </c>
      <c r="AL10" s="691">
        <v>1</v>
      </c>
      <c r="AM10" s="691">
        <v>0</v>
      </c>
      <c r="AN10" s="369" t="s">
        <v>1810</v>
      </c>
      <c r="AO10" s="367" t="s">
        <v>1324</v>
      </c>
      <c r="AP10" s="370" t="s">
        <v>1811</v>
      </c>
      <c r="AQ10" s="376" t="s">
        <v>17</v>
      </c>
      <c r="AR10" s="369">
        <v>2.66666666666667E-3</v>
      </c>
      <c r="AS10" s="369">
        <v>2.66666666666667E-3</v>
      </c>
      <c r="AT10" s="369" t="s">
        <v>1421</v>
      </c>
      <c r="AW10" s="198"/>
      <c r="AX10" s="198"/>
      <c r="AY10" s="184"/>
      <c r="AZ10" s="184"/>
      <c r="BA10" s="184"/>
      <c r="BB10" s="184"/>
      <c r="BC10" s="184"/>
      <c r="BD10" s="184"/>
      <c r="BE10" s="184"/>
      <c r="BF10" s="184"/>
      <c r="BG10" s="186"/>
      <c r="BH10" s="186"/>
      <c r="BI10" s="199"/>
      <c r="BJ10" s="199"/>
      <c r="BK10" s="199"/>
      <c r="BL10" s="218"/>
      <c r="BM10" s="186"/>
      <c r="BN10" s="186"/>
      <c r="BO10" s="186"/>
      <c r="BP10" s="186"/>
      <c r="BQ10" s="186"/>
      <c r="BR10" s="186"/>
      <c r="BS10" s="186"/>
      <c r="BT10" s="186"/>
      <c r="BU10" s="186"/>
      <c r="BV10" s="189"/>
      <c r="BW10" s="184"/>
      <c r="BX10"/>
      <c r="BZ10"/>
    </row>
    <row r="11" spans="2:107" ht="18.75">
      <c r="B11" s="363" t="s">
        <v>476</v>
      </c>
      <c r="C11" s="364">
        <v>807777000162</v>
      </c>
      <c r="D11" s="365" t="s">
        <v>11</v>
      </c>
      <c r="E11" s="365" t="s">
        <v>620</v>
      </c>
      <c r="F11" s="365" t="s">
        <v>663</v>
      </c>
      <c r="G11" s="366" t="s">
        <v>738</v>
      </c>
      <c r="H11" s="366" t="s">
        <v>34</v>
      </c>
      <c r="I11" s="366" t="s">
        <v>1304</v>
      </c>
      <c r="J11" s="366" t="s">
        <v>608</v>
      </c>
      <c r="K11" s="367" t="s">
        <v>48</v>
      </c>
      <c r="L11" s="368" t="s">
        <v>1421</v>
      </c>
      <c r="M11" s="368" t="s">
        <v>1418</v>
      </c>
      <c r="N11" s="367">
        <v>19119</v>
      </c>
      <c r="O11" s="367" t="s">
        <v>1321</v>
      </c>
      <c r="P11" s="371">
        <v>34974</v>
      </c>
      <c r="Q11" s="372">
        <v>769.74825599999997</v>
      </c>
      <c r="R11" s="372">
        <v>390.5017934642857</v>
      </c>
      <c r="S11" s="367">
        <v>0</v>
      </c>
      <c r="T11" s="369">
        <v>9.5739185343012068E-2</v>
      </c>
      <c r="U11" s="369">
        <v>1.0078036067473242</v>
      </c>
      <c r="V11" s="369">
        <v>0.11377471718652732</v>
      </c>
      <c r="W11" s="369">
        <v>1.0134768910337346</v>
      </c>
      <c r="X11" s="369">
        <v>0.15351895876097932</v>
      </c>
      <c r="Y11" s="369">
        <v>1.0409202999383238</v>
      </c>
      <c r="Z11" s="369">
        <v>0.18280552287947049</v>
      </c>
      <c r="AA11" s="369">
        <v>0.98339729223755801</v>
      </c>
      <c r="AB11" s="369">
        <v>1.3007615311115815E-3</v>
      </c>
      <c r="AC11" s="373">
        <v>1.1631184546040814</v>
      </c>
      <c r="AD11" s="555">
        <v>0</v>
      </c>
      <c r="AE11" s="370" t="s">
        <v>1812</v>
      </c>
      <c r="AF11" s="370" t="s">
        <v>1813</v>
      </c>
      <c r="AG11" s="374" t="s">
        <v>741</v>
      </c>
      <c r="AH11" s="374" t="s">
        <v>1802</v>
      </c>
      <c r="AI11" s="374">
        <v>1</v>
      </c>
      <c r="AJ11" s="374">
        <v>1</v>
      </c>
      <c r="AK11" s="374">
        <v>1</v>
      </c>
      <c r="AL11" s="691">
        <v>0.25</v>
      </c>
      <c r="AM11" s="691">
        <v>0</v>
      </c>
      <c r="AN11" s="369" t="s">
        <v>1803</v>
      </c>
      <c r="AO11" s="367" t="s">
        <v>1324</v>
      </c>
      <c r="AP11" s="370" t="s">
        <v>1804</v>
      </c>
      <c r="AQ11" s="376" t="s">
        <v>11</v>
      </c>
      <c r="AR11" s="369">
        <v>3.33333333333333E-4</v>
      </c>
      <c r="AS11" s="369">
        <v>3.33333333333333E-4</v>
      </c>
      <c r="AT11" s="369" t="s">
        <v>1421</v>
      </c>
      <c r="AW11" s="198"/>
      <c r="AX11" s="198"/>
      <c r="AY11" s="184"/>
      <c r="AZ11" s="184"/>
      <c r="BA11" s="184"/>
      <c r="BB11" s="184"/>
      <c r="BC11" s="184"/>
      <c r="BD11" s="184"/>
      <c r="BE11" s="184"/>
      <c r="BF11" s="184"/>
      <c r="BG11" s="186"/>
      <c r="BH11" s="186"/>
      <c r="BI11" s="199"/>
      <c r="BJ11" s="199"/>
      <c r="BK11" s="199"/>
      <c r="BL11" s="218"/>
      <c r="BM11" s="186"/>
      <c r="BN11" s="186"/>
      <c r="BO11" s="186"/>
      <c r="BP11" s="186"/>
      <c r="BQ11" s="186"/>
      <c r="BR11" s="186"/>
      <c r="BS11" s="186"/>
      <c r="BT11" s="186"/>
      <c r="BU11" s="186"/>
      <c r="BV11" s="189"/>
      <c r="BW11" s="184"/>
      <c r="BX11"/>
      <c r="BZ11"/>
    </row>
    <row r="12" spans="2:107" ht="18.75">
      <c r="B12" s="363" t="s">
        <v>1620</v>
      </c>
      <c r="C12" s="364">
        <v>828035000113</v>
      </c>
      <c r="D12" s="365" t="s">
        <v>11</v>
      </c>
      <c r="E12" s="365" t="s">
        <v>620</v>
      </c>
      <c r="F12" s="365" t="s">
        <v>692</v>
      </c>
      <c r="G12" s="366" t="s">
        <v>738</v>
      </c>
      <c r="H12" s="366" t="s">
        <v>34</v>
      </c>
      <c r="I12" s="366" t="s">
        <v>1304</v>
      </c>
      <c r="J12" s="366" t="s">
        <v>608</v>
      </c>
      <c r="K12" s="367" t="s">
        <v>48</v>
      </c>
      <c r="L12" s="368" t="s">
        <v>1421</v>
      </c>
      <c r="M12" s="368" t="s">
        <v>1421</v>
      </c>
      <c r="N12" s="367">
        <v>20583</v>
      </c>
      <c r="O12" s="367" t="s">
        <v>1324</v>
      </c>
      <c r="P12" s="371">
        <v>34980</v>
      </c>
      <c r="Q12" s="372">
        <v>0</v>
      </c>
      <c r="R12" s="372">
        <v>46.36262333333336</v>
      </c>
      <c r="S12" s="367">
        <v>1</v>
      </c>
      <c r="T12" s="369">
        <v>2.2246472864894784E-2</v>
      </c>
      <c r="U12" s="369">
        <v>0.23417867522395697</v>
      </c>
      <c r="V12" s="369">
        <v>3.7492266770397853E-2</v>
      </c>
      <c r="W12" s="369">
        <v>0.33397179007683536</v>
      </c>
      <c r="X12" s="369">
        <v>8.8269469004475187E-2</v>
      </c>
      <c r="Y12" s="369">
        <v>0.59850251000327181</v>
      </c>
      <c r="Z12" s="369">
        <v>8.4635934655603373E-2</v>
      </c>
      <c r="AA12" s="369">
        <v>0.4552966871859333</v>
      </c>
      <c r="AB12" s="369">
        <v>2.326336649496219E-2</v>
      </c>
      <c r="AC12" s="373">
        <v>-3.2140451679874569</v>
      </c>
      <c r="AD12" s="555">
        <v>42046759000155</v>
      </c>
      <c r="AE12" s="370" t="s">
        <v>1815</v>
      </c>
      <c r="AF12" s="370" t="s">
        <v>1816</v>
      </c>
      <c r="AG12" s="374" t="s">
        <v>1444</v>
      </c>
      <c r="AH12" s="374" t="s">
        <v>1802</v>
      </c>
      <c r="AI12" s="374">
        <v>1000</v>
      </c>
      <c r="AJ12" s="374">
        <v>1000</v>
      </c>
      <c r="AK12" s="374">
        <v>1000</v>
      </c>
      <c r="AL12" s="691">
        <v>2</v>
      </c>
      <c r="AM12" s="691">
        <v>20</v>
      </c>
      <c r="AN12" s="369" t="s">
        <v>1817</v>
      </c>
      <c r="AO12" s="367" t="s">
        <v>1324</v>
      </c>
      <c r="AP12" s="370" t="s">
        <v>1818</v>
      </c>
      <c r="AQ12" s="376" t="s">
        <v>664</v>
      </c>
      <c r="AR12" s="369">
        <v>1.06666666666667E-3</v>
      </c>
      <c r="AS12" s="369">
        <v>1.06666666666667E-3</v>
      </c>
      <c r="AT12" s="369" t="s">
        <v>1421</v>
      </c>
      <c r="AW12" s="198"/>
      <c r="AX12" s="198"/>
      <c r="AY12" s="184"/>
      <c r="AZ12" s="184"/>
      <c r="BA12" s="184"/>
      <c r="BB12" s="184"/>
      <c r="BC12" s="184"/>
      <c r="BD12" s="184"/>
      <c r="BE12" s="184"/>
      <c r="BF12" s="184"/>
      <c r="BG12" s="186"/>
      <c r="BH12" s="186"/>
      <c r="BI12" s="199"/>
      <c r="BJ12" s="199"/>
      <c r="BK12" s="199"/>
      <c r="BL12" s="218"/>
      <c r="BM12" s="186"/>
      <c r="BN12" s="186"/>
      <c r="BO12" s="186"/>
      <c r="BP12" s="186"/>
      <c r="BQ12" s="186"/>
      <c r="BR12" s="186"/>
      <c r="BS12" s="186"/>
      <c r="BT12" s="186"/>
      <c r="BU12" s="186"/>
      <c r="BV12" s="189"/>
      <c r="BW12" s="184"/>
      <c r="BX12"/>
      <c r="BZ12"/>
    </row>
    <row r="13" spans="2:107" ht="18.75">
      <c r="B13" s="363" t="s">
        <v>1602</v>
      </c>
      <c r="C13" s="364">
        <v>832453000184</v>
      </c>
      <c r="D13" s="365" t="s">
        <v>11</v>
      </c>
      <c r="E13" s="365" t="s">
        <v>1421</v>
      </c>
      <c r="F13" s="365" t="s">
        <v>1421</v>
      </c>
      <c r="G13" s="366" t="s">
        <v>1421</v>
      </c>
      <c r="H13" s="366" t="s">
        <v>34</v>
      </c>
      <c r="I13" s="366" t="s">
        <v>1421</v>
      </c>
      <c r="J13" s="366" t="s">
        <v>1421</v>
      </c>
      <c r="K13" s="367" t="s">
        <v>48</v>
      </c>
      <c r="L13" s="368" t="s">
        <v>1421</v>
      </c>
      <c r="M13" s="368" t="s">
        <v>1421</v>
      </c>
      <c r="N13" s="367">
        <v>21369</v>
      </c>
      <c r="O13" s="367" t="s">
        <v>1321</v>
      </c>
      <c r="P13" s="371">
        <v>34976</v>
      </c>
      <c r="Q13" s="372">
        <v>4.7092229999999997</v>
      </c>
      <c r="R13" s="372">
        <v>4.7831378730158729</v>
      </c>
      <c r="S13" s="367">
        <v>0</v>
      </c>
      <c r="T13" s="369">
        <v>8.4225244175704317E-2</v>
      </c>
      <c r="U13" s="369">
        <v>0.88660149504441532</v>
      </c>
      <c r="V13" s="369">
        <v>9.8881922521252053E-2</v>
      </c>
      <c r="W13" s="369">
        <v>0.88081557919393449</v>
      </c>
      <c r="X13" s="369">
        <v>0.12028838468016056</v>
      </c>
      <c r="Y13" s="369">
        <v>0.81560363925679924</v>
      </c>
      <c r="Z13" s="369">
        <v>0.14496827136388024</v>
      </c>
      <c r="AA13" s="369">
        <v>0.77985283635874947</v>
      </c>
      <c r="AB13" s="369">
        <v>1.3080489651591939E-3</v>
      </c>
      <c r="AC13" s="373">
        <v>-10.228863964409737</v>
      </c>
      <c r="AD13" s="555">
        <v>0</v>
      </c>
      <c r="AE13" s="370" t="s">
        <v>1800</v>
      </c>
      <c r="AF13" s="370" t="s">
        <v>1801</v>
      </c>
      <c r="AG13" s="374" t="s">
        <v>59</v>
      </c>
      <c r="AH13" s="374" t="s">
        <v>1802</v>
      </c>
      <c r="AI13" s="374">
        <v>1</v>
      </c>
      <c r="AJ13" s="374">
        <v>1</v>
      </c>
      <c r="AK13" s="374">
        <v>1</v>
      </c>
      <c r="AL13" s="691">
        <v>0.5</v>
      </c>
      <c r="AM13" s="691">
        <v>0</v>
      </c>
      <c r="AN13" s="369" t="s">
        <v>1803</v>
      </c>
      <c r="AO13" s="367" t="s">
        <v>1324</v>
      </c>
      <c r="AP13" s="370" t="s">
        <v>1804</v>
      </c>
      <c r="AQ13" s="376" t="s">
        <v>1798</v>
      </c>
      <c r="AR13" s="369">
        <v>0</v>
      </c>
      <c r="AS13" s="369">
        <v>0</v>
      </c>
      <c r="AT13" s="369" t="s">
        <v>1421</v>
      </c>
      <c r="AW13" s="198"/>
      <c r="AX13" s="198"/>
      <c r="AY13" s="184"/>
      <c r="AZ13" s="184"/>
      <c r="BA13" s="184"/>
      <c r="BB13" s="184"/>
      <c r="BC13" s="184"/>
      <c r="BD13" s="184"/>
      <c r="BE13" s="184"/>
      <c r="BF13" s="184"/>
      <c r="BG13" s="186"/>
      <c r="BH13" s="186"/>
      <c r="BI13" s="199"/>
      <c r="BJ13" s="199"/>
      <c r="BK13" s="199"/>
      <c r="BL13" s="218"/>
      <c r="BM13" s="186"/>
      <c r="BN13" s="186"/>
      <c r="BO13" s="186"/>
      <c r="BP13" s="186"/>
      <c r="BQ13" s="186"/>
      <c r="BR13" s="186"/>
      <c r="BS13" s="186"/>
      <c r="BT13" s="186"/>
      <c r="BU13" s="186"/>
      <c r="BV13" s="189"/>
      <c r="BW13" s="184"/>
      <c r="BX13"/>
      <c r="BZ13"/>
    </row>
    <row r="14" spans="2:107" ht="18.75">
      <c r="B14" s="363" t="s">
        <v>151</v>
      </c>
      <c r="C14" s="364">
        <v>888897000131</v>
      </c>
      <c r="D14" s="365" t="s">
        <v>13</v>
      </c>
      <c r="E14" s="365" t="s">
        <v>616</v>
      </c>
      <c r="F14" s="365" t="s">
        <v>617</v>
      </c>
      <c r="G14" s="366" t="s">
        <v>34</v>
      </c>
      <c r="H14" s="366" t="s">
        <v>1337</v>
      </c>
      <c r="I14" s="366" t="s">
        <v>34</v>
      </c>
      <c r="J14" s="366" t="s">
        <v>608</v>
      </c>
      <c r="K14" s="367" t="s">
        <v>48</v>
      </c>
      <c r="L14" s="368" t="s">
        <v>1421</v>
      </c>
      <c r="M14" s="368" t="s">
        <v>34</v>
      </c>
      <c r="N14" s="367">
        <v>22780</v>
      </c>
      <c r="O14" s="367" t="s">
        <v>1321</v>
      </c>
      <c r="P14" s="371">
        <v>35005</v>
      </c>
      <c r="Q14" s="372">
        <v>61.055247000000001</v>
      </c>
      <c r="R14" s="372">
        <v>36.389355674603159</v>
      </c>
      <c r="S14" s="367">
        <v>1</v>
      </c>
      <c r="T14" s="369">
        <v>0.13567867482540574</v>
      </c>
      <c r="U14" s="369">
        <v>1.4282287587662417</v>
      </c>
      <c r="V14" s="369">
        <v>0.15264709811166077</v>
      </c>
      <c r="W14" s="369">
        <v>1.3597423948406597</v>
      </c>
      <c r="X14" s="369">
        <v>0.19943022791230103</v>
      </c>
      <c r="Y14" s="369">
        <v>1.3522171745474678</v>
      </c>
      <c r="Z14" s="369">
        <v>0.22233022501547994</v>
      </c>
      <c r="AA14" s="369">
        <v>1.1960193424076446</v>
      </c>
      <c r="AB14" s="369">
        <v>1.6454546302735525E-2</v>
      </c>
      <c r="AC14" s="373">
        <v>2.4543563781089754</v>
      </c>
      <c r="AD14" s="555">
        <v>0</v>
      </c>
      <c r="AE14" s="370" t="s">
        <v>1819</v>
      </c>
      <c r="AF14" s="370" t="s">
        <v>1816</v>
      </c>
      <c r="AG14" s="374" t="s">
        <v>1444</v>
      </c>
      <c r="AH14" s="374" t="s">
        <v>1802</v>
      </c>
      <c r="AI14" s="374">
        <v>1000</v>
      </c>
      <c r="AJ14" s="374">
        <v>1000</v>
      </c>
      <c r="AK14" s="374">
        <v>1000</v>
      </c>
      <c r="AL14" s="691">
        <v>1.5</v>
      </c>
      <c r="AM14" s="691">
        <v>20</v>
      </c>
      <c r="AN14" s="369" t="s">
        <v>1798</v>
      </c>
      <c r="AO14" s="367" t="s">
        <v>1324</v>
      </c>
      <c r="AP14" s="370" t="s">
        <v>1818</v>
      </c>
      <c r="AQ14" s="376" t="s">
        <v>664</v>
      </c>
      <c r="AR14" s="369">
        <v>5.2500000000000003E-3</v>
      </c>
      <c r="AS14" s="369">
        <v>5.2500000000000003E-3</v>
      </c>
      <c r="AT14" s="369" t="s">
        <v>1421</v>
      </c>
      <c r="AW14" s="198"/>
      <c r="AX14" s="198"/>
      <c r="AY14" s="184"/>
      <c r="AZ14" s="184"/>
      <c r="BA14" s="184"/>
      <c r="BB14" s="184"/>
      <c r="BC14" s="184"/>
      <c r="BD14" s="184"/>
      <c r="BE14" s="184"/>
      <c r="BF14" s="184"/>
      <c r="BG14" s="186"/>
      <c r="BH14" s="186"/>
      <c r="BI14" s="199"/>
      <c r="BJ14" s="199"/>
      <c r="BK14" s="199"/>
      <c r="BL14" s="218"/>
      <c r="BM14" s="186"/>
      <c r="BN14" s="186"/>
      <c r="BO14" s="186"/>
      <c r="BP14" s="186"/>
      <c r="BQ14" s="186"/>
      <c r="BR14" s="186"/>
      <c r="BS14" s="186"/>
      <c r="BT14" s="186"/>
      <c r="BU14" s="186"/>
      <c r="BV14" s="189"/>
      <c r="BW14" s="184"/>
      <c r="BX14"/>
      <c r="BZ14"/>
    </row>
    <row r="15" spans="2:107" ht="18.75">
      <c r="B15" s="363" t="s">
        <v>200</v>
      </c>
      <c r="C15" s="364">
        <v>601692000123</v>
      </c>
      <c r="D15" s="365" t="s">
        <v>14</v>
      </c>
      <c r="E15" s="365" t="s">
        <v>607</v>
      </c>
      <c r="F15" s="365" t="s">
        <v>1421</v>
      </c>
      <c r="G15" s="366" t="s">
        <v>1421</v>
      </c>
      <c r="H15" s="366" t="s">
        <v>34</v>
      </c>
      <c r="I15" s="366" t="s">
        <v>34</v>
      </c>
      <c r="J15" s="366" t="s">
        <v>608</v>
      </c>
      <c r="K15" s="367" t="s">
        <v>48</v>
      </c>
      <c r="L15" s="368" t="s">
        <v>1339</v>
      </c>
      <c r="M15" s="368" t="s">
        <v>34</v>
      </c>
      <c r="N15" s="367">
        <v>24813</v>
      </c>
      <c r="O15" s="367" t="s">
        <v>1321</v>
      </c>
      <c r="P15" s="371">
        <v>37768</v>
      </c>
      <c r="Q15" s="372">
        <v>156.178999</v>
      </c>
      <c r="R15" s="372">
        <v>173.7717561031746</v>
      </c>
      <c r="S15" s="367">
        <v>2</v>
      </c>
      <c r="T15" s="369">
        <v>-6.0171036515196619E-2</v>
      </c>
      <c r="U15" s="369">
        <v>-0.63339360372117703</v>
      </c>
      <c r="V15" s="369">
        <v>-0.16857571090208101</v>
      </c>
      <c r="W15" s="369">
        <v>-1.5016305169868942</v>
      </c>
      <c r="X15" s="369">
        <v>-0.21033440090117106</v>
      </c>
      <c r="Y15" s="369">
        <v>-1.4261518540799538</v>
      </c>
      <c r="Z15" s="369">
        <v>-0.14323455544301456</v>
      </c>
      <c r="AA15" s="369">
        <v>-0.77052635915372236</v>
      </c>
      <c r="AB15" s="369">
        <v>0.29380238755741755</v>
      </c>
      <c r="AC15" s="373">
        <v>-0.95587204270710546</v>
      </c>
      <c r="AD15" s="555">
        <v>9441424000166</v>
      </c>
      <c r="AE15" s="370" t="s">
        <v>1820</v>
      </c>
      <c r="AF15" s="370" t="s">
        <v>1795</v>
      </c>
      <c r="AG15" s="374" t="s">
        <v>1445</v>
      </c>
      <c r="AH15" s="374" t="s">
        <v>1802</v>
      </c>
      <c r="AI15" s="374">
        <v>300000</v>
      </c>
      <c r="AJ15" s="374">
        <v>30000</v>
      </c>
      <c r="AK15" s="374">
        <v>300000</v>
      </c>
      <c r="AL15" s="691">
        <v>2</v>
      </c>
      <c r="AM15" s="691">
        <v>20</v>
      </c>
      <c r="AN15" s="369" t="s">
        <v>1817</v>
      </c>
      <c r="AO15" s="367" t="s">
        <v>1324</v>
      </c>
      <c r="AP15" s="370" t="s">
        <v>1799</v>
      </c>
      <c r="AQ15" s="376" t="s">
        <v>665</v>
      </c>
      <c r="AR15" s="369">
        <v>5.0000000000000001E-3</v>
      </c>
      <c r="AS15" s="369">
        <v>5.0000000000000001E-3</v>
      </c>
      <c r="AT15" s="369" t="s">
        <v>1421</v>
      </c>
      <c r="AW15" s="198"/>
      <c r="AX15" s="198"/>
      <c r="AY15" s="184"/>
      <c r="AZ15" s="184"/>
      <c r="BA15" s="184"/>
      <c r="BB15" s="184"/>
      <c r="BC15" s="184"/>
      <c r="BD15" s="184"/>
      <c r="BE15" s="184"/>
      <c r="BF15" s="184"/>
      <c r="BG15" s="186"/>
      <c r="BH15" s="186"/>
      <c r="BI15" s="199"/>
      <c r="BJ15" s="199"/>
      <c r="BK15" s="199"/>
      <c r="BL15" s="218"/>
      <c r="BM15" s="186"/>
      <c r="BN15" s="186"/>
      <c r="BO15" s="186"/>
      <c r="BP15" s="186"/>
      <c r="BQ15" s="186"/>
      <c r="BR15" s="186"/>
      <c r="BS15" s="186"/>
      <c r="BT15" s="186"/>
      <c r="BU15" s="186"/>
      <c r="BV15" s="189"/>
      <c r="BW15" s="184"/>
      <c r="BX15"/>
      <c r="BZ15"/>
    </row>
    <row r="16" spans="2:107" ht="18.75">
      <c r="B16" s="363" t="s">
        <v>1617</v>
      </c>
      <c r="C16" s="364">
        <v>1221890000124</v>
      </c>
      <c r="D16" s="365" t="s">
        <v>13</v>
      </c>
      <c r="E16" s="365" t="s">
        <v>615</v>
      </c>
      <c r="F16" s="365" t="s">
        <v>619</v>
      </c>
      <c r="G16" s="366" t="s">
        <v>34</v>
      </c>
      <c r="H16" s="366" t="s">
        <v>1338</v>
      </c>
      <c r="I16" s="366" t="s">
        <v>34</v>
      </c>
      <c r="J16" s="366" t="s">
        <v>611</v>
      </c>
      <c r="K16" s="367" t="s">
        <v>48</v>
      </c>
      <c r="L16" s="368" t="s">
        <v>1421</v>
      </c>
      <c r="M16" s="368" t="s">
        <v>1421</v>
      </c>
      <c r="N16" s="367">
        <v>40177</v>
      </c>
      <c r="O16" s="367" t="s">
        <v>1324</v>
      </c>
      <c r="P16" s="371">
        <v>35252</v>
      </c>
      <c r="Q16" s="372">
        <v>842.94919400000003</v>
      </c>
      <c r="R16" s="372">
        <v>895.63061404365089</v>
      </c>
      <c r="S16" s="367">
        <v>1</v>
      </c>
      <c r="T16" s="369">
        <v>0.12947534109913894</v>
      </c>
      <c r="U16" s="369">
        <v>1.3629290376458834</v>
      </c>
      <c r="V16" s="369">
        <v>9.3788018306058651E-2</v>
      </c>
      <c r="W16" s="369">
        <v>0.83544034702548953</v>
      </c>
      <c r="X16" s="369">
        <v>0.1616074375587051</v>
      </c>
      <c r="Y16" s="369">
        <v>1.0957634401219551</v>
      </c>
      <c r="Z16" s="369">
        <v>0.19021748855426646</v>
      </c>
      <c r="AA16" s="369">
        <v>1.0232697581233829</v>
      </c>
      <c r="AB16" s="369">
        <v>8.2879662708075952E-2</v>
      </c>
      <c r="AC16" s="373">
        <v>-0.22289858012167812</v>
      </c>
      <c r="AD16" s="555">
        <v>7455507000189</v>
      </c>
      <c r="AE16" s="370" t="s">
        <v>1821</v>
      </c>
      <c r="AF16" s="370" t="s">
        <v>1801</v>
      </c>
      <c r="AG16" s="374" t="s">
        <v>59</v>
      </c>
      <c r="AH16" s="374" t="s">
        <v>1802</v>
      </c>
      <c r="AI16" s="374">
        <v>5000</v>
      </c>
      <c r="AJ16" s="374">
        <v>2000</v>
      </c>
      <c r="AK16" s="374">
        <v>5000</v>
      </c>
      <c r="AL16" s="691">
        <v>2</v>
      </c>
      <c r="AM16" s="691">
        <v>20</v>
      </c>
      <c r="AN16" s="369" t="s">
        <v>1803</v>
      </c>
      <c r="AO16" s="367" t="s">
        <v>1324</v>
      </c>
      <c r="AP16" s="370" t="s">
        <v>1818</v>
      </c>
      <c r="AQ16" s="376" t="s">
        <v>1798</v>
      </c>
      <c r="AR16" s="369">
        <v>0</v>
      </c>
      <c r="AS16" s="369">
        <v>0</v>
      </c>
      <c r="AT16" s="369" t="s">
        <v>1421</v>
      </c>
      <c r="AW16" s="198"/>
      <c r="AX16" s="198"/>
      <c r="AY16" s="184"/>
      <c r="AZ16" s="184"/>
      <c r="BA16" s="184"/>
      <c r="BB16" s="184"/>
      <c r="BC16" s="184"/>
      <c r="BD16" s="184"/>
      <c r="BE16" s="184"/>
      <c r="BF16" s="184"/>
      <c r="BG16" s="186"/>
      <c r="BH16" s="186"/>
      <c r="BI16" s="199"/>
      <c r="BJ16" s="199"/>
      <c r="BK16" s="199"/>
      <c r="BL16" s="218"/>
      <c r="BM16" s="186"/>
      <c r="BN16" s="186"/>
      <c r="BO16" s="186"/>
      <c r="BP16" s="186"/>
      <c r="BQ16" s="186"/>
      <c r="BR16" s="186"/>
      <c r="BS16" s="186"/>
      <c r="BT16" s="186"/>
      <c r="BU16" s="186"/>
      <c r="BV16" s="189"/>
      <c r="BW16" s="184"/>
      <c r="BX16"/>
      <c r="BZ16"/>
    </row>
    <row r="17" spans="2:78" ht="18.75">
      <c r="B17" s="363" t="s">
        <v>320</v>
      </c>
      <c r="C17" s="364">
        <v>947958000194</v>
      </c>
      <c r="D17" s="365" t="s">
        <v>13</v>
      </c>
      <c r="E17" s="365" t="s">
        <v>615</v>
      </c>
      <c r="F17" s="365" t="s">
        <v>619</v>
      </c>
      <c r="G17" s="366" t="s">
        <v>34</v>
      </c>
      <c r="H17" s="366" t="s">
        <v>1337</v>
      </c>
      <c r="I17" s="366" t="s">
        <v>34</v>
      </c>
      <c r="J17" s="366" t="s">
        <v>611</v>
      </c>
      <c r="K17" s="367" t="s">
        <v>48</v>
      </c>
      <c r="L17" s="368" t="s">
        <v>1421</v>
      </c>
      <c r="M17" s="368" t="s">
        <v>34</v>
      </c>
      <c r="N17" s="367">
        <v>42651</v>
      </c>
      <c r="O17" s="367" t="s">
        <v>1321</v>
      </c>
      <c r="P17" s="371">
        <v>35221</v>
      </c>
      <c r="Q17" s="372">
        <v>82.763544999999993</v>
      </c>
      <c r="R17" s="372">
        <v>112.21809023015877</v>
      </c>
      <c r="S17" s="367">
        <v>1</v>
      </c>
      <c r="T17" s="369">
        <v>9.6576445811801248E-2</v>
      </c>
      <c r="U17" s="369">
        <v>1.016617073429849</v>
      </c>
      <c r="V17" s="369">
        <v>0.11416319517830686</v>
      </c>
      <c r="W17" s="369">
        <v>1.0169373563908868</v>
      </c>
      <c r="X17" s="369">
        <v>0.16050685224592298</v>
      </c>
      <c r="Y17" s="369">
        <v>1.088301028943981</v>
      </c>
      <c r="Z17" s="369">
        <v>0.17881250362102463</v>
      </c>
      <c r="AA17" s="369">
        <v>0.96191695474689531</v>
      </c>
      <c r="AB17" s="369">
        <v>1.1038354769181689E-2</v>
      </c>
      <c r="AC17" s="373">
        <v>0.17225553747947217</v>
      </c>
      <c r="AD17" s="555">
        <v>0</v>
      </c>
      <c r="AE17" s="370" t="s">
        <v>1822</v>
      </c>
      <c r="AF17" s="370" t="s">
        <v>1795</v>
      </c>
      <c r="AG17" s="374" t="s">
        <v>1445</v>
      </c>
      <c r="AH17" s="374" t="s">
        <v>1802</v>
      </c>
      <c r="AI17" s="374">
        <v>50000</v>
      </c>
      <c r="AJ17" s="374">
        <v>5000</v>
      </c>
      <c r="AK17" s="374">
        <v>25000</v>
      </c>
      <c r="AL17" s="691">
        <v>1.5</v>
      </c>
      <c r="AM17" s="691">
        <v>20</v>
      </c>
      <c r="AN17" s="369" t="s">
        <v>1803</v>
      </c>
      <c r="AO17" s="367" t="s">
        <v>1324</v>
      </c>
      <c r="AP17" s="370" t="s">
        <v>1818</v>
      </c>
      <c r="AQ17" s="376" t="s">
        <v>664</v>
      </c>
      <c r="AR17" s="369">
        <v>4.0000000000000001E-3</v>
      </c>
      <c r="AS17" s="369">
        <v>4.0000000000000001E-3</v>
      </c>
      <c r="AT17" s="369" t="s">
        <v>1421</v>
      </c>
      <c r="AW17" s="198"/>
      <c r="AX17" s="198"/>
      <c r="AY17" s="184"/>
      <c r="AZ17" s="184"/>
      <c r="BA17" s="184"/>
      <c r="BB17" s="184"/>
      <c r="BC17" s="184"/>
      <c r="BD17" s="184"/>
      <c r="BE17" s="184"/>
      <c r="BF17" s="184"/>
      <c r="BG17" s="186"/>
      <c r="BH17" s="186"/>
      <c r="BI17" s="199"/>
      <c r="BJ17" s="199"/>
      <c r="BK17" s="199"/>
      <c r="BL17" s="218"/>
      <c r="BM17" s="186"/>
      <c r="BN17" s="186"/>
      <c r="BO17" s="186"/>
      <c r="BP17" s="186"/>
      <c r="BQ17" s="186"/>
      <c r="BR17" s="186"/>
      <c r="BS17" s="186"/>
      <c r="BT17" s="186"/>
      <c r="BU17" s="186"/>
      <c r="BV17" s="189"/>
      <c r="BW17" s="184"/>
      <c r="BX17"/>
      <c r="BZ17"/>
    </row>
    <row r="18" spans="2:78" ht="18.75">
      <c r="B18" s="363" t="s">
        <v>332</v>
      </c>
      <c r="C18" s="364">
        <v>1745808000160</v>
      </c>
      <c r="D18" s="365" t="s">
        <v>14</v>
      </c>
      <c r="E18" s="365" t="s">
        <v>607</v>
      </c>
      <c r="F18" s="365" t="s">
        <v>1421</v>
      </c>
      <c r="G18" s="366" t="s">
        <v>1421</v>
      </c>
      <c r="H18" s="366" t="s">
        <v>34</v>
      </c>
      <c r="I18" s="366" t="s">
        <v>34</v>
      </c>
      <c r="J18" s="366" t="s">
        <v>608</v>
      </c>
      <c r="K18" s="367" t="s">
        <v>48</v>
      </c>
      <c r="L18" s="368" t="s">
        <v>1421</v>
      </c>
      <c r="M18" s="368" t="s">
        <v>1418</v>
      </c>
      <c r="N18" s="367">
        <v>44253</v>
      </c>
      <c r="O18" s="367" t="s">
        <v>1321</v>
      </c>
      <c r="P18" s="371">
        <v>35495</v>
      </c>
      <c r="Q18" s="372">
        <v>149.76666</v>
      </c>
      <c r="R18" s="372">
        <v>155.88409885714287</v>
      </c>
      <c r="S18" s="367">
        <v>2</v>
      </c>
      <c r="T18" s="369">
        <v>-3.7101205093967748E-2</v>
      </c>
      <c r="U18" s="369">
        <v>-0.39054780103267317</v>
      </c>
      <c r="V18" s="369">
        <v>-8.5691169501506015E-2</v>
      </c>
      <c r="W18" s="369">
        <v>-0.76331563112613032</v>
      </c>
      <c r="X18" s="369">
        <v>2.8028029362034967E-2</v>
      </c>
      <c r="Y18" s="369">
        <v>0.19004131454300308</v>
      </c>
      <c r="Z18" s="369">
        <v>9.0988348220381488E-2</v>
      </c>
      <c r="AA18" s="369">
        <v>0.4894693215810918</v>
      </c>
      <c r="AB18" s="369">
        <v>0.23061955084222993</v>
      </c>
      <c r="AC18" s="373">
        <v>-0.85835284226002495</v>
      </c>
      <c r="AD18" s="555">
        <v>0</v>
      </c>
      <c r="AE18" s="370" t="s">
        <v>1823</v>
      </c>
      <c r="AF18" s="370" t="s">
        <v>1816</v>
      </c>
      <c r="AG18" s="374" t="s">
        <v>1444</v>
      </c>
      <c r="AH18" s="374" t="s">
        <v>1802</v>
      </c>
      <c r="AI18" s="374">
        <v>20000</v>
      </c>
      <c r="AJ18" s="374">
        <v>5000</v>
      </c>
      <c r="AK18" s="374">
        <v>5000</v>
      </c>
      <c r="AL18" s="691">
        <v>2</v>
      </c>
      <c r="AM18" s="691">
        <v>15</v>
      </c>
      <c r="AN18" s="369" t="s">
        <v>1807</v>
      </c>
      <c r="AO18" s="367" t="s">
        <v>1324</v>
      </c>
      <c r="AP18" s="370" t="s">
        <v>1799</v>
      </c>
      <c r="AQ18" s="376" t="s">
        <v>659</v>
      </c>
      <c r="AR18" s="369">
        <v>0</v>
      </c>
      <c r="AS18" s="369">
        <v>0</v>
      </c>
      <c r="AT18" s="369" t="s">
        <v>1421</v>
      </c>
      <c r="AW18" s="198"/>
      <c r="AX18" s="198"/>
      <c r="AY18" s="184"/>
      <c r="AZ18" s="184"/>
      <c r="BA18" s="184"/>
      <c r="BB18" s="184"/>
      <c r="BC18" s="184"/>
      <c r="BD18" s="184"/>
      <c r="BE18" s="184"/>
      <c r="BF18" s="184"/>
      <c r="BG18" s="186"/>
      <c r="BH18" s="186"/>
      <c r="BI18" s="199"/>
      <c r="BJ18" s="199"/>
      <c r="BK18" s="199"/>
      <c r="BL18" s="218"/>
      <c r="BM18" s="186"/>
      <c r="BN18" s="186"/>
      <c r="BO18" s="186"/>
      <c r="BP18" s="186"/>
      <c r="BQ18" s="186"/>
      <c r="BR18" s="186"/>
      <c r="BS18" s="186"/>
      <c r="BT18" s="186"/>
      <c r="BU18" s="186"/>
      <c r="BV18" s="189"/>
      <c r="BW18" s="184"/>
      <c r="BX18"/>
      <c r="BZ18"/>
    </row>
    <row r="19" spans="2:78" ht="18.75">
      <c r="B19" s="363" t="s">
        <v>811</v>
      </c>
      <c r="C19" s="364">
        <v>2539921000152</v>
      </c>
      <c r="D19" s="365" t="s">
        <v>11</v>
      </c>
      <c r="E19" s="365" t="s">
        <v>620</v>
      </c>
      <c r="F19" s="365" t="s">
        <v>663</v>
      </c>
      <c r="G19" s="366" t="s">
        <v>738</v>
      </c>
      <c r="H19" s="366" t="s">
        <v>34</v>
      </c>
      <c r="I19" s="366" t="s">
        <v>1304</v>
      </c>
      <c r="J19" s="366" t="s">
        <v>608</v>
      </c>
      <c r="K19" s="367" t="s">
        <v>48</v>
      </c>
      <c r="L19" s="368" t="s">
        <v>1421</v>
      </c>
      <c r="M19" s="368" t="s">
        <v>34</v>
      </c>
      <c r="N19" s="367">
        <v>56448</v>
      </c>
      <c r="O19" s="367" t="s">
        <v>1321</v>
      </c>
      <c r="P19" s="371">
        <v>35973</v>
      </c>
      <c r="Q19" s="372">
        <v>211.93002000000001</v>
      </c>
      <c r="R19" s="372">
        <v>229.36081612698419</v>
      </c>
      <c r="S19" s="367">
        <v>1</v>
      </c>
      <c r="T19" s="369">
        <v>9.6801313703180458E-2</v>
      </c>
      <c r="U19" s="369">
        <v>1.0189841572018874</v>
      </c>
      <c r="V19" s="369">
        <v>0.11261947281833318</v>
      </c>
      <c r="W19" s="369">
        <v>1.0031862614491129</v>
      </c>
      <c r="X19" s="369">
        <v>0.14978692556342943</v>
      </c>
      <c r="Y19" s="369">
        <v>1.0156156134896503</v>
      </c>
      <c r="Z19" s="369">
        <v>0.18571366494790942</v>
      </c>
      <c r="AA19" s="369">
        <v>0.9990415626649376</v>
      </c>
      <c r="AB19" s="369">
        <v>7.5094023274385581E-3</v>
      </c>
      <c r="AC19" s="373">
        <v>4.7633001680282713E-2</v>
      </c>
      <c r="AD19" s="555">
        <v>0</v>
      </c>
      <c r="AE19" s="370" t="s">
        <v>1824</v>
      </c>
      <c r="AF19" s="370" t="s">
        <v>1809</v>
      </c>
      <c r="AG19" s="374" t="s">
        <v>728</v>
      </c>
      <c r="AH19" s="374" t="s">
        <v>1802</v>
      </c>
      <c r="AI19" s="374">
        <v>300</v>
      </c>
      <c r="AJ19" s="374">
        <v>100</v>
      </c>
      <c r="AK19" s="374">
        <v>100</v>
      </c>
      <c r="AL19" s="691">
        <v>0.52</v>
      </c>
      <c r="AM19" s="691">
        <v>0</v>
      </c>
      <c r="AN19" s="369" t="s">
        <v>1817</v>
      </c>
      <c r="AO19" s="367" t="s">
        <v>1324</v>
      </c>
      <c r="AP19" s="370" t="s">
        <v>1804</v>
      </c>
      <c r="AQ19" s="376" t="s">
        <v>662</v>
      </c>
      <c r="AR19" s="369">
        <v>1.6639999999999999E-3</v>
      </c>
      <c r="AS19" s="369">
        <v>1.6639999999999999E-3</v>
      </c>
      <c r="AT19" s="369" t="s">
        <v>1421</v>
      </c>
      <c r="AW19" s="198"/>
      <c r="AX19" s="198"/>
      <c r="AY19" s="184"/>
      <c r="AZ19" s="184"/>
      <c r="BA19" s="184"/>
      <c r="BB19" s="184"/>
      <c r="BC19" s="184"/>
      <c r="BD19" s="184"/>
      <c r="BE19" s="184"/>
      <c r="BF19" s="184"/>
      <c r="BG19" s="186"/>
      <c r="BH19" s="186"/>
      <c r="BI19" s="199"/>
      <c r="BJ19" s="199"/>
      <c r="BK19" s="199"/>
      <c r="BL19" s="218"/>
      <c r="BM19" s="186"/>
      <c r="BN19" s="186"/>
      <c r="BO19" s="186"/>
      <c r="BP19" s="186"/>
      <c r="BQ19" s="186"/>
      <c r="BR19" s="186"/>
      <c r="BS19" s="186"/>
      <c r="BT19" s="186"/>
      <c r="BU19" s="186"/>
      <c r="BV19" s="189"/>
      <c r="BW19" s="184"/>
      <c r="BX19"/>
      <c r="BZ19"/>
    </row>
    <row r="20" spans="2:78" ht="18.75">
      <c r="B20" s="363" t="s">
        <v>473</v>
      </c>
      <c r="C20" s="364"/>
      <c r="D20" s="365" t="s">
        <v>11</v>
      </c>
      <c r="E20" s="365" t="s">
        <v>620</v>
      </c>
      <c r="F20" s="365" t="s">
        <v>663</v>
      </c>
      <c r="G20" s="366" t="s">
        <v>866</v>
      </c>
      <c r="H20" s="366" t="s">
        <v>34</v>
      </c>
      <c r="I20" s="366" t="s">
        <v>1304</v>
      </c>
      <c r="J20" s="366" t="s">
        <v>608</v>
      </c>
      <c r="L20" s="368" t="s">
        <v>1421</v>
      </c>
      <c r="M20" s="368" t="s">
        <v>34</v>
      </c>
      <c r="N20" s="367">
        <v>59447</v>
      </c>
      <c r="O20" s="367" t="s">
        <v>1321</v>
      </c>
      <c r="P20" s="371"/>
      <c r="S20" s="367"/>
      <c r="U20" s="369"/>
      <c r="W20" s="369"/>
      <c r="Y20" s="369"/>
      <c r="AA20" s="369"/>
      <c r="AD20" s="555">
        <v>0</v>
      </c>
      <c r="AE20" s="370"/>
      <c r="AF20" s="370"/>
      <c r="AG20" s="374" t="s">
        <v>719</v>
      </c>
      <c r="AH20" s="374"/>
      <c r="AI20" s="374">
        <v>1000</v>
      </c>
      <c r="AJ20" s="374">
        <v>100</v>
      </c>
      <c r="AK20" s="374">
        <v>100</v>
      </c>
      <c r="AN20" s="369"/>
      <c r="AO20" s="367" t="s">
        <v>1324</v>
      </c>
      <c r="AP20" s="370"/>
      <c r="AR20" s="369">
        <v>1.3335E-3</v>
      </c>
      <c r="AS20" s="369">
        <v>1.3335E-3</v>
      </c>
      <c r="AT20" s="369" t="s">
        <v>1421</v>
      </c>
      <c r="AW20" s="198"/>
      <c r="AX20" s="198"/>
      <c r="AY20" s="184"/>
      <c r="AZ20" s="184"/>
      <c r="BA20" s="184"/>
      <c r="BB20" s="184"/>
      <c r="BC20" s="184"/>
      <c r="BD20" s="184"/>
      <c r="BE20" s="184"/>
      <c r="BF20" s="184"/>
      <c r="BG20" s="186"/>
      <c r="BH20" s="186"/>
      <c r="BI20" s="199"/>
      <c r="BJ20" s="199"/>
      <c r="BK20" s="199"/>
      <c r="BL20" s="218"/>
      <c r="BM20" s="186"/>
      <c r="BN20" s="186"/>
      <c r="BO20" s="186"/>
      <c r="BP20" s="186"/>
      <c r="BQ20" s="186"/>
      <c r="BR20" s="186"/>
      <c r="BS20" s="186"/>
      <c r="BT20" s="186"/>
      <c r="BU20" s="186"/>
      <c r="BV20" s="189"/>
      <c r="BW20" s="184"/>
      <c r="BX20"/>
      <c r="BZ20"/>
    </row>
    <row r="21" spans="2:78" ht="18.75">
      <c r="B21" s="363" t="s">
        <v>942</v>
      </c>
      <c r="C21" s="364">
        <v>2895694000106</v>
      </c>
      <c r="D21" s="365" t="s">
        <v>14</v>
      </c>
      <c r="E21" s="365" t="s">
        <v>607</v>
      </c>
      <c r="F21" s="365" t="s">
        <v>1421</v>
      </c>
      <c r="G21" s="366" t="s">
        <v>1421</v>
      </c>
      <c r="H21" s="366" t="s">
        <v>34</v>
      </c>
      <c r="I21" s="366" t="s">
        <v>34</v>
      </c>
      <c r="J21" s="366" t="s">
        <v>608</v>
      </c>
      <c r="K21" s="367" t="s">
        <v>48</v>
      </c>
      <c r="L21" s="368" t="s">
        <v>1421</v>
      </c>
      <c r="M21" s="368" t="s">
        <v>34</v>
      </c>
      <c r="N21" s="367">
        <v>61311</v>
      </c>
      <c r="O21" s="367" t="s">
        <v>1321</v>
      </c>
      <c r="P21" s="371">
        <v>36154</v>
      </c>
      <c r="Q21" s="372">
        <v>117.689707</v>
      </c>
      <c r="R21" s="372">
        <v>144.42880494047606</v>
      </c>
      <c r="S21" s="367">
        <v>2</v>
      </c>
      <c r="T21" s="369">
        <v>0.11348085150620779</v>
      </c>
      <c r="U21" s="369">
        <v>1.1945621955625012</v>
      </c>
      <c r="V21" s="369">
        <v>-2.9709287472940327E-2</v>
      </c>
      <c r="W21" s="369">
        <v>-0.26464294570418401</v>
      </c>
      <c r="X21" s="369">
        <v>7.822559113907368E-2</v>
      </c>
      <c r="Y21" s="369">
        <v>0.53040097749825199</v>
      </c>
      <c r="Z21" s="369">
        <v>-2.0341611921480096E-2</v>
      </c>
      <c r="AA21" s="369">
        <v>-0.10942714294534719</v>
      </c>
      <c r="AB21" s="369">
        <v>0.21682715862928331</v>
      </c>
      <c r="AC21" s="373">
        <v>-0.65476606258686165</v>
      </c>
      <c r="AD21" s="555">
        <v>30506097000170</v>
      </c>
      <c r="AE21" s="370" t="s">
        <v>1825</v>
      </c>
      <c r="AF21" s="370" t="s">
        <v>1795</v>
      </c>
      <c r="AG21" s="374" t="s">
        <v>1445</v>
      </c>
      <c r="AH21" s="374" t="s">
        <v>1802</v>
      </c>
      <c r="AI21" s="374">
        <v>5000</v>
      </c>
      <c r="AJ21" s="374">
        <v>1000</v>
      </c>
      <c r="AK21" s="374">
        <v>1000</v>
      </c>
      <c r="AL21" s="691">
        <v>2</v>
      </c>
      <c r="AM21" s="691">
        <v>20</v>
      </c>
      <c r="AN21" s="369" t="s">
        <v>666</v>
      </c>
      <c r="AO21" s="367" t="s">
        <v>1324</v>
      </c>
      <c r="AP21" s="370" t="s">
        <v>1799</v>
      </c>
      <c r="AQ21" s="376" t="s">
        <v>659</v>
      </c>
      <c r="AR21" s="369">
        <v>7.0000000000000001E-3</v>
      </c>
      <c r="AS21" s="369">
        <v>7.0000000000000001E-3</v>
      </c>
      <c r="AT21" s="369" t="s">
        <v>1421</v>
      </c>
      <c r="AW21" s="198"/>
      <c r="AX21" s="198"/>
      <c r="AY21" s="184"/>
      <c r="AZ21" s="184"/>
      <c r="BA21" s="184"/>
      <c r="BB21" s="184"/>
      <c r="BC21" s="184"/>
      <c r="BD21" s="184"/>
      <c r="BE21" s="184"/>
      <c r="BF21" s="184"/>
      <c r="BG21" s="186"/>
      <c r="BH21" s="186"/>
      <c r="BI21" s="199"/>
      <c r="BJ21" s="199"/>
      <c r="BK21" s="199"/>
      <c r="BL21" s="218"/>
      <c r="BM21" s="186"/>
      <c r="BN21" s="186"/>
      <c r="BO21" s="186"/>
      <c r="BP21" s="186"/>
      <c r="BQ21" s="186"/>
      <c r="BR21" s="186"/>
      <c r="BS21" s="186"/>
      <c r="BT21" s="186"/>
      <c r="BU21" s="186"/>
      <c r="BV21" s="189"/>
      <c r="BW21" s="184"/>
      <c r="BX21"/>
      <c r="BZ21"/>
    </row>
    <row r="22" spans="2:78" ht="18.75">
      <c r="B22" s="363" t="s">
        <v>890</v>
      </c>
      <c r="C22" s="364"/>
      <c r="D22" s="365" t="s">
        <v>11</v>
      </c>
      <c r="E22" s="365" t="s">
        <v>620</v>
      </c>
      <c r="F22" s="365" t="s">
        <v>672</v>
      </c>
      <c r="G22" s="366" t="s">
        <v>738</v>
      </c>
      <c r="H22" s="366" t="s">
        <v>34</v>
      </c>
      <c r="I22" s="366" t="s">
        <v>1304</v>
      </c>
      <c r="J22" s="366" t="s">
        <v>608</v>
      </c>
      <c r="L22" s="368" t="s">
        <v>1421</v>
      </c>
      <c r="M22" s="368" t="s">
        <v>1418</v>
      </c>
      <c r="N22" s="367">
        <v>62812</v>
      </c>
      <c r="O22" s="367" t="s">
        <v>1321</v>
      </c>
      <c r="P22" s="371"/>
      <c r="S22" s="367"/>
      <c r="U22" s="369"/>
      <c r="W22" s="369"/>
      <c r="Y22" s="369"/>
      <c r="AA22" s="369"/>
      <c r="AD22" s="555">
        <v>2536364000116</v>
      </c>
      <c r="AE22" s="370"/>
      <c r="AF22" s="370"/>
      <c r="AG22" s="374" t="s">
        <v>719</v>
      </c>
      <c r="AH22" s="374"/>
      <c r="AI22" s="374">
        <v>1000</v>
      </c>
      <c r="AJ22" s="374">
        <v>1000</v>
      </c>
      <c r="AK22" s="374">
        <v>1000</v>
      </c>
      <c r="AN22" s="369"/>
      <c r="AO22" s="367" t="s">
        <v>1324</v>
      </c>
      <c r="AP22" s="370"/>
      <c r="AR22" s="369">
        <v>8.1666666666666704E-4</v>
      </c>
      <c r="AS22" s="369">
        <v>8.1666666666666704E-4</v>
      </c>
      <c r="AT22" s="369" t="s">
        <v>1421</v>
      </c>
      <c r="AW22" s="198"/>
      <c r="AX22" s="198"/>
      <c r="AY22" s="184"/>
      <c r="AZ22" s="184"/>
      <c r="BA22" s="184"/>
      <c r="BB22" s="184"/>
      <c r="BC22" s="184"/>
      <c r="BD22" s="184"/>
      <c r="BE22" s="184"/>
      <c r="BF22" s="184"/>
      <c r="BG22" s="186"/>
      <c r="BH22" s="186"/>
      <c r="BI22" s="199"/>
      <c r="BJ22" s="199"/>
      <c r="BK22" s="199"/>
      <c r="BL22" s="218"/>
      <c r="BM22" s="186"/>
      <c r="BN22" s="186"/>
      <c r="BO22" s="186"/>
      <c r="BP22" s="186"/>
      <c r="BQ22" s="186"/>
      <c r="BR22" s="186"/>
      <c r="BS22" s="186"/>
      <c r="BT22" s="186"/>
      <c r="BU22" s="186"/>
      <c r="BV22" s="189"/>
      <c r="BW22" s="184"/>
      <c r="BX22"/>
      <c r="BZ22"/>
    </row>
    <row r="23" spans="2:78" ht="18.75">
      <c r="B23" s="363" t="s">
        <v>93</v>
      </c>
      <c r="C23" s="364">
        <v>3168062000103</v>
      </c>
      <c r="D23" s="365" t="s">
        <v>14</v>
      </c>
      <c r="E23" s="365" t="s">
        <v>607</v>
      </c>
      <c r="F23" s="365" t="s">
        <v>1421</v>
      </c>
      <c r="G23" s="366" t="s">
        <v>1421</v>
      </c>
      <c r="H23" s="366" t="s">
        <v>34</v>
      </c>
      <c r="I23" s="366" t="s">
        <v>34</v>
      </c>
      <c r="J23" s="366" t="s">
        <v>608</v>
      </c>
      <c r="K23" s="367" t="s">
        <v>48</v>
      </c>
      <c r="L23" s="368" t="s">
        <v>715</v>
      </c>
      <c r="M23" s="368" t="s">
        <v>34</v>
      </c>
      <c r="N23" s="367">
        <v>67229</v>
      </c>
      <c r="O23" s="367" t="s">
        <v>1321</v>
      </c>
      <c r="P23" s="371">
        <v>36330</v>
      </c>
      <c r="Q23" s="372">
        <v>518.69537800000001</v>
      </c>
      <c r="R23" s="372">
        <v>575.00936619841286</v>
      </c>
      <c r="S23" s="367">
        <v>2</v>
      </c>
      <c r="T23" s="369">
        <v>2.5116220058035266E-2</v>
      </c>
      <c r="U23" s="369">
        <v>0.26438722109091928</v>
      </c>
      <c r="V23" s="369">
        <v>-5.3073710793531514E-2</v>
      </c>
      <c r="W23" s="369">
        <v>-0.47276741916631482</v>
      </c>
      <c r="X23" s="369">
        <v>0.1044968401218791</v>
      </c>
      <c r="Y23" s="369">
        <v>0.70853061433035736</v>
      </c>
      <c r="Z23" s="369">
        <v>0.11954201513501994</v>
      </c>
      <c r="AA23" s="369">
        <v>0.64307298893758835</v>
      </c>
      <c r="AB23" s="369">
        <v>0.19821957825450812</v>
      </c>
      <c r="AC23" s="373">
        <v>-0.83410271424297944</v>
      </c>
      <c r="AD23" s="555">
        <v>36352662000178</v>
      </c>
      <c r="AE23" s="370" t="s">
        <v>1826</v>
      </c>
      <c r="AF23" s="370" t="s">
        <v>1795</v>
      </c>
      <c r="AG23" s="374" t="s">
        <v>1445</v>
      </c>
      <c r="AH23" s="374" t="s">
        <v>1802</v>
      </c>
      <c r="AI23" s="374">
        <v>5000</v>
      </c>
      <c r="AJ23" s="374">
        <v>1000</v>
      </c>
      <c r="AK23" s="374">
        <v>1000</v>
      </c>
      <c r="AL23" s="691">
        <v>3</v>
      </c>
      <c r="AM23" s="691">
        <v>0</v>
      </c>
      <c r="AN23" s="369" t="s">
        <v>1807</v>
      </c>
      <c r="AO23" s="367" t="s">
        <v>1324</v>
      </c>
      <c r="AP23" s="370" t="s">
        <v>1799</v>
      </c>
      <c r="AQ23" s="376" t="s">
        <v>667</v>
      </c>
      <c r="AR23" s="369">
        <v>7.4999999999999997E-3</v>
      </c>
      <c r="AS23" s="369">
        <v>7.4999999999999997E-3</v>
      </c>
      <c r="AT23" s="369" t="s">
        <v>1421</v>
      </c>
      <c r="AW23" s="198"/>
      <c r="AX23" s="198"/>
      <c r="AY23" s="184"/>
      <c r="AZ23" s="184"/>
      <c r="BA23" s="184"/>
      <c r="BB23" s="184"/>
      <c r="BC23" s="184"/>
      <c r="BD23" s="184"/>
      <c r="BE23" s="184"/>
      <c r="BF23" s="184"/>
      <c r="BG23" s="186"/>
      <c r="BH23" s="186"/>
      <c r="BI23" s="199"/>
      <c r="BJ23" s="199"/>
      <c r="BK23" s="199"/>
      <c r="BL23" s="218"/>
      <c r="BM23" s="186"/>
      <c r="BN23" s="186"/>
      <c r="BO23" s="186"/>
      <c r="BP23" s="186"/>
      <c r="BQ23" s="186"/>
      <c r="BR23" s="186"/>
      <c r="BS23" s="186"/>
      <c r="BT23" s="186"/>
      <c r="BU23" s="186"/>
      <c r="BV23" s="189"/>
      <c r="BW23" s="184"/>
      <c r="BX23"/>
      <c r="BZ23"/>
    </row>
    <row r="24" spans="2:78" ht="18.75">
      <c r="B24" s="363" t="s">
        <v>149</v>
      </c>
      <c r="C24" s="364">
        <v>1214092000175</v>
      </c>
      <c r="D24" s="365" t="s">
        <v>13</v>
      </c>
      <c r="E24" s="365" t="s">
        <v>615</v>
      </c>
      <c r="F24" s="365" t="s">
        <v>619</v>
      </c>
      <c r="G24" s="366" t="s">
        <v>34</v>
      </c>
      <c r="H24" s="366" t="s">
        <v>1337</v>
      </c>
      <c r="I24" s="366" t="s">
        <v>34</v>
      </c>
      <c r="J24" s="366" t="s">
        <v>1421</v>
      </c>
      <c r="K24" s="367" t="s">
        <v>48</v>
      </c>
      <c r="L24" s="368" t="s">
        <v>1421</v>
      </c>
      <c r="M24" s="368" t="s">
        <v>34</v>
      </c>
      <c r="N24" s="367">
        <v>70815</v>
      </c>
      <c r="O24" s="367" t="s">
        <v>1321</v>
      </c>
      <c r="P24" s="371">
        <v>35195</v>
      </c>
      <c r="Q24" s="372">
        <v>239.02134100000001</v>
      </c>
      <c r="R24" s="372">
        <v>285.80106610317455</v>
      </c>
      <c r="S24" s="367">
        <v>1</v>
      </c>
      <c r="T24" s="369">
        <v>0.13021364715346873</v>
      </c>
      <c r="U24" s="369">
        <v>1.370700855442025</v>
      </c>
      <c r="V24" s="369">
        <v>0.14053858510257067</v>
      </c>
      <c r="W24" s="369">
        <v>1.2518827716927909</v>
      </c>
      <c r="X24" s="369">
        <v>0.13130820845867297</v>
      </c>
      <c r="Y24" s="369">
        <v>0.89032247766851591</v>
      </c>
      <c r="Z24" s="369">
        <v>0.13617804448874149</v>
      </c>
      <c r="AA24" s="369">
        <v>0.73256605217956083</v>
      </c>
      <c r="AB24" s="369">
        <v>1.9303993639834888E-2</v>
      </c>
      <c r="AC24" s="373">
        <v>1.4648164615827208</v>
      </c>
      <c r="AD24" s="555">
        <v>0</v>
      </c>
      <c r="AE24" s="370" t="s">
        <v>1819</v>
      </c>
      <c r="AF24" s="370" t="s">
        <v>1816</v>
      </c>
      <c r="AG24" s="374" t="s">
        <v>1444</v>
      </c>
      <c r="AH24" s="374" t="s">
        <v>1802</v>
      </c>
      <c r="AI24" s="374">
        <v>5000</v>
      </c>
      <c r="AJ24" s="374">
        <v>1000</v>
      </c>
      <c r="AK24" s="374">
        <v>1000</v>
      </c>
      <c r="AL24" s="691">
        <v>2</v>
      </c>
      <c r="AM24" s="691">
        <v>20</v>
      </c>
      <c r="AN24" s="369" t="s">
        <v>1807</v>
      </c>
      <c r="AO24" s="367" t="s">
        <v>1324</v>
      </c>
      <c r="AP24" s="370" t="s">
        <v>1818</v>
      </c>
      <c r="AQ24" s="376" t="s">
        <v>668</v>
      </c>
      <c r="AR24" s="369">
        <v>7.0000000000000001E-3</v>
      </c>
      <c r="AS24" s="369">
        <v>7.0000000000000001E-3</v>
      </c>
      <c r="AT24" s="369" t="s">
        <v>1421</v>
      </c>
      <c r="AW24" s="198"/>
      <c r="AX24" s="198"/>
      <c r="AY24" s="184"/>
      <c r="AZ24" s="184"/>
      <c r="BA24" s="184"/>
      <c r="BB24" s="184"/>
      <c r="BC24" s="184"/>
      <c r="BD24" s="184"/>
      <c r="BE24" s="184"/>
      <c r="BF24" s="184"/>
      <c r="BG24" s="186"/>
      <c r="BH24" s="186"/>
      <c r="BI24" s="199"/>
      <c r="BJ24" s="199"/>
      <c r="BK24" s="199"/>
      <c r="BL24" s="218"/>
      <c r="BM24" s="186"/>
      <c r="BN24" s="186"/>
      <c r="BO24" s="186"/>
      <c r="BP24" s="186"/>
      <c r="BQ24" s="186"/>
      <c r="BR24" s="186"/>
      <c r="BS24" s="186"/>
      <c r="BT24" s="186"/>
      <c r="BU24" s="186"/>
      <c r="BV24" s="189"/>
      <c r="BW24" s="184"/>
      <c r="BX24"/>
      <c r="BZ24"/>
    </row>
    <row r="25" spans="2:78" ht="18.75">
      <c r="B25" s="363" t="s">
        <v>883</v>
      </c>
      <c r="C25" s="364">
        <v>3319016000150</v>
      </c>
      <c r="D25" s="365" t="s">
        <v>14</v>
      </c>
      <c r="E25" s="365" t="s">
        <v>15</v>
      </c>
      <c r="F25" s="365" t="s">
        <v>17</v>
      </c>
      <c r="G25" s="366" t="s">
        <v>1421</v>
      </c>
      <c r="H25" s="366" t="s">
        <v>34</v>
      </c>
      <c r="I25" s="366" t="s">
        <v>34</v>
      </c>
      <c r="J25" s="366" t="s">
        <v>611</v>
      </c>
      <c r="K25" s="367" t="s">
        <v>49</v>
      </c>
      <c r="L25" s="368" t="s">
        <v>1421</v>
      </c>
      <c r="M25" s="368" t="s">
        <v>1418</v>
      </c>
      <c r="N25" s="367">
        <v>72176</v>
      </c>
      <c r="O25" s="367" t="s">
        <v>1321</v>
      </c>
      <c r="P25" s="371">
        <v>36411</v>
      </c>
      <c r="Q25" s="372">
        <v>243.93138500000001</v>
      </c>
      <c r="R25" s="372">
        <v>244.98826215079347</v>
      </c>
      <c r="S25" s="367">
        <v>1</v>
      </c>
      <c r="T25" s="369">
        <v>-4.7832187891585831E-2</v>
      </c>
      <c r="U25" s="369">
        <v>-0.50350805997613779</v>
      </c>
      <c r="V25" s="369">
        <v>-2.7773204303551347E-2</v>
      </c>
      <c r="W25" s="369">
        <v>-0.24739679823120717</v>
      </c>
      <c r="X25" s="369">
        <v>-6.0313012815604528E-2</v>
      </c>
      <c r="Y25" s="369">
        <v>-0.40894649036767966</v>
      </c>
      <c r="Z25" s="369">
        <v>0.28836063727255157</v>
      </c>
      <c r="AA25" s="369">
        <v>1.5512281325805053</v>
      </c>
      <c r="AB25" s="369">
        <v>0.1758295852242775</v>
      </c>
      <c r="AC25" s="373">
        <v>-0.79642445592750299</v>
      </c>
      <c r="AD25" s="555">
        <v>9352825000140</v>
      </c>
      <c r="AE25" s="370" t="s">
        <v>1827</v>
      </c>
      <c r="AF25" s="370" t="s">
        <v>1827</v>
      </c>
      <c r="AG25" s="374" t="s">
        <v>469</v>
      </c>
      <c r="AH25" s="374" t="s">
        <v>1802</v>
      </c>
      <c r="AI25" s="374">
        <v>100</v>
      </c>
      <c r="AJ25" s="374">
        <v>100</v>
      </c>
      <c r="AK25" s="374">
        <v>100</v>
      </c>
      <c r="AL25" s="691">
        <v>0.85</v>
      </c>
      <c r="AM25" s="691">
        <v>0</v>
      </c>
      <c r="AN25" s="369" t="s">
        <v>1810</v>
      </c>
      <c r="AO25" s="367" t="s">
        <v>1324</v>
      </c>
      <c r="AP25" s="370" t="s">
        <v>1811</v>
      </c>
      <c r="AQ25" s="376" t="s">
        <v>17</v>
      </c>
      <c r="AR25" s="369">
        <v>3.1166666666666699E-3</v>
      </c>
      <c r="AS25" s="369">
        <v>3.1166666666666699E-3</v>
      </c>
      <c r="AT25" s="369" t="s">
        <v>1421</v>
      </c>
      <c r="AW25" s="198"/>
      <c r="AX25" s="198"/>
      <c r="AY25" s="184"/>
      <c r="AZ25" s="184"/>
      <c r="BA25" s="184"/>
      <c r="BB25" s="184"/>
      <c r="BC25" s="184"/>
      <c r="BD25" s="184"/>
      <c r="BE25" s="184"/>
      <c r="BF25" s="184"/>
      <c r="BG25" s="186"/>
      <c r="BH25" s="186"/>
      <c r="BI25" s="199"/>
      <c r="BJ25" s="199"/>
      <c r="BK25" s="199"/>
      <c r="BL25" s="218"/>
      <c r="BM25" s="186"/>
      <c r="BN25" s="186"/>
      <c r="BO25" s="186"/>
      <c r="BP25" s="186"/>
      <c r="BQ25" s="186"/>
      <c r="BR25" s="186"/>
      <c r="BS25" s="186"/>
      <c r="BT25" s="186"/>
      <c r="BU25" s="186"/>
      <c r="BV25" s="189"/>
      <c r="BW25" s="184"/>
      <c r="BX25"/>
      <c r="BZ25"/>
    </row>
    <row r="26" spans="2:78" ht="18.75">
      <c r="B26" s="363" t="s">
        <v>246</v>
      </c>
      <c r="C26" s="364">
        <v>3119883000141</v>
      </c>
      <c r="D26" s="365" t="s">
        <v>13</v>
      </c>
      <c r="E26" s="365" t="s">
        <v>615</v>
      </c>
      <c r="F26" s="365" t="s">
        <v>619</v>
      </c>
      <c r="G26" s="366" t="s">
        <v>34</v>
      </c>
      <c r="H26" s="366" t="s">
        <v>1337</v>
      </c>
      <c r="I26" s="366" t="s">
        <v>34</v>
      </c>
      <c r="J26" s="366" t="s">
        <v>611</v>
      </c>
      <c r="K26" s="367" t="s">
        <v>48</v>
      </c>
      <c r="L26" s="368" t="s">
        <v>1421</v>
      </c>
      <c r="M26" s="368" t="s">
        <v>1418</v>
      </c>
      <c r="N26" s="367">
        <v>73652</v>
      </c>
      <c r="O26" s="367" t="s">
        <v>1321</v>
      </c>
      <c r="P26" s="371">
        <v>36344</v>
      </c>
      <c r="Q26" s="372">
        <v>56.644708000000001</v>
      </c>
      <c r="R26" s="372">
        <v>53.254300972222218</v>
      </c>
      <c r="S26" s="367">
        <v>1</v>
      </c>
      <c r="T26" s="369">
        <v>0.10301620448292215</v>
      </c>
      <c r="U26" s="369">
        <v>1.0844055342579386</v>
      </c>
      <c r="V26" s="369">
        <v>0.11660319360675597</v>
      </c>
      <c r="W26" s="369">
        <v>1.0386722556949004</v>
      </c>
      <c r="X26" s="369">
        <v>0.13313350757491738</v>
      </c>
      <c r="Y26" s="369">
        <v>0.90269873998095429</v>
      </c>
      <c r="Z26" s="369">
        <v>0.19917273554293313</v>
      </c>
      <c r="AA26" s="369">
        <v>1.0714442634734198</v>
      </c>
      <c r="AB26" s="369">
        <v>9.0963620752547159E-3</v>
      </c>
      <c r="AC26" s="373">
        <v>0.47726949809020514</v>
      </c>
      <c r="AD26" s="555">
        <v>10841389000151</v>
      </c>
      <c r="AE26" s="370" t="s">
        <v>1828</v>
      </c>
      <c r="AF26" s="370" t="s">
        <v>1795</v>
      </c>
      <c r="AG26" s="374" t="s">
        <v>1445</v>
      </c>
      <c r="AH26" s="374" t="s">
        <v>1802</v>
      </c>
      <c r="AI26" s="374">
        <v>50000</v>
      </c>
      <c r="AJ26" s="374">
        <v>10000</v>
      </c>
      <c r="AK26" s="374">
        <v>50000</v>
      </c>
      <c r="AL26" s="691">
        <v>2</v>
      </c>
      <c r="AM26" s="691">
        <v>20</v>
      </c>
      <c r="AN26" s="369" t="s">
        <v>1803</v>
      </c>
      <c r="AO26" s="367" t="s">
        <v>1324</v>
      </c>
      <c r="AP26" s="370" t="s">
        <v>1818</v>
      </c>
      <c r="AQ26" s="376" t="s">
        <v>668</v>
      </c>
      <c r="AR26" s="369">
        <v>2.7000000000000001E-3</v>
      </c>
      <c r="AS26" s="369">
        <v>2.7000000000000001E-3</v>
      </c>
      <c r="AT26" s="369" t="s">
        <v>1421</v>
      </c>
      <c r="AW26" s="198"/>
      <c r="AX26" s="198"/>
      <c r="AY26" s="184"/>
      <c r="AZ26" s="184"/>
      <c r="BA26" s="184"/>
      <c r="BB26" s="184"/>
      <c r="BC26" s="184"/>
      <c r="BD26" s="184"/>
      <c r="BE26" s="184"/>
      <c r="BF26" s="184"/>
      <c r="BG26" s="186"/>
      <c r="BH26" s="186"/>
      <c r="BI26" s="199"/>
      <c r="BJ26" s="199"/>
      <c r="BK26" s="199"/>
      <c r="BL26" s="218"/>
      <c r="BM26" s="186"/>
      <c r="BN26" s="186"/>
      <c r="BO26" s="186"/>
      <c r="BP26" s="186"/>
      <c r="BQ26" s="186"/>
      <c r="BR26" s="186"/>
      <c r="BS26" s="186"/>
      <c r="BT26" s="186"/>
      <c r="BU26" s="186"/>
      <c r="BV26" s="189"/>
      <c r="BW26" s="184"/>
      <c r="BX26"/>
      <c r="BZ26"/>
    </row>
    <row r="27" spans="2:78" ht="18.75">
      <c r="B27" s="363" t="s">
        <v>1282</v>
      </c>
      <c r="C27" s="364">
        <v>3499367000190</v>
      </c>
      <c r="D27" s="365" t="s">
        <v>11</v>
      </c>
      <c r="E27" s="365" t="s">
        <v>620</v>
      </c>
      <c r="F27" s="365" t="s">
        <v>663</v>
      </c>
      <c r="G27" s="366" t="s">
        <v>738</v>
      </c>
      <c r="H27" s="366" t="s">
        <v>34</v>
      </c>
      <c r="I27" s="366" t="s">
        <v>1304</v>
      </c>
      <c r="J27" s="366" t="s">
        <v>608</v>
      </c>
      <c r="K27" s="367" t="s">
        <v>48</v>
      </c>
      <c r="L27" s="368" t="s">
        <v>1421</v>
      </c>
      <c r="M27" s="368" t="s">
        <v>34</v>
      </c>
      <c r="N27" s="367">
        <v>75124</v>
      </c>
      <c r="O27" s="367" t="s">
        <v>1321</v>
      </c>
      <c r="P27" s="371">
        <v>36608</v>
      </c>
      <c r="Q27" s="372">
        <v>731.62236099999996</v>
      </c>
      <c r="R27" s="372">
        <v>874.98203288095306</v>
      </c>
      <c r="S27" s="367">
        <v>1</v>
      </c>
      <c r="T27" s="369">
        <v>9.494477989068062E-2</v>
      </c>
      <c r="U27" s="369">
        <v>0.99944125566598818</v>
      </c>
      <c r="V27" s="369">
        <v>0.11061809783815812</v>
      </c>
      <c r="W27" s="369">
        <v>0.98535851076022185</v>
      </c>
      <c r="X27" s="369">
        <v>0.14352040899203189</v>
      </c>
      <c r="Y27" s="369">
        <v>0.97312611016241979</v>
      </c>
      <c r="Z27" s="369">
        <v>0.18379204948717742</v>
      </c>
      <c r="AA27" s="369">
        <v>0.98870428504312513</v>
      </c>
      <c r="AB27" s="369">
        <v>9.4625779154249735E-3</v>
      </c>
      <c r="AC27" s="373">
        <v>-0.17370315163427993</v>
      </c>
      <c r="AD27" s="555">
        <v>0</v>
      </c>
      <c r="AE27" s="370" t="s">
        <v>1808</v>
      </c>
      <c r="AF27" s="370" t="s">
        <v>1809</v>
      </c>
      <c r="AG27" s="374" t="s">
        <v>728</v>
      </c>
      <c r="AH27" s="374" t="s">
        <v>1802</v>
      </c>
      <c r="AI27" s="374">
        <v>1000</v>
      </c>
      <c r="AJ27" s="374">
        <v>100</v>
      </c>
      <c r="AK27" s="374">
        <v>500</v>
      </c>
      <c r="AL27" s="691">
        <v>0.4</v>
      </c>
      <c r="AM27" s="691">
        <v>0</v>
      </c>
      <c r="AN27" s="369" t="s">
        <v>1817</v>
      </c>
      <c r="AO27" s="367" t="s">
        <v>1324</v>
      </c>
      <c r="AP27" s="370" t="s">
        <v>1804</v>
      </c>
      <c r="AQ27" s="376" t="s">
        <v>669</v>
      </c>
      <c r="AR27" s="369">
        <v>1.06666666666667E-3</v>
      </c>
      <c r="AS27" s="369">
        <v>1.06666666666667E-3</v>
      </c>
      <c r="AT27" s="369" t="s">
        <v>1421</v>
      </c>
      <c r="AW27" s="198"/>
      <c r="AX27" s="198"/>
      <c r="AY27" s="184"/>
      <c r="AZ27" s="184"/>
      <c r="BA27" s="184"/>
      <c r="BB27" s="184"/>
      <c r="BC27" s="184"/>
      <c r="BD27" s="184"/>
      <c r="BE27" s="184"/>
      <c r="BF27" s="184"/>
      <c r="BG27" s="186"/>
      <c r="BH27" s="186"/>
      <c r="BI27" s="199"/>
      <c r="BJ27" s="199"/>
      <c r="BK27" s="199"/>
      <c r="BL27" s="218"/>
      <c r="BM27" s="186"/>
      <c r="BN27" s="186"/>
      <c r="BO27" s="186"/>
      <c r="BP27" s="186"/>
      <c r="BQ27" s="186"/>
      <c r="BR27" s="186"/>
      <c r="BS27" s="186"/>
      <c r="BT27" s="186"/>
      <c r="BU27" s="186"/>
      <c r="BV27" s="189"/>
      <c r="BW27" s="184"/>
      <c r="BX27"/>
      <c r="BZ27"/>
    </row>
    <row r="28" spans="2:78" ht="18.75">
      <c r="B28" s="363" t="s">
        <v>1610</v>
      </c>
      <c r="C28" s="364">
        <v>4299610000199</v>
      </c>
      <c r="D28" s="365" t="s">
        <v>11</v>
      </c>
      <c r="E28" s="365" t="s">
        <v>620</v>
      </c>
      <c r="F28" s="365" t="s">
        <v>672</v>
      </c>
      <c r="G28" s="366" t="s">
        <v>738</v>
      </c>
      <c r="H28" s="366" t="s">
        <v>34</v>
      </c>
      <c r="I28" s="366" t="s">
        <v>1304</v>
      </c>
      <c r="J28" s="366" t="s">
        <v>608</v>
      </c>
      <c r="K28" s="367" t="s">
        <v>48</v>
      </c>
      <c r="L28" s="368" t="s">
        <v>1421</v>
      </c>
      <c r="M28" s="368" t="s">
        <v>1421</v>
      </c>
      <c r="N28" s="367">
        <v>89796</v>
      </c>
      <c r="O28" s="367" t="s">
        <v>1321</v>
      </c>
      <c r="P28" s="371">
        <v>37022</v>
      </c>
      <c r="Q28" s="372">
        <v>2536.9727751999999</v>
      </c>
      <c r="R28" s="372">
        <v>3411.8197398591251</v>
      </c>
      <c r="S28" s="367">
        <v>0</v>
      </c>
      <c r="T28" s="369">
        <v>9.7029408948462903E-2</v>
      </c>
      <c r="U28" s="369">
        <v>1.0213852138857726</v>
      </c>
      <c r="V28" s="369">
        <v>0.11471028452522614</v>
      </c>
      <c r="W28" s="369">
        <v>1.0218106922614951</v>
      </c>
      <c r="X28" s="369">
        <v>0.15280595022326726</v>
      </c>
      <c r="Y28" s="369">
        <v>1.0360858152145878</v>
      </c>
      <c r="Z28" s="369">
        <v>0.17876102452728926</v>
      </c>
      <c r="AA28" s="369">
        <v>0.96164002437526974</v>
      </c>
      <c r="AB28" s="369">
        <v>1.3891537903751164E-3</v>
      </c>
      <c r="AC28" s="373">
        <v>1.762588921067251</v>
      </c>
      <c r="AD28" s="555">
        <v>9329721000114</v>
      </c>
      <c r="AE28" s="370" t="s">
        <v>1800</v>
      </c>
      <c r="AF28" s="370" t="s">
        <v>1801</v>
      </c>
      <c r="AG28" s="374" t="s">
        <v>59</v>
      </c>
      <c r="AH28" s="374" t="s">
        <v>1802</v>
      </c>
      <c r="AI28" s="374">
        <v>1</v>
      </c>
      <c r="AJ28" s="374">
        <v>1</v>
      </c>
      <c r="AK28" s="374">
        <v>1</v>
      </c>
      <c r="AL28" s="691">
        <v>0.9</v>
      </c>
      <c r="AM28" s="691">
        <v>0</v>
      </c>
      <c r="AN28" s="369" t="s">
        <v>1803</v>
      </c>
      <c r="AO28" s="367" t="s">
        <v>1324</v>
      </c>
      <c r="AP28" s="370" t="s">
        <v>1804</v>
      </c>
      <c r="AQ28" s="376" t="s">
        <v>1798</v>
      </c>
      <c r="AR28" s="369">
        <v>0</v>
      </c>
      <c r="AS28" s="369">
        <v>0</v>
      </c>
      <c r="AT28" s="369" t="s">
        <v>1421</v>
      </c>
      <c r="AW28" s="198"/>
      <c r="AX28" s="198"/>
      <c r="AY28" s="184"/>
      <c r="AZ28" s="184"/>
      <c r="BA28" s="184"/>
      <c r="BB28" s="184"/>
      <c r="BC28" s="184"/>
      <c r="BD28" s="184"/>
      <c r="BE28" s="184"/>
      <c r="BF28" s="184"/>
      <c r="BG28" s="186"/>
      <c r="BH28" s="186"/>
      <c r="BI28" s="199"/>
      <c r="BJ28" s="199"/>
      <c r="BK28" s="199"/>
      <c r="BL28" s="218"/>
      <c r="BM28" s="186"/>
      <c r="BN28" s="186"/>
      <c r="BO28" s="186"/>
      <c r="BP28" s="186"/>
      <c r="BQ28" s="186"/>
      <c r="BR28" s="186"/>
      <c r="BS28" s="186"/>
      <c r="BT28" s="186"/>
      <c r="BU28" s="186"/>
      <c r="BV28" s="189"/>
      <c r="BW28" s="184"/>
      <c r="BX28"/>
      <c r="BZ28"/>
    </row>
    <row r="29" spans="2:78" ht="18.75">
      <c r="B29" s="363" t="s">
        <v>148</v>
      </c>
      <c r="C29" s="364">
        <v>4501865000192</v>
      </c>
      <c r="D29" s="365" t="s">
        <v>11</v>
      </c>
      <c r="E29" s="365" t="s">
        <v>620</v>
      </c>
      <c r="F29" s="365" t="s">
        <v>663</v>
      </c>
      <c r="G29" s="366" t="s">
        <v>738</v>
      </c>
      <c r="H29" s="366" t="s">
        <v>34</v>
      </c>
      <c r="I29" s="366" t="s">
        <v>1304</v>
      </c>
      <c r="J29" s="366" t="s">
        <v>608</v>
      </c>
      <c r="K29" s="367" t="s">
        <v>48</v>
      </c>
      <c r="L29" s="368" t="s">
        <v>1421</v>
      </c>
      <c r="M29" s="368" t="s">
        <v>1418</v>
      </c>
      <c r="N29" s="367">
        <v>91367</v>
      </c>
      <c r="O29" s="367" t="s">
        <v>1321</v>
      </c>
      <c r="P29" s="371">
        <v>37076</v>
      </c>
      <c r="Q29" s="372">
        <v>998.492569</v>
      </c>
      <c r="R29" s="372">
        <v>857.0991765674604</v>
      </c>
      <c r="S29" s="367">
        <v>0</v>
      </c>
      <c r="T29" s="369">
        <v>9.8400195635200083E-2</v>
      </c>
      <c r="U29" s="369">
        <v>1.0358148725675904</v>
      </c>
      <c r="V29" s="369">
        <v>0.11670262310639257</v>
      </c>
      <c r="W29" s="369">
        <v>1.0395579489548847</v>
      </c>
      <c r="X29" s="369">
        <v>0.1561243745517038</v>
      </c>
      <c r="Y29" s="369">
        <v>1.0585860671388914</v>
      </c>
      <c r="Z29" s="369">
        <v>0.1485586658089797</v>
      </c>
      <c r="AA29" s="369">
        <v>0.79916726471824462</v>
      </c>
      <c r="AB29" s="369">
        <v>1.3676987565965216E-3</v>
      </c>
      <c r="AC29" s="373">
        <v>3.2469472099185817</v>
      </c>
      <c r="AD29" s="555">
        <v>0</v>
      </c>
      <c r="AE29" s="370" t="s">
        <v>1819</v>
      </c>
      <c r="AF29" s="370" t="s">
        <v>1816</v>
      </c>
      <c r="AG29" s="374" t="s">
        <v>1444</v>
      </c>
      <c r="AH29" s="374" t="s">
        <v>1802</v>
      </c>
      <c r="AI29" s="374">
        <v>500</v>
      </c>
      <c r="AJ29" s="374">
        <v>100</v>
      </c>
      <c r="AK29" s="374">
        <v>100</v>
      </c>
      <c r="AL29" s="691">
        <v>0.25</v>
      </c>
      <c r="AM29" s="691">
        <v>0</v>
      </c>
      <c r="AN29" s="369" t="s">
        <v>1798</v>
      </c>
      <c r="AO29" s="367" t="s">
        <v>1324</v>
      </c>
      <c r="AP29" s="370" t="s">
        <v>1804</v>
      </c>
      <c r="AQ29" s="376" t="s">
        <v>669</v>
      </c>
      <c r="AR29" s="369">
        <v>8.7500000000000002E-4</v>
      </c>
      <c r="AS29" s="369">
        <v>8.7500000000000002E-4</v>
      </c>
      <c r="AT29" s="369" t="s">
        <v>1421</v>
      </c>
      <c r="AW29" s="198"/>
      <c r="AX29" s="198"/>
      <c r="AY29" s="184"/>
      <c r="AZ29" s="184"/>
      <c r="BA29" s="184"/>
      <c r="BB29" s="184"/>
      <c r="BC29" s="184"/>
      <c r="BD29" s="184"/>
      <c r="BE29" s="184"/>
      <c r="BF29" s="184"/>
      <c r="BG29" s="186"/>
      <c r="BH29" s="186"/>
      <c r="BI29" s="199"/>
      <c r="BJ29" s="199"/>
      <c r="BK29" s="199"/>
      <c r="BL29" s="218"/>
      <c r="BM29" s="186"/>
      <c r="BN29" s="186"/>
      <c r="BO29" s="186"/>
      <c r="BP29" s="186"/>
      <c r="BQ29" s="186"/>
      <c r="BR29" s="186"/>
      <c r="BS29" s="186"/>
      <c r="BT29" s="186"/>
      <c r="BU29" s="186"/>
      <c r="BV29" s="189"/>
      <c r="BW29" s="184"/>
      <c r="BX29"/>
      <c r="BZ29"/>
    </row>
    <row r="30" spans="2:78" ht="18.75">
      <c r="B30" s="363" t="s">
        <v>1525</v>
      </c>
      <c r="C30" s="364">
        <v>4515848000104</v>
      </c>
      <c r="D30" s="365" t="s">
        <v>14</v>
      </c>
      <c r="E30" s="365" t="s">
        <v>607</v>
      </c>
      <c r="F30" s="365" t="s">
        <v>1421</v>
      </c>
      <c r="G30" s="366" t="s">
        <v>1421</v>
      </c>
      <c r="H30" s="366" t="s">
        <v>34</v>
      </c>
      <c r="I30" s="366" t="s">
        <v>34</v>
      </c>
      <c r="J30" s="366" t="s">
        <v>608</v>
      </c>
      <c r="K30" s="367" t="s">
        <v>48</v>
      </c>
      <c r="L30" s="368" t="s">
        <v>1421</v>
      </c>
      <c r="M30" s="368" t="s">
        <v>1421</v>
      </c>
      <c r="N30" s="367">
        <v>93386</v>
      </c>
      <c r="O30" s="367" t="s">
        <v>1321</v>
      </c>
      <c r="P30" s="371">
        <v>37092</v>
      </c>
      <c r="Q30" s="372">
        <v>10.466879</v>
      </c>
      <c r="R30" s="372">
        <v>13.034143654761904</v>
      </c>
      <c r="S30" s="367">
        <v>2</v>
      </c>
      <c r="T30" s="369">
        <v>-4.5425873469417843E-2</v>
      </c>
      <c r="U30" s="369">
        <v>-0.47817786372535043</v>
      </c>
      <c r="V30" s="369">
        <v>-0.16370043185942562</v>
      </c>
      <c r="W30" s="369">
        <v>-1.4582027434950751</v>
      </c>
      <c r="X30" s="369">
        <v>-7.3043834620657777E-2</v>
      </c>
      <c r="Y30" s="369">
        <v>-0.49526658372116356</v>
      </c>
      <c r="Z30" s="369">
        <v>-0.10010264736982244</v>
      </c>
      <c r="AA30" s="369">
        <v>-0.53849944366396174</v>
      </c>
      <c r="AB30" s="369">
        <v>0.20979794694743917</v>
      </c>
      <c r="AC30" s="373">
        <v>-1.315371352862738</v>
      </c>
      <c r="AD30" s="555">
        <v>0</v>
      </c>
      <c r="AE30" s="370" t="s">
        <v>1826</v>
      </c>
      <c r="AF30" s="370" t="s">
        <v>1795</v>
      </c>
      <c r="AG30" s="374" t="s">
        <v>1445</v>
      </c>
      <c r="AH30" s="374" t="s">
        <v>1802</v>
      </c>
      <c r="AI30" s="374">
        <v>500</v>
      </c>
      <c r="AJ30" s="374">
        <v>100</v>
      </c>
      <c r="AK30" s="374">
        <v>100</v>
      </c>
      <c r="AL30" s="691">
        <v>4</v>
      </c>
      <c r="AM30" s="691">
        <v>20</v>
      </c>
      <c r="AN30" s="369" t="s">
        <v>666</v>
      </c>
      <c r="AO30" s="367" t="s">
        <v>1324</v>
      </c>
      <c r="AP30" s="370" t="s">
        <v>1799</v>
      </c>
      <c r="AQ30" s="376" t="s">
        <v>670</v>
      </c>
      <c r="AR30" s="369">
        <v>3.5000000000000001E-3</v>
      </c>
      <c r="AS30" s="369">
        <v>3.5000000000000001E-3</v>
      </c>
      <c r="AT30" s="369" t="s">
        <v>1421</v>
      </c>
      <c r="AW30" s="198"/>
      <c r="AX30" s="198"/>
      <c r="AY30" s="184"/>
      <c r="AZ30" s="184"/>
      <c r="BA30" s="184"/>
      <c r="BB30" s="184"/>
      <c r="BC30" s="184"/>
      <c r="BD30" s="184"/>
      <c r="BE30" s="184"/>
      <c r="BF30" s="184"/>
      <c r="BG30" s="186"/>
      <c r="BH30" s="186"/>
      <c r="BI30" s="199"/>
      <c r="BJ30" s="199"/>
      <c r="BK30" s="199"/>
      <c r="BL30" s="218"/>
      <c r="BM30" s="186"/>
      <c r="BN30" s="186"/>
      <c r="BO30" s="186"/>
      <c r="BP30" s="186"/>
      <c r="BQ30" s="186"/>
      <c r="BR30" s="186"/>
      <c r="BS30" s="186"/>
      <c r="BT30" s="186"/>
      <c r="BU30" s="186"/>
      <c r="BV30" s="189"/>
      <c r="BW30" s="184"/>
      <c r="BX30"/>
      <c r="BZ30"/>
    </row>
    <row r="31" spans="2:78" ht="18.75">
      <c r="B31" s="363" t="s">
        <v>1202</v>
      </c>
      <c r="C31" s="364"/>
      <c r="D31" s="365" t="s">
        <v>13</v>
      </c>
      <c r="E31" s="365" t="s">
        <v>615</v>
      </c>
      <c r="F31" s="365" t="s">
        <v>619</v>
      </c>
      <c r="G31" s="366" t="s">
        <v>34</v>
      </c>
      <c r="H31" s="366" t="s">
        <v>1337</v>
      </c>
      <c r="I31" s="366" t="s">
        <v>34</v>
      </c>
      <c r="J31" s="366" t="s">
        <v>1421</v>
      </c>
      <c r="L31" s="368" t="s">
        <v>1421</v>
      </c>
      <c r="M31" s="368" t="s">
        <v>1418</v>
      </c>
      <c r="N31" s="367">
        <v>95141</v>
      </c>
      <c r="O31" s="367" t="s">
        <v>1321</v>
      </c>
      <c r="P31" s="371"/>
      <c r="S31" s="367"/>
      <c r="U31" s="369"/>
      <c r="W31" s="369"/>
      <c r="Y31" s="369"/>
      <c r="AA31" s="369"/>
      <c r="AD31" s="555">
        <v>0</v>
      </c>
      <c r="AE31" s="370"/>
      <c r="AF31" s="370"/>
      <c r="AG31" s="374" t="s">
        <v>719</v>
      </c>
      <c r="AH31" s="374"/>
      <c r="AI31" s="374">
        <v>1000</v>
      </c>
      <c r="AJ31" s="374">
        <v>1000</v>
      </c>
      <c r="AK31" s="374">
        <v>1000</v>
      </c>
      <c r="AN31" s="369"/>
      <c r="AO31" s="367" t="s">
        <v>1324</v>
      </c>
      <c r="AP31" s="370"/>
      <c r="AR31" s="369">
        <v>1E-3</v>
      </c>
      <c r="AS31" s="369">
        <v>1E-3</v>
      </c>
      <c r="AT31" s="369" t="s">
        <v>1421</v>
      </c>
      <c r="AW31" s="198"/>
      <c r="AX31" s="198"/>
      <c r="AY31" s="184"/>
      <c r="AZ31" s="184"/>
      <c r="BA31" s="184"/>
      <c r="BB31" s="184"/>
      <c r="BC31" s="184"/>
      <c r="BD31" s="184"/>
      <c r="BE31" s="184"/>
      <c r="BF31" s="184"/>
      <c r="BG31" s="186"/>
      <c r="BH31" s="186"/>
      <c r="BI31" s="199"/>
      <c r="BJ31" s="199"/>
      <c r="BK31" s="199"/>
      <c r="BL31" s="218"/>
      <c r="BM31" s="186"/>
      <c r="BN31" s="186"/>
      <c r="BO31" s="186"/>
      <c r="BP31" s="186"/>
      <c r="BQ31" s="186"/>
      <c r="BR31" s="186"/>
      <c r="BS31" s="186"/>
      <c r="BT31" s="186"/>
      <c r="BU31" s="186"/>
      <c r="BV31" s="189"/>
      <c r="BW31" s="184"/>
      <c r="BX31"/>
      <c r="BZ31"/>
    </row>
    <row r="32" spans="2:78" ht="18.75">
      <c r="B32" s="363" t="s">
        <v>1597</v>
      </c>
      <c r="C32" s="364">
        <v>4147027000162</v>
      </c>
      <c r="D32" s="365" t="s">
        <v>13</v>
      </c>
      <c r="E32" s="365" t="s">
        <v>615</v>
      </c>
      <c r="F32" s="365" t="s">
        <v>619</v>
      </c>
      <c r="G32" s="366" t="s">
        <v>34</v>
      </c>
      <c r="H32" s="366" t="s">
        <v>1338</v>
      </c>
      <c r="I32" s="366" t="s">
        <v>34</v>
      </c>
      <c r="J32" s="366" t="s">
        <v>611</v>
      </c>
      <c r="K32" s="367" t="s">
        <v>48</v>
      </c>
      <c r="L32" s="368" t="s">
        <v>1421</v>
      </c>
      <c r="M32" s="368" t="s">
        <v>1421</v>
      </c>
      <c r="N32" s="367">
        <v>97081</v>
      </c>
      <c r="O32" s="367" t="s">
        <v>1324</v>
      </c>
      <c r="P32" s="371">
        <v>37198</v>
      </c>
      <c r="Q32" s="372">
        <v>109.504886</v>
      </c>
      <c r="R32" s="372">
        <v>111.41093179116473</v>
      </c>
      <c r="S32" s="367">
        <v>1</v>
      </c>
      <c r="T32" s="369">
        <v>0.12806957118146634</v>
      </c>
      <c r="U32" s="369">
        <v>1.3481311261302225</v>
      </c>
      <c r="V32" s="369">
        <v>9.2802806676145266E-2</v>
      </c>
      <c r="W32" s="369">
        <v>0.82666432679545954</v>
      </c>
      <c r="X32" s="369">
        <v>0.15926876134287382</v>
      </c>
      <c r="Y32" s="369">
        <v>1.0799062745465169</v>
      </c>
      <c r="Z32" s="369">
        <v>0.18741742429004704</v>
      </c>
      <c r="AA32" s="369">
        <v>1.0082068892770186</v>
      </c>
      <c r="AB32" s="369">
        <v>8.2120473556458587E-2</v>
      </c>
      <c r="AC32" s="373">
        <v>-0.23695638767997226</v>
      </c>
      <c r="AD32" s="555">
        <v>22188046000119</v>
      </c>
      <c r="AE32" s="370" t="s">
        <v>1800</v>
      </c>
      <c r="AF32" s="370" t="s">
        <v>1801</v>
      </c>
      <c r="AG32" s="374" t="s">
        <v>1577</v>
      </c>
      <c r="AH32" s="374" t="s">
        <v>1802</v>
      </c>
      <c r="AI32" s="374">
        <v>100000</v>
      </c>
      <c r="AJ32" s="374">
        <v>50000</v>
      </c>
      <c r="AK32" s="374">
        <v>100000</v>
      </c>
      <c r="AL32" s="691">
        <v>2</v>
      </c>
      <c r="AM32" s="691">
        <v>0</v>
      </c>
      <c r="AN32" s="369" t="s">
        <v>1803</v>
      </c>
      <c r="AO32" s="367" t="s">
        <v>1324</v>
      </c>
      <c r="AP32" s="370" t="s">
        <v>1818</v>
      </c>
      <c r="AQ32" s="376" t="s">
        <v>1798</v>
      </c>
      <c r="AR32" s="369">
        <v>0</v>
      </c>
      <c r="AS32" s="369">
        <v>0</v>
      </c>
      <c r="AT32" s="369" t="s">
        <v>1421</v>
      </c>
      <c r="AW32" s="198"/>
      <c r="AX32" s="198"/>
      <c r="AY32" s="184"/>
      <c r="AZ32" s="184"/>
      <c r="BA32" s="184"/>
      <c r="BB32" s="184"/>
      <c r="BC32" s="184"/>
      <c r="BD32" s="184"/>
      <c r="BE32" s="184"/>
      <c r="BF32" s="184"/>
      <c r="BG32" s="186"/>
      <c r="BH32" s="186"/>
      <c r="BI32" s="199"/>
      <c r="BJ32" s="199"/>
      <c r="BK32" s="199"/>
      <c r="BL32" s="218"/>
      <c r="BM32" s="186"/>
      <c r="BN32" s="186"/>
      <c r="BO32" s="186"/>
      <c r="BP32" s="186"/>
      <c r="BQ32" s="186"/>
      <c r="BR32" s="186"/>
      <c r="BS32" s="186"/>
      <c r="BT32" s="186"/>
      <c r="BU32" s="186"/>
      <c r="BV32" s="189"/>
      <c r="BW32" s="184"/>
      <c r="BX32"/>
      <c r="BZ32"/>
    </row>
    <row r="33" spans="2:78" ht="18.75">
      <c r="B33" s="363" t="s">
        <v>366</v>
      </c>
      <c r="C33" s="364">
        <v>4621018000161</v>
      </c>
      <c r="D33" s="365" t="s">
        <v>14</v>
      </c>
      <c r="E33" s="365" t="s">
        <v>614</v>
      </c>
      <c r="F33" s="365" t="s">
        <v>1421</v>
      </c>
      <c r="G33" s="366" t="s">
        <v>1421</v>
      </c>
      <c r="H33" s="366" t="s">
        <v>865</v>
      </c>
      <c r="I33" s="366" t="s">
        <v>34</v>
      </c>
      <c r="J33" s="366" t="s">
        <v>608</v>
      </c>
      <c r="K33" s="367" t="s">
        <v>48</v>
      </c>
      <c r="L33" s="368" t="s">
        <v>1421</v>
      </c>
      <c r="M33" s="368" t="s">
        <v>1418</v>
      </c>
      <c r="N33" s="367">
        <v>97101</v>
      </c>
      <c r="O33" s="367" t="s">
        <v>1321</v>
      </c>
      <c r="P33" s="371">
        <v>37140</v>
      </c>
      <c r="Q33" s="372">
        <v>64.156462000000005</v>
      </c>
      <c r="R33" s="372">
        <v>80.446805928571422</v>
      </c>
      <c r="S33" s="367">
        <v>2</v>
      </c>
      <c r="T33" s="369">
        <v>6.7278625693977245E-2</v>
      </c>
      <c r="U33" s="369">
        <v>0.70821201776961229</v>
      </c>
      <c r="V33" s="369">
        <v>1.719059121831612E-2</v>
      </c>
      <c r="W33" s="369">
        <v>0.15312951219564891</v>
      </c>
      <c r="X33" s="369">
        <v>0.13254765787614842</v>
      </c>
      <c r="Y33" s="369">
        <v>0.89872644334031049</v>
      </c>
      <c r="Z33" s="369">
        <v>0.25916686719026094</v>
      </c>
      <c r="AA33" s="369">
        <v>1.3941810478047392</v>
      </c>
      <c r="AB33" s="369">
        <v>0.1090269757294384</v>
      </c>
      <c r="AC33" s="373">
        <v>-0.87199691260138357</v>
      </c>
      <c r="AD33" s="555">
        <v>0</v>
      </c>
      <c r="AE33" s="370" t="s">
        <v>1829</v>
      </c>
      <c r="AF33" s="370" t="s">
        <v>1813</v>
      </c>
      <c r="AG33" s="374" t="s">
        <v>719</v>
      </c>
      <c r="AH33" s="374" t="s">
        <v>1802</v>
      </c>
      <c r="AI33" s="374">
        <v>100</v>
      </c>
      <c r="AJ33" s="374">
        <v>100</v>
      </c>
      <c r="AK33" s="374">
        <v>100</v>
      </c>
      <c r="AL33" s="691">
        <v>2</v>
      </c>
      <c r="AM33" s="691">
        <v>20</v>
      </c>
      <c r="AN33" s="369" t="s">
        <v>1803</v>
      </c>
      <c r="AO33" s="367" t="s">
        <v>1324</v>
      </c>
      <c r="AP33" s="370" t="s">
        <v>1818</v>
      </c>
      <c r="AQ33" s="376" t="s">
        <v>671</v>
      </c>
      <c r="AR33" s="369">
        <v>3.3833333333333302E-3</v>
      </c>
      <c r="AS33" s="369">
        <v>3.3833333333333302E-3</v>
      </c>
      <c r="AT33" s="369" t="s">
        <v>1421</v>
      </c>
      <c r="AW33" s="198"/>
      <c r="AX33" s="198"/>
      <c r="AY33" s="184"/>
      <c r="AZ33" s="184"/>
      <c r="BA33" s="184"/>
      <c r="BB33" s="184"/>
      <c r="BC33" s="184"/>
      <c r="BD33" s="184"/>
      <c r="BE33" s="184"/>
      <c r="BF33" s="184"/>
      <c r="BG33" s="186"/>
      <c r="BH33" s="186"/>
      <c r="BI33" s="199"/>
      <c r="BJ33" s="199"/>
      <c r="BK33" s="199"/>
      <c r="BL33" s="218"/>
      <c r="BM33" s="186"/>
      <c r="BN33" s="186"/>
      <c r="BO33" s="186"/>
      <c r="BP33" s="186"/>
      <c r="BQ33" s="186"/>
      <c r="BR33" s="186"/>
      <c r="BS33" s="186"/>
      <c r="BT33" s="186"/>
      <c r="BU33" s="186"/>
      <c r="BV33" s="189"/>
      <c r="BW33" s="184"/>
      <c r="BX33"/>
      <c r="BZ33"/>
    </row>
    <row r="34" spans="2:78" ht="18.75">
      <c r="B34" s="363" t="s">
        <v>950</v>
      </c>
      <c r="C34" s="364">
        <v>3804917000137</v>
      </c>
      <c r="D34" s="365" t="s">
        <v>13</v>
      </c>
      <c r="E34" s="365" t="s">
        <v>615</v>
      </c>
      <c r="F34" s="365" t="s">
        <v>619</v>
      </c>
      <c r="G34" s="366" t="s">
        <v>34</v>
      </c>
      <c r="H34" s="366" t="s">
        <v>1338</v>
      </c>
      <c r="I34" s="366" t="s">
        <v>34</v>
      </c>
      <c r="J34" s="366" t="s">
        <v>1421</v>
      </c>
      <c r="K34" s="367" t="s">
        <v>48</v>
      </c>
      <c r="L34" s="368" t="s">
        <v>1421</v>
      </c>
      <c r="M34" s="368" t="s">
        <v>34</v>
      </c>
      <c r="N34" s="367">
        <v>99589</v>
      </c>
      <c r="O34" s="367" t="s">
        <v>1324</v>
      </c>
      <c r="P34" s="371">
        <v>36667</v>
      </c>
      <c r="Q34" s="372">
        <v>131.02596299999999</v>
      </c>
      <c r="R34" s="372">
        <v>132.30270771428567</v>
      </c>
      <c r="S34" s="367">
        <v>1</v>
      </c>
      <c r="T34" s="369">
        <v>0.19377424702495261</v>
      </c>
      <c r="U34" s="369">
        <v>2.0397748774112379</v>
      </c>
      <c r="V34" s="369">
        <v>0.23618760394022109</v>
      </c>
      <c r="W34" s="369">
        <v>2.103900448722781</v>
      </c>
      <c r="X34" s="369">
        <v>0.31530034088475745</v>
      </c>
      <c r="Y34" s="369">
        <v>2.137863154188083</v>
      </c>
      <c r="Z34" s="369">
        <v>0.45538460818135906</v>
      </c>
      <c r="AA34" s="369">
        <v>2.4497289992024718</v>
      </c>
      <c r="AB34" s="369">
        <v>8.2031260921259924E-2</v>
      </c>
      <c r="AC34" s="373">
        <v>1.5107146361497783</v>
      </c>
      <c r="AD34" s="555">
        <v>17891926000117</v>
      </c>
      <c r="AE34" s="370" t="s">
        <v>1830</v>
      </c>
      <c r="AF34" s="370" t="s">
        <v>1816</v>
      </c>
      <c r="AG34" s="374" t="s">
        <v>1444</v>
      </c>
      <c r="AH34" s="374" t="s">
        <v>1802</v>
      </c>
      <c r="AI34" s="374">
        <v>5000</v>
      </c>
      <c r="AJ34" s="374">
        <v>1000</v>
      </c>
      <c r="AK34" s="374">
        <v>1000</v>
      </c>
      <c r="AL34" s="691">
        <v>1.95</v>
      </c>
      <c r="AM34" s="691">
        <v>20</v>
      </c>
      <c r="AN34" s="369" t="s">
        <v>1803</v>
      </c>
      <c r="AO34" s="367" t="s">
        <v>1324</v>
      </c>
      <c r="AP34" s="370" t="s">
        <v>1818</v>
      </c>
      <c r="AQ34" s="376" t="s">
        <v>668</v>
      </c>
      <c r="AR34" s="369">
        <v>3.8999999999999998E-3</v>
      </c>
      <c r="AS34" s="369">
        <v>3.8999999999999998E-3</v>
      </c>
      <c r="AT34" s="369" t="s">
        <v>1421</v>
      </c>
      <c r="AW34" s="198"/>
      <c r="AX34" s="198"/>
      <c r="AY34" s="184"/>
      <c r="AZ34" s="184"/>
      <c r="BA34" s="184"/>
      <c r="BB34" s="184"/>
      <c r="BC34" s="184"/>
      <c r="BD34" s="184"/>
      <c r="BE34" s="184"/>
      <c r="BF34" s="184"/>
      <c r="BG34" s="186"/>
      <c r="BH34" s="186"/>
      <c r="BI34" s="199"/>
      <c r="BJ34" s="199"/>
      <c r="BK34" s="199"/>
      <c r="BL34" s="218"/>
      <c r="BM34" s="186"/>
      <c r="BN34" s="186"/>
      <c r="BO34" s="186"/>
      <c r="BP34" s="186"/>
      <c r="BQ34" s="186"/>
      <c r="BR34" s="186"/>
      <c r="BS34" s="186"/>
      <c r="BT34" s="186"/>
      <c r="BU34" s="186"/>
      <c r="BV34" s="189"/>
      <c r="BW34" s="184"/>
      <c r="BX34"/>
      <c r="BZ34"/>
    </row>
    <row r="35" spans="2:78" ht="18.75">
      <c r="B35" s="363" t="s">
        <v>1728</v>
      </c>
      <c r="C35" s="364">
        <v>4839017000198</v>
      </c>
      <c r="D35" s="365" t="s">
        <v>11</v>
      </c>
      <c r="E35" s="365" t="s">
        <v>620</v>
      </c>
      <c r="F35" s="365" t="s">
        <v>672</v>
      </c>
      <c r="G35" s="366" t="s">
        <v>738</v>
      </c>
      <c r="H35" s="366" t="s">
        <v>34</v>
      </c>
      <c r="I35" s="366" t="s">
        <v>1304</v>
      </c>
      <c r="J35" s="366" t="s">
        <v>608</v>
      </c>
      <c r="K35" s="367" t="s">
        <v>48</v>
      </c>
      <c r="L35" s="368" t="s">
        <v>1421</v>
      </c>
      <c r="M35" s="368" t="s">
        <v>1421</v>
      </c>
      <c r="N35" s="367">
        <v>104019</v>
      </c>
      <c r="O35" s="367" t="s">
        <v>1321</v>
      </c>
      <c r="P35" s="371">
        <v>37295</v>
      </c>
      <c r="Q35" s="372">
        <v>2134.6161619999998</v>
      </c>
      <c r="R35" s="372">
        <v>1539.1954561520004</v>
      </c>
      <c r="S35" s="367">
        <v>0</v>
      </c>
      <c r="T35" s="369">
        <v>9.4553252344405481E-2</v>
      </c>
      <c r="U35" s="369">
        <v>0.99531982020710774</v>
      </c>
      <c r="V35" s="369">
        <v>0.11208663798240504</v>
      </c>
      <c r="W35" s="369">
        <v>0.99843990121808213</v>
      </c>
      <c r="X35" s="369">
        <v>0.14717656867679074</v>
      </c>
      <c r="Y35" s="369">
        <v>0.99791634367101845</v>
      </c>
      <c r="Z35" s="369">
        <v>0.17985522708009793</v>
      </c>
      <c r="AA35" s="369">
        <v>0.96752625697175942</v>
      </c>
      <c r="AB35" s="369">
        <v>1.5539012278112906E-3</v>
      </c>
      <c r="AC35" s="373">
        <v>-0.11270952047192262</v>
      </c>
      <c r="AD35" s="555">
        <v>0</v>
      </c>
      <c r="AE35" s="370" t="s">
        <v>1831</v>
      </c>
      <c r="AF35" s="370" t="s">
        <v>1832</v>
      </c>
      <c r="AG35" s="374" t="s">
        <v>719</v>
      </c>
      <c r="AH35" s="374" t="s">
        <v>1802</v>
      </c>
      <c r="AI35" s="374">
        <v>1000</v>
      </c>
      <c r="AJ35" s="374">
        <v>1000</v>
      </c>
      <c r="AK35" s="374">
        <v>1000</v>
      </c>
      <c r="AL35" s="691">
        <v>0.15</v>
      </c>
      <c r="AM35" s="691">
        <v>0</v>
      </c>
      <c r="AN35" s="369" t="s">
        <v>1803</v>
      </c>
      <c r="AO35" s="367" t="s">
        <v>1324</v>
      </c>
      <c r="AP35" s="370" t="s">
        <v>1804</v>
      </c>
      <c r="AQ35" s="376" t="s">
        <v>1535</v>
      </c>
      <c r="AR35" s="369">
        <v>0</v>
      </c>
      <c r="AS35" s="369">
        <v>0</v>
      </c>
      <c r="AT35" s="369" t="s">
        <v>1421</v>
      </c>
      <c r="AW35" s="198"/>
      <c r="AX35" s="198"/>
      <c r="AY35" s="184"/>
      <c r="AZ35" s="184"/>
      <c r="BA35" s="184"/>
      <c r="BB35" s="184"/>
      <c r="BC35" s="184"/>
      <c r="BD35" s="184"/>
      <c r="BE35" s="184"/>
      <c r="BF35" s="184"/>
      <c r="BG35" s="186"/>
      <c r="BH35" s="186"/>
      <c r="BI35" s="199"/>
      <c r="BJ35" s="199"/>
      <c r="BK35" s="199"/>
      <c r="BL35" s="218"/>
      <c r="BM35" s="186"/>
      <c r="BN35" s="186"/>
      <c r="BO35" s="186"/>
      <c r="BP35" s="186"/>
      <c r="BQ35" s="186"/>
      <c r="BR35" s="186"/>
      <c r="BS35" s="186"/>
      <c r="BT35" s="186"/>
      <c r="BU35" s="186"/>
      <c r="BV35" s="189"/>
      <c r="BW35" s="184"/>
      <c r="BX35"/>
      <c r="BZ35"/>
    </row>
    <row r="36" spans="2:78" ht="18.75">
      <c r="B36" s="363" t="s">
        <v>809</v>
      </c>
      <c r="C36" s="364">
        <v>5104498000156</v>
      </c>
      <c r="D36" s="365" t="s">
        <v>11</v>
      </c>
      <c r="E36" s="365" t="s">
        <v>621</v>
      </c>
      <c r="F36" s="365" t="s">
        <v>672</v>
      </c>
      <c r="G36" s="366" t="s">
        <v>865</v>
      </c>
      <c r="H36" s="366" t="s">
        <v>34</v>
      </c>
      <c r="I36" s="366" t="s">
        <v>1421</v>
      </c>
      <c r="J36" s="366" t="s">
        <v>608</v>
      </c>
      <c r="K36" s="367" t="s">
        <v>48</v>
      </c>
      <c r="L36" s="368" t="s">
        <v>1421</v>
      </c>
      <c r="M36" s="368" t="s">
        <v>1418</v>
      </c>
      <c r="N36" s="367">
        <v>107816</v>
      </c>
      <c r="O36" s="367" t="s">
        <v>1321</v>
      </c>
      <c r="P36" s="371">
        <v>37538</v>
      </c>
      <c r="Q36" s="372">
        <v>80.443083000000001</v>
      </c>
      <c r="R36" s="372">
        <v>110.17420314682539</v>
      </c>
      <c r="S36" s="367">
        <v>1</v>
      </c>
      <c r="T36" s="369">
        <v>5.6948767216776108E-2</v>
      </c>
      <c r="U36" s="369">
        <v>0.59947421523646616</v>
      </c>
      <c r="V36" s="369">
        <v>6.6407190265558524E-2</v>
      </c>
      <c r="W36" s="369">
        <v>0.59153873898263176</v>
      </c>
      <c r="X36" s="369">
        <v>9.6473408366870128E-2</v>
      </c>
      <c r="Y36" s="369">
        <v>0.65412851926428905</v>
      </c>
      <c r="Z36" s="369">
        <v>8.9759756944685964E-2</v>
      </c>
      <c r="AA36" s="369">
        <v>0.48286014853886233</v>
      </c>
      <c r="AB36" s="369">
        <v>5.5936147706380022E-2</v>
      </c>
      <c r="AC36" s="373">
        <v>-0.81976662783060628</v>
      </c>
      <c r="AD36" s="555">
        <v>14951623000154</v>
      </c>
      <c r="AE36" s="370" t="s">
        <v>1824</v>
      </c>
      <c r="AF36" s="370" t="s">
        <v>1809</v>
      </c>
      <c r="AG36" s="374" t="s">
        <v>728</v>
      </c>
      <c r="AH36" s="374" t="s">
        <v>1802</v>
      </c>
      <c r="AI36" s="374">
        <v>1000</v>
      </c>
      <c r="AJ36" s="374">
        <v>1000</v>
      </c>
      <c r="AK36" s="374">
        <v>1000</v>
      </c>
      <c r="AL36" s="691">
        <v>0.5</v>
      </c>
      <c r="AM36" s="691">
        <v>0</v>
      </c>
      <c r="AN36" s="369" t="s">
        <v>1817</v>
      </c>
      <c r="AO36" s="367" t="s">
        <v>1324</v>
      </c>
      <c r="AP36" s="370" t="s">
        <v>1804</v>
      </c>
      <c r="AQ36" s="376" t="s">
        <v>673</v>
      </c>
      <c r="AR36" s="369">
        <v>1.6000000000000001E-3</v>
      </c>
      <c r="AS36" s="369">
        <v>1.6000000000000001E-3</v>
      </c>
      <c r="AT36" s="369" t="s">
        <v>1421</v>
      </c>
      <c r="AW36" s="198"/>
      <c r="AX36" s="198"/>
      <c r="AY36" s="184"/>
      <c r="AZ36" s="184"/>
      <c r="BA36" s="184"/>
      <c r="BB36" s="184"/>
      <c r="BC36" s="184"/>
      <c r="BD36" s="184"/>
      <c r="BE36" s="184"/>
      <c r="BF36" s="184"/>
      <c r="BG36" s="186"/>
      <c r="BH36" s="186"/>
      <c r="BI36" s="199"/>
      <c r="BJ36" s="199"/>
      <c r="BK36" s="199"/>
      <c r="BL36" s="218"/>
      <c r="BM36" s="186"/>
      <c r="BN36" s="186"/>
      <c r="BO36" s="186"/>
      <c r="BP36" s="186"/>
      <c r="BQ36" s="186"/>
      <c r="BR36" s="186"/>
      <c r="BS36" s="186"/>
      <c r="BT36" s="186"/>
      <c r="BU36" s="186"/>
      <c r="BV36" s="189"/>
      <c r="BW36" s="184"/>
      <c r="BX36"/>
      <c r="BZ36"/>
    </row>
    <row r="37" spans="2:78" ht="18.75">
      <c r="B37" s="363" t="s">
        <v>841</v>
      </c>
      <c r="C37" s="364">
        <v>40428039000129</v>
      </c>
      <c r="D37" s="365" t="s">
        <v>14</v>
      </c>
      <c r="E37" s="365" t="s">
        <v>607</v>
      </c>
      <c r="F37" s="365" t="s">
        <v>1421</v>
      </c>
      <c r="G37" s="366" t="s">
        <v>1421</v>
      </c>
      <c r="H37" s="366" t="s">
        <v>34</v>
      </c>
      <c r="I37" s="366" t="s">
        <v>34</v>
      </c>
      <c r="J37" s="366" t="s">
        <v>608</v>
      </c>
      <c r="K37" s="367" t="s">
        <v>48</v>
      </c>
      <c r="L37" s="368" t="s">
        <v>1421</v>
      </c>
      <c r="M37" s="368" t="s">
        <v>34</v>
      </c>
      <c r="N37" s="367">
        <v>108081</v>
      </c>
      <c r="O37" s="367" t="s">
        <v>1321</v>
      </c>
      <c r="P37" s="371">
        <v>33670</v>
      </c>
      <c r="Q37" s="372">
        <v>11.377713</v>
      </c>
      <c r="R37" s="372">
        <v>15.205433924603172</v>
      </c>
      <c r="S37" s="367">
        <v>2</v>
      </c>
      <c r="T37" s="369">
        <v>9.3798909498395089E-2</v>
      </c>
      <c r="U37" s="369">
        <v>0.98737919027371546</v>
      </c>
      <c r="V37" s="369">
        <v>-5.4101219337266304E-2</v>
      </c>
      <c r="W37" s="369">
        <v>-0.48192020978769412</v>
      </c>
      <c r="X37" s="369">
        <v>3.0841437077527623E-2</v>
      </c>
      <c r="Y37" s="369">
        <v>0.20911735066710793</v>
      </c>
      <c r="Z37" s="369">
        <v>7.3841138027732622E-3</v>
      </c>
      <c r="AA37" s="369">
        <v>3.972263750482502E-2</v>
      </c>
      <c r="AB37" s="369">
        <v>0.20853040217147797</v>
      </c>
      <c r="AC37" s="373">
        <v>-0.79778773286552074</v>
      </c>
      <c r="AD37" s="555">
        <v>0</v>
      </c>
      <c r="AE37" s="370" t="s">
        <v>1819</v>
      </c>
      <c r="AF37" s="370" t="s">
        <v>1816</v>
      </c>
      <c r="AG37" s="374" t="s">
        <v>1444</v>
      </c>
      <c r="AH37" s="374" t="s">
        <v>1802</v>
      </c>
      <c r="AI37" s="374">
        <v>1000</v>
      </c>
      <c r="AJ37" s="374">
        <v>1000</v>
      </c>
      <c r="AK37" s="374">
        <v>1000</v>
      </c>
      <c r="AL37" s="691">
        <v>1.5</v>
      </c>
      <c r="AM37" s="691">
        <v>0</v>
      </c>
      <c r="AN37" s="369" t="s">
        <v>1798</v>
      </c>
      <c r="AO37" s="367" t="s">
        <v>1324</v>
      </c>
      <c r="AP37" s="370" t="s">
        <v>1799</v>
      </c>
      <c r="AQ37" s="376" t="s">
        <v>670</v>
      </c>
      <c r="AR37" s="369">
        <v>5.2500000000000003E-3</v>
      </c>
      <c r="AS37" s="369">
        <v>5.2500000000000003E-3</v>
      </c>
      <c r="AT37" s="369" t="s">
        <v>1421</v>
      </c>
      <c r="AW37" s="198"/>
      <c r="AX37" s="198"/>
      <c r="AY37" s="184"/>
      <c r="AZ37" s="184"/>
      <c r="BA37" s="184"/>
      <c r="BB37" s="184"/>
      <c r="BC37" s="184"/>
      <c r="BD37" s="184"/>
      <c r="BE37" s="184"/>
      <c r="BF37" s="184"/>
      <c r="BG37" s="186"/>
      <c r="BH37" s="186"/>
      <c r="BI37" s="199"/>
      <c r="BJ37" s="199"/>
      <c r="BK37" s="199"/>
      <c r="BL37" s="218"/>
      <c r="BM37" s="186"/>
      <c r="BN37" s="186"/>
      <c r="BO37" s="186"/>
      <c r="BP37" s="186"/>
      <c r="BQ37" s="186"/>
      <c r="BR37" s="186"/>
      <c r="BS37" s="186"/>
      <c r="BT37" s="186"/>
      <c r="BU37" s="186"/>
      <c r="BV37" s="189"/>
      <c r="BW37" s="184"/>
      <c r="BX37"/>
      <c r="BZ37"/>
    </row>
    <row r="38" spans="2:78" ht="18.75">
      <c r="B38" s="363" t="s">
        <v>141</v>
      </c>
      <c r="C38" s="364">
        <v>5097427000173</v>
      </c>
      <c r="D38" s="365" t="s">
        <v>13</v>
      </c>
      <c r="E38" s="365" t="s">
        <v>616</v>
      </c>
      <c r="F38" s="365" t="s">
        <v>617</v>
      </c>
      <c r="G38" s="366" t="s">
        <v>34</v>
      </c>
      <c r="H38" s="366" t="s">
        <v>865</v>
      </c>
      <c r="I38" s="366" t="s">
        <v>34</v>
      </c>
      <c r="J38" s="366" t="s">
        <v>608</v>
      </c>
      <c r="K38" s="367" t="s">
        <v>48</v>
      </c>
      <c r="L38" s="368" t="s">
        <v>1421</v>
      </c>
      <c r="M38" s="368" t="s">
        <v>34</v>
      </c>
      <c r="N38" s="367">
        <v>108741</v>
      </c>
      <c r="O38" s="367" t="s">
        <v>1321</v>
      </c>
      <c r="P38" s="371">
        <v>37433</v>
      </c>
      <c r="Q38" s="372">
        <v>17.276205999999998</v>
      </c>
      <c r="R38" s="372">
        <v>16.451331701195219</v>
      </c>
      <c r="S38" s="367">
        <v>1</v>
      </c>
      <c r="T38" s="369">
        <v>9.0186539460285875E-2</v>
      </c>
      <c r="U38" s="369">
        <v>0.94935338568524807</v>
      </c>
      <c r="V38" s="369">
        <v>0.10284244120747665</v>
      </c>
      <c r="W38" s="369">
        <v>0.91609489488245743</v>
      </c>
      <c r="X38" s="369">
        <v>5.7280016953876967E-2</v>
      </c>
      <c r="Y38" s="369">
        <v>0.38838155827341891</v>
      </c>
      <c r="Z38" s="369">
        <v>0.12490765819898852</v>
      </c>
      <c r="AA38" s="369">
        <v>0.67193731851092919</v>
      </c>
      <c r="AB38" s="369">
        <v>5.5531624690305814E-2</v>
      </c>
      <c r="AC38" s="373">
        <v>-0.16962111751108305</v>
      </c>
      <c r="AD38" s="555">
        <v>0</v>
      </c>
      <c r="AE38" s="370" t="s">
        <v>1833</v>
      </c>
      <c r="AF38" s="370" t="s">
        <v>1795</v>
      </c>
      <c r="AG38" s="374" t="s">
        <v>1445</v>
      </c>
      <c r="AH38" s="374" t="s">
        <v>1802</v>
      </c>
      <c r="AI38" s="374">
        <v>5000</v>
      </c>
      <c r="AJ38" s="374">
        <v>1000</v>
      </c>
      <c r="AK38" s="374">
        <v>1000</v>
      </c>
      <c r="AL38" s="691">
        <v>2</v>
      </c>
      <c r="AM38" s="691">
        <v>20</v>
      </c>
      <c r="AN38" s="369" t="s">
        <v>1803</v>
      </c>
      <c r="AO38" s="367" t="s">
        <v>1324</v>
      </c>
      <c r="AP38" s="370" t="s">
        <v>1818</v>
      </c>
      <c r="AQ38" s="376" t="s">
        <v>668</v>
      </c>
      <c r="AR38" s="369">
        <v>4.6666666666666697E-3</v>
      </c>
      <c r="AS38" s="369">
        <v>4.6666666666666697E-3</v>
      </c>
      <c r="AT38" s="369" t="s">
        <v>1421</v>
      </c>
      <c r="AW38" s="198"/>
      <c r="AX38" s="198"/>
      <c r="AY38" s="184"/>
      <c r="AZ38" s="184"/>
      <c r="BA38" s="184"/>
      <c r="BB38" s="184"/>
      <c r="BC38" s="184"/>
      <c r="BD38" s="184"/>
      <c r="BE38" s="184"/>
      <c r="BF38" s="184"/>
      <c r="BG38" s="186"/>
      <c r="BH38" s="186"/>
      <c r="BI38" s="199"/>
      <c r="BJ38" s="199"/>
      <c r="BK38" s="199"/>
      <c r="BL38" s="218"/>
      <c r="BM38" s="186"/>
      <c r="BN38" s="186"/>
      <c r="BO38" s="186"/>
      <c r="BP38" s="186"/>
      <c r="BQ38" s="186"/>
      <c r="BR38" s="186"/>
      <c r="BS38" s="186"/>
      <c r="BT38" s="186"/>
      <c r="BU38" s="186"/>
      <c r="BV38" s="189"/>
      <c r="BW38" s="184"/>
      <c r="BX38"/>
      <c r="BZ38"/>
    </row>
    <row r="39" spans="2:78" ht="18.75">
      <c r="B39" s="363" t="s">
        <v>868</v>
      </c>
      <c r="C39" s="364">
        <v>840011000180</v>
      </c>
      <c r="D39" s="365" t="s">
        <v>11</v>
      </c>
      <c r="E39" s="365" t="s">
        <v>620</v>
      </c>
      <c r="F39" s="365" t="s">
        <v>672</v>
      </c>
      <c r="G39" s="366" t="s">
        <v>738</v>
      </c>
      <c r="H39" s="366" t="s">
        <v>34</v>
      </c>
      <c r="I39" s="366" t="s">
        <v>1421</v>
      </c>
      <c r="J39" s="366" t="s">
        <v>608</v>
      </c>
      <c r="K39" s="367" t="s">
        <v>48</v>
      </c>
      <c r="L39" s="368" t="s">
        <v>1421</v>
      </c>
      <c r="M39" s="368" t="s">
        <v>34</v>
      </c>
      <c r="N39" s="367">
        <v>108766</v>
      </c>
      <c r="O39" s="367" t="s">
        <v>1321</v>
      </c>
      <c r="P39" s="371">
        <v>34974</v>
      </c>
      <c r="Q39" s="372">
        <v>4102.4280416000001</v>
      </c>
      <c r="R39" s="372">
        <v>3029.8244049539676</v>
      </c>
      <c r="S39" s="367">
        <v>0</v>
      </c>
      <c r="T39" s="369">
        <v>9.9360458465641122E-2</v>
      </c>
      <c r="U39" s="369">
        <v>1.0459231301266725</v>
      </c>
      <c r="V39" s="369">
        <v>0.11804807345970914</v>
      </c>
      <c r="W39" s="369">
        <v>1.0515428861609601</v>
      </c>
      <c r="X39" s="369">
        <v>0.15981073891161368</v>
      </c>
      <c r="Y39" s="369">
        <v>1.0835811004961307</v>
      </c>
      <c r="Z39" s="369">
        <v>0.13605334120456258</v>
      </c>
      <c r="AA39" s="369">
        <v>0.73189521428548077</v>
      </c>
      <c r="AB39" s="369">
        <v>1.4525190396694294E-3</v>
      </c>
      <c r="AC39" s="373">
        <v>3.9836283429190904</v>
      </c>
      <c r="AD39" s="555">
        <v>0</v>
      </c>
      <c r="AE39" s="370" t="s">
        <v>1819</v>
      </c>
      <c r="AF39" s="370" t="s">
        <v>1816</v>
      </c>
      <c r="AG39" s="374" t="s">
        <v>1444</v>
      </c>
      <c r="AH39" s="374" t="s">
        <v>1802</v>
      </c>
      <c r="AI39" s="374">
        <v>500</v>
      </c>
      <c r="AJ39" s="374">
        <v>100</v>
      </c>
      <c r="AK39" s="374">
        <v>100</v>
      </c>
      <c r="AL39" s="691">
        <v>0.3</v>
      </c>
      <c r="AM39" s="691">
        <v>0</v>
      </c>
      <c r="AN39" s="369" t="s">
        <v>1803</v>
      </c>
      <c r="AO39" s="367" t="s">
        <v>1324</v>
      </c>
      <c r="AP39" s="370" t="s">
        <v>1804</v>
      </c>
      <c r="AQ39" s="376" t="s">
        <v>11</v>
      </c>
      <c r="AR39" s="369">
        <v>1.0499999999999999E-3</v>
      </c>
      <c r="AS39" s="369">
        <v>1.0499999999999999E-3</v>
      </c>
      <c r="AT39" s="369" t="s">
        <v>1421</v>
      </c>
      <c r="AW39" s="198"/>
      <c r="AX39" s="198"/>
      <c r="AY39" s="184"/>
      <c r="AZ39" s="184"/>
      <c r="BA39" s="184"/>
      <c r="BB39" s="184"/>
      <c r="BC39" s="184"/>
      <c r="BD39" s="184"/>
      <c r="BE39" s="184"/>
      <c r="BF39" s="184"/>
      <c r="BG39" s="186"/>
      <c r="BH39" s="186"/>
      <c r="BI39" s="199"/>
      <c r="BJ39" s="199"/>
      <c r="BK39" s="199"/>
      <c r="BL39" s="218"/>
      <c r="BM39" s="186"/>
      <c r="BN39" s="186"/>
      <c r="BO39" s="186"/>
      <c r="BP39" s="186"/>
      <c r="BQ39" s="186"/>
      <c r="BR39" s="186"/>
      <c r="BS39" s="186"/>
      <c r="BT39" s="186"/>
      <c r="BU39" s="186"/>
      <c r="BV39" s="189"/>
      <c r="BW39" s="184"/>
      <c r="BX39"/>
      <c r="BZ39"/>
    </row>
    <row r="40" spans="2:78" ht="18.75">
      <c r="B40" s="363" t="s">
        <v>1201</v>
      </c>
      <c r="C40" s="364">
        <v>4899128000190</v>
      </c>
      <c r="D40" s="365" t="s">
        <v>11</v>
      </c>
      <c r="E40" s="365" t="s">
        <v>620</v>
      </c>
      <c r="F40" s="365" t="s">
        <v>663</v>
      </c>
      <c r="G40" s="366" t="s">
        <v>738</v>
      </c>
      <c r="H40" s="366" t="s">
        <v>34</v>
      </c>
      <c r="I40" s="366" t="s">
        <v>1421</v>
      </c>
      <c r="J40" s="366" t="s">
        <v>608</v>
      </c>
      <c r="K40" s="367" t="s">
        <v>48</v>
      </c>
      <c r="L40" s="368" t="s">
        <v>1339</v>
      </c>
      <c r="M40" s="368" t="s">
        <v>34</v>
      </c>
      <c r="N40" s="367">
        <v>109215</v>
      </c>
      <c r="O40" s="367" t="s">
        <v>1321</v>
      </c>
      <c r="P40" s="371">
        <v>37430</v>
      </c>
      <c r="Q40" s="372">
        <v>4339429687.5</v>
      </c>
      <c r="R40" s="372">
        <v>60497263.472314388</v>
      </c>
      <c r="S40" s="367">
        <v>0</v>
      </c>
      <c r="T40" s="369">
        <v>0.10431826561870716</v>
      </c>
      <c r="U40" s="369">
        <v>1.0981117497865986</v>
      </c>
      <c r="V40" s="369">
        <v>0.12489658588050867</v>
      </c>
      <c r="W40" s="369">
        <v>1.1125477319480848</v>
      </c>
      <c r="X40" s="369">
        <v>0.19546039849730912</v>
      </c>
      <c r="Y40" s="369">
        <v>1.3253001340808821</v>
      </c>
      <c r="Z40" s="369">
        <v>0.17985037102743351</v>
      </c>
      <c r="AA40" s="369">
        <v>0.96750013396975199</v>
      </c>
      <c r="AB40" s="369">
        <v>1.5209059621861224E-3</v>
      </c>
      <c r="AC40" s="373">
        <v>8.307422516573773</v>
      </c>
      <c r="AD40" s="555">
        <v>0</v>
      </c>
      <c r="AE40" s="370" t="s">
        <v>1831</v>
      </c>
      <c r="AF40" s="370" t="s">
        <v>1832</v>
      </c>
      <c r="AG40" s="374" t="s">
        <v>719</v>
      </c>
      <c r="AH40" s="374" t="s">
        <v>1802</v>
      </c>
      <c r="AI40" s="374">
        <v>1000</v>
      </c>
      <c r="AJ40" s="374">
        <v>1000</v>
      </c>
      <c r="AK40" s="374">
        <v>1000</v>
      </c>
      <c r="AL40" s="691">
        <v>0.3</v>
      </c>
      <c r="AM40" s="691">
        <v>0</v>
      </c>
      <c r="AN40" s="369" t="s">
        <v>1803</v>
      </c>
      <c r="AO40" s="367" t="s">
        <v>1324</v>
      </c>
      <c r="AP40" s="370" t="s">
        <v>1804</v>
      </c>
      <c r="AQ40" s="376" t="s">
        <v>669</v>
      </c>
      <c r="AR40" s="369">
        <v>1E-3</v>
      </c>
      <c r="AS40" s="369">
        <v>1E-3</v>
      </c>
      <c r="AT40" s="369" t="s">
        <v>1421</v>
      </c>
      <c r="AW40" s="198"/>
      <c r="AX40" s="198"/>
      <c r="AY40" s="184"/>
      <c r="AZ40" s="184"/>
      <c r="BA40" s="184"/>
      <c r="BB40" s="184"/>
      <c r="BC40" s="184"/>
      <c r="BD40" s="184"/>
      <c r="BE40" s="184"/>
      <c r="BF40" s="184"/>
      <c r="BG40" s="186"/>
      <c r="BH40" s="186"/>
      <c r="BI40" s="199"/>
      <c r="BJ40" s="199"/>
      <c r="BK40" s="199"/>
      <c r="BL40" s="218"/>
      <c r="BM40" s="186"/>
      <c r="BN40" s="186"/>
      <c r="BO40" s="186"/>
      <c r="BP40" s="186"/>
      <c r="BQ40" s="186"/>
      <c r="BR40" s="186"/>
      <c r="BS40" s="186"/>
      <c r="BT40" s="186"/>
      <c r="BU40" s="186"/>
      <c r="BV40" s="189"/>
      <c r="BW40" s="184"/>
      <c r="BX40"/>
      <c r="BZ40"/>
    </row>
    <row r="41" spans="2:78" ht="18.75">
      <c r="B41" s="363" t="s">
        <v>172</v>
      </c>
      <c r="C41" s="364">
        <v>5109839000186</v>
      </c>
      <c r="D41" s="365" t="s">
        <v>13</v>
      </c>
      <c r="E41" s="365" t="s">
        <v>616</v>
      </c>
      <c r="F41" s="365" t="s">
        <v>617</v>
      </c>
      <c r="G41" s="366" t="s">
        <v>34</v>
      </c>
      <c r="H41" s="366" t="s">
        <v>1337</v>
      </c>
      <c r="I41" s="366" t="s">
        <v>34</v>
      </c>
      <c r="J41" s="366" t="s">
        <v>608</v>
      </c>
      <c r="K41" s="367" t="s">
        <v>48</v>
      </c>
      <c r="L41" s="368" t="s">
        <v>1421</v>
      </c>
      <c r="M41" s="368" t="s">
        <v>34</v>
      </c>
      <c r="N41" s="367">
        <v>109241</v>
      </c>
      <c r="O41" s="367" t="s">
        <v>1321</v>
      </c>
      <c r="P41" s="371">
        <v>37505</v>
      </c>
      <c r="Q41" s="372">
        <v>209.311869</v>
      </c>
      <c r="R41" s="372">
        <v>251.30114499603187</v>
      </c>
      <c r="S41" s="367">
        <v>2</v>
      </c>
      <c r="T41" s="369">
        <v>0.11210152320137445</v>
      </c>
      <c r="U41" s="369">
        <v>1.1800426230852619</v>
      </c>
      <c r="V41" s="369">
        <v>0.12254555830475899</v>
      </c>
      <c r="W41" s="369">
        <v>1.0916053628776434</v>
      </c>
      <c r="X41" s="369">
        <v>0.16396214713185397</v>
      </c>
      <c r="Y41" s="369">
        <v>1.1117293183101074</v>
      </c>
      <c r="Z41" s="369">
        <v>0.21197817882481806</v>
      </c>
      <c r="AA41" s="369">
        <v>1.1403307940932312</v>
      </c>
      <c r="AB41" s="369">
        <v>3.0594434453821481E-2</v>
      </c>
      <c r="AC41" s="373">
        <v>0.33613240589979571</v>
      </c>
      <c r="AD41" s="555">
        <v>12219414000195</v>
      </c>
      <c r="AE41" s="370" t="s">
        <v>1834</v>
      </c>
      <c r="AF41" s="370" t="s">
        <v>1795</v>
      </c>
      <c r="AG41" s="374" t="s">
        <v>1445</v>
      </c>
      <c r="AH41" s="374" t="s">
        <v>1802</v>
      </c>
      <c r="AI41" s="374">
        <v>500</v>
      </c>
      <c r="AJ41" s="374">
        <v>500</v>
      </c>
      <c r="AK41" s="374">
        <v>500</v>
      </c>
      <c r="AL41" s="691">
        <v>2.5</v>
      </c>
      <c r="AM41" s="691">
        <v>20</v>
      </c>
      <c r="AN41" s="369" t="s">
        <v>1803</v>
      </c>
      <c r="AO41" s="367" t="s">
        <v>1324</v>
      </c>
      <c r="AP41" s="370" t="s">
        <v>1818</v>
      </c>
      <c r="AQ41" s="376" t="s">
        <v>674</v>
      </c>
      <c r="AR41" s="369">
        <v>6.4000000000000003E-3</v>
      </c>
      <c r="AS41" s="369">
        <v>6.4000000000000003E-3</v>
      </c>
      <c r="AT41" s="369" t="s">
        <v>1421</v>
      </c>
      <c r="AW41" s="198"/>
      <c r="AX41" s="198"/>
      <c r="AY41" s="184"/>
      <c r="AZ41" s="184"/>
      <c r="BA41" s="184"/>
      <c r="BB41" s="184"/>
      <c r="BC41" s="184"/>
      <c r="BD41" s="184"/>
      <c r="BE41" s="184"/>
      <c r="BF41" s="184"/>
      <c r="BG41" s="186"/>
      <c r="BH41" s="186"/>
      <c r="BI41" s="199"/>
      <c r="BJ41" s="199"/>
      <c r="BK41" s="199"/>
      <c r="BL41" s="218"/>
      <c r="BM41" s="186"/>
      <c r="BN41" s="186"/>
      <c r="BO41" s="186"/>
      <c r="BP41" s="186"/>
      <c r="BQ41" s="186"/>
      <c r="BR41" s="186"/>
      <c r="BS41" s="186"/>
      <c r="BT41" s="186"/>
      <c r="BU41" s="186"/>
      <c r="BV41" s="189"/>
      <c r="BW41" s="184"/>
      <c r="BX41"/>
      <c r="BZ41"/>
    </row>
    <row r="42" spans="2:78" ht="18.75">
      <c r="B42" s="363" t="s">
        <v>207</v>
      </c>
      <c r="C42" s="364">
        <v>1823373000125</v>
      </c>
      <c r="D42" s="365" t="s">
        <v>13</v>
      </c>
      <c r="E42" s="365" t="s">
        <v>615</v>
      </c>
      <c r="F42" s="365" t="s">
        <v>619</v>
      </c>
      <c r="G42" s="366" t="s">
        <v>34</v>
      </c>
      <c r="H42" s="366" t="s">
        <v>1338</v>
      </c>
      <c r="I42" s="366" t="s">
        <v>34</v>
      </c>
      <c r="J42" s="366" t="s">
        <v>1421</v>
      </c>
      <c r="K42" s="367" t="s">
        <v>48</v>
      </c>
      <c r="L42" s="368" t="s">
        <v>1421</v>
      </c>
      <c r="M42" s="368" t="s">
        <v>34</v>
      </c>
      <c r="N42" s="367">
        <v>109630</v>
      </c>
      <c r="O42" s="367" t="s">
        <v>1321</v>
      </c>
      <c r="P42" s="371">
        <v>35568</v>
      </c>
      <c r="Q42" s="372">
        <v>694.75464899999997</v>
      </c>
      <c r="R42" s="372">
        <v>501.01879298809541</v>
      </c>
      <c r="S42" s="367">
        <v>1</v>
      </c>
      <c r="T42" s="369">
        <v>0.19387272511538489</v>
      </c>
      <c r="U42" s="369">
        <v>2.0408115122475134</v>
      </c>
      <c r="V42" s="369">
        <v>0.23611174952909586</v>
      </c>
      <c r="W42" s="369">
        <v>2.1032247564893969</v>
      </c>
      <c r="X42" s="369">
        <v>0.31499418923618516</v>
      </c>
      <c r="Y42" s="369">
        <v>2.1357873228482247</v>
      </c>
      <c r="Z42" s="369">
        <v>0.45280326468157162</v>
      </c>
      <c r="AA42" s="369">
        <v>2.435842732704387</v>
      </c>
      <c r="AB42" s="369">
        <v>8.2357820358118339E-2</v>
      </c>
      <c r="AC42" s="373">
        <v>1.5038034220175316</v>
      </c>
      <c r="AD42" s="555">
        <v>17891926000117</v>
      </c>
      <c r="AE42" s="370" t="s">
        <v>1830</v>
      </c>
      <c r="AF42" s="370" t="s">
        <v>1816</v>
      </c>
      <c r="AG42" s="374" t="s">
        <v>1444</v>
      </c>
      <c r="AH42" s="374" t="s">
        <v>1802</v>
      </c>
      <c r="AI42" s="374">
        <v>500</v>
      </c>
      <c r="AJ42" s="374">
        <v>100</v>
      </c>
      <c r="AK42" s="374">
        <v>100</v>
      </c>
      <c r="AL42" s="691">
        <v>1.95</v>
      </c>
      <c r="AM42" s="691">
        <v>20</v>
      </c>
      <c r="AN42" s="369" t="s">
        <v>1803</v>
      </c>
      <c r="AO42" s="367" t="s">
        <v>1324</v>
      </c>
      <c r="AP42" s="370" t="s">
        <v>1818</v>
      </c>
      <c r="AQ42" s="376" t="s">
        <v>664</v>
      </c>
      <c r="AR42" s="369">
        <v>3.8999999999999998E-3</v>
      </c>
      <c r="AS42" s="369">
        <v>3.8999999999999998E-3</v>
      </c>
      <c r="AT42" s="369" t="s">
        <v>1421</v>
      </c>
      <c r="AW42" s="198"/>
      <c r="AX42" s="198"/>
      <c r="AY42" s="184"/>
      <c r="AZ42" s="184"/>
      <c r="BA42" s="184"/>
      <c r="BB42" s="184"/>
      <c r="BC42" s="184"/>
      <c r="BD42" s="184"/>
      <c r="BE42" s="184"/>
      <c r="BF42" s="184"/>
      <c r="BG42" s="186"/>
      <c r="BH42" s="186"/>
      <c r="BI42" s="199"/>
      <c r="BJ42" s="199"/>
      <c r="BK42" s="199"/>
      <c r="BL42" s="218"/>
      <c r="BM42" s="186"/>
      <c r="BN42" s="186"/>
      <c r="BO42" s="186"/>
      <c r="BP42" s="186"/>
      <c r="BQ42" s="186"/>
      <c r="BR42" s="186"/>
      <c r="BS42" s="186"/>
      <c r="BT42" s="186"/>
      <c r="BU42" s="186"/>
      <c r="BV42" s="189"/>
      <c r="BW42" s="184"/>
      <c r="BX42"/>
      <c r="BZ42"/>
    </row>
    <row r="43" spans="2:78" ht="18.75">
      <c r="B43" s="363" t="s">
        <v>321</v>
      </c>
      <c r="C43" s="364">
        <v>3840166000104</v>
      </c>
      <c r="D43" s="365" t="s">
        <v>14</v>
      </c>
      <c r="E43" s="365" t="s">
        <v>607</v>
      </c>
      <c r="F43" s="365" t="s">
        <v>1421</v>
      </c>
      <c r="G43" s="366" t="s">
        <v>1421</v>
      </c>
      <c r="H43" s="366" t="s">
        <v>34</v>
      </c>
      <c r="I43" s="366" t="s">
        <v>34</v>
      </c>
      <c r="J43" s="366" t="s">
        <v>608</v>
      </c>
      <c r="K43" s="367" t="s">
        <v>48</v>
      </c>
      <c r="L43" s="368" t="s">
        <v>1421</v>
      </c>
      <c r="M43" s="368" t="s">
        <v>34</v>
      </c>
      <c r="N43" s="367">
        <v>110574</v>
      </c>
      <c r="O43" s="367" t="s">
        <v>1321</v>
      </c>
      <c r="P43" s="371">
        <v>36671</v>
      </c>
      <c r="Q43" s="372">
        <v>30.340261999999999</v>
      </c>
      <c r="R43" s="372">
        <v>32.165604638888894</v>
      </c>
      <c r="S43" s="367">
        <v>2</v>
      </c>
      <c r="T43" s="369">
        <v>-7.8801690709546568E-2</v>
      </c>
      <c r="U43" s="369">
        <v>-0.82951017214462552</v>
      </c>
      <c r="V43" s="369">
        <v>-0.13696527355266863</v>
      </c>
      <c r="W43" s="369">
        <v>-1.220052600897003</v>
      </c>
      <c r="X43" s="369">
        <v>4.631018399048159E-2</v>
      </c>
      <c r="Y43" s="369">
        <v>0.31400167769913001</v>
      </c>
      <c r="Z43" s="369">
        <v>5.238785510788202E-2</v>
      </c>
      <c r="AA43" s="369">
        <v>0.28181902848303003</v>
      </c>
      <c r="AB43" s="369">
        <v>0.20372577270475137</v>
      </c>
      <c r="AC43" s="373">
        <v>-1.2233457146264559</v>
      </c>
      <c r="AD43" s="555">
        <v>9720835000190</v>
      </c>
      <c r="AE43" s="370" t="s">
        <v>1835</v>
      </c>
      <c r="AF43" s="370" t="s">
        <v>1795</v>
      </c>
      <c r="AG43" s="374" t="s">
        <v>1445</v>
      </c>
      <c r="AH43" s="374" t="s">
        <v>1796</v>
      </c>
      <c r="AI43" s="374">
        <v>0</v>
      </c>
      <c r="AJ43" s="374">
        <v>0</v>
      </c>
      <c r="AK43" s="374">
        <v>1000</v>
      </c>
      <c r="AL43" s="691">
        <v>1.99</v>
      </c>
      <c r="AM43" s="691">
        <v>20</v>
      </c>
      <c r="AN43" s="369" t="s">
        <v>1798</v>
      </c>
      <c r="AO43" s="367" t="s">
        <v>1324</v>
      </c>
      <c r="AP43" s="370" t="s">
        <v>1818</v>
      </c>
      <c r="AQ43" s="376" t="s">
        <v>668</v>
      </c>
      <c r="AR43" s="369">
        <v>4.0000000000000001E-3</v>
      </c>
      <c r="AS43" s="369">
        <v>4.0000000000000001E-3</v>
      </c>
      <c r="AT43" s="369" t="s">
        <v>1421</v>
      </c>
      <c r="AW43" s="198"/>
      <c r="AX43" s="198"/>
      <c r="AY43" s="184"/>
      <c r="AZ43" s="184"/>
      <c r="BA43" s="184"/>
      <c r="BB43" s="184"/>
      <c r="BC43" s="184"/>
      <c r="BD43" s="184"/>
      <c r="BE43" s="184"/>
      <c r="BF43" s="184"/>
      <c r="BG43" s="186"/>
      <c r="BH43" s="186"/>
      <c r="BI43" s="199"/>
      <c r="BJ43" s="199"/>
      <c r="BK43" s="199"/>
      <c r="BL43" s="218"/>
      <c r="BM43" s="186"/>
      <c r="BN43" s="186"/>
      <c r="BO43" s="186"/>
      <c r="BP43" s="186"/>
      <c r="BQ43" s="186"/>
      <c r="BR43" s="186"/>
      <c r="BS43" s="186"/>
      <c r="BT43" s="186"/>
      <c r="BU43" s="186"/>
      <c r="BV43" s="189"/>
      <c r="BW43" s="184"/>
      <c r="BX43"/>
      <c r="BZ43"/>
    </row>
    <row r="44" spans="2:78" ht="18.75">
      <c r="B44" s="363" t="s">
        <v>903</v>
      </c>
      <c r="C44" s="364">
        <v>5488919000190</v>
      </c>
      <c r="D44" s="365" t="s">
        <v>13</v>
      </c>
      <c r="E44" s="365" t="s">
        <v>616</v>
      </c>
      <c r="F44" s="365" t="s">
        <v>617</v>
      </c>
      <c r="G44" s="366" t="s">
        <v>34</v>
      </c>
      <c r="H44" s="366" t="s">
        <v>1337</v>
      </c>
      <c r="I44" s="366" t="s">
        <v>34</v>
      </c>
      <c r="J44" s="366" t="s">
        <v>608</v>
      </c>
      <c r="K44" s="367" t="s">
        <v>48</v>
      </c>
      <c r="L44" s="368" t="s">
        <v>1421</v>
      </c>
      <c r="M44" s="368" t="s">
        <v>34</v>
      </c>
      <c r="N44" s="367">
        <v>113190</v>
      </c>
      <c r="O44" s="367" t="s">
        <v>1321</v>
      </c>
      <c r="P44" s="371">
        <v>37651</v>
      </c>
      <c r="Q44" s="372">
        <v>20.283574000000002</v>
      </c>
      <c r="R44" s="372">
        <v>28.526494341269835</v>
      </c>
      <c r="S44" s="367">
        <v>1</v>
      </c>
      <c r="T44" s="369">
        <v>8.998075734604738E-2</v>
      </c>
      <c r="U44" s="369">
        <v>0.94718720935744016</v>
      </c>
      <c r="V44" s="369">
        <v>9.3614760057846746E-2</v>
      </c>
      <c r="W44" s="369">
        <v>0.83389700563044233</v>
      </c>
      <c r="X44" s="369">
        <v>0.11977282847207471</v>
      </c>
      <c r="Y44" s="369">
        <v>0.81210796076153713</v>
      </c>
      <c r="Z44" s="369">
        <v>0.18273506547404117</v>
      </c>
      <c r="AA44" s="369">
        <v>0.98301826855913788</v>
      </c>
      <c r="AB44" s="369">
        <v>2.3611439649013508E-2</v>
      </c>
      <c r="AC44" s="373">
        <v>-0.78974504155593528</v>
      </c>
      <c r="AD44" s="555">
        <v>12219403000105</v>
      </c>
      <c r="AE44" s="370" t="s">
        <v>1834</v>
      </c>
      <c r="AF44" s="370" t="s">
        <v>1795</v>
      </c>
      <c r="AG44" s="374" t="s">
        <v>1445</v>
      </c>
      <c r="AH44" s="374" t="s">
        <v>1802</v>
      </c>
      <c r="AI44" s="374">
        <v>1000</v>
      </c>
      <c r="AJ44" s="374">
        <v>1</v>
      </c>
      <c r="AK44" s="374">
        <v>1000</v>
      </c>
      <c r="AL44" s="691">
        <v>2</v>
      </c>
      <c r="AM44" s="691">
        <v>20</v>
      </c>
      <c r="AN44" s="369" t="s">
        <v>1803</v>
      </c>
      <c r="AO44" s="367" t="s">
        <v>1324</v>
      </c>
      <c r="AP44" s="370" t="s">
        <v>1818</v>
      </c>
      <c r="AQ44" s="376" t="s">
        <v>664</v>
      </c>
      <c r="AR44" s="369">
        <v>5.0000000000000001E-3</v>
      </c>
      <c r="AS44" s="369">
        <v>5.0000000000000001E-3</v>
      </c>
      <c r="AT44" s="369" t="s">
        <v>1421</v>
      </c>
      <c r="AW44" s="198"/>
      <c r="AX44" s="198"/>
      <c r="AY44" s="184"/>
      <c r="AZ44" s="184"/>
      <c r="BA44" s="184"/>
      <c r="BB44" s="184"/>
      <c r="BC44" s="184"/>
      <c r="BD44" s="184"/>
      <c r="BE44" s="184"/>
      <c r="BF44" s="184"/>
      <c r="BG44" s="186"/>
      <c r="BH44" s="186"/>
      <c r="BI44" s="199"/>
      <c r="BJ44" s="199"/>
      <c r="BK44" s="199"/>
      <c r="BL44" s="218"/>
      <c r="BM44" s="186"/>
      <c r="BN44" s="186"/>
      <c r="BO44" s="186"/>
      <c r="BP44" s="186"/>
      <c r="BQ44" s="186"/>
      <c r="BR44" s="186"/>
      <c r="BS44" s="186"/>
      <c r="BT44" s="186"/>
      <c r="BU44" s="186"/>
      <c r="BV44" s="189"/>
      <c r="BW44" s="184"/>
      <c r="BX44"/>
      <c r="BZ44"/>
    </row>
    <row r="45" spans="2:78" ht="18.75">
      <c r="B45" s="363" t="s">
        <v>323</v>
      </c>
      <c r="C45" s="364">
        <v>5448587000110</v>
      </c>
      <c r="D45" s="365" t="s">
        <v>13</v>
      </c>
      <c r="E45" s="365" t="s">
        <v>615</v>
      </c>
      <c r="F45" s="365" t="s">
        <v>619</v>
      </c>
      <c r="G45" s="366" t="s">
        <v>1421</v>
      </c>
      <c r="H45" s="366" t="s">
        <v>1337</v>
      </c>
      <c r="I45" s="366" t="s">
        <v>34</v>
      </c>
      <c r="J45" s="366" t="s">
        <v>608</v>
      </c>
      <c r="K45" s="367" t="s">
        <v>48</v>
      </c>
      <c r="L45" s="368" t="s">
        <v>1421</v>
      </c>
      <c r="M45" s="368" t="s">
        <v>34</v>
      </c>
      <c r="N45" s="367">
        <v>114995</v>
      </c>
      <c r="O45" s="367" t="s">
        <v>1321</v>
      </c>
      <c r="P45" s="371">
        <v>37751</v>
      </c>
      <c r="Q45" s="372">
        <v>1223.037202</v>
      </c>
      <c r="R45" s="372">
        <v>1191.359640075397</v>
      </c>
      <c r="S45" s="367">
        <v>2</v>
      </c>
      <c r="T45" s="369">
        <v>0.11120408409108484</v>
      </c>
      <c r="U45" s="369">
        <v>1.1705956827447361</v>
      </c>
      <c r="V45" s="369">
        <v>0.13261966057261443</v>
      </c>
      <c r="W45" s="369">
        <v>1.1813429609913217</v>
      </c>
      <c r="X45" s="369">
        <v>0.21455813509086785</v>
      </c>
      <c r="Y45" s="369">
        <v>1.4547904710630468</v>
      </c>
      <c r="Z45" s="369">
        <v>0.23504136706417023</v>
      </c>
      <c r="AA45" s="369">
        <v>1.264398582132096</v>
      </c>
      <c r="AB45" s="369">
        <v>2.4649821459646604E-2</v>
      </c>
      <c r="AC45" s="373">
        <v>0.82588359357041419</v>
      </c>
      <c r="AD45" s="555">
        <v>0</v>
      </c>
      <c r="AE45" s="370" t="s">
        <v>1822</v>
      </c>
      <c r="AF45" s="370" t="s">
        <v>1795</v>
      </c>
      <c r="AG45" s="374" t="s">
        <v>1445</v>
      </c>
      <c r="AH45" s="374" t="s">
        <v>1802</v>
      </c>
      <c r="AI45" s="374">
        <v>50000</v>
      </c>
      <c r="AJ45" s="374">
        <v>5000</v>
      </c>
      <c r="AK45" s="374">
        <v>25000</v>
      </c>
      <c r="AL45" s="691">
        <v>2</v>
      </c>
      <c r="AM45" s="691">
        <v>20</v>
      </c>
      <c r="AN45" s="369" t="s">
        <v>1803</v>
      </c>
      <c r="AO45" s="367" t="s">
        <v>1324</v>
      </c>
      <c r="AP45" s="370" t="s">
        <v>1818</v>
      </c>
      <c r="AQ45" s="376" t="s">
        <v>664</v>
      </c>
      <c r="AR45" s="369">
        <v>5.3333333333333297E-3</v>
      </c>
      <c r="AS45" s="369">
        <v>5.3333333333333297E-3</v>
      </c>
      <c r="AT45" s="369" t="s">
        <v>1421</v>
      </c>
      <c r="AW45" s="198"/>
      <c r="AX45" s="198"/>
      <c r="AY45" s="184"/>
      <c r="AZ45" s="184"/>
      <c r="BA45" s="184"/>
      <c r="BB45" s="184"/>
      <c r="BC45" s="184"/>
      <c r="BD45" s="184"/>
      <c r="BE45" s="184"/>
      <c r="BF45" s="184"/>
      <c r="BG45" s="186"/>
      <c r="BH45" s="186"/>
      <c r="BI45" s="199"/>
      <c r="BJ45" s="199"/>
      <c r="BK45" s="199"/>
      <c r="BL45" s="218"/>
      <c r="BM45" s="186"/>
      <c r="BN45" s="186"/>
      <c r="BO45" s="186"/>
      <c r="BP45" s="186"/>
      <c r="BQ45" s="186"/>
      <c r="BR45" s="186"/>
      <c r="BS45" s="186"/>
      <c r="BT45" s="186"/>
      <c r="BU45" s="186"/>
      <c r="BV45" s="189"/>
      <c r="BW45" s="184"/>
      <c r="BX45"/>
      <c r="BZ45"/>
    </row>
    <row r="46" spans="2:78" ht="18.75">
      <c r="B46" s="363" t="s">
        <v>1281</v>
      </c>
      <c r="C46" s="364">
        <v>5024659000100</v>
      </c>
      <c r="D46" s="365" t="s">
        <v>13</v>
      </c>
      <c r="E46" s="365" t="s">
        <v>615</v>
      </c>
      <c r="F46" s="365" t="s">
        <v>619</v>
      </c>
      <c r="G46" s="366" t="s">
        <v>34</v>
      </c>
      <c r="H46" s="366" t="s">
        <v>1337</v>
      </c>
      <c r="I46" s="366" t="s">
        <v>34</v>
      </c>
      <c r="J46" s="366" t="s">
        <v>1421</v>
      </c>
      <c r="K46" s="367" t="s">
        <v>48</v>
      </c>
      <c r="L46" s="368" t="s">
        <v>1421</v>
      </c>
      <c r="M46" s="368" t="s">
        <v>1418</v>
      </c>
      <c r="N46" s="367">
        <v>122041</v>
      </c>
      <c r="O46" s="367" t="s">
        <v>1321</v>
      </c>
      <c r="P46" s="371">
        <v>37637</v>
      </c>
      <c r="Q46" s="372">
        <v>20.448611</v>
      </c>
      <c r="R46" s="372">
        <v>25.497775527777765</v>
      </c>
      <c r="S46" s="367">
        <v>1</v>
      </c>
      <c r="T46" s="369">
        <v>2.5457921759010738E-2</v>
      </c>
      <c r="U46" s="369">
        <v>0.267984162149494</v>
      </c>
      <c r="V46" s="369">
        <v>3.1884049266821091E-2</v>
      </c>
      <c r="W46" s="369">
        <v>0.28401518301757389</v>
      </c>
      <c r="X46" s="369">
        <v>4.3364829283617734E-2</v>
      </c>
      <c r="Y46" s="369">
        <v>0.29403098789223203</v>
      </c>
      <c r="Z46" s="369">
        <v>7.6158077319856909E-2</v>
      </c>
      <c r="AA46" s="369">
        <v>0.40969028636922328</v>
      </c>
      <c r="AB46" s="369">
        <v>3.549937618175384E-2</v>
      </c>
      <c r="AC46" s="373">
        <v>-2.2642011444455821</v>
      </c>
      <c r="AD46" s="555">
        <v>0</v>
      </c>
      <c r="AE46" s="370" t="s">
        <v>1808</v>
      </c>
      <c r="AF46" s="370" t="s">
        <v>1809</v>
      </c>
      <c r="AG46" s="374" t="s">
        <v>728</v>
      </c>
      <c r="AH46" s="374" t="s">
        <v>1802</v>
      </c>
      <c r="AI46" s="374">
        <v>5000</v>
      </c>
      <c r="AJ46" s="374">
        <v>100</v>
      </c>
      <c r="AK46" s="374">
        <v>1000</v>
      </c>
      <c r="AL46" s="691">
        <v>1.1000000000000001</v>
      </c>
      <c r="AM46" s="691">
        <v>0</v>
      </c>
      <c r="AN46" s="369" t="s">
        <v>1817</v>
      </c>
      <c r="AO46" s="367" t="s">
        <v>1324</v>
      </c>
      <c r="AP46" s="370" t="s">
        <v>1818</v>
      </c>
      <c r="AQ46" s="376" t="s">
        <v>664</v>
      </c>
      <c r="AR46" s="369">
        <v>2.9333333333333299E-3</v>
      </c>
      <c r="AS46" s="369">
        <v>2.9333333333333299E-3</v>
      </c>
      <c r="AT46" s="369" t="s">
        <v>1421</v>
      </c>
      <c r="AW46" s="198"/>
      <c r="AX46" s="198"/>
      <c r="AY46" s="184"/>
      <c r="AZ46" s="184"/>
      <c r="BA46" s="184"/>
      <c r="BB46" s="184"/>
      <c r="BC46" s="184"/>
      <c r="BD46" s="184"/>
      <c r="BE46" s="184"/>
      <c r="BF46" s="184"/>
      <c r="BG46" s="186"/>
      <c r="BH46" s="186"/>
      <c r="BI46" s="199"/>
      <c r="BJ46" s="199"/>
      <c r="BK46" s="199"/>
      <c r="BL46" s="218"/>
      <c r="BM46" s="186"/>
      <c r="BN46" s="186"/>
      <c r="BO46" s="186"/>
      <c r="BP46" s="186"/>
      <c r="BQ46" s="186"/>
      <c r="BR46" s="186"/>
      <c r="BS46" s="186"/>
      <c r="BT46" s="186"/>
      <c r="BU46" s="186"/>
      <c r="BV46" s="189"/>
      <c r="BW46" s="184"/>
      <c r="BX46"/>
      <c r="BZ46"/>
    </row>
    <row r="47" spans="2:78" ht="18.75">
      <c r="B47" s="363" t="s">
        <v>725</v>
      </c>
      <c r="C47" s="364"/>
      <c r="D47" s="365" t="s">
        <v>13</v>
      </c>
      <c r="E47" s="365" t="s">
        <v>615</v>
      </c>
      <c r="F47" s="365" t="s">
        <v>619</v>
      </c>
      <c r="G47" s="366" t="s">
        <v>34</v>
      </c>
      <c r="H47" s="366" t="s">
        <v>865</v>
      </c>
      <c r="I47" s="366" t="s">
        <v>34</v>
      </c>
      <c r="J47" s="366" t="s">
        <v>1421</v>
      </c>
      <c r="L47" s="368" t="s">
        <v>1421</v>
      </c>
      <c r="M47" s="368" t="s">
        <v>1418</v>
      </c>
      <c r="N47" s="367">
        <v>125466</v>
      </c>
      <c r="O47" s="367" t="s">
        <v>1321</v>
      </c>
      <c r="P47" s="371"/>
      <c r="S47" s="367"/>
      <c r="U47" s="369"/>
      <c r="W47" s="369"/>
      <c r="Y47" s="369"/>
      <c r="AA47" s="369"/>
      <c r="AD47" s="555">
        <v>0</v>
      </c>
      <c r="AE47" s="370"/>
      <c r="AF47" s="370"/>
      <c r="AG47" s="374" t="s">
        <v>1444</v>
      </c>
      <c r="AH47" s="374"/>
      <c r="AI47" s="374">
        <v>0</v>
      </c>
      <c r="AJ47" s="374">
        <v>0</v>
      </c>
      <c r="AK47" s="374">
        <v>0</v>
      </c>
      <c r="AN47" s="369"/>
      <c r="AO47" s="367" t="s">
        <v>1324</v>
      </c>
      <c r="AP47" s="370"/>
      <c r="AR47" s="369">
        <v>2.8E-3</v>
      </c>
      <c r="AS47" s="369">
        <v>2.8E-3</v>
      </c>
      <c r="AT47" s="369" t="s">
        <v>1421</v>
      </c>
      <c r="AW47" s="198"/>
      <c r="AX47" s="198"/>
      <c r="AY47" s="184"/>
      <c r="AZ47" s="184"/>
      <c r="BA47" s="184"/>
      <c r="BB47" s="184"/>
      <c r="BC47" s="184"/>
      <c r="BD47" s="184"/>
      <c r="BE47" s="184"/>
      <c r="BF47" s="184"/>
      <c r="BG47" s="186"/>
      <c r="BH47" s="186"/>
      <c r="BI47" s="199"/>
      <c r="BJ47" s="199"/>
      <c r="BK47" s="199"/>
      <c r="BL47" s="218"/>
      <c r="BM47" s="186"/>
      <c r="BN47" s="186"/>
      <c r="BO47" s="186"/>
      <c r="BP47" s="186"/>
      <c r="BQ47" s="186"/>
      <c r="BR47" s="186"/>
      <c r="BS47" s="186"/>
      <c r="BT47" s="186"/>
      <c r="BU47" s="186"/>
      <c r="BV47" s="189"/>
      <c r="BW47" s="184"/>
      <c r="BX47"/>
      <c r="BZ47"/>
    </row>
    <row r="48" spans="2:78" ht="18.75">
      <c r="B48" s="363" t="s">
        <v>892</v>
      </c>
      <c r="C48" s="364"/>
      <c r="D48" s="365" t="s">
        <v>13</v>
      </c>
      <c r="E48" s="365" t="s">
        <v>615</v>
      </c>
      <c r="F48" s="365" t="s">
        <v>619</v>
      </c>
      <c r="G48" s="366" t="s">
        <v>34</v>
      </c>
      <c r="H48" s="366" t="s">
        <v>865</v>
      </c>
      <c r="I48" s="366" t="s">
        <v>34</v>
      </c>
      <c r="J48" s="366" t="s">
        <v>1421</v>
      </c>
      <c r="L48" s="368" t="s">
        <v>1421</v>
      </c>
      <c r="M48" s="368" t="s">
        <v>1418</v>
      </c>
      <c r="N48" s="367">
        <v>125970</v>
      </c>
      <c r="O48" s="367" t="s">
        <v>1321</v>
      </c>
      <c r="P48" s="371"/>
      <c r="S48" s="367"/>
      <c r="U48" s="369"/>
      <c r="W48" s="369"/>
      <c r="Y48" s="369"/>
      <c r="AA48" s="369"/>
      <c r="AD48" s="555">
        <v>0</v>
      </c>
      <c r="AE48" s="370"/>
      <c r="AF48" s="370"/>
      <c r="AG48" s="374" t="s">
        <v>719</v>
      </c>
      <c r="AH48" s="374"/>
      <c r="AI48" s="374">
        <v>10000</v>
      </c>
      <c r="AJ48" s="374">
        <v>1000</v>
      </c>
      <c r="AK48" s="374">
        <v>1000</v>
      </c>
      <c r="AN48" s="369"/>
      <c r="AO48" s="367" t="s">
        <v>1324</v>
      </c>
      <c r="AP48" s="370"/>
      <c r="AR48" s="369">
        <v>3.0333333333333302E-3</v>
      </c>
      <c r="AS48" s="369">
        <v>3.0333333333333302E-3</v>
      </c>
      <c r="AT48" s="369" t="s">
        <v>1421</v>
      </c>
      <c r="AW48" s="198"/>
      <c r="AX48" s="198"/>
      <c r="AY48" s="184"/>
      <c r="AZ48" s="184"/>
      <c r="BA48" s="184"/>
      <c r="BB48" s="184"/>
      <c r="BC48" s="184"/>
      <c r="BD48" s="184"/>
      <c r="BE48" s="184"/>
      <c r="BF48" s="184"/>
      <c r="BG48" s="186"/>
      <c r="BH48" s="186"/>
      <c r="BI48" s="199"/>
      <c r="BJ48" s="199"/>
      <c r="BK48" s="199"/>
      <c r="BL48" s="218"/>
      <c r="BM48" s="186"/>
      <c r="BN48" s="186"/>
      <c r="BO48" s="186"/>
      <c r="BP48" s="186"/>
      <c r="BQ48" s="186"/>
      <c r="BR48" s="186"/>
      <c r="BS48" s="186"/>
      <c r="BT48" s="186"/>
      <c r="BU48" s="186"/>
      <c r="BV48" s="189"/>
      <c r="BW48" s="184"/>
      <c r="BX48"/>
      <c r="BZ48"/>
    </row>
    <row r="49" spans="2:78" ht="18.75">
      <c r="B49" s="363" t="s">
        <v>919</v>
      </c>
      <c r="C49" s="364"/>
      <c r="D49" s="365" t="s">
        <v>13</v>
      </c>
      <c r="E49" s="365" t="s">
        <v>615</v>
      </c>
      <c r="F49" s="365" t="s">
        <v>619</v>
      </c>
      <c r="G49" s="366" t="s">
        <v>34</v>
      </c>
      <c r="H49" s="366" t="s">
        <v>1337</v>
      </c>
      <c r="I49" s="366" t="s">
        <v>34</v>
      </c>
      <c r="J49" s="366" t="s">
        <v>1421</v>
      </c>
      <c r="L49" s="368" t="s">
        <v>1421</v>
      </c>
      <c r="M49" s="368" t="s">
        <v>1418</v>
      </c>
      <c r="N49" s="367">
        <v>126251</v>
      </c>
      <c r="O49" s="367" t="s">
        <v>1321</v>
      </c>
      <c r="P49" s="371"/>
      <c r="S49" s="367"/>
      <c r="U49" s="369"/>
      <c r="W49" s="369"/>
      <c r="Y49" s="369"/>
      <c r="AA49" s="369"/>
      <c r="AD49" s="555">
        <v>0</v>
      </c>
      <c r="AE49" s="370"/>
      <c r="AF49" s="370"/>
      <c r="AG49" s="374" t="s">
        <v>741</v>
      </c>
      <c r="AH49" s="374"/>
      <c r="AI49" s="374">
        <v>500</v>
      </c>
      <c r="AJ49" s="374">
        <v>500</v>
      </c>
      <c r="AK49" s="374">
        <v>500</v>
      </c>
      <c r="AN49" s="369"/>
      <c r="AO49" s="367" t="s">
        <v>1324</v>
      </c>
      <c r="AP49" s="370"/>
      <c r="AR49" s="369">
        <v>8.0000000000000004E-4</v>
      </c>
      <c r="AS49" s="369">
        <v>8.0000000000000004E-4</v>
      </c>
      <c r="AT49" s="369" t="s">
        <v>1421</v>
      </c>
      <c r="AW49" s="198"/>
      <c r="AX49" s="198"/>
      <c r="AY49" s="184"/>
      <c r="AZ49" s="184"/>
      <c r="BA49" s="184"/>
      <c r="BB49" s="184"/>
      <c r="BC49" s="184"/>
      <c r="BD49" s="184"/>
      <c r="BE49" s="184"/>
      <c r="BF49" s="184"/>
      <c r="BG49" s="186"/>
      <c r="BH49" s="186"/>
      <c r="BI49" s="199"/>
      <c r="BJ49" s="199"/>
      <c r="BK49" s="199"/>
      <c r="BL49" s="218"/>
      <c r="BM49" s="186"/>
      <c r="BN49" s="186"/>
      <c r="BO49" s="186"/>
      <c r="BP49" s="186"/>
      <c r="BQ49" s="186"/>
      <c r="BR49" s="186"/>
      <c r="BS49" s="186"/>
      <c r="BT49" s="186"/>
      <c r="BU49" s="186"/>
      <c r="BV49" s="189"/>
      <c r="BW49" s="184"/>
      <c r="BX49"/>
      <c r="BZ49"/>
    </row>
    <row r="50" spans="2:78" ht="18.75">
      <c r="B50" s="363" t="s">
        <v>140</v>
      </c>
      <c r="C50" s="364">
        <v>6070574000112</v>
      </c>
      <c r="D50" s="365" t="s">
        <v>14</v>
      </c>
      <c r="E50" s="365" t="s">
        <v>607</v>
      </c>
      <c r="F50" s="365" t="s">
        <v>1421</v>
      </c>
      <c r="G50" s="366" t="s">
        <v>1421</v>
      </c>
      <c r="H50" s="366" t="s">
        <v>34</v>
      </c>
      <c r="I50" s="366" t="s">
        <v>34</v>
      </c>
      <c r="J50" s="366" t="s">
        <v>608</v>
      </c>
      <c r="K50" s="367" t="s">
        <v>48</v>
      </c>
      <c r="L50" s="368" t="s">
        <v>1421</v>
      </c>
      <c r="M50" s="368" t="s">
        <v>34</v>
      </c>
      <c r="N50" s="367">
        <v>129100</v>
      </c>
      <c r="O50" s="367" t="s">
        <v>1321</v>
      </c>
      <c r="P50" s="371">
        <v>37995</v>
      </c>
      <c r="Q50" s="372">
        <v>264.92585800000001</v>
      </c>
      <c r="R50" s="372">
        <v>249.65380742857141</v>
      </c>
      <c r="S50" s="367">
        <v>2</v>
      </c>
      <c r="T50" s="369">
        <v>9.2011242567448637E-2</v>
      </c>
      <c r="U50" s="369">
        <v>0.96856121961503516</v>
      </c>
      <c r="V50" s="369">
        <v>2.1046834529793612E-2</v>
      </c>
      <c r="W50" s="369">
        <v>0.18747996877361203</v>
      </c>
      <c r="X50" s="369">
        <v>-2.6016887292730662E-2</v>
      </c>
      <c r="Y50" s="369">
        <v>-0.17640496224557647</v>
      </c>
      <c r="Z50" s="369">
        <v>-2.0899137570420945E-2</v>
      </c>
      <c r="AA50" s="369">
        <v>-0.11242633686949854</v>
      </c>
      <c r="AB50" s="369">
        <v>0.15164184085565871</v>
      </c>
      <c r="AC50" s="373">
        <v>-0.60151566612596263</v>
      </c>
      <c r="AD50" s="555">
        <v>16993142000137</v>
      </c>
      <c r="AE50" s="370" t="s">
        <v>1833</v>
      </c>
      <c r="AF50" s="370" t="s">
        <v>1795</v>
      </c>
      <c r="AG50" s="374" t="s">
        <v>1445</v>
      </c>
      <c r="AH50" s="374" t="s">
        <v>1796</v>
      </c>
      <c r="AI50" s="374">
        <v>10000</v>
      </c>
      <c r="AJ50" s="374">
        <v>1000</v>
      </c>
      <c r="AK50" s="374">
        <v>1000</v>
      </c>
      <c r="AL50" s="691">
        <v>2</v>
      </c>
      <c r="AM50" s="691">
        <v>15</v>
      </c>
      <c r="AN50" s="369" t="s">
        <v>1797</v>
      </c>
      <c r="AO50" s="367" t="s">
        <v>1324</v>
      </c>
      <c r="AP50" s="370" t="s">
        <v>1799</v>
      </c>
      <c r="AQ50" s="376" t="s">
        <v>659</v>
      </c>
      <c r="AR50" s="369">
        <v>4.6666666666666697E-3</v>
      </c>
      <c r="AS50" s="369">
        <v>4.6666666666666697E-3</v>
      </c>
      <c r="AT50" s="369" t="s">
        <v>1421</v>
      </c>
      <c r="AW50" s="198"/>
      <c r="AX50" s="198"/>
      <c r="AY50" s="184"/>
      <c r="AZ50" s="184"/>
      <c r="BA50" s="184"/>
      <c r="BB50" s="184"/>
      <c r="BC50" s="184"/>
      <c r="BD50" s="184"/>
      <c r="BE50" s="184"/>
      <c r="BF50" s="184"/>
      <c r="BG50" s="186"/>
      <c r="BH50" s="186"/>
      <c r="BI50" s="199"/>
      <c r="BJ50" s="199"/>
      <c r="BK50" s="199"/>
      <c r="BL50" s="218"/>
      <c r="BM50" s="186"/>
      <c r="BN50" s="186"/>
      <c r="BO50" s="186"/>
      <c r="BP50" s="186"/>
      <c r="BQ50" s="186"/>
      <c r="BR50" s="186"/>
      <c r="BS50" s="186"/>
      <c r="BT50" s="186"/>
      <c r="BU50" s="186"/>
      <c r="BV50" s="189"/>
      <c r="BW50" s="184"/>
      <c r="BX50"/>
      <c r="BZ50"/>
    </row>
    <row r="51" spans="2:78" ht="18.75">
      <c r="B51" s="363" t="s">
        <v>92</v>
      </c>
      <c r="C51" s="364">
        <v>6041290000106</v>
      </c>
      <c r="D51" s="365" t="s">
        <v>13</v>
      </c>
      <c r="E51" s="365" t="s">
        <v>615</v>
      </c>
      <c r="F51" s="365" t="s">
        <v>619</v>
      </c>
      <c r="G51" s="366" t="s">
        <v>34</v>
      </c>
      <c r="H51" s="366" t="s">
        <v>1338</v>
      </c>
      <c r="I51" s="366" t="s">
        <v>34</v>
      </c>
      <c r="J51" s="366" t="s">
        <v>611</v>
      </c>
      <c r="K51" s="367" t="s">
        <v>48</v>
      </c>
      <c r="L51" s="368" t="s">
        <v>1421</v>
      </c>
      <c r="M51" s="368" t="s">
        <v>34</v>
      </c>
      <c r="N51" s="367">
        <v>129925</v>
      </c>
      <c r="O51" s="367" t="s">
        <v>1321</v>
      </c>
      <c r="P51" s="371">
        <v>37980</v>
      </c>
      <c r="Q51" s="372">
        <v>269.80269900000002</v>
      </c>
      <c r="R51" s="372">
        <v>464.02478535317454</v>
      </c>
      <c r="S51" s="367">
        <v>1</v>
      </c>
      <c r="T51" s="369">
        <v>2.0860982252592697E-2</v>
      </c>
      <c r="U51" s="369">
        <v>0.21959423489067062</v>
      </c>
      <c r="V51" s="369">
        <v>2.7814887285051659E-2</v>
      </c>
      <c r="W51" s="369">
        <v>0.2477680998660923</v>
      </c>
      <c r="X51" s="369">
        <v>0.12333463623946073</v>
      </c>
      <c r="Y51" s="369">
        <v>0.83625845031327106</v>
      </c>
      <c r="Z51" s="369">
        <v>0.28833283883935712</v>
      </c>
      <c r="AA51" s="369">
        <v>1.551078591672215</v>
      </c>
      <c r="AB51" s="369">
        <v>0.11507966411950726</v>
      </c>
      <c r="AC51" s="373">
        <v>-0.7338124490170983</v>
      </c>
      <c r="AD51" s="555">
        <v>22118342000143</v>
      </c>
      <c r="AE51" s="370" t="s">
        <v>1826</v>
      </c>
      <c r="AF51" s="370" t="s">
        <v>1795</v>
      </c>
      <c r="AG51" s="374" t="s">
        <v>1445</v>
      </c>
      <c r="AH51" s="374" t="s">
        <v>1802</v>
      </c>
      <c r="AI51" s="374">
        <v>1000</v>
      </c>
      <c r="AJ51" s="374">
        <v>1000</v>
      </c>
      <c r="AK51" s="374">
        <v>1000</v>
      </c>
      <c r="AL51" s="691">
        <v>2</v>
      </c>
      <c r="AM51" s="691">
        <v>20</v>
      </c>
      <c r="AN51" s="369" t="s">
        <v>1803</v>
      </c>
      <c r="AO51" s="367" t="s">
        <v>1324</v>
      </c>
      <c r="AP51" s="370" t="s">
        <v>1818</v>
      </c>
      <c r="AQ51" s="376" t="s">
        <v>668</v>
      </c>
      <c r="AR51" s="369">
        <v>5.0000000000000001E-3</v>
      </c>
      <c r="AS51" s="369">
        <v>5.0000000000000001E-3</v>
      </c>
      <c r="AT51" s="369" t="s">
        <v>1421</v>
      </c>
      <c r="AW51" s="198"/>
      <c r="AX51" s="198"/>
      <c r="AY51" s="184"/>
      <c r="AZ51" s="184"/>
      <c r="BA51" s="184"/>
      <c r="BB51" s="184"/>
      <c r="BC51" s="184"/>
      <c r="BD51" s="184"/>
      <c r="BE51" s="184"/>
      <c r="BF51" s="184"/>
      <c r="BG51" s="186"/>
      <c r="BH51" s="186"/>
      <c r="BI51" s="199"/>
      <c r="BJ51" s="199"/>
      <c r="BK51" s="199"/>
      <c r="BL51" s="218"/>
      <c r="BM51" s="186"/>
      <c r="BN51" s="186"/>
      <c r="BO51" s="186"/>
      <c r="BP51" s="186"/>
      <c r="BQ51" s="186"/>
      <c r="BR51" s="186"/>
      <c r="BS51" s="186"/>
      <c r="BT51" s="186"/>
      <c r="BU51" s="186"/>
      <c r="BV51" s="189"/>
      <c r="BW51" s="184"/>
      <c r="BX51"/>
      <c r="BZ51"/>
    </row>
    <row r="52" spans="2:78" ht="18.75">
      <c r="B52" s="363" t="s">
        <v>225</v>
      </c>
      <c r="C52" s="364">
        <v>6170653000103</v>
      </c>
      <c r="D52" s="365" t="s">
        <v>13</v>
      </c>
      <c r="E52" s="365" t="s">
        <v>615</v>
      </c>
      <c r="F52" s="365" t="s">
        <v>619</v>
      </c>
      <c r="G52" s="366" t="s">
        <v>34</v>
      </c>
      <c r="H52" s="366" t="s">
        <v>1338</v>
      </c>
      <c r="I52" s="366" t="s">
        <v>34</v>
      </c>
      <c r="J52" s="366" t="s">
        <v>1421</v>
      </c>
      <c r="K52" s="367" t="s">
        <v>48</v>
      </c>
      <c r="L52" s="368" t="s">
        <v>1421</v>
      </c>
      <c r="M52" s="368" t="s">
        <v>34</v>
      </c>
      <c r="N52" s="367">
        <v>132500</v>
      </c>
      <c r="O52" s="367" t="s">
        <v>1324</v>
      </c>
      <c r="P52" s="371">
        <v>38060</v>
      </c>
      <c r="Q52" s="372">
        <v>16.070872000000001</v>
      </c>
      <c r="R52" s="372">
        <v>21.734946202380943</v>
      </c>
      <c r="S52" s="367">
        <v>1</v>
      </c>
      <c r="T52" s="369">
        <v>-5.41047532819382E-2</v>
      </c>
      <c r="U52" s="369">
        <v>-0.56953655187636643</v>
      </c>
      <c r="V52" s="369">
        <v>-9.8537025293427005E-2</v>
      </c>
      <c r="W52" s="369">
        <v>-0.87774332044589276</v>
      </c>
      <c r="X52" s="369">
        <v>1.5958411000087658E-3</v>
      </c>
      <c r="Y52" s="369">
        <v>1.0820444653102026E-2</v>
      </c>
      <c r="Z52" s="369">
        <v>0.14260474934890111</v>
      </c>
      <c r="AA52" s="369">
        <v>0.76713833455889513</v>
      </c>
      <c r="AB52" s="369">
        <v>0.10290282519560258</v>
      </c>
      <c r="AC52" s="373">
        <v>-2.0485229860053211</v>
      </c>
      <c r="AD52" s="555">
        <v>0</v>
      </c>
      <c r="AE52" s="370" t="s">
        <v>1836</v>
      </c>
      <c r="AF52" s="370" t="s">
        <v>1795</v>
      </c>
      <c r="AG52" s="374" t="s">
        <v>1445</v>
      </c>
      <c r="AH52" s="374" t="s">
        <v>1802</v>
      </c>
      <c r="AI52" s="374">
        <v>5000</v>
      </c>
      <c r="AJ52" s="374">
        <v>1000</v>
      </c>
      <c r="AK52" s="374">
        <v>5000</v>
      </c>
      <c r="AL52" s="691">
        <v>2</v>
      </c>
      <c r="AM52" s="691">
        <v>20</v>
      </c>
      <c r="AN52" s="369" t="s">
        <v>1803</v>
      </c>
      <c r="AO52" s="367" t="s">
        <v>1324</v>
      </c>
      <c r="AP52" s="370" t="s">
        <v>1818</v>
      </c>
      <c r="AQ52" s="376" t="s">
        <v>674</v>
      </c>
      <c r="AR52" s="369">
        <v>5.3333333333333297E-3</v>
      </c>
      <c r="AS52" s="369">
        <v>5.3333333333333297E-3</v>
      </c>
      <c r="AT52" s="369" t="s">
        <v>1421</v>
      </c>
      <c r="AW52" s="198"/>
      <c r="AX52" s="198"/>
      <c r="AY52" s="184"/>
      <c r="AZ52" s="184"/>
      <c r="BA52" s="184"/>
      <c r="BB52" s="184"/>
      <c r="BC52" s="184"/>
      <c r="BD52" s="184"/>
      <c r="BE52" s="184"/>
      <c r="BF52" s="184"/>
      <c r="BG52" s="186"/>
      <c r="BH52" s="186"/>
      <c r="BI52" s="199"/>
      <c r="BJ52" s="199"/>
      <c r="BK52" s="199"/>
      <c r="BL52" s="218"/>
      <c r="BM52" s="186"/>
      <c r="BN52" s="186"/>
      <c r="BO52" s="186"/>
      <c r="BP52" s="186"/>
      <c r="BQ52" s="186"/>
      <c r="BR52" s="186"/>
      <c r="BS52" s="186"/>
      <c r="BT52" s="186"/>
      <c r="BU52" s="186"/>
      <c r="BV52" s="189"/>
      <c r="BW52" s="184"/>
      <c r="BX52"/>
      <c r="BZ52"/>
    </row>
    <row r="53" spans="2:78" ht="18.75">
      <c r="B53" s="363" t="s">
        <v>1133</v>
      </c>
      <c r="C53" s="364">
        <v>7013315000112</v>
      </c>
      <c r="D53" s="365" t="s">
        <v>13</v>
      </c>
      <c r="E53" s="365" t="s">
        <v>616</v>
      </c>
      <c r="F53" s="365" t="s">
        <v>617</v>
      </c>
      <c r="G53" s="366" t="s">
        <v>34</v>
      </c>
      <c r="H53" s="366" t="s">
        <v>1338</v>
      </c>
      <c r="I53" s="366" t="s">
        <v>34</v>
      </c>
      <c r="J53" s="366" t="s">
        <v>608</v>
      </c>
      <c r="K53" s="367" t="s">
        <v>48</v>
      </c>
      <c r="L53" s="368" t="s">
        <v>1421</v>
      </c>
      <c r="M53" s="368" t="s">
        <v>34</v>
      </c>
      <c r="N53" s="367">
        <v>132691</v>
      </c>
      <c r="O53" s="367" t="s">
        <v>1321</v>
      </c>
      <c r="P53" s="371">
        <v>38267</v>
      </c>
      <c r="Q53" s="372">
        <v>118.535613</v>
      </c>
      <c r="R53" s="372">
        <v>152.97478890476199</v>
      </c>
      <c r="S53" s="367">
        <v>2</v>
      </c>
      <c r="T53" s="369">
        <v>4.2895920506325291E-2</v>
      </c>
      <c r="U53" s="369">
        <v>0.45154617982318679</v>
      </c>
      <c r="V53" s="369">
        <v>2.399786055088704E-2</v>
      </c>
      <c r="W53" s="369">
        <v>0.21376697480777493</v>
      </c>
      <c r="X53" s="369">
        <v>0.10089380632003042</v>
      </c>
      <c r="Y53" s="369">
        <v>0.68410059568003856</v>
      </c>
      <c r="Z53" s="369">
        <v>0.18608521008571355</v>
      </c>
      <c r="AA53" s="369">
        <v>1.0010402795346764</v>
      </c>
      <c r="AB53" s="369">
        <v>0.15154149810069248</v>
      </c>
      <c r="AC53" s="373">
        <v>-0.58244057238445635</v>
      </c>
      <c r="AD53" s="555">
        <v>17373839000178</v>
      </c>
      <c r="AE53" s="370" t="s">
        <v>1837</v>
      </c>
      <c r="AF53" s="370" t="s">
        <v>1795</v>
      </c>
      <c r="AG53" s="374" t="s">
        <v>1445</v>
      </c>
      <c r="AH53" s="374" t="s">
        <v>1802</v>
      </c>
      <c r="AI53" s="374">
        <v>5000</v>
      </c>
      <c r="AJ53" s="374">
        <v>5000</v>
      </c>
      <c r="AK53" s="374">
        <v>5000</v>
      </c>
      <c r="AL53" s="691">
        <v>1.3</v>
      </c>
      <c r="AM53" s="691">
        <v>20</v>
      </c>
      <c r="AN53" s="369" t="s">
        <v>1803</v>
      </c>
      <c r="AO53" s="367" t="s">
        <v>1324</v>
      </c>
      <c r="AP53" s="370" t="s">
        <v>1818</v>
      </c>
      <c r="AQ53" s="376" t="s">
        <v>674</v>
      </c>
      <c r="AR53" s="369">
        <v>4.7999999999999996E-3</v>
      </c>
      <c r="AS53" s="369">
        <v>4.7999999999999996E-3</v>
      </c>
      <c r="AT53" s="369" t="s">
        <v>1421</v>
      </c>
      <c r="AW53" s="198"/>
      <c r="AX53" s="198"/>
      <c r="AY53" s="184"/>
      <c r="AZ53" s="184"/>
      <c r="BA53" s="184"/>
      <c r="BB53" s="184"/>
      <c r="BC53" s="184"/>
      <c r="BD53" s="184"/>
      <c r="BE53" s="184"/>
      <c r="BF53" s="184"/>
      <c r="BG53" s="186"/>
      <c r="BH53" s="186"/>
      <c r="BI53" s="199"/>
      <c r="BJ53" s="199"/>
      <c r="BK53" s="199"/>
      <c r="BL53" s="218"/>
      <c r="BM53" s="186"/>
      <c r="BN53" s="186"/>
      <c r="BO53" s="186"/>
      <c r="BP53" s="186"/>
      <c r="BQ53" s="186"/>
      <c r="BR53" s="186"/>
      <c r="BS53" s="186"/>
      <c r="BT53" s="186"/>
      <c r="BU53" s="186"/>
      <c r="BV53" s="189"/>
      <c r="BW53" s="184"/>
      <c r="BX53"/>
      <c r="BZ53"/>
    </row>
    <row r="54" spans="2:78" ht="18.75">
      <c r="B54" s="363" t="s">
        <v>1095</v>
      </c>
      <c r="C54" s="364">
        <v>6301947000119</v>
      </c>
      <c r="D54" s="365" t="s">
        <v>13</v>
      </c>
      <c r="E54" s="365" t="s">
        <v>615</v>
      </c>
      <c r="F54" s="365" t="s">
        <v>619</v>
      </c>
      <c r="G54" s="366" t="s">
        <v>34</v>
      </c>
      <c r="H54" s="366" t="s">
        <v>1337</v>
      </c>
      <c r="I54" s="366" t="s">
        <v>34</v>
      </c>
      <c r="J54" s="366" t="s">
        <v>1421</v>
      </c>
      <c r="K54" s="367" t="s">
        <v>48</v>
      </c>
      <c r="L54" s="368" t="s">
        <v>1421</v>
      </c>
      <c r="M54" s="368" t="s">
        <v>1418</v>
      </c>
      <c r="N54" s="367">
        <v>133825</v>
      </c>
      <c r="O54" s="367" t="s">
        <v>1321</v>
      </c>
      <c r="P54" s="371">
        <v>38149</v>
      </c>
      <c r="Q54" s="372">
        <v>239.234307</v>
      </c>
      <c r="R54" s="372">
        <v>276.66488107539669</v>
      </c>
      <c r="S54" s="367">
        <v>1</v>
      </c>
      <c r="T54" s="369">
        <v>0.13332922322291152</v>
      </c>
      <c r="U54" s="369">
        <v>1.4034971319993259</v>
      </c>
      <c r="V54" s="369">
        <v>0.1440314504270781</v>
      </c>
      <c r="W54" s="369">
        <v>1.2829963475154214</v>
      </c>
      <c r="X54" s="369">
        <v>0.17523985712964518</v>
      </c>
      <c r="Y54" s="369">
        <v>1.1881967290342483</v>
      </c>
      <c r="Z54" s="369">
        <v>0.22736450495064031</v>
      </c>
      <c r="AA54" s="369">
        <v>1.2231011131256264</v>
      </c>
      <c r="AB54" s="369">
        <v>1.5902414919935659E-2</v>
      </c>
      <c r="AC54" s="373">
        <v>1.9977892126684784</v>
      </c>
      <c r="AD54" s="555">
        <v>28087314000192</v>
      </c>
      <c r="AE54" s="370" t="s">
        <v>1838</v>
      </c>
      <c r="AF54" s="370" t="s">
        <v>1839</v>
      </c>
      <c r="AG54" s="374" t="s">
        <v>59</v>
      </c>
      <c r="AH54" s="374" t="s">
        <v>1802</v>
      </c>
      <c r="AI54" s="374">
        <v>1000</v>
      </c>
      <c r="AJ54" s="374">
        <v>1000</v>
      </c>
      <c r="AK54" s="374">
        <v>1000</v>
      </c>
      <c r="AL54" s="691">
        <v>1</v>
      </c>
      <c r="AM54" s="691">
        <v>20</v>
      </c>
      <c r="AN54" s="369" t="s">
        <v>1803</v>
      </c>
      <c r="AO54" s="367" t="s">
        <v>1324</v>
      </c>
      <c r="AP54" s="370" t="s">
        <v>1818</v>
      </c>
      <c r="AQ54" s="376" t="s">
        <v>664</v>
      </c>
      <c r="AR54" s="369">
        <v>1.9997999999999999E-3</v>
      </c>
      <c r="AS54" s="369">
        <v>1.9997999999999999E-3</v>
      </c>
      <c r="AT54" s="369" t="s">
        <v>1421</v>
      </c>
      <c r="AW54" s="198"/>
      <c r="AX54" s="198"/>
      <c r="AY54" s="184"/>
      <c r="AZ54" s="184"/>
      <c r="BA54" s="184"/>
      <c r="BB54" s="184"/>
      <c r="BC54" s="184"/>
      <c r="BD54" s="184"/>
      <c r="BE54" s="184"/>
      <c r="BF54" s="184"/>
      <c r="BG54" s="186"/>
      <c r="BH54" s="186"/>
      <c r="BI54" s="199"/>
      <c r="BJ54" s="199"/>
      <c r="BK54" s="199"/>
      <c r="BL54" s="218"/>
      <c r="BM54" s="186"/>
      <c r="BN54" s="186"/>
      <c r="BO54" s="186"/>
      <c r="BP54" s="186"/>
      <c r="BQ54" s="186"/>
      <c r="BR54" s="186"/>
      <c r="BS54" s="186"/>
      <c r="BT54" s="186"/>
      <c r="BU54" s="186"/>
      <c r="BV54" s="189"/>
      <c r="BW54" s="184"/>
      <c r="BX54"/>
      <c r="BZ54"/>
    </row>
    <row r="55" spans="2:78" ht="18.75">
      <c r="B55" s="363" t="s">
        <v>1170</v>
      </c>
      <c r="C55" s="364"/>
      <c r="D55" s="365" t="s">
        <v>11</v>
      </c>
      <c r="E55" s="365" t="s">
        <v>620</v>
      </c>
      <c r="F55" s="365" t="s">
        <v>672</v>
      </c>
      <c r="G55" s="366" t="s">
        <v>738</v>
      </c>
      <c r="H55" s="366" t="s">
        <v>34</v>
      </c>
      <c r="I55" s="366" t="s">
        <v>1304</v>
      </c>
      <c r="J55" s="366" t="s">
        <v>608</v>
      </c>
      <c r="L55" s="368" t="s">
        <v>1421</v>
      </c>
      <c r="M55" s="368" t="s">
        <v>34</v>
      </c>
      <c r="N55" s="367">
        <v>137057</v>
      </c>
      <c r="O55" s="367" t="s">
        <v>1321</v>
      </c>
      <c r="P55" s="371"/>
      <c r="S55" s="367"/>
      <c r="U55" s="369"/>
      <c r="W55" s="369"/>
      <c r="Y55" s="369"/>
      <c r="AA55" s="369"/>
      <c r="AD55" s="555">
        <v>10347228000106</v>
      </c>
      <c r="AE55" s="370"/>
      <c r="AF55" s="370"/>
      <c r="AG55" s="374" t="s">
        <v>1448</v>
      </c>
      <c r="AH55" s="374"/>
      <c r="AI55" s="374">
        <v>1000</v>
      </c>
      <c r="AJ55" s="374">
        <v>100</v>
      </c>
      <c r="AK55" s="374">
        <v>100</v>
      </c>
      <c r="AN55" s="369"/>
      <c r="AO55" s="367" t="s">
        <v>1324</v>
      </c>
      <c r="AP55" s="370"/>
      <c r="AR55" s="369">
        <v>1.5E-3</v>
      </c>
      <c r="AS55" s="369">
        <v>1.5E-3</v>
      </c>
      <c r="AT55" s="369" t="s">
        <v>1421</v>
      </c>
      <c r="AW55" s="198"/>
      <c r="AX55" s="198"/>
      <c r="AY55" s="184"/>
      <c r="AZ55" s="184"/>
      <c r="BA55" s="184"/>
      <c r="BB55" s="184"/>
      <c r="BC55" s="184"/>
      <c r="BD55" s="184"/>
      <c r="BE55" s="184"/>
      <c r="BF55" s="184"/>
      <c r="BG55" s="186"/>
      <c r="BH55" s="186"/>
      <c r="BI55" s="199"/>
      <c r="BJ55" s="199"/>
      <c r="BK55" s="199"/>
      <c r="BL55" s="218"/>
      <c r="BM55" s="186"/>
      <c r="BN55" s="186"/>
      <c r="BO55" s="186"/>
      <c r="BP55" s="186"/>
      <c r="BQ55" s="186"/>
      <c r="BR55" s="186"/>
      <c r="BS55" s="186"/>
      <c r="BT55" s="186"/>
      <c r="BU55" s="186"/>
      <c r="BV55" s="189"/>
      <c r="BW55" s="184"/>
      <c r="BX55"/>
      <c r="BZ55"/>
    </row>
    <row r="56" spans="2:78" ht="18.75">
      <c r="B56" s="363" t="s">
        <v>590</v>
      </c>
      <c r="C56" s="364">
        <v>6940782000125</v>
      </c>
      <c r="D56" s="365" t="s">
        <v>14</v>
      </c>
      <c r="E56" s="365" t="s">
        <v>614</v>
      </c>
      <c r="F56" s="365" t="s">
        <v>1421</v>
      </c>
      <c r="G56" s="366" t="s">
        <v>1421</v>
      </c>
      <c r="H56" s="366" t="s">
        <v>1338</v>
      </c>
      <c r="I56" s="366" t="s">
        <v>34</v>
      </c>
      <c r="J56" s="366" t="s">
        <v>608</v>
      </c>
      <c r="K56" s="367" t="s">
        <v>48</v>
      </c>
      <c r="L56" s="368" t="s">
        <v>1421</v>
      </c>
      <c r="M56" s="368" t="s">
        <v>34</v>
      </c>
      <c r="N56" s="367">
        <v>141690</v>
      </c>
      <c r="O56" s="367" t="s">
        <v>1321</v>
      </c>
      <c r="P56" s="371">
        <v>38240</v>
      </c>
      <c r="Q56" s="372">
        <v>3.0541649999999998</v>
      </c>
      <c r="R56" s="372">
        <v>6.2624732460317487</v>
      </c>
      <c r="S56" s="367">
        <v>2</v>
      </c>
      <c r="T56" s="369">
        <v>-3.9875953825926902E-2</v>
      </c>
      <c r="U56" s="369">
        <v>-0.41975634056501948</v>
      </c>
      <c r="V56" s="369">
        <v>-0.1433697056837937</v>
      </c>
      <c r="W56" s="369">
        <v>-1.277101689882634</v>
      </c>
      <c r="X56" s="369">
        <v>-2.4564984545667912E-2</v>
      </c>
      <c r="Y56" s="369">
        <v>-0.16656047753078063</v>
      </c>
      <c r="Z56" s="369">
        <v>2.2581171013670298E-2</v>
      </c>
      <c r="AA56" s="369">
        <v>0.12147478960489558</v>
      </c>
      <c r="AB56" s="369">
        <v>0.20807360892927274</v>
      </c>
      <c r="AC56" s="373">
        <v>-1.2285627400990529</v>
      </c>
      <c r="AD56" s="555">
        <v>0</v>
      </c>
      <c r="AE56" s="370" t="s">
        <v>1840</v>
      </c>
      <c r="AF56" s="370" t="s">
        <v>1841</v>
      </c>
      <c r="AG56" s="374" t="s">
        <v>719</v>
      </c>
      <c r="AH56" s="374" t="s">
        <v>1802</v>
      </c>
      <c r="AI56" s="374">
        <v>1000</v>
      </c>
      <c r="AJ56" s="374">
        <v>1000</v>
      </c>
      <c r="AK56" s="374">
        <v>1000</v>
      </c>
      <c r="AL56" s="691">
        <v>1.6</v>
      </c>
      <c r="AM56" s="691">
        <v>20</v>
      </c>
      <c r="AN56" s="369" t="s">
        <v>666</v>
      </c>
      <c r="AO56" s="367" t="s">
        <v>1324</v>
      </c>
      <c r="AP56" s="370" t="s">
        <v>1799</v>
      </c>
      <c r="AQ56" s="376" t="s">
        <v>659</v>
      </c>
      <c r="AR56" s="369">
        <v>8.0000000000000002E-3</v>
      </c>
      <c r="AS56" s="369">
        <v>8.0000000000000002E-3</v>
      </c>
      <c r="AT56" s="369" t="s">
        <v>1421</v>
      </c>
      <c r="AW56" s="198"/>
      <c r="AX56" s="198"/>
      <c r="AY56" s="184"/>
      <c r="AZ56" s="184"/>
      <c r="BA56" s="184"/>
      <c r="BB56" s="184"/>
      <c r="BC56" s="184"/>
      <c r="BD56" s="184"/>
      <c r="BE56" s="184"/>
      <c r="BF56" s="184"/>
      <c r="BG56" s="186"/>
      <c r="BH56" s="186"/>
      <c r="BI56" s="199"/>
      <c r="BJ56" s="199"/>
      <c r="BK56" s="199"/>
      <c r="BL56" s="218"/>
      <c r="BM56" s="186"/>
      <c r="BN56" s="186"/>
      <c r="BO56" s="186"/>
      <c r="BP56" s="186"/>
      <c r="BQ56" s="186"/>
      <c r="BR56" s="186"/>
      <c r="BS56" s="186"/>
      <c r="BT56" s="186"/>
      <c r="BU56" s="186"/>
      <c r="BV56" s="189"/>
      <c r="BW56" s="184"/>
      <c r="BX56"/>
      <c r="BZ56"/>
    </row>
    <row r="57" spans="2:78" ht="18.75">
      <c r="B57" s="363" t="s">
        <v>966</v>
      </c>
      <c r="C57" s="364">
        <v>7124064000143</v>
      </c>
      <c r="D57" s="365" t="s">
        <v>14</v>
      </c>
      <c r="E57" s="365" t="s">
        <v>607</v>
      </c>
      <c r="F57" s="365" t="s">
        <v>1421</v>
      </c>
      <c r="G57" s="366" t="s">
        <v>1421</v>
      </c>
      <c r="H57" s="366" t="s">
        <v>34</v>
      </c>
      <c r="I57" s="366" t="s">
        <v>34</v>
      </c>
      <c r="J57" s="366" t="s">
        <v>608</v>
      </c>
      <c r="K57" s="367" t="s">
        <v>48</v>
      </c>
      <c r="L57" s="368" t="s">
        <v>1421</v>
      </c>
      <c r="M57" s="368" t="s">
        <v>34</v>
      </c>
      <c r="N57" s="367">
        <v>141720</v>
      </c>
      <c r="O57" s="367" t="s">
        <v>1321</v>
      </c>
      <c r="P57" s="371">
        <v>38325</v>
      </c>
      <c r="Q57" s="372">
        <v>85.412913000000003</v>
      </c>
      <c r="R57" s="372">
        <v>52.804090944444482</v>
      </c>
      <c r="S57" s="367">
        <v>2</v>
      </c>
      <c r="T57" s="369">
        <v>1.939984282586904E-3</v>
      </c>
      <c r="U57" s="369">
        <v>2.0421347330452349E-2</v>
      </c>
      <c r="V57" s="369">
        <v>-0.15690892011264224</v>
      </c>
      <c r="W57" s="369">
        <v>-1.3977056455390786</v>
      </c>
      <c r="X57" s="369">
        <v>-4.7277027967991492E-2</v>
      </c>
      <c r="Y57" s="369">
        <v>-0.32055726882081093</v>
      </c>
      <c r="Z57" s="369">
        <v>-2.088164420001215E-2</v>
      </c>
      <c r="AA57" s="369">
        <v>-0.1123322317635852</v>
      </c>
      <c r="AB57" s="369">
        <v>0.23901090129191524</v>
      </c>
      <c r="AC57" s="373">
        <v>-1.1261858605710364</v>
      </c>
      <c r="AD57" s="555">
        <v>11361553000196</v>
      </c>
      <c r="AE57" s="370" t="s">
        <v>1842</v>
      </c>
      <c r="AF57" s="370" t="s">
        <v>1795</v>
      </c>
      <c r="AG57" s="374" t="s">
        <v>1445</v>
      </c>
      <c r="AH57" s="374" t="s">
        <v>1802</v>
      </c>
      <c r="AI57" s="374">
        <v>500</v>
      </c>
      <c r="AJ57" s="374">
        <v>500</v>
      </c>
      <c r="AK57" s="374">
        <v>500</v>
      </c>
      <c r="AL57" s="691">
        <v>2</v>
      </c>
      <c r="AM57" s="691">
        <v>20</v>
      </c>
      <c r="AN57" s="369" t="s">
        <v>1817</v>
      </c>
      <c r="AO57" s="367" t="s">
        <v>1324</v>
      </c>
      <c r="AP57" s="370" t="s">
        <v>1799</v>
      </c>
      <c r="AQ57" s="376" t="s">
        <v>659</v>
      </c>
      <c r="AR57" s="369">
        <v>4.0000000000000001E-3</v>
      </c>
      <c r="AS57" s="369">
        <v>4.0000000000000001E-3</v>
      </c>
      <c r="AT57" s="369" t="s">
        <v>1421</v>
      </c>
      <c r="AW57" s="198"/>
      <c r="AX57" s="198"/>
      <c r="AY57" s="184"/>
      <c r="AZ57" s="184"/>
      <c r="BA57" s="184"/>
      <c r="BB57" s="184"/>
      <c r="BC57" s="184"/>
      <c r="BD57" s="184"/>
      <c r="BE57" s="184"/>
      <c r="BF57" s="184"/>
      <c r="BG57" s="186"/>
      <c r="BH57" s="186"/>
      <c r="BI57" s="199"/>
      <c r="BJ57" s="199"/>
      <c r="BK57" s="199"/>
      <c r="BL57" s="218"/>
      <c r="BM57" s="186"/>
      <c r="BN57" s="186"/>
      <c r="BO57" s="186"/>
      <c r="BP57" s="186"/>
      <c r="BQ57" s="186"/>
      <c r="BR57" s="186"/>
      <c r="BS57" s="186"/>
      <c r="BT57" s="186"/>
      <c r="BU57" s="186"/>
      <c r="BV57" s="189"/>
      <c r="BW57" s="184"/>
      <c r="BX57"/>
      <c r="BZ57"/>
    </row>
    <row r="58" spans="2:78" ht="18.75">
      <c r="B58" s="363" t="s">
        <v>479</v>
      </c>
      <c r="C58" s="364">
        <v>6866051000187</v>
      </c>
      <c r="D58" s="365" t="s">
        <v>11</v>
      </c>
      <c r="E58" s="365" t="s">
        <v>620</v>
      </c>
      <c r="F58" s="365" t="s">
        <v>663</v>
      </c>
      <c r="G58" s="366" t="s">
        <v>738</v>
      </c>
      <c r="H58" s="366" t="s">
        <v>34</v>
      </c>
      <c r="I58" s="366" t="s">
        <v>1421</v>
      </c>
      <c r="J58" s="366" t="s">
        <v>608</v>
      </c>
      <c r="K58" s="367" t="s">
        <v>48</v>
      </c>
      <c r="L58" s="368" t="s">
        <v>1421</v>
      </c>
      <c r="M58" s="368" t="s">
        <v>1418</v>
      </c>
      <c r="N58" s="367">
        <v>142468</v>
      </c>
      <c r="O58" s="367" t="s">
        <v>1321</v>
      </c>
      <c r="P58" s="371">
        <v>38408</v>
      </c>
      <c r="Q58" s="372">
        <v>1286.1947459999999</v>
      </c>
      <c r="R58" s="372">
        <v>1038.7215076230157</v>
      </c>
      <c r="S58" s="367">
        <v>0</v>
      </c>
      <c r="T58" s="369">
        <v>0.10508577662414198</v>
      </c>
      <c r="U58" s="369">
        <v>1.1061909950478175</v>
      </c>
      <c r="V58" s="369">
        <v>0.12535857239150161</v>
      </c>
      <c r="W58" s="369">
        <v>1.1166629929167677</v>
      </c>
      <c r="X58" s="369">
        <v>0.17971878061693713</v>
      </c>
      <c r="Y58" s="369">
        <v>1.2185656321157989</v>
      </c>
      <c r="Z58" s="369">
        <v>0.2108374287621384</v>
      </c>
      <c r="AA58" s="369">
        <v>1.1341941604451402</v>
      </c>
      <c r="AB58" s="369">
        <v>1.4402732255472735E-3</v>
      </c>
      <c r="AC58" s="373">
        <v>9.0932711339355254</v>
      </c>
      <c r="AD58" s="555">
        <v>0</v>
      </c>
      <c r="AE58" s="370" t="s">
        <v>1827</v>
      </c>
      <c r="AF58" s="370" t="s">
        <v>1827</v>
      </c>
      <c r="AG58" s="374" t="s">
        <v>469</v>
      </c>
      <c r="AH58" s="374" t="s">
        <v>1802</v>
      </c>
      <c r="AI58" s="374">
        <v>1000</v>
      </c>
      <c r="AJ58" s="374">
        <v>1000</v>
      </c>
      <c r="AK58" s="374">
        <v>1000</v>
      </c>
      <c r="AL58" s="691">
        <v>0.2</v>
      </c>
      <c r="AM58" s="691">
        <v>0</v>
      </c>
      <c r="AN58" s="369" t="s">
        <v>1803</v>
      </c>
      <c r="AO58" s="367" t="s">
        <v>1324</v>
      </c>
      <c r="AP58" s="370" t="s">
        <v>1804</v>
      </c>
      <c r="AQ58" s="376" t="s">
        <v>669</v>
      </c>
      <c r="AR58" s="369">
        <v>2.6659999999999998E-4</v>
      </c>
      <c r="AS58" s="369">
        <v>2.6659999999999998E-4</v>
      </c>
      <c r="AT58" s="369" t="s">
        <v>1421</v>
      </c>
      <c r="AW58" s="198"/>
      <c r="AX58" s="198"/>
      <c r="AY58" s="184"/>
      <c r="AZ58" s="184"/>
      <c r="BA58" s="184"/>
      <c r="BB58" s="184"/>
      <c r="BC58" s="184"/>
      <c r="BD58" s="184"/>
      <c r="BE58" s="184"/>
      <c r="BF58" s="184"/>
      <c r="BG58" s="186"/>
      <c r="BH58" s="186"/>
      <c r="BI58" s="199"/>
      <c r="BJ58" s="199"/>
      <c r="BK58" s="199"/>
      <c r="BL58" s="218"/>
      <c r="BM58" s="186"/>
      <c r="BN58" s="186"/>
      <c r="BO58" s="186"/>
      <c r="BP58" s="186"/>
      <c r="BQ58" s="186"/>
      <c r="BR58" s="186"/>
      <c r="BS58" s="186"/>
      <c r="BT58" s="186"/>
      <c r="BU58" s="186"/>
      <c r="BV58" s="189"/>
      <c r="BW58" s="184"/>
      <c r="BX58"/>
      <c r="BZ58"/>
    </row>
    <row r="59" spans="2:78" ht="18.75">
      <c r="B59" s="363" t="s">
        <v>882</v>
      </c>
      <c r="C59" s="364">
        <v>4240128000183</v>
      </c>
      <c r="D59" s="365" t="s">
        <v>11</v>
      </c>
      <c r="E59" s="365" t="s">
        <v>620</v>
      </c>
      <c r="F59" s="365" t="s">
        <v>663</v>
      </c>
      <c r="G59" s="366" t="s">
        <v>738</v>
      </c>
      <c r="H59" s="366" t="s">
        <v>34</v>
      </c>
      <c r="I59" s="366" t="s">
        <v>1421</v>
      </c>
      <c r="J59" s="366" t="s">
        <v>608</v>
      </c>
      <c r="K59" s="367" t="s">
        <v>48</v>
      </c>
      <c r="L59" s="368" t="s">
        <v>1421</v>
      </c>
      <c r="M59" s="368" t="s">
        <v>34</v>
      </c>
      <c r="N59" s="367">
        <v>143359</v>
      </c>
      <c r="O59" s="367" t="s">
        <v>1321</v>
      </c>
      <c r="P59" s="371">
        <v>36957</v>
      </c>
      <c r="Q59" s="372">
        <v>106.850902</v>
      </c>
      <c r="R59" s="372">
        <v>81.275885067460393</v>
      </c>
      <c r="S59" s="367">
        <v>1</v>
      </c>
      <c r="T59" s="369">
        <v>0.10842535645684803</v>
      </c>
      <c r="U59" s="369">
        <v>1.141345259086763</v>
      </c>
      <c r="V59" s="369">
        <v>0.12794970079932377</v>
      </c>
      <c r="W59" s="369">
        <v>1.1397441204991245</v>
      </c>
      <c r="X59" s="369">
        <v>0.18738603732561687</v>
      </c>
      <c r="Y59" s="369">
        <v>1.2705527170811746</v>
      </c>
      <c r="Z59" s="369">
        <v>0.37429687250546806</v>
      </c>
      <c r="AA59" s="369">
        <v>2.0135197510282676</v>
      </c>
      <c r="AB59" s="369">
        <v>2.0859414661749563E-3</v>
      </c>
      <c r="AC59" s="373">
        <v>7.5207879075527169</v>
      </c>
      <c r="AD59" s="555">
        <v>0</v>
      </c>
      <c r="AE59" s="370" t="s">
        <v>1827</v>
      </c>
      <c r="AF59" s="370" t="s">
        <v>1827</v>
      </c>
      <c r="AG59" s="374" t="s">
        <v>469</v>
      </c>
      <c r="AH59" s="374" t="s">
        <v>1802</v>
      </c>
      <c r="AI59" s="374">
        <v>1000</v>
      </c>
      <c r="AJ59" s="374">
        <v>1000</v>
      </c>
      <c r="AK59" s="374">
        <v>1000</v>
      </c>
      <c r="AL59" s="691">
        <v>0.35</v>
      </c>
      <c r="AM59" s="691">
        <v>0</v>
      </c>
      <c r="AN59" s="369" t="s">
        <v>1803</v>
      </c>
      <c r="AO59" s="367" t="s">
        <v>1324</v>
      </c>
      <c r="AP59" s="370" t="s">
        <v>1804</v>
      </c>
      <c r="AQ59" s="376" t="s">
        <v>675</v>
      </c>
      <c r="AR59" s="369">
        <v>1.4E-3</v>
      </c>
      <c r="AS59" s="369">
        <v>1.4E-3</v>
      </c>
      <c r="AT59" s="369" t="s">
        <v>1421</v>
      </c>
      <c r="AW59" s="198"/>
      <c r="AX59" s="198"/>
      <c r="AY59" s="184"/>
      <c r="AZ59" s="184"/>
      <c r="BA59" s="184"/>
      <c r="BB59" s="184"/>
      <c r="BC59" s="184"/>
      <c r="BD59" s="184"/>
      <c r="BE59" s="184"/>
      <c r="BF59" s="184"/>
      <c r="BG59" s="186"/>
      <c r="BH59" s="186"/>
      <c r="BI59" s="199"/>
      <c r="BJ59" s="199"/>
      <c r="BK59" s="199"/>
      <c r="BL59" s="218"/>
      <c r="BM59" s="186"/>
      <c r="BN59" s="186"/>
      <c r="BO59" s="186"/>
      <c r="BP59" s="186"/>
      <c r="BQ59" s="186"/>
      <c r="BR59" s="186"/>
      <c r="BS59" s="186"/>
      <c r="BT59" s="186"/>
      <c r="BU59" s="186"/>
      <c r="BV59" s="189"/>
      <c r="BW59" s="184"/>
      <c r="BX59"/>
      <c r="BZ59"/>
    </row>
    <row r="60" spans="2:78" ht="18.75">
      <c r="B60" s="363" t="s">
        <v>1135</v>
      </c>
      <c r="C60" s="364">
        <v>2603461000184</v>
      </c>
      <c r="D60" s="365" t="s">
        <v>11</v>
      </c>
      <c r="E60" s="365" t="s">
        <v>620</v>
      </c>
      <c r="F60" s="365" t="s">
        <v>663</v>
      </c>
      <c r="G60" s="366" t="s">
        <v>738</v>
      </c>
      <c r="H60" s="366" t="s">
        <v>34</v>
      </c>
      <c r="I60" s="366" t="s">
        <v>1421</v>
      </c>
      <c r="J60" s="366" t="s">
        <v>608</v>
      </c>
      <c r="K60" s="367" t="s">
        <v>48</v>
      </c>
      <c r="L60" s="368" t="s">
        <v>1421</v>
      </c>
      <c r="M60" s="368" t="s">
        <v>34</v>
      </c>
      <c r="N60" s="367">
        <v>143367</v>
      </c>
      <c r="O60" s="367" t="s">
        <v>1321</v>
      </c>
      <c r="P60" s="371">
        <v>35973</v>
      </c>
      <c r="Q60" s="372">
        <v>415.28436499999998</v>
      </c>
      <c r="R60" s="372">
        <v>674.66005549206375</v>
      </c>
      <c r="S60" s="367">
        <v>1</v>
      </c>
      <c r="T60" s="369">
        <v>8.74978232171153E-2</v>
      </c>
      <c r="U60" s="369">
        <v>0.92105047170411092</v>
      </c>
      <c r="V60" s="369">
        <v>0.10250437035577997</v>
      </c>
      <c r="W60" s="369">
        <v>0.91308344379561401</v>
      </c>
      <c r="X60" s="369">
        <v>0.13006296287076147</v>
      </c>
      <c r="Y60" s="369">
        <v>0.88187921162940841</v>
      </c>
      <c r="Z60" s="369">
        <v>0.16419741878523508</v>
      </c>
      <c r="AA60" s="369">
        <v>0.88329550706331605</v>
      </c>
      <c r="AB60" s="369">
        <v>1.1035039464418034E-2</v>
      </c>
      <c r="AC60" s="373">
        <v>-0.88422040721600548</v>
      </c>
      <c r="AD60" s="555">
        <v>14284014000199</v>
      </c>
      <c r="AE60" s="370" t="s">
        <v>1843</v>
      </c>
      <c r="AF60" s="370" t="s">
        <v>1839</v>
      </c>
      <c r="AG60" s="374" t="s">
        <v>59</v>
      </c>
      <c r="AH60" s="374" t="s">
        <v>1802</v>
      </c>
      <c r="AI60" s="374">
        <v>20000</v>
      </c>
      <c r="AJ60" s="374">
        <v>100</v>
      </c>
      <c r="AK60" s="374">
        <v>1000</v>
      </c>
      <c r="AL60" s="691">
        <v>0.5</v>
      </c>
      <c r="AM60" s="691">
        <v>20</v>
      </c>
      <c r="AN60" s="369" t="s">
        <v>1803</v>
      </c>
      <c r="AO60" s="367" t="s">
        <v>1324</v>
      </c>
      <c r="AP60" s="370" t="s">
        <v>1804</v>
      </c>
      <c r="AQ60" s="376" t="s">
        <v>669</v>
      </c>
      <c r="AR60" s="369">
        <v>1.33333333333333E-3</v>
      </c>
      <c r="AS60" s="369">
        <v>1.33333333333333E-3</v>
      </c>
      <c r="AT60" s="369" t="s">
        <v>1421</v>
      </c>
      <c r="AW60" s="198"/>
      <c r="AX60" s="198"/>
      <c r="AY60" s="184"/>
      <c r="AZ60" s="184"/>
      <c r="BA60" s="184"/>
      <c r="BB60" s="184"/>
      <c r="BC60" s="184"/>
      <c r="BD60" s="184"/>
      <c r="BE60" s="184"/>
      <c r="BF60" s="184"/>
      <c r="BG60" s="186"/>
      <c r="BH60" s="186"/>
      <c r="BI60" s="199"/>
      <c r="BJ60" s="199"/>
      <c r="BK60" s="199"/>
      <c r="BL60" s="218"/>
      <c r="BM60" s="186"/>
      <c r="BN60" s="186"/>
      <c r="BO60" s="186"/>
      <c r="BP60" s="186"/>
      <c r="BQ60" s="186"/>
      <c r="BR60" s="186"/>
      <c r="BS60" s="186"/>
      <c r="BT60" s="186"/>
      <c r="BU60" s="186"/>
      <c r="BV60" s="189"/>
      <c r="BW60" s="184"/>
      <c r="BX60"/>
      <c r="BZ60"/>
    </row>
    <row r="61" spans="2:78" ht="18.75">
      <c r="B61" s="363" t="s">
        <v>813</v>
      </c>
      <c r="C61" s="364">
        <v>5862906000139</v>
      </c>
      <c r="D61" s="365" t="s">
        <v>11</v>
      </c>
      <c r="E61" s="365" t="s">
        <v>620</v>
      </c>
      <c r="F61" s="365" t="s">
        <v>663</v>
      </c>
      <c r="G61" s="366" t="s">
        <v>738</v>
      </c>
      <c r="H61" s="366" t="s">
        <v>34</v>
      </c>
      <c r="I61" s="366" t="s">
        <v>1421</v>
      </c>
      <c r="J61" s="366" t="s">
        <v>608</v>
      </c>
      <c r="K61" s="367" t="s">
        <v>48</v>
      </c>
      <c r="L61" s="368" t="s">
        <v>1421</v>
      </c>
      <c r="M61" s="368" t="s">
        <v>34</v>
      </c>
      <c r="N61" s="367">
        <v>143529</v>
      </c>
      <c r="O61" s="367" t="s">
        <v>1321</v>
      </c>
      <c r="P61" s="371">
        <v>38504</v>
      </c>
      <c r="Q61" s="372">
        <v>459.92950300000001</v>
      </c>
      <c r="R61" s="372">
        <v>462.1623652063488</v>
      </c>
      <c r="S61" s="367">
        <v>1</v>
      </c>
      <c r="T61" s="369">
        <v>0.10148611860667933</v>
      </c>
      <c r="U61" s="369">
        <v>1.0682990042181653</v>
      </c>
      <c r="V61" s="369">
        <v>0.12113229806281089</v>
      </c>
      <c r="W61" s="369">
        <v>1.079016392044317</v>
      </c>
      <c r="X61" s="369">
        <v>0.16910746779440133</v>
      </c>
      <c r="Y61" s="369">
        <v>1.1466166623265324</v>
      </c>
      <c r="Z61" s="369">
        <v>0.19258360322308499</v>
      </c>
      <c r="AA61" s="369">
        <v>1.0359982070333966</v>
      </c>
      <c r="AB61" s="369">
        <v>1.4693703662845405E-3</v>
      </c>
      <c r="AC61" s="373">
        <v>6.0369535290061513</v>
      </c>
      <c r="AD61" s="555">
        <v>0</v>
      </c>
      <c r="AE61" s="370" t="s">
        <v>1824</v>
      </c>
      <c r="AF61" s="370" t="s">
        <v>1809</v>
      </c>
      <c r="AG61" s="374" t="s">
        <v>728</v>
      </c>
      <c r="AH61" s="374" t="s">
        <v>1802</v>
      </c>
      <c r="AI61" s="374">
        <v>5000</v>
      </c>
      <c r="AJ61" s="374">
        <v>200</v>
      </c>
      <c r="AK61" s="374">
        <v>0</v>
      </c>
      <c r="AL61" s="691">
        <v>0.34</v>
      </c>
      <c r="AM61" s="691">
        <v>0</v>
      </c>
      <c r="AN61" s="369" t="s">
        <v>1817</v>
      </c>
      <c r="AO61" s="367" t="s">
        <v>1324</v>
      </c>
      <c r="AP61" s="370" t="s">
        <v>1804</v>
      </c>
      <c r="AQ61" s="376" t="s">
        <v>662</v>
      </c>
      <c r="AR61" s="369">
        <v>1.088E-3</v>
      </c>
      <c r="AS61" s="369">
        <v>1.088E-3</v>
      </c>
      <c r="AT61" s="369" t="s">
        <v>1421</v>
      </c>
      <c r="AW61" s="198"/>
      <c r="AX61" s="198"/>
      <c r="AY61" s="184"/>
      <c r="AZ61" s="184"/>
      <c r="BA61" s="184"/>
      <c r="BB61" s="184"/>
      <c r="BC61" s="184"/>
      <c r="BD61" s="184"/>
      <c r="BE61" s="184"/>
      <c r="BF61" s="184"/>
      <c r="BG61" s="186"/>
      <c r="BH61" s="186"/>
      <c r="BI61" s="199"/>
      <c r="BJ61" s="199"/>
      <c r="BK61" s="199"/>
      <c r="BL61" s="218"/>
      <c r="BM61" s="186"/>
      <c r="BN61" s="186"/>
      <c r="BO61" s="186"/>
      <c r="BP61" s="186"/>
      <c r="BQ61" s="186"/>
      <c r="BR61" s="186"/>
      <c r="BS61" s="186"/>
      <c r="BT61" s="186"/>
      <c r="BU61" s="186"/>
      <c r="BV61" s="189"/>
      <c r="BW61" s="184"/>
      <c r="BX61"/>
      <c r="BZ61"/>
    </row>
    <row r="62" spans="2:78" ht="18.75">
      <c r="B62" s="363" t="s">
        <v>784</v>
      </c>
      <c r="C62" s="364">
        <v>7279657000189</v>
      </c>
      <c r="D62" s="365" t="s">
        <v>14</v>
      </c>
      <c r="E62" s="365" t="s">
        <v>607</v>
      </c>
      <c r="F62" s="365" t="s">
        <v>1421</v>
      </c>
      <c r="G62" s="366" t="s">
        <v>1421</v>
      </c>
      <c r="H62" s="366" t="s">
        <v>34</v>
      </c>
      <c r="I62" s="366" t="s">
        <v>34</v>
      </c>
      <c r="J62" s="366" t="s">
        <v>608</v>
      </c>
      <c r="K62" s="367" t="s">
        <v>48</v>
      </c>
      <c r="L62" s="368" t="s">
        <v>1421</v>
      </c>
      <c r="M62" s="368" t="s">
        <v>34</v>
      </c>
      <c r="N62" s="367">
        <v>145327</v>
      </c>
      <c r="O62" s="367" t="s">
        <v>1321</v>
      </c>
      <c r="P62" s="371">
        <v>38506</v>
      </c>
      <c r="Q62" s="372">
        <v>344.19418999999999</v>
      </c>
      <c r="R62" s="372">
        <v>375.3740905833335</v>
      </c>
      <c r="S62" s="367">
        <v>2</v>
      </c>
      <c r="T62" s="369">
        <v>6.576560163522216E-2</v>
      </c>
      <c r="U62" s="369">
        <v>0.6922850898555537</v>
      </c>
      <c r="V62" s="369">
        <v>-4.9422777190507694E-2</v>
      </c>
      <c r="W62" s="369">
        <v>-0.44024581042175509</v>
      </c>
      <c r="X62" s="369">
        <v>-1.0011837496218035E-2</v>
      </c>
      <c r="Y62" s="369">
        <v>-6.7884285912352904E-2</v>
      </c>
      <c r="Z62" s="369">
        <v>-7.1656631886512279E-2</v>
      </c>
      <c r="AA62" s="369">
        <v>-0.38547488422721632</v>
      </c>
      <c r="AB62" s="369">
        <v>0.18600381292255055</v>
      </c>
      <c r="AC62" s="373">
        <v>-0.86925397976913144</v>
      </c>
      <c r="AD62" s="555">
        <v>11977607000142</v>
      </c>
      <c r="AE62" s="370" t="s">
        <v>1844</v>
      </c>
      <c r="AF62" s="370" t="s">
        <v>1841</v>
      </c>
      <c r="AG62" s="374" t="s">
        <v>719</v>
      </c>
      <c r="AH62" s="374" t="s">
        <v>1802</v>
      </c>
      <c r="AI62" s="374">
        <v>1000</v>
      </c>
      <c r="AJ62" s="374">
        <v>500</v>
      </c>
      <c r="AK62" s="374">
        <v>500</v>
      </c>
      <c r="AL62" s="691">
        <v>2</v>
      </c>
      <c r="AM62" s="691">
        <v>20</v>
      </c>
      <c r="AN62" s="369" t="s">
        <v>666</v>
      </c>
      <c r="AO62" s="367" t="s">
        <v>1324</v>
      </c>
      <c r="AP62" s="370" t="s">
        <v>1799</v>
      </c>
      <c r="AQ62" s="376" t="s">
        <v>659</v>
      </c>
      <c r="AR62" s="369">
        <v>5.5999999999999999E-3</v>
      </c>
      <c r="AS62" s="369">
        <v>5.5999999999999999E-3</v>
      </c>
      <c r="AT62" s="369" t="s">
        <v>1421</v>
      </c>
      <c r="AW62" s="198"/>
      <c r="AX62" s="198"/>
      <c r="AY62" s="184"/>
      <c r="AZ62" s="184"/>
      <c r="BA62" s="184"/>
      <c r="BB62" s="184"/>
      <c r="BC62" s="184"/>
      <c r="BD62" s="184"/>
      <c r="BE62" s="184"/>
      <c r="BF62" s="184"/>
      <c r="BG62" s="186"/>
      <c r="BH62" s="186"/>
      <c r="BI62" s="199"/>
      <c r="BJ62" s="199"/>
      <c r="BK62" s="199"/>
      <c r="BL62" s="218"/>
      <c r="BM62" s="186"/>
      <c r="BN62" s="186"/>
      <c r="BO62" s="186"/>
      <c r="BP62" s="186"/>
      <c r="BQ62" s="186"/>
      <c r="BR62" s="186"/>
      <c r="BS62" s="186"/>
      <c r="BT62" s="186"/>
      <c r="BU62" s="186"/>
      <c r="BV62" s="189"/>
      <c r="BW62" s="184"/>
      <c r="BX62"/>
      <c r="BZ62"/>
    </row>
    <row r="63" spans="2:78" ht="18.75">
      <c r="B63" s="363" t="s">
        <v>1229</v>
      </c>
      <c r="C63" s="364">
        <v>5382556000103</v>
      </c>
      <c r="D63" s="365" t="s">
        <v>14</v>
      </c>
      <c r="E63" s="365" t="s">
        <v>607</v>
      </c>
      <c r="F63" s="365" t="s">
        <v>1421</v>
      </c>
      <c r="G63" s="366" t="s">
        <v>1421</v>
      </c>
      <c r="H63" s="366" t="s">
        <v>34</v>
      </c>
      <c r="I63" s="366" t="s">
        <v>34</v>
      </c>
      <c r="J63" s="366" t="s">
        <v>608</v>
      </c>
      <c r="K63" s="367" t="s">
        <v>48</v>
      </c>
      <c r="L63" s="368" t="s">
        <v>1421</v>
      </c>
      <c r="M63" s="368" t="s">
        <v>34</v>
      </c>
      <c r="N63" s="367">
        <v>147370</v>
      </c>
      <c r="O63" s="367" t="s">
        <v>1321</v>
      </c>
      <c r="P63" s="371">
        <v>38540</v>
      </c>
      <c r="Q63" s="372">
        <v>22.238712</v>
      </c>
      <c r="R63" s="372">
        <v>24.707565507936511</v>
      </c>
      <c r="S63" s="367">
        <v>2</v>
      </c>
      <c r="T63" s="369">
        <v>-8.6127190930451514E-2</v>
      </c>
      <c r="U63" s="369">
        <v>-0.90662243832284584</v>
      </c>
      <c r="V63" s="369">
        <v>-0.18171862613527745</v>
      </c>
      <c r="W63" s="369">
        <v>-1.6187043379468038</v>
      </c>
      <c r="X63" s="369">
        <v>-0.21546928716357572</v>
      </c>
      <c r="Y63" s="369">
        <v>-1.4609684486657295</v>
      </c>
      <c r="Z63" s="369">
        <v>-0.11492888554393166</v>
      </c>
      <c r="AA63" s="369">
        <v>-0.61825678493477898</v>
      </c>
      <c r="AB63" s="369">
        <v>0.32957787076157419</v>
      </c>
      <c r="AC63" s="373">
        <v>-0.89199072407565694</v>
      </c>
      <c r="AD63" s="555">
        <v>0</v>
      </c>
      <c r="AE63" s="370" t="s">
        <v>1845</v>
      </c>
      <c r="AF63" s="370" t="s">
        <v>1816</v>
      </c>
      <c r="AG63" s="374" t="s">
        <v>1444</v>
      </c>
      <c r="AH63" s="374" t="s">
        <v>1802</v>
      </c>
      <c r="AI63" s="374">
        <v>1000</v>
      </c>
      <c r="AJ63" s="374">
        <v>100</v>
      </c>
      <c r="AK63" s="374">
        <v>100</v>
      </c>
      <c r="AL63" s="691">
        <v>2</v>
      </c>
      <c r="AM63" s="691">
        <v>20</v>
      </c>
      <c r="AN63" s="369" t="s">
        <v>666</v>
      </c>
      <c r="AO63" s="367" t="s">
        <v>1324</v>
      </c>
      <c r="AP63" s="370" t="s">
        <v>1799</v>
      </c>
      <c r="AQ63" s="376" t="s">
        <v>659</v>
      </c>
      <c r="AR63" s="369">
        <v>4.0000000000000001E-3</v>
      </c>
      <c r="AS63" s="369">
        <v>4.0000000000000001E-3</v>
      </c>
      <c r="AT63" s="369" t="s">
        <v>1421</v>
      </c>
      <c r="AW63" s="198"/>
      <c r="AX63" s="198"/>
      <c r="AY63" s="184"/>
      <c r="AZ63" s="184"/>
      <c r="BA63" s="184"/>
      <c r="BB63" s="184"/>
      <c r="BC63" s="184"/>
      <c r="BD63" s="184"/>
      <c r="BE63" s="184"/>
      <c r="BF63" s="184"/>
      <c r="BG63" s="186"/>
      <c r="BH63" s="186"/>
      <c r="BI63" s="199"/>
      <c r="BJ63" s="199"/>
      <c r="BK63" s="199"/>
      <c r="BL63" s="218"/>
      <c r="BM63" s="186"/>
      <c r="BN63" s="186"/>
      <c r="BO63" s="186"/>
      <c r="BP63" s="186"/>
      <c r="BQ63" s="186"/>
      <c r="BR63" s="186"/>
      <c r="BS63" s="186"/>
      <c r="BT63" s="186"/>
      <c r="BU63" s="186"/>
      <c r="BV63" s="189"/>
      <c r="BW63" s="184"/>
      <c r="BX63"/>
      <c r="BZ63"/>
    </row>
    <row r="64" spans="2:78" ht="18.75">
      <c r="B64" s="363" t="s">
        <v>1613</v>
      </c>
      <c r="C64" s="364">
        <v>5586710000169</v>
      </c>
      <c r="D64" s="365" t="s">
        <v>14</v>
      </c>
      <c r="E64" s="365" t="s">
        <v>607</v>
      </c>
      <c r="F64" s="365" t="s">
        <v>1421</v>
      </c>
      <c r="G64" s="366" t="s">
        <v>1421</v>
      </c>
      <c r="H64" s="366" t="s">
        <v>34</v>
      </c>
      <c r="I64" s="366" t="s">
        <v>1421</v>
      </c>
      <c r="J64" s="366" t="s">
        <v>608</v>
      </c>
      <c r="K64" s="367" t="s">
        <v>48</v>
      </c>
      <c r="L64" s="368" t="s">
        <v>1421</v>
      </c>
      <c r="M64" s="368" t="s">
        <v>1421</v>
      </c>
      <c r="N64" s="367">
        <v>147753</v>
      </c>
      <c r="O64" s="367" t="s">
        <v>1321</v>
      </c>
      <c r="P64" s="371">
        <v>38498</v>
      </c>
      <c r="Q64" s="372">
        <v>73.739583999999994</v>
      </c>
      <c r="R64" s="372">
        <v>88.004553952380974</v>
      </c>
      <c r="S64" s="367">
        <v>2</v>
      </c>
      <c r="T64" s="369">
        <v>-5.1103500511578748E-2</v>
      </c>
      <c r="U64" s="369">
        <v>-0.53794370558368143</v>
      </c>
      <c r="V64" s="369">
        <v>-0.18344542123802898</v>
      </c>
      <c r="W64" s="369">
        <v>-1.6340861993608802</v>
      </c>
      <c r="X64" s="369">
        <v>-0.10464904446429268</v>
      </c>
      <c r="Y64" s="369">
        <v>-0.70956262100259992</v>
      </c>
      <c r="Z64" s="369">
        <v>-9.6725616020219674E-2</v>
      </c>
      <c r="AA64" s="369">
        <v>-0.52033279621977968</v>
      </c>
      <c r="AB64" s="369">
        <v>0.24997780239070846</v>
      </c>
      <c r="AC64" s="373">
        <v>-1.1829338279424471</v>
      </c>
      <c r="AD64" s="555">
        <v>14781411000176</v>
      </c>
      <c r="AE64" s="370" t="s">
        <v>1821</v>
      </c>
      <c r="AF64" s="370" t="s">
        <v>1801</v>
      </c>
      <c r="AG64" s="374" t="s">
        <v>59</v>
      </c>
      <c r="AH64" s="374" t="s">
        <v>1796</v>
      </c>
      <c r="AI64" s="374">
        <v>50000</v>
      </c>
      <c r="AJ64" s="374">
        <v>50000</v>
      </c>
      <c r="AK64" s="374">
        <v>50000</v>
      </c>
      <c r="AL64" s="691">
        <v>2</v>
      </c>
      <c r="AM64" s="691">
        <v>20</v>
      </c>
      <c r="AN64" s="369" t="s">
        <v>1846</v>
      </c>
      <c r="AO64" s="367" t="s">
        <v>1324</v>
      </c>
      <c r="AP64" s="370" t="s">
        <v>1799</v>
      </c>
      <c r="AQ64" s="376" t="s">
        <v>1798</v>
      </c>
      <c r="AR64" s="369">
        <v>0</v>
      </c>
      <c r="AS64" s="369">
        <v>0</v>
      </c>
      <c r="AT64" s="369" t="s">
        <v>1421</v>
      </c>
      <c r="AW64" s="198"/>
      <c r="AX64" s="198"/>
      <c r="AY64" s="184"/>
      <c r="AZ64" s="184"/>
      <c r="BA64" s="184"/>
      <c r="BB64" s="184"/>
      <c r="BC64" s="184"/>
      <c r="BD64" s="184"/>
      <c r="BE64" s="184"/>
      <c r="BF64" s="184"/>
      <c r="BG64" s="186"/>
      <c r="BH64" s="186"/>
      <c r="BI64" s="199"/>
      <c r="BJ64" s="199"/>
      <c r="BK64" s="199"/>
      <c r="BL64" s="218"/>
      <c r="BM64" s="186"/>
      <c r="BN64" s="186"/>
      <c r="BO64" s="186"/>
      <c r="BP64" s="186"/>
      <c r="BQ64" s="186"/>
      <c r="BR64" s="186"/>
      <c r="BS64" s="186"/>
      <c r="BT64" s="186"/>
      <c r="BU64" s="186"/>
      <c r="BV64" s="189"/>
      <c r="BW64" s="184"/>
      <c r="BX64"/>
      <c r="BZ64"/>
    </row>
    <row r="65" spans="2:78" ht="18.75">
      <c r="B65" s="363" t="s">
        <v>372</v>
      </c>
      <c r="C65" s="364">
        <v>7279819000189</v>
      </c>
      <c r="D65" s="365" t="s">
        <v>13</v>
      </c>
      <c r="E65" s="365" t="s">
        <v>616</v>
      </c>
      <c r="F65" s="365" t="s">
        <v>617</v>
      </c>
      <c r="G65" s="366" t="s">
        <v>34</v>
      </c>
      <c r="H65" s="366" t="s">
        <v>1337</v>
      </c>
      <c r="I65" s="366" t="s">
        <v>34</v>
      </c>
      <c r="J65" s="366" t="s">
        <v>608</v>
      </c>
      <c r="K65" s="367" t="s">
        <v>48</v>
      </c>
      <c r="L65" s="368" t="s">
        <v>1339</v>
      </c>
      <c r="M65" s="368" t="s">
        <v>34</v>
      </c>
      <c r="N65" s="367">
        <v>148040</v>
      </c>
      <c r="O65" s="367" t="s">
        <v>1324</v>
      </c>
      <c r="P65" s="371">
        <v>38430</v>
      </c>
      <c r="Q65" s="372">
        <v>127.47402</v>
      </c>
      <c r="R65" s="372">
        <v>150.8865885634921</v>
      </c>
      <c r="S65" s="367">
        <v>1</v>
      </c>
      <c r="T65" s="369">
        <v>0.10357754706960676</v>
      </c>
      <c r="U65" s="369">
        <v>1.0903145367364406</v>
      </c>
      <c r="V65" s="369">
        <v>0.11415085542084147</v>
      </c>
      <c r="W65" s="369">
        <v>1.0168274368996202</v>
      </c>
      <c r="X65" s="369">
        <v>0.15899782025320408</v>
      </c>
      <c r="Y65" s="369">
        <v>1.0780691849609645</v>
      </c>
      <c r="Z65" s="369">
        <v>0.27739020148147264</v>
      </c>
      <c r="AA65" s="369">
        <v>1.4922129743857167</v>
      </c>
      <c r="AB65" s="369">
        <v>1.6669074206712816E-2</v>
      </c>
      <c r="AC65" s="373">
        <v>0.1133283080249495</v>
      </c>
      <c r="AD65" s="555">
        <v>0</v>
      </c>
      <c r="AE65" s="370" t="s">
        <v>1847</v>
      </c>
      <c r="AF65" s="370" t="s">
        <v>1795</v>
      </c>
      <c r="AG65" s="374" t="s">
        <v>1444</v>
      </c>
      <c r="AH65" s="374" t="s">
        <v>1802</v>
      </c>
      <c r="AI65" s="374">
        <v>5000</v>
      </c>
      <c r="AJ65" s="374">
        <v>5000</v>
      </c>
      <c r="AK65" s="374">
        <v>5000</v>
      </c>
      <c r="AL65" s="691">
        <v>2</v>
      </c>
      <c r="AM65" s="691">
        <v>25</v>
      </c>
      <c r="AN65" s="369" t="s">
        <v>1803</v>
      </c>
      <c r="AO65" s="367" t="s">
        <v>1324</v>
      </c>
      <c r="AP65" s="370" t="s">
        <v>1818</v>
      </c>
      <c r="AQ65" s="376" t="s">
        <v>664</v>
      </c>
      <c r="AR65" s="369">
        <v>4.0000000000000001E-3</v>
      </c>
      <c r="AS65" s="369">
        <v>4.0000000000000001E-3</v>
      </c>
      <c r="AT65" s="369" t="s">
        <v>1421</v>
      </c>
      <c r="AW65" s="198"/>
      <c r="AX65" s="198"/>
      <c r="AY65" s="184"/>
      <c r="AZ65" s="184"/>
      <c r="BA65" s="184"/>
      <c r="BB65" s="184"/>
      <c r="BC65" s="184"/>
      <c r="BD65" s="184"/>
      <c r="BE65" s="184"/>
      <c r="BF65" s="184"/>
      <c r="BG65" s="186"/>
      <c r="BH65" s="186"/>
      <c r="BI65" s="199"/>
      <c r="BJ65" s="199"/>
      <c r="BK65" s="199"/>
      <c r="BL65" s="218"/>
      <c r="BM65" s="186"/>
      <c r="BN65" s="186"/>
      <c r="BO65" s="186"/>
      <c r="BP65" s="186"/>
      <c r="BQ65" s="186"/>
      <c r="BR65" s="186"/>
      <c r="BS65" s="186"/>
      <c r="BT65" s="186"/>
      <c r="BU65" s="186"/>
      <c r="BV65" s="189"/>
      <c r="BW65" s="184"/>
      <c r="BX65"/>
      <c r="BZ65"/>
    </row>
    <row r="66" spans="2:78" ht="18.75">
      <c r="B66" s="363" t="s">
        <v>1385</v>
      </c>
      <c r="C66" s="364">
        <v>7400556000114</v>
      </c>
      <c r="D66" s="365" t="s">
        <v>11</v>
      </c>
      <c r="E66" s="365" t="s">
        <v>621</v>
      </c>
      <c r="F66" s="365" t="s">
        <v>672</v>
      </c>
      <c r="G66" s="366" t="s">
        <v>866</v>
      </c>
      <c r="H66" s="366" t="s">
        <v>34</v>
      </c>
      <c r="I66" s="366" t="s">
        <v>1421</v>
      </c>
      <c r="J66" s="366" t="s">
        <v>608</v>
      </c>
      <c r="K66" s="367" t="s">
        <v>48</v>
      </c>
      <c r="L66" s="368" t="s">
        <v>1421</v>
      </c>
      <c r="M66" s="368" t="s">
        <v>34</v>
      </c>
      <c r="N66" s="367">
        <v>148342</v>
      </c>
      <c r="O66" s="367" t="s">
        <v>1321</v>
      </c>
      <c r="P66" s="371">
        <v>38536</v>
      </c>
      <c r="Q66" s="372">
        <v>93.546839000000006</v>
      </c>
      <c r="R66" s="372">
        <v>135.72479774900401</v>
      </c>
      <c r="S66" s="367">
        <v>1</v>
      </c>
      <c r="T66" s="369">
        <v>4.0037566147226311E-2</v>
      </c>
      <c r="U66" s="369">
        <v>0.42145756122735134</v>
      </c>
      <c r="V66" s="369">
        <v>4.5140370873081981E-2</v>
      </c>
      <c r="W66" s="369">
        <v>0.40209919975066505</v>
      </c>
      <c r="X66" s="369">
        <v>5.5686162491370927E-2</v>
      </c>
      <c r="Y66" s="369">
        <v>0.37757458382179493</v>
      </c>
      <c r="Z66" s="369">
        <v>3.7838451698943842E-3</v>
      </c>
      <c r="AA66" s="369">
        <v>2.0355091223221353E-2</v>
      </c>
      <c r="AB66" s="369">
        <v>8.7620628080224278E-2</v>
      </c>
      <c r="AC66" s="373">
        <v>-0.76604571368873242</v>
      </c>
      <c r="AD66" s="555">
        <v>10756541000106</v>
      </c>
      <c r="AE66" s="370" t="s">
        <v>1848</v>
      </c>
      <c r="AF66" s="370" t="s">
        <v>1841</v>
      </c>
      <c r="AG66" s="374" t="s">
        <v>719</v>
      </c>
      <c r="AH66" s="374" t="s">
        <v>1802</v>
      </c>
      <c r="AI66" s="374">
        <v>500</v>
      </c>
      <c r="AJ66" s="374">
        <v>500</v>
      </c>
      <c r="AK66" s="374">
        <v>500</v>
      </c>
      <c r="AL66" s="691">
        <v>0.76</v>
      </c>
      <c r="AM66" s="691">
        <v>0</v>
      </c>
      <c r="AN66" s="369" t="s">
        <v>1849</v>
      </c>
      <c r="AO66" s="367" t="s">
        <v>1324</v>
      </c>
      <c r="AP66" s="370" t="s">
        <v>1804</v>
      </c>
      <c r="AQ66" s="376" t="s">
        <v>1375</v>
      </c>
      <c r="AR66" s="369">
        <v>1.25E-3</v>
      </c>
      <c r="AS66" s="369">
        <v>1.25E-3</v>
      </c>
      <c r="AT66" s="369" t="s">
        <v>1421</v>
      </c>
      <c r="AW66" s="198"/>
      <c r="AX66" s="198"/>
      <c r="AY66" s="184"/>
      <c r="AZ66" s="184"/>
      <c r="BA66" s="184"/>
      <c r="BB66" s="184"/>
      <c r="BC66" s="184"/>
      <c r="BD66" s="184"/>
      <c r="BE66" s="184"/>
      <c r="BF66" s="184"/>
      <c r="BG66" s="186"/>
      <c r="BH66" s="186"/>
      <c r="BI66" s="199"/>
      <c r="BJ66" s="199"/>
      <c r="BK66" s="199"/>
      <c r="BL66" s="218"/>
      <c r="BM66" s="186"/>
      <c r="BN66" s="186"/>
      <c r="BO66" s="186"/>
      <c r="BP66" s="186"/>
      <c r="BQ66" s="186"/>
      <c r="BR66" s="186"/>
      <c r="BS66" s="186"/>
      <c r="BT66" s="186"/>
      <c r="BU66" s="186"/>
      <c r="BV66" s="189"/>
      <c r="BW66" s="184"/>
      <c r="BX66"/>
      <c r="BZ66"/>
    </row>
    <row r="67" spans="2:78" ht="18.75">
      <c r="B67" s="363" t="s">
        <v>1382</v>
      </c>
      <c r="C67" s="364">
        <v>7539298000151</v>
      </c>
      <c r="D67" s="365" t="s">
        <v>11</v>
      </c>
      <c r="E67" s="365" t="s">
        <v>621</v>
      </c>
      <c r="F67" s="365" t="s">
        <v>672</v>
      </c>
      <c r="G67" s="366" t="s">
        <v>738</v>
      </c>
      <c r="H67" s="366" t="s">
        <v>34</v>
      </c>
      <c r="I67" s="366" t="s">
        <v>1421</v>
      </c>
      <c r="J67" s="366" t="s">
        <v>608</v>
      </c>
      <c r="K67" s="367" t="s">
        <v>48</v>
      </c>
      <c r="L67" s="368" t="s">
        <v>1339</v>
      </c>
      <c r="M67" s="368" t="s">
        <v>1418</v>
      </c>
      <c r="N67" s="367">
        <v>152900</v>
      </c>
      <c r="O67" s="367" t="s">
        <v>1321</v>
      </c>
      <c r="P67" s="371">
        <v>38702</v>
      </c>
      <c r="Q67" s="372">
        <v>853190100</v>
      </c>
      <c r="R67" s="372">
        <v>18705624.455074474</v>
      </c>
      <c r="S67" s="367">
        <v>1</v>
      </c>
      <c r="T67" s="369">
        <v>7.65251513739027E-2</v>
      </c>
      <c r="U67" s="369">
        <v>0.80554606021758046</v>
      </c>
      <c r="V67" s="369">
        <v>9.4075364160028263E-2</v>
      </c>
      <c r="W67" s="369">
        <v>0.8379999524451639</v>
      </c>
      <c r="X67" s="369">
        <v>0.16032827926438875</v>
      </c>
      <c r="Y67" s="369">
        <v>1.0870902322905924</v>
      </c>
      <c r="Z67" s="369">
        <v>0.2263084932742967</v>
      </c>
      <c r="AA67" s="369">
        <v>1.217420327300724</v>
      </c>
      <c r="AB67" s="369">
        <v>2.6738367784558157E-2</v>
      </c>
      <c r="AC67" s="373">
        <v>-0.6801616849300377</v>
      </c>
      <c r="AD67" s="555">
        <v>0</v>
      </c>
      <c r="AE67" s="370" t="s">
        <v>1819</v>
      </c>
      <c r="AF67" s="370" t="s">
        <v>1816</v>
      </c>
      <c r="AG67" s="374" t="s">
        <v>1444</v>
      </c>
      <c r="AH67" s="374" t="s">
        <v>1802</v>
      </c>
      <c r="AI67" s="374">
        <v>3000</v>
      </c>
      <c r="AJ67" s="374">
        <v>1000</v>
      </c>
      <c r="AK67" s="374">
        <v>1000</v>
      </c>
      <c r="AL67" s="691">
        <v>0.2</v>
      </c>
      <c r="AM67" s="691">
        <v>0</v>
      </c>
      <c r="AN67" s="369" t="s">
        <v>1807</v>
      </c>
      <c r="AO67" s="367" t="s">
        <v>1324</v>
      </c>
      <c r="AP67" s="370" t="s">
        <v>1804</v>
      </c>
      <c r="AQ67" s="376" t="s">
        <v>676</v>
      </c>
      <c r="AR67" s="369">
        <v>6.9999999999999999E-4</v>
      </c>
      <c r="AS67" s="369">
        <v>6.9999999999999999E-4</v>
      </c>
      <c r="AT67" s="369" t="s">
        <v>1421</v>
      </c>
      <c r="AW67" s="198"/>
      <c r="AX67" s="198"/>
      <c r="AY67" s="184"/>
      <c r="AZ67" s="184"/>
      <c r="BA67" s="184"/>
      <c r="BB67" s="184"/>
      <c r="BC67" s="184"/>
      <c r="BD67" s="184"/>
      <c r="BE67" s="184"/>
      <c r="BF67" s="184"/>
      <c r="BG67" s="186"/>
      <c r="BH67" s="186"/>
      <c r="BI67" s="199"/>
      <c r="BJ67" s="199"/>
      <c r="BK67" s="199"/>
      <c r="BL67" s="218"/>
      <c r="BM67" s="186"/>
      <c r="BN67" s="186"/>
      <c r="BO67" s="186"/>
      <c r="BP67" s="186"/>
      <c r="BQ67" s="186"/>
      <c r="BR67" s="186"/>
      <c r="BS67" s="186"/>
      <c r="BT67" s="186"/>
      <c r="BU67" s="186"/>
      <c r="BV67" s="189"/>
      <c r="BW67" s="184"/>
      <c r="BX67"/>
      <c r="BZ67"/>
    </row>
    <row r="68" spans="2:78" ht="18.75">
      <c r="B68" s="363" t="s">
        <v>284</v>
      </c>
      <c r="C68" s="364">
        <v>7187591000105</v>
      </c>
      <c r="D68" s="365" t="s">
        <v>13</v>
      </c>
      <c r="E68" s="365" t="s">
        <v>615</v>
      </c>
      <c r="F68" s="365" t="s">
        <v>619</v>
      </c>
      <c r="G68" s="366" t="s">
        <v>34</v>
      </c>
      <c r="H68" s="366" t="s">
        <v>865</v>
      </c>
      <c r="I68" s="366" t="s">
        <v>34</v>
      </c>
      <c r="J68" s="366" t="s">
        <v>1421</v>
      </c>
      <c r="K68" s="367" t="s">
        <v>48</v>
      </c>
      <c r="L68" s="368" t="s">
        <v>1421</v>
      </c>
      <c r="M68" s="368" t="s">
        <v>34</v>
      </c>
      <c r="N68" s="367">
        <v>153524</v>
      </c>
      <c r="O68" s="367" t="s">
        <v>1321</v>
      </c>
      <c r="P68" s="371">
        <v>38570</v>
      </c>
      <c r="Q68" s="372">
        <v>63.755946999999999</v>
      </c>
      <c r="R68" s="372">
        <v>79.89516580555555</v>
      </c>
      <c r="S68" s="367">
        <v>1</v>
      </c>
      <c r="T68" s="369">
        <v>0.10205157263155207</v>
      </c>
      <c r="U68" s="369">
        <v>1.0742512859685776</v>
      </c>
      <c r="V68" s="369">
        <v>9.3687920512954825E-2</v>
      </c>
      <c r="W68" s="369">
        <v>0.83454870077346777</v>
      </c>
      <c r="X68" s="369">
        <v>8.8150695447959171E-2</v>
      </c>
      <c r="Y68" s="369">
        <v>0.59769717750837204</v>
      </c>
      <c r="Z68" s="369">
        <v>0.17810720951166537</v>
      </c>
      <c r="AA68" s="369">
        <v>0.95812284444623275</v>
      </c>
      <c r="AB68" s="369">
        <v>6.1960531874226961E-2</v>
      </c>
      <c r="AC68" s="373">
        <v>-0.29976916546488708</v>
      </c>
      <c r="AD68" s="555">
        <v>0</v>
      </c>
      <c r="AE68" s="370" t="s">
        <v>1850</v>
      </c>
      <c r="AF68" s="370" t="s">
        <v>1795</v>
      </c>
      <c r="AG68" s="374" t="s">
        <v>1445</v>
      </c>
      <c r="AH68" s="374" t="s">
        <v>1802</v>
      </c>
      <c r="AI68" s="374">
        <v>500</v>
      </c>
      <c r="AJ68" s="374">
        <v>0</v>
      </c>
      <c r="AK68" s="374">
        <v>0</v>
      </c>
      <c r="AL68" s="691">
        <v>1.2</v>
      </c>
      <c r="AM68" s="691">
        <v>20</v>
      </c>
      <c r="AN68" s="369" t="s">
        <v>1803</v>
      </c>
      <c r="AO68" s="367" t="s">
        <v>1324</v>
      </c>
      <c r="AP68" s="370" t="s">
        <v>1818</v>
      </c>
      <c r="AQ68" s="376" t="s">
        <v>664</v>
      </c>
      <c r="AR68" s="369">
        <v>6.6666666666666697E-3</v>
      </c>
      <c r="AS68" s="369">
        <v>6.6666666666666697E-3</v>
      </c>
      <c r="AT68" s="369" t="s">
        <v>1421</v>
      </c>
      <c r="AW68" s="198"/>
      <c r="AX68" s="198"/>
      <c r="AY68" s="184"/>
      <c r="AZ68" s="184"/>
      <c r="BA68" s="184"/>
      <c r="BB68" s="184"/>
      <c r="BC68" s="184"/>
      <c r="BD68" s="184"/>
      <c r="BE68" s="184"/>
      <c r="BF68" s="184"/>
      <c r="BG68" s="186"/>
      <c r="BH68" s="186"/>
      <c r="BI68" s="199"/>
      <c r="BJ68" s="199"/>
      <c r="BK68" s="199"/>
      <c r="BL68" s="218"/>
      <c r="BM68" s="186"/>
      <c r="BN68" s="186"/>
      <c r="BO68" s="186"/>
      <c r="BP68" s="186"/>
      <c r="BQ68" s="186"/>
      <c r="BR68" s="186"/>
      <c r="BS68" s="186"/>
      <c r="BT68" s="186"/>
      <c r="BU68" s="186"/>
      <c r="BV68" s="189"/>
      <c r="BW68" s="184"/>
      <c r="BX68"/>
      <c r="BZ68"/>
    </row>
    <row r="69" spans="2:78" ht="18.75">
      <c r="B69" s="363" t="s">
        <v>1070</v>
      </c>
      <c r="C69" s="364">
        <v>7899238000140</v>
      </c>
      <c r="D69" s="365" t="s">
        <v>14</v>
      </c>
      <c r="E69" s="365" t="s">
        <v>607</v>
      </c>
      <c r="F69" s="365" t="s">
        <v>1421</v>
      </c>
      <c r="G69" s="366" t="s">
        <v>1421</v>
      </c>
      <c r="H69" s="366" t="s">
        <v>34</v>
      </c>
      <c r="I69" s="366" t="s">
        <v>34</v>
      </c>
      <c r="J69" s="366" t="s">
        <v>608</v>
      </c>
      <c r="K69" s="367" t="s">
        <v>48</v>
      </c>
      <c r="L69" s="368" t="s">
        <v>1421</v>
      </c>
      <c r="M69" s="368" t="s">
        <v>34</v>
      </c>
      <c r="N69" s="367">
        <v>156906</v>
      </c>
      <c r="O69" s="367" t="s">
        <v>1321</v>
      </c>
      <c r="P69" s="371">
        <v>38799</v>
      </c>
      <c r="Q69" s="372">
        <v>274.75998499999997</v>
      </c>
      <c r="R69" s="372">
        <v>262.51133958730156</v>
      </c>
      <c r="S69" s="367">
        <v>2</v>
      </c>
      <c r="T69" s="369">
        <v>6.5501721516997291E-2</v>
      </c>
      <c r="U69" s="369">
        <v>0.68950734181076789</v>
      </c>
      <c r="V69" s="369">
        <v>-1.8798983001742209E-2</v>
      </c>
      <c r="W69" s="369">
        <v>-0.16745666628172298</v>
      </c>
      <c r="X69" s="369">
        <v>-8.6185004929698827E-2</v>
      </c>
      <c r="Y69" s="369">
        <v>-0.58436900501184552</v>
      </c>
      <c r="Z69" s="369">
        <v>-5.9278648869345307E-3</v>
      </c>
      <c r="AA69" s="369">
        <v>-3.1888786436748168E-2</v>
      </c>
      <c r="AB69" s="369">
        <v>0.24297213330754086</v>
      </c>
      <c r="AC69" s="373">
        <v>-0.53940655112290192</v>
      </c>
      <c r="AD69" s="555">
        <v>0</v>
      </c>
      <c r="AE69" s="370" t="s">
        <v>1851</v>
      </c>
      <c r="AF69" s="370" t="s">
        <v>1813</v>
      </c>
      <c r="AG69" s="374" t="s">
        <v>741</v>
      </c>
      <c r="AH69" s="374" t="s">
        <v>1802</v>
      </c>
      <c r="AI69" s="374">
        <v>5000</v>
      </c>
      <c r="AJ69" s="374">
        <v>0</v>
      </c>
      <c r="AK69" s="374">
        <v>5000</v>
      </c>
      <c r="AL69" s="691">
        <v>2.5</v>
      </c>
      <c r="AM69" s="691">
        <v>20</v>
      </c>
      <c r="AN69" s="369" t="s">
        <v>1852</v>
      </c>
      <c r="AO69" s="367" t="s">
        <v>1324</v>
      </c>
      <c r="AP69" s="370" t="s">
        <v>1799</v>
      </c>
      <c r="AQ69" s="376" t="s">
        <v>670</v>
      </c>
      <c r="AR69" s="369">
        <v>8.3333333333333297E-3</v>
      </c>
      <c r="AS69" s="369">
        <v>8.3333333333333297E-3</v>
      </c>
      <c r="AT69" s="369" t="s">
        <v>1421</v>
      </c>
      <c r="AW69" s="198"/>
      <c r="AX69" s="198"/>
      <c r="AY69" s="184"/>
      <c r="AZ69" s="184"/>
      <c r="BA69" s="184"/>
      <c r="BB69" s="184"/>
      <c r="BC69" s="184"/>
      <c r="BD69" s="184"/>
      <c r="BE69" s="184"/>
      <c r="BF69" s="184"/>
      <c r="BG69" s="186"/>
      <c r="BH69" s="186"/>
      <c r="BI69" s="199"/>
      <c r="BJ69" s="199"/>
      <c r="BK69" s="199"/>
      <c r="BL69" s="218"/>
      <c r="BM69" s="186"/>
      <c r="BN69" s="186"/>
      <c r="BO69" s="186"/>
      <c r="BP69" s="186"/>
      <c r="BQ69" s="186"/>
      <c r="BR69" s="186"/>
      <c r="BS69" s="186"/>
      <c r="BT69" s="186"/>
      <c r="BU69" s="186"/>
      <c r="BV69" s="189"/>
      <c r="BW69" s="184"/>
      <c r="BX69"/>
      <c r="BZ69"/>
    </row>
    <row r="70" spans="2:78" ht="18.75">
      <c r="B70" s="363" t="s">
        <v>242</v>
      </c>
      <c r="C70" s="364">
        <v>7266253000150</v>
      </c>
      <c r="D70" s="365" t="s">
        <v>14</v>
      </c>
      <c r="E70" s="365" t="s">
        <v>607</v>
      </c>
      <c r="F70" s="365" t="s">
        <v>1421</v>
      </c>
      <c r="G70" s="366" t="s">
        <v>1421</v>
      </c>
      <c r="H70" s="366" t="s">
        <v>34</v>
      </c>
      <c r="I70" s="366" t="s">
        <v>34</v>
      </c>
      <c r="J70" s="366" t="s">
        <v>608</v>
      </c>
      <c r="K70" s="367" t="s">
        <v>48</v>
      </c>
      <c r="L70" s="368" t="s">
        <v>1421</v>
      </c>
      <c r="M70" s="368" t="s">
        <v>34</v>
      </c>
      <c r="N70" s="367">
        <v>156981</v>
      </c>
      <c r="O70" s="367" t="s">
        <v>1321</v>
      </c>
      <c r="P70" s="371">
        <v>38595</v>
      </c>
      <c r="Q70" s="372">
        <v>21.916847000000001</v>
      </c>
      <c r="R70" s="372">
        <v>23.910012714285706</v>
      </c>
      <c r="S70" s="367">
        <v>1</v>
      </c>
      <c r="T70" s="369">
        <v>-5.1195025118290549E-2</v>
      </c>
      <c r="U70" s="369">
        <v>-0.53890714420518016</v>
      </c>
      <c r="V70" s="369">
        <v>-0.14084083004932102</v>
      </c>
      <c r="W70" s="369">
        <v>-1.2545750945263519</v>
      </c>
      <c r="X70" s="369">
        <v>-0.13165340457130237</v>
      </c>
      <c r="Y70" s="369">
        <v>-0.89266304618198</v>
      </c>
      <c r="Z70" s="369">
        <v>-0.11141706217258107</v>
      </c>
      <c r="AA70" s="369">
        <v>-0.59936502750970522</v>
      </c>
      <c r="AB70" s="369">
        <v>0.23333653742772409</v>
      </c>
      <c r="AC70" s="373">
        <v>-1.084710565624005</v>
      </c>
      <c r="AD70" s="555">
        <v>11361527000168</v>
      </c>
      <c r="AE70" s="370" t="s">
        <v>1853</v>
      </c>
      <c r="AF70" s="370" t="s">
        <v>1816</v>
      </c>
      <c r="AG70" s="374" t="s">
        <v>1444</v>
      </c>
      <c r="AH70" s="374" t="s">
        <v>1796</v>
      </c>
      <c r="AI70" s="374">
        <v>1000</v>
      </c>
      <c r="AJ70" s="374">
        <v>1000</v>
      </c>
      <c r="AK70" s="374">
        <v>1000</v>
      </c>
      <c r="AL70" s="691">
        <v>2</v>
      </c>
      <c r="AM70" s="691">
        <v>20</v>
      </c>
      <c r="AN70" s="369" t="s">
        <v>1817</v>
      </c>
      <c r="AO70" s="367" t="s">
        <v>1324</v>
      </c>
      <c r="AP70" s="370" t="s">
        <v>1799</v>
      </c>
      <c r="AQ70" s="376" t="s">
        <v>659</v>
      </c>
      <c r="AR70" s="369">
        <v>4.6666666666666697E-3</v>
      </c>
      <c r="AS70" s="369">
        <v>4.6666666666666697E-3</v>
      </c>
      <c r="AT70" s="369" t="s">
        <v>1421</v>
      </c>
      <c r="AW70" s="198"/>
      <c r="AX70" s="198"/>
      <c r="AY70" s="184"/>
      <c r="AZ70" s="184"/>
      <c r="BA70" s="184"/>
      <c r="BB70" s="184"/>
      <c r="BC70" s="184"/>
      <c r="BD70" s="184"/>
      <c r="BE70" s="184"/>
      <c r="BF70" s="184"/>
      <c r="BG70" s="186"/>
      <c r="BH70" s="186"/>
      <c r="BI70" s="199"/>
      <c r="BJ70" s="199"/>
      <c r="BK70" s="199"/>
      <c r="BL70" s="218"/>
      <c r="BM70" s="186"/>
      <c r="BN70" s="186"/>
      <c r="BO70" s="186"/>
      <c r="BP70" s="186"/>
      <c r="BQ70" s="186"/>
      <c r="BR70" s="186"/>
      <c r="BS70" s="186"/>
      <c r="BT70" s="186"/>
      <c r="BU70" s="186"/>
      <c r="BV70" s="189"/>
      <c r="BW70" s="184"/>
      <c r="BX70"/>
      <c r="BZ70"/>
    </row>
    <row r="71" spans="2:78" ht="18.75">
      <c r="B71" s="363" t="s">
        <v>978</v>
      </c>
      <c r="C71" s="364">
        <v>7900255000150</v>
      </c>
      <c r="D71" s="365" t="s">
        <v>11</v>
      </c>
      <c r="E71" s="365" t="s">
        <v>620</v>
      </c>
      <c r="F71" s="365" t="s">
        <v>663</v>
      </c>
      <c r="G71" s="366" t="s">
        <v>738</v>
      </c>
      <c r="H71" s="366" t="s">
        <v>34</v>
      </c>
      <c r="I71" s="366" t="s">
        <v>1421</v>
      </c>
      <c r="J71" s="366" t="s">
        <v>608</v>
      </c>
      <c r="K71" s="367" t="s">
        <v>48</v>
      </c>
      <c r="L71" s="368" t="s">
        <v>1339</v>
      </c>
      <c r="M71" s="368" t="s">
        <v>1418</v>
      </c>
      <c r="N71" s="367">
        <v>157491</v>
      </c>
      <c r="O71" s="367" t="s">
        <v>1324</v>
      </c>
      <c r="P71" s="371">
        <v>38856</v>
      </c>
      <c r="Q71" s="372">
        <v>913.24115800000004</v>
      </c>
      <c r="R71" s="372">
        <v>1127.9006068804786</v>
      </c>
      <c r="S71" s="367">
        <v>1</v>
      </c>
      <c r="T71" s="369">
        <v>0.10299152566846459</v>
      </c>
      <c r="U71" s="369">
        <v>1.0841457514100747</v>
      </c>
      <c r="V71" s="369">
        <v>0.12314348434713196</v>
      </c>
      <c r="W71" s="369">
        <v>1.0969315393909962</v>
      </c>
      <c r="X71" s="369">
        <v>0.17727344337882256</v>
      </c>
      <c r="Y71" s="369">
        <v>1.2019852619003415</v>
      </c>
      <c r="Z71" s="369">
        <v>0.21990699900428301</v>
      </c>
      <c r="AA71" s="369">
        <v>1.1829836645990379</v>
      </c>
      <c r="AB71" s="369">
        <v>1.6693017300477926E-3</v>
      </c>
      <c r="AC71" s="373">
        <v>6.5187178007465647</v>
      </c>
      <c r="AD71" s="555">
        <v>0</v>
      </c>
      <c r="AE71" s="370" t="s">
        <v>1848</v>
      </c>
      <c r="AF71" s="370" t="s">
        <v>1841</v>
      </c>
      <c r="AG71" s="374" t="s">
        <v>719</v>
      </c>
      <c r="AH71" s="374" t="s">
        <v>1802</v>
      </c>
      <c r="AI71" s="374">
        <v>500</v>
      </c>
      <c r="AJ71" s="374">
        <v>500</v>
      </c>
      <c r="AK71" s="374">
        <v>500</v>
      </c>
      <c r="AL71" s="691">
        <v>0.35</v>
      </c>
      <c r="AM71" s="691">
        <v>0</v>
      </c>
      <c r="AN71" s="369" t="s">
        <v>1803</v>
      </c>
      <c r="AO71" s="367" t="s">
        <v>1324</v>
      </c>
      <c r="AP71" s="370" t="s">
        <v>1804</v>
      </c>
      <c r="AQ71" s="376" t="s">
        <v>677</v>
      </c>
      <c r="AR71" s="369">
        <v>8.7500000000000002E-4</v>
      </c>
      <c r="AS71" s="369">
        <v>8.7500000000000002E-4</v>
      </c>
      <c r="AT71" s="369" t="s">
        <v>1421</v>
      </c>
      <c r="AW71" s="198"/>
      <c r="AX71" s="198"/>
      <c r="AY71" s="184"/>
      <c r="AZ71" s="184"/>
      <c r="BA71" s="184"/>
      <c r="BB71" s="184"/>
      <c r="BC71" s="184"/>
      <c r="BD71" s="184"/>
      <c r="BE71" s="184"/>
      <c r="BF71" s="184"/>
      <c r="BG71" s="186"/>
      <c r="BH71" s="186"/>
      <c r="BI71" s="199"/>
      <c r="BJ71" s="199"/>
      <c r="BK71" s="199"/>
      <c r="BL71" s="218"/>
      <c r="BM71" s="186"/>
      <c r="BN71" s="186"/>
      <c r="BO71" s="186"/>
      <c r="BP71" s="186"/>
      <c r="BQ71" s="186"/>
      <c r="BR71" s="186"/>
      <c r="BS71" s="186"/>
      <c r="BT71" s="186"/>
      <c r="BU71" s="186"/>
      <c r="BV71" s="189"/>
      <c r="BW71" s="184"/>
      <c r="BX71"/>
      <c r="BZ71"/>
    </row>
    <row r="72" spans="2:78" ht="18.75">
      <c r="B72" s="363" t="s">
        <v>1530</v>
      </c>
      <c r="C72" s="364">
        <v>6015368000100</v>
      </c>
      <c r="D72" s="365" t="s">
        <v>13</v>
      </c>
      <c r="E72" s="365" t="s">
        <v>615</v>
      </c>
      <c r="F72" s="365" t="s">
        <v>619</v>
      </c>
      <c r="G72" s="366" t="s">
        <v>34</v>
      </c>
      <c r="H72" s="366" t="s">
        <v>1337</v>
      </c>
      <c r="I72" s="366" t="s">
        <v>1421</v>
      </c>
      <c r="J72" s="366" t="s">
        <v>608</v>
      </c>
      <c r="K72" s="367" t="s">
        <v>48</v>
      </c>
      <c r="L72" s="368" t="s">
        <v>1421</v>
      </c>
      <c r="M72" s="368" t="s">
        <v>1421</v>
      </c>
      <c r="N72" s="367">
        <v>158666</v>
      </c>
      <c r="O72" s="367" t="s">
        <v>1321</v>
      </c>
      <c r="P72" s="371">
        <v>38899</v>
      </c>
      <c r="Q72" s="372">
        <v>18693.1586959999</v>
      </c>
      <c r="R72" s="372">
        <v>16848.703965678567</v>
      </c>
      <c r="S72" s="367">
        <v>0</v>
      </c>
      <c r="T72" s="369">
        <v>8.822298009169427E-2</v>
      </c>
      <c r="U72" s="369">
        <v>0.92868387396296603</v>
      </c>
      <c r="V72" s="369">
        <v>0.10494159691328186</v>
      </c>
      <c r="W72" s="369">
        <v>0.93479365196244524</v>
      </c>
      <c r="X72" s="369">
        <v>0.14378947845134715</v>
      </c>
      <c r="Y72" s="369">
        <v>0.97495050934122585</v>
      </c>
      <c r="Z72" s="369">
        <v>0.19488858684577659</v>
      </c>
      <c r="AA72" s="369">
        <v>1.048397803158845</v>
      </c>
      <c r="AB72" s="369">
        <v>4.6462925293534428E-3</v>
      </c>
      <c r="AC72" s="373">
        <v>-1.5754885180225955</v>
      </c>
      <c r="AD72" s="555">
        <v>12013309000103</v>
      </c>
      <c r="AE72" s="370" t="s">
        <v>1854</v>
      </c>
      <c r="AF72" s="370" t="s">
        <v>1854</v>
      </c>
      <c r="AG72" s="374" t="s">
        <v>1447</v>
      </c>
      <c r="AH72" s="374" t="s">
        <v>1802</v>
      </c>
      <c r="AI72" s="374">
        <v>0</v>
      </c>
      <c r="AJ72" s="374">
        <v>0</v>
      </c>
      <c r="AK72" s="374">
        <v>0</v>
      </c>
      <c r="AL72" s="691">
        <v>1</v>
      </c>
      <c r="AM72" s="691">
        <v>20</v>
      </c>
      <c r="AN72" s="369" t="s">
        <v>1803</v>
      </c>
      <c r="AO72" s="367" t="s">
        <v>1324</v>
      </c>
      <c r="AP72" s="370" t="s">
        <v>1818</v>
      </c>
      <c r="AQ72" s="376" t="s">
        <v>1798</v>
      </c>
      <c r="AR72" s="369">
        <v>0</v>
      </c>
      <c r="AS72" s="369">
        <v>0</v>
      </c>
      <c r="AT72" s="369" t="s">
        <v>1421</v>
      </c>
      <c r="AW72" s="198"/>
      <c r="AX72" s="198"/>
      <c r="AY72" s="184"/>
      <c r="AZ72" s="184"/>
      <c r="BA72" s="184"/>
      <c r="BB72" s="184"/>
      <c r="BC72" s="184"/>
      <c r="BD72" s="184"/>
      <c r="BE72" s="184"/>
      <c r="BF72" s="184"/>
      <c r="BG72" s="186"/>
      <c r="BH72" s="186"/>
      <c r="BI72" s="199"/>
      <c r="BJ72" s="199"/>
      <c r="BK72" s="199"/>
      <c r="BL72" s="218"/>
      <c r="BM72" s="186"/>
      <c r="BN72" s="186"/>
      <c r="BO72" s="186"/>
      <c r="BP72" s="186"/>
      <c r="BQ72" s="186"/>
      <c r="BR72" s="186"/>
      <c r="BS72" s="186"/>
      <c r="BT72" s="186"/>
      <c r="BU72" s="186"/>
      <c r="BV72" s="189"/>
      <c r="BW72" s="184"/>
      <c r="BX72"/>
      <c r="BZ72"/>
    </row>
    <row r="73" spans="2:78" ht="18.75">
      <c r="B73" s="363" t="s">
        <v>353</v>
      </c>
      <c r="C73" s="364">
        <v>7967080000106</v>
      </c>
      <c r="D73" s="365" t="s">
        <v>13</v>
      </c>
      <c r="E73" s="365" t="s">
        <v>616</v>
      </c>
      <c r="F73" s="365" t="s">
        <v>618</v>
      </c>
      <c r="G73" s="366" t="s">
        <v>34</v>
      </c>
      <c r="H73" s="366" t="s">
        <v>1337</v>
      </c>
      <c r="I73" s="366" t="s">
        <v>34</v>
      </c>
      <c r="J73" s="366" t="s">
        <v>1421</v>
      </c>
      <c r="K73" s="367" t="s">
        <v>1798</v>
      </c>
      <c r="L73" s="368" t="s">
        <v>1421</v>
      </c>
      <c r="M73" s="368" t="s">
        <v>34</v>
      </c>
      <c r="N73" s="367">
        <v>159824</v>
      </c>
      <c r="O73" s="367" t="s">
        <v>1321</v>
      </c>
      <c r="P73" s="371">
        <v>38863</v>
      </c>
      <c r="Q73" s="372">
        <v>16.782609999999998</v>
      </c>
      <c r="R73" s="372">
        <v>21.753025499999993</v>
      </c>
      <c r="S73" s="367">
        <v>1</v>
      </c>
      <c r="T73" s="369">
        <v>4.6832636161525443E-2</v>
      </c>
      <c r="U73" s="369">
        <v>0.49298622573369805</v>
      </c>
      <c r="V73" s="369">
        <v>4.0772719692293347E-2</v>
      </c>
      <c r="W73" s="369">
        <v>0.36319324903255901</v>
      </c>
      <c r="X73" s="369">
        <v>7.7972586868772398E-2</v>
      </c>
      <c r="Y73" s="369">
        <v>0.52868550676386716</v>
      </c>
      <c r="Z73" s="369">
        <v>0.14171315274111507</v>
      </c>
      <c r="AA73" s="369">
        <v>0.76234201508203192</v>
      </c>
      <c r="AB73" s="369">
        <v>4.5395216693758352E-2</v>
      </c>
      <c r="AC73" s="373">
        <v>-1.5748147703453625</v>
      </c>
      <c r="AD73" s="555">
        <v>0</v>
      </c>
      <c r="AE73" s="370" t="s">
        <v>1855</v>
      </c>
      <c r="AF73" s="370" t="s">
        <v>1841</v>
      </c>
      <c r="AG73" s="374" t="s">
        <v>719</v>
      </c>
      <c r="AH73" s="374" t="s">
        <v>1802</v>
      </c>
      <c r="AI73" s="374">
        <v>10000</v>
      </c>
      <c r="AJ73" s="374">
        <v>1000</v>
      </c>
      <c r="AK73" s="374">
        <v>5000</v>
      </c>
      <c r="AL73" s="691">
        <v>2</v>
      </c>
      <c r="AM73" s="691">
        <v>20</v>
      </c>
      <c r="AN73" s="369" t="s">
        <v>1803</v>
      </c>
      <c r="AO73" s="367" t="s">
        <v>1324</v>
      </c>
      <c r="AP73" s="370" t="s">
        <v>1818</v>
      </c>
      <c r="AQ73" s="376" t="s">
        <v>678</v>
      </c>
      <c r="AR73" s="369">
        <v>5.4000000000000003E-3</v>
      </c>
      <c r="AS73" s="369">
        <v>5.4000000000000003E-3</v>
      </c>
      <c r="AT73" s="369" t="s">
        <v>1421</v>
      </c>
      <c r="AW73" s="198"/>
      <c r="AX73" s="198"/>
      <c r="AY73" s="184"/>
      <c r="AZ73" s="184"/>
      <c r="BA73" s="184"/>
      <c r="BB73" s="184"/>
      <c r="BC73" s="184"/>
      <c r="BD73" s="184"/>
      <c r="BE73" s="184"/>
      <c r="BF73" s="184"/>
      <c r="BG73" s="186"/>
      <c r="BH73" s="186"/>
      <c r="BI73" s="199"/>
      <c r="BJ73" s="199"/>
      <c r="BK73" s="199"/>
      <c r="BL73" s="218"/>
      <c r="BM73" s="186"/>
      <c r="BN73" s="186"/>
      <c r="BO73" s="186"/>
      <c r="BP73" s="186"/>
      <c r="BQ73" s="186"/>
      <c r="BR73" s="186"/>
      <c r="BS73" s="186"/>
      <c r="BT73" s="186"/>
      <c r="BU73" s="186"/>
      <c r="BV73" s="189"/>
      <c r="BW73" s="184"/>
      <c r="BX73"/>
      <c r="BZ73"/>
    </row>
    <row r="74" spans="2:78" ht="18.75">
      <c r="B74" s="363" t="s">
        <v>379</v>
      </c>
      <c r="C74" s="364">
        <v>7552643000197</v>
      </c>
      <c r="D74" s="365" t="s">
        <v>13</v>
      </c>
      <c r="E74" s="365" t="s">
        <v>615</v>
      </c>
      <c r="F74" s="365" t="s">
        <v>619</v>
      </c>
      <c r="G74" s="366" t="s">
        <v>34</v>
      </c>
      <c r="H74" s="366" t="s">
        <v>1338</v>
      </c>
      <c r="I74" s="366" t="s">
        <v>34</v>
      </c>
      <c r="J74" s="366" t="s">
        <v>1421</v>
      </c>
      <c r="K74" s="367" t="s">
        <v>48</v>
      </c>
      <c r="L74" s="368" t="s">
        <v>1421</v>
      </c>
      <c r="M74" s="368" t="s">
        <v>34</v>
      </c>
      <c r="N74" s="367">
        <v>160253</v>
      </c>
      <c r="O74" s="367" t="s">
        <v>1321</v>
      </c>
      <c r="P74" s="371">
        <v>38631</v>
      </c>
      <c r="Q74" s="372">
        <v>62.224423000000002</v>
      </c>
      <c r="R74" s="372">
        <v>64.006464857142859</v>
      </c>
      <c r="S74" s="367">
        <v>3</v>
      </c>
      <c r="T74" s="369">
        <v>0.11422006594279965</v>
      </c>
      <c r="U74" s="369">
        <v>1.2023435754926506</v>
      </c>
      <c r="V74" s="369">
        <v>0.13142055779227668</v>
      </c>
      <c r="W74" s="369">
        <v>1.1706616515765575</v>
      </c>
      <c r="X74" s="369">
        <v>0.49476644538032089</v>
      </c>
      <c r="Y74" s="369">
        <v>3.3547155405512381</v>
      </c>
      <c r="Z74" s="369">
        <v>0.44721628506963751</v>
      </c>
      <c r="AA74" s="369">
        <v>2.4057877292470522</v>
      </c>
      <c r="AB74" s="369">
        <v>0.22458675905165784</v>
      </c>
      <c r="AC74" s="373">
        <v>8.5306811623821241E-2</v>
      </c>
      <c r="AD74" s="555">
        <v>44836341000177</v>
      </c>
      <c r="AE74" s="370" t="s">
        <v>1856</v>
      </c>
      <c r="AF74" s="370" t="s">
        <v>1795</v>
      </c>
      <c r="AG74" s="374" t="s">
        <v>1445</v>
      </c>
      <c r="AH74" s="374" t="s">
        <v>1802</v>
      </c>
      <c r="AI74" s="374">
        <v>1000</v>
      </c>
      <c r="AJ74" s="374">
        <v>100</v>
      </c>
      <c r="AK74" s="374">
        <v>100</v>
      </c>
      <c r="AL74" s="691">
        <v>2.5</v>
      </c>
      <c r="AM74" s="691">
        <v>20</v>
      </c>
      <c r="AN74" s="369" t="s">
        <v>1803</v>
      </c>
      <c r="AO74" s="367" t="s">
        <v>1324</v>
      </c>
      <c r="AP74" s="370" t="s">
        <v>1818</v>
      </c>
      <c r="AQ74" s="376" t="s">
        <v>664</v>
      </c>
      <c r="AR74" s="369">
        <v>5.0000000000000001E-3</v>
      </c>
      <c r="AS74" s="369">
        <v>5.0000000000000001E-3</v>
      </c>
      <c r="AT74" s="369" t="s">
        <v>1421</v>
      </c>
      <c r="AW74" s="198"/>
      <c r="AX74" s="198"/>
      <c r="AY74" s="184"/>
      <c r="AZ74" s="184"/>
      <c r="BA74" s="184"/>
      <c r="BB74" s="184"/>
      <c r="BC74" s="184"/>
      <c r="BD74" s="184"/>
      <c r="BE74" s="184"/>
      <c r="BF74" s="184"/>
      <c r="BG74" s="186"/>
      <c r="BH74" s="186"/>
      <c r="BI74" s="199"/>
      <c r="BJ74" s="199"/>
      <c r="BK74" s="199"/>
      <c r="BL74" s="218"/>
      <c r="BM74" s="186"/>
      <c r="BN74" s="186"/>
      <c r="BO74" s="186"/>
      <c r="BP74" s="186"/>
      <c r="BQ74" s="186"/>
      <c r="BR74" s="186"/>
      <c r="BS74" s="186"/>
      <c r="BT74" s="186"/>
      <c r="BU74" s="186"/>
      <c r="BV74" s="189"/>
      <c r="BW74" s="184"/>
      <c r="BX74"/>
      <c r="BZ74"/>
    </row>
    <row r="75" spans="2:78" ht="18.75">
      <c r="B75" s="363" t="s">
        <v>993</v>
      </c>
      <c r="C75" s="364">
        <v>5936530000160</v>
      </c>
      <c r="D75" s="365" t="s">
        <v>13</v>
      </c>
      <c r="E75" s="365" t="s">
        <v>616</v>
      </c>
      <c r="F75" s="365" t="s">
        <v>617</v>
      </c>
      <c r="G75" s="366" t="s">
        <v>34</v>
      </c>
      <c r="H75" s="366" t="s">
        <v>1338</v>
      </c>
      <c r="I75" s="366" t="s">
        <v>34</v>
      </c>
      <c r="J75" s="366" t="s">
        <v>608</v>
      </c>
      <c r="K75" s="367" t="s">
        <v>48</v>
      </c>
      <c r="L75" s="368" t="s">
        <v>1421</v>
      </c>
      <c r="M75" s="368" t="s">
        <v>1418</v>
      </c>
      <c r="N75" s="367">
        <v>167029</v>
      </c>
      <c r="O75" s="367" t="s">
        <v>1321</v>
      </c>
      <c r="P75" s="371">
        <v>37909</v>
      </c>
      <c r="Q75" s="372">
        <v>483.26834100000002</v>
      </c>
      <c r="R75" s="372">
        <v>832.69719261507942</v>
      </c>
      <c r="S75" s="367">
        <v>2</v>
      </c>
      <c r="T75" s="369">
        <v>-7.0409006940285068E-2</v>
      </c>
      <c r="U75" s="369">
        <v>-0.74116414180555679</v>
      </c>
      <c r="V75" s="369">
        <v>-7.7152418333733208E-2</v>
      </c>
      <c r="W75" s="369">
        <v>-0.6872545588525989</v>
      </c>
      <c r="X75" s="369">
        <v>5.4175294994804224E-2</v>
      </c>
      <c r="Y75" s="369">
        <v>0.36733029438428072</v>
      </c>
      <c r="Z75" s="369">
        <v>0.19665711626253213</v>
      </c>
      <c r="AA75" s="369">
        <v>1.0579115586093659</v>
      </c>
      <c r="AB75" s="369">
        <v>0.12450934450162315</v>
      </c>
      <c r="AC75" s="373">
        <v>-1.5212849809510989</v>
      </c>
      <c r="AD75" s="555">
        <v>11456177000113</v>
      </c>
      <c r="AE75" s="370" t="s">
        <v>1794</v>
      </c>
      <c r="AF75" s="370" t="s">
        <v>1795</v>
      </c>
      <c r="AG75" s="374" t="s">
        <v>1445</v>
      </c>
      <c r="AH75" s="374" t="s">
        <v>1796</v>
      </c>
      <c r="AI75" s="374">
        <v>20000</v>
      </c>
      <c r="AJ75" s="374">
        <v>5000</v>
      </c>
      <c r="AK75" s="374">
        <v>0</v>
      </c>
      <c r="AL75" s="691">
        <v>2</v>
      </c>
      <c r="AM75" s="691">
        <v>20</v>
      </c>
      <c r="AN75" s="369" t="s">
        <v>1803</v>
      </c>
      <c r="AO75" s="367" t="s">
        <v>1324</v>
      </c>
      <c r="AP75" s="370" t="s">
        <v>1818</v>
      </c>
      <c r="AQ75" s="376" t="s">
        <v>679</v>
      </c>
      <c r="AR75" s="369">
        <v>2.7000000000000001E-3</v>
      </c>
      <c r="AS75" s="369">
        <v>2.7000000000000001E-3</v>
      </c>
      <c r="AT75" s="369" t="s">
        <v>1421</v>
      </c>
      <c r="AW75" s="198"/>
      <c r="AX75" s="198"/>
      <c r="AY75" s="184"/>
      <c r="AZ75" s="184"/>
      <c r="BA75" s="184"/>
      <c r="BB75" s="184"/>
      <c r="BC75" s="184"/>
      <c r="BD75" s="184"/>
      <c r="BE75" s="184"/>
      <c r="BF75" s="184"/>
      <c r="BG75" s="186"/>
      <c r="BH75" s="186"/>
      <c r="BI75" s="199"/>
      <c r="BJ75" s="199"/>
      <c r="BK75" s="199"/>
      <c r="BL75" s="218"/>
      <c r="BM75" s="186"/>
      <c r="BN75" s="186"/>
      <c r="BO75" s="186"/>
      <c r="BP75" s="186"/>
      <c r="BQ75" s="186"/>
      <c r="BR75" s="186"/>
      <c r="BS75" s="186"/>
      <c r="BT75" s="186"/>
      <c r="BU75" s="186"/>
      <c r="BV75" s="189"/>
      <c r="BW75" s="184"/>
      <c r="BX75"/>
      <c r="BZ75"/>
    </row>
    <row r="76" spans="2:78" ht="18.75">
      <c r="B76" s="363" t="s">
        <v>128</v>
      </c>
      <c r="C76" s="364">
        <v>7965741000156</v>
      </c>
      <c r="D76" s="365" t="s">
        <v>13</v>
      </c>
      <c r="E76" s="365" t="s">
        <v>615</v>
      </c>
      <c r="F76" s="365" t="s">
        <v>619</v>
      </c>
      <c r="G76" s="366" t="s">
        <v>34</v>
      </c>
      <c r="H76" s="366" t="s">
        <v>1337</v>
      </c>
      <c r="I76" s="366" t="s">
        <v>34</v>
      </c>
      <c r="J76" s="366" t="s">
        <v>1421</v>
      </c>
      <c r="K76" s="367" t="s">
        <v>48</v>
      </c>
      <c r="L76" s="368" t="s">
        <v>1421</v>
      </c>
      <c r="M76" s="368" t="s">
        <v>1418</v>
      </c>
      <c r="N76" s="367">
        <v>170437</v>
      </c>
      <c r="O76" s="367" t="s">
        <v>1321</v>
      </c>
      <c r="P76" s="371">
        <v>38941</v>
      </c>
      <c r="Q76" s="372">
        <v>128.49606299999999</v>
      </c>
      <c r="R76" s="372">
        <v>136.28595732400007</v>
      </c>
      <c r="S76" s="367">
        <v>1</v>
      </c>
      <c r="T76" s="369">
        <v>0.13153852650311837</v>
      </c>
      <c r="U76" s="369">
        <v>1.3846472681078335</v>
      </c>
      <c r="V76" s="369">
        <v>0.133152728930096</v>
      </c>
      <c r="W76" s="369">
        <v>1.1860914013742865</v>
      </c>
      <c r="X76" s="369">
        <v>0.21863755972678023</v>
      </c>
      <c r="Y76" s="369">
        <v>1.4824506112168181</v>
      </c>
      <c r="Z76" s="369">
        <v>0.26757211407383341</v>
      </c>
      <c r="AA76" s="369">
        <v>1.4393968426871684</v>
      </c>
      <c r="AB76" s="369">
        <v>2.9454804829953878E-2</v>
      </c>
      <c r="AC76" s="373">
        <v>0.70925445291692102</v>
      </c>
      <c r="AD76" s="555">
        <v>0</v>
      </c>
      <c r="AE76" s="370" t="s">
        <v>1824</v>
      </c>
      <c r="AF76" s="370" t="s">
        <v>1809</v>
      </c>
      <c r="AG76" s="374" t="s">
        <v>728</v>
      </c>
      <c r="AH76" s="374" t="s">
        <v>1796</v>
      </c>
      <c r="AI76" s="374">
        <v>5000</v>
      </c>
      <c r="AJ76" s="374">
        <v>5000</v>
      </c>
      <c r="AK76" s="374">
        <v>0</v>
      </c>
      <c r="AL76" s="691">
        <v>0.7</v>
      </c>
      <c r="AM76" s="691">
        <v>20</v>
      </c>
      <c r="AN76" s="369" t="s">
        <v>1803</v>
      </c>
      <c r="AO76" s="367" t="s">
        <v>1324</v>
      </c>
      <c r="AP76" s="370" t="s">
        <v>1818</v>
      </c>
      <c r="AQ76" s="376" t="s">
        <v>668</v>
      </c>
      <c r="AR76" s="369">
        <v>1.8666666666666699E-3</v>
      </c>
      <c r="AS76" s="369">
        <v>1.8666666666666699E-3</v>
      </c>
      <c r="AT76" s="369" t="s">
        <v>1421</v>
      </c>
      <c r="AW76" s="198"/>
      <c r="AX76" s="198"/>
      <c r="AY76" s="184"/>
      <c r="AZ76" s="184"/>
      <c r="BA76" s="184"/>
      <c r="BB76" s="184"/>
      <c r="BC76" s="184"/>
      <c r="BD76" s="184"/>
      <c r="BE76" s="184"/>
      <c r="BF76" s="184"/>
      <c r="BG76" s="186"/>
      <c r="BH76" s="186"/>
      <c r="BI76" s="199"/>
      <c r="BJ76" s="199"/>
      <c r="BK76" s="199"/>
      <c r="BL76" s="218"/>
      <c r="BM76" s="186"/>
      <c r="BN76" s="186"/>
      <c r="BO76" s="186"/>
      <c r="BP76" s="186"/>
      <c r="BQ76" s="186"/>
      <c r="BR76" s="186"/>
      <c r="BS76" s="186"/>
      <c r="BT76" s="186"/>
      <c r="BU76" s="186"/>
      <c r="BV76" s="189"/>
      <c r="BW76" s="184"/>
      <c r="BX76"/>
      <c r="BZ76"/>
    </row>
    <row r="77" spans="2:78" ht="18.75">
      <c r="B77" s="363" t="s">
        <v>983</v>
      </c>
      <c r="C77" s="364">
        <v>8140054000164</v>
      </c>
      <c r="D77" s="365" t="s">
        <v>14</v>
      </c>
      <c r="E77" s="365" t="s">
        <v>607</v>
      </c>
      <c r="F77" s="365" t="s">
        <v>1421</v>
      </c>
      <c r="G77" s="366" t="s">
        <v>1421</v>
      </c>
      <c r="H77" s="366" t="s">
        <v>34</v>
      </c>
      <c r="I77" s="366" t="s">
        <v>34</v>
      </c>
      <c r="J77" s="366" t="s">
        <v>608</v>
      </c>
      <c r="K77" s="367" t="s">
        <v>48</v>
      </c>
      <c r="L77" s="368" t="s">
        <v>1421</v>
      </c>
      <c r="M77" s="368" t="s">
        <v>34</v>
      </c>
      <c r="N77" s="367">
        <v>171751</v>
      </c>
      <c r="O77" s="367" t="s">
        <v>1321</v>
      </c>
      <c r="P77" s="371">
        <v>38989</v>
      </c>
      <c r="Q77" s="372">
        <v>93.395114000000007</v>
      </c>
      <c r="R77" s="372">
        <v>100.69538427309239</v>
      </c>
      <c r="S77" s="367">
        <v>2</v>
      </c>
      <c r="T77" s="369">
        <v>-9.080019759125757E-3</v>
      </c>
      <c r="U77" s="369">
        <v>-9.5581309051235033E-2</v>
      </c>
      <c r="V77" s="369">
        <v>-0.12149191289237116</v>
      </c>
      <c r="W77" s="369">
        <v>-1.0822197515291387</v>
      </c>
      <c r="X77" s="369">
        <v>6.8593130282967429E-2</v>
      </c>
      <c r="Y77" s="369">
        <v>0.46508901782626649</v>
      </c>
      <c r="Z77" s="369">
        <v>0.23671748861392961</v>
      </c>
      <c r="AA77" s="369">
        <v>1.273415231998748</v>
      </c>
      <c r="AB77" s="369">
        <v>0.23442571413314539</v>
      </c>
      <c r="AC77" s="373">
        <v>-0.99713331876323019</v>
      </c>
      <c r="AD77" s="555">
        <v>0</v>
      </c>
      <c r="AE77" s="370" t="s">
        <v>1857</v>
      </c>
      <c r="AF77" s="370" t="s">
        <v>1858</v>
      </c>
      <c r="AG77" s="374" t="s">
        <v>736</v>
      </c>
      <c r="AH77" s="374" t="s">
        <v>1802</v>
      </c>
      <c r="AI77" s="374">
        <v>5000</v>
      </c>
      <c r="AJ77" s="374">
        <v>1000</v>
      </c>
      <c r="AK77" s="374">
        <v>1000</v>
      </c>
      <c r="AL77" s="691">
        <v>4</v>
      </c>
      <c r="AM77" s="691">
        <v>20</v>
      </c>
      <c r="AN77" s="369" t="s">
        <v>666</v>
      </c>
      <c r="AO77" s="367" t="s">
        <v>1324</v>
      </c>
      <c r="AP77" s="370" t="s">
        <v>1799</v>
      </c>
      <c r="AQ77" s="376" t="s">
        <v>659</v>
      </c>
      <c r="AR77" s="369">
        <v>4.0000000000000001E-3</v>
      </c>
      <c r="AS77" s="369">
        <v>4.0000000000000001E-3</v>
      </c>
      <c r="AT77" s="369" t="s">
        <v>1421</v>
      </c>
      <c r="AW77" s="198"/>
      <c r="AX77" s="198"/>
      <c r="AY77" s="184"/>
      <c r="AZ77" s="184"/>
      <c r="BA77" s="184"/>
      <c r="BB77" s="184"/>
      <c r="BC77" s="184"/>
      <c r="BD77" s="184"/>
      <c r="BE77" s="184"/>
      <c r="BF77" s="184"/>
      <c r="BG77" s="186"/>
      <c r="BH77" s="186"/>
      <c r="BI77" s="199"/>
      <c r="BJ77" s="199"/>
      <c r="BK77" s="199"/>
      <c r="BL77" s="218"/>
      <c r="BM77" s="186"/>
      <c r="BN77" s="186"/>
      <c r="BO77" s="186"/>
      <c r="BP77" s="186"/>
      <c r="BQ77" s="186"/>
      <c r="BR77" s="186"/>
      <c r="BS77" s="186"/>
      <c r="BT77" s="186"/>
      <c r="BU77" s="186"/>
      <c r="BV77" s="189"/>
      <c r="BW77" s="184"/>
      <c r="BX77"/>
      <c r="BZ77"/>
    </row>
    <row r="78" spans="2:78" ht="18.75">
      <c r="B78" s="363" t="s">
        <v>234</v>
      </c>
      <c r="C78" s="364">
        <v>8279304000141</v>
      </c>
      <c r="D78" s="365" t="s">
        <v>14</v>
      </c>
      <c r="E78" s="365" t="s">
        <v>607</v>
      </c>
      <c r="F78" s="365" t="s">
        <v>1421</v>
      </c>
      <c r="G78" s="366" t="s">
        <v>1421</v>
      </c>
      <c r="H78" s="366" t="s">
        <v>34</v>
      </c>
      <c r="I78" s="366" t="s">
        <v>34</v>
      </c>
      <c r="J78" s="366" t="s">
        <v>608</v>
      </c>
      <c r="K78" s="367" t="s">
        <v>48</v>
      </c>
      <c r="L78" s="368" t="s">
        <v>1421</v>
      </c>
      <c r="M78" s="368" t="s">
        <v>34</v>
      </c>
      <c r="N78" s="367">
        <v>173126</v>
      </c>
      <c r="O78" s="367" t="s">
        <v>1321</v>
      </c>
      <c r="P78" s="371">
        <v>39016</v>
      </c>
      <c r="Q78" s="372">
        <v>969.87566400000003</v>
      </c>
      <c r="R78" s="372">
        <v>983.0558391190475</v>
      </c>
      <c r="S78" s="367">
        <v>2</v>
      </c>
      <c r="T78" s="369">
        <v>9.4544920961788792E-2</v>
      </c>
      <c r="U78" s="369">
        <v>0.99523211946659895</v>
      </c>
      <c r="V78" s="369">
        <v>-1.3300529559065577E-2</v>
      </c>
      <c r="W78" s="369">
        <v>-0.11847781018453091</v>
      </c>
      <c r="X78" s="369">
        <v>4.2838977291257185E-2</v>
      </c>
      <c r="Y78" s="369">
        <v>0.29046549983766978</v>
      </c>
      <c r="Z78" s="369">
        <v>-0.10973128024209877</v>
      </c>
      <c r="AA78" s="369">
        <v>-0.5902964098901361</v>
      </c>
      <c r="AB78" s="369">
        <v>0.18898392342280626</v>
      </c>
      <c r="AC78" s="373">
        <v>-0.66440734603018248</v>
      </c>
      <c r="AD78" s="555">
        <v>0</v>
      </c>
      <c r="AE78" s="370" t="s">
        <v>1848</v>
      </c>
      <c r="AF78" s="370" t="s">
        <v>1841</v>
      </c>
      <c r="AG78" s="374" t="s">
        <v>719</v>
      </c>
      <c r="AH78" s="374" t="s">
        <v>1802</v>
      </c>
      <c r="AI78" s="374">
        <v>500</v>
      </c>
      <c r="AJ78" s="374">
        <v>500</v>
      </c>
      <c r="AK78" s="374">
        <v>500</v>
      </c>
      <c r="AL78" s="691">
        <v>2</v>
      </c>
      <c r="AM78" s="691">
        <v>0</v>
      </c>
      <c r="AN78" s="369" t="s">
        <v>1807</v>
      </c>
      <c r="AO78" s="367" t="s">
        <v>1324</v>
      </c>
      <c r="AP78" s="370" t="s">
        <v>1799</v>
      </c>
      <c r="AQ78" s="376" t="s">
        <v>667</v>
      </c>
      <c r="AR78" s="369">
        <v>5.0000000000000001E-3</v>
      </c>
      <c r="AS78" s="369">
        <v>5.0000000000000001E-3</v>
      </c>
      <c r="AT78" s="369" t="s">
        <v>1421</v>
      </c>
      <c r="AW78" s="198"/>
      <c r="AX78" s="198"/>
      <c r="AY78" s="184"/>
      <c r="AZ78" s="184"/>
      <c r="BA78" s="184"/>
      <c r="BB78" s="184"/>
      <c r="BC78" s="184"/>
      <c r="BD78" s="184"/>
      <c r="BE78" s="184"/>
      <c r="BF78" s="184"/>
      <c r="BG78" s="186"/>
      <c r="BH78" s="186"/>
      <c r="BI78" s="199"/>
      <c r="BJ78" s="199"/>
      <c r="BK78" s="199"/>
      <c r="BL78" s="218"/>
      <c r="BM78" s="186"/>
      <c r="BN78" s="186"/>
      <c r="BO78" s="186"/>
      <c r="BP78" s="186"/>
      <c r="BQ78" s="186"/>
      <c r="BR78" s="186"/>
      <c r="BS78" s="186"/>
      <c r="BT78" s="186"/>
      <c r="BU78" s="186"/>
      <c r="BV78" s="189"/>
      <c r="BW78" s="184"/>
      <c r="BX78"/>
      <c r="BZ78"/>
    </row>
    <row r="79" spans="2:78" ht="18.75">
      <c r="B79" s="363" t="s">
        <v>424</v>
      </c>
      <c r="C79" s="364"/>
      <c r="D79" s="365" t="s">
        <v>13</v>
      </c>
      <c r="E79" s="365" t="s">
        <v>616</v>
      </c>
      <c r="F79" s="365" t="s">
        <v>617</v>
      </c>
      <c r="G79" s="366" t="s">
        <v>34</v>
      </c>
      <c r="H79" s="366" t="s">
        <v>865</v>
      </c>
      <c r="I79" s="366" t="s">
        <v>34</v>
      </c>
      <c r="J79" s="366" t="s">
        <v>608</v>
      </c>
      <c r="L79" s="368" t="s">
        <v>1421</v>
      </c>
      <c r="M79" s="368" t="s">
        <v>34</v>
      </c>
      <c r="N79" s="367">
        <v>174378</v>
      </c>
      <c r="O79" s="367" t="s">
        <v>1321</v>
      </c>
      <c r="P79" s="371"/>
      <c r="S79" s="367"/>
      <c r="U79" s="369"/>
      <c r="W79" s="369"/>
      <c r="Y79" s="369"/>
      <c r="AA79" s="369"/>
      <c r="AD79" s="555">
        <v>9489380000144</v>
      </c>
      <c r="AE79" s="370"/>
      <c r="AF79" s="370"/>
      <c r="AG79" s="374" t="s">
        <v>59</v>
      </c>
      <c r="AH79" s="374"/>
      <c r="AI79" s="374">
        <v>20000</v>
      </c>
      <c r="AJ79" s="374">
        <v>10000</v>
      </c>
      <c r="AK79" s="374">
        <v>20000</v>
      </c>
      <c r="AN79" s="369"/>
      <c r="AO79" s="367" t="s">
        <v>1324</v>
      </c>
      <c r="AP79" s="370"/>
      <c r="AR79" s="369">
        <v>3.8999999999999998E-3</v>
      </c>
      <c r="AS79" s="369">
        <v>3.8999999999999998E-3</v>
      </c>
      <c r="AT79" s="369" t="s">
        <v>1421</v>
      </c>
      <c r="AW79" s="198"/>
      <c r="AX79" s="198"/>
      <c r="AY79" s="184"/>
      <c r="AZ79" s="184"/>
      <c r="BA79" s="184"/>
      <c r="BB79" s="184"/>
      <c r="BC79" s="184"/>
      <c r="BD79" s="184"/>
      <c r="BE79" s="184"/>
      <c r="BF79" s="184"/>
      <c r="BG79" s="186"/>
      <c r="BH79" s="186"/>
      <c r="BI79" s="199"/>
      <c r="BJ79" s="199"/>
      <c r="BK79" s="199"/>
      <c r="BL79" s="218"/>
      <c r="BM79" s="186"/>
      <c r="BN79" s="186"/>
      <c r="BO79" s="186"/>
      <c r="BP79" s="186"/>
      <c r="BQ79" s="186"/>
      <c r="BR79" s="186"/>
      <c r="BS79" s="186"/>
      <c r="BT79" s="186"/>
      <c r="BU79" s="186"/>
      <c r="BV79" s="189"/>
      <c r="BW79" s="184"/>
      <c r="BX79"/>
      <c r="BZ79"/>
    </row>
    <row r="80" spans="2:78" ht="18.75">
      <c r="B80" s="363" t="s">
        <v>423</v>
      </c>
      <c r="C80" s="364"/>
      <c r="D80" s="365" t="s">
        <v>14</v>
      </c>
      <c r="E80" s="365" t="s">
        <v>15</v>
      </c>
      <c r="F80" s="365" t="s">
        <v>17</v>
      </c>
      <c r="G80" s="366" t="s">
        <v>1421</v>
      </c>
      <c r="H80" s="366" t="s">
        <v>34</v>
      </c>
      <c r="I80" s="366" t="s">
        <v>34</v>
      </c>
      <c r="J80" s="366" t="s">
        <v>611</v>
      </c>
      <c r="L80" s="368" t="s">
        <v>1421</v>
      </c>
      <c r="M80" s="368" t="s">
        <v>34</v>
      </c>
      <c r="N80" s="367">
        <v>174394</v>
      </c>
      <c r="O80" s="367" t="s">
        <v>1321</v>
      </c>
      <c r="P80" s="371"/>
      <c r="S80" s="367"/>
      <c r="U80" s="369"/>
      <c r="W80" s="369"/>
      <c r="Y80" s="369"/>
      <c r="AA80" s="369"/>
      <c r="AD80" s="555">
        <v>11904064000133</v>
      </c>
      <c r="AE80" s="370"/>
      <c r="AF80" s="370"/>
      <c r="AG80" s="374" t="s">
        <v>59</v>
      </c>
      <c r="AH80" s="374"/>
      <c r="AI80" s="374">
        <v>20000</v>
      </c>
      <c r="AJ80" s="374">
        <v>10000</v>
      </c>
      <c r="AK80" s="374">
        <v>20000</v>
      </c>
      <c r="AN80" s="369"/>
      <c r="AO80" s="367" t="s">
        <v>1324</v>
      </c>
      <c r="AP80" s="370"/>
      <c r="AR80" s="369">
        <v>3.8999999999999998E-3</v>
      </c>
      <c r="AS80" s="369">
        <v>3.8999999999999998E-3</v>
      </c>
      <c r="AT80" s="369" t="s">
        <v>1421</v>
      </c>
      <c r="AW80" s="198"/>
      <c r="AX80" s="198"/>
      <c r="AY80" s="184"/>
      <c r="AZ80" s="184"/>
      <c r="BA80" s="184"/>
      <c r="BB80" s="184"/>
      <c r="BC80" s="184"/>
      <c r="BD80" s="184"/>
      <c r="BE80" s="184"/>
      <c r="BF80" s="184"/>
      <c r="BG80" s="186"/>
      <c r="BH80" s="186"/>
      <c r="BI80" s="199"/>
      <c r="BJ80" s="199"/>
      <c r="BK80" s="199"/>
      <c r="BL80" s="218"/>
      <c r="BM80" s="186"/>
      <c r="BN80" s="186"/>
      <c r="BO80" s="186"/>
      <c r="BP80" s="186"/>
      <c r="BQ80" s="186"/>
      <c r="BR80" s="186"/>
      <c r="BS80" s="186"/>
      <c r="BT80" s="186"/>
      <c r="BU80" s="186"/>
      <c r="BV80" s="189"/>
      <c r="BW80" s="184"/>
      <c r="BX80"/>
      <c r="BZ80"/>
    </row>
    <row r="81" spans="2:78" ht="18.75">
      <c r="B81" s="363" t="s">
        <v>218</v>
      </c>
      <c r="C81" s="364">
        <v>8156502000118</v>
      </c>
      <c r="D81" s="365" t="s">
        <v>14</v>
      </c>
      <c r="E81" s="365" t="s">
        <v>607</v>
      </c>
      <c r="F81" s="365" t="s">
        <v>1421</v>
      </c>
      <c r="G81" s="366" t="s">
        <v>1421</v>
      </c>
      <c r="H81" s="366" t="s">
        <v>34</v>
      </c>
      <c r="I81" s="366" t="s">
        <v>34</v>
      </c>
      <c r="J81" s="366" t="s">
        <v>608</v>
      </c>
      <c r="K81" s="367" t="s">
        <v>48</v>
      </c>
      <c r="L81" s="368" t="s">
        <v>1421</v>
      </c>
      <c r="M81" s="368" t="s">
        <v>34</v>
      </c>
      <c r="N81" s="367">
        <v>176400</v>
      </c>
      <c r="O81" s="367" t="s">
        <v>1321</v>
      </c>
      <c r="P81" s="371">
        <v>38871</v>
      </c>
      <c r="Q81" s="372">
        <v>86.735365999999999</v>
      </c>
      <c r="R81" s="372">
        <v>75.019868591269812</v>
      </c>
      <c r="S81" s="367">
        <v>2</v>
      </c>
      <c r="T81" s="369">
        <v>0.11650520860951863</v>
      </c>
      <c r="U81" s="369">
        <v>1.2263982508400597</v>
      </c>
      <c r="V81" s="369">
        <v>9.0700846414501379E-2</v>
      </c>
      <c r="W81" s="369">
        <v>0.80794058742940333</v>
      </c>
      <c r="X81" s="369">
        <v>0.46240139828569249</v>
      </c>
      <c r="Y81" s="369">
        <v>3.1352675010311732</v>
      </c>
      <c r="Z81" s="369">
        <v>0.75381570996343839</v>
      </c>
      <c r="AA81" s="369">
        <v>4.055130919173271</v>
      </c>
      <c r="AB81" s="369">
        <v>0.23748618583446399</v>
      </c>
      <c r="AC81" s="373">
        <v>-9.0788148179615405E-2</v>
      </c>
      <c r="AD81" s="555">
        <v>12987189000137</v>
      </c>
      <c r="AE81" s="370" t="s">
        <v>1859</v>
      </c>
      <c r="AF81" s="370" t="s">
        <v>1816</v>
      </c>
      <c r="AG81" s="374" t="s">
        <v>1444</v>
      </c>
      <c r="AH81" s="374" t="s">
        <v>1796</v>
      </c>
      <c r="AI81" s="374">
        <v>5000</v>
      </c>
      <c r="AJ81" s="374">
        <v>1000</v>
      </c>
      <c r="AK81" s="374">
        <v>1000</v>
      </c>
      <c r="AL81" s="691">
        <v>1.9</v>
      </c>
      <c r="AM81" s="691">
        <v>20</v>
      </c>
      <c r="AN81" s="369" t="s">
        <v>1803</v>
      </c>
      <c r="AO81" s="367" t="s">
        <v>1324</v>
      </c>
      <c r="AP81" s="370" t="s">
        <v>1799</v>
      </c>
      <c r="AQ81" s="376" t="s">
        <v>659</v>
      </c>
      <c r="AR81" s="369">
        <v>4.4333333333333299E-3</v>
      </c>
      <c r="AS81" s="369">
        <v>4.4333333333333299E-3</v>
      </c>
      <c r="AT81" s="369" t="s">
        <v>1421</v>
      </c>
      <c r="AW81" s="198"/>
      <c r="AX81" s="198"/>
      <c r="AY81" s="184"/>
      <c r="AZ81" s="184"/>
      <c r="BA81" s="184"/>
      <c r="BB81" s="184"/>
      <c r="BC81" s="184"/>
      <c r="BD81" s="184"/>
      <c r="BE81" s="184"/>
      <c r="BF81" s="184"/>
      <c r="BG81" s="186"/>
      <c r="BH81" s="186"/>
      <c r="BI81" s="199"/>
      <c r="BJ81" s="199"/>
      <c r="BK81" s="199"/>
      <c r="BL81" s="218"/>
      <c r="BM81" s="186"/>
      <c r="BN81" s="186"/>
      <c r="BO81" s="186"/>
      <c r="BP81" s="186"/>
      <c r="BQ81" s="186"/>
      <c r="BR81" s="186"/>
      <c r="BS81" s="186"/>
      <c r="BT81" s="186"/>
      <c r="BU81" s="186"/>
      <c r="BV81" s="189"/>
      <c r="BW81" s="184"/>
      <c r="BX81"/>
      <c r="BZ81"/>
    </row>
    <row r="82" spans="2:78" ht="18.75">
      <c r="B82" s="363" t="s">
        <v>1067</v>
      </c>
      <c r="C82" s="364">
        <v>8610270000126</v>
      </c>
      <c r="D82" s="365" t="s">
        <v>11</v>
      </c>
      <c r="E82" s="365" t="s">
        <v>620</v>
      </c>
      <c r="F82" s="365" t="s">
        <v>663</v>
      </c>
      <c r="G82" s="366" t="s">
        <v>738</v>
      </c>
      <c r="H82" s="366" t="s">
        <v>34</v>
      </c>
      <c r="I82" s="366" t="s">
        <v>1304</v>
      </c>
      <c r="J82" s="366" t="s">
        <v>608</v>
      </c>
      <c r="K82" s="367" t="s">
        <v>48</v>
      </c>
      <c r="L82" s="368" t="s">
        <v>1421</v>
      </c>
      <c r="M82" s="368" t="s">
        <v>34</v>
      </c>
      <c r="N82" s="367">
        <v>180203</v>
      </c>
      <c r="O82" s="367" t="s">
        <v>1321</v>
      </c>
      <c r="P82" s="371">
        <v>39143</v>
      </c>
      <c r="Q82" s="372">
        <v>109.751803</v>
      </c>
      <c r="R82" s="372">
        <v>105.50706248412705</v>
      </c>
      <c r="S82" s="367">
        <v>0</v>
      </c>
      <c r="T82" s="369">
        <v>9.2508837028248081E-2</v>
      </c>
      <c r="U82" s="369">
        <v>0.97379917406904992</v>
      </c>
      <c r="V82" s="369">
        <v>0.11054525272927695</v>
      </c>
      <c r="W82" s="369">
        <v>0.98470962464297607</v>
      </c>
      <c r="X82" s="369">
        <v>0.13762826557793839</v>
      </c>
      <c r="Y82" s="369">
        <v>0.93317500744925619</v>
      </c>
      <c r="Z82" s="369">
        <v>0.16622499388092415</v>
      </c>
      <c r="AA82" s="369">
        <v>0.89420279163274119</v>
      </c>
      <c r="AB82" s="369">
        <v>6.2251797481059547E-3</v>
      </c>
      <c r="AC82" s="373">
        <v>-0.27573898021140431</v>
      </c>
      <c r="AD82" s="555">
        <v>0</v>
      </c>
      <c r="AE82" s="370" t="s">
        <v>1850</v>
      </c>
      <c r="AF82" s="370" t="s">
        <v>1795</v>
      </c>
      <c r="AG82" s="374" t="s">
        <v>1445</v>
      </c>
      <c r="AH82" s="374" t="s">
        <v>1802</v>
      </c>
      <c r="AI82" s="374">
        <v>100</v>
      </c>
      <c r="AJ82" s="374">
        <v>0</v>
      </c>
      <c r="AK82" s="374">
        <v>0</v>
      </c>
      <c r="AL82" s="691">
        <v>0.45</v>
      </c>
      <c r="AM82" s="691">
        <v>0</v>
      </c>
      <c r="AN82" s="369" t="s">
        <v>1817</v>
      </c>
      <c r="AO82" s="367" t="s">
        <v>1324</v>
      </c>
      <c r="AP82" s="370" t="s">
        <v>1804</v>
      </c>
      <c r="AQ82" s="376" t="s">
        <v>11</v>
      </c>
      <c r="AR82" s="369">
        <v>1.5E-3</v>
      </c>
      <c r="AS82" s="369">
        <v>1.5E-3</v>
      </c>
      <c r="AT82" s="369" t="s">
        <v>1421</v>
      </c>
      <c r="AW82" s="198"/>
      <c r="AX82" s="198"/>
      <c r="AY82" s="184"/>
      <c r="AZ82" s="184"/>
      <c r="BA82" s="184"/>
      <c r="BB82" s="184"/>
      <c r="BC82" s="184"/>
      <c r="BD82" s="184"/>
      <c r="BE82" s="184"/>
      <c r="BF82" s="184"/>
      <c r="BG82" s="186"/>
      <c r="BH82" s="186"/>
      <c r="BI82" s="199"/>
      <c r="BJ82" s="199"/>
      <c r="BK82" s="199"/>
      <c r="BL82" s="218"/>
      <c r="BM82" s="186"/>
      <c r="BN82" s="186"/>
      <c r="BO82" s="186"/>
      <c r="BP82" s="186"/>
      <c r="BQ82" s="186"/>
      <c r="BR82" s="186"/>
      <c r="BS82" s="186"/>
      <c r="BT82" s="186"/>
      <c r="BU82" s="186"/>
      <c r="BV82" s="189"/>
      <c r="BW82" s="184"/>
      <c r="BX82"/>
      <c r="BZ82"/>
    </row>
    <row r="83" spans="2:78" ht="18.75">
      <c r="B83" s="363" t="s">
        <v>1541</v>
      </c>
      <c r="C83" s="364">
        <v>8621010000156</v>
      </c>
      <c r="D83" s="365" t="s">
        <v>14</v>
      </c>
      <c r="E83" s="365" t="s">
        <v>607</v>
      </c>
      <c r="F83" s="365" t="s">
        <v>1421</v>
      </c>
      <c r="G83" s="366" t="s">
        <v>1421</v>
      </c>
      <c r="H83" s="366" t="s">
        <v>34</v>
      </c>
      <c r="I83" s="366" t="s">
        <v>34</v>
      </c>
      <c r="J83" s="366" t="s">
        <v>608</v>
      </c>
      <c r="K83" s="367" t="s">
        <v>48</v>
      </c>
      <c r="L83" s="368" t="s">
        <v>1421</v>
      </c>
      <c r="M83" s="368" t="s">
        <v>1421</v>
      </c>
      <c r="N83" s="367">
        <v>180246</v>
      </c>
      <c r="O83" s="367" t="s">
        <v>1321</v>
      </c>
      <c r="P83" s="371">
        <v>39162</v>
      </c>
      <c r="Q83" s="372">
        <v>79.025312999999997</v>
      </c>
      <c r="R83" s="372">
        <v>110.60470452903228</v>
      </c>
      <c r="S83" s="367">
        <v>2</v>
      </c>
      <c r="T83" s="369">
        <v>-1.8082941215323389E-2</v>
      </c>
      <c r="U83" s="369">
        <v>-0.19035103873205159</v>
      </c>
      <c r="V83" s="369">
        <v>-0.11271533633141351</v>
      </c>
      <c r="W83" s="369">
        <v>-1.0040401897875235</v>
      </c>
      <c r="X83" s="369">
        <v>-3.6770318116786993E-2</v>
      </c>
      <c r="Y83" s="369">
        <v>-0.24931754925817046</v>
      </c>
      <c r="Z83" s="369">
        <v>-8.4836782936624111E-2</v>
      </c>
      <c r="AA83" s="369">
        <v>-0.45637714500031012</v>
      </c>
      <c r="AB83" s="369">
        <v>0.1894672688438053</v>
      </c>
      <c r="AC83" s="373">
        <v>-1.1874194162873299</v>
      </c>
      <c r="AD83" s="555">
        <v>9075535000104</v>
      </c>
      <c r="AE83" s="370" t="s">
        <v>1860</v>
      </c>
      <c r="AF83" s="370" t="s">
        <v>1841</v>
      </c>
      <c r="AG83" s="374" t="s">
        <v>719</v>
      </c>
      <c r="AH83" s="374" t="s">
        <v>1802</v>
      </c>
      <c r="AI83" s="374">
        <v>0</v>
      </c>
      <c r="AJ83" s="374">
        <v>0</v>
      </c>
      <c r="AK83" s="374">
        <v>0</v>
      </c>
      <c r="AL83" s="691">
        <v>1.98</v>
      </c>
      <c r="AM83" s="691">
        <v>20</v>
      </c>
      <c r="AN83" s="369" t="s">
        <v>1852</v>
      </c>
      <c r="AO83" s="367" t="s">
        <v>1324</v>
      </c>
      <c r="AP83" s="370" t="s">
        <v>1799</v>
      </c>
      <c r="AQ83" s="376" t="s">
        <v>659</v>
      </c>
      <c r="AR83" s="369">
        <v>3.9500000000000004E-3</v>
      </c>
      <c r="AS83" s="369">
        <v>3.9500000000000004E-3</v>
      </c>
      <c r="AT83" s="369" t="s">
        <v>1421</v>
      </c>
      <c r="AW83" s="198"/>
      <c r="AX83" s="198"/>
      <c r="AY83" s="184"/>
      <c r="AZ83" s="184"/>
      <c r="BA83" s="184"/>
      <c r="BB83" s="184"/>
      <c r="BC83" s="184"/>
      <c r="BD83" s="184"/>
      <c r="BE83" s="184"/>
      <c r="BF83" s="184"/>
      <c r="BG83" s="186"/>
      <c r="BH83" s="186"/>
      <c r="BI83" s="199"/>
      <c r="BJ83" s="199"/>
      <c r="BK83" s="199"/>
      <c r="BL83" s="218"/>
      <c r="BM83" s="186"/>
      <c r="BN83" s="186"/>
      <c r="BO83" s="186"/>
      <c r="BP83" s="186"/>
      <c r="BQ83" s="186"/>
      <c r="BR83" s="186"/>
      <c r="BS83" s="186"/>
      <c r="BT83" s="186"/>
      <c r="BU83" s="186"/>
      <c r="BV83" s="189"/>
      <c r="BW83" s="184"/>
      <c r="BX83"/>
      <c r="BZ83"/>
    </row>
    <row r="84" spans="2:78" ht="18.75">
      <c r="B84" s="363" t="s">
        <v>1390</v>
      </c>
      <c r="C84" s="364">
        <v>836263000135</v>
      </c>
      <c r="D84" s="365" t="s">
        <v>11</v>
      </c>
      <c r="E84" s="365" t="s">
        <v>620</v>
      </c>
      <c r="F84" s="365" t="s">
        <v>663</v>
      </c>
      <c r="G84" s="366" t="s">
        <v>738</v>
      </c>
      <c r="H84" s="366" t="s">
        <v>34</v>
      </c>
      <c r="I84" s="366" t="s">
        <v>1304</v>
      </c>
      <c r="J84" s="366" t="s">
        <v>608</v>
      </c>
      <c r="K84" s="367" t="s">
        <v>48</v>
      </c>
      <c r="L84" s="368" t="s">
        <v>1421</v>
      </c>
      <c r="M84" s="368" t="s">
        <v>34</v>
      </c>
      <c r="N84" s="367">
        <v>180734</v>
      </c>
      <c r="O84" s="367" t="s">
        <v>1321</v>
      </c>
      <c r="P84" s="371">
        <v>34990</v>
      </c>
      <c r="Q84" s="372">
        <v>131.00169199999999</v>
      </c>
      <c r="R84" s="372">
        <v>164.08460021428567</v>
      </c>
      <c r="S84" s="367">
        <v>1</v>
      </c>
      <c r="T84" s="369">
        <v>9.2342165102487384E-2</v>
      </c>
      <c r="U84" s="369">
        <v>0.97204469321229992</v>
      </c>
      <c r="V84" s="369">
        <v>0.11281211427707438</v>
      </c>
      <c r="W84" s="369">
        <v>1.0049022636639913</v>
      </c>
      <c r="X84" s="369">
        <v>0.15447765195212138</v>
      </c>
      <c r="Y84" s="369">
        <v>1.0474206254494298</v>
      </c>
      <c r="Z84" s="369">
        <v>0.17649814409274933</v>
      </c>
      <c r="AA84" s="369">
        <v>0.94946692119473219</v>
      </c>
      <c r="AB84" s="369">
        <v>7.9981079815912206E-3</v>
      </c>
      <c r="AC84" s="373">
        <v>6.8808377392338665E-2</v>
      </c>
      <c r="AD84" s="555">
        <v>0</v>
      </c>
      <c r="AE84" s="370" t="s">
        <v>1827</v>
      </c>
      <c r="AF84" s="370" t="s">
        <v>1827</v>
      </c>
      <c r="AG84" s="374" t="s">
        <v>469</v>
      </c>
      <c r="AH84" s="374" t="s">
        <v>1802</v>
      </c>
      <c r="AI84" s="374">
        <v>1000</v>
      </c>
      <c r="AJ84" s="374">
        <v>1000</v>
      </c>
      <c r="AK84" s="374">
        <v>1000</v>
      </c>
      <c r="AL84" s="691">
        <v>0.5</v>
      </c>
      <c r="AM84" s="691">
        <v>20</v>
      </c>
      <c r="AN84" s="369" t="s">
        <v>1803</v>
      </c>
      <c r="AO84" s="367" t="s">
        <v>1324</v>
      </c>
      <c r="AP84" s="370" t="s">
        <v>1804</v>
      </c>
      <c r="AQ84" s="376" t="s">
        <v>669</v>
      </c>
      <c r="AR84" s="369">
        <v>1.5E-3</v>
      </c>
      <c r="AS84" s="369">
        <v>1.5E-3</v>
      </c>
      <c r="AT84" s="369" t="s">
        <v>1421</v>
      </c>
      <c r="AW84" s="198"/>
      <c r="AX84" s="198"/>
      <c r="AY84" s="184"/>
      <c r="AZ84" s="184"/>
      <c r="BA84" s="184"/>
      <c r="BB84" s="184"/>
      <c r="BC84" s="184"/>
      <c r="BD84" s="184"/>
      <c r="BE84" s="184"/>
      <c r="BF84" s="184"/>
      <c r="BG84" s="186"/>
      <c r="BH84" s="186"/>
      <c r="BI84" s="199"/>
      <c r="BJ84" s="199"/>
      <c r="BK84" s="199"/>
      <c r="BL84" s="218"/>
      <c r="BM84" s="186"/>
      <c r="BN84" s="186"/>
      <c r="BO84" s="186"/>
      <c r="BP84" s="186"/>
      <c r="BQ84" s="186"/>
      <c r="BR84" s="186"/>
      <c r="BS84" s="186"/>
      <c r="BT84" s="186"/>
      <c r="BU84" s="186"/>
      <c r="BV84" s="189"/>
      <c r="BW84" s="184"/>
      <c r="BX84"/>
      <c r="BZ84"/>
    </row>
    <row r="85" spans="2:78" ht="18.75">
      <c r="B85" s="363" t="s">
        <v>142</v>
      </c>
      <c r="C85" s="364">
        <v>8739850000118</v>
      </c>
      <c r="D85" s="365" t="s">
        <v>13</v>
      </c>
      <c r="E85" s="365" t="s">
        <v>616</v>
      </c>
      <c r="F85" s="365" t="s">
        <v>617</v>
      </c>
      <c r="G85" s="366" t="s">
        <v>34</v>
      </c>
      <c r="H85" s="366" t="s">
        <v>1338</v>
      </c>
      <c r="I85" s="366" t="s">
        <v>34</v>
      </c>
      <c r="J85" s="366" t="s">
        <v>608</v>
      </c>
      <c r="K85" s="367" t="s">
        <v>48</v>
      </c>
      <c r="L85" s="368" t="s">
        <v>1421</v>
      </c>
      <c r="M85" s="368" t="s">
        <v>34</v>
      </c>
      <c r="N85" s="367">
        <v>181722</v>
      </c>
      <c r="O85" s="367" t="s">
        <v>1321</v>
      </c>
      <c r="P85" s="371">
        <v>39170</v>
      </c>
      <c r="Q85" s="372">
        <v>26.044467000000001</v>
      </c>
      <c r="R85" s="372">
        <v>26.771659756972113</v>
      </c>
      <c r="S85" s="367">
        <v>1</v>
      </c>
      <c r="T85" s="369">
        <v>0.11291440389847729</v>
      </c>
      <c r="U85" s="369">
        <v>1.1885994548094971</v>
      </c>
      <c r="V85" s="369">
        <v>0.12506117649599124</v>
      </c>
      <c r="W85" s="369">
        <v>1.1140138642259541</v>
      </c>
      <c r="X85" s="369">
        <v>3.5263626064459208E-2</v>
      </c>
      <c r="Y85" s="369">
        <v>0.23910157101234639</v>
      </c>
      <c r="Z85" s="369">
        <v>0.14278113227375755</v>
      </c>
      <c r="AA85" s="369">
        <v>0.76808718166137102</v>
      </c>
      <c r="AB85" s="369">
        <v>0.10447559945802784</v>
      </c>
      <c r="AC85" s="373">
        <v>0.12251089362239949</v>
      </c>
      <c r="AD85" s="555">
        <v>0</v>
      </c>
      <c r="AE85" s="370" t="s">
        <v>1833</v>
      </c>
      <c r="AF85" s="370" t="s">
        <v>1795</v>
      </c>
      <c r="AG85" s="374" t="s">
        <v>1445</v>
      </c>
      <c r="AH85" s="374" t="s">
        <v>1802</v>
      </c>
      <c r="AI85" s="374">
        <v>5000</v>
      </c>
      <c r="AJ85" s="374">
        <v>1000</v>
      </c>
      <c r="AK85" s="374">
        <v>1000</v>
      </c>
      <c r="AL85" s="691">
        <v>2</v>
      </c>
      <c r="AM85" s="691">
        <v>20</v>
      </c>
      <c r="AN85" s="369" t="s">
        <v>1803</v>
      </c>
      <c r="AO85" s="367" t="s">
        <v>1324</v>
      </c>
      <c r="AP85" s="370" t="s">
        <v>1818</v>
      </c>
      <c r="AQ85" s="376" t="s">
        <v>664</v>
      </c>
      <c r="AR85" s="369">
        <v>4.6666666666666697E-3</v>
      </c>
      <c r="AS85" s="369">
        <v>4.6666666666666697E-3</v>
      </c>
      <c r="AT85" s="369" t="s">
        <v>1421</v>
      </c>
      <c r="AW85" s="198"/>
      <c r="AX85" s="198"/>
      <c r="AY85" s="184"/>
      <c r="AZ85" s="184"/>
      <c r="BA85" s="184"/>
      <c r="BB85" s="184"/>
      <c r="BC85" s="184"/>
      <c r="BD85" s="184"/>
      <c r="BE85" s="184"/>
      <c r="BF85" s="184"/>
      <c r="BG85" s="186"/>
      <c r="BH85" s="186"/>
      <c r="BI85" s="199"/>
      <c r="BJ85" s="199"/>
      <c r="BK85" s="199"/>
      <c r="BL85" s="218"/>
      <c r="BM85" s="186"/>
      <c r="BN85" s="186"/>
      <c r="BO85" s="186"/>
      <c r="BP85" s="186"/>
      <c r="BQ85" s="186"/>
      <c r="BR85" s="186"/>
      <c r="BS85" s="186"/>
      <c r="BT85" s="186"/>
      <c r="BU85" s="186"/>
      <c r="BV85" s="189"/>
      <c r="BW85" s="184"/>
      <c r="BX85"/>
      <c r="BZ85"/>
    </row>
    <row r="86" spans="2:78" ht="18.75">
      <c r="B86" s="363" t="s">
        <v>1024</v>
      </c>
      <c r="C86" s="364">
        <v>8773805000180</v>
      </c>
      <c r="D86" s="365" t="s">
        <v>13</v>
      </c>
      <c r="E86" s="365" t="s">
        <v>616</v>
      </c>
      <c r="F86" s="365" t="s">
        <v>610</v>
      </c>
      <c r="G86" s="366" t="s">
        <v>34</v>
      </c>
      <c r="H86" s="366" t="s">
        <v>1337</v>
      </c>
      <c r="I86" s="366" t="s">
        <v>34</v>
      </c>
      <c r="J86" s="366" t="s">
        <v>1421</v>
      </c>
      <c r="K86" s="367" t="s">
        <v>48</v>
      </c>
      <c r="L86" s="368" t="s">
        <v>1421</v>
      </c>
      <c r="M86" s="368" t="s">
        <v>34</v>
      </c>
      <c r="N86" s="367">
        <v>184519</v>
      </c>
      <c r="O86" s="367" t="s">
        <v>1324</v>
      </c>
      <c r="P86" s="371">
        <v>39190</v>
      </c>
      <c r="Q86" s="372">
        <v>20.697255999999999</v>
      </c>
      <c r="R86" s="372">
        <v>38.927026039682517</v>
      </c>
      <c r="S86" s="367">
        <v>1</v>
      </c>
      <c r="T86" s="369">
        <v>2.8277093049174473E-2</v>
      </c>
      <c r="U86" s="369">
        <v>0.29766031809427507</v>
      </c>
      <c r="V86" s="369">
        <v>5.0496848387652893E-2</v>
      </c>
      <c r="W86" s="369">
        <v>0.44981336958208235</v>
      </c>
      <c r="X86" s="369">
        <v>8.0052423474046064E-2</v>
      </c>
      <c r="Y86" s="369">
        <v>0.5427876356504685</v>
      </c>
      <c r="Z86" s="369">
        <v>0.12671475052278947</v>
      </c>
      <c r="AA86" s="369">
        <v>0.68165852206133182</v>
      </c>
      <c r="AB86" s="369">
        <v>3.440963390012252E-2</v>
      </c>
      <c r="AC86" s="373">
        <v>-1.7949894275620166</v>
      </c>
      <c r="AD86" s="555">
        <v>9412694000149</v>
      </c>
      <c r="AE86" s="370" t="s">
        <v>1861</v>
      </c>
      <c r="AF86" s="370" t="s">
        <v>1795</v>
      </c>
      <c r="AG86" s="374" t="s">
        <v>1445</v>
      </c>
      <c r="AH86" s="374" t="s">
        <v>1802</v>
      </c>
      <c r="AI86" s="374">
        <v>50000</v>
      </c>
      <c r="AJ86" s="374">
        <v>5000</v>
      </c>
      <c r="AK86" s="374">
        <v>25000</v>
      </c>
      <c r="AL86" s="691">
        <v>2</v>
      </c>
      <c r="AM86" s="691">
        <v>20</v>
      </c>
      <c r="AN86" s="369" t="s">
        <v>1803</v>
      </c>
      <c r="AO86" s="367" t="s">
        <v>1324</v>
      </c>
      <c r="AP86" s="370" t="s">
        <v>1818</v>
      </c>
      <c r="AQ86" s="376" t="s">
        <v>668</v>
      </c>
      <c r="AR86" s="369">
        <v>5.3333333333333297E-3</v>
      </c>
      <c r="AS86" s="369">
        <v>5.3333333333333297E-3</v>
      </c>
      <c r="AT86" s="369" t="s">
        <v>1421</v>
      </c>
      <c r="AW86" s="198"/>
      <c r="AX86" s="198"/>
      <c r="AY86" s="184"/>
      <c r="AZ86" s="184"/>
      <c r="BA86" s="184"/>
      <c r="BB86" s="184"/>
      <c r="BC86" s="184"/>
      <c r="BD86" s="184"/>
      <c r="BE86" s="184"/>
      <c r="BF86" s="184"/>
      <c r="BG86" s="186"/>
      <c r="BH86" s="186"/>
      <c r="BI86" s="199"/>
      <c r="BJ86" s="199"/>
      <c r="BK86" s="199"/>
      <c r="BL86" s="218"/>
      <c r="BM86" s="186"/>
      <c r="BN86" s="186"/>
      <c r="BO86" s="186"/>
      <c r="BP86" s="186"/>
      <c r="BQ86" s="186"/>
      <c r="BR86" s="186"/>
      <c r="BS86" s="186"/>
      <c r="BT86" s="186"/>
      <c r="BU86" s="186"/>
      <c r="BV86" s="189"/>
      <c r="BW86" s="184"/>
      <c r="BX86"/>
      <c r="BZ86"/>
    </row>
    <row r="87" spans="2:78" ht="18.75">
      <c r="B87" s="363" t="s">
        <v>1275</v>
      </c>
      <c r="C87" s="364">
        <v>4192419000143</v>
      </c>
      <c r="D87" s="365" t="s">
        <v>11</v>
      </c>
      <c r="E87" s="365" t="s">
        <v>620</v>
      </c>
      <c r="F87" s="365" t="s">
        <v>663</v>
      </c>
      <c r="G87" s="366" t="s">
        <v>738</v>
      </c>
      <c r="H87" s="366" t="s">
        <v>34</v>
      </c>
      <c r="I87" s="366" t="s">
        <v>1421</v>
      </c>
      <c r="J87" s="366" t="s">
        <v>608</v>
      </c>
      <c r="K87" s="367" t="s">
        <v>48</v>
      </c>
      <c r="L87" s="368" t="s">
        <v>1421</v>
      </c>
      <c r="M87" s="368" t="s">
        <v>34</v>
      </c>
      <c r="N87" s="367">
        <v>184764</v>
      </c>
      <c r="O87" s="367" t="s">
        <v>1321</v>
      </c>
      <c r="P87" s="371">
        <v>38263</v>
      </c>
      <c r="Q87" s="372">
        <v>117.306478</v>
      </c>
      <c r="R87" s="372">
        <v>209.89425863492065</v>
      </c>
      <c r="S87" s="367">
        <v>1</v>
      </c>
      <c r="T87" s="369">
        <v>6.5462046637319693E-2</v>
      </c>
      <c r="U87" s="369">
        <v>0.68908970208787812</v>
      </c>
      <c r="V87" s="369">
        <v>6.9186388755011041E-2</v>
      </c>
      <c r="W87" s="369">
        <v>0.61629514808921948</v>
      </c>
      <c r="X87" s="369">
        <v>5.0946913334934063E-2</v>
      </c>
      <c r="Y87" s="369">
        <v>0.34544056797635525</v>
      </c>
      <c r="Z87" s="369">
        <v>0.10415573696161107</v>
      </c>
      <c r="AA87" s="369">
        <v>0.56030292786388458</v>
      </c>
      <c r="AB87" s="369">
        <v>2.5018490009915652E-2</v>
      </c>
      <c r="AC87" s="373">
        <v>-1.7217421464112799</v>
      </c>
      <c r="AD87" s="555">
        <v>0</v>
      </c>
      <c r="AE87" s="370" t="s">
        <v>1808</v>
      </c>
      <c r="AF87" s="370" t="s">
        <v>1809</v>
      </c>
      <c r="AG87" s="374" t="s">
        <v>728</v>
      </c>
      <c r="AH87" s="374" t="s">
        <v>1802</v>
      </c>
      <c r="AI87" s="374">
        <v>1000</v>
      </c>
      <c r="AJ87" s="374">
        <v>100</v>
      </c>
      <c r="AK87" s="374">
        <v>500</v>
      </c>
      <c r="AL87" s="691">
        <v>0.8</v>
      </c>
      <c r="AM87" s="691">
        <v>0</v>
      </c>
      <c r="AN87" s="369" t="s">
        <v>1817</v>
      </c>
      <c r="AO87" s="367" t="s">
        <v>1324</v>
      </c>
      <c r="AP87" s="370" t="s">
        <v>1804</v>
      </c>
      <c r="AQ87" s="376" t="s">
        <v>680</v>
      </c>
      <c r="AR87" s="369">
        <v>2.13333333333333E-3</v>
      </c>
      <c r="AS87" s="369">
        <v>2.13333333333333E-3</v>
      </c>
      <c r="AT87" s="369" t="s">
        <v>1421</v>
      </c>
      <c r="AW87" s="198"/>
      <c r="AX87" s="198"/>
      <c r="AY87" s="184"/>
      <c r="AZ87" s="184"/>
      <c r="BA87" s="184"/>
      <c r="BB87" s="184"/>
      <c r="BC87" s="184"/>
      <c r="BD87" s="184"/>
      <c r="BE87" s="184"/>
      <c r="BF87" s="184"/>
      <c r="BG87" s="186"/>
      <c r="BH87" s="186"/>
      <c r="BI87" s="199"/>
      <c r="BJ87" s="199"/>
      <c r="BK87" s="199"/>
      <c r="BL87" s="218"/>
      <c r="BM87" s="186"/>
      <c r="BN87" s="186"/>
      <c r="BO87" s="186"/>
      <c r="BP87" s="186"/>
      <c r="BQ87" s="186"/>
      <c r="BR87" s="186"/>
      <c r="BS87" s="186"/>
      <c r="BT87" s="186"/>
      <c r="BU87" s="186"/>
      <c r="BV87" s="189"/>
      <c r="BW87" s="184"/>
      <c r="BX87"/>
      <c r="BZ87"/>
    </row>
    <row r="88" spans="2:78" ht="18.75">
      <c r="B88" s="363" t="s">
        <v>1736</v>
      </c>
      <c r="C88" s="364">
        <v>8815403000109</v>
      </c>
      <c r="D88" s="365" t="s">
        <v>13</v>
      </c>
      <c r="E88" s="365" t="s">
        <v>615</v>
      </c>
      <c r="F88" s="365" t="s">
        <v>619</v>
      </c>
      <c r="G88" s="366" t="s">
        <v>34</v>
      </c>
      <c r="H88" s="366" t="s">
        <v>1338</v>
      </c>
      <c r="I88" s="366" t="s">
        <v>34</v>
      </c>
      <c r="J88" s="366" t="s">
        <v>611</v>
      </c>
      <c r="K88" s="367" t="s">
        <v>48</v>
      </c>
      <c r="L88" s="368" t="s">
        <v>1421</v>
      </c>
      <c r="M88" s="368" t="s">
        <v>1421</v>
      </c>
      <c r="N88" s="367">
        <v>185779</v>
      </c>
      <c r="O88" s="367" t="s">
        <v>1321</v>
      </c>
      <c r="P88" s="371">
        <v>39214</v>
      </c>
      <c r="Q88" s="372">
        <v>8.2335849999999997</v>
      </c>
      <c r="R88" s="372">
        <v>10.227265701834861</v>
      </c>
      <c r="S88" s="367">
        <v>1</v>
      </c>
      <c r="T88" s="369">
        <v>0.15803378477348029</v>
      </c>
      <c r="U88" s="369">
        <v>1.6635510080018514</v>
      </c>
      <c r="V88" s="369">
        <v>0.16043294010073805</v>
      </c>
      <c r="W88" s="369">
        <v>1.4290967393584622</v>
      </c>
      <c r="X88" s="369">
        <v>0.18603521524030286</v>
      </c>
      <c r="Y88" s="369">
        <v>1.261393599917036</v>
      </c>
      <c r="Z88" s="369">
        <v>0.11048273973038314</v>
      </c>
      <c r="AA88" s="369">
        <v>0.59433886557946614</v>
      </c>
      <c r="AB88" s="369">
        <v>6.9333829100124214E-2</v>
      </c>
      <c r="AC88" s="373">
        <v>0.69477141651187668</v>
      </c>
      <c r="AD88" s="555">
        <v>9489380000144</v>
      </c>
      <c r="AE88" s="370" t="s">
        <v>1862</v>
      </c>
      <c r="AF88" s="370" t="s">
        <v>1839</v>
      </c>
      <c r="AG88" s="374" t="s">
        <v>59</v>
      </c>
      <c r="AH88" s="374" t="s">
        <v>1802</v>
      </c>
      <c r="AI88" s="374">
        <v>10000</v>
      </c>
      <c r="AJ88" s="374">
        <v>5000</v>
      </c>
      <c r="AK88" s="374">
        <v>10000</v>
      </c>
      <c r="AL88" s="691">
        <v>2.5</v>
      </c>
      <c r="AM88" s="691">
        <v>20</v>
      </c>
      <c r="AN88" s="369" t="s">
        <v>1803</v>
      </c>
      <c r="AO88" s="367" t="s">
        <v>1324</v>
      </c>
      <c r="AP88" s="370" t="s">
        <v>1818</v>
      </c>
      <c r="AQ88" s="376" t="s">
        <v>664</v>
      </c>
      <c r="AR88" s="369">
        <v>4.7375000000000004E-3</v>
      </c>
      <c r="AS88" s="369">
        <v>4.7375000000000004E-3</v>
      </c>
      <c r="AT88" s="369" t="s">
        <v>1421</v>
      </c>
      <c r="AW88" s="198"/>
      <c r="AX88" s="198"/>
      <c r="AY88" s="184"/>
      <c r="AZ88" s="184"/>
      <c r="BA88" s="184"/>
      <c r="BB88" s="184"/>
      <c r="BC88" s="184"/>
      <c r="BD88" s="184"/>
      <c r="BE88" s="184"/>
      <c r="BF88" s="184"/>
      <c r="BG88" s="186"/>
      <c r="BH88" s="186"/>
      <c r="BI88" s="199"/>
      <c r="BJ88" s="199"/>
      <c r="BK88" s="199"/>
      <c r="BL88" s="218"/>
      <c r="BM88" s="186"/>
      <c r="BN88" s="186"/>
      <c r="BO88" s="186"/>
      <c r="BP88" s="186"/>
      <c r="BQ88" s="186"/>
      <c r="BR88" s="186"/>
      <c r="BS88" s="186"/>
      <c r="BT88" s="186"/>
      <c r="BU88" s="186"/>
      <c r="BV88" s="189"/>
      <c r="BW88" s="184"/>
      <c r="BX88"/>
      <c r="BZ88"/>
    </row>
    <row r="89" spans="2:78" ht="18.75">
      <c r="B89" s="363" t="s">
        <v>300</v>
      </c>
      <c r="C89" s="364">
        <v>8869576000100</v>
      </c>
      <c r="D89" s="365" t="s">
        <v>14</v>
      </c>
      <c r="E89" s="365" t="s">
        <v>607</v>
      </c>
      <c r="F89" s="365" t="s">
        <v>1421</v>
      </c>
      <c r="G89" s="366" t="s">
        <v>1421</v>
      </c>
      <c r="H89" s="366" t="s">
        <v>34</v>
      </c>
      <c r="I89" s="366" t="s">
        <v>34</v>
      </c>
      <c r="J89" s="366" t="s">
        <v>608</v>
      </c>
      <c r="K89" s="367" t="s">
        <v>48</v>
      </c>
      <c r="L89" s="368" t="s">
        <v>1421</v>
      </c>
      <c r="M89" s="368" t="s">
        <v>34</v>
      </c>
      <c r="N89" s="367">
        <v>187003</v>
      </c>
      <c r="O89" s="367" t="s">
        <v>1321</v>
      </c>
      <c r="P89" s="371">
        <v>39262</v>
      </c>
      <c r="Q89" s="372">
        <v>221.718582</v>
      </c>
      <c r="R89" s="372">
        <v>215.34999825498002</v>
      </c>
      <c r="S89" s="367">
        <v>2</v>
      </c>
      <c r="T89" s="369">
        <v>9.3522014908158368E-3</v>
      </c>
      <c r="U89" s="369">
        <v>9.8446444469979397E-2</v>
      </c>
      <c r="V89" s="369">
        <v>-9.5441336617806738E-2</v>
      </c>
      <c r="W89" s="369">
        <v>-0.85016769545504034</v>
      </c>
      <c r="X89" s="369">
        <v>-9.7090285100439377E-2</v>
      </c>
      <c r="Y89" s="369">
        <v>-0.65831119168282481</v>
      </c>
      <c r="Z89" s="369">
        <v>-2.0879914019432011E-2</v>
      </c>
      <c r="AA89" s="369">
        <v>-0.11232292430464856</v>
      </c>
      <c r="AB89" s="369">
        <v>0.26714483175529952</v>
      </c>
      <c r="AC89" s="373">
        <v>-0.77749254102251142</v>
      </c>
      <c r="AD89" s="555">
        <v>0</v>
      </c>
      <c r="AE89" s="370" t="s">
        <v>1863</v>
      </c>
      <c r="AF89" s="370" t="s">
        <v>1795</v>
      </c>
      <c r="AG89" s="374" t="s">
        <v>1445</v>
      </c>
      <c r="AH89" s="374" t="s">
        <v>1796</v>
      </c>
      <c r="AI89" s="374">
        <v>5000</v>
      </c>
      <c r="AJ89" s="374">
        <v>5000</v>
      </c>
      <c r="AK89" s="374">
        <v>5000</v>
      </c>
      <c r="AL89" s="691">
        <v>2.0499999999999998</v>
      </c>
      <c r="AM89" s="691">
        <v>20</v>
      </c>
      <c r="AN89" s="369" t="s">
        <v>1797</v>
      </c>
      <c r="AO89" s="367" t="s">
        <v>1324</v>
      </c>
      <c r="AP89" s="370" t="s">
        <v>1799</v>
      </c>
      <c r="AQ89" s="376" t="s">
        <v>665</v>
      </c>
      <c r="AR89" s="369">
        <v>5.3333333333333297E-3</v>
      </c>
      <c r="AS89" s="369">
        <v>5.3333333333333297E-3</v>
      </c>
      <c r="AT89" s="369" t="s">
        <v>1421</v>
      </c>
      <c r="AW89" s="198"/>
      <c r="AX89" s="198"/>
      <c r="AY89" s="184"/>
      <c r="AZ89" s="184"/>
      <c r="BA89" s="184"/>
      <c r="BB89" s="184"/>
      <c r="BC89" s="184"/>
      <c r="BD89" s="184"/>
      <c r="BE89" s="184"/>
      <c r="BF89" s="184"/>
      <c r="BG89" s="186"/>
      <c r="BH89" s="186"/>
      <c r="BI89" s="199"/>
      <c r="BJ89" s="199"/>
      <c r="BK89" s="199"/>
      <c r="BL89" s="218"/>
      <c r="BM89" s="186"/>
      <c r="BN89" s="186"/>
      <c r="BO89" s="186"/>
      <c r="BP89" s="186"/>
      <c r="BQ89" s="186"/>
      <c r="BR89" s="186"/>
      <c r="BS89" s="186"/>
      <c r="BT89" s="186"/>
      <c r="BU89" s="186"/>
      <c r="BV89" s="189"/>
      <c r="BW89" s="184"/>
      <c r="BX89"/>
      <c r="BZ89"/>
    </row>
    <row r="90" spans="2:78" ht="18.75">
      <c r="B90" s="363" t="s">
        <v>355</v>
      </c>
      <c r="C90" s="364">
        <v>7420595000183</v>
      </c>
      <c r="D90" s="365" t="s">
        <v>14</v>
      </c>
      <c r="E90" s="365" t="s">
        <v>607</v>
      </c>
      <c r="F90" s="365" t="s">
        <v>1421</v>
      </c>
      <c r="G90" s="366" t="s">
        <v>1421</v>
      </c>
      <c r="H90" s="366" t="s">
        <v>34</v>
      </c>
      <c r="I90" s="366" t="s">
        <v>34</v>
      </c>
      <c r="J90" s="366" t="s">
        <v>608</v>
      </c>
      <c r="K90" s="367" t="s">
        <v>48</v>
      </c>
      <c r="L90" s="368" t="s">
        <v>1421</v>
      </c>
      <c r="M90" s="368" t="s">
        <v>34</v>
      </c>
      <c r="N90" s="367">
        <v>187933</v>
      </c>
      <c r="O90" s="367" t="s">
        <v>1321</v>
      </c>
      <c r="P90" s="371">
        <v>39238</v>
      </c>
      <c r="Q90" s="372">
        <v>18.898288000000001</v>
      </c>
      <c r="R90" s="372">
        <v>21.004007027777785</v>
      </c>
      <c r="S90" s="367">
        <v>3</v>
      </c>
      <c r="T90" s="369">
        <v>0.10845957565771336</v>
      </c>
      <c r="U90" s="369">
        <v>1.1417054693175952</v>
      </c>
      <c r="V90" s="369">
        <v>-1.4654005724023422E-2</v>
      </c>
      <c r="W90" s="369">
        <v>-0.13053423932511832</v>
      </c>
      <c r="X90" s="369">
        <v>-9.7771117021334231E-2</v>
      </c>
      <c r="Y90" s="369">
        <v>-0.66292750600012584</v>
      </c>
      <c r="Z90" s="369">
        <v>-9.9441078940475824E-2</v>
      </c>
      <c r="AA90" s="369">
        <v>-0.53494055445863797</v>
      </c>
      <c r="AB90" s="369">
        <v>0.29695866984690816</v>
      </c>
      <c r="AC90" s="373">
        <v>-0.4273853436712422</v>
      </c>
      <c r="AD90" s="555">
        <v>0</v>
      </c>
      <c r="AE90" s="370" t="s">
        <v>1864</v>
      </c>
      <c r="AF90" s="370" t="s">
        <v>1841</v>
      </c>
      <c r="AG90" s="374" t="s">
        <v>719</v>
      </c>
      <c r="AH90" s="374" t="s">
        <v>1802</v>
      </c>
      <c r="AI90" s="374">
        <v>25000</v>
      </c>
      <c r="AJ90" s="374">
        <v>1000</v>
      </c>
      <c r="AK90" s="374">
        <v>25000</v>
      </c>
      <c r="AL90" s="691">
        <v>2</v>
      </c>
      <c r="AM90" s="691">
        <v>20</v>
      </c>
      <c r="AN90" s="369" t="s">
        <v>666</v>
      </c>
      <c r="AO90" s="367" t="s">
        <v>1324</v>
      </c>
      <c r="AP90" s="370" t="s">
        <v>1799</v>
      </c>
      <c r="AQ90" s="376" t="s">
        <v>681</v>
      </c>
      <c r="AR90" s="369">
        <v>6.0000000000000001E-3</v>
      </c>
      <c r="AS90" s="369">
        <v>6.0000000000000001E-3</v>
      </c>
      <c r="AT90" s="369" t="s">
        <v>1421</v>
      </c>
      <c r="AW90" s="198"/>
      <c r="AX90" s="198"/>
      <c r="AY90" s="184"/>
      <c r="AZ90" s="184"/>
      <c r="BA90" s="184"/>
      <c r="BB90" s="184"/>
      <c r="BC90" s="184"/>
      <c r="BD90" s="184"/>
      <c r="BE90" s="184"/>
      <c r="BF90" s="184"/>
      <c r="BG90" s="186"/>
      <c r="BH90" s="186"/>
      <c r="BI90" s="199"/>
      <c r="BJ90" s="199"/>
      <c r="BK90" s="199"/>
      <c r="BL90" s="218"/>
      <c r="BM90" s="186"/>
      <c r="BN90" s="186"/>
      <c r="BO90" s="186"/>
      <c r="BP90" s="186"/>
      <c r="BQ90" s="186"/>
      <c r="BR90" s="186"/>
      <c r="BS90" s="186"/>
      <c r="BT90" s="186"/>
      <c r="BU90" s="186"/>
      <c r="BV90" s="189"/>
      <c r="BW90" s="184"/>
      <c r="BX90"/>
      <c r="BZ90"/>
    </row>
    <row r="91" spans="2:78" ht="18.75">
      <c r="B91" s="363" t="s">
        <v>760</v>
      </c>
      <c r="C91" s="364"/>
      <c r="D91" s="365" t="s">
        <v>11</v>
      </c>
      <c r="E91" s="365" t="s">
        <v>620</v>
      </c>
      <c r="F91" s="365" t="s">
        <v>663</v>
      </c>
      <c r="G91" s="366" t="s">
        <v>738</v>
      </c>
      <c r="H91" s="366" t="s">
        <v>34</v>
      </c>
      <c r="I91" s="366" t="s">
        <v>1421</v>
      </c>
      <c r="J91" s="366" t="s">
        <v>608</v>
      </c>
      <c r="L91" s="368" t="s">
        <v>1421</v>
      </c>
      <c r="M91" s="368" t="s">
        <v>1418</v>
      </c>
      <c r="N91" s="367">
        <v>187941</v>
      </c>
      <c r="O91" s="367" t="s">
        <v>1321</v>
      </c>
      <c r="P91" s="371"/>
      <c r="S91" s="367"/>
      <c r="U91" s="369"/>
      <c r="W91" s="369"/>
      <c r="Y91" s="369"/>
      <c r="AA91" s="369"/>
      <c r="AD91" s="555">
        <v>0</v>
      </c>
      <c r="AE91" s="370"/>
      <c r="AF91" s="370"/>
      <c r="AG91" s="374" t="s">
        <v>761</v>
      </c>
      <c r="AH91" s="374"/>
      <c r="AI91" s="374">
        <v>1000</v>
      </c>
      <c r="AJ91" s="374">
        <v>1000</v>
      </c>
      <c r="AK91" s="374">
        <v>1000</v>
      </c>
      <c r="AN91" s="369"/>
      <c r="AO91" s="367" t="s">
        <v>1324</v>
      </c>
      <c r="AP91" s="370"/>
      <c r="AR91" s="369">
        <v>0</v>
      </c>
      <c r="AS91" s="369">
        <v>0</v>
      </c>
      <c r="AT91" s="369" t="s">
        <v>1421</v>
      </c>
      <c r="AW91" s="198"/>
      <c r="AX91" s="198"/>
      <c r="AY91" s="184"/>
      <c r="AZ91" s="184"/>
      <c r="BA91" s="184"/>
      <c r="BB91" s="184"/>
      <c r="BC91" s="184"/>
      <c r="BD91" s="184"/>
      <c r="BE91" s="184"/>
      <c r="BF91" s="184"/>
      <c r="BG91" s="186"/>
      <c r="BH91" s="186"/>
      <c r="BI91" s="199"/>
      <c r="BJ91" s="199"/>
      <c r="BK91" s="199"/>
      <c r="BL91" s="218"/>
      <c r="BM91" s="186"/>
      <c r="BN91" s="186"/>
      <c r="BO91" s="186"/>
      <c r="BP91" s="186"/>
      <c r="BQ91" s="186"/>
      <c r="BR91" s="186"/>
      <c r="BS91" s="186"/>
      <c r="BT91" s="186"/>
      <c r="BU91" s="186"/>
      <c r="BV91" s="189"/>
      <c r="BW91" s="184"/>
      <c r="BX91"/>
      <c r="BZ91"/>
    </row>
    <row r="92" spans="2:78" ht="18.75">
      <c r="B92" s="363" t="s">
        <v>78</v>
      </c>
      <c r="C92" s="364">
        <v>575922000127</v>
      </c>
      <c r="D92" s="365" t="s">
        <v>14</v>
      </c>
      <c r="E92" s="365" t="s">
        <v>607</v>
      </c>
      <c r="F92" s="365" t="s">
        <v>1421</v>
      </c>
      <c r="G92" s="366" t="s">
        <v>1421</v>
      </c>
      <c r="H92" s="366" t="s">
        <v>34</v>
      </c>
      <c r="I92" s="366" t="s">
        <v>34</v>
      </c>
      <c r="J92" s="366" t="s">
        <v>608</v>
      </c>
      <c r="K92" s="367" t="s">
        <v>48</v>
      </c>
      <c r="L92" s="368" t="s">
        <v>1421</v>
      </c>
      <c r="M92" s="368" t="s">
        <v>34</v>
      </c>
      <c r="N92" s="367">
        <v>190330</v>
      </c>
      <c r="O92" s="367" t="s">
        <v>1321</v>
      </c>
      <c r="P92" s="371">
        <v>34823</v>
      </c>
      <c r="Q92" s="372">
        <v>28.90898</v>
      </c>
      <c r="R92" s="372">
        <v>39.150525964285713</v>
      </c>
      <c r="S92" s="367">
        <v>2</v>
      </c>
      <c r="T92" s="369">
        <v>-0.14547840926979683</v>
      </c>
      <c r="U92" s="369">
        <v>-1.5313861825821964</v>
      </c>
      <c r="V92" s="369">
        <v>-0.30810475884967159</v>
      </c>
      <c r="W92" s="369">
        <v>-2.744520582720813</v>
      </c>
      <c r="X92" s="369">
        <v>-0.23000471854885463</v>
      </c>
      <c r="Y92" s="369">
        <v>-1.5595245209541979</v>
      </c>
      <c r="Z92" s="369">
        <v>-0.30622516602677485</v>
      </c>
      <c r="AA92" s="369">
        <v>-1.6473298746246243</v>
      </c>
      <c r="AB92" s="369">
        <v>0.22493408103220244</v>
      </c>
      <c r="AC92" s="373">
        <v>-1.8688432378290538</v>
      </c>
      <c r="AD92" s="555">
        <v>0</v>
      </c>
      <c r="AE92" s="370" t="s">
        <v>1865</v>
      </c>
      <c r="AF92" s="370" t="s">
        <v>1865</v>
      </c>
      <c r="AG92" s="374" t="s">
        <v>719</v>
      </c>
      <c r="AH92" s="374" t="s">
        <v>1802</v>
      </c>
      <c r="AI92" s="374">
        <v>1000</v>
      </c>
      <c r="AJ92" s="374">
        <v>100</v>
      </c>
      <c r="AK92" s="374">
        <v>100</v>
      </c>
      <c r="AL92" s="691">
        <v>2</v>
      </c>
      <c r="AM92" s="691">
        <v>0</v>
      </c>
      <c r="AN92" s="369" t="s">
        <v>666</v>
      </c>
      <c r="AO92" s="367" t="s">
        <v>1324</v>
      </c>
      <c r="AP92" s="370" t="s">
        <v>1799</v>
      </c>
      <c r="AQ92" s="376" t="s">
        <v>670</v>
      </c>
      <c r="AR92" s="369">
        <v>4.0000000000000001E-3</v>
      </c>
      <c r="AS92" s="369">
        <v>4.0000000000000001E-3</v>
      </c>
      <c r="AT92" s="369" t="s">
        <v>1421</v>
      </c>
      <c r="AW92" s="198"/>
      <c r="AX92" s="198"/>
      <c r="AY92" s="184"/>
      <c r="AZ92" s="184"/>
      <c r="BA92" s="184"/>
      <c r="BB92" s="184"/>
      <c r="BC92" s="184"/>
      <c r="BD92" s="184"/>
      <c r="BE92" s="184"/>
      <c r="BF92" s="184"/>
      <c r="BG92" s="186"/>
      <c r="BH92" s="186"/>
      <c r="BI92" s="199"/>
      <c r="BJ92" s="199"/>
      <c r="BK92" s="199"/>
      <c r="BL92" s="218"/>
      <c r="BM92" s="186"/>
      <c r="BN92" s="186"/>
      <c r="BO92" s="186"/>
      <c r="BP92" s="186"/>
      <c r="BQ92" s="186"/>
      <c r="BR92" s="186"/>
      <c r="BS92" s="186"/>
      <c r="BT92" s="186"/>
      <c r="BU92" s="186"/>
      <c r="BV92" s="189"/>
      <c r="BW92" s="184"/>
      <c r="BX92"/>
      <c r="BZ92"/>
    </row>
    <row r="93" spans="2:78" ht="18.75">
      <c r="B93" s="363" t="s">
        <v>1015</v>
      </c>
      <c r="C93" s="364">
        <v>8912591000185</v>
      </c>
      <c r="D93" s="365" t="s">
        <v>13</v>
      </c>
      <c r="E93" s="365" t="s">
        <v>615</v>
      </c>
      <c r="F93" s="365" t="s">
        <v>619</v>
      </c>
      <c r="G93" s="366" t="s">
        <v>34</v>
      </c>
      <c r="H93" s="366" t="s">
        <v>1337</v>
      </c>
      <c r="I93" s="366" t="s">
        <v>34</v>
      </c>
      <c r="J93" s="366" t="s">
        <v>611</v>
      </c>
      <c r="K93" s="367" t="s">
        <v>48</v>
      </c>
      <c r="L93" s="368" t="s">
        <v>1421</v>
      </c>
      <c r="M93" s="368" t="s">
        <v>1418</v>
      </c>
      <c r="N93" s="367">
        <v>191663</v>
      </c>
      <c r="O93" s="367" t="s">
        <v>1321</v>
      </c>
      <c r="P93" s="371">
        <v>39260</v>
      </c>
      <c r="Q93" s="372">
        <v>129.70589699999999</v>
      </c>
      <c r="R93" s="372">
        <v>147.58646551587299</v>
      </c>
      <c r="S93" s="367">
        <v>1</v>
      </c>
      <c r="T93" s="369">
        <v>0.11284400531160155</v>
      </c>
      <c r="U93" s="369">
        <v>1.187858400355053</v>
      </c>
      <c r="V93" s="369">
        <v>0.12612238270500042</v>
      </c>
      <c r="W93" s="369">
        <v>1.1234668252707976</v>
      </c>
      <c r="X93" s="369">
        <v>0.13733509485672157</v>
      </c>
      <c r="Y93" s="369">
        <v>0.93118719201899858</v>
      </c>
      <c r="Z93" s="369">
        <v>0.22974255526971454</v>
      </c>
      <c r="AA93" s="369">
        <v>1.2358937695385519</v>
      </c>
      <c r="AB93" s="369">
        <v>1.3954173355979507E-2</v>
      </c>
      <c r="AC93" s="373">
        <v>0.99329461565049537</v>
      </c>
      <c r="AD93" s="555">
        <v>10756521000127</v>
      </c>
      <c r="AE93" s="370" t="s">
        <v>1828</v>
      </c>
      <c r="AF93" s="370" t="s">
        <v>1795</v>
      </c>
      <c r="AG93" s="374" t="s">
        <v>1445</v>
      </c>
      <c r="AH93" s="374" t="s">
        <v>1802</v>
      </c>
      <c r="AI93" s="374">
        <v>100000</v>
      </c>
      <c r="AJ93" s="374">
        <v>50000</v>
      </c>
      <c r="AK93" s="374">
        <v>100000</v>
      </c>
      <c r="AL93" s="691">
        <v>2</v>
      </c>
      <c r="AM93" s="691">
        <v>20</v>
      </c>
      <c r="AN93" s="369" t="s">
        <v>1803</v>
      </c>
      <c r="AO93" s="367" t="s">
        <v>1324</v>
      </c>
      <c r="AP93" s="370" t="s">
        <v>1818</v>
      </c>
      <c r="AQ93" s="376" t="s">
        <v>668</v>
      </c>
      <c r="AR93" s="369">
        <v>2.46666666666667E-3</v>
      </c>
      <c r="AS93" s="369">
        <v>2.46666666666667E-3</v>
      </c>
      <c r="AT93" s="369" t="s">
        <v>1421</v>
      </c>
      <c r="AW93" s="198"/>
      <c r="AX93" s="198"/>
      <c r="AY93" s="184"/>
      <c r="AZ93" s="184"/>
      <c r="BA93" s="184"/>
      <c r="BB93" s="184"/>
      <c r="BC93" s="184"/>
      <c r="BD93" s="184"/>
      <c r="BE93" s="184"/>
      <c r="BF93" s="184"/>
      <c r="BG93" s="186"/>
      <c r="BH93" s="186"/>
      <c r="BI93" s="199"/>
      <c r="BJ93" s="199"/>
      <c r="BK93" s="199"/>
      <c r="BL93" s="218"/>
      <c r="BM93" s="186"/>
      <c r="BN93" s="186"/>
      <c r="BO93" s="186"/>
      <c r="BP93" s="186"/>
      <c r="BQ93" s="186"/>
      <c r="BR93" s="186"/>
      <c r="BS93" s="186"/>
      <c r="BT93" s="186"/>
      <c r="BU93" s="186"/>
      <c r="BV93" s="189"/>
      <c r="BW93" s="184"/>
      <c r="BX93"/>
      <c r="BZ93"/>
    </row>
    <row r="94" spans="2:78" ht="18.75">
      <c r="B94" s="363" t="s">
        <v>1183</v>
      </c>
      <c r="C94" s="364">
        <v>8912569000135</v>
      </c>
      <c r="D94" s="365" t="s">
        <v>14</v>
      </c>
      <c r="E94" s="365" t="s">
        <v>607</v>
      </c>
      <c r="F94" s="365" t="s">
        <v>1421</v>
      </c>
      <c r="G94" s="366" t="s">
        <v>1421</v>
      </c>
      <c r="H94" s="366" t="s">
        <v>34</v>
      </c>
      <c r="I94" s="366" t="s">
        <v>34</v>
      </c>
      <c r="J94" s="366" t="s">
        <v>608</v>
      </c>
      <c r="K94" s="367" t="s">
        <v>48</v>
      </c>
      <c r="L94" s="368" t="s">
        <v>1421</v>
      </c>
      <c r="M94" s="368" t="s">
        <v>34</v>
      </c>
      <c r="N94" s="367">
        <v>191876</v>
      </c>
      <c r="O94" s="367" t="s">
        <v>1324</v>
      </c>
      <c r="P94" s="371">
        <v>39260</v>
      </c>
      <c r="Q94" s="372">
        <v>74.477982999999995</v>
      </c>
      <c r="R94" s="372">
        <v>106.32168121428573</v>
      </c>
      <c r="S94" s="367">
        <v>2</v>
      </c>
      <c r="T94" s="369">
        <v>0.14349061172486199</v>
      </c>
      <c r="U94" s="369">
        <v>1.5104615264125059</v>
      </c>
      <c r="V94" s="369">
        <v>2.5339804070945604E-2</v>
      </c>
      <c r="W94" s="369">
        <v>0.22572067401514917</v>
      </c>
      <c r="X94" s="369">
        <v>0.16305268067918921</v>
      </c>
      <c r="Y94" s="369">
        <v>1.1055627698894295</v>
      </c>
      <c r="Z94" s="369">
        <v>0.12035636755268175</v>
      </c>
      <c r="AA94" s="369">
        <v>0.64745377541406557</v>
      </c>
      <c r="AB94" s="369">
        <v>0.19971733679671069</v>
      </c>
      <c r="AC94" s="373">
        <v>-0.4352249772997091</v>
      </c>
      <c r="AD94" s="555">
        <v>32318881000180</v>
      </c>
      <c r="AE94" s="370" t="s">
        <v>1847</v>
      </c>
      <c r="AF94" s="370" t="s">
        <v>1795</v>
      </c>
      <c r="AG94" s="374" t="s">
        <v>1445</v>
      </c>
      <c r="AH94" s="374" t="s">
        <v>1802</v>
      </c>
      <c r="AI94" s="374">
        <v>20000</v>
      </c>
      <c r="AJ94" s="374">
        <v>5000</v>
      </c>
      <c r="AK94" s="374">
        <v>5000</v>
      </c>
      <c r="AL94" s="691">
        <v>3.5</v>
      </c>
      <c r="AM94" s="691">
        <v>0</v>
      </c>
      <c r="AN94" s="369" t="s">
        <v>666</v>
      </c>
      <c r="AO94" s="367" t="s">
        <v>1324</v>
      </c>
      <c r="AP94" s="370" t="s">
        <v>1799</v>
      </c>
      <c r="AQ94" s="376" t="s">
        <v>670</v>
      </c>
      <c r="AR94" s="369">
        <v>6.8900000000000003E-3</v>
      </c>
      <c r="AS94" s="369">
        <v>6.8900000000000003E-3</v>
      </c>
      <c r="AT94" s="369" t="s">
        <v>1421</v>
      </c>
      <c r="AW94" s="198"/>
      <c r="AX94" s="198"/>
      <c r="AY94" s="184"/>
      <c r="AZ94" s="184"/>
      <c r="BA94" s="184"/>
      <c r="BB94" s="184"/>
      <c r="BC94" s="184"/>
      <c r="BD94" s="184"/>
      <c r="BE94" s="184"/>
      <c r="BF94" s="184"/>
      <c r="BG94" s="186"/>
      <c r="BH94" s="186"/>
      <c r="BI94" s="199"/>
      <c r="BJ94" s="199"/>
      <c r="BK94" s="199"/>
      <c r="BL94" s="218"/>
      <c r="BM94" s="186"/>
      <c r="BN94" s="186"/>
      <c r="BO94" s="186"/>
      <c r="BP94" s="186"/>
      <c r="BQ94" s="186"/>
      <c r="BR94" s="186"/>
      <c r="BS94" s="186"/>
      <c r="BT94" s="186"/>
      <c r="BU94" s="186"/>
      <c r="BV94" s="189"/>
      <c r="BW94" s="184"/>
      <c r="BX94"/>
      <c r="BZ94"/>
    </row>
    <row r="95" spans="2:78" ht="18.75">
      <c r="B95" s="363" t="s">
        <v>600</v>
      </c>
      <c r="C95" s="364">
        <v>8940189000104</v>
      </c>
      <c r="D95" s="365" t="s">
        <v>14</v>
      </c>
      <c r="E95" s="365" t="s">
        <v>607</v>
      </c>
      <c r="F95" s="365" t="s">
        <v>1421</v>
      </c>
      <c r="G95" s="366" t="s">
        <v>1421</v>
      </c>
      <c r="H95" s="366" t="s">
        <v>34</v>
      </c>
      <c r="I95" s="366" t="s">
        <v>34</v>
      </c>
      <c r="J95" s="366" t="s">
        <v>608</v>
      </c>
      <c r="K95" s="367" t="s">
        <v>48</v>
      </c>
      <c r="L95" s="368" t="s">
        <v>1339</v>
      </c>
      <c r="M95" s="368" t="s">
        <v>1418</v>
      </c>
      <c r="N95" s="367">
        <v>195571</v>
      </c>
      <c r="O95" s="367" t="s">
        <v>1324</v>
      </c>
      <c r="P95" s="371">
        <v>39325</v>
      </c>
      <c r="Q95" s="372">
        <v>52.305489999999999</v>
      </c>
      <c r="R95" s="372">
        <v>82.327550499999973</v>
      </c>
      <c r="S95" s="367">
        <v>2</v>
      </c>
      <c r="T95" s="369">
        <v>-0.10862932701269934</v>
      </c>
      <c r="U95" s="369">
        <v>-1.1434923659492322</v>
      </c>
      <c r="V95" s="369">
        <v>-0.26410985306218127</v>
      </c>
      <c r="W95" s="369">
        <v>-2.3526249011369296</v>
      </c>
      <c r="X95" s="369">
        <v>-0.24340462612981417</v>
      </c>
      <c r="Y95" s="369">
        <v>-1.6503812850365733</v>
      </c>
      <c r="Z95" s="369">
        <v>-0.13419824494487731</v>
      </c>
      <c r="AA95" s="369">
        <v>-0.7219157748797177</v>
      </c>
      <c r="AB95" s="369">
        <v>0.2584973267920993</v>
      </c>
      <c r="AC95" s="373">
        <v>-1.4559981535497142</v>
      </c>
      <c r="AD95" s="555">
        <v>8927452000125</v>
      </c>
      <c r="AE95" s="370" t="s">
        <v>1866</v>
      </c>
      <c r="AF95" s="370" t="s">
        <v>1795</v>
      </c>
      <c r="AG95" s="374" t="s">
        <v>1444</v>
      </c>
      <c r="AH95" s="374" t="s">
        <v>1796</v>
      </c>
      <c r="AI95" s="374">
        <v>100000</v>
      </c>
      <c r="AJ95" s="374">
        <v>10000</v>
      </c>
      <c r="AK95" s="374">
        <v>100000</v>
      </c>
      <c r="AL95" s="691">
        <v>1.8</v>
      </c>
      <c r="AM95" s="691">
        <v>20</v>
      </c>
      <c r="AN95" s="369" t="s">
        <v>1846</v>
      </c>
      <c r="AO95" s="367" t="s">
        <v>1324</v>
      </c>
      <c r="AP95" s="370" t="s">
        <v>1799</v>
      </c>
      <c r="AQ95" s="376" t="s">
        <v>659</v>
      </c>
      <c r="AR95" s="369">
        <v>2.16666666666667E-3</v>
      </c>
      <c r="AS95" s="369">
        <v>2.16666666666667E-3</v>
      </c>
      <c r="AT95" s="369" t="s">
        <v>1421</v>
      </c>
      <c r="AW95" s="198"/>
      <c r="AX95" s="198"/>
      <c r="AY95" s="184"/>
      <c r="AZ95" s="184"/>
      <c r="BA95" s="184"/>
      <c r="BB95" s="184"/>
      <c r="BC95" s="184"/>
      <c r="BD95" s="184"/>
      <c r="BE95" s="184"/>
      <c r="BF95" s="184"/>
      <c r="BG95" s="186"/>
      <c r="BH95" s="186"/>
      <c r="BI95" s="199"/>
      <c r="BJ95" s="199"/>
      <c r="BK95" s="199"/>
      <c r="BL95" s="218"/>
      <c r="BM95" s="186"/>
      <c r="BN95" s="186"/>
      <c r="BO95" s="186"/>
      <c r="BP95" s="186"/>
      <c r="BQ95" s="186"/>
      <c r="BR95" s="186"/>
      <c r="BS95" s="186"/>
      <c r="BT95" s="186"/>
      <c r="BU95" s="186"/>
      <c r="BV95" s="189"/>
      <c r="BW95" s="184"/>
      <c r="BX95"/>
      <c r="BZ95"/>
    </row>
    <row r="96" spans="2:78" ht="18.75">
      <c r="B96" s="363" t="s">
        <v>333</v>
      </c>
      <c r="C96" s="364">
        <v>9068336000160</v>
      </c>
      <c r="D96" s="365" t="s">
        <v>13</v>
      </c>
      <c r="E96" s="365" t="s">
        <v>616</v>
      </c>
      <c r="F96" s="365" t="s">
        <v>617</v>
      </c>
      <c r="G96" s="366" t="s">
        <v>34</v>
      </c>
      <c r="H96" s="366" t="s">
        <v>1338</v>
      </c>
      <c r="I96" s="366" t="s">
        <v>34</v>
      </c>
      <c r="J96" s="366" t="s">
        <v>608</v>
      </c>
      <c r="K96" s="367" t="s">
        <v>48</v>
      </c>
      <c r="L96" s="368" t="s">
        <v>1421</v>
      </c>
      <c r="M96" s="368" t="s">
        <v>34</v>
      </c>
      <c r="N96" s="367">
        <v>196517</v>
      </c>
      <c r="O96" s="367" t="s">
        <v>1321</v>
      </c>
      <c r="P96" s="371">
        <v>39372</v>
      </c>
      <c r="Q96" s="372">
        <v>24.062628</v>
      </c>
      <c r="R96" s="372">
        <v>34.56718003571428</v>
      </c>
      <c r="S96" s="367">
        <v>1</v>
      </c>
      <c r="T96" s="369">
        <v>8.7700883521921957E-2</v>
      </c>
      <c r="U96" s="369">
        <v>0.92318799676073393</v>
      </c>
      <c r="V96" s="369">
        <v>-1.2594970029865094E-2</v>
      </c>
      <c r="W96" s="369">
        <v>-0.11219286133318797</v>
      </c>
      <c r="X96" s="369">
        <v>-6.3220724317392785E-2</v>
      </c>
      <c r="Y96" s="369">
        <v>-0.42866194410058273</v>
      </c>
      <c r="Z96" s="369">
        <v>-0.14555376509352702</v>
      </c>
      <c r="AA96" s="369">
        <v>-0.78300248380532222</v>
      </c>
      <c r="AB96" s="369">
        <v>0.10977133146273206</v>
      </c>
      <c r="AC96" s="373">
        <v>-1.1374258270421636</v>
      </c>
      <c r="AD96" s="555">
        <v>11695287000138</v>
      </c>
      <c r="AE96" s="370" t="s">
        <v>1867</v>
      </c>
      <c r="AF96" s="370" t="s">
        <v>1841</v>
      </c>
      <c r="AG96" s="374" t="s">
        <v>719</v>
      </c>
      <c r="AH96" s="374" t="s">
        <v>1802</v>
      </c>
      <c r="AI96" s="374">
        <v>1000</v>
      </c>
      <c r="AJ96" s="374">
        <v>1000</v>
      </c>
      <c r="AK96" s="374">
        <v>1000</v>
      </c>
      <c r="AL96" s="691">
        <v>1.35</v>
      </c>
      <c r="AM96" s="691">
        <v>20</v>
      </c>
      <c r="AN96" s="369" t="s">
        <v>1803</v>
      </c>
      <c r="AO96" s="367" t="s">
        <v>1324</v>
      </c>
      <c r="AP96" s="370" t="s">
        <v>1818</v>
      </c>
      <c r="AQ96" s="376" t="s">
        <v>668</v>
      </c>
      <c r="AR96" s="369">
        <v>4.0499999999999998E-3</v>
      </c>
      <c r="AS96" s="369">
        <v>4.0499999999999998E-3</v>
      </c>
      <c r="AT96" s="369" t="s">
        <v>1421</v>
      </c>
      <c r="AW96" s="198"/>
      <c r="AX96" s="198"/>
      <c r="AY96" s="184"/>
      <c r="AZ96" s="184"/>
      <c r="BA96" s="184"/>
      <c r="BB96" s="184"/>
      <c r="BC96" s="184"/>
      <c r="BD96" s="184"/>
      <c r="BE96" s="184"/>
      <c r="BF96" s="184"/>
      <c r="BG96" s="186"/>
      <c r="BH96" s="186"/>
      <c r="BI96" s="199"/>
      <c r="BJ96" s="199"/>
      <c r="BK96" s="199"/>
      <c r="BL96" s="218"/>
      <c r="BM96" s="186"/>
      <c r="BN96" s="186"/>
      <c r="BO96" s="186"/>
      <c r="BP96" s="186"/>
      <c r="BQ96" s="186"/>
      <c r="BR96" s="186"/>
      <c r="BS96" s="186"/>
      <c r="BT96" s="186"/>
      <c r="BU96" s="186"/>
      <c r="BV96" s="189"/>
      <c r="BW96" s="184"/>
      <c r="BX96"/>
      <c r="BZ96"/>
    </row>
    <row r="97" spans="2:78" ht="18.75">
      <c r="B97" s="363" t="s">
        <v>1089</v>
      </c>
      <c r="C97" s="364">
        <v>8771538000101</v>
      </c>
      <c r="D97" s="365" t="s">
        <v>13</v>
      </c>
      <c r="E97" s="365" t="s">
        <v>616</v>
      </c>
      <c r="F97" s="365" t="s">
        <v>619</v>
      </c>
      <c r="G97" s="366" t="s">
        <v>34</v>
      </c>
      <c r="H97" s="366" t="s">
        <v>865</v>
      </c>
      <c r="I97" s="366" t="s">
        <v>34</v>
      </c>
      <c r="J97" s="366" t="s">
        <v>1421</v>
      </c>
      <c r="K97" s="367" t="s">
        <v>48</v>
      </c>
      <c r="L97" s="368" t="s">
        <v>1421</v>
      </c>
      <c r="M97" s="368" t="s">
        <v>34</v>
      </c>
      <c r="N97" s="367">
        <v>198889</v>
      </c>
      <c r="O97" s="367" t="s">
        <v>1321</v>
      </c>
      <c r="P97" s="371">
        <v>39324</v>
      </c>
      <c r="Q97" s="372">
        <v>422.81699600000002</v>
      </c>
      <c r="R97" s="372">
        <v>428.86661233864561</v>
      </c>
      <c r="S97" s="367">
        <v>1</v>
      </c>
      <c r="T97" s="369">
        <v>0.16410318479585317</v>
      </c>
      <c r="U97" s="369">
        <v>1.7274408688924021</v>
      </c>
      <c r="V97" s="369">
        <v>0.12492570241277345</v>
      </c>
      <c r="W97" s="369">
        <v>1.1128070947777811</v>
      </c>
      <c r="X97" s="369">
        <v>0.19706066261913002</v>
      </c>
      <c r="Y97" s="369">
        <v>1.3361505686012194</v>
      </c>
      <c r="Z97" s="369">
        <v>0.32344981791645155</v>
      </c>
      <c r="AA97" s="369">
        <v>1.7399894166408183</v>
      </c>
      <c r="AB97" s="369">
        <v>6.4927258833359994E-2</v>
      </c>
      <c r="AC97" s="373">
        <v>0.19504789198977054</v>
      </c>
      <c r="AD97" s="555">
        <v>8817456000150</v>
      </c>
      <c r="AE97" s="370" t="s">
        <v>1868</v>
      </c>
      <c r="AF97" s="370" t="s">
        <v>1839</v>
      </c>
      <c r="AG97" s="374" t="s">
        <v>59</v>
      </c>
      <c r="AH97" s="374" t="s">
        <v>1802</v>
      </c>
      <c r="AI97" s="374">
        <v>25000</v>
      </c>
      <c r="AJ97" s="374">
        <v>1000</v>
      </c>
      <c r="AK97" s="374">
        <v>1000</v>
      </c>
      <c r="AL97" s="691">
        <v>2.2000000000000002</v>
      </c>
      <c r="AM97" s="691">
        <v>20</v>
      </c>
      <c r="AN97" s="369" t="s">
        <v>1803</v>
      </c>
      <c r="AO97" s="367" t="s">
        <v>1324</v>
      </c>
      <c r="AP97" s="370" t="s">
        <v>1818</v>
      </c>
      <c r="AQ97" s="376" t="s">
        <v>664</v>
      </c>
      <c r="AR97" s="369">
        <v>5.3333333333333297E-3</v>
      </c>
      <c r="AS97" s="369">
        <v>5.3333333333333297E-3</v>
      </c>
      <c r="AT97" s="369" t="s">
        <v>1421</v>
      </c>
      <c r="AW97" s="198"/>
      <c r="AX97" s="198"/>
      <c r="AY97" s="184"/>
      <c r="AZ97" s="184"/>
      <c r="BA97" s="184"/>
      <c r="BB97" s="184"/>
      <c r="BC97" s="184"/>
      <c r="BD97" s="184"/>
      <c r="BE97" s="184"/>
      <c r="BF97" s="184"/>
      <c r="BG97" s="186"/>
      <c r="BH97" s="186"/>
      <c r="BI97" s="199"/>
      <c r="BJ97" s="199"/>
      <c r="BK97" s="199"/>
      <c r="BL97" s="218"/>
      <c r="BM97" s="186"/>
      <c r="BN97" s="186"/>
      <c r="BO97" s="186"/>
      <c r="BP97" s="186"/>
      <c r="BQ97" s="186"/>
      <c r="BR97" s="186"/>
      <c r="BS97" s="186"/>
      <c r="BT97" s="186"/>
      <c r="BU97" s="186"/>
      <c r="BV97" s="189"/>
      <c r="BW97" s="184"/>
      <c r="BX97"/>
      <c r="BZ97"/>
    </row>
    <row r="98" spans="2:78" ht="18.75">
      <c r="B98" s="363" t="s">
        <v>826</v>
      </c>
      <c r="C98" s="364">
        <v>7187751000108</v>
      </c>
      <c r="D98" s="365" t="s">
        <v>14</v>
      </c>
      <c r="E98" s="365" t="s">
        <v>607</v>
      </c>
      <c r="F98" s="365" t="s">
        <v>1421</v>
      </c>
      <c r="G98" s="366" t="s">
        <v>1421</v>
      </c>
      <c r="H98" s="366" t="s">
        <v>34</v>
      </c>
      <c r="I98" s="366" t="s">
        <v>34</v>
      </c>
      <c r="J98" s="366" t="s">
        <v>608</v>
      </c>
      <c r="K98" s="367" t="s">
        <v>48</v>
      </c>
      <c r="L98" s="368" t="s">
        <v>1421</v>
      </c>
      <c r="M98" s="368" t="s">
        <v>1418</v>
      </c>
      <c r="N98" s="367">
        <v>198935</v>
      </c>
      <c r="O98" s="367" t="s">
        <v>1321</v>
      </c>
      <c r="P98" s="371">
        <v>39418</v>
      </c>
      <c r="Q98" s="372">
        <v>22.054677000000002</v>
      </c>
      <c r="R98" s="372">
        <v>26.790684285714303</v>
      </c>
      <c r="S98" s="367">
        <v>2</v>
      </c>
      <c r="T98" s="369">
        <v>-3.5910799030713703E-2</v>
      </c>
      <c r="U98" s="369">
        <v>-0.37801692854046354</v>
      </c>
      <c r="V98" s="369">
        <v>-0.14809615694899125</v>
      </c>
      <c r="W98" s="369">
        <v>-1.3192037425383367</v>
      </c>
      <c r="X98" s="369">
        <v>-6.5541472830545455E-2</v>
      </c>
      <c r="Y98" s="369">
        <v>-0.44439755263967812</v>
      </c>
      <c r="Z98" s="369">
        <v>-8.2889891270436222E-2</v>
      </c>
      <c r="AA98" s="369">
        <v>-0.44590389472509073</v>
      </c>
      <c r="AB98" s="369">
        <v>0.2170714695427281</v>
      </c>
      <c r="AC98" s="373">
        <v>-1.1994111199509574</v>
      </c>
      <c r="AD98" s="555">
        <v>0</v>
      </c>
      <c r="AE98" s="370" t="s">
        <v>1805</v>
      </c>
      <c r="AF98" s="370" t="s">
        <v>1841</v>
      </c>
      <c r="AG98" s="374" t="s">
        <v>719</v>
      </c>
      <c r="AH98" s="374" t="s">
        <v>1802</v>
      </c>
      <c r="AI98" s="374">
        <v>1000</v>
      </c>
      <c r="AJ98" s="374">
        <v>100</v>
      </c>
      <c r="AK98" s="374">
        <v>100</v>
      </c>
      <c r="AL98" s="691">
        <v>1</v>
      </c>
      <c r="AM98" s="691">
        <v>0</v>
      </c>
      <c r="AN98" s="369" t="s">
        <v>1807</v>
      </c>
      <c r="AO98" s="367" t="s">
        <v>1324</v>
      </c>
      <c r="AP98" s="370" t="s">
        <v>1799</v>
      </c>
      <c r="AQ98" s="376" t="s">
        <v>682</v>
      </c>
      <c r="AR98" s="369">
        <v>0</v>
      </c>
      <c r="AS98" s="369">
        <v>0</v>
      </c>
      <c r="AT98" s="369" t="s">
        <v>1421</v>
      </c>
      <c r="AW98" s="198"/>
      <c r="AX98" s="198"/>
      <c r="AY98" s="184"/>
      <c r="AZ98" s="184"/>
      <c r="BA98" s="184"/>
      <c r="BB98" s="184"/>
      <c r="BC98" s="184"/>
      <c r="BD98" s="184"/>
      <c r="BE98" s="184"/>
      <c r="BF98" s="184"/>
      <c r="BG98" s="186"/>
      <c r="BH98" s="186"/>
      <c r="BI98" s="199"/>
      <c r="BJ98" s="199"/>
      <c r="BK98" s="199"/>
      <c r="BL98" s="218"/>
      <c r="BM98" s="186"/>
      <c r="BN98" s="186"/>
      <c r="BO98" s="186"/>
      <c r="BP98" s="186"/>
      <c r="BQ98" s="186"/>
      <c r="BR98" s="186"/>
      <c r="BS98" s="186"/>
      <c r="BT98" s="186"/>
      <c r="BU98" s="186"/>
      <c r="BV98" s="189"/>
      <c r="BW98" s="184"/>
      <c r="BX98"/>
      <c r="BZ98"/>
    </row>
    <row r="99" spans="2:78" ht="18.75">
      <c r="B99" s="363" t="s">
        <v>106</v>
      </c>
      <c r="C99" s="364">
        <v>9141893000160</v>
      </c>
      <c r="D99" s="365" t="s">
        <v>13</v>
      </c>
      <c r="E99" s="365" t="s">
        <v>616</v>
      </c>
      <c r="F99" s="365" t="s">
        <v>617</v>
      </c>
      <c r="G99" s="366" t="s">
        <v>34</v>
      </c>
      <c r="H99" s="366" t="s">
        <v>1337</v>
      </c>
      <c r="I99" s="366" t="s">
        <v>34</v>
      </c>
      <c r="J99" s="366" t="s">
        <v>608</v>
      </c>
      <c r="K99" s="367" t="s">
        <v>48</v>
      </c>
      <c r="L99" s="368" t="s">
        <v>1421</v>
      </c>
      <c r="M99" s="368" t="s">
        <v>34</v>
      </c>
      <c r="N99" s="367">
        <v>198978</v>
      </c>
      <c r="O99" s="367" t="s">
        <v>1321</v>
      </c>
      <c r="P99" s="371">
        <v>39418</v>
      </c>
      <c r="Q99" s="372">
        <v>28.705742999999998</v>
      </c>
      <c r="R99" s="372">
        <v>39.054931373015869</v>
      </c>
      <c r="S99" s="367">
        <v>1</v>
      </c>
      <c r="T99" s="369">
        <v>7.9418498157502349E-2</v>
      </c>
      <c r="U99" s="369">
        <v>0.83600302842381069</v>
      </c>
      <c r="V99" s="369">
        <v>9.9660159665265757E-2</v>
      </c>
      <c r="W99" s="369">
        <v>0.8877479221670127</v>
      </c>
      <c r="X99" s="369">
        <v>0.11219472246056705</v>
      </c>
      <c r="Y99" s="369">
        <v>0.76072535338765257</v>
      </c>
      <c r="Z99" s="369">
        <v>0.11092622555603704</v>
      </c>
      <c r="AA99" s="369">
        <v>0.59672458540468909</v>
      </c>
      <c r="AB99" s="369">
        <v>2.4704849973971724E-2</v>
      </c>
      <c r="AC99" s="373">
        <v>-0.51008679642512711</v>
      </c>
      <c r="AD99" s="555">
        <v>13812152000130</v>
      </c>
      <c r="AE99" s="370" t="s">
        <v>1844</v>
      </c>
      <c r="AF99" s="370" t="s">
        <v>1795</v>
      </c>
      <c r="AG99" s="374" t="s">
        <v>1445</v>
      </c>
      <c r="AH99" s="374" t="s">
        <v>1802</v>
      </c>
      <c r="AI99" s="374">
        <v>1000</v>
      </c>
      <c r="AJ99" s="374">
        <v>500</v>
      </c>
      <c r="AK99" s="374">
        <v>500</v>
      </c>
      <c r="AL99" s="691">
        <v>2</v>
      </c>
      <c r="AM99" s="691">
        <v>20</v>
      </c>
      <c r="AN99" s="369" t="s">
        <v>1803</v>
      </c>
      <c r="AO99" s="367" t="s">
        <v>1324</v>
      </c>
      <c r="AP99" s="370" t="s">
        <v>1818</v>
      </c>
      <c r="AQ99" s="376" t="s">
        <v>668</v>
      </c>
      <c r="AR99" s="369">
        <v>4.0000000000000001E-3</v>
      </c>
      <c r="AS99" s="369">
        <v>4.0000000000000001E-3</v>
      </c>
      <c r="AT99" s="369" t="s">
        <v>1421</v>
      </c>
      <c r="AW99" s="198"/>
      <c r="AX99" s="198"/>
      <c r="AY99" s="184"/>
      <c r="AZ99" s="184"/>
      <c r="BA99" s="184"/>
      <c r="BB99" s="184"/>
      <c r="BC99" s="184"/>
      <c r="BD99" s="184"/>
      <c r="BE99" s="184"/>
      <c r="BF99" s="184"/>
      <c r="BG99" s="186"/>
      <c r="BH99" s="186"/>
      <c r="BI99" s="199"/>
      <c r="BJ99" s="199"/>
      <c r="BK99" s="199"/>
      <c r="BL99" s="218"/>
      <c r="BM99" s="186"/>
      <c r="BN99" s="186"/>
      <c r="BO99" s="186"/>
      <c r="BP99" s="186"/>
      <c r="BQ99" s="186"/>
      <c r="BR99" s="186"/>
      <c r="BS99" s="186"/>
      <c r="BT99" s="186"/>
      <c r="BU99" s="186"/>
      <c r="BV99" s="189"/>
      <c r="BW99" s="184"/>
      <c r="BX99"/>
      <c r="BZ99"/>
    </row>
    <row r="100" spans="2:78" ht="18.75">
      <c r="B100" s="363" t="s">
        <v>216</v>
      </c>
      <c r="C100" s="364">
        <v>9143435000160</v>
      </c>
      <c r="D100" s="365" t="s">
        <v>14</v>
      </c>
      <c r="E100" s="365" t="s">
        <v>607</v>
      </c>
      <c r="F100" s="365" t="s">
        <v>1421</v>
      </c>
      <c r="G100" s="366" t="s">
        <v>1421</v>
      </c>
      <c r="H100" s="366" t="s">
        <v>34</v>
      </c>
      <c r="I100" s="366" t="s">
        <v>34</v>
      </c>
      <c r="J100" s="366" t="s">
        <v>608</v>
      </c>
      <c r="K100" s="367" t="s">
        <v>48</v>
      </c>
      <c r="L100" s="368" t="s">
        <v>1421</v>
      </c>
      <c r="M100" s="368" t="s">
        <v>1418</v>
      </c>
      <c r="N100" s="367">
        <v>199567</v>
      </c>
      <c r="O100" s="367" t="s">
        <v>1324</v>
      </c>
      <c r="P100" s="371">
        <v>39414</v>
      </c>
      <c r="Q100" s="372">
        <v>349.427528</v>
      </c>
      <c r="R100" s="372">
        <v>347.07539271825402</v>
      </c>
      <c r="S100" s="367">
        <v>2</v>
      </c>
      <c r="T100" s="369">
        <v>8.1594907522596571E-2</v>
      </c>
      <c r="U100" s="369">
        <v>0.85891311691100813</v>
      </c>
      <c r="V100" s="369">
        <v>3.5238285180140716E-2</v>
      </c>
      <c r="W100" s="369">
        <v>0.31389388251503497</v>
      </c>
      <c r="X100" s="369">
        <v>0.50739267264414067</v>
      </c>
      <c r="Y100" s="369">
        <v>3.4403264408375507</v>
      </c>
      <c r="Z100" s="369">
        <v>0.53527862587845432</v>
      </c>
      <c r="AA100" s="369">
        <v>2.8795166742778306</v>
      </c>
      <c r="AB100" s="369">
        <v>0.2247606272630264</v>
      </c>
      <c r="AC100" s="373">
        <v>-0.34269121421508947</v>
      </c>
      <c r="AD100" s="555">
        <v>0</v>
      </c>
      <c r="AE100" s="370" t="s">
        <v>1869</v>
      </c>
      <c r="AF100" s="370" t="s">
        <v>1795</v>
      </c>
      <c r="AG100" s="374" t="s">
        <v>1445</v>
      </c>
      <c r="AH100" s="374" t="s">
        <v>1802</v>
      </c>
      <c r="AI100" s="374">
        <v>5000</v>
      </c>
      <c r="AJ100" s="374">
        <v>1000</v>
      </c>
      <c r="AK100" s="374">
        <v>5000</v>
      </c>
      <c r="AL100" s="691">
        <v>2.2000000000000002</v>
      </c>
      <c r="AM100" s="691">
        <v>15</v>
      </c>
      <c r="AN100" s="369" t="s">
        <v>666</v>
      </c>
      <c r="AO100" s="367" t="s">
        <v>1324</v>
      </c>
      <c r="AP100" s="370" t="s">
        <v>1799</v>
      </c>
      <c r="AQ100" s="376" t="s">
        <v>665</v>
      </c>
      <c r="AR100" s="369">
        <v>3.3333333333333301E-3</v>
      </c>
      <c r="AS100" s="369">
        <v>3.3333333333333301E-3</v>
      </c>
      <c r="AT100" s="369" t="s">
        <v>1421</v>
      </c>
      <c r="AW100" s="198"/>
      <c r="AX100" s="198"/>
      <c r="AY100" s="184"/>
      <c r="AZ100" s="184"/>
      <c r="BA100" s="184"/>
      <c r="BB100" s="184"/>
      <c r="BC100" s="184"/>
      <c r="BD100" s="184"/>
      <c r="BE100" s="184"/>
      <c r="BF100" s="184"/>
      <c r="BG100" s="186"/>
      <c r="BH100" s="186"/>
      <c r="BI100" s="199"/>
      <c r="BJ100" s="199"/>
      <c r="BK100" s="199"/>
      <c r="BL100" s="218"/>
      <c r="BM100" s="186"/>
      <c r="BN100" s="186"/>
      <c r="BO100" s="186"/>
      <c r="BP100" s="186"/>
      <c r="BQ100" s="186"/>
      <c r="BR100" s="186"/>
      <c r="BS100" s="186"/>
      <c r="BT100" s="186"/>
      <c r="BU100" s="186"/>
      <c r="BV100" s="189"/>
      <c r="BW100" s="184"/>
      <c r="BX100"/>
      <c r="BZ100"/>
    </row>
    <row r="101" spans="2:78" ht="18.75">
      <c r="B101" s="363" t="s">
        <v>884</v>
      </c>
      <c r="C101" s="364">
        <v>9083868000177</v>
      </c>
      <c r="D101" s="365" t="s">
        <v>13</v>
      </c>
      <c r="E101" s="365" t="s">
        <v>616</v>
      </c>
      <c r="F101" s="365" t="s">
        <v>617</v>
      </c>
      <c r="G101" s="366" t="s">
        <v>34</v>
      </c>
      <c r="H101" s="366" t="s">
        <v>1337</v>
      </c>
      <c r="I101" s="366" t="s">
        <v>34</v>
      </c>
      <c r="J101" s="366" t="s">
        <v>608</v>
      </c>
      <c r="K101" s="367" t="s">
        <v>48</v>
      </c>
      <c r="L101" s="368" t="s">
        <v>1421</v>
      </c>
      <c r="M101" s="368" t="s">
        <v>34</v>
      </c>
      <c r="N101" s="367">
        <v>200565</v>
      </c>
      <c r="O101" s="367" t="s">
        <v>1324</v>
      </c>
      <c r="P101" s="371">
        <v>39417</v>
      </c>
      <c r="Q101" s="372">
        <v>5.1696600000000004</v>
      </c>
      <c r="R101" s="372">
        <v>8.1119318888888934</v>
      </c>
      <c r="S101" s="367">
        <v>1</v>
      </c>
      <c r="T101" s="369">
        <v>3.1965938293119667E-2</v>
      </c>
      <c r="U101" s="369">
        <v>0.33649114298860894</v>
      </c>
      <c r="V101" s="369">
        <v>2.7745382864503343E-2</v>
      </c>
      <c r="W101" s="369">
        <v>0.24714897176986575</v>
      </c>
      <c r="X101" s="369">
        <v>6.0531799290557187E-2</v>
      </c>
      <c r="Y101" s="369">
        <v>0.41042995068403543</v>
      </c>
      <c r="Z101" s="369">
        <v>6.2843889365691075E-2</v>
      </c>
      <c r="AA101" s="369">
        <v>0.33806697775014333</v>
      </c>
      <c r="AB101" s="369">
        <v>5.337440681475341E-2</v>
      </c>
      <c r="AC101" s="373">
        <v>-1.5834629295924569</v>
      </c>
      <c r="AD101" s="555">
        <v>0</v>
      </c>
      <c r="AE101" s="370" t="s">
        <v>1827</v>
      </c>
      <c r="AF101" s="370" t="s">
        <v>1827</v>
      </c>
      <c r="AG101" s="374" t="s">
        <v>469</v>
      </c>
      <c r="AH101" s="374" t="s">
        <v>1802</v>
      </c>
      <c r="AI101" s="374">
        <v>100</v>
      </c>
      <c r="AJ101" s="374">
        <v>100</v>
      </c>
      <c r="AK101" s="374">
        <v>100</v>
      </c>
      <c r="AL101" s="691">
        <v>1.5</v>
      </c>
      <c r="AM101" s="691">
        <v>20</v>
      </c>
      <c r="AN101" s="369" t="s">
        <v>1807</v>
      </c>
      <c r="AO101" s="367" t="s">
        <v>1324</v>
      </c>
      <c r="AP101" s="370" t="s">
        <v>1818</v>
      </c>
      <c r="AQ101" s="376" t="s">
        <v>674</v>
      </c>
      <c r="AR101" s="369">
        <v>4.4999999999999997E-3</v>
      </c>
      <c r="AS101" s="369">
        <v>4.4999999999999997E-3</v>
      </c>
      <c r="AT101" s="369" t="s">
        <v>1421</v>
      </c>
      <c r="AW101" s="198"/>
      <c r="AX101" s="198"/>
      <c r="AY101" s="184"/>
      <c r="AZ101" s="184"/>
      <c r="BA101" s="184"/>
      <c r="BB101" s="184"/>
      <c r="BC101" s="184"/>
      <c r="BD101" s="184"/>
      <c r="BE101" s="184"/>
      <c r="BF101" s="184"/>
      <c r="BG101" s="186"/>
      <c r="BH101" s="186"/>
      <c r="BI101" s="199"/>
      <c r="BJ101" s="199"/>
      <c r="BK101" s="199"/>
      <c r="BL101" s="218"/>
      <c r="BM101" s="186"/>
      <c r="BN101" s="186"/>
      <c r="BO101" s="186"/>
      <c r="BP101" s="186"/>
      <c r="BQ101" s="186"/>
      <c r="BR101" s="186"/>
      <c r="BS101" s="186"/>
      <c r="BT101" s="186"/>
      <c r="BU101" s="186"/>
      <c r="BV101" s="189"/>
      <c r="BW101" s="184"/>
      <c r="BX101"/>
      <c r="BZ101"/>
    </row>
    <row r="102" spans="2:78" ht="18.75">
      <c r="B102" s="363" t="s">
        <v>369</v>
      </c>
      <c r="C102" s="364">
        <v>2444266000159</v>
      </c>
      <c r="D102" s="365" t="s">
        <v>14</v>
      </c>
      <c r="E102" s="365" t="s">
        <v>607</v>
      </c>
      <c r="F102" s="365" t="s">
        <v>1421</v>
      </c>
      <c r="G102" s="366" t="s">
        <v>1421</v>
      </c>
      <c r="H102" s="366" t="s">
        <v>34</v>
      </c>
      <c r="I102" s="366" t="s">
        <v>34</v>
      </c>
      <c r="J102" s="366" t="s">
        <v>608</v>
      </c>
      <c r="K102" s="367" t="s">
        <v>48</v>
      </c>
      <c r="L102" s="368" t="s">
        <v>1421</v>
      </c>
      <c r="M102" s="368" t="s">
        <v>1418</v>
      </c>
      <c r="N102" s="367">
        <v>202770</v>
      </c>
      <c r="O102" s="367" t="s">
        <v>1321</v>
      </c>
      <c r="P102" s="371">
        <v>39466</v>
      </c>
      <c r="Q102" s="372">
        <v>319.57427899999999</v>
      </c>
      <c r="R102" s="372">
        <v>285.11686230555557</v>
      </c>
      <c r="S102" s="367">
        <v>2</v>
      </c>
      <c r="T102" s="369">
        <v>0.16788529770448579</v>
      </c>
      <c r="U102" s="369">
        <v>1.7672534808003617</v>
      </c>
      <c r="V102" s="369">
        <v>0.10424496374937697</v>
      </c>
      <c r="W102" s="369">
        <v>0.92858821695364768</v>
      </c>
      <c r="X102" s="369">
        <v>0.33412411197128833</v>
      </c>
      <c r="Y102" s="369">
        <v>2.2654958948183066</v>
      </c>
      <c r="Z102" s="369">
        <v>0.34281389359921199</v>
      </c>
      <c r="AA102" s="369">
        <v>1.8441579302237756</v>
      </c>
      <c r="AB102" s="369">
        <v>0.22796294095557898</v>
      </c>
      <c r="AC102" s="373">
        <v>-3.5167179637490144E-2</v>
      </c>
      <c r="AD102" s="555">
        <v>0</v>
      </c>
      <c r="AE102" s="370" t="s">
        <v>1870</v>
      </c>
      <c r="AF102" s="370" t="s">
        <v>1839</v>
      </c>
      <c r="AG102" s="374" t="s">
        <v>59</v>
      </c>
      <c r="AH102" s="374" t="s">
        <v>1802</v>
      </c>
      <c r="AI102" s="374">
        <v>5000</v>
      </c>
      <c r="AJ102" s="374">
        <v>1000</v>
      </c>
      <c r="AK102" s="374">
        <v>5000</v>
      </c>
      <c r="AL102" s="691">
        <v>1.8</v>
      </c>
      <c r="AM102" s="691">
        <v>20</v>
      </c>
      <c r="AN102" s="369" t="s">
        <v>666</v>
      </c>
      <c r="AO102" s="367" t="s">
        <v>1324</v>
      </c>
      <c r="AP102" s="370" t="s">
        <v>1799</v>
      </c>
      <c r="AQ102" s="376" t="s">
        <v>659</v>
      </c>
      <c r="AR102" s="369">
        <v>3.5999999999999999E-3</v>
      </c>
      <c r="AS102" s="369">
        <v>3.5999999999999999E-3</v>
      </c>
      <c r="AT102" s="369" t="s">
        <v>1421</v>
      </c>
      <c r="AW102" s="198"/>
      <c r="AX102" s="198"/>
      <c r="AY102" s="184"/>
      <c r="AZ102" s="184"/>
      <c r="BA102" s="184"/>
      <c r="BB102" s="184"/>
      <c r="BC102" s="184"/>
      <c r="BD102" s="184"/>
      <c r="BE102" s="184"/>
      <c r="BF102" s="184"/>
      <c r="BG102" s="186"/>
      <c r="BH102" s="186"/>
      <c r="BI102" s="199"/>
      <c r="BJ102" s="199"/>
      <c r="BK102" s="199"/>
      <c r="BL102" s="218"/>
      <c r="BM102" s="186"/>
      <c r="BN102" s="186"/>
      <c r="BO102" s="186"/>
      <c r="BP102" s="186"/>
      <c r="BQ102" s="186"/>
      <c r="BR102" s="186"/>
      <c r="BS102" s="186"/>
      <c r="BT102" s="186"/>
      <c r="BU102" s="186"/>
      <c r="BV102" s="189"/>
      <c r="BW102" s="184"/>
      <c r="BX102"/>
      <c r="BZ102"/>
    </row>
    <row r="103" spans="2:78" ht="18.75">
      <c r="B103" s="363" t="s">
        <v>1558</v>
      </c>
      <c r="C103" s="364">
        <v>9215250000113</v>
      </c>
      <c r="D103" s="365" t="s">
        <v>11</v>
      </c>
      <c r="E103" s="365" t="s">
        <v>620</v>
      </c>
      <c r="F103" s="365" t="s">
        <v>672</v>
      </c>
      <c r="G103" s="366" t="s">
        <v>738</v>
      </c>
      <c r="H103" s="366" t="s">
        <v>34</v>
      </c>
      <c r="I103" s="366" t="s">
        <v>1304</v>
      </c>
      <c r="J103" s="366" t="s">
        <v>608</v>
      </c>
      <c r="K103" s="367" t="s">
        <v>48</v>
      </c>
      <c r="L103" s="368" t="s">
        <v>1421</v>
      </c>
      <c r="M103" s="368" t="s">
        <v>1421</v>
      </c>
      <c r="N103" s="367">
        <v>204102</v>
      </c>
      <c r="O103" s="367" t="s">
        <v>1321</v>
      </c>
      <c r="P103" s="371">
        <v>39494</v>
      </c>
      <c r="Q103" s="372">
        <v>10919710000</v>
      </c>
      <c r="R103" s="372">
        <v>256347171.77341756</v>
      </c>
      <c r="S103" s="367">
        <v>0</v>
      </c>
      <c r="T103" s="369">
        <v>9.3804679463351137E-2</v>
      </c>
      <c r="U103" s="369">
        <v>0.9874399281155164</v>
      </c>
      <c r="V103" s="369">
        <v>0.11108206842121149</v>
      </c>
      <c r="W103" s="369">
        <v>0.98949144534948674</v>
      </c>
      <c r="X103" s="369">
        <v>0.14486972125477404</v>
      </c>
      <c r="Y103" s="369">
        <v>0.98227499012213082</v>
      </c>
      <c r="Z103" s="369">
        <v>0.17347940798357153</v>
      </c>
      <c r="AA103" s="369">
        <v>0.93322771316105324</v>
      </c>
      <c r="AB103" s="369">
        <v>1.2860449947026879E-3</v>
      </c>
      <c r="AC103" s="373">
        <v>-0.91731551252109811</v>
      </c>
      <c r="AD103" s="555">
        <v>0</v>
      </c>
      <c r="AE103" s="370" t="s">
        <v>1819</v>
      </c>
      <c r="AF103" s="370" t="s">
        <v>1816</v>
      </c>
      <c r="AG103" s="374" t="s">
        <v>1444</v>
      </c>
      <c r="AH103" s="374" t="s">
        <v>1802</v>
      </c>
      <c r="AI103" s="374">
        <v>1000</v>
      </c>
      <c r="AJ103" s="374">
        <v>100</v>
      </c>
      <c r="AK103" s="374">
        <v>1000</v>
      </c>
      <c r="AL103" s="691">
        <v>0.2</v>
      </c>
      <c r="AM103" s="691">
        <v>0</v>
      </c>
      <c r="AN103" s="369" t="s">
        <v>1803</v>
      </c>
      <c r="AO103" s="367" t="s">
        <v>1324</v>
      </c>
      <c r="AP103" s="370" t="s">
        <v>1804</v>
      </c>
      <c r="AQ103" s="376" t="s">
        <v>1798</v>
      </c>
      <c r="AR103" s="369">
        <v>6.9999999999999999E-4</v>
      </c>
      <c r="AS103" s="369">
        <v>6.9999999999999999E-4</v>
      </c>
      <c r="AT103" s="369" t="s">
        <v>1421</v>
      </c>
      <c r="AW103" s="198"/>
      <c r="AX103" s="198"/>
      <c r="AY103" s="184"/>
      <c r="AZ103" s="184"/>
      <c r="BA103" s="184"/>
      <c r="BB103" s="184"/>
      <c r="BC103" s="184"/>
      <c r="BD103" s="184"/>
      <c r="BE103" s="184"/>
      <c r="BF103" s="184"/>
      <c r="BG103" s="186"/>
      <c r="BH103" s="186"/>
      <c r="BI103" s="199"/>
      <c r="BJ103" s="199"/>
      <c r="BK103" s="199"/>
      <c r="BL103" s="218"/>
      <c r="BM103" s="186"/>
      <c r="BN103" s="186"/>
      <c r="BO103" s="186"/>
      <c r="BP103" s="186"/>
      <c r="BQ103" s="186"/>
      <c r="BR103" s="186"/>
      <c r="BS103" s="186"/>
      <c r="BT103" s="186"/>
      <c r="BU103" s="186"/>
      <c r="BV103" s="189"/>
      <c r="BW103" s="184"/>
      <c r="BX103"/>
      <c r="BZ103"/>
    </row>
    <row r="104" spans="2:78" ht="18.75">
      <c r="B104" s="363" t="s">
        <v>885</v>
      </c>
      <c r="C104" s="364">
        <v>8669394000187</v>
      </c>
      <c r="D104" s="365" t="s">
        <v>11</v>
      </c>
      <c r="E104" s="365" t="s">
        <v>620</v>
      </c>
      <c r="F104" s="365" t="s">
        <v>672</v>
      </c>
      <c r="G104" s="366" t="s">
        <v>738</v>
      </c>
      <c r="H104" s="366" t="s">
        <v>34</v>
      </c>
      <c r="I104" s="366" t="s">
        <v>1304</v>
      </c>
      <c r="J104" s="366" t="s">
        <v>608</v>
      </c>
      <c r="K104" s="367" t="s">
        <v>48</v>
      </c>
      <c r="L104" s="368" t="s">
        <v>1421</v>
      </c>
      <c r="M104" s="368" t="s">
        <v>1418</v>
      </c>
      <c r="N104" s="367">
        <v>204285</v>
      </c>
      <c r="O104" s="367" t="s">
        <v>1321</v>
      </c>
      <c r="P104" s="371">
        <v>39340</v>
      </c>
      <c r="Q104" s="372">
        <v>472.01338900000002</v>
      </c>
      <c r="R104" s="372">
        <v>775.47547367063521</v>
      </c>
      <c r="S104" s="367">
        <v>0</v>
      </c>
      <c r="T104" s="369">
        <v>9.5369918859243397E-2</v>
      </c>
      <c r="U104" s="369">
        <v>1.0039165035423028</v>
      </c>
      <c r="V104" s="369">
        <v>0.11285104403155111</v>
      </c>
      <c r="W104" s="369">
        <v>1.0052490402371301</v>
      </c>
      <c r="X104" s="369">
        <v>0.14580349923835922</v>
      </c>
      <c r="Y104" s="369">
        <v>0.98860638050279792</v>
      </c>
      <c r="Z104" s="369">
        <v>0.17562904142291935</v>
      </c>
      <c r="AA104" s="369">
        <v>0.94479160723963496</v>
      </c>
      <c r="AB104" s="369">
        <v>1.4401033400476436E-3</v>
      </c>
      <c r="AC104" s="373">
        <v>0.40918354295271203</v>
      </c>
      <c r="AD104" s="555">
        <v>10347582000130</v>
      </c>
      <c r="AE104" s="370" t="s">
        <v>1827</v>
      </c>
      <c r="AF104" s="370" t="s">
        <v>1827</v>
      </c>
      <c r="AG104" s="374" t="s">
        <v>469</v>
      </c>
      <c r="AH104" s="374" t="s">
        <v>1802</v>
      </c>
      <c r="AI104" s="374">
        <v>100</v>
      </c>
      <c r="AJ104" s="374">
        <v>100</v>
      </c>
      <c r="AK104" s="374">
        <v>100</v>
      </c>
      <c r="AL104" s="691">
        <v>0.05</v>
      </c>
      <c r="AM104" s="691">
        <v>0</v>
      </c>
      <c r="AN104" s="369" t="s">
        <v>1803</v>
      </c>
      <c r="AO104" s="367" t="s">
        <v>1324</v>
      </c>
      <c r="AP104" s="370" t="s">
        <v>1804</v>
      </c>
      <c r="AQ104" s="376" t="s">
        <v>662</v>
      </c>
      <c r="AR104" s="369">
        <v>1.4999999999999999E-4</v>
      </c>
      <c r="AS104" s="369">
        <v>1.4999999999999999E-4</v>
      </c>
      <c r="AT104" s="369" t="s">
        <v>1421</v>
      </c>
      <c r="AW104" s="198"/>
      <c r="AX104" s="198"/>
      <c r="AY104" s="184"/>
      <c r="AZ104" s="184"/>
      <c r="BA104" s="184"/>
      <c r="BB104" s="184"/>
      <c r="BC104" s="184"/>
      <c r="BD104" s="184"/>
      <c r="BE104" s="184"/>
      <c r="BF104" s="184"/>
      <c r="BG104" s="186"/>
      <c r="BH104" s="186"/>
      <c r="BI104" s="199"/>
      <c r="BJ104" s="199"/>
      <c r="BK104" s="199"/>
      <c r="BL104" s="218"/>
      <c r="BM104" s="186"/>
      <c r="BN104" s="186"/>
      <c r="BO104" s="186"/>
      <c r="BP104" s="186"/>
      <c r="BQ104" s="186"/>
      <c r="BR104" s="186"/>
      <c r="BS104" s="186"/>
      <c r="BT104" s="186"/>
      <c r="BU104" s="186"/>
      <c r="BV104" s="189"/>
      <c r="BW104" s="184"/>
      <c r="BX104"/>
      <c r="BZ104"/>
    </row>
    <row r="105" spans="2:78" ht="18.75">
      <c r="B105" s="363" t="s">
        <v>1551</v>
      </c>
      <c r="C105" s="364">
        <v>9290807000180</v>
      </c>
      <c r="D105" s="365" t="s">
        <v>14</v>
      </c>
      <c r="E105" s="365" t="s">
        <v>607</v>
      </c>
      <c r="F105" s="365" t="s">
        <v>672</v>
      </c>
      <c r="G105" s="366" t="s">
        <v>1421</v>
      </c>
      <c r="H105" s="366" t="s">
        <v>34</v>
      </c>
      <c r="I105" s="366" t="s">
        <v>1421</v>
      </c>
      <c r="J105" s="366" t="s">
        <v>608</v>
      </c>
      <c r="K105" s="367" t="s">
        <v>48</v>
      </c>
      <c r="L105" s="368" t="s">
        <v>1421</v>
      </c>
      <c r="M105" s="368" t="s">
        <v>1421</v>
      </c>
      <c r="N105" s="367">
        <v>204579</v>
      </c>
      <c r="O105" s="367" t="s">
        <v>1321</v>
      </c>
      <c r="P105" s="371">
        <v>39509</v>
      </c>
      <c r="Q105" s="372">
        <v>6.4984299999999999</v>
      </c>
      <c r="R105" s="372">
        <v>11.411411289682542</v>
      </c>
      <c r="S105" s="367">
        <v>1</v>
      </c>
      <c r="T105" s="369">
        <v>8.5698920774732956E-2</v>
      </c>
      <c r="U105" s="369">
        <v>0.90211422983904654</v>
      </c>
      <c r="V105" s="369">
        <v>-7.3550304402297817E-3</v>
      </c>
      <c r="W105" s="369">
        <v>-6.551678236037177E-2</v>
      </c>
      <c r="X105" s="369">
        <v>0.15449431100634436</v>
      </c>
      <c r="Y105" s="369">
        <v>1.0475335805388757</v>
      </c>
      <c r="Z105" s="369">
        <v>7.9737138848807509E-2</v>
      </c>
      <c r="AA105" s="369">
        <v>0.42894374961738913</v>
      </c>
      <c r="AB105" s="369">
        <v>0.20752954706750348</v>
      </c>
      <c r="AC105" s="373">
        <v>-0.57638446946532484</v>
      </c>
      <c r="AD105" s="555">
        <v>0</v>
      </c>
      <c r="AE105" s="370" t="s">
        <v>1819</v>
      </c>
      <c r="AF105" s="370" t="s">
        <v>1816</v>
      </c>
      <c r="AG105" s="374" t="s">
        <v>1444</v>
      </c>
      <c r="AH105" s="374" t="s">
        <v>1796</v>
      </c>
      <c r="AI105" s="374">
        <v>50000</v>
      </c>
      <c r="AJ105" s="374">
        <v>50000</v>
      </c>
      <c r="AK105" s="374">
        <v>50000</v>
      </c>
      <c r="AL105" s="691">
        <v>1</v>
      </c>
      <c r="AM105" s="691">
        <v>0</v>
      </c>
      <c r="AN105" s="369" t="s">
        <v>1798</v>
      </c>
      <c r="AO105" s="367" t="s">
        <v>1324</v>
      </c>
      <c r="AP105" s="370" t="s">
        <v>1818</v>
      </c>
      <c r="AQ105" s="376" t="s">
        <v>1798</v>
      </c>
      <c r="AR105" s="369">
        <v>3.5000000000000001E-3</v>
      </c>
      <c r="AS105" s="369">
        <v>3.5000000000000001E-3</v>
      </c>
      <c r="AT105" s="369" t="s">
        <v>1421</v>
      </c>
      <c r="AW105" s="198"/>
      <c r="AX105" s="198"/>
      <c r="AY105" s="184"/>
      <c r="AZ105" s="184"/>
      <c r="BA105" s="184"/>
      <c r="BB105" s="184"/>
      <c r="BC105" s="184"/>
      <c r="BD105" s="184"/>
      <c r="BE105" s="184"/>
      <c r="BF105" s="184"/>
      <c r="BG105" s="186"/>
      <c r="BH105" s="186"/>
      <c r="BI105" s="199"/>
      <c r="BJ105" s="199"/>
      <c r="BK105" s="199"/>
      <c r="BL105" s="218"/>
      <c r="BM105" s="186"/>
      <c r="BN105" s="186"/>
      <c r="BO105" s="186"/>
      <c r="BP105" s="186"/>
      <c r="BQ105" s="186"/>
      <c r="BR105" s="186"/>
      <c r="BS105" s="186"/>
      <c r="BT105" s="186"/>
      <c r="BU105" s="186"/>
      <c r="BV105" s="189"/>
      <c r="BW105" s="184"/>
      <c r="BX105"/>
      <c r="BZ105"/>
    </row>
    <row r="106" spans="2:78" ht="18.75">
      <c r="B106" s="363" t="s">
        <v>851</v>
      </c>
      <c r="C106" s="364">
        <v>9290813000138</v>
      </c>
      <c r="D106" s="365" t="s">
        <v>14</v>
      </c>
      <c r="E106" s="365" t="s">
        <v>607</v>
      </c>
      <c r="F106" s="365" t="s">
        <v>1421</v>
      </c>
      <c r="G106" s="366" t="s">
        <v>1421</v>
      </c>
      <c r="H106" s="366" t="s">
        <v>34</v>
      </c>
      <c r="I106" s="366" t="s">
        <v>34</v>
      </c>
      <c r="J106" s="366" t="s">
        <v>608</v>
      </c>
      <c r="K106" s="367" t="s">
        <v>48</v>
      </c>
      <c r="L106" s="368" t="s">
        <v>1421</v>
      </c>
      <c r="M106" s="368" t="s">
        <v>34</v>
      </c>
      <c r="N106" s="367">
        <v>206032</v>
      </c>
      <c r="O106" s="367" t="s">
        <v>1321</v>
      </c>
      <c r="P106" s="371">
        <v>39519</v>
      </c>
      <c r="Q106" s="372">
        <v>50.629173899999998</v>
      </c>
      <c r="R106" s="372">
        <v>64.685143695238096</v>
      </c>
      <c r="S106" s="367">
        <v>2</v>
      </c>
      <c r="T106" s="369">
        <v>8.7883735250292583E-2</v>
      </c>
      <c r="U106" s="369">
        <v>0.92511279516685851</v>
      </c>
      <c r="V106" s="369">
        <v>-4.4559687592647945E-2</v>
      </c>
      <c r="W106" s="369">
        <v>-0.39692661747331492</v>
      </c>
      <c r="X106" s="369">
        <v>1.125004011317543E-2</v>
      </c>
      <c r="Y106" s="369">
        <v>7.6279797775056515E-2</v>
      </c>
      <c r="Z106" s="369">
        <v>-3.7040720035813934E-2</v>
      </c>
      <c r="AA106" s="369">
        <v>-0.19925953664849358</v>
      </c>
      <c r="AB106" s="369">
        <v>0.19178760757451518</v>
      </c>
      <c r="AC106" s="373">
        <v>-0.8176829932891807</v>
      </c>
      <c r="AD106" s="555">
        <v>18969955000117</v>
      </c>
      <c r="AE106" s="370" t="s">
        <v>1819</v>
      </c>
      <c r="AF106" s="370" t="s">
        <v>1816</v>
      </c>
      <c r="AG106" s="374" t="s">
        <v>1444</v>
      </c>
      <c r="AH106" s="374" t="s">
        <v>1802</v>
      </c>
      <c r="AI106" s="374">
        <v>5000</v>
      </c>
      <c r="AJ106" s="374">
        <v>1000</v>
      </c>
      <c r="AK106" s="374">
        <v>1000</v>
      </c>
      <c r="AL106" s="691">
        <v>2.5</v>
      </c>
      <c r="AM106" s="691">
        <v>0</v>
      </c>
      <c r="AN106" s="369" t="s">
        <v>1798</v>
      </c>
      <c r="AO106" s="367" t="s">
        <v>1324</v>
      </c>
      <c r="AP106" s="370" t="s">
        <v>1799</v>
      </c>
      <c r="AQ106" s="376" t="s">
        <v>667</v>
      </c>
      <c r="AR106" s="369">
        <v>8.7500000000000008E-3</v>
      </c>
      <c r="AS106" s="369">
        <v>8.7500000000000008E-3</v>
      </c>
      <c r="AT106" s="369" t="s">
        <v>1421</v>
      </c>
      <c r="AW106" s="198"/>
      <c r="AX106" s="198"/>
      <c r="AY106" s="184"/>
      <c r="AZ106" s="184"/>
      <c r="BA106" s="184"/>
      <c r="BB106" s="184"/>
      <c r="BC106" s="184"/>
      <c r="BD106" s="184"/>
      <c r="BE106" s="184"/>
      <c r="BF106" s="184"/>
      <c r="BG106" s="186"/>
      <c r="BH106" s="186"/>
      <c r="BI106" s="199"/>
      <c r="BJ106" s="199"/>
      <c r="BK106" s="199"/>
      <c r="BL106" s="218"/>
      <c r="BM106" s="186"/>
      <c r="BN106" s="186"/>
      <c r="BO106" s="186"/>
      <c r="BP106" s="186"/>
      <c r="BQ106" s="186"/>
      <c r="BR106" s="186"/>
      <c r="BS106" s="186"/>
      <c r="BT106" s="186"/>
      <c r="BU106" s="186"/>
      <c r="BV106" s="189"/>
      <c r="BW106" s="184"/>
      <c r="BX106"/>
      <c r="BZ106"/>
    </row>
    <row r="107" spans="2:78" ht="18.75">
      <c r="B107" s="363" t="s">
        <v>1726</v>
      </c>
      <c r="C107" s="364">
        <v>9412822000154</v>
      </c>
      <c r="D107" s="365" t="s">
        <v>14</v>
      </c>
      <c r="E107" s="365" t="s">
        <v>607</v>
      </c>
      <c r="F107" s="365" t="s">
        <v>1421</v>
      </c>
      <c r="G107" s="366" t="s">
        <v>1421</v>
      </c>
      <c r="H107" s="366" t="s">
        <v>34</v>
      </c>
      <c r="I107" s="366" t="s">
        <v>34</v>
      </c>
      <c r="J107" s="366" t="s">
        <v>608</v>
      </c>
      <c r="K107" s="367" t="s">
        <v>48</v>
      </c>
      <c r="L107" s="368" t="s">
        <v>1421</v>
      </c>
      <c r="M107" s="368" t="s">
        <v>1421</v>
      </c>
      <c r="N107" s="367">
        <v>206881</v>
      </c>
      <c r="O107" s="367" t="s">
        <v>1321</v>
      </c>
      <c r="P107" s="371">
        <v>39540</v>
      </c>
      <c r="Q107" s="372">
        <v>283.00826790000002</v>
      </c>
      <c r="R107" s="372">
        <v>258.5581037607144</v>
      </c>
      <c r="S107" s="367">
        <v>2</v>
      </c>
      <c r="T107" s="369">
        <v>1.2296671474862242E-2</v>
      </c>
      <c r="U107" s="369">
        <v>0.1294415637542046</v>
      </c>
      <c r="V107" s="369">
        <v>-0.15123318053556922</v>
      </c>
      <c r="W107" s="369">
        <v>-1.3471475686382273</v>
      </c>
      <c r="X107" s="369">
        <v>-5.8205361326061356E-3</v>
      </c>
      <c r="Y107" s="369">
        <v>-3.9465576537600931E-2</v>
      </c>
      <c r="Z107" s="369">
        <v>1.3127344904565019E-2</v>
      </c>
      <c r="AA107" s="369">
        <v>7.0618191562676805E-2</v>
      </c>
      <c r="AB107" s="369">
        <v>0.24490738786761834</v>
      </c>
      <c r="AC107" s="373">
        <v>-1.0758963225831739</v>
      </c>
      <c r="AD107" s="555">
        <v>9288254000121</v>
      </c>
      <c r="AE107" s="370" t="s">
        <v>1871</v>
      </c>
      <c r="AF107" s="370" t="s">
        <v>1816</v>
      </c>
      <c r="AG107" s="374" t="s">
        <v>1444</v>
      </c>
      <c r="AH107" s="374" t="s">
        <v>1802</v>
      </c>
      <c r="AI107" s="374">
        <v>100000</v>
      </c>
      <c r="AJ107" s="374">
        <v>5000</v>
      </c>
      <c r="AK107" s="374">
        <v>100000</v>
      </c>
      <c r="AL107" s="691">
        <v>2.8</v>
      </c>
      <c r="AM107" s="691">
        <v>0</v>
      </c>
      <c r="AN107" s="369" t="s">
        <v>1798</v>
      </c>
      <c r="AO107" s="367" t="s">
        <v>1324</v>
      </c>
      <c r="AP107" s="370" t="s">
        <v>1799</v>
      </c>
      <c r="AQ107" s="376" t="s">
        <v>1798</v>
      </c>
      <c r="AR107" s="369">
        <v>0</v>
      </c>
      <c r="AS107" s="369">
        <v>0</v>
      </c>
      <c r="AT107" s="369" t="s">
        <v>1421</v>
      </c>
      <c r="AW107" s="198"/>
      <c r="AX107" s="198"/>
      <c r="AY107" s="184"/>
      <c r="AZ107" s="184"/>
      <c r="BA107" s="184"/>
      <c r="BB107" s="184"/>
      <c r="BC107" s="184"/>
      <c r="BD107" s="184"/>
      <c r="BE107" s="184"/>
      <c r="BF107" s="184"/>
      <c r="BG107" s="186"/>
      <c r="BH107" s="186"/>
      <c r="BI107" s="199"/>
      <c r="BJ107" s="199"/>
      <c r="BK107" s="199"/>
      <c r="BL107" s="218"/>
      <c r="BM107" s="186"/>
      <c r="BN107" s="186"/>
      <c r="BO107" s="186"/>
      <c r="BP107" s="186"/>
      <c r="BQ107" s="186"/>
      <c r="BR107" s="186"/>
      <c r="BS107" s="186"/>
      <c r="BT107" s="186"/>
      <c r="BU107" s="186"/>
      <c r="BV107" s="189"/>
      <c r="BW107" s="184"/>
      <c r="BX107"/>
      <c r="BZ107"/>
    </row>
    <row r="108" spans="2:78" ht="18.75">
      <c r="B108" s="363" t="s">
        <v>1725</v>
      </c>
      <c r="C108" s="364">
        <v>9285146000103</v>
      </c>
      <c r="D108" s="365" t="s">
        <v>14</v>
      </c>
      <c r="E108" s="365" t="s">
        <v>614</v>
      </c>
      <c r="F108" s="365" t="s">
        <v>1421</v>
      </c>
      <c r="G108" s="366" t="s">
        <v>1421</v>
      </c>
      <c r="H108" s="366" t="s">
        <v>1338</v>
      </c>
      <c r="I108" s="366" t="s">
        <v>34</v>
      </c>
      <c r="J108" s="366" t="s">
        <v>608</v>
      </c>
      <c r="K108" s="367" t="s">
        <v>48</v>
      </c>
      <c r="L108" s="368" t="s">
        <v>1421</v>
      </c>
      <c r="M108" s="368" t="s">
        <v>1421</v>
      </c>
      <c r="N108" s="367">
        <v>206891</v>
      </c>
      <c r="O108" s="367" t="s">
        <v>1324</v>
      </c>
      <c r="P108" s="371">
        <v>39540</v>
      </c>
      <c r="Q108" s="372">
        <v>1087.2633361999999</v>
      </c>
      <c r="R108" s="372">
        <v>1049.5408863456344</v>
      </c>
      <c r="S108" s="367">
        <v>2</v>
      </c>
      <c r="T108" s="369">
        <v>0.15124979675424677</v>
      </c>
      <c r="U108" s="369">
        <v>1.5921389987036838</v>
      </c>
      <c r="V108" s="369">
        <v>-1.0082792539423568E-2</v>
      </c>
      <c r="W108" s="369">
        <v>-8.9815008892003473E-2</v>
      </c>
      <c r="X108" s="369">
        <v>0.18573119102569358</v>
      </c>
      <c r="Y108" s="369">
        <v>1.2593321934352977</v>
      </c>
      <c r="Z108" s="369">
        <v>0.29867218913723392</v>
      </c>
      <c r="AA108" s="369">
        <v>1.6066988427798992</v>
      </c>
      <c r="AB108" s="369">
        <v>0.21835619442611007</v>
      </c>
      <c r="AC108" s="373">
        <v>-0.56029814178446102</v>
      </c>
      <c r="AD108" s="555">
        <v>9412648000140</v>
      </c>
      <c r="AE108" s="370" t="s">
        <v>1871</v>
      </c>
      <c r="AF108" s="370" t="s">
        <v>1816</v>
      </c>
      <c r="AG108" s="374" t="s">
        <v>1444</v>
      </c>
      <c r="AH108" s="374" t="s">
        <v>1796</v>
      </c>
      <c r="AI108" s="374">
        <v>100000</v>
      </c>
      <c r="AJ108" s="374">
        <v>5000</v>
      </c>
      <c r="AK108" s="374">
        <v>100000</v>
      </c>
      <c r="AL108" s="691">
        <v>1.8</v>
      </c>
      <c r="AM108" s="691">
        <v>20</v>
      </c>
      <c r="AN108" s="369" t="s">
        <v>1817</v>
      </c>
      <c r="AO108" s="367" t="s">
        <v>1324</v>
      </c>
      <c r="AP108" s="370" t="s">
        <v>1799</v>
      </c>
      <c r="AQ108" s="376" t="s">
        <v>1798</v>
      </c>
      <c r="AR108" s="369">
        <v>0</v>
      </c>
      <c r="AS108" s="369">
        <v>0</v>
      </c>
      <c r="AT108" s="369" t="s">
        <v>1421</v>
      </c>
      <c r="AW108" s="198"/>
      <c r="AX108" s="198"/>
      <c r="AY108" s="184"/>
      <c r="AZ108" s="184"/>
      <c r="BA108" s="184"/>
      <c r="BB108" s="184"/>
      <c r="BC108" s="184"/>
      <c r="BD108" s="184"/>
      <c r="BE108" s="184"/>
      <c r="BF108" s="184"/>
      <c r="BG108" s="186"/>
      <c r="BH108" s="186"/>
      <c r="BI108" s="199"/>
      <c r="BJ108" s="199"/>
      <c r="BK108" s="199"/>
      <c r="BL108" s="218"/>
      <c r="BM108" s="186"/>
      <c r="BN108" s="186"/>
      <c r="BO108" s="186"/>
      <c r="BP108" s="186"/>
      <c r="BQ108" s="186"/>
      <c r="BR108" s="186"/>
      <c r="BS108" s="186"/>
      <c r="BT108" s="186"/>
      <c r="BU108" s="186"/>
      <c r="BV108" s="189"/>
      <c r="BW108" s="184"/>
      <c r="BX108"/>
      <c r="BZ108"/>
    </row>
    <row r="109" spans="2:78" ht="18.75">
      <c r="B109" s="363" t="s">
        <v>475</v>
      </c>
      <c r="C109" s="364">
        <v>9238487000110</v>
      </c>
      <c r="D109" s="365" t="s">
        <v>11</v>
      </c>
      <c r="E109" s="365" t="s">
        <v>620</v>
      </c>
      <c r="F109" s="365" t="s">
        <v>663</v>
      </c>
      <c r="G109" s="366" t="s">
        <v>738</v>
      </c>
      <c r="H109" s="366" t="s">
        <v>34</v>
      </c>
      <c r="I109" s="366" t="s">
        <v>1304</v>
      </c>
      <c r="J109" s="366" t="s">
        <v>608</v>
      </c>
      <c r="K109" s="367" t="s">
        <v>48</v>
      </c>
      <c r="L109" s="368" t="s">
        <v>1421</v>
      </c>
      <c r="M109" s="368" t="s">
        <v>1418</v>
      </c>
      <c r="N109" s="367">
        <v>208401</v>
      </c>
      <c r="O109" s="367" t="s">
        <v>1321</v>
      </c>
      <c r="P109" s="371">
        <v>39570</v>
      </c>
      <c r="Q109" s="372">
        <v>2266.205516</v>
      </c>
      <c r="R109" s="372">
        <v>2048.9335948968251</v>
      </c>
      <c r="S109" s="367">
        <v>0</v>
      </c>
      <c r="T109" s="369">
        <v>9.5204972020909384E-2</v>
      </c>
      <c r="U109" s="369">
        <v>1.0021801819097444</v>
      </c>
      <c r="V109" s="369">
        <v>0.11270760822739878</v>
      </c>
      <c r="W109" s="369">
        <v>1.003971349758525</v>
      </c>
      <c r="X109" s="369">
        <v>0.14717103383065089</v>
      </c>
      <c r="Y109" s="369">
        <v>0.99787881518756261</v>
      </c>
      <c r="Z109" s="369">
        <v>0.17741579040205746</v>
      </c>
      <c r="AA109" s="369">
        <v>0.95440337432585776</v>
      </c>
      <c r="AB109" s="369">
        <v>1.3750588879748304E-3</v>
      </c>
      <c r="AC109" s="373">
        <v>0.32422668341355015</v>
      </c>
      <c r="AD109" s="555">
        <v>0</v>
      </c>
      <c r="AE109" s="370" t="s">
        <v>1827</v>
      </c>
      <c r="AF109" s="370" t="s">
        <v>1827</v>
      </c>
      <c r="AG109" s="374" t="s">
        <v>469</v>
      </c>
      <c r="AH109" s="374" t="s">
        <v>1802</v>
      </c>
      <c r="AI109" s="374">
        <v>10000</v>
      </c>
      <c r="AJ109" s="374">
        <v>10000</v>
      </c>
      <c r="AK109" s="374">
        <v>10000</v>
      </c>
      <c r="AL109" s="691">
        <v>0.15</v>
      </c>
      <c r="AM109" s="691">
        <v>0</v>
      </c>
      <c r="AN109" s="369" t="s">
        <v>1803</v>
      </c>
      <c r="AO109" s="367" t="s">
        <v>1324</v>
      </c>
      <c r="AP109" s="370" t="s">
        <v>1804</v>
      </c>
      <c r="AQ109" s="376" t="s">
        <v>680</v>
      </c>
      <c r="AR109" s="369">
        <v>1.9995000000000001E-4</v>
      </c>
      <c r="AS109" s="369">
        <v>1.9995000000000001E-4</v>
      </c>
      <c r="AT109" s="369" t="s">
        <v>1421</v>
      </c>
      <c r="AW109" s="198"/>
      <c r="AX109" s="198"/>
      <c r="AY109" s="184"/>
      <c r="AZ109" s="184"/>
      <c r="BA109" s="184"/>
      <c r="BB109" s="184"/>
      <c r="BC109" s="184"/>
      <c r="BD109" s="184"/>
      <c r="BE109" s="184"/>
      <c r="BF109" s="184"/>
      <c r="BG109" s="186"/>
      <c r="BH109" s="186"/>
      <c r="BI109" s="199"/>
      <c r="BJ109" s="199"/>
      <c r="BK109" s="199"/>
      <c r="BL109" s="218"/>
      <c r="BM109" s="186"/>
      <c r="BN109" s="186"/>
      <c r="BO109" s="186"/>
      <c r="BP109" s="186"/>
      <c r="BQ109" s="186"/>
      <c r="BR109" s="186"/>
      <c r="BS109" s="186"/>
      <c r="BT109" s="186"/>
      <c r="BU109" s="186"/>
      <c r="BV109" s="189"/>
      <c r="BW109" s="184"/>
      <c r="BX109"/>
      <c r="BZ109"/>
    </row>
    <row r="110" spans="2:78" ht="18.75">
      <c r="B110" s="363" t="s">
        <v>856</v>
      </c>
      <c r="C110" s="364">
        <v>9083998000100</v>
      </c>
      <c r="D110" s="365" t="s">
        <v>13</v>
      </c>
      <c r="E110" s="365" t="s">
        <v>615</v>
      </c>
      <c r="F110" s="365" t="s">
        <v>619</v>
      </c>
      <c r="G110" s="366" t="s">
        <v>34</v>
      </c>
      <c r="H110" s="366" t="s">
        <v>1337</v>
      </c>
      <c r="I110" s="366" t="s">
        <v>34</v>
      </c>
      <c r="J110" s="366" t="s">
        <v>608</v>
      </c>
      <c r="K110" s="367" t="s">
        <v>48</v>
      </c>
      <c r="L110" s="368" t="s">
        <v>1421</v>
      </c>
      <c r="M110" s="368" t="s">
        <v>1418</v>
      </c>
      <c r="N110" s="367">
        <v>208728</v>
      </c>
      <c r="O110" s="367" t="s">
        <v>1321</v>
      </c>
      <c r="P110" s="371">
        <v>39569</v>
      </c>
      <c r="Q110" s="372">
        <v>2.6526800000000001</v>
      </c>
      <c r="R110" s="372">
        <v>3.7591099087301574</v>
      </c>
      <c r="S110" s="367">
        <v>1</v>
      </c>
      <c r="T110" s="369">
        <v>0.10439622829041628</v>
      </c>
      <c r="U110" s="369">
        <v>1.0989324279807844</v>
      </c>
      <c r="V110" s="369">
        <v>0.11932848266220297</v>
      </c>
      <c r="W110" s="369">
        <v>1.0629484529677489</v>
      </c>
      <c r="X110" s="369">
        <v>0.10806853577023379</v>
      </c>
      <c r="Y110" s="369">
        <v>0.7327481476928801</v>
      </c>
      <c r="Z110" s="369">
        <v>0.10585967909031058</v>
      </c>
      <c r="AA110" s="369">
        <v>0.56946923777125757</v>
      </c>
      <c r="AB110" s="369">
        <v>2.2895508443105683E-2</v>
      </c>
      <c r="AC110" s="373">
        <v>0.30865028549643447</v>
      </c>
      <c r="AD110" s="555">
        <v>0</v>
      </c>
      <c r="AE110" s="370" t="s">
        <v>1872</v>
      </c>
      <c r="AF110" s="370" t="s">
        <v>1816</v>
      </c>
      <c r="AG110" s="374" t="s">
        <v>1444</v>
      </c>
      <c r="AH110" s="374" t="s">
        <v>1796</v>
      </c>
      <c r="AI110" s="374">
        <v>0</v>
      </c>
      <c r="AJ110" s="374">
        <v>0</v>
      </c>
      <c r="AK110" s="374">
        <v>0</v>
      </c>
      <c r="AL110" s="691">
        <v>0.15</v>
      </c>
      <c r="AM110" s="691">
        <v>0</v>
      </c>
      <c r="AN110" s="369" t="s">
        <v>1817</v>
      </c>
      <c r="AO110" s="367" t="s">
        <v>1324</v>
      </c>
      <c r="AP110" s="370" t="s">
        <v>1818</v>
      </c>
      <c r="AQ110" s="376" t="s">
        <v>668</v>
      </c>
      <c r="AR110" s="369">
        <v>1.6000000000000001E-3</v>
      </c>
      <c r="AS110" s="369">
        <v>1.6000000000000001E-3</v>
      </c>
      <c r="AT110" s="369" t="s">
        <v>1421</v>
      </c>
      <c r="AW110" s="198"/>
      <c r="AX110" s="198"/>
      <c r="AY110" s="184"/>
      <c r="AZ110" s="184"/>
      <c r="BA110" s="184"/>
      <c r="BB110" s="184"/>
      <c r="BC110" s="184"/>
      <c r="BD110" s="184"/>
      <c r="BE110" s="184"/>
      <c r="BF110" s="184"/>
      <c r="BG110" s="186"/>
      <c r="BH110" s="186"/>
      <c r="BI110" s="199"/>
      <c r="BJ110" s="199"/>
      <c r="BK110" s="199"/>
      <c r="BL110" s="218"/>
      <c r="BM110" s="186"/>
      <c r="BN110" s="186"/>
      <c r="BO110" s="186"/>
      <c r="BP110" s="186"/>
      <c r="BQ110" s="186"/>
      <c r="BR110" s="186"/>
      <c r="BS110" s="186"/>
      <c r="BT110" s="186"/>
      <c r="BU110" s="186"/>
      <c r="BV110" s="189"/>
      <c r="BW110" s="184"/>
      <c r="BX110"/>
      <c r="BZ110"/>
    </row>
    <row r="111" spans="2:78" ht="18.75">
      <c r="B111" s="363" t="s">
        <v>252</v>
      </c>
      <c r="C111" s="364">
        <v>9441308000147</v>
      </c>
      <c r="D111" s="365" t="s">
        <v>13</v>
      </c>
      <c r="E111" s="365" t="s">
        <v>616</v>
      </c>
      <c r="F111" s="365" t="s">
        <v>610</v>
      </c>
      <c r="G111" s="366" t="s">
        <v>34</v>
      </c>
      <c r="H111" s="366" t="s">
        <v>1337</v>
      </c>
      <c r="I111" s="366" t="s">
        <v>34</v>
      </c>
      <c r="J111" s="366" t="s">
        <v>1421</v>
      </c>
      <c r="K111" s="367" t="s">
        <v>48</v>
      </c>
      <c r="L111" s="368" t="s">
        <v>1421</v>
      </c>
      <c r="M111" s="368" t="s">
        <v>34</v>
      </c>
      <c r="N111" s="367">
        <v>208809</v>
      </c>
      <c r="O111" s="367" t="s">
        <v>1321</v>
      </c>
      <c r="P111" s="371">
        <v>39533</v>
      </c>
      <c r="Q111" s="372">
        <v>398.98013099999997</v>
      </c>
      <c r="R111" s="372">
        <v>494.57367766666641</v>
      </c>
      <c r="S111" s="367">
        <v>1</v>
      </c>
      <c r="T111" s="369">
        <v>2.8869783414122718E-2</v>
      </c>
      <c r="U111" s="369">
        <v>0.30389930462146536</v>
      </c>
      <c r="V111" s="369">
        <v>5.1028957584801526E-2</v>
      </c>
      <c r="W111" s="369">
        <v>0.45455326600329277</v>
      </c>
      <c r="X111" s="369">
        <v>8.0835329672700462E-2</v>
      </c>
      <c r="Y111" s="369">
        <v>0.54809605463470445</v>
      </c>
      <c r="Z111" s="369">
        <v>0.12737653639405466</v>
      </c>
      <c r="AA111" s="369">
        <v>0.68521858098948774</v>
      </c>
      <c r="AB111" s="369">
        <v>3.4110898280731557E-2</v>
      </c>
      <c r="AC111" s="373">
        <v>-1.7951101538255247</v>
      </c>
      <c r="AD111" s="555">
        <v>9412694000149</v>
      </c>
      <c r="AE111" s="370" t="s">
        <v>1861</v>
      </c>
      <c r="AF111" s="370" t="s">
        <v>1795</v>
      </c>
      <c r="AG111" s="374" t="s">
        <v>1445</v>
      </c>
      <c r="AH111" s="374" t="s">
        <v>1802</v>
      </c>
      <c r="AI111" s="374">
        <v>20000</v>
      </c>
      <c r="AJ111" s="374">
        <v>1000</v>
      </c>
      <c r="AK111" s="374">
        <v>20000</v>
      </c>
      <c r="AL111" s="691">
        <v>2</v>
      </c>
      <c r="AM111" s="691">
        <v>20</v>
      </c>
      <c r="AN111" s="369" t="s">
        <v>1803</v>
      </c>
      <c r="AO111" s="367" t="s">
        <v>1324</v>
      </c>
      <c r="AP111" s="370" t="s">
        <v>1818</v>
      </c>
      <c r="AQ111" s="376" t="s">
        <v>668</v>
      </c>
      <c r="AR111" s="369">
        <v>5.3333333333333297E-3</v>
      </c>
      <c r="AS111" s="369">
        <v>5.3333333333333297E-3</v>
      </c>
      <c r="AT111" s="369" t="s">
        <v>1421</v>
      </c>
      <c r="AW111" s="198"/>
      <c r="AX111" s="198"/>
      <c r="AY111" s="184"/>
      <c r="AZ111" s="184"/>
      <c r="BA111" s="184"/>
      <c r="BB111" s="184"/>
      <c r="BC111" s="184"/>
      <c r="BD111" s="184"/>
      <c r="BE111" s="184"/>
      <c r="BF111" s="184"/>
      <c r="BG111" s="186"/>
      <c r="BH111" s="186"/>
      <c r="BI111" s="199"/>
      <c r="BJ111" s="199"/>
      <c r="BK111" s="199"/>
      <c r="BL111" s="218"/>
      <c r="BM111" s="186"/>
      <c r="BN111" s="186"/>
      <c r="BO111" s="186"/>
      <c r="BP111" s="186"/>
      <c r="BQ111" s="186"/>
      <c r="BR111" s="186"/>
      <c r="BS111" s="186"/>
      <c r="BT111" s="186"/>
      <c r="BU111" s="186"/>
      <c r="BV111" s="189"/>
      <c r="BW111" s="184"/>
      <c r="BX111"/>
      <c r="BZ111"/>
    </row>
    <row r="112" spans="2:78" ht="18.75">
      <c r="B112" s="363" t="s">
        <v>334</v>
      </c>
      <c r="C112" s="364">
        <v>9401978000130</v>
      </c>
      <c r="D112" s="365" t="s">
        <v>14</v>
      </c>
      <c r="E112" s="365" t="s">
        <v>607</v>
      </c>
      <c r="F112" s="365" t="s">
        <v>1421</v>
      </c>
      <c r="G112" s="366" t="s">
        <v>1421</v>
      </c>
      <c r="H112" s="366" t="s">
        <v>34</v>
      </c>
      <c r="I112" s="366" t="s">
        <v>34</v>
      </c>
      <c r="J112" s="366" t="s">
        <v>608</v>
      </c>
      <c r="K112" s="367" t="s">
        <v>48</v>
      </c>
      <c r="L112" s="368" t="s">
        <v>1421</v>
      </c>
      <c r="M112" s="368" t="s">
        <v>34</v>
      </c>
      <c r="N112" s="367">
        <v>209376</v>
      </c>
      <c r="O112" s="367" t="s">
        <v>1321</v>
      </c>
      <c r="P112" s="371">
        <v>39589</v>
      </c>
      <c r="Q112" s="372">
        <v>51.244807000000002</v>
      </c>
      <c r="R112" s="372">
        <v>46.049887829365105</v>
      </c>
      <c r="S112" s="367">
        <v>3</v>
      </c>
      <c r="T112" s="369">
        <v>4.8973287537794175E-2</v>
      </c>
      <c r="U112" s="369">
        <v>0.5155199058570763</v>
      </c>
      <c r="V112" s="369">
        <v>-9.9757832944831537E-2</v>
      </c>
      <c r="W112" s="369">
        <v>-0.88861797145528387</v>
      </c>
      <c r="X112" s="369">
        <v>-0.1432862025775774</v>
      </c>
      <c r="Y112" s="369">
        <v>-0.97153809645291433</v>
      </c>
      <c r="Z112" s="369">
        <v>-0.1510512291399515</v>
      </c>
      <c r="AA112" s="369">
        <v>-0.8125759407352402</v>
      </c>
      <c r="AB112" s="369">
        <v>0.20737132808727407</v>
      </c>
      <c r="AC112" s="373">
        <v>-1.0224152603211065</v>
      </c>
      <c r="AD112" s="555">
        <v>46171852000142</v>
      </c>
      <c r="AE112" s="370" t="s">
        <v>1867</v>
      </c>
      <c r="AF112" s="370" t="s">
        <v>1841</v>
      </c>
      <c r="AG112" s="374" t="s">
        <v>719</v>
      </c>
      <c r="AH112" s="374" t="s">
        <v>1796</v>
      </c>
      <c r="AI112" s="374">
        <v>5000</v>
      </c>
      <c r="AJ112" s="374">
        <v>5000</v>
      </c>
      <c r="AK112" s="374">
        <v>5000</v>
      </c>
      <c r="AL112" s="691">
        <v>1.85</v>
      </c>
      <c r="AM112" s="691">
        <v>20</v>
      </c>
      <c r="AN112" s="369" t="s">
        <v>1846</v>
      </c>
      <c r="AO112" s="367" t="s">
        <v>1324</v>
      </c>
      <c r="AP112" s="370" t="s">
        <v>1799</v>
      </c>
      <c r="AQ112" s="376" t="s">
        <v>659</v>
      </c>
      <c r="AR112" s="369">
        <v>4.4400000000000004E-3</v>
      </c>
      <c r="AS112" s="369">
        <v>4.4400000000000004E-3</v>
      </c>
      <c r="AT112" s="369" t="s">
        <v>1421</v>
      </c>
      <c r="AW112" s="198"/>
      <c r="AX112" s="198"/>
      <c r="AY112" s="184"/>
      <c r="AZ112" s="184"/>
      <c r="BA112" s="184"/>
      <c r="BB112" s="184"/>
      <c r="BC112" s="184"/>
      <c r="BD112" s="184"/>
      <c r="BE112" s="184"/>
      <c r="BF112" s="184"/>
      <c r="BG112" s="186"/>
      <c r="BH112" s="186"/>
      <c r="BI112" s="199"/>
      <c r="BJ112" s="199"/>
      <c r="BK112" s="199"/>
      <c r="BL112" s="218"/>
      <c r="BM112" s="186"/>
      <c r="BN112" s="186"/>
      <c r="BO112" s="186"/>
      <c r="BP112" s="186"/>
      <c r="BQ112" s="186"/>
      <c r="BR112" s="186"/>
      <c r="BS112" s="186"/>
      <c r="BT112" s="186"/>
      <c r="BU112" s="186"/>
      <c r="BV112" s="189"/>
      <c r="BW112" s="184"/>
      <c r="BX112"/>
      <c r="BZ112"/>
    </row>
    <row r="113" spans="2:78" ht="18.75">
      <c r="B113" s="363" t="s">
        <v>116</v>
      </c>
      <c r="C113" s="364">
        <v>9528698000197</v>
      </c>
      <c r="D113" s="365" t="s">
        <v>13</v>
      </c>
      <c r="E113" s="365" t="s">
        <v>615</v>
      </c>
      <c r="F113" s="365" t="s">
        <v>619</v>
      </c>
      <c r="G113" s="366" t="s">
        <v>1421</v>
      </c>
      <c r="H113" s="366" t="s">
        <v>1337</v>
      </c>
      <c r="I113" s="366" t="s">
        <v>34</v>
      </c>
      <c r="J113" s="366" t="s">
        <v>611</v>
      </c>
      <c r="K113" s="367" t="s">
        <v>48</v>
      </c>
      <c r="L113" s="368" t="s">
        <v>1421</v>
      </c>
      <c r="M113" s="368" t="s">
        <v>1418</v>
      </c>
      <c r="N113" s="367">
        <v>210269</v>
      </c>
      <c r="O113" s="367" t="s">
        <v>1321</v>
      </c>
      <c r="P113" s="371">
        <v>39600</v>
      </c>
      <c r="Q113" s="372">
        <v>59.128754999999998</v>
      </c>
      <c r="R113" s="372">
        <v>70.095933226190439</v>
      </c>
      <c r="S113" s="367">
        <v>1</v>
      </c>
      <c r="T113" s="369">
        <v>0.14313649753619861</v>
      </c>
      <c r="U113" s="369">
        <v>1.5067339246446743</v>
      </c>
      <c r="V113" s="369">
        <v>0.14168551089270998</v>
      </c>
      <c r="W113" s="369">
        <v>1.2620993014524839</v>
      </c>
      <c r="X113" s="369">
        <v>0.1822852275926643</v>
      </c>
      <c r="Y113" s="369">
        <v>1.2359671750738193</v>
      </c>
      <c r="Z113" s="369">
        <v>0.17381669150612145</v>
      </c>
      <c r="AA113" s="369">
        <v>0.9350421206120284</v>
      </c>
      <c r="AB113" s="369">
        <v>2.3754197154724013E-2</v>
      </c>
      <c r="AC113" s="373">
        <v>1.238675138393641</v>
      </c>
      <c r="AD113" s="555">
        <v>0</v>
      </c>
      <c r="AE113" s="370" t="s">
        <v>1873</v>
      </c>
      <c r="AF113" s="370" t="s">
        <v>1841</v>
      </c>
      <c r="AG113" s="374" t="s">
        <v>719</v>
      </c>
      <c r="AH113" s="374" t="s">
        <v>1802</v>
      </c>
      <c r="AI113" s="374">
        <v>20000</v>
      </c>
      <c r="AJ113" s="374">
        <v>1000</v>
      </c>
      <c r="AK113" s="374">
        <v>20000</v>
      </c>
      <c r="AL113" s="691">
        <v>1.37</v>
      </c>
      <c r="AM113" s="691">
        <v>20</v>
      </c>
      <c r="AN113" s="369" t="s">
        <v>1803</v>
      </c>
      <c r="AO113" s="367" t="s">
        <v>1324</v>
      </c>
      <c r="AP113" s="370" t="s">
        <v>1818</v>
      </c>
      <c r="AQ113" s="376" t="s">
        <v>664</v>
      </c>
      <c r="AR113" s="369">
        <v>3.4846E-3</v>
      </c>
      <c r="AS113" s="369">
        <v>3.4846E-3</v>
      </c>
      <c r="AT113" s="369" t="s">
        <v>1421</v>
      </c>
      <c r="AW113" s="198"/>
      <c r="AX113" s="198"/>
      <c r="AY113" s="184"/>
      <c r="AZ113" s="184"/>
      <c r="BA113" s="184"/>
      <c r="BB113" s="184"/>
      <c r="BC113" s="184"/>
      <c r="BD113" s="184"/>
      <c r="BE113" s="184"/>
      <c r="BF113" s="184"/>
      <c r="BG113" s="186"/>
      <c r="BH113" s="186"/>
      <c r="BI113" s="199"/>
      <c r="BJ113" s="199"/>
      <c r="BK113" s="199"/>
      <c r="BL113" s="218"/>
      <c r="BM113" s="186"/>
      <c r="BN113" s="186"/>
      <c r="BO113" s="186"/>
      <c r="BP113" s="186"/>
      <c r="BQ113" s="186"/>
      <c r="BR113" s="186"/>
      <c r="BS113" s="186"/>
      <c r="BT113" s="186"/>
      <c r="BU113" s="186"/>
      <c r="BV113" s="189"/>
      <c r="BW113" s="184"/>
      <c r="BX113"/>
      <c r="BZ113"/>
    </row>
    <row r="114" spans="2:78" ht="18.75">
      <c r="B114" s="363" t="s">
        <v>119</v>
      </c>
      <c r="C114" s="364">
        <v>8892340000186</v>
      </c>
      <c r="D114" s="365" t="s">
        <v>14</v>
      </c>
      <c r="E114" s="365" t="s">
        <v>607</v>
      </c>
      <c r="F114" s="365" t="s">
        <v>1421</v>
      </c>
      <c r="G114" s="366" t="s">
        <v>1421</v>
      </c>
      <c r="H114" s="366" t="s">
        <v>34</v>
      </c>
      <c r="I114" s="366" t="s">
        <v>34</v>
      </c>
      <c r="J114" s="366" t="s">
        <v>608</v>
      </c>
      <c r="K114" s="367" t="s">
        <v>48</v>
      </c>
      <c r="L114" s="368" t="s">
        <v>1421</v>
      </c>
      <c r="M114" s="368" t="s">
        <v>34</v>
      </c>
      <c r="N114" s="367">
        <v>210277</v>
      </c>
      <c r="O114" s="367" t="s">
        <v>1324</v>
      </c>
      <c r="P114" s="371">
        <v>39253</v>
      </c>
      <c r="Q114" s="372">
        <v>108.963036</v>
      </c>
      <c r="R114" s="372">
        <v>149.10571898809513</v>
      </c>
      <c r="S114" s="367">
        <v>2</v>
      </c>
      <c r="T114" s="369">
        <v>5.9960063864592517E-3</v>
      </c>
      <c r="U114" s="369">
        <v>6.3117278893732337E-2</v>
      </c>
      <c r="V114" s="369">
        <v>-0.16949062353927835</v>
      </c>
      <c r="W114" s="369">
        <v>-1.5097803312693949</v>
      </c>
      <c r="X114" s="369">
        <v>-0.12981203047109691</v>
      </c>
      <c r="Y114" s="369">
        <v>-0.88017778901143884</v>
      </c>
      <c r="Z114" s="369">
        <v>-9.0219630686766417E-2</v>
      </c>
      <c r="AA114" s="369">
        <v>-0.48533402671064624</v>
      </c>
      <c r="AB114" s="369">
        <v>0.25256475755666447</v>
      </c>
      <c r="AC114" s="373">
        <v>-1.1155649889938339</v>
      </c>
      <c r="AD114" s="555">
        <v>12823607000150</v>
      </c>
      <c r="AE114" s="370" t="s">
        <v>1873</v>
      </c>
      <c r="AF114" s="370" t="s">
        <v>1841</v>
      </c>
      <c r="AG114" s="374" t="s">
        <v>719</v>
      </c>
      <c r="AH114" s="374" t="s">
        <v>1802</v>
      </c>
      <c r="AI114" s="374">
        <v>20000</v>
      </c>
      <c r="AJ114" s="374">
        <v>1000</v>
      </c>
      <c r="AK114" s="374">
        <v>20000</v>
      </c>
      <c r="AL114" s="691">
        <v>1.9</v>
      </c>
      <c r="AM114" s="691">
        <v>0</v>
      </c>
      <c r="AN114" s="369" t="s">
        <v>1807</v>
      </c>
      <c r="AO114" s="367" t="s">
        <v>1324</v>
      </c>
      <c r="AP114" s="370" t="s">
        <v>1799</v>
      </c>
      <c r="AQ114" s="376" t="s">
        <v>659</v>
      </c>
      <c r="AR114" s="369">
        <v>3.8E-3</v>
      </c>
      <c r="AS114" s="369">
        <v>3.8E-3</v>
      </c>
      <c r="AT114" s="369" t="s">
        <v>1421</v>
      </c>
      <c r="AW114" s="198"/>
      <c r="AX114" s="198"/>
      <c r="AY114" s="184"/>
      <c r="AZ114" s="184"/>
      <c r="BA114" s="184"/>
      <c r="BB114" s="184"/>
      <c r="BC114" s="184"/>
      <c r="BD114" s="184"/>
      <c r="BE114" s="184"/>
      <c r="BF114" s="184"/>
      <c r="BG114" s="186"/>
      <c r="BH114" s="186"/>
      <c r="BI114" s="199"/>
      <c r="BJ114" s="199"/>
      <c r="BK114" s="199"/>
      <c r="BL114" s="218"/>
      <c r="BM114" s="186"/>
      <c r="BN114" s="186"/>
      <c r="BO114" s="186"/>
      <c r="BP114" s="186"/>
      <c r="BQ114" s="186"/>
      <c r="BR114" s="186"/>
      <c r="BS114" s="186"/>
      <c r="BT114" s="186"/>
      <c r="BU114" s="186"/>
      <c r="BV114" s="189"/>
      <c r="BW114" s="184"/>
      <c r="BX114"/>
      <c r="BZ114"/>
    </row>
    <row r="115" spans="2:78" ht="18.75">
      <c r="B115" s="363" t="s">
        <v>1605</v>
      </c>
      <c r="C115" s="364">
        <v>9463987000155</v>
      </c>
      <c r="D115" s="365" t="s">
        <v>11</v>
      </c>
      <c r="E115" s="365" t="s">
        <v>1421</v>
      </c>
      <c r="F115" s="365" t="s">
        <v>1421</v>
      </c>
      <c r="G115" s="366" t="s">
        <v>1421</v>
      </c>
      <c r="H115" s="366" t="s">
        <v>34</v>
      </c>
      <c r="I115" s="366" t="s">
        <v>1421</v>
      </c>
      <c r="J115" s="366" t="s">
        <v>1421</v>
      </c>
      <c r="K115" s="367" t="s">
        <v>48</v>
      </c>
      <c r="L115" s="368" t="s">
        <v>1421</v>
      </c>
      <c r="M115" s="368" t="s">
        <v>1421</v>
      </c>
      <c r="N115" s="367">
        <v>210587</v>
      </c>
      <c r="O115" s="367" t="s">
        <v>1321</v>
      </c>
      <c r="P115" s="371">
        <v>39597</v>
      </c>
      <c r="Q115" s="372">
        <v>112.13303399999999</v>
      </c>
      <c r="R115" s="372">
        <v>91.79622234920636</v>
      </c>
      <c r="S115" s="367">
        <v>1</v>
      </c>
      <c r="T115" s="369">
        <v>5.9467319540668528E-2</v>
      </c>
      <c r="U115" s="369">
        <v>0.62598588970608704</v>
      </c>
      <c r="V115" s="369">
        <v>6.8768062081235426E-2</v>
      </c>
      <c r="W115" s="369">
        <v>0.61256879809461107</v>
      </c>
      <c r="X115" s="369">
        <v>0.11268891930278757</v>
      </c>
      <c r="Y115" s="369">
        <v>0.76407620678963328</v>
      </c>
      <c r="Z115" s="369">
        <v>0.11950306892880969</v>
      </c>
      <c r="AA115" s="369">
        <v>0.64286347889037088</v>
      </c>
      <c r="AB115" s="369">
        <v>5.4689198787608737E-2</v>
      </c>
      <c r="AC115" s="373">
        <v>-0.79528894786572712</v>
      </c>
      <c r="AD115" s="555">
        <v>31552352000183</v>
      </c>
      <c r="AE115" s="370" t="s">
        <v>1800</v>
      </c>
      <c r="AF115" s="370" t="s">
        <v>1801</v>
      </c>
      <c r="AG115" s="374" t="s">
        <v>59</v>
      </c>
      <c r="AH115" s="374" t="s">
        <v>1796</v>
      </c>
      <c r="AI115" s="374">
        <v>100000</v>
      </c>
      <c r="AJ115" s="374">
        <v>50000</v>
      </c>
      <c r="AK115" s="374">
        <v>100000</v>
      </c>
      <c r="AL115" s="691">
        <v>0</v>
      </c>
      <c r="AM115" s="691">
        <v>0</v>
      </c>
      <c r="AN115" s="369" t="s">
        <v>1874</v>
      </c>
      <c r="AO115" s="367" t="s">
        <v>1324</v>
      </c>
      <c r="AP115" s="370" t="s">
        <v>1804</v>
      </c>
      <c r="AQ115" s="376" t="s">
        <v>1798</v>
      </c>
      <c r="AR115" s="369">
        <v>0</v>
      </c>
      <c r="AS115" s="369">
        <v>0</v>
      </c>
      <c r="AT115" s="369" t="s">
        <v>1421</v>
      </c>
      <c r="AW115" s="198"/>
      <c r="AX115" s="198"/>
      <c r="AY115" s="184"/>
      <c r="AZ115" s="184"/>
      <c r="BA115" s="184"/>
      <c r="BB115" s="184"/>
      <c r="BC115" s="184"/>
      <c r="BD115" s="184"/>
      <c r="BE115" s="184"/>
      <c r="BF115" s="184"/>
      <c r="BG115" s="186"/>
      <c r="BH115" s="186"/>
      <c r="BI115" s="199"/>
      <c r="BJ115" s="199"/>
      <c r="BK115" s="199"/>
      <c r="BL115" s="218"/>
      <c r="BM115" s="186"/>
      <c r="BN115" s="186"/>
      <c r="BO115" s="186"/>
      <c r="BP115" s="186"/>
      <c r="BQ115" s="186"/>
      <c r="BR115" s="186"/>
      <c r="BS115" s="186"/>
      <c r="BT115" s="186"/>
      <c r="BU115" s="186"/>
      <c r="BV115" s="189"/>
      <c r="BW115" s="184"/>
      <c r="BX115"/>
      <c r="BZ115"/>
    </row>
    <row r="116" spans="2:78" ht="18.75">
      <c r="B116" s="363" t="s">
        <v>301</v>
      </c>
      <c r="C116" s="364">
        <v>9586692000176</v>
      </c>
      <c r="D116" s="365" t="s">
        <v>13</v>
      </c>
      <c r="E116" s="365" t="s">
        <v>616</v>
      </c>
      <c r="F116" s="365" t="s">
        <v>610</v>
      </c>
      <c r="G116" s="366" t="s">
        <v>34</v>
      </c>
      <c r="H116" s="366" t="s">
        <v>1338</v>
      </c>
      <c r="I116" s="366" t="s">
        <v>34</v>
      </c>
      <c r="J116" s="366" t="s">
        <v>1421</v>
      </c>
      <c r="K116" s="367" t="s">
        <v>48</v>
      </c>
      <c r="L116" s="368" t="s">
        <v>1421</v>
      </c>
      <c r="M116" s="368" t="s">
        <v>34</v>
      </c>
      <c r="N116" s="367">
        <v>211451</v>
      </c>
      <c r="O116" s="367" t="s">
        <v>1321</v>
      </c>
      <c r="P116" s="371">
        <v>39612</v>
      </c>
      <c r="Q116" s="372">
        <v>7.7592290000000004</v>
      </c>
      <c r="R116" s="372">
        <v>10.541700222222223</v>
      </c>
      <c r="S116" s="367">
        <v>3</v>
      </c>
      <c r="T116" s="369">
        <v>0.10702146798671519</v>
      </c>
      <c r="U116" s="369">
        <v>1.1265671527283081</v>
      </c>
      <c r="V116" s="369">
        <v>1.8208093753152577E-2</v>
      </c>
      <c r="W116" s="369">
        <v>0.16219317177771911</v>
      </c>
      <c r="X116" s="369">
        <v>3.2872621095857646E-2</v>
      </c>
      <c r="Y116" s="369">
        <v>0.2228895954416564</v>
      </c>
      <c r="Z116" s="369">
        <v>-6.2709654125486125E-2</v>
      </c>
      <c r="AA116" s="369">
        <v>-0.3373448629602776</v>
      </c>
      <c r="AB116" s="369">
        <v>7.296584732108824E-2</v>
      </c>
      <c r="AC116" s="373">
        <v>-1.2890096825383792</v>
      </c>
      <c r="AD116" s="555">
        <v>9573796000146</v>
      </c>
      <c r="AE116" s="370" t="s">
        <v>1875</v>
      </c>
      <c r="AF116" s="370" t="s">
        <v>1816</v>
      </c>
      <c r="AG116" s="374" t="s">
        <v>1444</v>
      </c>
      <c r="AH116" s="374" t="s">
        <v>1802</v>
      </c>
      <c r="AI116" s="374">
        <v>1000</v>
      </c>
      <c r="AJ116" s="374">
        <v>500</v>
      </c>
      <c r="AK116" s="374">
        <v>1000</v>
      </c>
      <c r="AL116" s="691">
        <v>2</v>
      </c>
      <c r="AM116" s="691">
        <v>25</v>
      </c>
      <c r="AN116" s="369" t="s">
        <v>1803</v>
      </c>
      <c r="AO116" s="367" t="s">
        <v>1324</v>
      </c>
      <c r="AP116" s="370" t="s">
        <v>1818</v>
      </c>
      <c r="AQ116" s="376" t="s">
        <v>668</v>
      </c>
      <c r="AR116" s="369">
        <v>5.3333333333333297E-3</v>
      </c>
      <c r="AS116" s="369">
        <v>5.3333333333333297E-3</v>
      </c>
      <c r="AT116" s="369" t="s">
        <v>1421</v>
      </c>
      <c r="AW116" s="198"/>
      <c r="AX116" s="198"/>
      <c r="AY116" s="184"/>
      <c r="AZ116" s="184"/>
      <c r="BA116" s="184"/>
      <c r="BB116" s="184"/>
      <c r="BC116" s="184"/>
      <c r="BD116" s="184"/>
      <c r="BE116" s="184"/>
      <c r="BF116" s="184"/>
      <c r="BG116" s="186"/>
      <c r="BH116" s="186"/>
      <c r="BI116" s="199"/>
      <c r="BJ116" s="199"/>
      <c r="BK116" s="199"/>
      <c r="BL116" s="218"/>
      <c r="BM116" s="186"/>
      <c r="BN116" s="186"/>
      <c r="BO116" s="186"/>
      <c r="BP116" s="186"/>
      <c r="BQ116" s="186"/>
      <c r="BR116" s="186"/>
      <c r="BS116" s="186"/>
      <c r="BT116" s="186"/>
      <c r="BU116" s="186"/>
      <c r="BV116" s="189"/>
      <c r="BW116" s="184"/>
      <c r="BX116"/>
      <c r="BZ116"/>
    </row>
    <row r="117" spans="2:78" ht="18.75">
      <c r="B117" s="363" t="s">
        <v>21</v>
      </c>
      <c r="C117" s="364">
        <v>8893082000152</v>
      </c>
      <c r="D117" s="365" t="s">
        <v>13</v>
      </c>
      <c r="E117" s="365" t="s">
        <v>615</v>
      </c>
      <c r="F117" s="365" t="s">
        <v>619</v>
      </c>
      <c r="G117" s="366" t="s">
        <v>34</v>
      </c>
      <c r="H117" s="366" t="s">
        <v>1337</v>
      </c>
      <c r="I117" s="366" t="s">
        <v>34</v>
      </c>
      <c r="J117" s="366" t="s">
        <v>611</v>
      </c>
      <c r="K117" s="367" t="s">
        <v>48</v>
      </c>
      <c r="L117" s="368" t="s">
        <v>715</v>
      </c>
      <c r="M117" s="368" t="s">
        <v>34</v>
      </c>
      <c r="N117" s="367">
        <v>211788</v>
      </c>
      <c r="O117" s="367" t="s">
        <v>1321</v>
      </c>
      <c r="P117" s="371">
        <v>39631</v>
      </c>
      <c r="Q117" s="372">
        <v>1000.146119</v>
      </c>
      <c r="R117" s="372">
        <v>1110.7021128531746</v>
      </c>
      <c r="S117" s="367">
        <v>1</v>
      </c>
      <c r="T117" s="369">
        <v>0.15201140937515811</v>
      </c>
      <c r="U117" s="369">
        <v>1.6001561543077214</v>
      </c>
      <c r="V117" s="369">
        <v>0.13915438708749961</v>
      </c>
      <c r="W117" s="369">
        <v>1.2395526799502699</v>
      </c>
      <c r="X117" s="369">
        <v>0.24402596809509136</v>
      </c>
      <c r="Y117" s="369">
        <v>1.6545942335224184</v>
      </c>
      <c r="Z117" s="369">
        <v>0.40385545867160366</v>
      </c>
      <c r="AA117" s="369">
        <v>2.1725293539127146</v>
      </c>
      <c r="AB117" s="369">
        <v>4.1425284569345196E-2</v>
      </c>
      <c r="AC117" s="373">
        <v>0.64918346180168007</v>
      </c>
      <c r="AD117" s="555">
        <v>8875020000118</v>
      </c>
      <c r="AE117" s="370" t="s">
        <v>1876</v>
      </c>
      <c r="AF117" s="370" t="s">
        <v>1841</v>
      </c>
      <c r="AG117" s="374" t="s">
        <v>719</v>
      </c>
      <c r="AH117" s="374" t="s">
        <v>1802</v>
      </c>
      <c r="AI117" s="374">
        <v>50000</v>
      </c>
      <c r="AJ117" s="374">
        <v>25000</v>
      </c>
      <c r="AK117" s="374">
        <v>50000</v>
      </c>
      <c r="AL117" s="691">
        <v>1.98</v>
      </c>
      <c r="AM117" s="691">
        <v>20</v>
      </c>
      <c r="AN117" s="369" t="s">
        <v>1803</v>
      </c>
      <c r="AO117" s="367" t="s">
        <v>1324</v>
      </c>
      <c r="AP117" s="370" t="s">
        <v>1818</v>
      </c>
      <c r="AQ117" s="376" t="s">
        <v>668</v>
      </c>
      <c r="AR117" s="369">
        <v>3.9500000000000004E-3</v>
      </c>
      <c r="AS117" s="369">
        <v>3.9500000000000004E-3</v>
      </c>
      <c r="AT117" s="369" t="s">
        <v>1421</v>
      </c>
      <c r="AW117" s="198"/>
      <c r="AX117" s="198"/>
      <c r="AY117" s="184"/>
      <c r="AZ117" s="184"/>
      <c r="BA117" s="184"/>
      <c r="BB117" s="184"/>
      <c r="BC117" s="184"/>
      <c r="BD117" s="184"/>
      <c r="BE117" s="184"/>
      <c r="BF117" s="184"/>
      <c r="BG117" s="186"/>
      <c r="BH117" s="186"/>
      <c r="BI117" s="199"/>
      <c r="BJ117" s="199"/>
      <c r="BK117" s="199"/>
      <c r="BL117" s="218"/>
      <c r="BM117" s="186"/>
      <c r="BN117" s="186"/>
      <c r="BO117" s="186"/>
      <c r="BP117" s="186"/>
      <c r="BQ117" s="186"/>
      <c r="BR117" s="186"/>
      <c r="BS117" s="186"/>
      <c r="BT117" s="186"/>
      <c r="BU117" s="186"/>
      <c r="BV117" s="189"/>
      <c r="BW117" s="184"/>
      <c r="BX117"/>
      <c r="BZ117"/>
    </row>
    <row r="118" spans="2:78" ht="18.75">
      <c r="B118" s="363" t="s">
        <v>515</v>
      </c>
      <c r="C118" s="364">
        <v>9289134000149</v>
      </c>
      <c r="D118" s="365" t="s">
        <v>13</v>
      </c>
      <c r="E118" s="365" t="s">
        <v>615</v>
      </c>
      <c r="F118" s="365" t="s">
        <v>619</v>
      </c>
      <c r="G118" s="366" t="s">
        <v>34</v>
      </c>
      <c r="H118" s="366" t="s">
        <v>1337</v>
      </c>
      <c r="I118" s="366" t="s">
        <v>34</v>
      </c>
      <c r="J118" s="366" t="s">
        <v>611</v>
      </c>
      <c r="K118" s="367" t="s">
        <v>48</v>
      </c>
      <c r="L118" s="368" t="s">
        <v>715</v>
      </c>
      <c r="M118" s="368" t="s">
        <v>34</v>
      </c>
      <c r="N118" s="367">
        <v>211796</v>
      </c>
      <c r="O118" s="367" t="s">
        <v>1321</v>
      </c>
      <c r="P118" s="371">
        <v>39544</v>
      </c>
      <c r="Q118" s="372">
        <v>256.219246</v>
      </c>
      <c r="R118" s="372">
        <v>242.61287750597603</v>
      </c>
      <c r="S118" s="367">
        <v>1</v>
      </c>
      <c r="T118" s="369">
        <v>0.15249205164235402</v>
      </c>
      <c r="U118" s="369">
        <v>1.6052156605976462</v>
      </c>
      <c r="V118" s="369">
        <v>0.13926154530856105</v>
      </c>
      <c r="W118" s="369">
        <v>1.2405072187389887</v>
      </c>
      <c r="X118" s="369">
        <v>0.24476068978403487</v>
      </c>
      <c r="Y118" s="369">
        <v>1.6595759421465435</v>
      </c>
      <c r="Z118" s="369">
        <v>0.40863102435414489</v>
      </c>
      <c r="AA118" s="369">
        <v>2.1982193784105526</v>
      </c>
      <c r="AB118" s="369">
        <v>4.1694191151970206E-2</v>
      </c>
      <c r="AC118" s="373">
        <v>0.64756665420124926</v>
      </c>
      <c r="AD118" s="555">
        <v>9289155000164</v>
      </c>
      <c r="AE118" s="370" t="s">
        <v>1876</v>
      </c>
      <c r="AF118" s="370" t="s">
        <v>1841</v>
      </c>
      <c r="AG118" s="374" t="s">
        <v>719</v>
      </c>
      <c r="AH118" s="374" t="s">
        <v>1877</v>
      </c>
      <c r="AI118" s="374">
        <v>100000</v>
      </c>
      <c r="AJ118" s="374">
        <v>50000</v>
      </c>
      <c r="AK118" s="374">
        <v>100000</v>
      </c>
      <c r="AL118" s="691">
        <v>0.08</v>
      </c>
      <c r="AM118" s="691">
        <v>20</v>
      </c>
      <c r="AN118" s="369" t="s">
        <v>1803</v>
      </c>
      <c r="AO118" s="367" t="s">
        <v>1324</v>
      </c>
      <c r="AP118" s="370" t="s">
        <v>1818</v>
      </c>
      <c r="AQ118" s="376" t="s">
        <v>668</v>
      </c>
      <c r="AR118" s="369">
        <v>3.9500000000000004E-3</v>
      </c>
      <c r="AS118" s="369">
        <v>3.9500000000000004E-3</v>
      </c>
      <c r="AT118" s="369" t="s">
        <v>1421</v>
      </c>
      <c r="AW118" s="198"/>
      <c r="AX118" s="198"/>
      <c r="AY118" s="184"/>
      <c r="AZ118" s="184"/>
      <c r="BA118" s="184"/>
      <c r="BB118" s="184"/>
      <c r="BC118" s="184"/>
      <c r="BD118" s="184"/>
      <c r="BE118" s="184"/>
      <c r="BF118" s="184"/>
      <c r="BG118" s="186"/>
      <c r="BH118" s="186"/>
      <c r="BI118" s="199"/>
      <c r="BJ118" s="199"/>
      <c r="BK118" s="199"/>
      <c r="BL118" s="218"/>
      <c r="BM118" s="186"/>
      <c r="BN118" s="186"/>
      <c r="BO118" s="186"/>
      <c r="BP118" s="186"/>
      <c r="BQ118" s="186"/>
      <c r="BR118" s="186"/>
      <c r="BS118" s="186"/>
      <c r="BT118" s="186"/>
      <c r="BU118" s="186"/>
      <c r="BV118" s="189"/>
      <c r="BW118" s="184"/>
      <c r="BX118"/>
      <c r="BZ118"/>
    </row>
    <row r="119" spans="2:78" ht="18.75">
      <c r="B119" s="363" t="s">
        <v>244</v>
      </c>
      <c r="C119" s="364">
        <v>9143318000104</v>
      </c>
      <c r="D119" s="365" t="s">
        <v>14</v>
      </c>
      <c r="E119" s="365" t="s">
        <v>614</v>
      </c>
      <c r="F119" s="365" t="s">
        <v>1421</v>
      </c>
      <c r="G119" s="366" t="s">
        <v>1421</v>
      </c>
      <c r="H119" s="366" t="s">
        <v>1338</v>
      </c>
      <c r="I119" s="366" t="s">
        <v>34</v>
      </c>
      <c r="J119" s="366" t="s">
        <v>608</v>
      </c>
      <c r="K119" s="367" t="s">
        <v>48</v>
      </c>
      <c r="L119" s="368" t="s">
        <v>1421</v>
      </c>
      <c r="M119" s="368" t="s">
        <v>1418</v>
      </c>
      <c r="N119" s="367">
        <v>211958</v>
      </c>
      <c r="O119" s="367" t="s">
        <v>1321</v>
      </c>
      <c r="P119" s="371">
        <v>39600</v>
      </c>
      <c r="Q119" s="372">
        <v>418.48949499999998</v>
      </c>
      <c r="R119" s="372">
        <v>470.78285800873016</v>
      </c>
      <c r="S119" s="367">
        <v>2</v>
      </c>
      <c r="T119" s="369">
        <v>1.7230143771743034E-2</v>
      </c>
      <c r="U119" s="369">
        <v>0.18137402126124322</v>
      </c>
      <c r="V119" s="369">
        <v>-0.10094786705190351</v>
      </c>
      <c r="W119" s="369">
        <v>-0.89921849938348886</v>
      </c>
      <c r="X119" s="369">
        <v>-1.0947734980758406E-2</v>
      </c>
      <c r="Y119" s="369">
        <v>-7.4230047362155688E-2</v>
      </c>
      <c r="Z119" s="369">
        <v>0.14457937259538434</v>
      </c>
      <c r="AA119" s="369">
        <v>0.77776076610906919</v>
      </c>
      <c r="AB119" s="369">
        <v>0.23784493275012397</v>
      </c>
      <c r="AC119" s="373">
        <v>-0.8964229005481924</v>
      </c>
      <c r="AD119" s="555">
        <v>9271730000100</v>
      </c>
      <c r="AE119" s="370" t="s">
        <v>1828</v>
      </c>
      <c r="AF119" s="370" t="s">
        <v>1795</v>
      </c>
      <c r="AG119" s="374" t="s">
        <v>1445</v>
      </c>
      <c r="AH119" s="374" t="s">
        <v>1802</v>
      </c>
      <c r="AI119" s="374">
        <v>100000</v>
      </c>
      <c r="AJ119" s="374">
        <v>50000</v>
      </c>
      <c r="AK119" s="374">
        <v>100000</v>
      </c>
      <c r="AL119" s="691">
        <v>1.85</v>
      </c>
      <c r="AM119" s="691">
        <v>20</v>
      </c>
      <c r="AN119" s="369" t="s">
        <v>1797</v>
      </c>
      <c r="AO119" s="367" t="s">
        <v>1324</v>
      </c>
      <c r="AP119" s="370" t="s">
        <v>1818</v>
      </c>
      <c r="AQ119" s="376" t="s">
        <v>671</v>
      </c>
      <c r="AR119" s="369">
        <v>2.46666666666667E-3</v>
      </c>
      <c r="AS119" s="369">
        <v>2.46666666666667E-3</v>
      </c>
      <c r="AT119" s="369" t="s">
        <v>1421</v>
      </c>
      <c r="AW119" s="198"/>
      <c r="AX119" s="198"/>
      <c r="AY119" s="184"/>
      <c r="AZ119" s="184"/>
      <c r="BA119" s="184"/>
      <c r="BB119" s="184"/>
      <c r="BC119" s="184"/>
      <c r="BD119" s="184"/>
      <c r="BE119" s="184"/>
      <c r="BF119" s="184"/>
      <c r="BG119" s="186"/>
      <c r="BH119" s="186"/>
      <c r="BI119" s="199"/>
      <c r="BJ119" s="199"/>
      <c r="BK119" s="199"/>
      <c r="BL119" s="218"/>
      <c r="BM119" s="186"/>
      <c r="BN119" s="186"/>
      <c r="BO119" s="186"/>
      <c r="BP119" s="186"/>
      <c r="BQ119" s="186"/>
      <c r="BR119" s="186"/>
      <c r="BS119" s="186"/>
      <c r="BT119" s="186"/>
      <c r="BU119" s="186"/>
      <c r="BV119" s="189"/>
      <c r="BW119" s="184"/>
      <c r="BX119"/>
      <c r="BZ119"/>
    </row>
    <row r="120" spans="2:78" ht="18.75">
      <c r="B120" s="363" t="s">
        <v>854</v>
      </c>
      <c r="C120" s="364">
        <v>9518581000122</v>
      </c>
      <c r="D120" s="365" t="s">
        <v>11</v>
      </c>
      <c r="E120" s="365" t="s">
        <v>621</v>
      </c>
      <c r="F120" s="365" t="s">
        <v>672</v>
      </c>
      <c r="G120" s="366" t="s">
        <v>865</v>
      </c>
      <c r="H120" s="366" t="s">
        <v>34</v>
      </c>
      <c r="I120" s="366" t="s">
        <v>1421</v>
      </c>
      <c r="J120" s="366" t="s">
        <v>608</v>
      </c>
      <c r="K120" s="367" t="s">
        <v>48</v>
      </c>
      <c r="L120" s="368" t="s">
        <v>1421</v>
      </c>
      <c r="M120" s="368" t="s">
        <v>34</v>
      </c>
      <c r="N120" s="367">
        <v>212385</v>
      </c>
      <c r="O120" s="367" t="s">
        <v>1321</v>
      </c>
      <c r="P120" s="371">
        <v>39631</v>
      </c>
      <c r="Q120" s="372">
        <v>321.22095300000001</v>
      </c>
      <c r="R120" s="372">
        <v>312.27820813095246</v>
      </c>
      <c r="S120" s="367">
        <v>1</v>
      </c>
      <c r="T120" s="369">
        <v>5.6989740079662177E-2</v>
      </c>
      <c r="U120" s="369">
        <v>0.59990551824836669</v>
      </c>
      <c r="V120" s="369">
        <v>6.829647569277042E-2</v>
      </c>
      <c r="W120" s="369">
        <v>0.60836802380438115</v>
      </c>
      <c r="X120" s="369">
        <v>0.10162705143370521</v>
      </c>
      <c r="Y120" s="369">
        <v>0.68907229252982638</v>
      </c>
      <c r="Z120" s="369">
        <v>8.9405058259078851E-2</v>
      </c>
      <c r="AA120" s="369">
        <v>0.48095205669627483</v>
      </c>
      <c r="AB120" s="369">
        <v>5.4966492197521782E-2</v>
      </c>
      <c r="AC120" s="373">
        <v>-0.79985642150663161</v>
      </c>
      <c r="AD120" s="555">
        <v>0</v>
      </c>
      <c r="AE120" s="370" t="s">
        <v>1872</v>
      </c>
      <c r="AF120" s="370" t="s">
        <v>1816</v>
      </c>
      <c r="AG120" s="374" t="s">
        <v>1444</v>
      </c>
      <c r="AH120" s="374" t="s">
        <v>1802</v>
      </c>
      <c r="AI120" s="374">
        <v>0</v>
      </c>
      <c r="AJ120" s="374">
        <v>0</v>
      </c>
      <c r="AK120" s="374">
        <v>0</v>
      </c>
      <c r="AL120" s="691">
        <v>0.4</v>
      </c>
      <c r="AM120" s="691">
        <v>0</v>
      </c>
      <c r="AN120" s="369" t="s">
        <v>1807</v>
      </c>
      <c r="AO120" s="367" t="s">
        <v>1324</v>
      </c>
      <c r="AP120" s="370" t="s">
        <v>1804</v>
      </c>
      <c r="AQ120" s="376" t="s">
        <v>675</v>
      </c>
      <c r="AR120" s="369">
        <v>3.2000000000000002E-3</v>
      </c>
      <c r="AS120" s="369">
        <v>3.2000000000000002E-3</v>
      </c>
      <c r="AT120" s="369" t="s">
        <v>1421</v>
      </c>
      <c r="AW120" s="198"/>
      <c r="AX120" s="198"/>
      <c r="AY120" s="184"/>
      <c r="AZ120" s="184"/>
      <c r="BA120" s="184"/>
      <c r="BB120" s="184"/>
      <c r="BC120" s="184"/>
      <c r="BD120" s="184"/>
      <c r="BE120" s="184"/>
      <c r="BF120" s="184"/>
      <c r="BG120" s="186"/>
      <c r="BH120" s="186"/>
      <c r="BI120" s="199"/>
      <c r="BJ120" s="199"/>
      <c r="BK120" s="199"/>
      <c r="BL120" s="218"/>
      <c r="BM120" s="186"/>
      <c r="BN120" s="186"/>
      <c r="BO120" s="186"/>
      <c r="BP120" s="186"/>
      <c r="BQ120" s="186"/>
      <c r="BR120" s="186"/>
      <c r="BS120" s="186"/>
      <c r="BT120" s="186"/>
      <c r="BU120" s="186"/>
      <c r="BV120" s="189"/>
      <c r="BW120" s="184"/>
      <c r="BX120"/>
      <c r="BZ120"/>
    </row>
    <row r="121" spans="2:78" ht="18.75">
      <c r="B121" s="363" t="s">
        <v>752</v>
      </c>
      <c r="C121" s="364">
        <v>9620860000100</v>
      </c>
      <c r="D121" s="365" t="s">
        <v>11</v>
      </c>
      <c r="E121" s="365" t="s">
        <v>620</v>
      </c>
      <c r="F121" s="365" t="s">
        <v>663</v>
      </c>
      <c r="G121" s="366" t="s">
        <v>738</v>
      </c>
      <c r="H121" s="366" t="s">
        <v>34</v>
      </c>
      <c r="I121" s="366" t="s">
        <v>1421</v>
      </c>
      <c r="J121" s="366" t="s">
        <v>608</v>
      </c>
      <c r="K121" s="367" t="s">
        <v>48</v>
      </c>
      <c r="L121" s="368" t="s">
        <v>1339</v>
      </c>
      <c r="M121" s="368" t="s">
        <v>34</v>
      </c>
      <c r="N121" s="367">
        <v>212660</v>
      </c>
      <c r="O121" s="367" t="s">
        <v>1321</v>
      </c>
      <c r="P121" s="371">
        <v>39634</v>
      </c>
      <c r="Q121" s="372">
        <v>217524400</v>
      </c>
      <c r="R121" s="372">
        <v>3633528.4759715674</v>
      </c>
      <c r="S121" s="367">
        <v>4</v>
      </c>
      <c r="T121" s="369">
        <v>9.4228613695885644E-2</v>
      </c>
      <c r="U121" s="369">
        <v>0.99190249427420274</v>
      </c>
      <c r="V121" s="369">
        <v>0.11106710849037715</v>
      </c>
      <c r="W121" s="369">
        <v>0.98935818600534609</v>
      </c>
      <c r="X121" s="369">
        <v>0.15683693278502053</v>
      </c>
      <c r="Y121" s="369">
        <v>1.063417498617673</v>
      </c>
      <c r="Z121" s="369">
        <v>0.20131004225838711</v>
      </c>
      <c r="AA121" s="369">
        <v>1.0829418462791887</v>
      </c>
      <c r="AB121" s="369">
        <v>2.8458506106368376E-3</v>
      </c>
      <c r="AC121" s="373">
        <v>-0.41979327720504772</v>
      </c>
      <c r="AD121" s="555">
        <v>0</v>
      </c>
      <c r="AE121" s="370" t="s">
        <v>1878</v>
      </c>
      <c r="AF121" s="370" t="s">
        <v>1795</v>
      </c>
      <c r="AG121" s="374" t="s">
        <v>1445</v>
      </c>
      <c r="AH121" s="374" t="s">
        <v>1802</v>
      </c>
      <c r="AI121" s="374">
        <v>1000</v>
      </c>
      <c r="AJ121" s="374">
        <v>500</v>
      </c>
      <c r="AK121" s="374">
        <v>500</v>
      </c>
      <c r="AL121" s="691">
        <v>2.5</v>
      </c>
      <c r="AM121" s="691">
        <v>20</v>
      </c>
      <c r="AN121" s="369" t="s">
        <v>1803</v>
      </c>
      <c r="AO121" s="367" t="s">
        <v>1324</v>
      </c>
      <c r="AP121" s="370" t="s">
        <v>1818</v>
      </c>
      <c r="AQ121" s="376" t="s">
        <v>668</v>
      </c>
      <c r="AR121" s="369">
        <v>4.1999999999999997E-3</v>
      </c>
      <c r="AS121" s="369">
        <v>4.1999999999999997E-3</v>
      </c>
      <c r="AT121" s="369" t="s">
        <v>1421</v>
      </c>
      <c r="AW121" s="198"/>
      <c r="AX121" s="198"/>
      <c r="AY121" s="184"/>
      <c r="AZ121" s="184"/>
      <c r="BA121" s="184"/>
      <c r="BB121" s="184"/>
      <c r="BC121" s="184"/>
      <c r="BD121" s="184"/>
      <c r="BE121" s="184"/>
      <c r="BF121" s="184"/>
      <c r="BG121" s="186"/>
      <c r="BH121" s="186"/>
      <c r="BI121" s="199"/>
      <c r="BJ121" s="199"/>
      <c r="BK121" s="199"/>
      <c r="BL121" s="218"/>
      <c r="BM121" s="186"/>
      <c r="BN121" s="186"/>
      <c r="BO121" s="186"/>
      <c r="BP121" s="186"/>
      <c r="BQ121" s="186"/>
      <c r="BR121" s="186"/>
      <c r="BS121" s="186"/>
      <c r="BT121" s="186"/>
      <c r="BU121" s="186"/>
      <c r="BV121" s="189"/>
      <c r="BW121" s="184"/>
      <c r="BX121"/>
      <c r="BZ121"/>
    </row>
    <row r="122" spans="2:78" ht="18.75">
      <c r="B122" s="363" t="s">
        <v>1203</v>
      </c>
      <c r="C122" s="364">
        <v>9326708000101</v>
      </c>
      <c r="D122" s="365" t="s">
        <v>11</v>
      </c>
      <c r="E122" s="365" t="s">
        <v>621</v>
      </c>
      <c r="F122" s="365" t="s">
        <v>663</v>
      </c>
      <c r="G122" s="366" t="s">
        <v>865</v>
      </c>
      <c r="H122" s="366" t="s">
        <v>34</v>
      </c>
      <c r="I122" s="366" t="s">
        <v>1421</v>
      </c>
      <c r="J122" s="366" t="s">
        <v>608</v>
      </c>
      <c r="K122" s="367" t="s">
        <v>48</v>
      </c>
      <c r="L122" s="368" t="s">
        <v>1421</v>
      </c>
      <c r="M122" s="368" t="s">
        <v>34</v>
      </c>
      <c r="N122" s="367">
        <v>212873</v>
      </c>
      <c r="O122" s="367" t="s">
        <v>1321</v>
      </c>
      <c r="P122" s="371">
        <v>39642</v>
      </c>
      <c r="Q122" s="372">
        <v>254.72028900000001</v>
      </c>
      <c r="R122" s="372">
        <v>417.50923857768947</v>
      </c>
      <c r="S122" s="367">
        <v>1</v>
      </c>
      <c r="T122" s="369">
        <v>6.8703406824793589E-2</v>
      </c>
      <c r="U122" s="369">
        <v>0.7232100518276392</v>
      </c>
      <c r="V122" s="369">
        <v>5.8659407241110184E-2</v>
      </c>
      <c r="W122" s="369">
        <v>0.52252341425852278</v>
      </c>
      <c r="X122" s="369">
        <v>7.3229320091001249E-2</v>
      </c>
      <c r="Y122" s="369">
        <v>0.49652424982952176</v>
      </c>
      <c r="Z122" s="369">
        <v>7.270117031219403E-2</v>
      </c>
      <c r="AA122" s="369">
        <v>0.39109395001512898</v>
      </c>
      <c r="AB122" s="369">
        <v>5.6773933879122739E-2</v>
      </c>
      <c r="AC122" s="373">
        <v>-0.94413697521237272</v>
      </c>
      <c r="AD122" s="555">
        <v>0</v>
      </c>
      <c r="AE122" s="370" t="s">
        <v>1831</v>
      </c>
      <c r="AF122" s="370" t="s">
        <v>1841</v>
      </c>
      <c r="AG122" s="374" t="s">
        <v>719</v>
      </c>
      <c r="AH122" s="374" t="s">
        <v>1802</v>
      </c>
      <c r="AI122" s="374">
        <v>5000</v>
      </c>
      <c r="AJ122" s="374">
        <v>2500</v>
      </c>
      <c r="AK122" s="374">
        <v>2500</v>
      </c>
      <c r="AL122" s="691">
        <v>0.4</v>
      </c>
      <c r="AM122" s="691">
        <v>20</v>
      </c>
      <c r="AN122" s="369" t="s">
        <v>1807</v>
      </c>
      <c r="AO122" s="367" t="s">
        <v>1324</v>
      </c>
      <c r="AP122" s="370" t="s">
        <v>1804</v>
      </c>
      <c r="AQ122" s="376" t="s">
        <v>683</v>
      </c>
      <c r="AR122" s="369">
        <v>1.4400000000000001E-3</v>
      </c>
      <c r="AS122" s="369">
        <v>1.4400000000000001E-3</v>
      </c>
      <c r="AT122" s="369" t="s">
        <v>1421</v>
      </c>
      <c r="AW122" s="198"/>
      <c r="AX122" s="198"/>
      <c r="AY122" s="184"/>
      <c r="AZ122" s="184"/>
      <c r="BA122" s="184"/>
      <c r="BB122" s="184"/>
      <c r="BC122" s="184"/>
      <c r="BD122" s="184"/>
      <c r="BE122" s="184"/>
      <c r="BF122" s="184"/>
      <c r="BG122" s="186"/>
      <c r="BH122" s="186"/>
      <c r="BI122" s="199"/>
      <c r="BJ122" s="199"/>
      <c r="BK122" s="199"/>
      <c r="BL122" s="218"/>
      <c r="BM122" s="186"/>
      <c r="BN122" s="186"/>
      <c r="BO122" s="186"/>
      <c r="BP122" s="186"/>
      <c r="BQ122" s="186"/>
      <c r="BR122" s="186"/>
      <c r="BS122" s="186"/>
      <c r="BT122" s="186"/>
      <c r="BU122" s="186"/>
      <c r="BV122" s="189"/>
      <c r="BW122" s="184"/>
      <c r="BX122"/>
      <c r="BZ122"/>
    </row>
    <row r="123" spans="2:78" ht="18.75">
      <c r="B123" s="363" t="s">
        <v>131</v>
      </c>
      <c r="C123" s="364">
        <v>8323402000139</v>
      </c>
      <c r="D123" s="365" t="s">
        <v>14</v>
      </c>
      <c r="E123" s="365" t="s">
        <v>607</v>
      </c>
      <c r="F123" s="365" t="s">
        <v>1421</v>
      </c>
      <c r="G123" s="366" t="s">
        <v>1421</v>
      </c>
      <c r="H123" s="366" t="s">
        <v>34</v>
      </c>
      <c r="I123" s="366" t="s">
        <v>34</v>
      </c>
      <c r="J123" s="366" t="s">
        <v>608</v>
      </c>
      <c r="K123" s="367" t="s">
        <v>48</v>
      </c>
      <c r="L123" s="368" t="s">
        <v>1339</v>
      </c>
      <c r="M123" s="368" t="s">
        <v>1418</v>
      </c>
      <c r="N123" s="367">
        <v>212962</v>
      </c>
      <c r="O123" s="367" t="s">
        <v>1321</v>
      </c>
      <c r="P123" s="371">
        <v>39639</v>
      </c>
      <c r="Q123" s="372">
        <v>778.530756</v>
      </c>
      <c r="R123" s="372">
        <v>1167.3973420952379</v>
      </c>
      <c r="S123" s="367">
        <v>2</v>
      </c>
      <c r="T123" s="369">
        <v>-0.13917406040840952</v>
      </c>
      <c r="U123" s="369">
        <v>-1.4650231202902395</v>
      </c>
      <c r="V123" s="369">
        <v>-0.28484910784562978</v>
      </c>
      <c r="W123" s="369">
        <v>-2.5373650260086689</v>
      </c>
      <c r="X123" s="369">
        <v>-0.17752835684647628</v>
      </c>
      <c r="Y123" s="369">
        <v>-1.2037136777608317</v>
      </c>
      <c r="Z123" s="369">
        <v>-0.10199192640779675</v>
      </c>
      <c r="AA123" s="369">
        <v>-0.5486627683871983</v>
      </c>
      <c r="AB123" s="369">
        <v>0.2804047785269651</v>
      </c>
      <c r="AC123" s="373">
        <v>-1.4162058413426575</v>
      </c>
      <c r="AD123" s="555">
        <v>15165493000197</v>
      </c>
      <c r="AE123" s="370" t="s">
        <v>1879</v>
      </c>
      <c r="AF123" s="370" t="s">
        <v>1795</v>
      </c>
      <c r="AG123" s="374" t="s">
        <v>1445</v>
      </c>
      <c r="AH123" s="374" t="s">
        <v>1802</v>
      </c>
      <c r="AI123" s="374">
        <v>150000</v>
      </c>
      <c r="AJ123" s="374">
        <v>10000</v>
      </c>
      <c r="AK123" s="374">
        <v>150000</v>
      </c>
      <c r="AL123" s="691">
        <v>2.2000000000000002</v>
      </c>
      <c r="AM123" s="691">
        <v>20</v>
      </c>
      <c r="AN123" s="369" t="s">
        <v>666</v>
      </c>
      <c r="AO123" s="367" t="s">
        <v>1324</v>
      </c>
      <c r="AP123" s="370" t="s">
        <v>1799</v>
      </c>
      <c r="AQ123" s="376" t="s">
        <v>665</v>
      </c>
      <c r="AR123" s="369">
        <v>0</v>
      </c>
      <c r="AS123" s="369">
        <v>0</v>
      </c>
      <c r="AT123" s="369" t="s">
        <v>1421</v>
      </c>
      <c r="AW123" s="198"/>
      <c r="AX123" s="198"/>
      <c r="AY123" s="184"/>
      <c r="AZ123" s="184"/>
      <c r="BA123" s="184"/>
      <c r="BB123" s="184"/>
      <c r="BC123" s="184"/>
      <c r="BD123" s="184"/>
      <c r="BE123" s="184"/>
      <c r="BF123" s="184"/>
      <c r="BG123" s="186"/>
      <c r="BH123" s="186"/>
      <c r="BI123" s="199"/>
      <c r="BJ123" s="199"/>
      <c r="BK123" s="199"/>
      <c r="BL123" s="218"/>
      <c r="BM123" s="186"/>
      <c r="BN123" s="186"/>
      <c r="BO123" s="186"/>
      <c r="BP123" s="186"/>
      <c r="BQ123" s="186"/>
      <c r="BR123" s="186"/>
      <c r="BS123" s="186"/>
      <c r="BT123" s="186"/>
      <c r="BU123" s="186"/>
      <c r="BV123" s="189"/>
      <c r="BW123" s="184"/>
      <c r="BX123"/>
      <c r="BZ123"/>
    </row>
    <row r="124" spans="2:78" ht="18.75">
      <c r="B124" s="363" t="s">
        <v>886</v>
      </c>
      <c r="C124" s="364">
        <v>9344799000108</v>
      </c>
      <c r="D124" s="365" t="s">
        <v>11</v>
      </c>
      <c r="E124" s="365" t="s">
        <v>621</v>
      </c>
      <c r="F124" s="365" t="s">
        <v>672</v>
      </c>
      <c r="G124" s="366" t="s">
        <v>738</v>
      </c>
      <c r="H124" s="366" t="s">
        <v>34</v>
      </c>
      <c r="I124" s="366" t="s">
        <v>1421</v>
      </c>
      <c r="J124" s="366" t="s">
        <v>608</v>
      </c>
      <c r="K124" s="367" t="s">
        <v>48</v>
      </c>
      <c r="L124" s="368" t="s">
        <v>1421</v>
      </c>
      <c r="M124" s="368" t="s">
        <v>34</v>
      </c>
      <c r="N124" s="367">
        <v>213403</v>
      </c>
      <c r="O124" s="367" t="s">
        <v>1321</v>
      </c>
      <c r="P124" s="371">
        <v>39648</v>
      </c>
      <c r="Q124" s="372">
        <v>116.529516</v>
      </c>
      <c r="R124" s="372">
        <v>167.32503076587295</v>
      </c>
      <c r="S124" s="367">
        <v>1</v>
      </c>
      <c r="T124" s="369">
        <v>7.310655582303216E-2</v>
      </c>
      <c r="U124" s="369">
        <v>0.76956003303514686</v>
      </c>
      <c r="V124" s="369">
        <v>8.8331462220784251E-2</v>
      </c>
      <c r="W124" s="369">
        <v>0.78683470217041307</v>
      </c>
      <c r="X124" s="369">
        <v>0.14892996520523316</v>
      </c>
      <c r="Y124" s="369">
        <v>1.0098050775122813</v>
      </c>
      <c r="Z124" s="369">
        <v>0.20930519828907923</v>
      </c>
      <c r="AA124" s="369">
        <v>1.1259515686757235</v>
      </c>
      <c r="AB124" s="369">
        <v>2.7876707339676603E-2</v>
      </c>
      <c r="AC124" s="373">
        <v>-0.85843406584135484</v>
      </c>
      <c r="AD124" s="555">
        <v>10347453000142</v>
      </c>
      <c r="AE124" s="370" t="s">
        <v>1827</v>
      </c>
      <c r="AF124" s="370" t="s">
        <v>1827</v>
      </c>
      <c r="AG124" s="374" t="s">
        <v>469</v>
      </c>
      <c r="AH124" s="374" t="s">
        <v>1802</v>
      </c>
      <c r="AI124" s="374">
        <v>100</v>
      </c>
      <c r="AJ124" s="374">
        <v>100</v>
      </c>
      <c r="AK124" s="374">
        <v>100</v>
      </c>
      <c r="AL124" s="691">
        <v>0.35</v>
      </c>
      <c r="AM124" s="691">
        <v>0</v>
      </c>
      <c r="AN124" s="369" t="s">
        <v>1807</v>
      </c>
      <c r="AO124" s="367" t="s">
        <v>1324</v>
      </c>
      <c r="AP124" s="370" t="s">
        <v>1804</v>
      </c>
      <c r="AQ124" s="376" t="s">
        <v>676</v>
      </c>
      <c r="AR124" s="369">
        <v>1.5166666666666701E-3</v>
      </c>
      <c r="AS124" s="369">
        <v>1.5166666666666701E-3</v>
      </c>
      <c r="AT124" s="369" t="s">
        <v>1421</v>
      </c>
      <c r="AW124" s="198"/>
      <c r="AX124" s="198"/>
      <c r="AY124" s="184"/>
      <c r="AZ124" s="184"/>
      <c r="BA124" s="184"/>
      <c r="BB124" s="184"/>
      <c r="BC124" s="184"/>
      <c r="BD124" s="184"/>
      <c r="BE124" s="184"/>
      <c r="BF124" s="184"/>
      <c r="BG124" s="186"/>
      <c r="BH124" s="186"/>
      <c r="BI124" s="199"/>
      <c r="BJ124" s="199"/>
      <c r="BK124" s="199"/>
      <c r="BL124" s="218"/>
      <c r="BM124" s="186"/>
      <c r="BN124" s="186"/>
      <c r="BO124" s="186"/>
      <c r="BP124" s="186"/>
      <c r="BQ124" s="186"/>
      <c r="BR124" s="186"/>
      <c r="BS124" s="186"/>
      <c r="BT124" s="186"/>
      <c r="BU124" s="186"/>
      <c r="BV124" s="189"/>
      <c r="BW124" s="184"/>
      <c r="BX124"/>
      <c r="BZ124"/>
    </row>
    <row r="125" spans="2:78" ht="18.75">
      <c r="B125" s="363" t="s">
        <v>62</v>
      </c>
      <c r="C125" s="364">
        <v>9550197000107</v>
      </c>
      <c r="D125" s="365" t="s">
        <v>14</v>
      </c>
      <c r="E125" s="365" t="s">
        <v>607</v>
      </c>
      <c r="F125" s="365" t="s">
        <v>1421</v>
      </c>
      <c r="G125" s="366" t="s">
        <v>1421</v>
      </c>
      <c r="H125" s="366" t="s">
        <v>34</v>
      </c>
      <c r="I125" s="366" t="s">
        <v>34</v>
      </c>
      <c r="J125" s="366" t="s">
        <v>608</v>
      </c>
      <c r="K125" s="367" t="s">
        <v>48</v>
      </c>
      <c r="L125" s="368" t="s">
        <v>1421</v>
      </c>
      <c r="M125" s="368" t="s">
        <v>1418</v>
      </c>
      <c r="N125" s="367">
        <v>213691</v>
      </c>
      <c r="O125" s="367" t="s">
        <v>1321</v>
      </c>
      <c r="P125" s="371">
        <v>39631</v>
      </c>
      <c r="Q125" s="372">
        <v>361.90825599999999</v>
      </c>
      <c r="R125" s="372">
        <v>373.63550211507942</v>
      </c>
      <c r="S125" s="367">
        <v>3</v>
      </c>
      <c r="T125" s="369">
        <v>-8.7436549443571376E-3</v>
      </c>
      <c r="U125" s="369">
        <v>-9.2040547008063411E-2</v>
      </c>
      <c r="V125" s="369">
        <v>-3.2403235907963124E-2</v>
      </c>
      <c r="W125" s="369">
        <v>-0.28863996852302343</v>
      </c>
      <c r="X125" s="369">
        <v>0.10119903669212582</v>
      </c>
      <c r="Y125" s="369">
        <v>0.68617018039476096</v>
      </c>
      <c r="Z125" s="369">
        <v>0.18078662481150021</v>
      </c>
      <c r="AA125" s="369">
        <v>0.97253668550055783</v>
      </c>
      <c r="AB125" s="369">
        <v>0.24610106454765981</v>
      </c>
      <c r="AC125" s="373">
        <v>-0.58782766185312352</v>
      </c>
      <c r="AD125" s="555">
        <v>0</v>
      </c>
      <c r="AE125" s="370" t="s">
        <v>1880</v>
      </c>
      <c r="AF125" s="370" t="s">
        <v>1841</v>
      </c>
      <c r="AG125" s="374" t="s">
        <v>719</v>
      </c>
      <c r="AH125" s="374" t="s">
        <v>1802</v>
      </c>
      <c r="AI125" s="374">
        <v>500</v>
      </c>
      <c r="AJ125" s="374">
        <v>100</v>
      </c>
      <c r="AK125" s="374">
        <v>500</v>
      </c>
      <c r="AL125" s="691">
        <v>2</v>
      </c>
      <c r="AM125" s="691">
        <v>20</v>
      </c>
      <c r="AN125" s="369" t="s">
        <v>666</v>
      </c>
      <c r="AO125" s="367" t="s">
        <v>1324</v>
      </c>
      <c r="AP125" s="370" t="s">
        <v>1799</v>
      </c>
      <c r="AQ125" s="376" t="s">
        <v>681</v>
      </c>
      <c r="AR125" s="369">
        <v>3.3333333333333301E-3</v>
      </c>
      <c r="AS125" s="369">
        <v>3.3333333333333301E-3</v>
      </c>
      <c r="AT125" s="369" t="s">
        <v>1421</v>
      </c>
      <c r="AW125" s="198"/>
      <c r="AX125" s="198"/>
      <c r="AY125" s="184"/>
      <c r="AZ125" s="184"/>
      <c r="BA125" s="184"/>
      <c r="BB125" s="184"/>
      <c r="BC125" s="184"/>
      <c r="BD125" s="184"/>
      <c r="BE125" s="184"/>
      <c r="BF125" s="184"/>
      <c r="BG125" s="186"/>
      <c r="BH125" s="186"/>
      <c r="BI125" s="199"/>
      <c r="BJ125" s="199"/>
      <c r="BK125" s="199"/>
      <c r="BL125" s="218"/>
      <c r="BM125" s="186"/>
      <c r="BN125" s="186"/>
      <c r="BO125" s="186"/>
      <c r="BP125" s="186"/>
      <c r="BQ125" s="186"/>
      <c r="BR125" s="186"/>
      <c r="BS125" s="186"/>
      <c r="BT125" s="186"/>
      <c r="BU125" s="186"/>
      <c r="BV125" s="189"/>
      <c r="BW125" s="184"/>
      <c r="BX125"/>
      <c r="BZ125"/>
    </row>
    <row r="126" spans="2:78" ht="18.75">
      <c r="B126" s="363" t="s">
        <v>61</v>
      </c>
      <c r="C126" s="364">
        <v>9599346000122</v>
      </c>
      <c r="D126" s="365" t="s">
        <v>14</v>
      </c>
      <c r="E126" s="365" t="s">
        <v>607</v>
      </c>
      <c r="F126" s="365" t="s">
        <v>1421</v>
      </c>
      <c r="G126" s="366" t="s">
        <v>1421</v>
      </c>
      <c r="H126" s="366" t="s">
        <v>34</v>
      </c>
      <c r="I126" s="366" t="s">
        <v>34</v>
      </c>
      <c r="J126" s="366" t="s">
        <v>608</v>
      </c>
      <c r="K126" s="367" t="s">
        <v>48</v>
      </c>
      <c r="L126" s="368" t="s">
        <v>1421</v>
      </c>
      <c r="M126" s="368" t="s">
        <v>1418</v>
      </c>
      <c r="N126" s="367">
        <v>213705</v>
      </c>
      <c r="O126" s="367" t="s">
        <v>1321</v>
      </c>
      <c r="P126" s="371">
        <v>39631</v>
      </c>
      <c r="Q126" s="372">
        <v>218.95430099999999</v>
      </c>
      <c r="R126" s="372">
        <v>211.45635822222226</v>
      </c>
      <c r="S126" s="367">
        <v>3</v>
      </c>
      <c r="T126" s="369">
        <v>0.104861649087854</v>
      </c>
      <c r="U126" s="369">
        <v>1.1038317046628707</v>
      </c>
      <c r="V126" s="369">
        <v>3.0677141788253648E-2</v>
      </c>
      <c r="W126" s="369">
        <v>0.27326435129158883</v>
      </c>
      <c r="X126" s="369">
        <v>0.2570759502546851</v>
      </c>
      <c r="Y126" s="369">
        <v>1.7430783624755313</v>
      </c>
      <c r="Z126" s="369">
        <v>0.16908775817459021</v>
      </c>
      <c r="AA126" s="369">
        <v>0.90960295356637011</v>
      </c>
      <c r="AB126" s="369">
        <v>0.17171194297188608</v>
      </c>
      <c r="AC126" s="373">
        <v>-0.47512499273132303</v>
      </c>
      <c r="AD126" s="555">
        <v>0</v>
      </c>
      <c r="AE126" s="370" t="s">
        <v>1880</v>
      </c>
      <c r="AF126" s="370" t="s">
        <v>1841</v>
      </c>
      <c r="AG126" s="374" t="s">
        <v>719</v>
      </c>
      <c r="AH126" s="374" t="s">
        <v>1802</v>
      </c>
      <c r="AI126" s="374">
        <v>500</v>
      </c>
      <c r="AJ126" s="374">
        <v>100</v>
      </c>
      <c r="AK126" s="374">
        <v>500</v>
      </c>
      <c r="AL126" s="691">
        <v>2</v>
      </c>
      <c r="AM126" s="691">
        <v>20</v>
      </c>
      <c r="AN126" s="369" t="s">
        <v>666</v>
      </c>
      <c r="AO126" s="367" t="s">
        <v>1324</v>
      </c>
      <c r="AP126" s="370" t="s">
        <v>1799</v>
      </c>
      <c r="AQ126" s="376" t="s">
        <v>667</v>
      </c>
      <c r="AR126" s="369">
        <v>3.3333333333333301E-3</v>
      </c>
      <c r="AS126" s="369">
        <v>3.3333333333333301E-3</v>
      </c>
      <c r="AT126" s="369" t="s">
        <v>1421</v>
      </c>
      <c r="AW126" s="198"/>
      <c r="AX126" s="198"/>
      <c r="AY126" s="184"/>
      <c r="AZ126" s="184"/>
      <c r="BA126" s="184"/>
      <c r="BB126" s="184"/>
      <c r="BC126" s="184"/>
      <c r="BD126" s="184"/>
      <c r="BE126" s="184"/>
      <c r="BF126" s="184"/>
      <c r="BG126" s="186"/>
      <c r="BH126" s="186"/>
      <c r="BI126" s="199"/>
      <c r="BJ126" s="199"/>
      <c r="BK126" s="199"/>
      <c r="BL126" s="218"/>
      <c r="BM126" s="186"/>
      <c r="BN126" s="186"/>
      <c r="BO126" s="186"/>
      <c r="BP126" s="186"/>
      <c r="BQ126" s="186"/>
      <c r="BR126" s="186"/>
      <c r="BS126" s="186"/>
      <c r="BT126" s="186"/>
      <c r="BU126" s="186"/>
      <c r="BV126" s="189"/>
      <c r="BW126" s="184"/>
      <c r="BX126"/>
      <c r="BZ126"/>
    </row>
    <row r="127" spans="2:78" ht="18.75">
      <c r="B127" s="363" t="s">
        <v>221</v>
      </c>
      <c r="C127" s="364">
        <v>8830947000131</v>
      </c>
      <c r="D127" s="365" t="s">
        <v>14</v>
      </c>
      <c r="E127" s="365" t="s">
        <v>607</v>
      </c>
      <c r="F127" s="365" t="s">
        <v>1421</v>
      </c>
      <c r="G127" s="366" t="s">
        <v>1421</v>
      </c>
      <c r="H127" s="366" t="s">
        <v>34</v>
      </c>
      <c r="I127" s="366" t="s">
        <v>34</v>
      </c>
      <c r="J127" s="366" t="s">
        <v>608</v>
      </c>
      <c r="K127" s="367" t="s">
        <v>48</v>
      </c>
      <c r="L127" s="368" t="s">
        <v>1421</v>
      </c>
      <c r="M127" s="368" t="s">
        <v>34</v>
      </c>
      <c r="N127" s="367">
        <v>214019</v>
      </c>
      <c r="O127" s="367" t="s">
        <v>1321</v>
      </c>
      <c r="P127" s="371">
        <v>39190</v>
      </c>
      <c r="Q127" s="372">
        <v>919.78765699999997</v>
      </c>
      <c r="R127" s="372">
        <v>747.55534340476197</v>
      </c>
      <c r="S127" s="367">
        <v>2</v>
      </c>
      <c r="T127" s="369">
        <v>0.12069744340919875</v>
      </c>
      <c r="U127" s="369">
        <v>1.2705280325622692</v>
      </c>
      <c r="V127" s="369">
        <v>9.4775221486132155E-2</v>
      </c>
      <c r="W127" s="369">
        <v>0.84423410748915417</v>
      </c>
      <c r="X127" s="369">
        <v>0.45339328761876097</v>
      </c>
      <c r="Y127" s="369">
        <v>3.0741888868132445</v>
      </c>
      <c r="Z127" s="369">
        <v>0.72651085894235967</v>
      </c>
      <c r="AA127" s="369">
        <v>3.9082452226356299</v>
      </c>
      <c r="AB127" s="369">
        <v>0.23139952130266558</v>
      </c>
      <c r="AC127" s="373">
        <v>-7.5568678189477254E-2</v>
      </c>
      <c r="AD127" s="555">
        <v>14213077000154</v>
      </c>
      <c r="AE127" s="370" t="s">
        <v>1859</v>
      </c>
      <c r="AF127" s="370" t="s">
        <v>1816</v>
      </c>
      <c r="AG127" s="374" t="s">
        <v>1444</v>
      </c>
      <c r="AH127" s="374" t="s">
        <v>1802</v>
      </c>
      <c r="AI127" s="374">
        <v>5000</v>
      </c>
      <c r="AJ127" s="374">
        <v>1000</v>
      </c>
      <c r="AK127" s="374">
        <v>1000</v>
      </c>
      <c r="AL127" s="691">
        <v>1.9</v>
      </c>
      <c r="AM127" s="691">
        <v>20</v>
      </c>
      <c r="AN127" s="369" t="s">
        <v>666</v>
      </c>
      <c r="AO127" s="367" t="s">
        <v>1324</v>
      </c>
      <c r="AP127" s="370" t="s">
        <v>1799</v>
      </c>
      <c r="AQ127" s="376" t="s">
        <v>659</v>
      </c>
      <c r="AR127" s="369">
        <v>4.4333333333333299E-3</v>
      </c>
      <c r="AS127" s="369">
        <v>4.4333333333333299E-3</v>
      </c>
      <c r="AT127" s="369" t="s">
        <v>1421</v>
      </c>
      <c r="AW127" s="198"/>
      <c r="AX127" s="198"/>
      <c r="AY127" s="184"/>
      <c r="AZ127" s="184"/>
      <c r="BA127" s="184"/>
      <c r="BB127" s="184"/>
      <c r="BC127" s="184"/>
      <c r="BD127" s="184"/>
      <c r="BE127" s="184"/>
      <c r="BF127" s="184"/>
      <c r="BG127" s="186"/>
      <c r="BH127" s="186"/>
      <c r="BI127" s="199"/>
      <c r="BJ127" s="199"/>
      <c r="BK127" s="199"/>
      <c r="BL127" s="218"/>
      <c r="BM127" s="186"/>
      <c r="BN127" s="186"/>
      <c r="BO127" s="186"/>
      <c r="BP127" s="186"/>
      <c r="BQ127" s="186"/>
      <c r="BR127" s="186"/>
      <c r="BS127" s="186"/>
      <c r="BT127" s="186"/>
      <c r="BU127" s="186"/>
      <c r="BV127" s="189"/>
      <c r="BW127" s="184"/>
      <c r="BX127"/>
      <c r="BZ127"/>
    </row>
    <row r="128" spans="2:78" ht="18.75">
      <c r="B128" s="363" t="s">
        <v>864</v>
      </c>
      <c r="C128" s="364">
        <v>9814233000100</v>
      </c>
      <c r="D128" s="365" t="s">
        <v>11</v>
      </c>
      <c r="E128" s="365" t="s">
        <v>621</v>
      </c>
      <c r="F128" s="365" t="s">
        <v>672</v>
      </c>
      <c r="G128" s="366" t="s">
        <v>865</v>
      </c>
      <c r="H128" s="366" t="s">
        <v>34</v>
      </c>
      <c r="I128" s="366" t="s">
        <v>1421</v>
      </c>
      <c r="J128" s="366" t="s">
        <v>608</v>
      </c>
      <c r="K128" s="367" t="s">
        <v>48</v>
      </c>
      <c r="L128" s="368" t="s">
        <v>1339</v>
      </c>
      <c r="M128" s="368" t="s">
        <v>1418</v>
      </c>
      <c r="N128" s="367">
        <v>215163</v>
      </c>
      <c r="O128" s="367" t="s">
        <v>1321</v>
      </c>
      <c r="P128" s="371">
        <v>39654</v>
      </c>
      <c r="Q128" s="372">
        <v>392.768551</v>
      </c>
      <c r="R128" s="372">
        <v>372.62085882539685</v>
      </c>
      <c r="S128" s="367">
        <v>1</v>
      </c>
      <c r="T128" s="369">
        <v>5.9219098860330277E-2</v>
      </c>
      <c r="U128" s="369">
        <v>0.62337298156384724</v>
      </c>
      <c r="V128" s="369">
        <v>7.129027161559276E-2</v>
      </c>
      <c r="W128" s="369">
        <v>0.63503601348856686</v>
      </c>
      <c r="X128" s="369">
        <v>0.11302083125658791</v>
      </c>
      <c r="Y128" s="369">
        <v>0.76632670336211761</v>
      </c>
      <c r="Z128" s="369">
        <v>0.112319575304618</v>
      </c>
      <c r="AA128" s="369">
        <v>0.60422007212911277</v>
      </c>
      <c r="AB128" s="369">
        <v>5.4377156909925971E-2</v>
      </c>
      <c r="AC128" s="373">
        <v>-0.7534690696854125</v>
      </c>
      <c r="AD128" s="555">
        <v>0</v>
      </c>
      <c r="AE128" s="370" t="s">
        <v>1819</v>
      </c>
      <c r="AF128" s="370" t="s">
        <v>1816</v>
      </c>
      <c r="AG128" s="374" t="s">
        <v>1444</v>
      </c>
      <c r="AH128" s="374" t="s">
        <v>1802</v>
      </c>
      <c r="AI128" s="374">
        <v>3000</v>
      </c>
      <c r="AJ128" s="374">
        <v>1000</v>
      </c>
      <c r="AK128" s="374">
        <v>1000</v>
      </c>
      <c r="AL128" s="691">
        <v>0.2</v>
      </c>
      <c r="AM128" s="691">
        <v>0</v>
      </c>
      <c r="AN128" s="369" t="s">
        <v>1807</v>
      </c>
      <c r="AO128" s="367" t="s">
        <v>1324</v>
      </c>
      <c r="AP128" s="370" t="s">
        <v>1804</v>
      </c>
      <c r="AQ128" s="376" t="s">
        <v>680</v>
      </c>
      <c r="AR128" s="369">
        <v>6.9999999999999999E-4</v>
      </c>
      <c r="AS128" s="369">
        <v>6.9999999999999999E-4</v>
      </c>
      <c r="AT128" s="369" t="s">
        <v>1421</v>
      </c>
      <c r="AW128" s="198"/>
      <c r="AX128" s="198"/>
      <c r="AY128" s="184"/>
      <c r="AZ128" s="184"/>
      <c r="BA128" s="184"/>
      <c r="BB128" s="184"/>
      <c r="BC128" s="184"/>
      <c r="BD128" s="184"/>
      <c r="BE128" s="184"/>
      <c r="BF128" s="184"/>
      <c r="BG128" s="186"/>
      <c r="BH128" s="186"/>
      <c r="BI128" s="199"/>
      <c r="BJ128" s="199"/>
      <c r="BK128" s="199"/>
      <c r="BL128" s="218"/>
      <c r="BM128" s="186"/>
      <c r="BN128" s="186"/>
      <c r="BO128" s="186"/>
      <c r="BP128" s="186"/>
      <c r="BQ128" s="186"/>
      <c r="BR128" s="186"/>
      <c r="BS128" s="186"/>
      <c r="BT128" s="186"/>
      <c r="BU128" s="186"/>
      <c r="BV128" s="189"/>
      <c r="BW128" s="184"/>
      <c r="BX128"/>
      <c r="BZ128"/>
    </row>
    <row r="129" spans="2:78" ht="18.75">
      <c r="B129" s="363" t="s">
        <v>1157</v>
      </c>
      <c r="C129" s="364">
        <v>9543255000175</v>
      </c>
      <c r="D129" s="365" t="s">
        <v>11</v>
      </c>
      <c r="E129" s="365" t="s">
        <v>620</v>
      </c>
      <c r="F129" s="365" t="s">
        <v>663</v>
      </c>
      <c r="G129" s="366" t="s">
        <v>738</v>
      </c>
      <c r="H129" s="366" t="s">
        <v>34</v>
      </c>
      <c r="I129" s="366" t="s">
        <v>1421</v>
      </c>
      <c r="J129" s="366" t="s">
        <v>608</v>
      </c>
      <c r="K129" s="367" t="s">
        <v>48</v>
      </c>
      <c r="L129" s="368" t="s">
        <v>1421</v>
      </c>
      <c r="M129" s="368" t="s">
        <v>34</v>
      </c>
      <c r="N129" s="367">
        <v>215740</v>
      </c>
      <c r="O129" s="367" t="s">
        <v>1321</v>
      </c>
      <c r="P129" s="371">
        <v>39676</v>
      </c>
      <c r="Q129" s="372">
        <v>335.92436500000002</v>
      </c>
      <c r="R129" s="372">
        <v>218.50884363095241</v>
      </c>
      <c r="S129" s="367">
        <v>1</v>
      </c>
      <c r="T129" s="369">
        <v>0.10417387234136255</v>
      </c>
      <c r="U129" s="369">
        <v>1.096591786302717</v>
      </c>
      <c r="V129" s="369">
        <v>0.12336195484521517</v>
      </c>
      <c r="W129" s="369">
        <v>1.098877620266038</v>
      </c>
      <c r="X129" s="369">
        <v>0.17311884193603189</v>
      </c>
      <c r="Y129" s="369">
        <v>1.1738153927528634</v>
      </c>
      <c r="Z129" s="369">
        <v>0.17534464983937625</v>
      </c>
      <c r="AA129" s="369">
        <v>0.94326173052263984</v>
      </c>
      <c r="AB129" s="369">
        <v>2.1984759286826079E-3</v>
      </c>
      <c r="AC129" s="373">
        <v>5.0490329485728553</v>
      </c>
      <c r="AD129" s="555">
        <v>0</v>
      </c>
      <c r="AE129" s="370" t="s">
        <v>1840</v>
      </c>
      <c r="AF129" s="370" t="s">
        <v>1841</v>
      </c>
      <c r="AG129" s="374" t="s">
        <v>719</v>
      </c>
      <c r="AH129" s="374" t="s">
        <v>1802</v>
      </c>
      <c r="AI129" s="374">
        <v>1000</v>
      </c>
      <c r="AJ129" s="374">
        <v>100</v>
      </c>
      <c r="AK129" s="374">
        <v>1000</v>
      </c>
      <c r="AL129" s="691">
        <v>0.45</v>
      </c>
      <c r="AM129" s="691">
        <v>0</v>
      </c>
      <c r="AN129" s="369" t="s">
        <v>1803</v>
      </c>
      <c r="AO129" s="367" t="s">
        <v>1324</v>
      </c>
      <c r="AP129" s="370" t="s">
        <v>1804</v>
      </c>
      <c r="AQ129" s="376" t="s">
        <v>669</v>
      </c>
      <c r="AR129" s="369">
        <v>1.0399999999999999E-3</v>
      </c>
      <c r="AS129" s="369">
        <v>1.0399999999999999E-3</v>
      </c>
      <c r="AT129" s="369" t="s">
        <v>1421</v>
      </c>
      <c r="AW129" s="198"/>
      <c r="AX129" s="198"/>
      <c r="AY129" s="184"/>
      <c r="AZ129" s="184"/>
      <c r="BA129" s="184"/>
      <c r="BB129" s="184"/>
      <c r="BC129" s="184"/>
      <c r="BD129" s="184"/>
      <c r="BE129" s="184"/>
      <c r="BF129" s="184"/>
      <c r="BG129" s="186"/>
      <c r="BH129" s="186"/>
      <c r="BI129" s="199"/>
      <c r="BJ129" s="199"/>
      <c r="BK129" s="199"/>
      <c r="BL129" s="218"/>
      <c r="BM129" s="186"/>
      <c r="BN129" s="186"/>
      <c r="BO129" s="186"/>
      <c r="BP129" s="186"/>
      <c r="BQ129" s="186"/>
      <c r="BR129" s="186"/>
      <c r="BS129" s="186"/>
      <c r="BT129" s="186"/>
      <c r="BU129" s="186"/>
      <c r="BV129" s="189"/>
      <c r="BW129" s="184"/>
      <c r="BX129"/>
      <c r="BZ129"/>
    </row>
    <row r="130" spans="2:78" ht="18.75">
      <c r="B130" s="363" t="s">
        <v>203</v>
      </c>
      <c r="C130" s="364">
        <v>5964067000160</v>
      </c>
      <c r="D130" s="365" t="s">
        <v>14</v>
      </c>
      <c r="E130" s="365" t="s">
        <v>607</v>
      </c>
      <c r="F130" s="365" t="s">
        <v>1421</v>
      </c>
      <c r="G130" s="366" t="s">
        <v>1421</v>
      </c>
      <c r="H130" s="366" t="s">
        <v>34</v>
      </c>
      <c r="I130" s="366" t="s">
        <v>34</v>
      </c>
      <c r="J130" s="366" t="s">
        <v>608</v>
      </c>
      <c r="K130" s="367" t="s">
        <v>48</v>
      </c>
      <c r="L130" s="368" t="s">
        <v>1421</v>
      </c>
      <c r="M130" s="368" t="s">
        <v>34</v>
      </c>
      <c r="N130" s="367">
        <v>216178</v>
      </c>
      <c r="O130" s="367" t="s">
        <v>1321</v>
      </c>
      <c r="P130" s="371">
        <v>39633</v>
      </c>
      <c r="Q130" s="372">
        <v>244.650002</v>
      </c>
      <c r="R130" s="372">
        <v>177.2129527460317</v>
      </c>
      <c r="S130" s="367">
        <v>2</v>
      </c>
      <c r="T130" s="369">
        <v>8.3781110295427119E-2</v>
      </c>
      <c r="U130" s="369">
        <v>0.88192629622359398</v>
      </c>
      <c r="V130" s="369">
        <v>5.7239189401480317E-2</v>
      </c>
      <c r="W130" s="369">
        <v>0.5098724668750283</v>
      </c>
      <c r="X130" s="369">
        <v>0.26988435865557014</v>
      </c>
      <c r="Y130" s="369">
        <v>1.8299245241612669</v>
      </c>
      <c r="Z130" s="369">
        <v>0.40970819614678411</v>
      </c>
      <c r="AA130" s="369">
        <v>2.2040139945002126</v>
      </c>
      <c r="AB130" s="369">
        <v>0.18690225259764329</v>
      </c>
      <c r="AC130" s="373">
        <v>-0.2943923215394455</v>
      </c>
      <c r="AD130" s="555">
        <v>0</v>
      </c>
      <c r="AE130" s="370" t="s">
        <v>1881</v>
      </c>
      <c r="AF130" s="370" t="s">
        <v>1841</v>
      </c>
      <c r="AG130" s="374" t="s">
        <v>719</v>
      </c>
      <c r="AH130" s="374" t="s">
        <v>1802</v>
      </c>
      <c r="AI130" s="374">
        <v>10000</v>
      </c>
      <c r="AJ130" s="374">
        <v>1000</v>
      </c>
      <c r="AK130" s="374">
        <v>1000</v>
      </c>
      <c r="AL130" s="691">
        <v>2</v>
      </c>
      <c r="AM130" s="691">
        <v>0</v>
      </c>
      <c r="AN130" s="369" t="s">
        <v>666</v>
      </c>
      <c r="AO130" s="367" t="s">
        <v>1324</v>
      </c>
      <c r="AP130" s="370" t="s">
        <v>1799</v>
      </c>
      <c r="AQ130" s="376" t="s">
        <v>665</v>
      </c>
      <c r="AR130" s="369">
        <v>6.4840000000000002E-3</v>
      </c>
      <c r="AS130" s="369">
        <v>6.4840000000000002E-3</v>
      </c>
      <c r="AT130" s="369" t="s">
        <v>1421</v>
      </c>
      <c r="AW130" s="198"/>
      <c r="AX130" s="198"/>
      <c r="AY130" s="184"/>
      <c r="AZ130" s="184"/>
      <c r="BA130" s="184"/>
      <c r="BB130" s="184"/>
      <c r="BC130" s="184"/>
      <c r="BD130" s="184"/>
      <c r="BE130" s="184"/>
      <c r="BF130" s="184"/>
      <c r="BG130" s="186"/>
      <c r="BH130" s="186"/>
      <c r="BI130" s="199"/>
      <c r="BJ130" s="199"/>
      <c r="BK130" s="199"/>
      <c r="BL130" s="218"/>
      <c r="BM130" s="186"/>
      <c r="BN130" s="186"/>
      <c r="BO130" s="186"/>
      <c r="BP130" s="186"/>
      <c r="BQ130" s="186"/>
      <c r="BR130" s="186"/>
      <c r="BS130" s="186"/>
      <c r="BT130" s="186"/>
      <c r="BU130" s="186"/>
      <c r="BV130" s="189"/>
      <c r="BW130" s="184"/>
      <c r="BX130"/>
      <c r="BZ130"/>
    </row>
    <row r="131" spans="2:78" ht="18.75">
      <c r="B131" s="363" t="s">
        <v>94</v>
      </c>
      <c r="C131" s="364">
        <v>10237480000162</v>
      </c>
      <c r="D131" s="365" t="s">
        <v>14</v>
      </c>
      <c r="E131" s="365" t="s">
        <v>607</v>
      </c>
      <c r="F131" s="365" t="s">
        <v>1421</v>
      </c>
      <c r="G131" s="366" t="s">
        <v>1421</v>
      </c>
      <c r="H131" s="366" t="s">
        <v>34</v>
      </c>
      <c r="I131" s="366" t="s">
        <v>34</v>
      </c>
      <c r="J131" s="366" t="s">
        <v>608</v>
      </c>
      <c r="K131" s="367" t="s">
        <v>48</v>
      </c>
      <c r="L131" s="368" t="s">
        <v>1421</v>
      </c>
      <c r="M131" s="368" t="s">
        <v>34</v>
      </c>
      <c r="N131" s="367">
        <v>216542</v>
      </c>
      <c r="O131" s="367" t="s">
        <v>1321</v>
      </c>
      <c r="P131" s="371">
        <v>39698</v>
      </c>
      <c r="Q131" s="372">
        <v>27.757324000000001</v>
      </c>
      <c r="R131" s="372">
        <v>34.35644561111112</v>
      </c>
      <c r="S131" s="367">
        <v>2</v>
      </c>
      <c r="T131" s="369">
        <v>2.707605920821865E-2</v>
      </c>
      <c r="U131" s="369">
        <v>0.28501757173703107</v>
      </c>
      <c r="V131" s="369">
        <v>-0.11707450997192459</v>
      </c>
      <c r="W131" s="369">
        <v>-1.0428706246847463</v>
      </c>
      <c r="X131" s="369">
        <v>-4.4795531655323573E-2</v>
      </c>
      <c r="Y131" s="369">
        <v>-0.3037317255333542</v>
      </c>
      <c r="Z131" s="369">
        <v>-6.7577325602618754E-2</v>
      </c>
      <c r="AA131" s="369">
        <v>-0.36353036805177497</v>
      </c>
      <c r="AB131" s="369">
        <v>0.23011865591496364</v>
      </c>
      <c r="AC131" s="373">
        <v>-0.9966001517987495</v>
      </c>
      <c r="AD131" s="555">
        <v>26703040000193</v>
      </c>
      <c r="AE131" s="370" t="s">
        <v>1826</v>
      </c>
      <c r="AF131" s="370" t="s">
        <v>1795</v>
      </c>
      <c r="AG131" s="374" t="s">
        <v>1445</v>
      </c>
      <c r="AH131" s="374" t="s">
        <v>1802</v>
      </c>
      <c r="AI131" s="374">
        <v>1000</v>
      </c>
      <c r="AJ131" s="374">
        <v>1000</v>
      </c>
      <c r="AK131" s="374">
        <v>1000</v>
      </c>
      <c r="AL131" s="691">
        <v>2</v>
      </c>
      <c r="AM131" s="691">
        <v>20</v>
      </c>
      <c r="AN131" s="369" t="s">
        <v>666</v>
      </c>
      <c r="AO131" s="367" t="s">
        <v>1324</v>
      </c>
      <c r="AP131" s="370" t="s">
        <v>1799</v>
      </c>
      <c r="AQ131" s="376" t="s">
        <v>659</v>
      </c>
      <c r="AR131" s="369">
        <v>4.6666666666666697E-3</v>
      </c>
      <c r="AS131" s="369">
        <v>4.6666666666666697E-3</v>
      </c>
      <c r="AT131" s="369" t="s">
        <v>1421</v>
      </c>
      <c r="AW131" s="198"/>
      <c r="AX131" s="198"/>
      <c r="AY131" s="184"/>
      <c r="AZ131" s="184"/>
      <c r="BA131" s="184"/>
      <c r="BB131" s="184"/>
      <c r="BC131" s="184"/>
      <c r="BD131" s="184"/>
      <c r="BE131" s="184"/>
      <c r="BF131" s="184"/>
      <c r="BG131" s="186"/>
      <c r="BH131" s="186"/>
      <c r="BI131" s="199"/>
      <c r="BJ131" s="199"/>
      <c r="BK131" s="199"/>
      <c r="BL131" s="218"/>
      <c r="BM131" s="186"/>
      <c r="BN131" s="186"/>
      <c r="BO131" s="186"/>
      <c r="BP131" s="186"/>
      <c r="BQ131" s="186"/>
      <c r="BR131" s="186"/>
      <c r="BS131" s="186"/>
      <c r="BT131" s="186"/>
      <c r="BU131" s="186"/>
      <c r="BV131" s="189"/>
      <c r="BW131" s="184"/>
      <c r="BX131"/>
      <c r="BZ131"/>
    </row>
    <row r="132" spans="2:78" ht="18.75">
      <c r="B132" s="363" t="s">
        <v>348</v>
      </c>
      <c r="C132" s="364">
        <v>10237439000196</v>
      </c>
      <c r="D132" s="365" t="s">
        <v>13</v>
      </c>
      <c r="E132" s="365" t="s">
        <v>616</v>
      </c>
      <c r="F132" s="365" t="s">
        <v>617</v>
      </c>
      <c r="G132" s="366" t="s">
        <v>34</v>
      </c>
      <c r="H132" s="366" t="s">
        <v>1338</v>
      </c>
      <c r="I132" s="366" t="s">
        <v>34</v>
      </c>
      <c r="J132" s="366" t="s">
        <v>608</v>
      </c>
      <c r="K132" s="367" t="s">
        <v>48</v>
      </c>
      <c r="L132" s="368" t="s">
        <v>1421</v>
      </c>
      <c r="M132" s="368" t="s">
        <v>34</v>
      </c>
      <c r="N132" s="367">
        <v>216569</v>
      </c>
      <c r="O132" s="367" t="s">
        <v>1321</v>
      </c>
      <c r="P132" s="371">
        <v>39660</v>
      </c>
      <c r="Q132" s="372">
        <v>25.990652999999998</v>
      </c>
      <c r="R132" s="372">
        <v>24.600038642857161</v>
      </c>
      <c r="S132" s="367">
        <v>1</v>
      </c>
      <c r="T132" s="369">
        <v>0.14759676766079077</v>
      </c>
      <c r="U132" s="369">
        <v>1.5536851944150036</v>
      </c>
      <c r="V132" s="369">
        <v>0.22022760722387913</v>
      </c>
      <c r="W132" s="369">
        <v>1.9617327663679329</v>
      </c>
      <c r="X132" s="369">
        <v>0.21840294665982984</v>
      </c>
      <c r="Y132" s="369">
        <v>1.480859840239797</v>
      </c>
      <c r="Z132" s="369">
        <v>0.34301462605017097</v>
      </c>
      <c r="AA132" s="369">
        <v>1.8452377649335148</v>
      </c>
      <c r="AB132" s="369">
        <v>0.1220540790714305</v>
      </c>
      <c r="AC132" s="373">
        <v>0.884573711920281</v>
      </c>
      <c r="AD132" s="555">
        <v>0</v>
      </c>
      <c r="AE132" s="370" t="s">
        <v>1882</v>
      </c>
      <c r="AF132" s="370" t="s">
        <v>1795</v>
      </c>
      <c r="AG132" s="374" t="s">
        <v>1445</v>
      </c>
      <c r="AH132" s="374" t="s">
        <v>1802</v>
      </c>
      <c r="AI132" s="374">
        <v>10000</v>
      </c>
      <c r="AJ132" s="374">
        <v>1000</v>
      </c>
      <c r="AK132" s="374">
        <v>5000</v>
      </c>
      <c r="AL132" s="691">
        <v>2</v>
      </c>
      <c r="AM132" s="691">
        <v>10</v>
      </c>
      <c r="AN132" s="369" t="s">
        <v>1803</v>
      </c>
      <c r="AO132" s="367" t="s">
        <v>1324</v>
      </c>
      <c r="AP132" s="370" t="s">
        <v>1818</v>
      </c>
      <c r="AQ132" s="376" t="s">
        <v>664</v>
      </c>
      <c r="AR132" s="369">
        <v>4.0000000000000001E-3</v>
      </c>
      <c r="AS132" s="369">
        <v>4.0000000000000001E-3</v>
      </c>
      <c r="AT132" s="369" t="s">
        <v>1421</v>
      </c>
      <c r="AW132" s="198"/>
      <c r="AX132" s="198"/>
      <c r="AY132" s="184"/>
      <c r="AZ132" s="184"/>
      <c r="BA132" s="184"/>
      <c r="BB132" s="184"/>
      <c r="BC132" s="184"/>
      <c r="BD132" s="184"/>
      <c r="BE132" s="184"/>
      <c r="BF132" s="184"/>
      <c r="BG132" s="186"/>
      <c r="BH132" s="186"/>
      <c r="BI132" s="199"/>
      <c r="BJ132" s="199"/>
      <c r="BK132" s="199"/>
      <c r="BL132" s="218"/>
      <c r="BM132" s="186"/>
      <c r="BN132" s="186"/>
      <c r="BO132" s="186"/>
      <c r="BP132" s="186"/>
      <c r="BQ132" s="186"/>
      <c r="BR132" s="186"/>
      <c r="BS132" s="186"/>
      <c r="BT132" s="186"/>
      <c r="BU132" s="186"/>
      <c r="BV132" s="189"/>
      <c r="BW132" s="184"/>
      <c r="BX132"/>
      <c r="BZ132"/>
    </row>
    <row r="133" spans="2:78" ht="18.75">
      <c r="B133" s="363" t="s">
        <v>737</v>
      </c>
      <c r="C133" s="364">
        <v>9720734000110</v>
      </c>
      <c r="D133" s="365" t="s">
        <v>11</v>
      </c>
      <c r="E133" s="365" t="s">
        <v>620</v>
      </c>
      <c r="F133" s="365" t="s">
        <v>663</v>
      </c>
      <c r="G133" s="366" t="s">
        <v>738</v>
      </c>
      <c r="H133" s="366" t="s">
        <v>34</v>
      </c>
      <c r="I133" s="366" t="s">
        <v>1421</v>
      </c>
      <c r="J133" s="366" t="s">
        <v>608</v>
      </c>
      <c r="K133" s="367" t="s">
        <v>1421</v>
      </c>
      <c r="L133" s="368" t="s">
        <v>1421</v>
      </c>
      <c r="M133" s="368" t="s">
        <v>34</v>
      </c>
      <c r="N133" s="367">
        <v>216658</v>
      </c>
      <c r="O133" s="367" t="s">
        <v>1321</v>
      </c>
      <c r="P133" s="371">
        <v>39702</v>
      </c>
      <c r="Q133" s="372">
        <v>724.77767800000004</v>
      </c>
      <c r="R133" s="372">
        <v>654.97222934126989</v>
      </c>
      <c r="S133" s="367">
        <v>0</v>
      </c>
      <c r="T133" s="369">
        <v>0.10619846821208623</v>
      </c>
      <c r="U133" s="369">
        <v>1.1179038019983882</v>
      </c>
      <c r="V133" s="369">
        <v>0.12844994948190891</v>
      </c>
      <c r="W133" s="369">
        <v>1.1442002113786027</v>
      </c>
      <c r="X133" s="369">
        <v>0.17331510702479758</v>
      </c>
      <c r="Y133" s="369">
        <v>1.1751461490106849</v>
      </c>
      <c r="Z133" s="369">
        <v>0.16431194958053696</v>
      </c>
      <c r="AA133" s="369">
        <v>0.88391162233272147</v>
      </c>
      <c r="AB133" s="369">
        <v>4.9267904376307037E-3</v>
      </c>
      <c r="AC133" s="373">
        <v>3.2857439832657938</v>
      </c>
      <c r="AD133" s="555">
        <v>0</v>
      </c>
      <c r="AE133" s="370" t="s">
        <v>1883</v>
      </c>
      <c r="AF133" s="370" t="s">
        <v>1816</v>
      </c>
      <c r="AG133" s="374" t="s">
        <v>1444</v>
      </c>
      <c r="AH133" s="374" t="s">
        <v>1802</v>
      </c>
      <c r="AI133" s="374">
        <v>1000</v>
      </c>
      <c r="AJ133" s="374">
        <v>1000</v>
      </c>
      <c r="AK133" s="374">
        <v>500</v>
      </c>
      <c r="AL133" s="691">
        <v>0.4</v>
      </c>
      <c r="AM133" s="691">
        <v>0</v>
      </c>
      <c r="AN133" s="369" t="s">
        <v>1803</v>
      </c>
      <c r="AO133" s="367" t="s">
        <v>1324</v>
      </c>
      <c r="AP133" s="370" t="s">
        <v>1804</v>
      </c>
      <c r="AQ133" s="376" t="s">
        <v>1421</v>
      </c>
      <c r="AR133" s="369">
        <v>1.06666666666667E-3</v>
      </c>
      <c r="AS133" s="369">
        <v>1.06666666666667E-3</v>
      </c>
      <c r="AT133" s="369" t="s">
        <v>1421</v>
      </c>
      <c r="AW133" s="198"/>
      <c r="AX133" s="198"/>
      <c r="AY133" s="184"/>
      <c r="AZ133" s="184"/>
      <c r="BA133" s="184"/>
      <c r="BB133" s="184"/>
      <c r="BC133" s="184"/>
      <c r="BD133" s="184"/>
      <c r="BE133" s="184"/>
      <c r="BF133" s="184"/>
      <c r="BG133" s="186"/>
      <c r="BH133" s="186"/>
      <c r="BI133" s="199"/>
      <c r="BJ133" s="199"/>
      <c r="BK133" s="199"/>
      <c r="BL133" s="218"/>
      <c r="BM133" s="186"/>
      <c r="BN133" s="186"/>
      <c r="BO133" s="186"/>
      <c r="BP133" s="186"/>
      <c r="BQ133" s="186"/>
      <c r="BR133" s="186"/>
      <c r="BS133" s="186"/>
      <c r="BT133" s="186"/>
      <c r="BU133" s="186"/>
      <c r="BV133" s="189"/>
      <c r="BW133" s="184"/>
      <c r="BX133"/>
      <c r="BZ133"/>
    </row>
    <row r="134" spans="2:78" ht="18.75">
      <c r="B134" s="363" t="s">
        <v>810</v>
      </c>
      <c r="C134" s="364">
        <v>9636393000107</v>
      </c>
      <c r="D134" s="365" t="s">
        <v>11</v>
      </c>
      <c r="E134" s="365" t="s">
        <v>620</v>
      </c>
      <c r="F134" s="365" t="s">
        <v>672</v>
      </c>
      <c r="G134" s="366" t="s">
        <v>738</v>
      </c>
      <c r="H134" s="366" t="s">
        <v>34</v>
      </c>
      <c r="I134" s="366" t="s">
        <v>1421</v>
      </c>
      <c r="J134" s="366" t="s">
        <v>608</v>
      </c>
      <c r="K134" s="367" t="s">
        <v>48</v>
      </c>
      <c r="L134" s="368" t="s">
        <v>1421</v>
      </c>
      <c r="M134" s="368" t="s">
        <v>34</v>
      </c>
      <c r="N134" s="367">
        <v>217018</v>
      </c>
      <c r="O134" s="367" t="s">
        <v>1321</v>
      </c>
      <c r="P134" s="371">
        <v>39708</v>
      </c>
      <c r="Q134" s="372">
        <v>3298.9932410000001</v>
      </c>
      <c r="R134" s="372">
        <v>1505.6550400595236</v>
      </c>
      <c r="S134" s="367">
        <v>0</v>
      </c>
      <c r="T134" s="369">
        <v>0.1006635594569798</v>
      </c>
      <c r="U134" s="369">
        <v>1.0596402917499095</v>
      </c>
      <c r="V134" s="369">
        <v>0.12097263688380711</v>
      </c>
      <c r="W134" s="369">
        <v>1.0775941699609146</v>
      </c>
      <c r="X134" s="369">
        <v>0.16361613978737499</v>
      </c>
      <c r="Y134" s="369">
        <v>1.1093832493183506</v>
      </c>
      <c r="Z134" s="369">
        <v>0.18645780122261546</v>
      </c>
      <c r="AA134" s="369">
        <v>1.0030446233278485</v>
      </c>
      <c r="AB134" s="369">
        <v>1.4819570501984495E-3</v>
      </c>
      <c r="AC134" s="373">
        <v>5.877943249427001</v>
      </c>
      <c r="AD134" s="555">
        <v>0</v>
      </c>
      <c r="AE134" s="370" t="s">
        <v>1824</v>
      </c>
      <c r="AF134" s="370" t="s">
        <v>1809</v>
      </c>
      <c r="AG134" s="374" t="s">
        <v>728</v>
      </c>
      <c r="AH134" s="374" t="s">
        <v>1802</v>
      </c>
      <c r="AI134" s="374">
        <v>100</v>
      </c>
      <c r="AJ134" s="374">
        <v>100</v>
      </c>
      <c r="AK134" s="374">
        <v>100</v>
      </c>
      <c r="AL134" s="691">
        <v>0.35</v>
      </c>
      <c r="AM134" s="691">
        <v>0</v>
      </c>
      <c r="AN134" s="369" t="s">
        <v>1803</v>
      </c>
      <c r="AO134" s="367" t="s">
        <v>1324</v>
      </c>
      <c r="AP134" s="370" t="s">
        <v>1804</v>
      </c>
      <c r="AQ134" s="376" t="s">
        <v>662</v>
      </c>
      <c r="AR134" s="369">
        <v>1.16666666666667E-3</v>
      </c>
      <c r="AS134" s="369">
        <v>1.16666666666667E-3</v>
      </c>
      <c r="AT134" s="369" t="s">
        <v>1421</v>
      </c>
      <c r="AW134" s="198"/>
      <c r="AX134" s="198"/>
      <c r="AY134" s="184"/>
      <c r="AZ134" s="184"/>
      <c r="BA134" s="184"/>
      <c r="BB134" s="184"/>
      <c r="BC134" s="184"/>
      <c r="BD134" s="184"/>
      <c r="BE134" s="184"/>
      <c r="BF134" s="184"/>
      <c r="BG134" s="186"/>
      <c r="BH134" s="186"/>
      <c r="BI134" s="199"/>
      <c r="BJ134" s="199"/>
      <c r="BK134" s="199"/>
      <c r="BL134" s="218"/>
      <c r="BM134" s="186"/>
      <c r="BN134" s="186"/>
      <c r="BO134" s="186"/>
      <c r="BP134" s="186"/>
      <c r="BQ134" s="186"/>
      <c r="BR134" s="186"/>
      <c r="BS134" s="186"/>
      <c r="BT134" s="186"/>
      <c r="BU134" s="186"/>
      <c r="BV134" s="189"/>
      <c r="BW134" s="184"/>
      <c r="BX134"/>
      <c r="BZ134"/>
    </row>
    <row r="135" spans="2:78" ht="18.75">
      <c r="B135" s="363" t="s">
        <v>986</v>
      </c>
      <c r="C135" s="364">
        <v>9720710000160</v>
      </c>
      <c r="D135" s="365" t="s">
        <v>11</v>
      </c>
      <c r="E135" s="365" t="s">
        <v>620</v>
      </c>
      <c r="F135" s="365" t="s">
        <v>663</v>
      </c>
      <c r="G135" s="366" t="s">
        <v>738</v>
      </c>
      <c r="H135" s="366" t="s">
        <v>34</v>
      </c>
      <c r="I135" s="366" t="s">
        <v>1421</v>
      </c>
      <c r="J135" s="366" t="s">
        <v>608</v>
      </c>
      <c r="K135" s="367" t="s">
        <v>48</v>
      </c>
      <c r="L135" s="368" t="s">
        <v>1421</v>
      </c>
      <c r="M135" s="368" t="s">
        <v>34</v>
      </c>
      <c r="N135" s="367">
        <v>217913</v>
      </c>
      <c r="O135" s="367" t="s">
        <v>1321</v>
      </c>
      <c r="P135" s="371">
        <v>39630</v>
      </c>
      <c r="Q135" s="372">
        <v>350.78573899999998</v>
      </c>
      <c r="R135" s="372">
        <v>208.62833747222214</v>
      </c>
      <c r="S135" s="367">
        <v>1</v>
      </c>
      <c r="T135" s="369">
        <v>0.10221686743952807</v>
      </c>
      <c r="U135" s="369">
        <v>1.0759912705220076</v>
      </c>
      <c r="V135" s="369">
        <v>0.12067024581912955</v>
      </c>
      <c r="W135" s="369">
        <v>1.0749005455451901</v>
      </c>
      <c r="X135" s="369">
        <v>0.16427125896614925</v>
      </c>
      <c r="Y135" s="369">
        <v>1.1138252209000286</v>
      </c>
      <c r="Z135" s="369">
        <v>0.17986221179795625</v>
      </c>
      <c r="AA135" s="369">
        <v>0.96756383106974464</v>
      </c>
      <c r="AB135" s="369">
        <v>2.3501608207029253E-3</v>
      </c>
      <c r="AC135" s="373">
        <v>3.577826802491852</v>
      </c>
      <c r="AD135" s="555">
        <v>0</v>
      </c>
      <c r="AE135" s="370" t="s">
        <v>1884</v>
      </c>
      <c r="AF135" s="370" t="s">
        <v>1816</v>
      </c>
      <c r="AG135" s="374" t="s">
        <v>1444</v>
      </c>
      <c r="AH135" s="374" t="s">
        <v>1802</v>
      </c>
      <c r="AI135" s="374">
        <v>1</v>
      </c>
      <c r="AJ135" s="374">
        <v>1</v>
      </c>
      <c r="AK135" s="374">
        <v>1</v>
      </c>
      <c r="AL135" s="691">
        <v>0.8</v>
      </c>
      <c r="AM135" s="691">
        <v>20</v>
      </c>
      <c r="AN135" s="369" t="s">
        <v>1803</v>
      </c>
      <c r="AO135" s="367" t="s">
        <v>1324</v>
      </c>
      <c r="AP135" s="370" t="s">
        <v>1804</v>
      </c>
      <c r="AQ135" s="376" t="s">
        <v>11</v>
      </c>
      <c r="AR135" s="369">
        <v>2.3999999999999998E-3</v>
      </c>
      <c r="AS135" s="369">
        <v>2.3999999999999998E-3</v>
      </c>
      <c r="AT135" s="369" t="s">
        <v>1421</v>
      </c>
      <c r="AW135" s="198"/>
      <c r="AX135" s="198"/>
      <c r="AY135" s="184"/>
      <c r="AZ135" s="184"/>
      <c r="BA135" s="184"/>
      <c r="BB135" s="184"/>
      <c r="BC135" s="184"/>
      <c r="BD135" s="184"/>
      <c r="BE135" s="184"/>
      <c r="BF135" s="184"/>
      <c r="BG135" s="186"/>
      <c r="BH135" s="186"/>
      <c r="BI135" s="199"/>
      <c r="BJ135" s="199"/>
      <c r="BK135" s="199"/>
      <c r="BL135" s="218"/>
      <c r="BM135" s="186"/>
      <c r="BN135" s="186"/>
      <c r="BO135" s="186"/>
      <c r="BP135" s="186"/>
      <c r="BQ135" s="186"/>
      <c r="BR135" s="186"/>
      <c r="BS135" s="186"/>
      <c r="BT135" s="186"/>
      <c r="BU135" s="186"/>
      <c r="BV135" s="189"/>
      <c r="BW135" s="184"/>
      <c r="BX135"/>
      <c r="BZ135"/>
    </row>
    <row r="136" spans="2:78" ht="18.75">
      <c r="B136" s="363" t="s">
        <v>474</v>
      </c>
      <c r="C136" s="364">
        <v>9636619000161</v>
      </c>
      <c r="D136" s="365" t="s">
        <v>11</v>
      </c>
      <c r="E136" s="365" t="s">
        <v>620</v>
      </c>
      <c r="F136" s="365" t="s">
        <v>663</v>
      </c>
      <c r="G136" s="366" t="s">
        <v>738</v>
      </c>
      <c r="H136" s="366" t="s">
        <v>34</v>
      </c>
      <c r="I136" s="366" t="s">
        <v>1304</v>
      </c>
      <c r="J136" s="366" t="s">
        <v>608</v>
      </c>
      <c r="K136" s="367" t="s">
        <v>48</v>
      </c>
      <c r="L136" s="368" t="s">
        <v>1421</v>
      </c>
      <c r="M136" s="368" t="s">
        <v>1418</v>
      </c>
      <c r="N136" s="367">
        <v>218111</v>
      </c>
      <c r="O136" s="367" t="s">
        <v>1321</v>
      </c>
      <c r="P136" s="371">
        <v>39733</v>
      </c>
      <c r="Q136" s="372">
        <v>781.972127</v>
      </c>
      <c r="R136" s="372">
        <v>634.80630924206332</v>
      </c>
      <c r="S136" s="367">
        <v>0</v>
      </c>
      <c r="T136" s="369">
        <v>9.3630662848789958E-2</v>
      </c>
      <c r="U136" s="369">
        <v>0.98560813300298866</v>
      </c>
      <c r="V136" s="369">
        <v>0.11053652769609679</v>
      </c>
      <c r="W136" s="369">
        <v>0.98463190421685443</v>
      </c>
      <c r="X136" s="369">
        <v>0.14393387155409276</v>
      </c>
      <c r="Y136" s="369">
        <v>0.97592955266611581</v>
      </c>
      <c r="Z136" s="369">
        <v>0.17618302752142134</v>
      </c>
      <c r="AA136" s="369">
        <v>0.94777176024936272</v>
      </c>
      <c r="AB136" s="369">
        <v>1.3346456921459655E-3</v>
      </c>
      <c r="AC136" s="373">
        <v>-1.2926649812067921</v>
      </c>
      <c r="AD136" s="555">
        <v>14167491000174</v>
      </c>
      <c r="AE136" s="370" t="s">
        <v>1824</v>
      </c>
      <c r="AF136" s="370" t="s">
        <v>1809</v>
      </c>
      <c r="AG136" s="374" t="s">
        <v>728</v>
      </c>
      <c r="AH136" s="374" t="s">
        <v>1802</v>
      </c>
      <c r="AI136" s="374">
        <v>300</v>
      </c>
      <c r="AJ136" s="374">
        <v>100</v>
      </c>
      <c r="AK136" s="374">
        <v>0</v>
      </c>
      <c r="AL136" s="691">
        <v>0.22</v>
      </c>
      <c r="AM136" s="691">
        <v>0</v>
      </c>
      <c r="AN136" s="369" t="s">
        <v>1803</v>
      </c>
      <c r="AO136" s="367" t="s">
        <v>1324</v>
      </c>
      <c r="AP136" s="370" t="s">
        <v>1804</v>
      </c>
      <c r="AQ136" s="376" t="s">
        <v>684</v>
      </c>
      <c r="AR136" s="369">
        <v>5.8666666666666698E-4</v>
      </c>
      <c r="AS136" s="369">
        <v>5.8666666666666698E-4</v>
      </c>
      <c r="AT136" s="369" t="s">
        <v>1421</v>
      </c>
      <c r="AW136" s="198"/>
      <c r="AX136" s="198"/>
      <c r="AY136" s="184"/>
      <c r="AZ136" s="184"/>
      <c r="BA136" s="184"/>
      <c r="BB136" s="184"/>
      <c r="BC136" s="184"/>
      <c r="BD136" s="184"/>
      <c r="BE136" s="184"/>
      <c r="BF136" s="184"/>
      <c r="BG136" s="186"/>
      <c r="BH136" s="186"/>
      <c r="BI136" s="199"/>
      <c r="BJ136" s="199"/>
      <c r="BK136" s="199"/>
      <c r="BL136" s="218"/>
      <c r="BM136" s="186"/>
      <c r="BN136" s="186"/>
      <c r="BO136" s="186"/>
      <c r="BP136" s="186"/>
      <c r="BQ136" s="186"/>
      <c r="BR136" s="186"/>
      <c r="BS136" s="186"/>
      <c r="BT136" s="186"/>
      <c r="BU136" s="186"/>
      <c r="BV136" s="189"/>
      <c r="BW136" s="184"/>
      <c r="BX136"/>
      <c r="BZ136"/>
    </row>
    <row r="137" spans="2:78" ht="18.75">
      <c r="B137" s="363" t="s">
        <v>270</v>
      </c>
      <c r="C137" s="364">
        <v>10320151000180</v>
      </c>
      <c r="D137" s="365" t="s">
        <v>14</v>
      </c>
      <c r="E137" s="365" t="s">
        <v>607</v>
      </c>
      <c r="F137" s="365" t="s">
        <v>1421</v>
      </c>
      <c r="G137" s="366" t="s">
        <v>1421</v>
      </c>
      <c r="H137" s="366" t="s">
        <v>34</v>
      </c>
      <c r="I137" s="366" t="s">
        <v>34</v>
      </c>
      <c r="J137" s="366" t="s">
        <v>608</v>
      </c>
      <c r="K137" s="367" t="s">
        <v>48</v>
      </c>
      <c r="L137" s="368" t="s">
        <v>1421</v>
      </c>
      <c r="M137" s="368" t="s">
        <v>34</v>
      </c>
      <c r="N137" s="367">
        <v>219118</v>
      </c>
      <c r="O137" s="367" t="s">
        <v>1321</v>
      </c>
      <c r="P137" s="371">
        <v>39722</v>
      </c>
      <c r="Q137" s="372">
        <v>176.48890399999999</v>
      </c>
      <c r="R137" s="372">
        <v>208.77139631349212</v>
      </c>
      <c r="S137" s="367">
        <v>3</v>
      </c>
      <c r="T137" s="369">
        <v>-4.5528323913376023E-2</v>
      </c>
      <c r="U137" s="369">
        <v>-0.47925631375147082</v>
      </c>
      <c r="V137" s="369">
        <v>-0.17979670034987416</v>
      </c>
      <c r="W137" s="369">
        <v>-1.60158430093019</v>
      </c>
      <c r="X137" s="369">
        <v>-0.18029192910381298</v>
      </c>
      <c r="Y137" s="369">
        <v>-1.2224518094302039</v>
      </c>
      <c r="Z137" s="369">
        <v>-0.21909116335159395</v>
      </c>
      <c r="AA137" s="369">
        <v>-1.1785948991004471</v>
      </c>
      <c r="AB137" s="369">
        <v>0.24819653508530826</v>
      </c>
      <c r="AC137" s="373">
        <v>-1.1767226230379983</v>
      </c>
      <c r="AD137" s="555">
        <v>37895385000102</v>
      </c>
      <c r="AE137" s="370" t="s">
        <v>1885</v>
      </c>
      <c r="AF137" s="370" t="s">
        <v>1795</v>
      </c>
      <c r="AG137" s="374" t="s">
        <v>1445</v>
      </c>
      <c r="AH137" s="374" t="s">
        <v>1796</v>
      </c>
      <c r="AI137" s="374">
        <v>100000</v>
      </c>
      <c r="AJ137" s="374">
        <v>20000</v>
      </c>
      <c r="AK137" s="374">
        <v>100000</v>
      </c>
      <c r="AL137" s="691">
        <v>2</v>
      </c>
      <c r="AM137" s="691">
        <v>15</v>
      </c>
      <c r="AN137" s="369" t="s">
        <v>1797</v>
      </c>
      <c r="AO137" s="367" t="s">
        <v>1324</v>
      </c>
      <c r="AP137" s="370" t="s">
        <v>1799</v>
      </c>
      <c r="AQ137" s="376" t="s">
        <v>659</v>
      </c>
      <c r="AR137" s="369">
        <v>5.0000000000000001E-3</v>
      </c>
      <c r="AS137" s="369">
        <v>5.0000000000000001E-3</v>
      </c>
      <c r="AT137" s="369" t="s">
        <v>1421</v>
      </c>
      <c r="AW137" s="198"/>
      <c r="AX137" s="198"/>
      <c r="AY137" s="184"/>
      <c r="AZ137" s="184"/>
      <c r="BA137" s="184"/>
      <c r="BB137" s="184"/>
      <c r="BC137" s="184"/>
      <c r="BD137" s="184"/>
      <c r="BE137" s="184"/>
      <c r="BF137" s="184"/>
      <c r="BG137" s="186"/>
      <c r="BH137" s="186"/>
      <c r="BI137" s="199"/>
      <c r="BJ137" s="199"/>
      <c r="BK137" s="199"/>
      <c r="BL137" s="218"/>
      <c r="BM137" s="186"/>
      <c r="BN137" s="186"/>
      <c r="BO137" s="186"/>
      <c r="BP137" s="186"/>
      <c r="BQ137" s="186"/>
      <c r="BR137" s="186"/>
      <c r="BS137" s="186"/>
      <c r="BT137" s="186"/>
      <c r="BU137" s="186"/>
      <c r="BV137" s="189"/>
      <c r="BW137" s="184"/>
      <c r="BX137"/>
      <c r="BZ137"/>
    </row>
    <row r="138" spans="2:78" ht="18.75">
      <c r="B138" s="363" t="s">
        <v>137</v>
      </c>
      <c r="C138" s="364">
        <v>9577036000107</v>
      </c>
      <c r="D138" s="365" t="s">
        <v>14</v>
      </c>
      <c r="E138" s="365" t="s">
        <v>607</v>
      </c>
      <c r="F138" s="365" t="s">
        <v>1421</v>
      </c>
      <c r="G138" s="366" t="s">
        <v>1421</v>
      </c>
      <c r="H138" s="366" t="s">
        <v>34</v>
      </c>
      <c r="I138" s="366" t="s">
        <v>34</v>
      </c>
      <c r="J138" s="366" t="s">
        <v>608</v>
      </c>
      <c r="K138" s="367" t="s">
        <v>48</v>
      </c>
      <c r="L138" s="368" t="s">
        <v>1421</v>
      </c>
      <c r="M138" s="368" t="s">
        <v>34</v>
      </c>
      <c r="N138" s="367">
        <v>219436</v>
      </c>
      <c r="O138" s="367" t="s">
        <v>1324</v>
      </c>
      <c r="P138" s="371">
        <v>39729</v>
      </c>
      <c r="Q138" s="372">
        <v>329.68620199999998</v>
      </c>
      <c r="R138" s="372">
        <v>347.8253062612302</v>
      </c>
      <c r="S138" s="367">
        <v>2</v>
      </c>
      <c r="T138" s="369">
        <v>-1.5726414261071797E-2</v>
      </c>
      <c r="U138" s="369">
        <v>-0.16554493290001168</v>
      </c>
      <c r="V138" s="369">
        <v>-0.1509263241369424</v>
      </c>
      <c r="W138" s="369">
        <v>-1.3444141681379713</v>
      </c>
      <c r="X138" s="369">
        <v>-7.6967400126557339E-2</v>
      </c>
      <c r="Y138" s="369">
        <v>-0.52186993627247535</v>
      </c>
      <c r="Z138" s="369">
        <v>-7.5188350208943211E-2</v>
      </c>
      <c r="AA138" s="369">
        <v>-0.40447366599550161</v>
      </c>
      <c r="AB138" s="369">
        <v>0.23159943942548111</v>
      </c>
      <c r="AC138" s="373">
        <v>-1.1363935173352506</v>
      </c>
      <c r="AD138" s="555">
        <v>11176045000138</v>
      </c>
      <c r="AE138" s="370" t="s">
        <v>1886</v>
      </c>
      <c r="AF138" s="370" t="s">
        <v>1795</v>
      </c>
      <c r="AG138" s="374" t="s">
        <v>1445</v>
      </c>
      <c r="AH138" s="374" t="s">
        <v>1796</v>
      </c>
      <c r="AI138" s="374">
        <v>15000</v>
      </c>
      <c r="AJ138" s="374">
        <v>5000</v>
      </c>
      <c r="AK138" s="374">
        <v>15000</v>
      </c>
      <c r="AL138" s="691">
        <v>1.38</v>
      </c>
      <c r="AM138" s="691">
        <v>20</v>
      </c>
      <c r="AN138" s="369" t="s">
        <v>1846</v>
      </c>
      <c r="AO138" s="367" t="s">
        <v>1324</v>
      </c>
      <c r="AP138" s="370" t="s">
        <v>1799</v>
      </c>
      <c r="AQ138" s="376" t="s">
        <v>659</v>
      </c>
      <c r="AR138" s="369">
        <v>4.1399999999999996E-3</v>
      </c>
      <c r="AS138" s="369">
        <v>4.1399999999999996E-3</v>
      </c>
      <c r="AT138" s="369" t="s">
        <v>1421</v>
      </c>
      <c r="AW138" s="198"/>
      <c r="AX138" s="198"/>
      <c r="AY138" s="184"/>
      <c r="AZ138" s="184"/>
      <c r="BA138" s="184"/>
      <c r="BB138" s="184"/>
      <c r="BC138" s="184"/>
      <c r="BD138" s="184"/>
      <c r="BE138" s="184"/>
      <c r="BF138" s="184"/>
      <c r="BG138" s="186"/>
      <c r="BH138" s="186"/>
      <c r="BI138" s="199"/>
      <c r="BJ138" s="199"/>
      <c r="BK138" s="199"/>
      <c r="BL138" s="218"/>
      <c r="BM138" s="186"/>
      <c r="BN138" s="186"/>
      <c r="BO138" s="186"/>
      <c r="BP138" s="186"/>
      <c r="BQ138" s="186"/>
      <c r="BR138" s="186"/>
      <c r="BS138" s="186"/>
      <c r="BT138" s="186"/>
      <c r="BU138" s="186"/>
      <c r="BV138" s="189"/>
      <c r="BW138" s="184"/>
      <c r="BX138"/>
      <c r="BZ138"/>
    </row>
    <row r="139" spans="2:78" ht="18.75">
      <c r="B139" s="363" t="s">
        <v>283</v>
      </c>
      <c r="C139" s="364">
        <v>9296009000166</v>
      </c>
      <c r="D139" s="365" t="s">
        <v>14</v>
      </c>
      <c r="E139" s="365" t="s">
        <v>607</v>
      </c>
      <c r="F139" s="365" t="s">
        <v>1421</v>
      </c>
      <c r="G139" s="366" t="s">
        <v>1421</v>
      </c>
      <c r="H139" s="366" t="s">
        <v>34</v>
      </c>
      <c r="I139" s="366" t="s">
        <v>34</v>
      </c>
      <c r="J139" s="366" t="s">
        <v>608</v>
      </c>
      <c r="K139" s="367" t="s">
        <v>48</v>
      </c>
      <c r="L139" s="368" t="s">
        <v>1421</v>
      </c>
      <c r="M139" s="368" t="s">
        <v>34</v>
      </c>
      <c r="N139" s="367">
        <v>219517</v>
      </c>
      <c r="O139" s="367" t="s">
        <v>1321</v>
      </c>
      <c r="P139" s="371">
        <v>39607</v>
      </c>
      <c r="Q139" s="372">
        <v>11.041801</v>
      </c>
      <c r="R139" s="372">
        <v>12.640363253968253</v>
      </c>
      <c r="S139" s="367">
        <v>2</v>
      </c>
      <c r="T139" s="369">
        <v>0.14990956072645778</v>
      </c>
      <c r="U139" s="369">
        <v>1.5780309331518492</v>
      </c>
      <c r="V139" s="369">
        <v>7.5309728291322209E-2</v>
      </c>
      <c r="W139" s="369">
        <v>0.67084033413288535</v>
      </c>
      <c r="X139" s="369">
        <v>0.45558343098063747</v>
      </c>
      <c r="Y139" s="369">
        <v>3.0890389398852034</v>
      </c>
      <c r="Z139" s="369">
        <v>0.55946562156547097</v>
      </c>
      <c r="AA139" s="369">
        <v>3.0096299536323947</v>
      </c>
      <c r="AB139" s="369">
        <v>0.23553391688085298</v>
      </c>
      <c r="AC139" s="373">
        <v>-0.15688631872080958</v>
      </c>
      <c r="AD139" s="555">
        <v>0</v>
      </c>
      <c r="AE139" s="370" t="s">
        <v>1850</v>
      </c>
      <c r="AF139" s="370" t="s">
        <v>1795</v>
      </c>
      <c r="AG139" s="374" t="s">
        <v>1445</v>
      </c>
      <c r="AH139" s="374" t="s">
        <v>1802</v>
      </c>
      <c r="AI139" s="374">
        <v>500</v>
      </c>
      <c r="AJ139" s="374">
        <v>0</v>
      </c>
      <c r="AK139" s="374">
        <v>0</v>
      </c>
      <c r="AL139" s="691">
        <v>2.5</v>
      </c>
      <c r="AM139" s="691">
        <v>20</v>
      </c>
      <c r="AN139" s="369" t="s">
        <v>1852</v>
      </c>
      <c r="AO139" s="367" t="s">
        <v>1324</v>
      </c>
      <c r="AP139" s="370" t="s">
        <v>1799</v>
      </c>
      <c r="AQ139" s="376" t="s">
        <v>670</v>
      </c>
      <c r="AR139" s="369">
        <v>8.3333333333333297E-3</v>
      </c>
      <c r="AS139" s="369">
        <v>8.3333333333333297E-3</v>
      </c>
      <c r="AT139" s="369" t="s">
        <v>1421</v>
      </c>
      <c r="AW139" s="198"/>
      <c r="AX139" s="198"/>
      <c r="AY139" s="184"/>
      <c r="AZ139" s="184"/>
      <c r="BA139" s="184"/>
      <c r="BB139" s="184"/>
      <c r="BC139" s="184"/>
      <c r="BD139" s="184"/>
      <c r="BE139" s="184"/>
      <c r="BF139" s="184"/>
      <c r="BG139" s="186"/>
      <c r="BH139" s="186"/>
      <c r="BI139" s="199"/>
      <c r="BJ139" s="199"/>
      <c r="BK139" s="199"/>
      <c r="BL139" s="218"/>
      <c r="BM139" s="186"/>
      <c r="BN139" s="186"/>
      <c r="BO139" s="186"/>
      <c r="BP139" s="186"/>
      <c r="BQ139" s="186"/>
      <c r="BR139" s="186"/>
      <c r="BS139" s="186"/>
      <c r="BT139" s="186"/>
      <c r="BU139" s="186"/>
      <c r="BV139" s="189"/>
      <c r="BW139" s="184"/>
      <c r="BX139"/>
      <c r="BZ139"/>
    </row>
    <row r="140" spans="2:78" ht="18.75">
      <c r="B140" s="363" t="s">
        <v>1612</v>
      </c>
      <c r="C140" s="364">
        <v>9639909000169</v>
      </c>
      <c r="D140" s="365" t="s">
        <v>11</v>
      </c>
      <c r="E140" s="365" t="s">
        <v>620</v>
      </c>
      <c r="F140" s="365" t="s">
        <v>672</v>
      </c>
      <c r="G140" s="366" t="s">
        <v>738</v>
      </c>
      <c r="H140" s="366" t="s">
        <v>34</v>
      </c>
      <c r="I140" s="366" t="s">
        <v>1304</v>
      </c>
      <c r="J140" s="366" t="s">
        <v>608</v>
      </c>
      <c r="K140" s="367" t="s">
        <v>48</v>
      </c>
      <c r="L140" s="368" t="s">
        <v>1421</v>
      </c>
      <c r="M140" s="368" t="s">
        <v>1421</v>
      </c>
      <c r="N140" s="367">
        <v>219746</v>
      </c>
      <c r="O140" s="367" t="s">
        <v>1321</v>
      </c>
      <c r="P140" s="371">
        <v>39761</v>
      </c>
      <c r="Q140" s="372">
        <v>833.48797000000002</v>
      </c>
      <c r="R140" s="372">
        <v>284.06459209523808</v>
      </c>
      <c r="S140" s="367">
        <v>0</v>
      </c>
      <c r="T140" s="369">
        <v>9.2374253450420385E-2</v>
      </c>
      <c r="U140" s="369">
        <v>0.97238247290684798</v>
      </c>
      <c r="V140" s="369">
        <v>0.10914863491179894</v>
      </c>
      <c r="W140" s="369">
        <v>0.97226890038875169</v>
      </c>
      <c r="X140" s="369">
        <v>0.1409618320110213</v>
      </c>
      <c r="Y140" s="369">
        <v>0.95577792893461855</v>
      </c>
      <c r="Z140" s="369">
        <v>0.16711592606239511</v>
      </c>
      <c r="AA140" s="369">
        <v>0.89899553684648126</v>
      </c>
      <c r="AB140" s="369">
        <v>1.3761521509271625E-3</v>
      </c>
      <c r="AC140" s="373">
        <v>-2.2622080928740376</v>
      </c>
      <c r="AD140" s="555">
        <v>9639924000107</v>
      </c>
      <c r="AE140" s="370" t="s">
        <v>1800</v>
      </c>
      <c r="AF140" s="370" t="s">
        <v>1801</v>
      </c>
      <c r="AG140" s="374" t="s">
        <v>59</v>
      </c>
      <c r="AH140" s="374" t="s">
        <v>1802</v>
      </c>
      <c r="AI140" s="374">
        <v>100</v>
      </c>
      <c r="AJ140" s="374">
        <v>1</v>
      </c>
      <c r="AK140" s="374">
        <v>100</v>
      </c>
      <c r="AL140" s="691">
        <v>0.4</v>
      </c>
      <c r="AM140" s="691">
        <v>0</v>
      </c>
      <c r="AN140" s="369" t="s">
        <v>1803</v>
      </c>
      <c r="AO140" s="367" t="s">
        <v>1324</v>
      </c>
      <c r="AP140" s="370" t="s">
        <v>1804</v>
      </c>
      <c r="AQ140" s="376" t="s">
        <v>1798</v>
      </c>
      <c r="AR140" s="369">
        <v>0</v>
      </c>
      <c r="AS140" s="369">
        <v>0</v>
      </c>
      <c r="AT140" s="369" t="s">
        <v>1421</v>
      </c>
      <c r="AW140" s="198"/>
      <c r="AX140" s="198"/>
      <c r="AY140" s="184"/>
      <c r="AZ140" s="184"/>
      <c r="BA140" s="184"/>
      <c r="BB140" s="184"/>
      <c r="BC140" s="184"/>
      <c r="BD140" s="184"/>
      <c r="BE140" s="184"/>
      <c r="BF140" s="184"/>
      <c r="BG140" s="186"/>
      <c r="BH140" s="186"/>
      <c r="BI140" s="199"/>
      <c r="BJ140" s="199"/>
      <c r="BK140" s="199"/>
      <c r="BL140" s="218"/>
      <c r="BM140" s="186"/>
      <c r="BN140" s="186"/>
      <c r="BO140" s="186"/>
      <c r="BP140" s="186"/>
      <c r="BQ140" s="186"/>
      <c r="BR140" s="186"/>
      <c r="BS140" s="186"/>
      <c r="BT140" s="186"/>
      <c r="BU140" s="186"/>
      <c r="BV140" s="189"/>
      <c r="BW140" s="184"/>
      <c r="BX140"/>
      <c r="BZ140"/>
    </row>
    <row r="141" spans="2:78" ht="18.75">
      <c r="B141" s="363" t="s">
        <v>1066</v>
      </c>
      <c r="C141" s="364">
        <v>9296022000115</v>
      </c>
      <c r="D141" s="365" t="s">
        <v>14</v>
      </c>
      <c r="E141" s="365" t="s">
        <v>607</v>
      </c>
      <c r="F141" s="365" t="s">
        <v>1421</v>
      </c>
      <c r="G141" s="366" t="s">
        <v>1421</v>
      </c>
      <c r="H141" s="366" t="s">
        <v>34</v>
      </c>
      <c r="I141" s="366" t="s">
        <v>34</v>
      </c>
      <c r="J141" s="366" t="s">
        <v>608</v>
      </c>
      <c r="K141" s="367" t="s">
        <v>48</v>
      </c>
      <c r="L141" s="368" t="s">
        <v>1421</v>
      </c>
      <c r="M141" s="368" t="s">
        <v>34</v>
      </c>
      <c r="N141" s="367">
        <v>220272</v>
      </c>
      <c r="O141" s="367" t="s">
        <v>1321</v>
      </c>
      <c r="P141" s="371">
        <v>39607</v>
      </c>
      <c r="Q141" s="372">
        <v>41.067400999999997</v>
      </c>
      <c r="R141" s="372">
        <v>44.499251777777772</v>
      </c>
      <c r="S141" s="367">
        <v>2</v>
      </c>
      <c r="T141" s="369">
        <v>0.13209697924188535</v>
      </c>
      <c r="U141" s="369">
        <v>1.3905258504491274</v>
      </c>
      <c r="V141" s="369">
        <v>2.3241314784631317E-2</v>
      </c>
      <c r="W141" s="369">
        <v>0.20702785323428374</v>
      </c>
      <c r="X141" s="369">
        <v>0.37419246301197617</v>
      </c>
      <c r="Y141" s="369">
        <v>2.5371754340747179</v>
      </c>
      <c r="Z141" s="369">
        <v>0.41575504542200026</v>
      </c>
      <c r="AA141" s="369">
        <v>2.2365428541875474</v>
      </c>
      <c r="AB141" s="369">
        <v>0.26000191554769581</v>
      </c>
      <c r="AC141" s="373">
        <v>-0.34238387233608969</v>
      </c>
      <c r="AD141" s="555">
        <v>0</v>
      </c>
      <c r="AE141" s="370" t="s">
        <v>1850</v>
      </c>
      <c r="AF141" s="370" t="s">
        <v>1795</v>
      </c>
      <c r="AG141" s="374" t="s">
        <v>1445</v>
      </c>
      <c r="AH141" s="374" t="s">
        <v>1802</v>
      </c>
      <c r="AI141" s="374">
        <v>500</v>
      </c>
      <c r="AJ141" s="374">
        <v>0</v>
      </c>
      <c r="AK141" s="374">
        <v>0</v>
      </c>
      <c r="AL141" s="691">
        <v>3.5</v>
      </c>
      <c r="AM141" s="691">
        <v>20</v>
      </c>
      <c r="AN141" s="369" t="s">
        <v>1852</v>
      </c>
      <c r="AO141" s="367" t="s">
        <v>1324</v>
      </c>
      <c r="AP141" s="370" t="s">
        <v>1799</v>
      </c>
      <c r="AQ141" s="376" t="s">
        <v>681</v>
      </c>
      <c r="AR141" s="369">
        <v>8.3333333333333297E-3</v>
      </c>
      <c r="AS141" s="369">
        <v>8.3333333333333297E-3</v>
      </c>
      <c r="AT141" s="369" t="s">
        <v>1421</v>
      </c>
      <c r="AW141" s="198"/>
      <c r="AX141" s="198"/>
      <c r="AY141" s="184"/>
      <c r="AZ141" s="184"/>
      <c r="BA141" s="184"/>
      <c r="BB141" s="184"/>
      <c r="BC141" s="184"/>
      <c r="BD141" s="184"/>
      <c r="BE141" s="184"/>
      <c r="BF141" s="184"/>
      <c r="BG141" s="186"/>
      <c r="BH141" s="186"/>
      <c r="BI141" s="199"/>
      <c r="BJ141" s="199"/>
      <c r="BK141" s="199"/>
      <c r="BL141" s="218"/>
      <c r="BM141" s="186"/>
      <c r="BN141" s="186"/>
      <c r="BO141" s="186"/>
      <c r="BP141" s="186"/>
      <c r="BQ141" s="186"/>
      <c r="BR141" s="186"/>
      <c r="BS141" s="186"/>
      <c r="BT141" s="186"/>
      <c r="BU141" s="186"/>
      <c r="BV141" s="189"/>
      <c r="BW141" s="184"/>
      <c r="BX141"/>
      <c r="BZ141"/>
    </row>
    <row r="142" spans="2:78" ht="18.75">
      <c r="B142" s="363" t="s">
        <v>356</v>
      </c>
      <c r="C142" s="364">
        <v>10265295000181</v>
      </c>
      <c r="D142" s="365" t="s">
        <v>14</v>
      </c>
      <c r="E142" s="365" t="s">
        <v>607</v>
      </c>
      <c r="F142" s="365" t="s">
        <v>1421</v>
      </c>
      <c r="G142" s="366" t="s">
        <v>1421</v>
      </c>
      <c r="H142" s="366" t="s">
        <v>34</v>
      </c>
      <c r="I142" s="366" t="s">
        <v>34</v>
      </c>
      <c r="J142" s="366" t="s">
        <v>608</v>
      </c>
      <c r="K142" s="367" t="s">
        <v>48</v>
      </c>
      <c r="L142" s="368" t="s">
        <v>1421</v>
      </c>
      <c r="M142" s="368" t="s">
        <v>34</v>
      </c>
      <c r="N142" s="367">
        <v>220681</v>
      </c>
      <c r="O142" s="367" t="s">
        <v>1321</v>
      </c>
      <c r="P142" s="371">
        <v>39779</v>
      </c>
      <c r="Q142" s="372">
        <v>4.8552179999999998</v>
      </c>
      <c r="R142" s="372">
        <v>4.9580928015873029</v>
      </c>
      <c r="S142" s="367">
        <v>3</v>
      </c>
      <c r="T142" s="369">
        <v>5.8611315205111314E-2</v>
      </c>
      <c r="U142" s="369">
        <v>0.61697511471698407</v>
      </c>
      <c r="V142" s="369">
        <v>-5.7610023098124574E-2</v>
      </c>
      <c r="W142" s="369">
        <v>-0.51317576123830422</v>
      </c>
      <c r="X142" s="369">
        <v>-0.15712418470995326</v>
      </c>
      <c r="Y142" s="369">
        <v>-1.0653651822280366</v>
      </c>
      <c r="Z142" s="369">
        <v>-0.12176015928797657</v>
      </c>
      <c r="AA142" s="369">
        <v>-0.65500543451937931</v>
      </c>
      <c r="AB142" s="369">
        <v>0.28869193646372998</v>
      </c>
      <c r="AC142" s="373">
        <v>-0.58841893065523465</v>
      </c>
      <c r="AD142" s="555">
        <v>0</v>
      </c>
      <c r="AE142" s="370" t="s">
        <v>1864</v>
      </c>
      <c r="AF142" s="370" t="s">
        <v>1841</v>
      </c>
      <c r="AG142" s="374" t="s">
        <v>719</v>
      </c>
      <c r="AH142" s="374" t="s">
        <v>1796</v>
      </c>
      <c r="AI142" s="374">
        <v>5000</v>
      </c>
      <c r="AJ142" s="374">
        <v>5000</v>
      </c>
      <c r="AK142" s="374">
        <v>5000</v>
      </c>
      <c r="AL142" s="691">
        <v>2</v>
      </c>
      <c r="AM142" s="691">
        <v>20</v>
      </c>
      <c r="AN142" s="369" t="s">
        <v>1807</v>
      </c>
      <c r="AO142" s="367" t="s">
        <v>1324</v>
      </c>
      <c r="AP142" s="370" t="s">
        <v>1799</v>
      </c>
      <c r="AQ142" s="376" t="s">
        <v>659</v>
      </c>
      <c r="AR142" s="369">
        <v>6.0000000000000001E-3</v>
      </c>
      <c r="AS142" s="369">
        <v>6.0000000000000001E-3</v>
      </c>
      <c r="AT142" s="369" t="s">
        <v>1421</v>
      </c>
      <c r="AW142" s="198"/>
      <c r="AX142" s="198"/>
      <c r="AY142" s="184"/>
      <c r="AZ142" s="184"/>
      <c r="BA142" s="184"/>
      <c r="BB142" s="184"/>
      <c r="BC142" s="184"/>
      <c r="BD142" s="184"/>
      <c r="BE142" s="184"/>
      <c r="BF142" s="184"/>
      <c r="BG142" s="186"/>
      <c r="BH142" s="186"/>
      <c r="BI142" s="199"/>
      <c r="BJ142" s="199"/>
      <c r="BK142" s="199"/>
      <c r="BL142" s="218"/>
      <c r="BM142" s="186"/>
      <c r="BN142" s="186"/>
      <c r="BO142" s="186"/>
      <c r="BP142" s="186"/>
      <c r="BQ142" s="186"/>
      <c r="BR142" s="186"/>
      <c r="BS142" s="186"/>
      <c r="BT142" s="186"/>
      <c r="BU142" s="186"/>
      <c r="BV142" s="189"/>
      <c r="BW142" s="184"/>
      <c r="BX142"/>
      <c r="BZ142"/>
    </row>
    <row r="143" spans="2:78" ht="18.75">
      <c r="B143" s="363" t="s">
        <v>91</v>
      </c>
      <c r="C143" s="364">
        <v>9625909000100</v>
      </c>
      <c r="D143" s="365" t="s">
        <v>11</v>
      </c>
      <c r="E143" s="365" t="s">
        <v>620</v>
      </c>
      <c r="F143" s="365" t="s">
        <v>685</v>
      </c>
      <c r="G143" s="366" t="s">
        <v>738</v>
      </c>
      <c r="H143" s="366" t="s">
        <v>34</v>
      </c>
      <c r="I143" s="366" t="s">
        <v>1304</v>
      </c>
      <c r="J143" s="366" t="s">
        <v>608</v>
      </c>
      <c r="K143" s="367" t="s">
        <v>48</v>
      </c>
      <c r="L143" s="368" t="s">
        <v>1421</v>
      </c>
      <c r="M143" s="368" t="s">
        <v>34</v>
      </c>
      <c r="N143" s="367">
        <v>221201</v>
      </c>
      <c r="O143" s="367" t="s">
        <v>1321</v>
      </c>
      <c r="P143" s="371">
        <v>39793</v>
      </c>
      <c r="Q143" s="372">
        <v>325.94191899999998</v>
      </c>
      <c r="R143" s="372">
        <v>369.29420999999985</v>
      </c>
      <c r="S143" s="367">
        <v>1</v>
      </c>
      <c r="T143" s="369">
        <v>9.0065767622544479E-2</v>
      </c>
      <c r="U143" s="369">
        <v>0.9480820745368066</v>
      </c>
      <c r="V143" s="369">
        <v>0.10588380890770033</v>
      </c>
      <c r="W143" s="369">
        <v>0.94318664213118719</v>
      </c>
      <c r="X143" s="369">
        <v>0.16527002151944514</v>
      </c>
      <c r="Y143" s="369">
        <v>1.1205972328061449</v>
      </c>
      <c r="Z143" s="369">
        <v>0.22668044411040289</v>
      </c>
      <c r="AA143" s="369">
        <v>1.2194212266133422</v>
      </c>
      <c r="AB143" s="369">
        <v>7.7534931876912872E-3</v>
      </c>
      <c r="AC143" s="373">
        <v>-0.8225929116797458</v>
      </c>
      <c r="AD143" s="555">
        <v>22099999000100</v>
      </c>
      <c r="AE143" s="370" t="s">
        <v>1887</v>
      </c>
      <c r="AF143" s="370" t="s">
        <v>1816</v>
      </c>
      <c r="AG143" s="374" t="s">
        <v>1444</v>
      </c>
      <c r="AH143" s="374" t="s">
        <v>1802</v>
      </c>
      <c r="AI143" s="374">
        <v>100</v>
      </c>
      <c r="AJ143" s="374">
        <v>100</v>
      </c>
      <c r="AK143" s="374">
        <v>100</v>
      </c>
      <c r="AL143" s="691">
        <v>2</v>
      </c>
      <c r="AM143" s="691">
        <v>20</v>
      </c>
      <c r="AN143" s="369" t="s">
        <v>1803</v>
      </c>
      <c r="AO143" s="367" t="s">
        <v>1324</v>
      </c>
      <c r="AP143" s="370" t="s">
        <v>1818</v>
      </c>
      <c r="AQ143" s="376" t="s">
        <v>668</v>
      </c>
      <c r="AR143" s="369">
        <v>6.6666666666666697E-3</v>
      </c>
      <c r="AS143" s="369">
        <v>6.6666666666666697E-3</v>
      </c>
      <c r="AT143" s="369" t="s">
        <v>1421</v>
      </c>
      <c r="AW143" s="198"/>
      <c r="AX143" s="198"/>
      <c r="AY143" s="184"/>
      <c r="AZ143" s="184"/>
      <c r="BA143" s="184"/>
      <c r="BB143" s="184"/>
      <c r="BC143" s="184"/>
      <c r="BD143" s="184"/>
      <c r="BE143" s="184"/>
      <c r="BF143" s="184"/>
      <c r="BG143" s="186"/>
      <c r="BH143" s="186"/>
      <c r="BI143" s="199"/>
      <c r="BJ143" s="199"/>
      <c r="BK143" s="199"/>
      <c r="BL143" s="218"/>
      <c r="BM143" s="186"/>
      <c r="BN143" s="186"/>
      <c r="BO143" s="186"/>
      <c r="BP143" s="186"/>
      <c r="BQ143" s="186"/>
      <c r="BR143" s="186"/>
      <c r="BS143" s="186"/>
      <c r="BT143" s="186"/>
      <c r="BU143" s="186"/>
      <c r="BV143" s="189"/>
      <c r="BW143" s="184"/>
      <c r="BX143"/>
      <c r="BZ143"/>
    </row>
    <row r="144" spans="2:78" ht="18.75">
      <c r="B144" s="363" t="s">
        <v>107</v>
      </c>
      <c r="C144" s="364">
        <v>10320188000109</v>
      </c>
      <c r="D144" s="365" t="s">
        <v>13</v>
      </c>
      <c r="E144" s="365" t="s">
        <v>615</v>
      </c>
      <c r="F144" s="365" t="s">
        <v>619</v>
      </c>
      <c r="G144" s="366" t="s">
        <v>34</v>
      </c>
      <c r="H144" s="366" t="s">
        <v>1337</v>
      </c>
      <c r="I144" s="366" t="s">
        <v>34</v>
      </c>
      <c r="J144" s="366" t="s">
        <v>1421</v>
      </c>
      <c r="K144" s="367" t="s">
        <v>48</v>
      </c>
      <c r="L144" s="368" t="s">
        <v>1421</v>
      </c>
      <c r="M144" s="368" t="s">
        <v>1418</v>
      </c>
      <c r="N144" s="367">
        <v>221260</v>
      </c>
      <c r="O144" s="367" t="s">
        <v>1321</v>
      </c>
      <c r="P144" s="371">
        <v>39782</v>
      </c>
      <c r="Q144" s="372">
        <v>444.690988</v>
      </c>
      <c r="R144" s="372">
        <v>235.79965849603178</v>
      </c>
      <c r="S144" s="367">
        <v>1</v>
      </c>
      <c r="T144" s="369">
        <v>0.11726710132422657</v>
      </c>
      <c r="U144" s="369">
        <v>1.2344183548662868</v>
      </c>
      <c r="V144" s="369">
        <v>0.14648391217236378</v>
      </c>
      <c r="W144" s="369">
        <v>1.3048422669468573</v>
      </c>
      <c r="X144" s="369">
        <v>0.17340922658112046</v>
      </c>
      <c r="Y144" s="369">
        <v>1.1757843174661537</v>
      </c>
      <c r="Z144" s="369">
        <v>0.19322014507585505</v>
      </c>
      <c r="AA144" s="369">
        <v>1.0394224664570175</v>
      </c>
      <c r="AB144" s="369">
        <v>1.4374162038491733E-2</v>
      </c>
      <c r="AC144" s="373">
        <v>2.3808090263675852</v>
      </c>
      <c r="AD144" s="555">
        <v>0</v>
      </c>
      <c r="AE144" s="370" t="s">
        <v>1844</v>
      </c>
      <c r="AF144" s="370" t="s">
        <v>1816</v>
      </c>
      <c r="AG144" s="374" t="s">
        <v>1444</v>
      </c>
      <c r="AH144" s="374" t="s">
        <v>1802</v>
      </c>
      <c r="AI144" s="374">
        <v>500</v>
      </c>
      <c r="AJ144" s="374">
        <v>300</v>
      </c>
      <c r="AK144" s="374">
        <v>300</v>
      </c>
      <c r="AL144" s="691">
        <v>0.85</v>
      </c>
      <c r="AM144" s="691">
        <v>20</v>
      </c>
      <c r="AN144" s="369" t="s">
        <v>1817</v>
      </c>
      <c r="AO144" s="367" t="s">
        <v>1324</v>
      </c>
      <c r="AP144" s="370" t="s">
        <v>1818</v>
      </c>
      <c r="AQ144" s="376" t="s">
        <v>686</v>
      </c>
      <c r="AR144" s="369">
        <v>2.5500000000000002E-3</v>
      </c>
      <c r="AS144" s="369">
        <v>2.5500000000000002E-3</v>
      </c>
      <c r="AT144" s="369" t="s">
        <v>1421</v>
      </c>
      <c r="AW144" s="198"/>
      <c r="AX144" s="198"/>
      <c r="AY144" s="184"/>
      <c r="AZ144" s="184"/>
      <c r="BA144" s="184"/>
      <c r="BB144" s="184"/>
      <c r="BC144" s="184"/>
      <c r="BD144" s="184"/>
      <c r="BE144" s="184"/>
      <c r="BF144" s="184"/>
      <c r="BG144" s="186"/>
      <c r="BH144" s="186"/>
      <c r="BI144" s="199"/>
      <c r="BJ144" s="199"/>
      <c r="BK144" s="199"/>
      <c r="BL144" s="218"/>
      <c r="BM144" s="186"/>
      <c r="BN144" s="186"/>
      <c r="BO144" s="186"/>
      <c r="BP144" s="186"/>
      <c r="BQ144" s="186"/>
      <c r="BR144" s="186"/>
      <c r="BS144" s="186"/>
      <c r="BT144" s="186"/>
      <c r="BU144" s="186"/>
      <c r="BV144" s="189"/>
      <c r="BW144" s="184"/>
      <c r="BX144"/>
      <c r="BZ144"/>
    </row>
    <row r="145" spans="2:78" ht="18.75">
      <c r="B145" s="363" t="s">
        <v>1073</v>
      </c>
      <c r="C145" s="364">
        <v>9577098000119</v>
      </c>
      <c r="D145" s="365" t="s">
        <v>14</v>
      </c>
      <c r="E145" s="365" t="s">
        <v>607</v>
      </c>
      <c r="F145" s="365" t="s">
        <v>1421</v>
      </c>
      <c r="G145" s="366" t="s">
        <v>1421</v>
      </c>
      <c r="H145" s="366" t="s">
        <v>34</v>
      </c>
      <c r="I145" s="366" t="s">
        <v>34</v>
      </c>
      <c r="J145" s="366" t="s">
        <v>608</v>
      </c>
      <c r="K145" s="367" t="s">
        <v>48</v>
      </c>
      <c r="L145" s="368" t="s">
        <v>1421</v>
      </c>
      <c r="M145" s="368" t="s">
        <v>34</v>
      </c>
      <c r="N145" s="367">
        <v>221661</v>
      </c>
      <c r="O145" s="367" t="s">
        <v>1321</v>
      </c>
      <c r="P145" s="371">
        <v>39794</v>
      </c>
      <c r="Q145" s="372">
        <v>20.914487000000001</v>
      </c>
      <c r="R145" s="372">
        <v>31.144415517928302</v>
      </c>
      <c r="S145" s="367">
        <v>2</v>
      </c>
      <c r="T145" s="369">
        <v>9.4795949834190374E-2</v>
      </c>
      <c r="U145" s="369">
        <v>0.99787458819137065</v>
      </c>
      <c r="V145" s="369">
        <v>-2.0443316175098314E-2</v>
      </c>
      <c r="W145" s="369">
        <v>-0.18210397733259956</v>
      </c>
      <c r="X145" s="369">
        <v>0.10683851303726444</v>
      </c>
      <c r="Y145" s="369">
        <v>0.7244080987343221</v>
      </c>
      <c r="Z145" s="369">
        <v>0.15249281952650939</v>
      </c>
      <c r="AA145" s="369">
        <v>0.82033093664743395</v>
      </c>
      <c r="AB145" s="369">
        <v>0.21157928750392863</v>
      </c>
      <c r="AC145" s="373">
        <v>-0.6272121207388347</v>
      </c>
      <c r="AD145" s="555">
        <v>0</v>
      </c>
      <c r="AE145" s="370" t="s">
        <v>1888</v>
      </c>
      <c r="AF145" s="370" t="s">
        <v>1858</v>
      </c>
      <c r="AG145" s="374" t="s">
        <v>736</v>
      </c>
      <c r="AH145" s="374" t="s">
        <v>1802</v>
      </c>
      <c r="AI145" s="374">
        <v>500</v>
      </c>
      <c r="AJ145" s="374">
        <v>500</v>
      </c>
      <c r="AK145" s="374">
        <v>500</v>
      </c>
      <c r="AL145" s="691">
        <v>2</v>
      </c>
      <c r="AM145" s="691">
        <v>20</v>
      </c>
      <c r="AN145" s="369" t="s">
        <v>666</v>
      </c>
      <c r="AO145" s="367" t="s">
        <v>1324</v>
      </c>
      <c r="AP145" s="370" t="s">
        <v>1799</v>
      </c>
      <c r="AQ145" s="376" t="s">
        <v>659</v>
      </c>
      <c r="AR145" s="369">
        <v>6.0000000000000001E-3</v>
      </c>
      <c r="AS145" s="369">
        <v>6.0000000000000001E-3</v>
      </c>
      <c r="AT145" s="369" t="s">
        <v>1421</v>
      </c>
      <c r="AW145" s="198"/>
      <c r="AX145" s="198"/>
      <c r="AY145" s="184"/>
      <c r="AZ145" s="184"/>
      <c r="BA145" s="184"/>
      <c r="BB145" s="184"/>
      <c r="BC145" s="184"/>
      <c r="BD145" s="184"/>
      <c r="BE145" s="184"/>
      <c r="BF145" s="184"/>
      <c r="BG145" s="186"/>
      <c r="BH145" s="186"/>
      <c r="BI145" s="199"/>
      <c r="BJ145" s="199"/>
      <c r="BK145" s="199"/>
      <c r="BL145" s="218"/>
      <c r="BM145" s="186"/>
      <c r="BN145" s="186"/>
      <c r="BO145" s="186"/>
      <c r="BP145" s="186"/>
      <c r="BQ145" s="186"/>
      <c r="BR145" s="186"/>
      <c r="BS145" s="186"/>
      <c r="BT145" s="186"/>
      <c r="BU145" s="186"/>
      <c r="BV145" s="189"/>
      <c r="BW145" s="184"/>
      <c r="BX145"/>
      <c r="BZ145"/>
    </row>
    <row r="146" spans="2:78" ht="18.75">
      <c r="B146" s="363" t="s">
        <v>363</v>
      </c>
      <c r="C146" s="364">
        <v>10347249000121</v>
      </c>
      <c r="D146" s="365" t="s">
        <v>13</v>
      </c>
      <c r="E146" s="365" t="s">
        <v>615</v>
      </c>
      <c r="F146" s="365" t="s">
        <v>619</v>
      </c>
      <c r="G146" s="366" t="s">
        <v>34</v>
      </c>
      <c r="H146" s="366" t="s">
        <v>865</v>
      </c>
      <c r="I146" s="366" t="s">
        <v>34</v>
      </c>
      <c r="J146" s="366" t="s">
        <v>1421</v>
      </c>
      <c r="K146" s="367" t="s">
        <v>48</v>
      </c>
      <c r="L146" s="368" t="s">
        <v>1421</v>
      </c>
      <c r="M146" s="368" t="s">
        <v>34</v>
      </c>
      <c r="N146" s="367">
        <v>222097</v>
      </c>
      <c r="O146" s="367" t="s">
        <v>1321</v>
      </c>
      <c r="P146" s="371">
        <v>39814</v>
      </c>
      <c r="Q146" s="372">
        <v>1241.2356560000001</v>
      </c>
      <c r="R146" s="372">
        <v>1206.1668985357144</v>
      </c>
      <c r="S146" s="367">
        <v>1</v>
      </c>
      <c r="T146" s="369">
        <v>0.18979906102871791</v>
      </c>
      <c r="U146" s="369">
        <v>1.9979298714176787</v>
      </c>
      <c r="V146" s="369">
        <v>0.1654690136957746</v>
      </c>
      <c r="W146" s="369">
        <v>1.4739568307419202</v>
      </c>
      <c r="X146" s="369">
        <v>0.19986186662743988</v>
      </c>
      <c r="Y146" s="369">
        <v>1.3551438586811639</v>
      </c>
      <c r="Z146" s="369">
        <v>0.26225780290159095</v>
      </c>
      <c r="AA146" s="369">
        <v>1.410808651616285</v>
      </c>
      <c r="AB146" s="369">
        <v>5.9560122382753017E-2</v>
      </c>
      <c r="AC146" s="373">
        <v>0.89333658364895474</v>
      </c>
      <c r="AD146" s="555">
        <v>27249022000146</v>
      </c>
      <c r="AE146" s="370" t="s">
        <v>1889</v>
      </c>
      <c r="AF146" s="370" t="s">
        <v>1890</v>
      </c>
      <c r="AG146" s="374" t="s">
        <v>1448</v>
      </c>
      <c r="AH146" s="374" t="s">
        <v>1802</v>
      </c>
      <c r="AI146" s="374">
        <v>5000</v>
      </c>
      <c r="AJ146" s="374">
        <v>500</v>
      </c>
      <c r="AK146" s="374">
        <v>100</v>
      </c>
      <c r="AL146" s="691">
        <v>2</v>
      </c>
      <c r="AM146" s="691">
        <v>20</v>
      </c>
      <c r="AN146" s="369" t="s">
        <v>1803</v>
      </c>
      <c r="AO146" s="367" t="s">
        <v>1324</v>
      </c>
      <c r="AP146" s="370" t="s">
        <v>1818</v>
      </c>
      <c r="AQ146" s="376" t="s">
        <v>668</v>
      </c>
      <c r="AR146" s="369">
        <v>6.6666666666666697E-3</v>
      </c>
      <c r="AS146" s="369">
        <v>6.6666666666666697E-3</v>
      </c>
      <c r="AT146" s="369" t="s">
        <v>1421</v>
      </c>
      <c r="AW146" s="198"/>
      <c r="AX146" s="198"/>
      <c r="AY146" s="184"/>
      <c r="AZ146" s="184"/>
      <c r="BA146" s="184"/>
      <c r="BB146" s="184"/>
      <c r="BC146" s="184"/>
      <c r="BD146" s="184"/>
      <c r="BE146" s="184"/>
      <c r="BF146" s="184"/>
      <c r="BG146" s="186"/>
      <c r="BH146" s="186"/>
      <c r="BI146" s="199"/>
      <c r="BJ146" s="199"/>
      <c r="BK146" s="199"/>
      <c r="BL146" s="218"/>
      <c r="BM146" s="186"/>
      <c r="BN146" s="186"/>
      <c r="BO146" s="186"/>
      <c r="BP146" s="186"/>
      <c r="BQ146" s="186"/>
      <c r="BR146" s="186"/>
      <c r="BS146" s="186"/>
      <c r="BT146" s="186"/>
      <c r="BU146" s="186"/>
      <c r="BV146" s="189"/>
      <c r="BW146" s="184"/>
      <c r="BX146"/>
      <c r="BZ146"/>
    </row>
    <row r="147" spans="2:78" ht="18.75">
      <c r="B147" s="363" t="s">
        <v>1631</v>
      </c>
      <c r="C147" s="364">
        <v>10388050000141</v>
      </c>
      <c r="D147" s="365" t="s">
        <v>11</v>
      </c>
      <c r="E147" s="365" t="s">
        <v>620</v>
      </c>
      <c r="F147" s="365" t="s">
        <v>672</v>
      </c>
      <c r="G147" s="366" t="s">
        <v>738</v>
      </c>
      <c r="H147" s="366" t="s">
        <v>34</v>
      </c>
      <c r="I147" s="366" t="s">
        <v>1304</v>
      </c>
      <c r="J147" s="366" t="s">
        <v>608</v>
      </c>
      <c r="K147" s="367" t="s">
        <v>48</v>
      </c>
      <c r="L147" s="368" t="s">
        <v>1421</v>
      </c>
      <c r="M147" s="368" t="s">
        <v>1421</v>
      </c>
      <c r="N147" s="367">
        <v>222585</v>
      </c>
      <c r="O147" s="367" t="s">
        <v>1321</v>
      </c>
      <c r="P147" s="371">
        <v>39831</v>
      </c>
      <c r="Q147" s="372">
        <v>46.291944000000001</v>
      </c>
      <c r="R147" s="372">
        <v>54.090248662698372</v>
      </c>
      <c r="S147" s="367">
        <v>0</v>
      </c>
      <c r="T147" s="369">
        <v>9.2689215598031227E-2</v>
      </c>
      <c r="U147" s="369">
        <v>0.97569793864027621</v>
      </c>
      <c r="V147" s="369">
        <v>0.10965088261236411</v>
      </c>
      <c r="W147" s="369">
        <v>0.97674279802334774</v>
      </c>
      <c r="X147" s="369">
        <v>0.14208803729248132</v>
      </c>
      <c r="Y147" s="369">
        <v>0.96341405380695222</v>
      </c>
      <c r="Z147" s="369">
        <v>0.17547943233047092</v>
      </c>
      <c r="AA147" s="369">
        <v>0.94398678923364443</v>
      </c>
      <c r="AB147" s="369">
        <v>1.3233602364836471E-3</v>
      </c>
      <c r="AC147" s="373">
        <v>-1.9729282778102664</v>
      </c>
      <c r="AD147" s="555">
        <v>35823433000121</v>
      </c>
      <c r="AE147" s="370" t="s">
        <v>1891</v>
      </c>
      <c r="AF147" s="370" t="s">
        <v>1891</v>
      </c>
      <c r="AG147" s="374" t="s">
        <v>59</v>
      </c>
      <c r="AH147" s="374" t="s">
        <v>1802</v>
      </c>
      <c r="AI147" s="374">
        <v>1000</v>
      </c>
      <c r="AJ147" s="374">
        <v>1000</v>
      </c>
      <c r="AK147" s="374">
        <v>1000</v>
      </c>
      <c r="AL147" s="691">
        <v>0.3</v>
      </c>
      <c r="AM147" s="691">
        <v>0</v>
      </c>
      <c r="AN147" s="369" t="s">
        <v>1803</v>
      </c>
      <c r="AO147" s="367" t="s">
        <v>1324</v>
      </c>
      <c r="AP147" s="370" t="s">
        <v>1804</v>
      </c>
      <c r="AQ147" s="376" t="s">
        <v>1798</v>
      </c>
      <c r="AR147" s="369">
        <v>0</v>
      </c>
      <c r="AS147" s="369">
        <v>0</v>
      </c>
      <c r="AT147" s="369" t="s">
        <v>1421</v>
      </c>
      <c r="AW147" s="198"/>
      <c r="AX147" s="198"/>
      <c r="AY147" s="184"/>
      <c r="AZ147" s="184"/>
      <c r="BA147" s="184"/>
      <c r="BB147" s="184"/>
      <c r="BC147" s="184"/>
      <c r="BD147" s="184"/>
      <c r="BE147" s="184"/>
      <c r="BF147" s="184"/>
      <c r="BG147" s="186"/>
      <c r="BH147" s="186"/>
      <c r="BI147" s="199"/>
      <c r="BJ147" s="199"/>
      <c r="BK147" s="199"/>
      <c r="BL147" s="218"/>
      <c r="BM147" s="186"/>
      <c r="BN147" s="186"/>
      <c r="BO147" s="186"/>
      <c r="BP147" s="186"/>
      <c r="BQ147" s="186"/>
      <c r="BR147" s="186"/>
      <c r="BS147" s="186"/>
      <c r="BT147" s="186"/>
      <c r="BU147" s="186"/>
      <c r="BV147" s="189"/>
      <c r="BW147" s="184"/>
      <c r="BX147"/>
      <c r="BZ147"/>
    </row>
    <row r="148" spans="2:78" ht="18.75">
      <c r="B148" s="363" t="s">
        <v>1241</v>
      </c>
      <c r="C148" s="364">
        <v>10326625000100</v>
      </c>
      <c r="D148" s="365" t="s">
        <v>11</v>
      </c>
      <c r="E148" s="365" t="s">
        <v>620</v>
      </c>
      <c r="F148" s="365" t="s">
        <v>685</v>
      </c>
      <c r="G148" s="366" t="s">
        <v>738</v>
      </c>
      <c r="H148" s="366" t="s">
        <v>34</v>
      </c>
      <c r="I148" s="366" t="s">
        <v>1319</v>
      </c>
      <c r="J148" s="366" t="s">
        <v>608</v>
      </c>
      <c r="K148" s="367" t="s">
        <v>48</v>
      </c>
      <c r="L148" s="368" t="s">
        <v>1421</v>
      </c>
      <c r="M148" s="368" t="s">
        <v>34</v>
      </c>
      <c r="N148" s="367">
        <v>222836</v>
      </c>
      <c r="O148" s="367" t="s">
        <v>1321</v>
      </c>
      <c r="P148" s="371">
        <v>39831</v>
      </c>
      <c r="Q148" s="372">
        <v>342.06673599999999</v>
      </c>
      <c r="R148" s="372">
        <v>283.01658296825411</v>
      </c>
      <c r="S148" s="367">
        <v>1</v>
      </c>
      <c r="T148" s="369">
        <v>0.1073721947832782</v>
      </c>
      <c r="U148" s="369">
        <v>1.1302590969337318</v>
      </c>
      <c r="V148" s="369">
        <v>0.12784437720717223</v>
      </c>
      <c r="W148" s="369">
        <v>1.1388059241285613</v>
      </c>
      <c r="X148" s="369">
        <v>0.19264936323730408</v>
      </c>
      <c r="Y148" s="369">
        <v>1.3062401841594047</v>
      </c>
      <c r="Z148" s="369">
        <v>0.22117436619469011</v>
      </c>
      <c r="AA148" s="369">
        <v>1.1898014316100423</v>
      </c>
      <c r="AB148" s="369">
        <v>1.5695291826523451E-3</v>
      </c>
      <c r="AC148" s="373">
        <v>9.9282000836625688</v>
      </c>
      <c r="AD148" s="555">
        <v>0</v>
      </c>
      <c r="AE148" s="370" t="s">
        <v>1892</v>
      </c>
      <c r="AF148" s="370" t="s">
        <v>1795</v>
      </c>
      <c r="AG148" s="374" t="s">
        <v>1445</v>
      </c>
      <c r="AH148" s="374" t="s">
        <v>1802</v>
      </c>
      <c r="AI148" s="374">
        <v>1000</v>
      </c>
      <c r="AJ148" s="374">
        <v>100</v>
      </c>
      <c r="AK148" s="374">
        <v>0</v>
      </c>
      <c r="AL148" s="691">
        <v>0.4</v>
      </c>
      <c r="AM148" s="691">
        <v>20</v>
      </c>
      <c r="AN148" s="369" t="s">
        <v>1798</v>
      </c>
      <c r="AO148" s="367" t="s">
        <v>1324</v>
      </c>
      <c r="AP148" s="370" t="s">
        <v>1804</v>
      </c>
      <c r="AQ148" s="376" t="s">
        <v>675</v>
      </c>
      <c r="AR148" s="369">
        <v>1.3500000000000001E-3</v>
      </c>
      <c r="AS148" s="369">
        <v>1.3500000000000001E-3</v>
      </c>
      <c r="AT148" s="369" t="s">
        <v>1421</v>
      </c>
      <c r="AW148" s="198"/>
      <c r="AX148" s="198"/>
      <c r="AY148" s="184"/>
      <c r="AZ148" s="184"/>
      <c r="BA148" s="184"/>
      <c r="BB148" s="184"/>
      <c r="BC148" s="184"/>
      <c r="BD148" s="184"/>
      <c r="BE148" s="184"/>
      <c r="BF148" s="184"/>
      <c r="BG148" s="186"/>
      <c r="BH148" s="186"/>
      <c r="BI148" s="199"/>
      <c r="BJ148" s="199"/>
      <c r="BK148" s="199"/>
      <c r="BL148" s="218"/>
      <c r="BM148" s="186"/>
      <c r="BN148" s="186"/>
      <c r="BO148" s="186"/>
      <c r="BP148" s="186"/>
      <c r="BQ148" s="186"/>
      <c r="BR148" s="186"/>
      <c r="BS148" s="186"/>
      <c r="BT148" s="186"/>
      <c r="BU148" s="186"/>
      <c r="BV148" s="189"/>
      <c r="BW148" s="184"/>
      <c r="BX148"/>
      <c r="BZ148"/>
    </row>
    <row r="149" spans="2:78" ht="18.75">
      <c r="B149" s="363" t="s">
        <v>186</v>
      </c>
      <c r="C149" s="364">
        <v>9274058000106</v>
      </c>
      <c r="D149" s="365" t="s">
        <v>13</v>
      </c>
      <c r="E149" s="365" t="s">
        <v>615</v>
      </c>
      <c r="F149" s="365" t="s">
        <v>619</v>
      </c>
      <c r="G149" s="366" t="s">
        <v>34</v>
      </c>
      <c r="H149" s="366" t="s">
        <v>1337</v>
      </c>
      <c r="I149" s="366" t="s">
        <v>34</v>
      </c>
      <c r="J149" s="366" t="s">
        <v>1421</v>
      </c>
      <c r="K149" s="367" t="s">
        <v>48</v>
      </c>
      <c r="L149" s="368" t="s">
        <v>1421</v>
      </c>
      <c r="M149" s="368" t="s">
        <v>1418</v>
      </c>
      <c r="N149" s="367">
        <v>223131</v>
      </c>
      <c r="O149" s="367" t="s">
        <v>1321</v>
      </c>
      <c r="P149" s="371">
        <v>39393</v>
      </c>
      <c r="Q149" s="372">
        <v>99.746280999999996</v>
      </c>
      <c r="R149" s="372">
        <v>106.09481325396823</v>
      </c>
      <c r="S149" s="367">
        <v>1</v>
      </c>
      <c r="T149" s="369">
        <v>9.7273606183676087E-2</v>
      </c>
      <c r="U149" s="369">
        <v>1.0239557690197425</v>
      </c>
      <c r="V149" s="369">
        <v>0.11215357504717183</v>
      </c>
      <c r="W149" s="369">
        <v>0.99903615994737038</v>
      </c>
      <c r="X149" s="369">
        <v>0.12150377625893105</v>
      </c>
      <c r="Y149" s="369">
        <v>0.82384448310388414</v>
      </c>
      <c r="Z149" s="369">
        <v>0.16712137575062291</v>
      </c>
      <c r="AA149" s="369">
        <v>0.89902485329470638</v>
      </c>
      <c r="AB149" s="369">
        <v>1.3183911593563379E-2</v>
      </c>
      <c r="AC149" s="373">
        <v>-8.2071543572376886E-3</v>
      </c>
      <c r="AD149" s="555">
        <v>0</v>
      </c>
      <c r="AE149" s="370" t="s">
        <v>1812</v>
      </c>
      <c r="AF149" s="370" t="s">
        <v>1813</v>
      </c>
      <c r="AG149" s="374" t="s">
        <v>741</v>
      </c>
      <c r="AH149" s="374" t="s">
        <v>1802</v>
      </c>
      <c r="AI149" s="374">
        <v>500</v>
      </c>
      <c r="AJ149" s="374">
        <v>0</v>
      </c>
      <c r="AK149" s="374">
        <v>0</v>
      </c>
      <c r="AL149" s="691">
        <v>1.5</v>
      </c>
      <c r="AM149" s="691">
        <v>20</v>
      </c>
      <c r="AN149" s="369" t="s">
        <v>1803</v>
      </c>
      <c r="AO149" s="367" t="s">
        <v>1324</v>
      </c>
      <c r="AP149" s="370" t="s">
        <v>1818</v>
      </c>
      <c r="AQ149" s="376" t="s">
        <v>678</v>
      </c>
      <c r="AR149" s="369">
        <v>1.33333333333333E-3</v>
      </c>
      <c r="AS149" s="369">
        <v>1.33333333333333E-3</v>
      </c>
      <c r="AT149" s="369" t="s">
        <v>1421</v>
      </c>
      <c r="AW149" s="198"/>
      <c r="AX149" s="198"/>
      <c r="AY149" s="184"/>
      <c r="AZ149" s="184"/>
      <c r="BA149" s="184"/>
      <c r="BB149" s="184"/>
      <c r="BC149" s="184"/>
      <c r="BD149" s="184"/>
      <c r="BE149" s="184"/>
      <c r="BF149" s="184"/>
      <c r="BG149" s="186"/>
      <c r="BH149" s="186"/>
      <c r="BI149" s="199"/>
      <c r="BJ149" s="199"/>
      <c r="BK149" s="199"/>
      <c r="BL149" s="218"/>
      <c r="BM149" s="186"/>
      <c r="BN149" s="186"/>
      <c r="BO149" s="186"/>
      <c r="BP149" s="186"/>
      <c r="BQ149" s="186"/>
      <c r="BR149" s="186"/>
      <c r="BS149" s="186"/>
      <c r="BT149" s="186"/>
      <c r="BU149" s="186"/>
      <c r="BV149" s="189"/>
      <c r="BW149" s="184"/>
      <c r="BX149"/>
      <c r="BZ149"/>
    </row>
    <row r="150" spans="2:78" ht="18.75">
      <c r="B150" s="363" t="s">
        <v>1078</v>
      </c>
      <c r="C150" s="364">
        <v>6118222000190</v>
      </c>
      <c r="D150" s="365" t="s">
        <v>14</v>
      </c>
      <c r="E150" s="365" t="s">
        <v>607</v>
      </c>
      <c r="F150" s="365" t="s">
        <v>1421</v>
      </c>
      <c r="G150" s="366" t="s">
        <v>1421</v>
      </c>
      <c r="H150" s="366" t="s">
        <v>34</v>
      </c>
      <c r="I150" s="366" t="s">
        <v>34</v>
      </c>
      <c r="J150" s="366" t="s">
        <v>608</v>
      </c>
      <c r="K150" s="367" t="s">
        <v>48</v>
      </c>
      <c r="L150" s="368" t="s">
        <v>1421</v>
      </c>
      <c r="M150" s="368" t="s">
        <v>34</v>
      </c>
      <c r="N150" s="367">
        <v>223336</v>
      </c>
      <c r="O150" s="367" t="s">
        <v>1321</v>
      </c>
      <c r="P150" s="371">
        <v>39829</v>
      </c>
      <c r="Q150" s="372">
        <v>50.203263</v>
      </c>
      <c r="R150" s="372">
        <v>64.259108515873024</v>
      </c>
      <c r="S150" s="367">
        <v>2</v>
      </c>
      <c r="T150" s="369">
        <v>-2.5462386636593282E-2</v>
      </c>
      <c r="U150" s="369">
        <v>-0.26803116191991455</v>
      </c>
      <c r="V150" s="369">
        <v>-0.12834170080281138</v>
      </c>
      <c r="W150" s="369">
        <v>-1.1432359590608367</v>
      </c>
      <c r="X150" s="369">
        <v>-8.0914089785431353E-2</v>
      </c>
      <c r="Y150" s="369">
        <v>-0.54863007988362933</v>
      </c>
      <c r="Z150" s="369">
        <v>-2.7846647679857783E-2</v>
      </c>
      <c r="AA150" s="369">
        <v>-0.14980027679098498</v>
      </c>
      <c r="AB150" s="369">
        <v>0.22182068392524279</v>
      </c>
      <c r="AC150" s="373">
        <v>-1.0846755766407747</v>
      </c>
      <c r="AD150" s="555">
        <v>29599351000142</v>
      </c>
      <c r="AE150" s="370" t="s">
        <v>1893</v>
      </c>
      <c r="AF150" s="370" t="s">
        <v>1795</v>
      </c>
      <c r="AG150" s="374" t="s">
        <v>1445</v>
      </c>
      <c r="AH150" s="374" t="s">
        <v>1802</v>
      </c>
      <c r="AI150" s="374">
        <v>5000</v>
      </c>
      <c r="AJ150" s="374">
        <v>1000</v>
      </c>
      <c r="AK150" s="374">
        <v>5000</v>
      </c>
      <c r="AL150" s="691">
        <v>2</v>
      </c>
      <c r="AM150" s="691">
        <v>20</v>
      </c>
      <c r="AN150" s="369" t="s">
        <v>666</v>
      </c>
      <c r="AO150" s="367" t="s">
        <v>1324</v>
      </c>
      <c r="AP150" s="370" t="s">
        <v>1799</v>
      </c>
      <c r="AQ150" s="376" t="s">
        <v>665</v>
      </c>
      <c r="AR150" s="369">
        <v>5.3333333333333297E-3</v>
      </c>
      <c r="AS150" s="369">
        <v>5.3333333333333297E-3</v>
      </c>
      <c r="AT150" s="369" t="s">
        <v>1421</v>
      </c>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c r="BX150"/>
      <c r="BZ150"/>
    </row>
    <row r="151" spans="2:78" ht="18.75">
      <c r="B151" s="363" t="s">
        <v>957</v>
      </c>
      <c r="C151" s="364">
        <v>10447046000107</v>
      </c>
      <c r="D151" s="365" t="s">
        <v>13</v>
      </c>
      <c r="E151" s="365" t="s">
        <v>615</v>
      </c>
      <c r="F151" s="365" t="s">
        <v>619</v>
      </c>
      <c r="G151" s="366" t="s">
        <v>34</v>
      </c>
      <c r="H151" s="366" t="s">
        <v>1337</v>
      </c>
      <c r="I151" s="366" t="s">
        <v>34</v>
      </c>
      <c r="J151" s="366" t="s">
        <v>608</v>
      </c>
      <c r="K151" s="367" t="s">
        <v>48</v>
      </c>
      <c r="L151" s="368" t="s">
        <v>1421</v>
      </c>
      <c r="M151" s="368" t="s">
        <v>34</v>
      </c>
      <c r="N151" s="367">
        <v>226025</v>
      </c>
      <c r="O151" s="367" t="s">
        <v>1321</v>
      </c>
      <c r="P151" s="371">
        <v>39740</v>
      </c>
      <c r="Q151" s="372">
        <v>68.240183000000002</v>
      </c>
      <c r="R151" s="372">
        <v>81.723105896825373</v>
      </c>
      <c r="S151" s="367">
        <v>1</v>
      </c>
      <c r="T151" s="369">
        <v>6.8345690759247679E-2</v>
      </c>
      <c r="U151" s="369">
        <v>0.71944453471197733</v>
      </c>
      <c r="V151" s="369">
        <v>7.0215977395019724E-2</v>
      </c>
      <c r="W151" s="369">
        <v>0.62546646769099845</v>
      </c>
      <c r="X151" s="369">
        <v>7.6075574873262886E-2</v>
      </c>
      <c r="Y151" s="369">
        <v>0.51582300228045175</v>
      </c>
      <c r="Z151" s="369">
        <v>0.17782294680137478</v>
      </c>
      <c r="AA151" s="369">
        <v>0.95659366099936183</v>
      </c>
      <c r="AB151" s="369">
        <v>3.7394179319831869E-2</v>
      </c>
      <c r="AC151" s="373">
        <v>-1.1243942456930407</v>
      </c>
      <c r="AD151" s="555">
        <v>0</v>
      </c>
      <c r="AE151" s="370" t="s">
        <v>1894</v>
      </c>
      <c r="AF151" s="370" t="s">
        <v>1816</v>
      </c>
      <c r="AG151" s="374" t="s">
        <v>1444</v>
      </c>
      <c r="AH151" s="374" t="s">
        <v>1802</v>
      </c>
      <c r="AI151" s="374">
        <v>1000</v>
      </c>
      <c r="AJ151" s="374">
        <v>300</v>
      </c>
      <c r="AK151" s="374">
        <v>0</v>
      </c>
      <c r="AL151" s="691">
        <v>1.5</v>
      </c>
      <c r="AM151" s="691">
        <v>20</v>
      </c>
      <c r="AN151" s="369" t="s">
        <v>1817</v>
      </c>
      <c r="AO151" s="367" t="s">
        <v>1324</v>
      </c>
      <c r="AP151" s="370" t="s">
        <v>1818</v>
      </c>
      <c r="AQ151" s="376" t="s">
        <v>668</v>
      </c>
      <c r="AR151" s="369">
        <v>4.0000000000000001E-3</v>
      </c>
      <c r="AS151" s="369">
        <v>4.0000000000000001E-3</v>
      </c>
      <c r="AT151" s="369" t="s">
        <v>1421</v>
      </c>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c r="BX151"/>
      <c r="BZ151"/>
    </row>
    <row r="152" spans="2:78" ht="18.75">
      <c r="B152" s="363" t="s">
        <v>904</v>
      </c>
      <c r="C152" s="364">
        <v>10705335000169</v>
      </c>
      <c r="D152" s="365" t="s">
        <v>11</v>
      </c>
      <c r="E152" s="365" t="s">
        <v>620</v>
      </c>
      <c r="F152" s="365" t="s">
        <v>663</v>
      </c>
      <c r="G152" s="366" t="s">
        <v>738</v>
      </c>
      <c r="H152" s="366" t="s">
        <v>34</v>
      </c>
      <c r="I152" s="366" t="s">
        <v>1421</v>
      </c>
      <c r="J152" s="366" t="s">
        <v>608</v>
      </c>
      <c r="K152" s="367" t="s">
        <v>48</v>
      </c>
      <c r="L152" s="368" t="s">
        <v>1421</v>
      </c>
      <c r="M152" s="368" t="s">
        <v>34</v>
      </c>
      <c r="N152" s="367">
        <v>230065</v>
      </c>
      <c r="O152" s="367" t="s">
        <v>1321</v>
      </c>
      <c r="P152" s="371">
        <v>39988</v>
      </c>
      <c r="Q152" s="372">
        <v>49.193666999999998</v>
      </c>
      <c r="R152" s="372">
        <v>535.93635832799987</v>
      </c>
      <c r="S152" s="367">
        <v>1</v>
      </c>
      <c r="T152" s="369">
        <v>9.5164828756687747E-2</v>
      </c>
      <c r="U152" s="369">
        <v>1.001757611712137</v>
      </c>
      <c r="V152" s="369">
        <v>0.10875072661594221</v>
      </c>
      <c r="W152" s="369">
        <v>0.96872443222769034</v>
      </c>
      <c r="X152" s="369">
        <v>0.13737109885831678</v>
      </c>
      <c r="Y152" s="369">
        <v>0.93143131363395704</v>
      </c>
      <c r="Z152" s="369">
        <v>0.17989092519583871</v>
      </c>
      <c r="AA152" s="369">
        <v>0.96771829400545784</v>
      </c>
      <c r="AB152" s="369">
        <v>7.1190869888623663E-3</v>
      </c>
      <c r="AC152" s="373">
        <v>-0.4931883588728615</v>
      </c>
      <c r="AD152" s="555">
        <v>41888721000167</v>
      </c>
      <c r="AE152" s="370" t="s">
        <v>1834</v>
      </c>
      <c r="AF152" s="370" t="s">
        <v>1795</v>
      </c>
      <c r="AG152" s="374" t="s">
        <v>1445</v>
      </c>
      <c r="AH152" s="374" t="s">
        <v>1802</v>
      </c>
      <c r="AI152" s="374">
        <v>1000</v>
      </c>
      <c r="AJ152" s="374">
        <v>1000</v>
      </c>
      <c r="AK152" s="374">
        <v>1000</v>
      </c>
      <c r="AL152" s="691">
        <v>2</v>
      </c>
      <c r="AM152" s="691">
        <v>20</v>
      </c>
      <c r="AN152" s="369" t="s">
        <v>1803</v>
      </c>
      <c r="AO152" s="367" t="s">
        <v>1324</v>
      </c>
      <c r="AP152" s="370" t="s">
        <v>1818</v>
      </c>
      <c r="AQ152" s="376" t="s">
        <v>664</v>
      </c>
      <c r="AR152" s="369">
        <v>3.3333333333333301E-3</v>
      </c>
      <c r="AS152" s="369">
        <v>3.3333333333333301E-3</v>
      </c>
      <c r="AT152" s="369" t="s">
        <v>1421</v>
      </c>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c r="BX152"/>
      <c r="BZ152"/>
    </row>
    <row r="153" spans="2:78" ht="18.75">
      <c r="B153" s="363" t="s">
        <v>513</v>
      </c>
      <c r="C153" s="364">
        <v>9394243000126</v>
      </c>
      <c r="D153" s="365" t="s">
        <v>13</v>
      </c>
      <c r="E153" s="365" t="s">
        <v>615</v>
      </c>
      <c r="F153" s="365" t="s">
        <v>619</v>
      </c>
      <c r="G153" s="366" t="s">
        <v>34</v>
      </c>
      <c r="H153" s="366" t="s">
        <v>1337</v>
      </c>
      <c r="I153" s="366" t="s">
        <v>34</v>
      </c>
      <c r="J153" s="366" t="s">
        <v>1421</v>
      </c>
      <c r="K153" s="367" t="s">
        <v>48</v>
      </c>
      <c r="L153" s="368" t="s">
        <v>1421</v>
      </c>
      <c r="M153" s="368" t="s">
        <v>1418</v>
      </c>
      <c r="N153" s="367">
        <v>235261</v>
      </c>
      <c r="O153" s="367" t="s">
        <v>1321</v>
      </c>
      <c r="P153" s="371">
        <v>40088</v>
      </c>
      <c r="Q153" s="372">
        <v>19.373172</v>
      </c>
      <c r="R153" s="372">
        <v>26.063282390438232</v>
      </c>
      <c r="S153" s="367">
        <v>1</v>
      </c>
      <c r="T153" s="369">
        <v>0.12923244008839641</v>
      </c>
      <c r="U153" s="369">
        <v>1.3603721272874774</v>
      </c>
      <c r="V153" s="369">
        <v>0.10179365155229125</v>
      </c>
      <c r="W153" s="369">
        <v>0.906752537411746</v>
      </c>
      <c r="X153" s="369">
        <v>0.16368731480459919</v>
      </c>
      <c r="Y153" s="369">
        <v>1.1098658445683125</v>
      </c>
      <c r="Z153" s="369">
        <v>0.2039696653285461</v>
      </c>
      <c r="AA153" s="369">
        <v>1.0972492155772779</v>
      </c>
      <c r="AB153" s="369">
        <v>3.83096763136433E-2</v>
      </c>
      <c r="AC153" s="373">
        <v>-0.27325017853604494</v>
      </c>
      <c r="AD153" s="555">
        <v>0</v>
      </c>
      <c r="AE153" s="370" t="s">
        <v>1815</v>
      </c>
      <c r="AF153" s="370" t="s">
        <v>1839</v>
      </c>
      <c r="AG153" s="374" t="s">
        <v>1444</v>
      </c>
      <c r="AH153" s="374" t="s">
        <v>1802</v>
      </c>
      <c r="AI153" s="374">
        <v>1000</v>
      </c>
      <c r="AJ153" s="374">
        <v>1000</v>
      </c>
      <c r="AK153" s="374">
        <v>1000</v>
      </c>
      <c r="AL153" s="691">
        <v>3.15</v>
      </c>
      <c r="AM153" s="691">
        <v>0</v>
      </c>
      <c r="AN153" s="369" t="s">
        <v>1803</v>
      </c>
      <c r="AO153" s="367" t="s">
        <v>1324</v>
      </c>
      <c r="AP153" s="370" t="s">
        <v>1818</v>
      </c>
      <c r="AQ153" s="376" t="s">
        <v>686</v>
      </c>
      <c r="AR153" s="369">
        <v>3.0666666666666698E-3</v>
      </c>
      <c r="AS153" s="369">
        <v>3.0666666666666698E-3</v>
      </c>
      <c r="AT153" s="369" t="s">
        <v>1421</v>
      </c>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c r="BX153"/>
      <c r="BZ153"/>
    </row>
    <row r="154" spans="2:78" ht="18.75">
      <c r="B154" s="363" t="s">
        <v>584</v>
      </c>
      <c r="C154" s="364">
        <v>11145210000194</v>
      </c>
      <c r="D154" s="365" t="s">
        <v>14</v>
      </c>
      <c r="E154" s="365" t="s">
        <v>607</v>
      </c>
      <c r="F154" s="365" t="s">
        <v>1421</v>
      </c>
      <c r="G154" s="366" t="s">
        <v>1421</v>
      </c>
      <c r="H154" s="366" t="s">
        <v>34</v>
      </c>
      <c r="I154" s="366" t="s">
        <v>34</v>
      </c>
      <c r="J154" s="366" t="s">
        <v>611</v>
      </c>
      <c r="K154" s="367" t="s">
        <v>1798</v>
      </c>
      <c r="L154" s="368" t="s">
        <v>1421</v>
      </c>
      <c r="M154" s="368" t="s">
        <v>34</v>
      </c>
      <c r="N154" s="367">
        <v>235911</v>
      </c>
      <c r="O154" s="367" t="s">
        <v>1321</v>
      </c>
      <c r="P154" s="371">
        <v>40068</v>
      </c>
      <c r="Q154" s="372">
        <v>10.487529</v>
      </c>
      <c r="R154" s="372">
        <v>13.179868059523814</v>
      </c>
      <c r="S154" s="367">
        <v>5</v>
      </c>
      <c r="T154" s="369">
        <v>-0.2431406861569948</v>
      </c>
      <c r="U154" s="369">
        <v>-2.5594333143542225</v>
      </c>
      <c r="V154" s="369">
        <v>-0.24122276710874102</v>
      </c>
      <c r="W154" s="369">
        <v>-2.1487524302532033</v>
      </c>
      <c r="X154" s="369">
        <v>-0.10213690525481478</v>
      </c>
      <c r="Y154" s="369">
        <v>-0.69252930654736133</v>
      </c>
      <c r="Z154" s="369">
        <v>0.32496641532787218</v>
      </c>
      <c r="AA154" s="369">
        <v>1.748147910784285</v>
      </c>
      <c r="AB154" s="369">
        <v>0.19597096625696495</v>
      </c>
      <c r="AC154" s="373">
        <v>-1.8037597676070565</v>
      </c>
      <c r="AD154" s="555">
        <v>0</v>
      </c>
      <c r="AE154" s="370" t="s">
        <v>1895</v>
      </c>
      <c r="AF154" s="370" t="s">
        <v>1795</v>
      </c>
      <c r="AG154" s="374" t="s">
        <v>1445</v>
      </c>
      <c r="AH154" s="374" t="s">
        <v>1796</v>
      </c>
      <c r="AI154" s="374">
        <v>100000</v>
      </c>
      <c r="AJ154" s="374">
        <v>20000</v>
      </c>
      <c r="AK154" s="374">
        <v>100000</v>
      </c>
      <c r="AL154" s="691">
        <v>1.5</v>
      </c>
      <c r="AM154" s="691">
        <v>15</v>
      </c>
      <c r="AN154" s="369" t="s">
        <v>1817</v>
      </c>
      <c r="AO154" s="367" t="s">
        <v>1324</v>
      </c>
      <c r="AP154" s="370" t="s">
        <v>1799</v>
      </c>
      <c r="AQ154" s="376" t="s">
        <v>687</v>
      </c>
      <c r="AR154" s="369">
        <v>4.2671999999999996E-3</v>
      </c>
      <c r="AS154" s="369">
        <v>4.2671999999999996E-3</v>
      </c>
      <c r="AT154" s="369" t="s">
        <v>1421</v>
      </c>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c r="BX154"/>
      <c r="BZ154"/>
    </row>
    <row r="155" spans="2:78" ht="18.75">
      <c r="B155" s="363" t="s">
        <v>201</v>
      </c>
      <c r="C155" s="364">
        <v>11186674000149</v>
      </c>
      <c r="D155" s="365" t="s">
        <v>14</v>
      </c>
      <c r="E155" s="365" t="s">
        <v>607</v>
      </c>
      <c r="F155" s="365" t="s">
        <v>1421</v>
      </c>
      <c r="G155" s="366" t="s">
        <v>1421</v>
      </c>
      <c r="H155" s="366" t="s">
        <v>34</v>
      </c>
      <c r="I155" s="366" t="s">
        <v>34</v>
      </c>
      <c r="J155" s="366" t="s">
        <v>608</v>
      </c>
      <c r="K155" s="367" t="s">
        <v>48</v>
      </c>
      <c r="L155" s="368" t="s">
        <v>1421</v>
      </c>
      <c r="M155" s="368" t="s">
        <v>34</v>
      </c>
      <c r="N155" s="367">
        <v>236357</v>
      </c>
      <c r="O155" s="367" t="s">
        <v>1321</v>
      </c>
      <c r="P155" s="371">
        <v>40115</v>
      </c>
      <c r="Q155" s="372">
        <v>70.525672</v>
      </c>
      <c r="R155" s="372">
        <v>75.278481444444452</v>
      </c>
      <c r="S155" s="367">
        <v>2</v>
      </c>
      <c r="T155" s="369">
        <v>-2.1124806249051775E-2</v>
      </c>
      <c r="U155" s="369">
        <v>-0.22237139216671545</v>
      </c>
      <c r="V155" s="369">
        <v>-0.13603108221784022</v>
      </c>
      <c r="W155" s="369">
        <v>-1.2117310567695816</v>
      </c>
      <c r="X155" s="369">
        <v>-4.4387366310545073E-2</v>
      </c>
      <c r="Y155" s="369">
        <v>-0.300964200293864</v>
      </c>
      <c r="Z155" s="369">
        <v>5.9866206370313035E-2</v>
      </c>
      <c r="AA155" s="369">
        <v>0.32204861381522398</v>
      </c>
      <c r="AB155" s="369">
        <v>0.23194519729183824</v>
      </c>
      <c r="AC155" s="373">
        <v>-1.0704807107951686</v>
      </c>
      <c r="AD155" s="555">
        <v>12698541000114</v>
      </c>
      <c r="AE155" s="370" t="s">
        <v>1815</v>
      </c>
      <c r="AF155" s="370" t="s">
        <v>1839</v>
      </c>
      <c r="AG155" s="374" t="s">
        <v>1444</v>
      </c>
      <c r="AH155" s="374" t="s">
        <v>1802</v>
      </c>
      <c r="AI155" s="374">
        <v>1000</v>
      </c>
      <c r="AJ155" s="374">
        <v>1000</v>
      </c>
      <c r="AK155" s="374">
        <v>1000</v>
      </c>
      <c r="AL155" s="691">
        <v>1.87</v>
      </c>
      <c r="AM155" s="691">
        <v>20</v>
      </c>
      <c r="AN155" s="369" t="s">
        <v>666</v>
      </c>
      <c r="AO155" s="367" t="s">
        <v>1324</v>
      </c>
      <c r="AP155" s="370" t="s">
        <v>1799</v>
      </c>
      <c r="AQ155" s="376" t="s">
        <v>659</v>
      </c>
      <c r="AR155" s="369">
        <v>5.0666666666666698E-3</v>
      </c>
      <c r="AS155" s="369">
        <v>5.0666666666666698E-3</v>
      </c>
      <c r="AT155" s="369" t="s">
        <v>1421</v>
      </c>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c r="BX155"/>
      <c r="BZ155"/>
    </row>
    <row r="156" spans="2:78" ht="18.75">
      <c r="B156" s="363" t="s">
        <v>909</v>
      </c>
      <c r="C156" s="364">
        <v>11182064000177</v>
      </c>
      <c r="D156" s="365" t="s">
        <v>14</v>
      </c>
      <c r="E156" s="365" t="s">
        <v>607</v>
      </c>
      <c r="F156" s="365" t="s">
        <v>1421</v>
      </c>
      <c r="G156" s="366" t="s">
        <v>1421</v>
      </c>
      <c r="H156" s="366" t="s">
        <v>34</v>
      </c>
      <c r="I156" s="366" t="s">
        <v>34</v>
      </c>
      <c r="J156" s="366" t="s">
        <v>608</v>
      </c>
      <c r="K156" s="367" t="s">
        <v>48</v>
      </c>
      <c r="L156" s="368" t="s">
        <v>1421</v>
      </c>
      <c r="M156" s="368" t="s">
        <v>34</v>
      </c>
      <c r="N156" s="367">
        <v>236942</v>
      </c>
      <c r="O156" s="367" t="s">
        <v>1321</v>
      </c>
      <c r="P156" s="371">
        <v>40104</v>
      </c>
      <c r="Q156" s="372">
        <v>1322.2166540000001</v>
      </c>
      <c r="R156" s="372">
        <v>1169.203717710318</v>
      </c>
      <c r="S156" s="367">
        <v>1</v>
      </c>
      <c r="T156" s="369">
        <v>0.11307447199867537</v>
      </c>
      <c r="U156" s="369">
        <v>1.1902844201465936</v>
      </c>
      <c r="V156" s="369">
        <v>3.2014043208525189E-2</v>
      </c>
      <c r="W156" s="369">
        <v>0.28517313672775974</v>
      </c>
      <c r="X156" s="369">
        <v>0.20423302817710032</v>
      </c>
      <c r="Y156" s="369">
        <v>1.3847820924737444</v>
      </c>
      <c r="Z156" s="369">
        <v>0.16766566203603861</v>
      </c>
      <c r="AA156" s="369">
        <v>0.90195282642620056</v>
      </c>
      <c r="AB156" s="369">
        <v>0.18138158814393737</v>
      </c>
      <c r="AC156" s="373">
        <v>-0.44242491786126442</v>
      </c>
      <c r="AD156" s="555">
        <v>0</v>
      </c>
      <c r="AE156" s="370" t="s">
        <v>1896</v>
      </c>
      <c r="AF156" s="370" t="s">
        <v>1841</v>
      </c>
      <c r="AG156" s="374" t="s">
        <v>719</v>
      </c>
      <c r="AH156" s="374" t="s">
        <v>1802</v>
      </c>
      <c r="AI156" s="374">
        <v>1000</v>
      </c>
      <c r="AJ156" s="374">
        <v>1000</v>
      </c>
      <c r="AK156" s="374">
        <v>1000</v>
      </c>
      <c r="AL156" s="691">
        <v>2</v>
      </c>
      <c r="AM156" s="691">
        <v>0</v>
      </c>
      <c r="AN156" s="369" t="s">
        <v>666</v>
      </c>
      <c r="AO156" s="367" t="s">
        <v>1324</v>
      </c>
      <c r="AP156" s="370" t="s">
        <v>1799</v>
      </c>
      <c r="AQ156" s="376" t="s">
        <v>659</v>
      </c>
      <c r="AR156" s="369">
        <v>4.0000000000000001E-3</v>
      </c>
      <c r="AS156" s="369">
        <v>4.0000000000000001E-3</v>
      </c>
      <c r="AT156" s="369" t="s">
        <v>1421</v>
      </c>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c r="BX156"/>
      <c r="BZ156"/>
    </row>
    <row r="157" spans="2:78" ht="18.75">
      <c r="B157" s="363" t="s">
        <v>1553</v>
      </c>
      <c r="C157" s="364">
        <v>11110904000196</v>
      </c>
      <c r="D157" s="365" t="s">
        <v>11</v>
      </c>
      <c r="E157" s="365" t="s">
        <v>620</v>
      </c>
      <c r="F157" s="365" t="s">
        <v>672</v>
      </c>
      <c r="G157" s="366" t="s">
        <v>738</v>
      </c>
      <c r="H157" s="366" t="s">
        <v>34</v>
      </c>
      <c r="I157" s="366" t="s">
        <v>1304</v>
      </c>
      <c r="J157" s="366" t="s">
        <v>608</v>
      </c>
      <c r="K157" s="367" t="s">
        <v>48</v>
      </c>
      <c r="L157" s="368" t="s">
        <v>1421</v>
      </c>
      <c r="M157" s="368" t="s">
        <v>1421</v>
      </c>
      <c r="N157" s="367">
        <v>236977</v>
      </c>
      <c r="O157" s="367" t="s">
        <v>1321</v>
      </c>
      <c r="P157" s="371">
        <v>40123</v>
      </c>
      <c r="Q157" s="372">
        <v>714.43848800000001</v>
      </c>
      <c r="R157" s="372">
        <v>494.21090930158755</v>
      </c>
      <c r="S157" s="367">
        <v>0</v>
      </c>
      <c r="T157" s="369">
        <v>9.0897856438607372E-2</v>
      </c>
      <c r="U157" s="369">
        <v>0.95684110154291535</v>
      </c>
      <c r="V157" s="369">
        <v>0.10697299105569247</v>
      </c>
      <c r="W157" s="369">
        <v>0.95288880588437674</v>
      </c>
      <c r="X157" s="369">
        <v>0.1365579088494342</v>
      </c>
      <c r="Y157" s="369">
        <v>0.9259175582334217</v>
      </c>
      <c r="Z157" s="369">
        <v>0.16789237085936892</v>
      </c>
      <c r="AA157" s="369">
        <v>0.90317240031804835</v>
      </c>
      <c r="AB157" s="369">
        <v>1.3517620599411034E-3</v>
      </c>
      <c r="AC157" s="373">
        <v>-3.9125128198895771</v>
      </c>
      <c r="AD157" s="555">
        <v>0</v>
      </c>
      <c r="AE157" s="370" t="s">
        <v>1819</v>
      </c>
      <c r="AF157" s="370" t="s">
        <v>1816</v>
      </c>
      <c r="AG157" s="374" t="s">
        <v>1444</v>
      </c>
      <c r="AH157" s="374" t="s">
        <v>1877</v>
      </c>
      <c r="AI157" s="374">
        <v>3000</v>
      </c>
      <c r="AJ157" s="374">
        <v>1000</v>
      </c>
      <c r="AK157" s="374">
        <v>1000</v>
      </c>
      <c r="AL157" s="691">
        <v>0.5</v>
      </c>
      <c r="AM157" s="691">
        <v>0</v>
      </c>
      <c r="AN157" s="369" t="s">
        <v>1803</v>
      </c>
      <c r="AO157" s="367" t="s">
        <v>1324</v>
      </c>
      <c r="AP157" s="370" t="s">
        <v>1804</v>
      </c>
      <c r="AQ157" s="376" t="s">
        <v>1798</v>
      </c>
      <c r="AR157" s="369">
        <v>1.75E-3</v>
      </c>
      <c r="AS157" s="369">
        <v>1.75E-3</v>
      </c>
      <c r="AT157" s="369" t="s">
        <v>1421</v>
      </c>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c r="BX157"/>
      <c r="BZ157"/>
    </row>
    <row r="158" spans="2:78" ht="18.75">
      <c r="B158" s="363" t="s">
        <v>129</v>
      </c>
      <c r="C158" s="364">
        <v>11108013000103</v>
      </c>
      <c r="D158" s="365" t="s">
        <v>14</v>
      </c>
      <c r="E158" s="365" t="s">
        <v>607</v>
      </c>
      <c r="F158" s="365" t="s">
        <v>1421</v>
      </c>
      <c r="G158" s="366" t="s">
        <v>1421</v>
      </c>
      <c r="H158" s="366" t="s">
        <v>34</v>
      </c>
      <c r="I158" s="366" t="s">
        <v>34</v>
      </c>
      <c r="J158" s="366" t="s">
        <v>608</v>
      </c>
      <c r="K158" s="367" t="s">
        <v>48</v>
      </c>
      <c r="L158" s="368" t="s">
        <v>1421</v>
      </c>
      <c r="M158" s="368" t="s">
        <v>34</v>
      </c>
      <c r="N158" s="367">
        <v>237191</v>
      </c>
      <c r="O158" s="367" t="s">
        <v>1321</v>
      </c>
      <c r="P158" s="371">
        <v>40117</v>
      </c>
      <c r="Q158" s="372">
        <v>328.31029100000001</v>
      </c>
      <c r="R158" s="372">
        <v>389.33185905952394</v>
      </c>
      <c r="S158" s="367">
        <v>2</v>
      </c>
      <c r="T158" s="369">
        <v>-2.9736500858598691E-2</v>
      </c>
      <c r="U158" s="369">
        <v>-0.31302285171917904</v>
      </c>
      <c r="V158" s="369">
        <v>-0.16022751559505788</v>
      </c>
      <c r="W158" s="369">
        <v>-1.4272668689399088</v>
      </c>
      <c r="X158" s="369">
        <v>-2.4937417354725211E-2</v>
      </c>
      <c r="Y158" s="369">
        <v>-0.1690857218031469</v>
      </c>
      <c r="Z158" s="369">
        <v>-3.9824164739643009E-2</v>
      </c>
      <c r="AA158" s="369">
        <v>-0.21423300102595241</v>
      </c>
      <c r="AB158" s="369">
        <v>0.26365586774708616</v>
      </c>
      <c r="AC158" s="373">
        <v>-1.0335036173027548</v>
      </c>
      <c r="AD158" s="555">
        <v>0</v>
      </c>
      <c r="AE158" s="370" t="s">
        <v>1824</v>
      </c>
      <c r="AF158" s="370" t="s">
        <v>1809</v>
      </c>
      <c r="AG158" s="374" t="s">
        <v>728</v>
      </c>
      <c r="AH158" s="374" t="s">
        <v>1802</v>
      </c>
      <c r="AI158" s="374">
        <v>5000</v>
      </c>
      <c r="AJ158" s="374">
        <v>1000</v>
      </c>
      <c r="AK158" s="374">
        <v>1000</v>
      </c>
      <c r="AL158" s="691">
        <v>2</v>
      </c>
      <c r="AM158" s="691">
        <v>20</v>
      </c>
      <c r="AN158" s="369" t="s">
        <v>1807</v>
      </c>
      <c r="AO158" s="367" t="s">
        <v>1324</v>
      </c>
      <c r="AP158" s="370" t="s">
        <v>1799</v>
      </c>
      <c r="AQ158" s="376" t="s">
        <v>681</v>
      </c>
      <c r="AR158" s="369">
        <v>6.6E-3</v>
      </c>
      <c r="AS158" s="369">
        <v>6.6E-3</v>
      </c>
      <c r="AT158" s="369" t="s">
        <v>1421</v>
      </c>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c r="BX158"/>
      <c r="BZ158"/>
    </row>
    <row r="159" spans="2:78" ht="18.75">
      <c r="B159" s="363" t="s">
        <v>390</v>
      </c>
      <c r="C159" s="364">
        <v>11225767000135</v>
      </c>
      <c r="D159" s="365" t="s">
        <v>14</v>
      </c>
      <c r="E159" s="365" t="s">
        <v>607</v>
      </c>
      <c r="F159" s="365" t="s">
        <v>1421</v>
      </c>
      <c r="G159" s="366" t="s">
        <v>1421</v>
      </c>
      <c r="H159" s="366" t="s">
        <v>34</v>
      </c>
      <c r="I159" s="366" t="s">
        <v>34</v>
      </c>
      <c r="J159" s="366" t="s">
        <v>608</v>
      </c>
      <c r="K159" s="367" t="s">
        <v>48</v>
      </c>
      <c r="L159" s="368" t="s">
        <v>1421</v>
      </c>
      <c r="M159" s="368" t="s">
        <v>1418</v>
      </c>
      <c r="N159" s="367">
        <v>238341</v>
      </c>
      <c r="O159" s="367" t="s">
        <v>1321</v>
      </c>
      <c r="P159" s="371">
        <v>40116</v>
      </c>
      <c r="Q159" s="372">
        <v>82.744584799999998</v>
      </c>
      <c r="R159" s="372">
        <v>88.093934204400014</v>
      </c>
      <c r="S159" s="367">
        <v>1</v>
      </c>
      <c r="T159" s="369">
        <v>5.5245157811180778E-2</v>
      </c>
      <c r="U159" s="369">
        <v>0.58154108057173759</v>
      </c>
      <c r="V159" s="369">
        <v>-0.10971099792102801</v>
      </c>
      <c r="W159" s="369">
        <v>-0.97727829024547597</v>
      </c>
      <c r="X159" s="369">
        <v>-1.1915049469375605E-2</v>
      </c>
      <c r="Y159" s="369">
        <v>-8.0788828738427174E-2</v>
      </c>
      <c r="Z159" s="369">
        <v>-5.3597745602369518E-2</v>
      </c>
      <c r="AA159" s="369">
        <v>-0.28832760118609574</v>
      </c>
      <c r="AB159" s="369">
        <v>0.27789742698216474</v>
      </c>
      <c r="AC159" s="373">
        <v>-0.79875793661064176</v>
      </c>
      <c r="AD159" s="555">
        <v>11286540000108</v>
      </c>
      <c r="AE159" s="370" t="s">
        <v>1897</v>
      </c>
      <c r="AF159" s="370" t="s">
        <v>1841</v>
      </c>
      <c r="AG159" s="374" t="s">
        <v>719</v>
      </c>
      <c r="AH159" s="374" t="s">
        <v>1802</v>
      </c>
      <c r="AI159" s="374">
        <v>30000</v>
      </c>
      <c r="AJ159" s="374">
        <v>5000</v>
      </c>
      <c r="AK159" s="374">
        <v>30000</v>
      </c>
      <c r="AL159" s="691">
        <v>1.85</v>
      </c>
      <c r="AM159" s="691">
        <v>0</v>
      </c>
      <c r="AN159" s="369" t="s">
        <v>666</v>
      </c>
      <c r="AO159" s="367" t="s">
        <v>1324</v>
      </c>
      <c r="AP159" s="370" t="s">
        <v>1799</v>
      </c>
      <c r="AQ159" s="376" t="s">
        <v>659</v>
      </c>
      <c r="AR159" s="369">
        <v>3.7000000000000002E-3</v>
      </c>
      <c r="AS159" s="369">
        <v>3.7000000000000002E-3</v>
      </c>
      <c r="AT159" s="369" t="s">
        <v>1421</v>
      </c>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c r="BX159"/>
      <c r="BZ159"/>
    </row>
    <row r="160" spans="2:78" ht="18.75">
      <c r="B160" s="363" t="s">
        <v>368</v>
      </c>
      <c r="C160" s="364">
        <v>11301137000100</v>
      </c>
      <c r="D160" s="365" t="s">
        <v>13</v>
      </c>
      <c r="E160" s="365" t="s">
        <v>615</v>
      </c>
      <c r="F160" s="365" t="s">
        <v>619</v>
      </c>
      <c r="G160" s="366" t="s">
        <v>34</v>
      </c>
      <c r="H160" s="366" t="s">
        <v>1338</v>
      </c>
      <c r="I160" s="366" t="s">
        <v>34</v>
      </c>
      <c r="J160" s="366" t="s">
        <v>1421</v>
      </c>
      <c r="K160" s="367" t="s">
        <v>48</v>
      </c>
      <c r="L160" s="368" t="s">
        <v>1421</v>
      </c>
      <c r="M160" s="368" t="s">
        <v>34</v>
      </c>
      <c r="N160" s="367">
        <v>239372</v>
      </c>
      <c r="O160" s="367" t="s">
        <v>1321</v>
      </c>
      <c r="P160" s="371">
        <v>40125</v>
      </c>
      <c r="Q160" s="372">
        <v>151.902434</v>
      </c>
      <c r="R160" s="372">
        <v>152.25366372509967</v>
      </c>
      <c r="S160" s="367">
        <v>1</v>
      </c>
      <c r="T160" s="369">
        <v>0.20352997033180142</v>
      </c>
      <c r="U160" s="369">
        <v>2.1424690156561566</v>
      </c>
      <c r="V160" s="369">
        <v>0.16763658170570861</v>
      </c>
      <c r="W160" s="369">
        <v>1.4932649876166202</v>
      </c>
      <c r="X160" s="369">
        <v>0.46725950125014082</v>
      </c>
      <c r="Y160" s="369">
        <v>3.1682073935089363</v>
      </c>
      <c r="Z160" s="369">
        <v>0.77358273914994835</v>
      </c>
      <c r="AA160" s="369">
        <v>4.1614671100683971</v>
      </c>
      <c r="AB160" s="369">
        <v>0.18703771064550698</v>
      </c>
      <c r="AC160" s="373">
        <v>0.29606224365100486</v>
      </c>
      <c r="AD160" s="555">
        <v>11286399000135</v>
      </c>
      <c r="AE160" s="370" t="s">
        <v>1898</v>
      </c>
      <c r="AF160" s="370" t="s">
        <v>1899</v>
      </c>
      <c r="AG160" s="374" t="s">
        <v>736</v>
      </c>
      <c r="AH160" s="374" t="s">
        <v>1802</v>
      </c>
      <c r="AI160" s="374">
        <v>500</v>
      </c>
      <c r="AJ160" s="374">
        <v>0</v>
      </c>
      <c r="AK160" s="374">
        <v>500</v>
      </c>
      <c r="AL160" s="691">
        <v>2</v>
      </c>
      <c r="AM160" s="691">
        <v>20</v>
      </c>
      <c r="AN160" s="369" t="s">
        <v>1803</v>
      </c>
      <c r="AO160" s="367" t="s">
        <v>1324</v>
      </c>
      <c r="AP160" s="370" t="s">
        <v>1818</v>
      </c>
      <c r="AQ160" s="376" t="s">
        <v>671</v>
      </c>
      <c r="AR160" s="369">
        <v>4.6666666666666697E-3</v>
      </c>
      <c r="AS160" s="369">
        <v>4.6666666666666697E-3</v>
      </c>
      <c r="AT160" s="369" t="s">
        <v>1421</v>
      </c>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c r="BX160"/>
      <c r="BZ160"/>
    </row>
    <row r="161" spans="2:78" ht="18.75">
      <c r="B161" s="363" t="s">
        <v>422</v>
      </c>
      <c r="C161" s="364">
        <v>10643371000145</v>
      </c>
      <c r="D161" s="365" t="s">
        <v>14</v>
      </c>
      <c r="E161" s="365" t="s">
        <v>607</v>
      </c>
      <c r="F161" s="365" t="s">
        <v>1421</v>
      </c>
      <c r="G161" s="366" t="s">
        <v>1421</v>
      </c>
      <c r="H161" s="366" t="s">
        <v>34</v>
      </c>
      <c r="I161" s="366" t="s">
        <v>34</v>
      </c>
      <c r="J161" s="366" t="s">
        <v>608</v>
      </c>
      <c r="K161" s="367" t="s">
        <v>48</v>
      </c>
      <c r="L161" s="368" t="s">
        <v>1421</v>
      </c>
      <c r="M161" s="368" t="s">
        <v>34</v>
      </c>
      <c r="N161" s="367">
        <v>240631</v>
      </c>
      <c r="O161" s="367" t="s">
        <v>1321</v>
      </c>
      <c r="P161" s="371">
        <v>40171</v>
      </c>
      <c r="Q161" s="372">
        <v>146.66896299999999</v>
      </c>
      <c r="R161" s="372">
        <v>122.42194360317453</v>
      </c>
      <c r="S161" s="367">
        <v>2</v>
      </c>
      <c r="T161" s="369">
        <v>0.16121973555464764</v>
      </c>
      <c r="U161" s="369">
        <v>1.6970880876905525</v>
      </c>
      <c r="V161" s="369">
        <v>0.12132145359030022</v>
      </c>
      <c r="W161" s="369">
        <v>1.0807013424503675</v>
      </c>
      <c r="X161" s="369">
        <v>0.42537526448435847</v>
      </c>
      <c r="Y161" s="369">
        <v>2.884215418519021</v>
      </c>
      <c r="Z161" s="369">
        <v>0.35899318171438543</v>
      </c>
      <c r="AA161" s="369">
        <v>1.9311939665107278</v>
      </c>
      <c r="AB161" s="369">
        <v>0.18239655405586647</v>
      </c>
      <c r="AC161" s="373">
        <v>4.9670215495808898E-2</v>
      </c>
      <c r="AD161" s="555">
        <v>0</v>
      </c>
      <c r="AE161" s="370" t="s">
        <v>1862</v>
      </c>
      <c r="AF161" s="370" t="s">
        <v>1839</v>
      </c>
      <c r="AG161" s="374" t="s">
        <v>59</v>
      </c>
      <c r="AH161" s="374" t="s">
        <v>1796</v>
      </c>
      <c r="AI161" s="374">
        <v>20000</v>
      </c>
      <c r="AJ161" s="374">
        <v>10000</v>
      </c>
      <c r="AK161" s="374">
        <v>20000</v>
      </c>
      <c r="AL161" s="691">
        <v>0</v>
      </c>
      <c r="AM161" s="691">
        <v>20</v>
      </c>
      <c r="AN161" s="369" t="s">
        <v>666</v>
      </c>
      <c r="AO161" s="367" t="s">
        <v>1324</v>
      </c>
      <c r="AP161" s="370" t="s">
        <v>1799</v>
      </c>
      <c r="AQ161" s="376" t="s">
        <v>659</v>
      </c>
      <c r="AR161" s="369">
        <v>4.0000000000000001E-3</v>
      </c>
      <c r="AS161" s="369">
        <v>4.0000000000000001E-3</v>
      </c>
      <c r="AT161" s="369" t="s">
        <v>1421</v>
      </c>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c r="BX161"/>
      <c r="BZ161"/>
    </row>
    <row r="162" spans="2:78" ht="18.75">
      <c r="B162" s="363" t="s">
        <v>110</v>
      </c>
      <c r="C162" s="364">
        <v>11392165000172</v>
      </c>
      <c r="D162" s="365" t="s">
        <v>14</v>
      </c>
      <c r="E162" s="365" t="s">
        <v>607</v>
      </c>
      <c r="F162" s="365" t="s">
        <v>1421</v>
      </c>
      <c r="G162" s="366" t="s">
        <v>1421</v>
      </c>
      <c r="H162" s="366" t="s">
        <v>34</v>
      </c>
      <c r="I162" s="366" t="s">
        <v>34</v>
      </c>
      <c r="J162" s="366" t="s">
        <v>608</v>
      </c>
      <c r="K162" s="367" t="s">
        <v>48</v>
      </c>
      <c r="L162" s="368" t="s">
        <v>1421</v>
      </c>
      <c r="M162" s="368" t="s">
        <v>34</v>
      </c>
      <c r="N162" s="367">
        <v>240737</v>
      </c>
      <c r="O162" s="367" t="s">
        <v>1321</v>
      </c>
      <c r="P162" s="371">
        <v>40179</v>
      </c>
      <c r="Q162" s="372">
        <v>1114.5325399999999</v>
      </c>
      <c r="R162" s="372">
        <v>1276.3081467500006</v>
      </c>
      <c r="S162" s="367">
        <v>2</v>
      </c>
      <c r="T162" s="369">
        <v>-1.1400024097324879E-2</v>
      </c>
      <c r="U162" s="369">
        <v>-0.12000295763044108</v>
      </c>
      <c r="V162" s="369">
        <v>-8.9466627223026896E-2</v>
      </c>
      <c r="W162" s="369">
        <v>-0.79694646975579897</v>
      </c>
      <c r="X162" s="369">
        <v>1.4123004134502626E-2</v>
      </c>
      <c r="Y162" s="369">
        <v>9.5759649611779865E-2</v>
      </c>
      <c r="Z162" s="369">
        <v>1.8140144462884811E-2</v>
      </c>
      <c r="AA162" s="369">
        <v>9.7584409183090456E-2</v>
      </c>
      <c r="AB162" s="369">
        <v>0.18065334728160101</v>
      </c>
      <c r="AC162" s="373">
        <v>-1.1166602097509248</v>
      </c>
      <c r="AD162" s="555">
        <v>11403884000141</v>
      </c>
      <c r="AE162" s="370" t="s">
        <v>1844</v>
      </c>
      <c r="AF162" s="370" t="s">
        <v>1841</v>
      </c>
      <c r="AG162" s="374" t="s">
        <v>719</v>
      </c>
      <c r="AH162" s="374" t="s">
        <v>1802</v>
      </c>
      <c r="AI162" s="374">
        <v>1000</v>
      </c>
      <c r="AJ162" s="374">
        <v>500</v>
      </c>
      <c r="AK162" s="374">
        <v>500</v>
      </c>
      <c r="AL162" s="691">
        <v>2</v>
      </c>
      <c r="AM162" s="691">
        <v>20</v>
      </c>
      <c r="AN162" s="369" t="s">
        <v>1852</v>
      </c>
      <c r="AO162" s="367" t="s">
        <v>1324</v>
      </c>
      <c r="AP162" s="370" t="s">
        <v>1799</v>
      </c>
      <c r="AQ162" s="376" t="s">
        <v>659</v>
      </c>
      <c r="AR162" s="369">
        <v>4.0000000000000001E-3</v>
      </c>
      <c r="AS162" s="369">
        <v>4.0000000000000001E-3</v>
      </c>
      <c r="AT162" s="369" t="s">
        <v>1421</v>
      </c>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c r="BX162"/>
      <c r="BZ162"/>
    </row>
    <row r="163" spans="2:78" ht="18.75">
      <c r="B163" s="363" t="s">
        <v>1572</v>
      </c>
      <c r="C163" s="364">
        <v>11357735000193</v>
      </c>
      <c r="D163" s="365" t="s">
        <v>14</v>
      </c>
      <c r="E163" s="365" t="s">
        <v>607</v>
      </c>
      <c r="F163" s="365" t="s">
        <v>1421</v>
      </c>
      <c r="G163" s="366" t="s">
        <v>1421</v>
      </c>
      <c r="H163" s="366" t="s">
        <v>34</v>
      </c>
      <c r="I163" s="366" t="s">
        <v>34</v>
      </c>
      <c r="J163" s="366" t="s">
        <v>608</v>
      </c>
      <c r="K163" s="367" t="s">
        <v>48</v>
      </c>
      <c r="L163" s="368" t="s">
        <v>1421</v>
      </c>
      <c r="M163" s="368" t="s">
        <v>1421</v>
      </c>
      <c r="N163" s="367">
        <v>241210</v>
      </c>
      <c r="O163" s="367" t="s">
        <v>1321</v>
      </c>
      <c r="P163" s="371">
        <v>40145</v>
      </c>
      <c r="Q163" s="372">
        <v>562.76009899999997</v>
      </c>
      <c r="R163" s="372">
        <v>1736579.2408336622</v>
      </c>
      <c r="S163" s="367">
        <v>2</v>
      </c>
      <c r="T163" s="369">
        <v>0.1758143272278001</v>
      </c>
      <c r="U163" s="369">
        <v>1.8507188301552009</v>
      </c>
      <c r="V163" s="369">
        <v>6.9100106610570755E-2</v>
      </c>
      <c r="W163" s="369">
        <v>0.61552656820028251</v>
      </c>
      <c r="X163" s="369">
        <v>0.26262841787487945</v>
      </c>
      <c r="Y163" s="369">
        <v>1.7807263266570053</v>
      </c>
      <c r="Z163" s="369">
        <v>0.37252793630364445</v>
      </c>
      <c r="AA163" s="369">
        <v>2.0040038072886399</v>
      </c>
      <c r="AB163" s="369">
        <v>0.21452477100558362</v>
      </c>
      <c r="AC163" s="373">
        <v>-0.20119667594451465</v>
      </c>
      <c r="AD163" s="555">
        <v>0</v>
      </c>
      <c r="AE163" s="370" t="s">
        <v>1834</v>
      </c>
      <c r="AF163" s="370" t="s">
        <v>1858</v>
      </c>
      <c r="AG163" s="374" t="s">
        <v>736</v>
      </c>
      <c r="AH163" s="374" t="s">
        <v>1802</v>
      </c>
      <c r="AI163" s="374">
        <v>5000</v>
      </c>
      <c r="AJ163" s="374">
        <v>1000</v>
      </c>
      <c r="AK163" s="374">
        <v>5000</v>
      </c>
      <c r="AL163" s="691">
        <v>0.5</v>
      </c>
      <c r="AM163" s="691">
        <v>0</v>
      </c>
      <c r="AN163" s="369" t="s">
        <v>1817</v>
      </c>
      <c r="AO163" s="367" t="s">
        <v>1324</v>
      </c>
      <c r="AP163" s="370" t="s">
        <v>1799</v>
      </c>
      <c r="AQ163" s="376" t="s">
        <v>1798</v>
      </c>
      <c r="AR163" s="369">
        <v>0</v>
      </c>
      <c r="AS163" s="369">
        <v>0</v>
      </c>
      <c r="AT163" s="369" t="s">
        <v>1421</v>
      </c>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c r="BX163"/>
      <c r="BZ163"/>
    </row>
    <row r="164" spans="2:78" ht="18.75">
      <c r="B164" s="363" t="s">
        <v>247</v>
      </c>
      <c r="C164" s="364">
        <v>11228311000129</v>
      </c>
      <c r="D164" s="365" t="s">
        <v>14</v>
      </c>
      <c r="E164" s="365" t="s">
        <v>607</v>
      </c>
      <c r="F164" s="365" t="s">
        <v>1421</v>
      </c>
      <c r="G164" s="366" t="s">
        <v>1421</v>
      </c>
      <c r="H164" s="366" t="s">
        <v>34</v>
      </c>
      <c r="I164" s="366" t="s">
        <v>34</v>
      </c>
      <c r="J164" s="366" t="s">
        <v>608</v>
      </c>
      <c r="K164" s="367" t="s">
        <v>48</v>
      </c>
      <c r="L164" s="368" t="s">
        <v>1339</v>
      </c>
      <c r="M164" s="368" t="s">
        <v>34</v>
      </c>
      <c r="N164" s="367">
        <v>241474</v>
      </c>
      <c r="O164" s="367" t="s">
        <v>1321</v>
      </c>
      <c r="P164" s="371">
        <v>40149</v>
      </c>
      <c r="Q164" s="372">
        <v>78.786861999999999</v>
      </c>
      <c r="R164" s="372">
        <v>86.864475619047653</v>
      </c>
      <c r="S164" s="367">
        <v>2</v>
      </c>
      <c r="T164" s="369">
        <v>-1.1037215557602176E-2</v>
      </c>
      <c r="U164" s="369">
        <v>-0.11618383431555945</v>
      </c>
      <c r="V164" s="369">
        <v>-0.1366281466369067</v>
      </c>
      <c r="W164" s="369">
        <v>-1.21704955815676</v>
      </c>
      <c r="X164" s="369">
        <v>-4.3793032129176512E-2</v>
      </c>
      <c r="Y164" s="369">
        <v>-0.29693437544795054</v>
      </c>
      <c r="Z164" s="369">
        <v>0.12469414908910292</v>
      </c>
      <c r="AA164" s="369">
        <v>0.67078875211521927</v>
      </c>
      <c r="AB164" s="369">
        <v>0.25207932722672327</v>
      </c>
      <c r="AC164" s="373">
        <v>-0.98734762116254138</v>
      </c>
      <c r="AD164" s="555">
        <v>11228490000102</v>
      </c>
      <c r="AE164" s="370" t="s">
        <v>1828</v>
      </c>
      <c r="AF164" s="370" t="s">
        <v>1795</v>
      </c>
      <c r="AG164" s="374" t="s">
        <v>1445</v>
      </c>
      <c r="AH164" s="374" t="s">
        <v>1802</v>
      </c>
      <c r="AI164" s="374">
        <v>100000</v>
      </c>
      <c r="AJ164" s="374">
        <v>50000</v>
      </c>
      <c r="AK164" s="374">
        <v>100000</v>
      </c>
      <c r="AL164" s="691">
        <v>2.6</v>
      </c>
      <c r="AM164" s="691">
        <v>0</v>
      </c>
      <c r="AN164" s="369" t="s">
        <v>1798</v>
      </c>
      <c r="AO164" s="367" t="s">
        <v>1324</v>
      </c>
      <c r="AP164" s="370" t="s">
        <v>1799</v>
      </c>
      <c r="AQ164" s="376" t="s">
        <v>659</v>
      </c>
      <c r="AR164" s="369">
        <v>5.1999999999999998E-3</v>
      </c>
      <c r="AS164" s="369">
        <v>5.1999999999999998E-3</v>
      </c>
      <c r="AT164" s="369" t="s">
        <v>1421</v>
      </c>
      <c r="AW164" s="198"/>
      <c r="AX164" s="198"/>
      <c r="AY164" s="184"/>
      <c r="AZ164" s="184"/>
      <c r="BA164" s="184"/>
      <c r="BB164" s="186"/>
      <c r="BC164" s="184"/>
      <c r="BD164" s="184"/>
      <c r="BE164" s="184"/>
      <c r="BF164" s="184"/>
      <c r="BG164" s="186"/>
      <c r="BH164" s="186"/>
      <c r="BI164" s="199"/>
      <c r="BJ164" s="199"/>
      <c r="BK164" s="199"/>
      <c r="BL164" s="186"/>
      <c r="BM164" s="186"/>
      <c r="BN164" s="186"/>
      <c r="BO164" s="186"/>
      <c r="BP164" s="186"/>
      <c r="BQ164" s="186"/>
      <c r="BR164" s="186"/>
      <c r="BS164" s="186"/>
      <c r="BT164" s="187"/>
      <c r="BU164" s="188"/>
      <c r="BV164" s="189"/>
      <c r="BW164" s="185"/>
      <c r="BX164"/>
      <c r="BZ164"/>
    </row>
    <row r="165" spans="2:78" ht="18.75">
      <c r="B165" s="363" t="s">
        <v>739</v>
      </c>
      <c r="C165" s="364">
        <v>11209172000196</v>
      </c>
      <c r="D165" s="365" t="s">
        <v>14</v>
      </c>
      <c r="E165" s="365" t="s">
        <v>607</v>
      </c>
      <c r="F165" s="365" t="s">
        <v>1421</v>
      </c>
      <c r="G165" s="366" t="s">
        <v>1421</v>
      </c>
      <c r="H165" s="366" t="s">
        <v>34</v>
      </c>
      <c r="I165" s="366" t="s">
        <v>34</v>
      </c>
      <c r="J165" s="366" t="s">
        <v>608</v>
      </c>
      <c r="K165" s="367" t="s">
        <v>48</v>
      </c>
      <c r="L165" s="368" t="s">
        <v>1421</v>
      </c>
      <c r="M165" s="368" t="s">
        <v>34</v>
      </c>
      <c r="N165" s="367">
        <v>242322</v>
      </c>
      <c r="O165" s="367" t="s">
        <v>1321</v>
      </c>
      <c r="P165" s="371">
        <v>40201</v>
      </c>
      <c r="Q165" s="372">
        <v>78.641238000000001</v>
      </c>
      <c r="R165" s="372">
        <v>91.450155285714303</v>
      </c>
      <c r="S165" s="367">
        <v>2</v>
      </c>
      <c r="T165" s="369">
        <v>8.3340008553034917E-2</v>
      </c>
      <c r="U165" s="369">
        <v>0.87728301536286091</v>
      </c>
      <c r="V165" s="369">
        <v>2.2617731822454301E-2</v>
      </c>
      <c r="W165" s="369">
        <v>0.20147313125881477</v>
      </c>
      <c r="X165" s="369">
        <v>0.27908869714058615</v>
      </c>
      <c r="Y165" s="369">
        <v>1.8923336419268049</v>
      </c>
      <c r="Z165" s="369">
        <v>0.1884089356170926</v>
      </c>
      <c r="AA165" s="369">
        <v>1.0135406972434351</v>
      </c>
      <c r="AB165" s="369">
        <v>0.22599616325772462</v>
      </c>
      <c r="AC165" s="373">
        <v>-0.39666180314737715</v>
      </c>
      <c r="AD165" s="555">
        <v>0</v>
      </c>
      <c r="AE165" s="370" t="s">
        <v>1883</v>
      </c>
      <c r="AF165" s="370" t="s">
        <v>1816</v>
      </c>
      <c r="AG165" s="374" t="s">
        <v>1444</v>
      </c>
      <c r="AH165" s="374" t="s">
        <v>1802</v>
      </c>
      <c r="AI165" s="374">
        <v>1000</v>
      </c>
      <c r="AJ165" s="374">
        <v>1000</v>
      </c>
      <c r="AK165" s="374">
        <v>1000</v>
      </c>
      <c r="AL165" s="691">
        <v>2</v>
      </c>
      <c r="AM165" s="691">
        <v>15</v>
      </c>
      <c r="AN165" s="369" t="s">
        <v>1817</v>
      </c>
      <c r="AO165" s="367" t="s">
        <v>1324</v>
      </c>
      <c r="AP165" s="370" t="s">
        <v>1799</v>
      </c>
      <c r="AQ165" s="376" t="s">
        <v>659</v>
      </c>
      <c r="AR165" s="369">
        <v>5.3333333333333297E-3</v>
      </c>
      <c r="AS165" s="369">
        <v>5.3333333333333297E-3</v>
      </c>
      <c r="AT165" s="369" t="s">
        <v>1421</v>
      </c>
      <c r="AW165" s="198"/>
      <c r="AX165" s="198"/>
      <c r="AY165" s="184"/>
      <c r="AZ165" s="184"/>
      <c r="BA165" s="184"/>
      <c r="BB165" s="184"/>
      <c r="BC165" s="184"/>
      <c r="BD165" s="184"/>
      <c r="BE165" s="184"/>
      <c r="BF165" s="184"/>
      <c r="BG165" s="186"/>
      <c r="BH165" s="186"/>
      <c r="BI165" s="199"/>
      <c r="BJ165" s="199"/>
      <c r="BK165" s="199"/>
      <c r="BL165" s="218"/>
      <c r="BM165" s="186"/>
      <c r="BN165" s="186"/>
      <c r="BO165" s="186"/>
      <c r="BP165" s="186"/>
      <c r="BQ165" s="186"/>
      <c r="BR165" s="186"/>
      <c r="BS165" s="186"/>
      <c r="BT165" s="186"/>
      <c r="BU165" s="186"/>
      <c r="BV165" s="189"/>
      <c r="BW165" s="184"/>
      <c r="BX165"/>
      <c r="BZ165"/>
    </row>
    <row r="166" spans="2:78" ht="18.75">
      <c r="B166" s="363" t="s">
        <v>342</v>
      </c>
      <c r="C166" s="364"/>
      <c r="D166" s="365" t="s">
        <v>13</v>
      </c>
      <c r="E166" s="365" t="s">
        <v>615</v>
      </c>
      <c r="F166" s="365" t="s">
        <v>619</v>
      </c>
      <c r="G166" s="366" t="s">
        <v>34</v>
      </c>
      <c r="H166" s="366" t="s">
        <v>1337</v>
      </c>
      <c r="I166" s="366" t="s">
        <v>34</v>
      </c>
      <c r="J166" s="366" t="s">
        <v>1421</v>
      </c>
      <c r="L166" s="368" t="s">
        <v>1421</v>
      </c>
      <c r="M166" s="368" t="s">
        <v>34</v>
      </c>
      <c r="N166" s="367">
        <v>242918</v>
      </c>
      <c r="O166" s="367" t="s">
        <v>1321</v>
      </c>
      <c r="P166" s="371"/>
      <c r="S166" s="367"/>
      <c r="U166" s="369"/>
      <c r="W166" s="369"/>
      <c r="Y166" s="369"/>
      <c r="AA166" s="369"/>
      <c r="AD166" s="555">
        <v>0</v>
      </c>
      <c r="AE166" s="370"/>
      <c r="AF166" s="370"/>
      <c r="AG166" s="374" t="s">
        <v>59</v>
      </c>
      <c r="AH166" s="374"/>
      <c r="AI166" s="374">
        <v>10000</v>
      </c>
      <c r="AJ166" s="374">
        <v>100</v>
      </c>
      <c r="AK166" s="374">
        <v>10000</v>
      </c>
      <c r="AN166" s="369"/>
      <c r="AO166" s="367" t="s">
        <v>1324</v>
      </c>
      <c r="AP166" s="370"/>
      <c r="AR166" s="369">
        <v>4.4999999999999997E-3</v>
      </c>
      <c r="AS166" s="369">
        <v>4.4999999999999997E-3</v>
      </c>
      <c r="AT166" s="369" t="s">
        <v>1421</v>
      </c>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c r="BX166"/>
      <c r="BZ166"/>
    </row>
    <row r="167" spans="2:78" ht="18.75">
      <c r="B167" s="363" t="s">
        <v>426</v>
      </c>
      <c r="C167" s="364">
        <v>11447072000106</v>
      </c>
      <c r="D167" s="365" t="s">
        <v>14</v>
      </c>
      <c r="E167" s="365" t="s">
        <v>607</v>
      </c>
      <c r="F167" s="365" t="s">
        <v>1421</v>
      </c>
      <c r="G167" s="366" t="s">
        <v>1421</v>
      </c>
      <c r="H167" s="366" t="s">
        <v>34</v>
      </c>
      <c r="I167" s="366" t="s">
        <v>34</v>
      </c>
      <c r="J167" s="366" t="s">
        <v>608</v>
      </c>
      <c r="K167" s="367" t="s">
        <v>48</v>
      </c>
      <c r="L167" s="368" t="s">
        <v>1421</v>
      </c>
      <c r="M167" s="368" t="s">
        <v>34</v>
      </c>
      <c r="N167" s="367">
        <v>242950</v>
      </c>
      <c r="O167" s="367" t="s">
        <v>1321</v>
      </c>
      <c r="P167" s="371">
        <v>40230</v>
      </c>
      <c r="Q167" s="372">
        <v>39.266246000000002</v>
      </c>
      <c r="R167" s="372">
        <v>41.447761559523805</v>
      </c>
      <c r="S167" s="367">
        <v>2</v>
      </c>
      <c r="T167" s="369">
        <v>-2.7783306764312288E-2</v>
      </c>
      <c r="U167" s="369">
        <v>-0.29246245060601994</v>
      </c>
      <c r="V167" s="369">
        <v>-7.4285097990002491E-2</v>
      </c>
      <c r="W167" s="369">
        <v>-0.66171318217927511</v>
      </c>
      <c r="X167" s="369">
        <v>0.2556573381927536</v>
      </c>
      <c r="Y167" s="369">
        <v>1.7334596019985211</v>
      </c>
      <c r="Z167" s="369">
        <v>0.2254453346050973</v>
      </c>
      <c r="AA167" s="369">
        <v>1.2127769889338536</v>
      </c>
      <c r="AB167" s="369">
        <v>0.21207265130192607</v>
      </c>
      <c r="AC167" s="373">
        <v>-0.87963664475090486</v>
      </c>
      <c r="AD167" s="555">
        <v>0</v>
      </c>
      <c r="AE167" s="370" t="s">
        <v>1900</v>
      </c>
      <c r="AF167" s="370" t="s">
        <v>1816</v>
      </c>
      <c r="AG167" s="374" t="s">
        <v>1444</v>
      </c>
      <c r="AH167" s="374" t="s">
        <v>1802</v>
      </c>
      <c r="AI167" s="374">
        <v>500</v>
      </c>
      <c r="AJ167" s="374">
        <v>500</v>
      </c>
      <c r="AK167" s="374">
        <v>500</v>
      </c>
      <c r="AL167" s="691">
        <v>2</v>
      </c>
      <c r="AM167" s="691">
        <v>20</v>
      </c>
      <c r="AN167" s="369" t="s">
        <v>1798</v>
      </c>
      <c r="AO167" s="367" t="s">
        <v>1324</v>
      </c>
      <c r="AP167" s="370" t="s">
        <v>1799</v>
      </c>
      <c r="AQ167" s="376" t="s">
        <v>659</v>
      </c>
      <c r="AR167" s="369">
        <v>6.6666666666666697E-3</v>
      </c>
      <c r="AS167" s="369">
        <v>6.6666666666666697E-3</v>
      </c>
      <c r="AT167" s="369" t="s">
        <v>1421</v>
      </c>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c r="BX167"/>
      <c r="BZ167"/>
    </row>
    <row r="168" spans="2:78" ht="18.75">
      <c r="B168" s="363" t="s">
        <v>316</v>
      </c>
      <c r="C168" s="364">
        <v>11403956000150</v>
      </c>
      <c r="D168" s="365" t="s">
        <v>13</v>
      </c>
      <c r="E168" s="365" t="s">
        <v>616</v>
      </c>
      <c r="F168" s="365" t="s">
        <v>617</v>
      </c>
      <c r="G168" s="366" t="s">
        <v>34</v>
      </c>
      <c r="H168" s="366" t="s">
        <v>1337</v>
      </c>
      <c r="I168" s="366" t="s">
        <v>34</v>
      </c>
      <c r="J168" s="366" t="s">
        <v>608</v>
      </c>
      <c r="K168" s="367" t="s">
        <v>48</v>
      </c>
      <c r="L168" s="368" t="s">
        <v>1421</v>
      </c>
      <c r="M168" s="368" t="s">
        <v>34</v>
      </c>
      <c r="N168" s="367">
        <v>245054</v>
      </c>
      <c r="O168" s="367" t="s">
        <v>1321</v>
      </c>
      <c r="P168" s="371">
        <v>40261</v>
      </c>
      <c r="Q168" s="372">
        <v>594.432321</v>
      </c>
      <c r="R168" s="372">
        <v>896.7073043730162</v>
      </c>
      <c r="S168" s="367">
        <v>1</v>
      </c>
      <c r="T168" s="369">
        <v>9.7386624806024669E-2</v>
      </c>
      <c r="U168" s="369">
        <v>1.0251454655355885</v>
      </c>
      <c r="V168" s="369">
        <v>0.10415317754625475</v>
      </c>
      <c r="W168" s="369">
        <v>0.92777060827853586</v>
      </c>
      <c r="X168" s="369">
        <v>0.13383016775323631</v>
      </c>
      <c r="Y168" s="369">
        <v>0.90742237625118116</v>
      </c>
      <c r="Z168" s="369">
        <v>0.19001682453712809</v>
      </c>
      <c r="AA168" s="369">
        <v>1.0221902915515031</v>
      </c>
      <c r="AB168" s="369">
        <v>2.2634986462969856E-2</v>
      </c>
      <c r="AC168" s="373">
        <v>-0.35823303502580173</v>
      </c>
      <c r="AD168" s="555">
        <v>11490618000101</v>
      </c>
      <c r="AE168" s="370" t="s">
        <v>1901</v>
      </c>
      <c r="AF168" s="370" t="s">
        <v>1795</v>
      </c>
      <c r="AG168" s="374" t="s">
        <v>1445</v>
      </c>
      <c r="AH168" s="374" t="s">
        <v>1802</v>
      </c>
      <c r="AI168" s="374">
        <v>1000</v>
      </c>
      <c r="AJ168" s="374">
        <v>0</v>
      </c>
      <c r="AK168" s="374">
        <v>0</v>
      </c>
      <c r="AL168" s="691">
        <v>2</v>
      </c>
      <c r="AM168" s="691">
        <v>20</v>
      </c>
      <c r="AN168" s="369" t="s">
        <v>1803</v>
      </c>
      <c r="AO168" s="367" t="s">
        <v>1324</v>
      </c>
      <c r="AP168" s="370" t="s">
        <v>1818</v>
      </c>
      <c r="AQ168" s="376" t="s">
        <v>668</v>
      </c>
      <c r="AR168" s="369">
        <v>5.0000000000000001E-3</v>
      </c>
      <c r="AS168" s="369">
        <v>5.0000000000000001E-3</v>
      </c>
      <c r="AT168" s="369" t="s">
        <v>1421</v>
      </c>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c r="BX168"/>
      <c r="BZ168"/>
    </row>
    <row r="169" spans="2:78" ht="18.75">
      <c r="B169" s="363" t="s">
        <v>829</v>
      </c>
      <c r="C169" s="364">
        <v>11616354000181</v>
      </c>
      <c r="D169" s="365" t="s">
        <v>11</v>
      </c>
      <c r="E169" s="365" t="s">
        <v>620</v>
      </c>
      <c r="F169" s="365" t="s">
        <v>672</v>
      </c>
      <c r="G169" s="366" t="s">
        <v>738</v>
      </c>
      <c r="H169" s="366" t="s">
        <v>34</v>
      </c>
      <c r="I169" s="366" t="s">
        <v>1304</v>
      </c>
      <c r="J169" s="366" t="s">
        <v>608</v>
      </c>
      <c r="K169" s="367" t="s">
        <v>48</v>
      </c>
      <c r="L169" s="368" t="s">
        <v>1421</v>
      </c>
      <c r="M169" s="368" t="s">
        <v>1418</v>
      </c>
      <c r="N169" s="367">
        <v>245062</v>
      </c>
      <c r="O169" s="367" t="s">
        <v>1321</v>
      </c>
      <c r="P169" s="371">
        <v>40261</v>
      </c>
      <c r="Q169" s="372">
        <v>263.38723199999998</v>
      </c>
      <c r="R169" s="372">
        <v>260.90538930952374</v>
      </c>
      <c r="S169" s="367">
        <v>0</v>
      </c>
      <c r="T169" s="369">
        <v>9.3902317340138985E-2</v>
      </c>
      <c r="U169" s="369">
        <v>0.9884677183983499</v>
      </c>
      <c r="V169" s="369">
        <v>0.11092865845092303</v>
      </c>
      <c r="W169" s="369">
        <v>0.98812490747898052</v>
      </c>
      <c r="X169" s="369">
        <v>0.14500216401064092</v>
      </c>
      <c r="Y169" s="369">
        <v>0.98317300528764695</v>
      </c>
      <c r="Z169" s="369">
        <v>0.17490568848723353</v>
      </c>
      <c r="AA169" s="369">
        <v>0.9409003499784715</v>
      </c>
      <c r="AB169" s="369">
        <v>1.3422364121966693E-3</v>
      </c>
      <c r="AC169" s="373">
        <v>-0.99320729315307066</v>
      </c>
      <c r="AD169" s="555">
        <v>0</v>
      </c>
      <c r="AE169" s="370" t="s">
        <v>1902</v>
      </c>
      <c r="AF169" s="370" t="s">
        <v>1795</v>
      </c>
      <c r="AG169" s="374" t="s">
        <v>1445</v>
      </c>
      <c r="AH169" s="374" t="s">
        <v>1802</v>
      </c>
      <c r="AI169" s="374">
        <v>3000</v>
      </c>
      <c r="AJ169" s="374">
        <v>0</v>
      </c>
      <c r="AK169" s="374">
        <v>0</v>
      </c>
      <c r="AL169" s="691">
        <v>0.25</v>
      </c>
      <c r="AM169" s="691">
        <v>0</v>
      </c>
      <c r="AN169" s="369" t="s">
        <v>1803</v>
      </c>
      <c r="AO169" s="367" t="s">
        <v>1324</v>
      </c>
      <c r="AP169" s="370" t="s">
        <v>1804</v>
      </c>
      <c r="AQ169" s="376" t="s">
        <v>662</v>
      </c>
      <c r="AR169" s="369">
        <v>3.7500000000000001E-4</v>
      </c>
      <c r="AS169" s="369">
        <v>3.7500000000000001E-4</v>
      </c>
      <c r="AT169" s="369" t="s">
        <v>1421</v>
      </c>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c r="BX169"/>
      <c r="BZ169"/>
    </row>
    <row r="170" spans="2:78" ht="18.75">
      <c r="B170" s="363" t="s">
        <v>905</v>
      </c>
      <c r="C170" s="364">
        <v>11403850000157</v>
      </c>
      <c r="D170" s="365" t="s">
        <v>14</v>
      </c>
      <c r="E170" s="365" t="s">
        <v>607</v>
      </c>
      <c r="F170" s="365" t="s">
        <v>1421</v>
      </c>
      <c r="G170" s="366" t="s">
        <v>1421</v>
      </c>
      <c r="H170" s="366" t="s">
        <v>34</v>
      </c>
      <c r="I170" s="366" t="s">
        <v>34</v>
      </c>
      <c r="J170" s="366" t="s">
        <v>608</v>
      </c>
      <c r="K170" s="367" t="s">
        <v>48</v>
      </c>
      <c r="L170" s="368" t="s">
        <v>1421</v>
      </c>
      <c r="M170" s="368" t="s">
        <v>1418</v>
      </c>
      <c r="N170" s="367">
        <v>245755</v>
      </c>
      <c r="O170" s="367" t="s">
        <v>1321</v>
      </c>
      <c r="P170" s="371">
        <v>40256</v>
      </c>
      <c r="Q170" s="372">
        <v>496.31724000000003</v>
      </c>
      <c r="R170" s="372">
        <v>381.3800494087302</v>
      </c>
      <c r="S170" s="367">
        <v>2</v>
      </c>
      <c r="T170" s="369">
        <v>0.15223225991401579</v>
      </c>
      <c r="U170" s="369">
        <v>1.602480949205604</v>
      </c>
      <c r="V170" s="369">
        <v>4.6501633436338397E-2</v>
      </c>
      <c r="W170" s="369">
        <v>0.41422498819123693</v>
      </c>
      <c r="X170" s="369">
        <v>0.21807571605657161</v>
      </c>
      <c r="Y170" s="369">
        <v>1.4786410851072607</v>
      </c>
      <c r="Z170" s="369">
        <v>0.30572014176411799</v>
      </c>
      <c r="AA170" s="369">
        <v>1.6446131104668014</v>
      </c>
      <c r="AB170" s="369">
        <v>0.21113315568817856</v>
      </c>
      <c r="AC170" s="373">
        <v>-0.31146289550768042</v>
      </c>
      <c r="AD170" s="555">
        <v>11357735000193</v>
      </c>
      <c r="AE170" s="370" t="s">
        <v>1834</v>
      </c>
      <c r="AF170" s="370" t="s">
        <v>1858</v>
      </c>
      <c r="AG170" s="374" t="s">
        <v>736</v>
      </c>
      <c r="AH170" s="374" t="s">
        <v>1802</v>
      </c>
      <c r="AI170" s="374">
        <v>1000</v>
      </c>
      <c r="AJ170" s="374">
        <v>1000</v>
      </c>
      <c r="AK170" s="374">
        <v>1000</v>
      </c>
      <c r="AL170" s="691">
        <v>1.5</v>
      </c>
      <c r="AM170" s="691">
        <v>20</v>
      </c>
      <c r="AN170" s="369" t="s">
        <v>1852</v>
      </c>
      <c r="AO170" s="367" t="s">
        <v>1324</v>
      </c>
      <c r="AP170" s="370" t="s">
        <v>1799</v>
      </c>
      <c r="AQ170" s="376" t="s">
        <v>659</v>
      </c>
      <c r="AR170" s="369">
        <v>3.5000000000000001E-3</v>
      </c>
      <c r="AS170" s="369">
        <v>3.5000000000000001E-3</v>
      </c>
      <c r="AT170" s="369" t="s">
        <v>1421</v>
      </c>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c r="BX170"/>
      <c r="BZ170"/>
    </row>
    <row r="171" spans="2:78" ht="18.75">
      <c r="B171" s="363" t="s">
        <v>1712</v>
      </c>
      <c r="C171" s="364">
        <v>11628865000113</v>
      </c>
      <c r="D171" s="365" t="s">
        <v>13</v>
      </c>
      <c r="E171" s="365" t="s">
        <v>615</v>
      </c>
      <c r="F171" s="365" t="s">
        <v>619</v>
      </c>
      <c r="G171" s="366" t="s">
        <v>34</v>
      </c>
      <c r="H171" s="366" t="s">
        <v>1338</v>
      </c>
      <c r="I171" s="366" t="s">
        <v>34</v>
      </c>
      <c r="J171" s="366" t="s">
        <v>611</v>
      </c>
      <c r="K171" s="367" t="s">
        <v>48</v>
      </c>
      <c r="L171" s="368" t="s">
        <v>1421</v>
      </c>
      <c r="M171" s="368" t="s">
        <v>1421</v>
      </c>
      <c r="N171" s="367">
        <v>246972</v>
      </c>
      <c r="O171" s="367" t="s">
        <v>1324</v>
      </c>
      <c r="P171" s="371">
        <v>40271</v>
      </c>
      <c r="Q171" s="372">
        <v>0</v>
      </c>
      <c r="R171" s="372">
        <v>7.1637156919831204</v>
      </c>
      <c r="S171" s="367">
        <v>1</v>
      </c>
      <c r="T171" s="369">
        <v>7.5449836677714766E-2</v>
      </c>
      <c r="U171" s="369">
        <v>0.79422670309829935</v>
      </c>
      <c r="V171" s="369">
        <v>8.829297476769371E-2</v>
      </c>
      <c r="W171" s="369">
        <v>0.78649186550804584</v>
      </c>
      <c r="X171" s="369">
        <v>0.12237133737962247</v>
      </c>
      <c r="Y171" s="369">
        <v>0.8297268965155784</v>
      </c>
      <c r="Z171" s="369">
        <v>0.16064399941949414</v>
      </c>
      <c r="AA171" s="369">
        <v>0.86417998512824779</v>
      </c>
      <c r="AB171" s="369">
        <v>9.2664415714382199E-3</v>
      </c>
      <c r="AC171" s="373">
        <v>-2.586624271266897</v>
      </c>
      <c r="AD171" s="555">
        <v>11616552000145</v>
      </c>
      <c r="AE171" s="370" t="s">
        <v>1901</v>
      </c>
      <c r="AF171" s="370" t="s">
        <v>1795</v>
      </c>
      <c r="AG171" s="374" t="s">
        <v>1445</v>
      </c>
      <c r="AH171" s="374" t="s">
        <v>1802</v>
      </c>
      <c r="AI171" s="374">
        <v>30000</v>
      </c>
      <c r="AJ171" s="374">
        <v>0</v>
      </c>
      <c r="AK171" s="374">
        <v>0</v>
      </c>
      <c r="AL171" s="691">
        <v>0.75</v>
      </c>
      <c r="AM171" s="691">
        <v>20</v>
      </c>
      <c r="AN171" s="369" t="s">
        <v>1803</v>
      </c>
      <c r="AO171" s="367" t="s">
        <v>1324</v>
      </c>
      <c r="AP171" s="370" t="s">
        <v>1818</v>
      </c>
      <c r="AQ171" s="376" t="s">
        <v>668</v>
      </c>
      <c r="AR171" s="369">
        <v>1.8749999999999999E-3</v>
      </c>
      <c r="AS171" s="369">
        <v>1.8749999999999999E-3</v>
      </c>
      <c r="AT171" s="369" t="s">
        <v>1421</v>
      </c>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c r="BX171"/>
      <c r="BZ171"/>
    </row>
    <row r="172" spans="2:78" ht="18.75">
      <c r="B172" s="363" t="s">
        <v>1191</v>
      </c>
      <c r="C172" s="364">
        <v>10462072000104</v>
      </c>
      <c r="D172" s="365" t="s">
        <v>13</v>
      </c>
      <c r="E172" s="365" t="s">
        <v>615</v>
      </c>
      <c r="F172" s="365" t="s">
        <v>619</v>
      </c>
      <c r="G172" s="366" t="s">
        <v>34</v>
      </c>
      <c r="H172" s="366" t="s">
        <v>1337</v>
      </c>
      <c r="I172" s="366" t="s">
        <v>34</v>
      </c>
      <c r="J172" s="366" t="s">
        <v>1421</v>
      </c>
      <c r="K172" s="367" t="s">
        <v>48</v>
      </c>
      <c r="L172" s="368" t="s">
        <v>1421</v>
      </c>
      <c r="M172" s="368" t="s">
        <v>1418</v>
      </c>
      <c r="N172" s="367">
        <v>247995</v>
      </c>
      <c r="O172" s="367" t="s">
        <v>1321</v>
      </c>
      <c r="P172" s="371">
        <v>40201</v>
      </c>
      <c r="Q172" s="372">
        <v>34.364232000000001</v>
      </c>
      <c r="R172" s="372">
        <v>26.69705709523808</v>
      </c>
      <c r="S172" s="367">
        <v>1</v>
      </c>
      <c r="T172" s="369">
        <v>0.11217712476602126</v>
      </c>
      <c r="U172" s="369">
        <v>1.1808384469608655</v>
      </c>
      <c r="V172" s="369">
        <v>0.12523089268552146</v>
      </c>
      <c r="W172" s="369">
        <v>1.1155256538429845</v>
      </c>
      <c r="X172" s="369">
        <v>0.1872808900265841</v>
      </c>
      <c r="Y172" s="369">
        <v>1.2698397760937536</v>
      </c>
      <c r="Z172" s="369">
        <v>0.2036785062072346</v>
      </c>
      <c r="AA172" s="369">
        <v>1.0956829330766296</v>
      </c>
      <c r="AB172" s="369">
        <v>3.5207757179672519E-2</v>
      </c>
      <c r="AC172" s="373">
        <v>0.36835959685489139</v>
      </c>
      <c r="AD172" s="555">
        <v>0</v>
      </c>
      <c r="AE172" s="370" t="s">
        <v>1903</v>
      </c>
      <c r="AF172" s="370" t="s">
        <v>1841</v>
      </c>
      <c r="AG172" s="374" t="s">
        <v>719</v>
      </c>
      <c r="AH172" s="374" t="s">
        <v>1802</v>
      </c>
      <c r="AI172" s="374">
        <v>1000</v>
      </c>
      <c r="AJ172" s="374">
        <v>1000</v>
      </c>
      <c r="AK172" s="374">
        <v>1000</v>
      </c>
      <c r="AL172" s="691">
        <v>0.8</v>
      </c>
      <c r="AM172" s="691">
        <v>20</v>
      </c>
      <c r="AN172" s="369" t="s">
        <v>1803</v>
      </c>
      <c r="AO172" s="367" t="s">
        <v>1324</v>
      </c>
      <c r="AP172" s="370" t="s">
        <v>1818</v>
      </c>
      <c r="AQ172" s="376" t="s">
        <v>686</v>
      </c>
      <c r="AR172" s="369">
        <v>2E-3</v>
      </c>
      <c r="AS172" s="369">
        <v>2E-3</v>
      </c>
      <c r="AT172" s="369" t="s">
        <v>1421</v>
      </c>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c r="BX172"/>
      <c r="BZ172"/>
    </row>
    <row r="173" spans="2:78" ht="18.75">
      <c r="B173" s="363" t="s">
        <v>169</v>
      </c>
      <c r="C173" s="364">
        <v>11447136000160</v>
      </c>
      <c r="D173" s="365" t="s">
        <v>11</v>
      </c>
      <c r="E173" s="365" t="s">
        <v>620</v>
      </c>
      <c r="F173" s="365" t="s">
        <v>663</v>
      </c>
      <c r="G173" s="366" t="s">
        <v>738</v>
      </c>
      <c r="H173" s="366" t="s">
        <v>34</v>
      </c>
      <c r="I173" s="366" t="s">
        <v>1421</v>
      </c>
      <c r="J173" s="366" t="s">
        <v>608</v>
      </c>
      <c r="K173" s="367" t="s">
        <v>48</v>
      </c>
      <c r="L173" s="368" t="s">
        <v>1421</v>
      </c>
      <c r="M173" s="368" t="s">
        <v>34</v>
      </c>
      <c r="N173" s="367">
        <v>248185</v>
      </c>
      <c r="O173" s="367" t="s">
        <v>1321</v>
      </c>
      <c r="P173" s="371">
        <v>40304</v>
      </c>
      <c r="Q173" s="372">
        <v>95.092129</v>
      </c>
      <c r="R173" s="372">
        <v>86.679872329365068</v>
      </c>
      <c r="S173" s="367">
        <v>1</v>
      </c>
      <c r="T173" s="369">
        <v>0.10725559133439955</v>
      </c>
      <c r="U173" s="369">
        <v>1.1290316645514942</v>
      </c>
      <c r="V173" s="369">
        <v>0.12678235179672059</v>
      </c>
      <c r="W173" s="369">
        <v>1.12934566584096</v>
      </c>
      <c r="X173" s="369">
        <v>0.19296240531355147</v>
      </c>
      <c r="Y173" s="369">
        <v>1.3083627353708682</v>
      </c>
      <c r="Z173" s="369">
        <v>0.21450620959747702</v>
      </c>
      <c r="AA173" s="369">
        <v>1.1539302662391859</v>
      </c>
      <c r="AB173" s="369">
        <v>1.9994962127530655E-3</v>
      </c>
      <c r="AC173" s="373">
        <v>7.2621164568624685</v>
      </c>
      <c r="AD173" s="555">
        <v>0</v>
      </c>
      <c r="AE173" s="370" t="s">
        <v>1834</v>
      </c>
      <c r="AF173" s="370" t="s">
        <v>1795</v>
      </c>
      <c r="AG173" s="374" t="s">
        <v>1445</v>
      </c>
      <c r="AH173" s="374" t="s">
        <v>1802</v>
      </c>
      <c r="AI173" s="374">
        <v>1000</v>
      </c>
      <c r="AJ173" s="374">
        <v>1</v>
      </c>
      <c r="AK173" s="374">
        <v>1000</v>
      </c>
      <c r="AL173" s="691">
        <v>0.06</v>
      </c>
      <c r="AM173" s="691">
        <v>0</v>
      </c>
      <c r="AN173" s="369" t="s">
        <v>1803</v>
      </c>
      <c r="AO173" s="367" t="s">
        <v>1324</v>
      </c>
      <c r="AP173" s="370" t="s">
        <v>1804</v>
      </c>
      <c r="AQ173" s="376" t="s">
        <v>675</v>
      </c>
      <c r="AR173" s="369">
        <v>1.66666666666667E-3</v>
      </c>
      <c r="AS173" s="369">
        <v>1.66666666666667E-3</v>
      </c>
      <c r="AT173" s="369" t="s">
        <v>1421</v>
      </c>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c r="BX173"/>
      <c r="BZ173"/>
    </row>
    <row r="174" spans="2:78" ht="18.75">
      <c r="B174" s="363" t="s">
        <v>1083</v>
      </c>
      <c r="C174" s="364">
        <v>11175798000129</v>
      </c>
      <c r="D174" s="365" t="s">
        <v>14</v>
      </c>
      <c r="E174" s="365" t="s">
        <v>607</v>
      </c>
      <c r="F174" s="365" t="s">
        <v>1421</v>
      </c>
      <c r="G174" s="366" t="s">
        <v>1421</v>
      </c>
      <c r="H174" s="366" t="s">
        <v>34</v>
      </c>
      <c r="I174" s="366" t="s">
        <v>34</v>
      </c>
      <c r="J174" s="366" t="s">
        <v>611</v>
      </c>
      <c r="K174" s="367" t="s">
        <v>48</v>
      </c>
      <c r="L174" s="368" t="s">
        <v>1421</v>
      </c>
      <c r="M174" s="368" t="s">
        <v>34</v>
      </c>
      <c r="N174" s="367">
        <v>248401</v>
      </c>
      <c r="O174" s="367" t="s">
        <v>1321</v>
      </c>
      <c r="P174" s="371">
        <v>40310</v>
      </c>
      <c r="Q174" s="372">
        <v>35.675528</v>
      </c>
      <c r="R174" s="372">
        <v>60.229458310756911</v>
      </c>
      <c r="S174" s="367">
        <v>4</v>
      </c>
      <c r="T174" s="369">
        <v>-0.23402648499805123</v>
      </c>
      <c r="U174" s="369">
        <v>-2.4634921929868847</v>
      </c>
      <c r="V174" s="369">
        <v>-0.22379387283793228</v>
      </c>
      <c r="W174" s="369">
        <v>-1.9935001737191251</v>
      </c>
      <c r="X174" s="369">
        <v>-8.8885971014923348E-2</v>
      </c>
      <c r="Y174" s="369">
        <v>-0.60268264164829821</v>
      </c>
      <c r="Z174" s="369">
        <v>0.28180389851196153</v>
      </c>
      <c r="AA174" s="369">
        <v>1.5159563364032935</v>
      </c>
      <c r="AB174" s="369">
        <v>0.21383010000466809</v>
      </c>
      <c r="AC174" s="373">
        <v>-1.5716012398406412</v>
      </c>
      <c r="AD174" s="555">
        <v>0</v>
      </c>
      <c r="AE174" s="370" t="s">
        <v>1863</v>
      </c>
      <c r="AF174" s="370" t="s">
        <v>1795</v>
      </c>
      <c r="AG174" s="374" t="s">
        <v>1445</v>
      </c>
      <c r="AH174" s="374" t="s">
        <v>1796</v>
      </c>
      <c r="AI174" s="374">
        <v>5000</v>
      </c>
      <c r="AJ174" s="374">
        <v>5000</v>
      </c>
      <c r="AK174" s="374">
        <v>5000</v>
      </c>
      <c r="AL174" s="691">
        <v>0</v>
      </c>
      <c r="AM174" s="691">
        <v>20</v>
      </c>
      <c r="AN174" s="369" t="s">
        <v>1817</v>
      </c>
      <c r="AO174" s="367" t="s">
        <v>1324</v>
      </c>
      <c r="AP174" s="370" t="s">
        <v>1799</v>
      </c>
      <c r="AQ174" s="376" t="s">
        <v>716</v>
      </c>
      <c r="AR174" s="369">
        <v>5.3333333333333297E-3</v>
      </c>
      <c r="AS174" s="369">
        <v>5.3333333333333297E-3</v>
      </c>
      <c r="AT174" s="369" t="s">
        <v>1421</v>
      </c>
      <c r="AW174" s="198"/>
      <c r="AX174" s="198"/>
      <c r="AY174" s="184"/>
      <c r="AZ174" s="184"/>
      <c r="BA174" s="184"/>
      <c r="BB174" s="186"/>
      <c r="BC174" s="184"/>
      <c r="BD174" s="184"/>
      <c r="BE174" s="184"/>
      <c r="BF174" s="184"/>
      <c r="BG174" s="186"/>
      <c r="BH174" s="186"/>
      <c r="BI174" s="199"/>
      <c r="BJ174" s="199"/>
      <c r="BK174" s="199"/>
      <c r="BL174" s="186"/>
      <c r="BM174" s="186"/>
      <c r="BN174" s="186"/>
      <c r="BO174" s="186"/>
      <c r="BP174" s="186"/>
      <c r="BQ174" s="186"/>
      <c r="BR174" s="186"/>
      <c r="BS174" s="186"/>
      <c r="BT174" s="187"/>
      <c r="BU174" s="188"/>
      <c r="BV174" s="189"/>
      <c r="BW174" s="185"/>
      <c r="BX174"/>
      <c r="BZ174"/>
    </row>
    <row r="175" spans="2:78" ht="18.75">
      <c r="B175" s="363" t="s">
        <v>418</v>
      </c>
      <c r="C175" s="364">
        <v>11701985000107</v>
      </c>
      <c r="D175" s="365" t="s">
        <v>11</v>
      </c>
      <c r="E175" s="365" t="s">
        <v>620</v>
      </c>
      <c r="F175" s="365" t="s">
        <v>685</v>
      </c>
      <c r="G175" s="366" t="s">
        <v>738</v>
      </c>
      <c r="H175" s="366" t="s">
        <v>34</v>
      </c>
      <c r="I175" s="366" t="s">
        <v>1319</v>
      </c>
      <c r="J175" s="366" t="s">
        <v>608</v>
      </c>
      <c r="K175" s="367" t="s">
        <v>48</v>
      </c>
      <c r="L175" s="368" t="s">
        <v>1421</v>
      </c>
      <c r="M175" s="368" t="s">
        <v>34</v>
      </c>
      <c r="N175" s="367">
        <v>248738</v>
      </c>
      <c r="O175" s="367" t="s">
        <v>1321</v>
      </c>
      <c r="P175" s="371">
        <v>40321</v>
      </c>
      <c r="Q175" s="372">
        <v>218.889071</v>
      </c>
      <c r="R175" s="372">
        <v>130.57384174297184</v>
      </c>
      <c r="S175" s="367">
        <v>1</v>
      </c>
      <c r="T175" s="369">
        <v>0.11904755464794925</v>
      </c>
      <c r="U175" s="369">
        <v>1.2531603911063511</v>
      </c>
      <c r="V175" s="369">
        <v>0.1454736575925395</v>
      </c>
      <c r="W175" s="369">
        <v>1.2958431703458582</v>
      </c>
      <c r="X175" s="369">
        <v>0.21177579747013398</v>
      </c>
      <c r="Y175" s="369">
        <v>1.4359251026806754</v>
      </c>
      <c r="Z175" s="369">
        <v>0.2659186751288849</v>
      </c>
      <c r="AA175" s="369">
        <v>1.430502213270449</v>
      </c>
      <c r="AB175" s="369">
        <v>2.2523532500255388E-3</v>
      </c>
      <c r="AC175" s="373">
        <v>14.745413556914546</v>
      </c>
      <c r="AD175" s="555">
        <v>22128298000152</v>
      </c>
      <c r="AE175" s="370" t="s">
        <v>1892</v>
      </c>
      <c r="AF175" s="370" t="s">
        <v>1795</v>
      </c>
      <c r="AG175" s="374" t="s">
        <v>1445</v>
      </c>
      <c r="AH175" s="374" t="s">
        <v>1796</v>
      </c>
      <c r="AI175" s="374">
        <v>1000</v>
      </c>
      <c r="AJ175" s="374">
        <v>0</v>
      </c>
      <c r="AK175" s="374">
        <v>0</v>
      </c>
      <c r="AL175" s="691">
        <v>0.5</v>
      </c>
      <c r="AM175" s="691">
        <v>20</v>
      </c>
      <c r="AN175" s="369" t="s">
        <v>1803</v>
      </c>
      <c r="AO175" s="367" t="s">
        <v>1324</v>
      </c>
      <c r="AP175" s="370" t="s">
        <v>1818</v>
      </c>
      <c r="AQ175" s="376" t="s">
        <v>686</v>
      </c>
      <c r="AR175" s="369">
        <v>8.0000000000000004E-4</v>
      </c>
      <c r="AS175" s="369">
        <v>8.0000000000000004E-4</v>
      </c>
      <c r="AT175" s="369" t="s">
        <v>1421</v>
      </c>
      <c r="AW175" s="198"/>
      <c r="AX175" s="198"/>
      <c r="AY175" s="184"/>
      <c r="AZ175" s="184"/>
      <c r="BA175" s="184"/>
      <c r="BB175" s="184"/>
      <c r="BC175" s="184"/>
      <c r="BD175" s="184"/>
      <c r="BE175" s="184"/>
      <c r="BF175" s="184"/>
      <c r="BG175" s="186"/>
      <c r="BH175" s="186"/>
      <c r="BI175" s="199"/>
      <c r="BJ175" s="199"/>
      <c r="BK175" s="199"/>
      <c r="BL175" s="218"/>
      <c r="BM175" s="186"/>
      <c r="BN175" s="186"/>
      <c r="BO175" s="186"/>
      <c r="BP175" s="186"/>
      <c r="BQ175" s="186"/>
      <c r="BR175" s="186"/>
      <c r="BS175" s="186"/>
      <c r="BT175" s="186"/>
      <c r="BU175" s="186"/>
      <c r="BV175" s="189"/>
      <c r="BW175" s="184"/>
      <c r="BX175"/>
      <c r="BZ175"/>
    </row>
    <row r="176" spans="2:78" ht="18.75">
      <c r="B176" s="363" t="s">
        <v>1014</v>
      </c>
      <c r="C176" s="364">
        <v>11175745000108</v>
      </c>
      <c r="D176" s="365" t="s">
        <v>14</v>
      </c>
      <c r="E176" s="365" t="s">
        <v>607</v>
      </c>
      <c r="F176" s="365" t="s">
        <v>1421</v>
      </c>
      <c r="G176" s="366" t="s">
        <v>1421</v>
      </c>
      <c r="H176" s="366" t="s">
        <v>34</v>
      </c>
      <c r="I176" s="366" t="s">
        <v>34</v>
      </c>
      <c r="J176" s="366" t="s">
        <v>608</v>
      </c>
      <c r="K176" s="367" t="s">
        <v>48</v>
      </c>
      <c r="L176" s="368" t="s">
        <v>1421</v>
      </c>
      <c r="M176" s="368" t="s">
        <v>34</v>
      </c>
      <c r="N176" s="367">
        <v>249181</v>
      </c>
      <c r="O176" s="367" t="s">
        <v>1321</v>
      </c>
      <c r="P176" s="371">
        <v>40325</v>
      </c>
      <c r="Q176" s="372">
        <v>31.040264000000001</v>
      </c>
      <c r="R176" s="372">
        <v>63.605936781746038</v>
      </c>
      <c r="S176" s="367">
        <v>2</v>
      </c>
      <c r="T176" s="369">
        <v>-3.3328024861259631E-2</v>
      </c>
      <c r="U176" s="369">
        <v>-0.35082921941108325</v>
      </c>
      <c r="V176" s="369">
        <v>-0.16527787919833281</v>
      </c>
      <c r="W176" s="369">
        <v>-1.4722542521635966</v>
      </c>
      <c r="X176" s="369">
        <v>-0.12766189684636631</v>
      </c>
      <c r="Y176" s="369">
        <v>-0.8655990180529497</v>
      </c>
      <c r="Z176" s="369">
        <v>-3.6344480710865823E-2</v>
      </c>
      <c r="AA176" s="369">
        <v>-0.195514136312013</v>
      </c>
      <c r="AB176" s="369">
        <v>0.25270806946794355</v>
      </c>
      <c r="AC176" s="373">
        <v>-1.0982619479754745</v>
      </c>
      <c r="AD176" s="555">
        <v>0</v>
      </c>
      <c r="AE176" s="370" t="s">
        <v>1828</v>
      </c>
      <c r="AF176" s="370" t="s">
        <v>1795</v>
      </c>
      <c r="AG176" s="374" t="s">
        <v>1445</v>
      </c>
      <c r="AH176" s="374" t="s">
        <v>1802</v>
      </c>
      <c r="AI176" s="374">
        <v>100000</v>
      </c>
      <c r="AJ176" s="374">
        <v>50000</v>
      </c>
      <c r="AK176" s="374">
        <v>100000</v>
      </c>
      <c r="AL176" s="691">
        <v>2.75</v>
      </c>
      <c r="AM176" s="691">
        <v>0</v>
      </c>
      <c r="AN176" s="369" t="s">
        <v>1817</v>
      </c>
      <c r="AO176" s="367" t="s">
        <v>1324</v>
      </c>
      <c r="AP176" s="370" t="s">
        <v>1799</v>
      </c>
      <c r="AQ176" s="376" t="s">
        <v>659</v>
      </c>
      <c r="AR176" s="369">
        <v>5.4999999999999997E-3</v>
      </c>
      <c r="AS176" s="369">
        <v>5.4999999999999997E-3</v>
      </c>
      <c r="AT176" s="369" t="s">
        <v>1421</v>
      </c>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c r="BX176"/>
      <c r="BZ176"/>
    </row>
    <row r="177" spans="2:78" ht="18.75">
      <c r="B177" s="363" t="s">
        <v>852</v>
      </c>
      <c r="C177" s="364">
        <v>11952873000110</v>
      </c>
      <c r="D177" s="365" t="s">
        <v>13</v>
      </c>
      <c r="E177" s="365" t="s">
        <v>615</v>
      </c>
      <c r="F177" s="365" t="s">
        <v>619</v>
      </c>
      <c r="G177" s="366" t="s">
        <v>34</v>
      </c>
      <c r="H177" s="366" t="s">
        <v>1337</v>
      </c>
      <c r="I177" s="366" t="s">
        <v>34</v>
      </c>
      <c r="J177" s="366" t="s">
        <v>1421</v>
      </c>
      <c r="K177" s="367" t="s">
        <v>48</v>
      </c>
      <c r="L177" s="368" t="s">
        <v>1421</v>
      </c>
      <c r="M177" s="368" t="s">
        <v>34</v>
      </c>
      <c r="N177" s="367">
        <v>249378</v>
      </c>
      <c r="O177" s="367" t="s">
        <v>1321</v>
      </c>
      <c r="P177" s="371">
        <v>40332</v>
      </c>
      <c r="Q177" s="372">
        <v>264.862594</v>
      </c>
      <c r="R177" s="372">
        <v>85.617093440476182</v>
      </c>
      <c r="S177" s="367">
        <v>1</v>
      </c>
      <c r="T177" s="369">
        <v>0.16301507235471546</v>
      </c>
      <c r="U177" s="369">
        <v>1.7159867956328863</v>
      </c>
      <c r="V177" s="369">
        <v>0.17367067364438493</v>
      </c>
      <c r="W177" s="369">
        <v>1.5470151782516408</v>
      </c>
      <c r="X177" s="369">
        <v>0.24356551359802747</v>
      </c>
      <c r="Y177" s="369">
        <v>1.6514721667948951</v>
      </c>
      <c r="Z177" s="369">
        <v>0.26685563262397283</v>
      </c>
      <c r="AA177" s="369">
        <v>1.4355425503953765</v>
      </c>
      <c r="AB177" s="369">
        <v>3.1948989238784586E-2</v>
      </c>
      <c r="AC177" s="373">
        <v>1.9220919867219153</v>
      </c>
      <c r="AD177" s="555">
        <v>0</v>
      </c>
      <c r="AE177" s="370" t="s">
        <v>1819</v>
      </c>
      <c r="AF177" s="370" t="s">
        <v>1816</v>
      </c>
      <c r="AG177" s="374" t="s">
        <v>1444</v>
      </c>
      <c r="AH177" s="374" t="s">
        <v>1802</v>
      </c>
      <c r="AI177" s="374">
        <v>5000</v>
      </c>
      <c r="AJ177" s="374">
        <v>1000</v>
      </c>
      <c r="AK177" s="374">
        <v>1000</v>
      </c>
      <c r="AL177" s="691">
        <v>1.25</v>
      </c>
      <c r="AM177" s="691">
        <v>20</v>
      </c>
      <c r="AN177" s="369" t="s">
        <v>1798</v>
      </c>
      <c r="AO177" s="367" t="s">
        <v>1324</v>
      </c>
      <c r="AP177" s="370" t="s">
        <v>1818</v>
      </c>
      <c r="AQ177" s="376" t="s">
        <v>688</v>
      </c>
      <c r="AR177" s="369">
        <v>4.3750000000000004E-3</v>
      </c>
      <c r="AS177" s="369">
        <v>4.3750000000000004E-3</v>
      </c>
      <c r="AT177" s="369" t="s">
        <v>1421</v>
      </c>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c r="BX177"/>
      <c r="BZ177"/>
    </row>
    <row r="178" spans="2:78" ht="18.75">
      <c r="B178" s="363" t="s">
        <v>440</v>
      </c>
      <c r="C178" s="364">
        <v>9087523000191</v>
      </c>
      <c r="D178" s="365" t="s">
        <v>14</v>
      </c>
      <c r="E178" s="365" t="s">
        <v>607</v>
      </c>
      <c r="F178" s="365" t="s">
        <v>1421</v>
      </c>
      <c r="G178" s="366" t="s">
        <v>1421</v>
      </c>
      <c r="H178" s="366" t="s">
        <v>34</v>
      </c>
      <c r="I178" s="366" t="s">
        <v>34</v>
      </c>
      <c r="J178" s="366" t="s">
        <v>608</v>
      </c>
      <c r="K178" s="367" t="s">
        <v>48</v>
      </c>
      <c r="L178" s="368" t="s">
        <v>1421</v>
      </c>
      <c r="M178" s="368" t="s">
        <v>34</v>
      </c>
      <c r="N178" s="367">
        <v>250686</v>
      </c>
      <c r="O178" s="367" t="s">
        <v>1321</v>
      </c>
      <c r="P178" s="371">
        <v>40356</v>
      </c>
      <c r="Q178" s="372">
        <v>82.406295999999998</v>
      </c>
      <c r="R178" s="372">
        <v>87.66672574603173</v>
      </c>
      <c r="S178" s="367">
        <v>2</v>
      </c>
      <c r="T178" s="369">
        <v>6.5239757614793614E-2</v>
      </c>
      <c r="U178" s="369">
        <v>0.68674976491544981</v>
      </c>
      <c r="V178" s="369">
        <v>-9.0627981468421215E-2</v>
      </c>
      <c r="W178" s="369">
        <v>-0.80729152460732134</v>
      </c>
      <c r="X178" s="369">
        <v>-0.10206432803536081</v>
      </c>
      <c r="Y178" s="369">
        <v>-0.69203720380218614</v>
      </c>
      <c r="Z178" s="369">
        <v>-0.11708012935869616</v>
      </c>
      <c r="AA178" s="369">
        <v>-0.62982934198370932</v>
      </c>
      <c r="AB178" s="369">
        <v>0.22316140682793306</v>
      </c>
      <c r="AC178" s="373">
        <v>-0.90916149793548406</v>
      </c>
      <c r="AD178" s="555">
        <v>0</v>
      </c>
      <c r="AE178" s="370" t="s">
        <v>1808</v>
      </c>
      <c r="AF178" s="370" t="s">
        <v>1809</v>
      </c>
      <c r="AG178" s="374" t="s">
        <v>728</v>
      </c>
      <c r="AH178" s="374" t="s">
        <v>1802</v>
      </c>
      <c r="AI178" s="374">
        <v>1000</v>
      </c>
      <c r="AJ178" s="374">
        <v>100</v>
      </c>
      <c r="AK178" s="374">
        <v>500</v>
      </c>
      <c r="AL178" s="691">
        <v>2.5</v>
      </c>
      <c r="AM178" s="691">
        <v>0</v>
      </c>
      <c r="AN178" s="369" t="s">
        <v>1817</v>
      </c>
      <c r="AO178" s="367" t="s">
        <v>1324</v>
      </c>
      <c r="AP178" s="370" t="s">
        <v>1799</v>
      </c>
      <c r="AQ178" s="376" t="s">
        <v>659</v>
      </c>
      <c r="AR178" s="369">
        <v>6.6666666666666697E-3</v>
      </c>
      <c r="AS178" s="369">
        <v>6.6666666666666697E-3</v>
      </c>
      <c r="AT178" s="369" t="s">
        <v>1421</v>
      </c>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c r="BX178"/>
      <c r="BZ178"/>
    </row>
    <row r="179" spans="2:78" ht="18.75">
      <c r="B179" s="363" t="s">
        <v>1276</v>
      </c>
      <c r="C179" s="364">
        <v>9087483000188</v>
      </c>
      <c r="D179" s="365" t="s">
        <v>14</v>
      </c>
      <c r="E179" s="365" t="s">
        <v>607</v>
      </c>
      <c r="F179" s="365" t="s">
        <v>1421</v>
      </c>
      <c r="G179" s="366" t="s">
        <v>1421</v>
      </c>
      <c r="H179" s="366" t="s">
        <v>34</v>
      </c>
      <c r="I179" s="366" t="s">
        <v>34</v>
      </c>
      <c r="J179" s="366" t="s">
        <v>608</v>
      </c>
      <c r="K179" s="367" t="s">
        <v>48</v>
      </c>
      <c r="L179" s="368" t="s">
        <v>1421</v>
      </c>
      <c r="M179" s="368" t="s">
        <v>34</v>
      </c>
      <c r="N179" s="367">
        <v>251127</v>
      </c>
      <c r="O179" s="367" t="s">
        <v>1321</v>
      </c>
      <c r="P179" s="371">
        <v>39345</v>
      </c>
      <c r="Q179" s="372">
        <v>23.412514000000002</v>
      </c>
      <c r="R179" s="372">
        <v>25.687264912698421</v>
      </c>
      <c r="S179" s="367">
        <v>2</v>
      </c>
      <c r="T179" s="369">
        <v>9.9462522878859927E-2</v>
      </c>
      <c r="U179" s="369">
        <v>1.0469975165797631</v>
      </c>
      <c r="V179" s="369">
        <v>1.1307279906107359E-2</v>
      </c>
      <c r="W179" s="369">
        <v>0.10072243789015461</v>
      </c>
      <c r="X179" s="369">
        <v>8.1955305713778959E-2</v>
      </c>
      <c r="Y179" s="369">
        <v>0.55568994275127415</v>
      </c>
      <c r="Z179" s="369">
        <v>-2.3874929630794517E-2</v>
      </c>
      <c r="AA179" s="369">
        <v>-0.12843452857146836</v>
      </c>
      <c r="AB179" s="369">
        <v>0.17906754035812095</v>
      </c>
      <c r="AC179" s="373">
        <v>-0.56377888106713248</v>
      </c>
      <c r="AD179" s="555">
        <v>0</v>
      </c>
      <c r="AE179" s="370" t="s">
        <v>1808</v>
      </c>
      <c r="AF179" s="370" t="s">
        <v>1809</v>
      </c>
      <c r="AG179" s="374" t="s">
        <v>728</v>
      </c>
      <c r="AH179" s="374" t="s">
        <v>1802</v>
      </c>
      <c r="AI179" s="374">
        <v>5000</v>
      </c>
      <c r="AJ179" s="374">
        <v>100</v>
      </c>
      <c r="AK179" s="374">
        <v>1000</v>
      </c>
      <c r="AL179" s="691">
        <v>2</v>
      </c>
      <c r="AM179" s="691">
        <v>0</v>
      </c>
      <c r="AN179" s="369" t="s">
        <v>1817</v>
      </c>
      <c r="AO179" s="367" t="s">
        <v>1324</v>
      </c>
      <c r="AP179" s="370" t="s">
        <v>1799</v>
      </c>
      <c r="AQ179" s="376" t="s">
        <v>667</v>
      </c>
      <c r="AR179" s="369">
        <v>5.3333333333333297E-3</v>
      </c>
      <c r="AS179" s="369">
        <v>5.3333333333333297E-3</v>
      </c>
      <c r="AT179" s="369" t="s">
        <v>1421</v>
      </c>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c r="BX179"/>
      <c r="BZ179"/>
    </row>
    <row r="180" spans="2:78" ht="18.75">
      <c r="B180" s="363" t="s">
        <v>926</v>
      </c>
      <c r="C180" s="364">
        <v>12004203000135</v>
      </c>
      <c r="D180" s="365" t="s">
        <v>14</v>
      </c>
      <c r="E180" s="365" t="s">
        <v>607</v>
      </c>
      <c r="F180" s="365" t="s">
        <v>1317</v>
      </c>
      <c r="G180" s="366" t="s">
        <v>1421</v>
      </c>
      <c r="H180" s="366" t="s">
        <v>34</v>
      </c>
      <c r="I180" s="366" t="s">
        <v>34</v>
      </c>
      <c r="J180" s="366" t="s">
        <v>608</v>
      </c>
      <c r="K180" s="367" t="s">
        <v>48</v>
      </c>
      <c r="L180" s="368" t="s">
        <v>1421</v>
      </c>
      <c r="M180" s="368" t="s">
        <v>34</v>
      </c>
      <c r="N180" s="367">
        <v>251429</v>
      </c>
      <c r="O180" s="367" t="s">
        <v>1321</v>
      </c>
      <c r="P180" s="371">
        <v>40367</v>
      </c>
      <c r="Q180" s="372">
        <v>661.87447699999996</v>
      </c>
      <c r="R180" s="372">
        <v>875.14954208333313</v>
      </c>
      <c r="S180" s="367">
        <v>2</v>
      </c>
      <c r="T180" s="369">
        <v>-5.8657211807680354E-2</v>
      </c>
      <c r="U180" s="369">
        <v>-0.61745824773551572</v>
      </c>
      <c r="V180" s="369">
        <v>-0.27201807563591762</v>
      </c>
      <c r="W180" s="369">
        <v>-2.4230693814733937</v>
      </c>
      <c r="X180" s="369">
        <v>-0.23304857459962014</v>
      </c>
      <c r="Y180" s="369">
        <v>-1.5801630894991094</v>
      </c>
      <c r="Z180" s="369">
        <v>-0.36181051958534727</v>
      </c>
      <c r="AA180" s="369">
        <v>-1.946349758250395</v>
      </c>
      <c r="AB180" s="369">
        <v>0.32399753772592388</v>
      </c>
      <c r="AC180" s="373">
        <v>-1.1860579428404181</v>
      </c>
      <c r="AD180" s="555">
        <v>11980010000157</v>
      </c>
      <c r="AE180" s="370" t="s">
        <v>1904</v>
      </c>
      <c r="AF180" s="370" t="s">
        <v>1795</v>
      </c>
      <c r="AG180" s="374" t="s">
        <v>1445</v>
      </c>
      <c r="AH180" s="374" t="s">
        <v>1802</v>
      </c>
      <c r="AI180" s="374">
        <v>5000</v>
      </c>
      <c r="AJ180" s="374">
        <v>1000</v>
      </c>
      <c r="AK180" s="374">
        <v>1000</v>
      </c>
      <c r="AL180" s="691">
        <v>2</v>
      </c>
      <c r="AM180" s="691">
        <v>20</v>
      </c>
      <c r="AN180" s="369" t="s">
        <v>666</v>
      </c>
      <c r="AO180" s="367" t="s">
        <v>1324</v>
      </c>
      <c r="AP180" s="370" t="s">
        <v>1799</v>
      </c>
      <c r="AQ180" s="376" t="s">
        <v>665</v>
      </c>
      <c r="AR180" s="369">
        <v>6.0000000000000001E-3</v>
      </c>
      <c r="AS180" s="369">
        <v>6.0000000000000001E-3</v>
      </c>
      <c r="AT180" s="369" t="s">
        <v>1421</v>
      </c>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c r="BX180"/>
      <c r="BZ180"/>
    </row>
    <row r="181" spans="2:78" ht="18.75">
      <c r="B181" s="363" t="s">
        <v>376</v>
      </c>
      <c r="C181" s="364"/>
      <c r="D181" s="365" t="s">
        <v>14</v>
      </c>
      <c r="E181" s="365" t="s">
        <v>607</v>
      </c>
      <c r="F181" s="365" t="s">
        <v>1421</v>
      </c>
      <c r="G181" s="366" t="s">
        <v>1421</v>
      </c>
      <c r="H181" s="366" t="s">
        <v>34</v>
      </c>
      <c r="I181" s="366" t="s">
        <v>34</v>
      </c>
      <c r="J181" s="366" t="s">
        <v>608</v>
      </c>
      <c r="L181" s="368" t="s">
        <v>1421</v>
      </c>
      <c r="M181" s="368" t="s">
        <v>34</v>
      </c>
      <c r="N181" s="367">
        <v>251666</v>
      </c>
      <c r="O181" s="367" t="s">
        <v>1321</v>
      </c>
      <c r="P181" s="371"/>
      <c r="S181" s="367"/>
      <c r="U181" s="369"/>
      <c r="W181" s="369"/>
      <c r="Y181" s="369"/>
      <c r="AA181" s="369"/>
      <c r="AD181" s="555">
        <v>13003672000100</v>
      </c>
      <c r="AE181" s="370"/>
      <c r="AF181" s="370"/>
      <c r="AG181" s="374" t="s">
        <v>1444</v>
      </c>
      <c r="AH181" s="374"/>
      <c r="AI181" s="374">
        <v>10000</v>
      </c>
      <c r="AJ181" s="374">
        <v>1000</v>
      </c>
      <c r="AK181" s="374">
        <v>1000</v>
      </c>
      <c r="AN181" s="369"/>
      <c r="AO181" s="367" t="s">
        <v>1324</v>
      </c>
      <c r="AP181" s="370"/>
      <c r="AR181" s="369">
        <v>5.8666666666666702E-3</v>
      </c>
      <c r="AS181" s="369">
        <v>5.8666666666666702E-3</v>
      </c>
      <c r="AT181" s="369" t="s">
        <v>1421</v>
      </c>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c r="BX181"/>
      <c r="BZ181"/>
    </row>
    <row r="182" spans="2:78" ht="18.75">
      <c r="B182" s="363" t="s">
        <v>838</v>
      </c>
      <c r="C182" s="364">
        <v>11977794000164</v>
      </c>
      <c r="D182" s="365" t="s">
        <v>14</v>
      </c>
      <c r="E182" s="365" t="s">
        <v>607</v>
      </c>
      <c r="F182" s="365" t="s">
        <v>1421</v>
      </c>
      <c r="G182" s="366" t="s">
        <v>1421</v>
      </c>
      <c r="H182" s="366" t="s">
        <v>34</v>
      </c>
      <c r="I182" s="366" t="s">
        <v>34</v>
      </c>
      <c r="J182" s="366" t="s">
        <v>608</v>
      </c>
      <c r="K182" s="367" t="s">
        <v>48</v>
      </c>
      <c r="L182" s="368" t="s">
        <v>1421</v>
      </c>
      <c r="M182" s="368" t="s">
        <v>34</v>
      </c>
      <c r="N182" s="367">
        <v>252311</v>
      </c>
      <c r="O182" s="367" t="s">
        <v>1321</v>
      </c>
      <c r="P182" s="371">
        <v>40380</v>
      </c>
      <c r="Q182" s="372">
        <v>1481.71408</v>
      </c>
      <c r="R182" s="372">
        <v>1714.5114381587305</v>
      </c>
      <c r="S182" s="367">
        <v>31</v>
      </c>
      <c r="T182" s="369">
        <v>1.5189573290739222E-2</v>
      </c>
      <c r="U182" s="369">
        <v>0.15989384798412784</v>
      </c>
      <c r="V182" s="369">
        <v>-0.1739694463267869</v>
      </c>
      <c r="W182" s="369">
        <v>-1.549676571017752</v>
      </c>
      <c r="X182" s="369">
        <v>-0.24838184142749775</v>
      </c>
      <c r="Y182" s="369">
        <v>-1.68412880705168</v>
      </c>
      <c r="Z182" s="369">
        <v>-0.18909541835269372</v>
      </c>
      <c r="AA182" s="369">
        <v>-1.0172336122753463</v>
      </c>
      <c r="AB182" s="369">
        <v>0.24692450135084559</v>
      </c>
      <c r="AC182" s="373">
        <v>-1.1591851849677091</v>
      </c>
      <c r="AD182" s="555">
        <v>17009959000190</v>
      </c>
      <c r="AE182" s="370" t="s">
        <v>1819</v>
      </c>
      <c r="AF182" s="370" t="s">
        <v>1816</v>
      </c>
      <c r="AG182" s="374" t="s">
        <v>1444</v>
      </c>
      <c r="AH182" s="374" t="s">
        <v>1802</v>
      </c>
      <c r="AI182" s="374">
        <v>5000</v>
      </c>
      <c r="AJ182" s="374">
        <v>0</v>
      </c>
      <c r="AK182" s="374">
        <v>0</v>
      </c>
      <c r="AL182" s="691">
        <v>3</v>
      </c>
      <c r="AM182" s="691">
        <v>0</v>
      </c>
      <c r="AN182" s="369" t="s">
        <v>1798</v>
      </c>
      <c r="AO182" s="367" t="s">
        <v>1324</v>
      </c>
      <c r="AP182" s="370" t="s">
        <v>1799</v>
      </c>
      <c r="AQ182" s="376" t="s">
        <v>659</v>
      </c>
      <c r="AR182" s="369">
        <v>1.0500000000000001E-2</v>
      </c>
      <c r="AS182" s="369">
        <v>1.0500000000000001E-2</v>
      </c>
      <c r="AT182" s="369" t="s">
        <v>1421</v>
      </c>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c r="BX182"/>
      <c r="BZ182"/>
    </row>
    <row r="183" spans="2:78" ht="18.75">
      <c r="B183" s="363" t="s">
        <v>806</v>
      </c>
      <c r="C183" s="364">
        <v>12047839000164</v>
      </c>
      <c r="D183" s="365" t="s">
        <v>14</v>
      </c>
      <c r="E183" s="365" t="s">
        <v>607</v>
      </c>
      <c r="F183" s="365" t="s">
        <v>1421</v>
      </c>
      <c r="G183" s="366" t="s">
        <v>1421</v>
      </c>
      <c r="H183" s="366" t="s">
        <v>34</v>
      </c>
      <c r="I183" s="366" t="s">
        <v>34</v>
      </c>
      <c r="J183" s="366" t="s">
        <v>611</v>
      </c>
      <c r="K183" s="367" t="s">
        <v>1798</v>
      </c>
      <c r="L183" s="368" t="s">
        <v>1421</v>
      </c>
      <c r="M183" s="368" t="s">
        <v>34</v>
      </c>
      <c r="N183" s="367">
        <v>253091</v>
      </c>
      <c r="O183" s="367" t="s">
        <v>1321</v>
      </c>
      <c r="P183" s="371">
        <v>40388</v>
      </c>
      <c r="Q183" s="372">
        <v>2.445147</v>
      </c>
      <c r="R183" s="372">
        <v>5.8875132817460312</v>
      </c>
      <c r="S183" s="367">
        <v>4</v>
      </c>
      <c r="T183" s="369">
        <v>-0.3228524684884776</v>
      </c>
      <c r="U183" s="369">
        <v>-3.3985236141735484</v>
      </c>
      <c r="V183" s="369">
        <v>-0.29609014531116895</v>
      </c>
      <c r="W183" s="369">
        <v>-2.6374973927091805</v>
      </c>
      <c r="X183" s="369">
        <v>-0.1930432767102277</v>
      </c>
      <c r="Y183" s="369">
        <v>-1.3089110759742963</v>
      </c>
      <c r="Z183" s="369">
        <v>0.13243190376960068</v>
      </c>
      <c r="AA183" s="369">
        <v>0.71241379101416447</v>
      </c>
      <c r="AB183" s="369">
        <v>0.23887738922800611</v>
      </c>
      <c r="AC183" s="373">
        <v>-1.7094624320682501</v>
      </c>
      <c r="AD183" s="555">
        <v>0</v>
      </c>
      <c r="AE183" s="370" t="s">
        <v>1824</v>
      </c>
      <c r="AF183" s="370" t="s">
        <v>1809</v>
      </c>
      <c r="AG183" s="374" t="s">
        <v>728</v>
      </c>
      <c r="AH183" s="374" t="s">
        <v>1877</v>
      </c>
      <c r="AI183" s="374">
        <v>25000</v>
      </c>
      <c r="AJ183" s="374">
        <v>5000</v>
      </c>
      <c r="AK183" s="374">
        <v>0</v>
      </c>
      <c r="AL183" s="691">
        <v>1.3</v>
      </c>
      <c r="AM183" s="691">
        <v>0</v>
      </c>
      <c r="AN183" s="369" t="s">
        <v>1817</v>
      </c>
      <c r="AO183" s="367" t="s">
        <v>1324</v>
      </c>
      <c r="AP183" s="370" t="s">
        <v>1799</v>
      </c>
      <c r="AQ183" s="376" t="s">
        <v>687</v>
      </c>
      <c r="AR183" s="369">
        <v>4.5500000000000002E-3</v>
      </c>
      <c r="AS183" s="369">
        <v>4.5500000000000002E-3</v>
      </c>
      <c r="AT183" s="369" t="s">
        <v>1421</v>
      </c>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c r="BX183"/>
      <c r="BZ183"/>
    </row>
    <row r="184" spans="2:78" ht="18.75">
      <c r="B184" s="363" t="s">
        <v>577</v>
      </c>
      <c r="C184" s="364">
        <v>11147668000182</v>
      </c>
      <c r="D184" s="365" t="s">
        <v>14</v>
      </c>
      <c r="E184" s="365" t="s">
        <v>607</v>
      </c>
      <c r="F184" s="365" t="s">
        <v>1421</v>
      </c>
      <c r="G184" s="366" t="s">
        <v>1421</v>
      </c>
      <c r="H184" s="366" t="s">
        <v>34</v>
      </c>
      <c r="I184" s="366" t="s">
        <v>34</v>
      </c>
      <c r="J184" s="366" t="s">
        <v>611</v>
      </c>
      <c r="K184" s="367" t="s">
        <v>1798</v>
      </c>
      <c r="L184" s="368" t="s">
        <v>1421</v>
      </c>
      <c r="M184" s="368" t="s">
        <v>1418</v>
      </c>
      <c r="N184" s="367">
        <v>253154</v>
      </c>
      <c r="O184" s="367" t="s">
        <v>1321</v>
      </c>
      <c r="P184" s="371">
        <v>40388</v>
      </c>
      <c r="Q184" s="372">
        <v>144.709767</v>
      </c>
      <c r="R184" s="372">
        <v>315.84080503571442</v>
      </c>
      <c r="S184" s="367">
        <v>4</v>
      </c>
      <c r="T184" s="369">
        <v>-0.35438688247355843</v>
      </c>
      <c r="U184" s="369">
        <v>-3.7304722936715544</v>
      </c>
      <c r="V184" s="369">
        <v>-0.31374421398086061</v>
      </c>
      <c r="W184" s="369">
        <v>-2.7947554467997238</v>
      </c>
      <c r="X184" s="369">
        <v>-0.13839722759245354</v>
      </c>
      <c r="Y184" s="369">
        <v>-0.93838887925538605</v>
      </c>
      <c r="Z184" s="369">
        <v>0.65084824606828606</v>
      </c>
      <c r="AA184" s="369">
        <v>3.5012202736517795</v>
      </c>
      <c r="AB184" s="369">
        <v>0.31201767164361816</v>
      </c>
      <c r="AC184" s="373">
        <v>-1.3653264867385158</v>
      </c>
      <c r="AD184" s="555">
        <v>0</v>
      </c>
      <c r="AE184" s="370" t="s">
        <v>1824</v>
      </c>
      <c r="AF184" s="370" t="s">
        <v>1809</v>
      </c>
      <c r="AG184" s="374" t="s">
        <v>728</v>
      </c>
      <c r="AH184" s="374" t="s">
        <v>1877</v>
      </c>
      <c r="AI184" s="374">
        <v>25000</v>
      </c>
      <c r="AJ184" s="374">
        <v>5000</v>
      </c>
      <c r="AK184" s="374">
        <v>0</v>
      </c>
      <c r="AL184" s="691">
        <v>0.7</v>
      </c>
      <c r="AM184" s="691">
        <v>0</v>
      </c>
      <c r="AN184" s="369" t="s">
        <v>1817</v>
      </c>
      <c r="AO184" s="367" t="s">
        <v>1324</v>
      </c>
      <c r="AP184" s="370" t="s">
        <v>1799</v>
      </c>
      <c r="AQ184" s="376" t="s">
        <v>687</v>
      </c>
      <c r="AR184" s="369">
        <v>3.46666666666667E-3</v>
      </c>
      <c r="AS184" s="369">
        <v>3.46666666666667E-3</v>
      </c>
      <c r="AT184" s="369" t="s">
        <v>1421</v>
      </c>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c r="BX184"/>
      <c r="BZ184"/>
    </row>
    <row r="185" spans="2:78" ht="18.75">
      <c r="B185" s="363" t="s">
        <v>992</v>
      </c>
      <c r="C185" s="364">
        <v>12082452000149</v>
      </c>
      <c r="D185" s="365" t="s">
        <v>11</v>
      </c>
      <c r="E185" s="365" t="s">
        <v>620</v>
      </c>
      <c r="F185" s="365" t="s">
        <v>663</v>
      </c>
      <c r="G185" s="366" t="s">
        <v>738</v>
      </c>
      <c r="H185" s="366" t="s">
        <v>34</v>
      </c>
      <c r="I185" s="366" t="s">
        <v>1421</v>
      </c>
      <c r="J185" s="366" t="s">
        <v>611</v>
      </c>
      <c r="K185" s="367" t="s">
        <v>48</v>
      </c>
      <c r="L185" s="368" t="s">
        <v>1421</v>
      </c>
      <c r="M185" s="368" t="s">
        <v>34</v>
      </c>
      <c r="N185" s="367">
        <v>253200</v>
      </c>
      <c r="O185" s="367" t="s">
        <v>1321</v>
      </c>
      <c r="P185" s="371">
        <v>40372</v>
      </c>
      <c r="Q185" s="372">
        <v>553.39102600000001</v>
      </c>
      <c r="R185" s="372">
        <v>750.41425139285661</v>
      </c>
      <c r="S185" s="367">
        <v>2</v>
      </c>
      <c r="T185" s="369">
        <v>-0.24492882530639981</v>
      </c>
      <c r="U185" s="369">
        <v>-2.5782562558455249</v>
      </c>
      <c r="V185" s="369">
        <v>-0.2593597279627573</v>
      </c>
      <c r="W185" s="369">
        <v>-2.3103119678523494</v>
      </c>
      <c r="X185" s="369">
        <v>-0.12741190467139718</v>
      </c>
      <c r="Y185" s="369">
        <v>-0.86390397053666057</v>
      </c>
      <c r="Z185" s="369">
        <v>0.11581724582570119</v>
      </c>
      <c r="AA185" s="369">
        <v>0.62303569468467501</v>
      </c>
      <c r="AB185" s="369">
        <v>0.24145120774082091</v>
      </c>
      <c r="AC185" s="373">
        <v>-1.5391163659297844</v>
      </c>
      <c r="AD185" s="555">
        <v>28246609000164</v>
      </c>
      <c r="AE185" s="370" t="s">
        <v>1794</v>
      </c>
      <c r="AF185" s="370" t="s">
        <v>1795</v>
      </c>
      <c r="AG185" s="374" t="s">
        <v>1445</v>
      </c>
      <c r="AH185" s="374" t="s">
        <v>1802</v>
      </c>
      <c r="AI185" s="374">
        <v>20000</v>
      </c>
      <c r="AJ185" s="374">
        <v>5000</v>
      </c>
      <c r="AK185" s="374">
        <v>0</v>
      </c>
      <c r="AL185" s="691">
        <v>0.6</v>
      </c>
      <c r="AM185" s="691">
        <v>20</v>
      </c>
      <c r="AN185" s="369" t="s">
        <v>1852</v>
      </c>
      <c r="AO185" s="367" t="s">
        <v>1324</v>
      </c>
      <c r="AP185" s="370" t="s">
        <v>1799</v>
      </c>
      <c r="AQ185" s="376" t="s">
        <v>716</v>
      </c>
      <c r="AR185" s="369">
        <v>5.0000000000000001E-3</v>
      </c>
      <c r="AS185" s="369">
        <v>5.0000000000000001E-3</v>
      </c>
      <c r="AT185" s="369" t="s">
        <v>1421</v>
      </c>
      <c r="AW185" s="198"/>
      <c r="AX185" s="198"/>
      <c r="AY185" s="184"/>
      <c r="AZ185" s="184"/>
      <c r="BA185" s="184"/>
      <c r="BB185" s="186"/>
      <c r="BC185" s="184"/>
      <c r="BD185" s="184"/>
      <c r="BE185" s="184"/>
      <c r="BF185" s="184"/>
      <c r="BG185" s="186"/>
      <c r="BH185" s="186"/>
      <c r="BI185" s="199"/>
      <c r="BJ185" s="199"/>
      <c r="BK185" s="199"/>
      <c r="BL185" s="186"/>
      <c r="BM185" s="186"/>
      <c r="BN185" s="186"/>
      <c r="BO185" s="186"/>
      <c r="BP185" s="186"/>
      <c r="BQ185" s="186"/>
      <c r="BR185" s="186"/>
      <c r="BS185" s="186"/>
      <c r="BT185" s="187"/>
      <c r="BU185" s="188"/>
      <c r="BV185" s="189"/>
      <c r="BW185" s="185"/>
      <c r="BX185"/>
      <c r="BZ185"/>
    </row>
    <row r="186" spans="2:78" ht="18.75">
      <c r="B186" s="363" t="s">
        <v>120</v>
      </c>
      <c r="C186" s="364">
        <v>9635172000106</v>
      </c>
      <c r="D186" s="365" t="s">
        <v>14</v>
      </c>
      <c r="E186" s="365" t="s">
        <v>607</v>
      </c>
      <c r="F186" s="365" t="s">
        <v>1421</v>
      </c>
      <c r="G186" s="366" t="s">
        <v>1421</v>
      </c>
      <c r="H186" s="366" t="s">
        <v>34</v>
      </c>
      <c r="I186" s="366" t="s">
        <v>34</v>
      </c>
      <c r="J186" s="366" t="s">
        <v>608</v>
      </c>
      <c r="K186" s="367" t="s">
        <v>48</v>
      </c>
      <c r="L186" s="368" t="s">
        <v>1421</v>
      </c>
      <c r="M186" s="368" t="s">
        <v>1418</v>
      </c>
      <c r="N186" s="367">
        <v>253839</v>
      </c>
      <c r="O186" s="367" t="s">
        <v>1321</v>
      </c>
      <c r="P186" s="371">
        <v>40143</v>
      </c>
      <c r="Q186" s="372">
        <v>247.20243500000001</v>
      </c>
      <c r="R186" s="372">
        <v>393.54395351394413</v>
      </c>
      <c r="S186" s="367">
        <v>2</v>
      </c>
      <c r="T186" s="369">
        <v>6.0499349483621234E-2</v>
      </c>
      <c r="U186" s="369">
        <v>0.63684960757722398</v>
      </c>
      <c r="V186" s="369">
        <v>-9.6719370472399424E-2</v>
      </c>
      <c r="W186" s="369">
        <v>-0.86155210325334719</v>
      </c>
      <c r="X186" s="369">
        <v>6.8844097067537469E-3</v>
      </c>
      <c r="Y186" s="369">
        <v>4.6679067358772808E-2</v>
      </c>
      <c r="Z186" s="369">
        <v>-3.2648531047636542E-3</v>
      </c>
      <c r="AA186" s="369">
        <v>-1.75631876554126E-2</v>
      </c>
      <c r="AB186" s="369">
        <v>0.21820145554210979</v>
      </c>
      <c r="AC186" s="373">
        <v>-0.95774405994611433</v>
      </c>
      <c r="AD186" s="555">
        <v>9635130000175</v>
      </c>
      <c r="AE186" s="370" t="s">
        <v>1873</v>
      </c>
      <c r="AF186" s="370" t="s">
        <v>1841</v>
      </c>
      <c r="AG186" s="374" t="s">
        <v>719</v>
      </c>
      <c r="AH186" s="374" t="s">
        <v>1802</v>
      </c>
      <c r="AI186" s="374">
        <v>1000</v>
      </c>
      <c r="AJ186" s="374">
        <v>1000</v>
      </c>
      <c r="AK186" s="374">
        <v>1000</v>
      </c>
      <c r="AL186" s="691">
        <v>1.9</v>
      </c>
      <c r="AM186" s="691">
        <v>20</v>
      </c>
      <c r="AN186" s="369" t="s">
        <v>666</v>
      </c>
      <c r="AO186" s="367" t="s">
        <v>1324</v>
      </c>
      <c r="AP186" s="370" t="s">
        <v>1799</v>
      </c>
      <c r="AQ186" s="376" t="s">
        <v>659</v>
      </c>
      <c r="AR186" s="369">
        <v>3.6099999999999999E-3</v>
      </c>
      <c r="AS186" s="369">
        <v>3.6099999999999999E-3</v>
      </c>
      <c r="AT186" s="369" t="s">
        <v>1421</v>
      </c>
      <c r="AW186" s="198"/>
      <c r="AX186" s="198"/>
      <c r="AY186" s="184"/>
      <c r="AZ186" s="184"/>
      <c r="BA186" s="184"/>
      <c r="BB186" s="186"/>
      <c r="BC186" s="184"/>
      <c r="BD186" s="184"/>
      <c r="BE186" s="184"/>
      <c r="BF186" s="184"/>
      <c r="BG186" s="186"/>
      <c r="BH186" s="186"/>
      <c r="BI186" s="199"/>
      <c r="BJ186" s="199"/>
      <c r="BK186" s="199"/>
      <c r="BL186" s="218"/>
      <c r="BM186" s="186"/>
      <c r="BN186" s="186"/>
      <c r="BO186" s="186"/>
      <c r="BP186" s="186"/>
      <c r="BQ186" s="186"/>
      <c r="BR186" s="186"/>
      <c r="BS186" s="186"/>
      <c r="BT186" s="187"/>
      <c r="BU186" s="188"/>
      <c r="BV186" s="189"/>
      <c r="BW186" s="185"/>
      <c r="BX186"/>
      <c r="BZ186"/>
    </row>
    <row r="187" spans="2:78" ht="18.75">
      <c r="B187" s="363" t="s">
        <v>1531</v>
      </c>
      <c r="C187" s="364">
        <v>12013309000103</v>
      </c>
      <c r="D187" s="365" t="s">
        <v>13</v>
      </c>
      <c r="E187" s="365" t="s">
        <v>615</v>
      </c>
      <c r="F187" s="365" t="s">
        <v>619</v>
      </c>
      <c r="G187" s="366" t="s">
        <v>34</v>
      </c>
      <c r="H187" s="366" t="s">
        <v>1337</v>
      </c>
      <c r="I187" s="366" t="s">
        <v>1421</v>
      </c>
      <c r="J187" s="366" t="s">
        <v>608</v>
      </c>
      <c r="K187" s="367" t="s">
        <v>48</v>
      </c>
      <c r="L187" s="368" t="s">
        <v>1421</v>
      </c>
      <c r="M187" s="368" t="s">
        <v>1421</v>
      </c>
      <c r="N187" s="367">
        <v>254843</v>
      </c>
      <c r="O187" s="367" t="s">
        <v>1321</v>
      </c>
      <c r="P187" s="371">
        <v>40419</v>
      </c>
      <c r="Q187" s="372">
        <v>19039.194066</v>
      </c>
      <c r="R187" s="372">
        <v>17582.689677690469</v>
      </c>
      <c r="S187" s="367">
        <v>0</v>
      </c>
      <c r="T187" s="369">
        <v>9.2555431335162863E-2</v>
      </c>
      <c r="U187" s="369">
        <v>0.9742896515093411</v>
      </c>
      <c r="V187" s="369">
        <v>0.11041618415973353</v>
      </c>
      <c r="W187" s="369">
        <v>0.98355991391790709</v>
      </c>
      <c r="X187" s="369">
        <v>0.15650808606471589</v>
      </c>
      <c r="Y187" s="369">
        <v>1.06118778556141</v>
      </c>
      <c r="Z187" s="369">
        <v>0.21723768646008645</v>
      </c>
      <c r="AA187" s="369">
        <v>1.1686241710413439</v>
      </c>
      <c r="AB187" s="369">
        <v>4.7360137458669644E-3</v>
      </c>
      <c r="AC187" s="373">
        <v>-0.38969339701124422</v>
      </c>
      <c r="AD187" s="555">
        <v>0</v>
      </c>
      <c r="AE187" s="370" t="s">
        <v>1854</v>
      </c>
      <c r="AF187" s="370" t="s">
        <v>1854</v>
      </c>
      <c r="AG187" s="374" t="s">
        <v>1447</v>
      </c>
      <c r="AH187" s="374" t="s">
        <v>1802</v>
      </c>
      <c r="AI187" s="374">
        <v>0</v>
      </c>
      <c r="AJ187" s="374">
        <v>0</v>
      </c>
      <c r="AK187" s="374">
        <v>0</v>
      </c>
      <c r="AL187" s="691">
        <v>0.5</v>
      </c>
      <c r="AM187" s="691">
        <v>0</v>
      </c>
      <c r="AN187" s="369" t="s">
        <v>1803</v>
      </c>
      <c r="AO187" s="367" t="s">
        <v>1324</v>
      </c>
      <c r="AP187" s="370" t="s">
        <v>1818</v>
      </c>
      <c r="AQ187" s="376" t="s">
        <v>1798</v>
      </c>
      <c r="AR187" s="369">
        <v>0</v>
      </c>
      <c r="AS187" s="369">
        <v>0</v>
      </c>
      <c r="AT187" s="369" t="s">
        <v>1421</v>
      </c>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c r="BX187"/>
      <c r="BZ187"/>
    </row>
    <row r="188" spans="2:78" ht="18.75">
      <c r="B188" s="363" t="s">
        <v>391</v>
      </c>
      <c r="C188" s="364">
        <v>11458144000102</v>
      </c>
      <c r="D188" s="365" t="s">
        <v>14</v>
      </c>
      <c r="E188" s="365" t="s">
        <v>607</v>
      </c>
      <c r="F188" s="365" t="s">
        <v>1421</v>
      </c>
      <c r="G188" s="366" t="s">
        <v>1421</v>
      </c>
      <c r="H188" s="366" t="s">
        <v>34</v>
      </c>
      <c r="I188" s="366" t="s">
        <v>34</v>
      </c>
      <c r="J188" s="366" t="s">
        <v>608</v>
      </c>
      <c r="K188" s="367" t="s">
        <v>48</v>
      </c>
      <c r="L188" s="368" t="s">
        <v>1421</v>
      </c>
      <c r="M188" s="368" t="s">
        <v>34</v>
      </c>
      <c r="N188" s="367">
        <v>255173</v>
      </c>
      <c r="O188" s="367" t="s">
        <v>1321</v>
      </c>
      <c r="P188" s="371">
        <v>40417</v>
      </c>
      <c r="Q188" s="372">
        <v>189.19432599999999</v>
      </c>
      <c r="R188" s="372">
        <v>284.10728099203186</v>
      </c>
      <c r="S188" s="367">
        <v>2</v>
      </c>
      <c r="T188" s="369">
        <v>1.1421616501775755E-2</v>
      </c>
      <c r="U188" s="369">
        <v>0.12023025121985252</v>
      </c>
      <c r="V188" s="369">
        <v>-0.12837601602652782</v>
      </c>
      <c r="W188" s="369">
        <v>-1.1435416305413491</v>
      </c>
      <c r="X188" s="369">
        <v>-9.6197662805821205E-2</v>
      </c>
      <c r="Y188" s="369">
        <v>-0.65225885342998258</v>
      </c>
      <c r="Z188" s="369">
        <v>-0.20340615373168391</v>
      </c>
      <c r="AA188" s="369">
        <v>-1.0942178204106008</v>
      </c>
      <c r="AB188" s="369">
        <v>0.21620516888743271</v>
      </c>
      <c r="AC188" s="373">
        <v>-1.1130066626504584</v>
      </c>
      <c r="AD188" s="555">
        <v>0</v>
      </c>
      <c r="AE188" s="370" t="s">
        <v>1831</v>
      </c>
      <c r="AF188" s="370" t="s">
        <v>1841</v>
      </c>
      <c r="AG188" s="374" t="s">
        <v>719</v>
      </c>
      <c r="AH188" s="374" t="s">
        <v>1802</v>
      </c>
      <c r="AI188" s="374">
        <v>2500</v>
      </c>
      <c r="AJ188" s="374">
        <v>2500</v>
      </c>
      <c r="AK188" s="374">
        <v>2500</v>
      </c>
      <c r="AL188" s="691">
        <v>1.5</v>
      </c>
      <c r="AM188" s="691">
        <v>20</v>
      </c>
      <c r="AN188" s="369" t="s">
        <v>666</v>
      </c>
      <c r="AO188" s="367" t="s">
        <v>1324</v>
      </c>
      <c r="AP188" s="370" t="s">
        <v>1799</v>
      </c>
      <c r="AQ188" s="376" t="s">
        <v>665</v>
      </c>
      <c r="AR188" s="369">
        <v>5.8500000000000002E-3</v>
      </c>
      <c r="AS188" s="369">
        <v>5.8500000000000002E-3</v>
      </c>
      <c r="AT188" s="369" t="s">
        <v>1421</v>
      </c>
      <c r="AW188" s="198"/>
      <c r="AX188" s="198"/>
      <c r="AY188" s="184"/>
      <c r="AZ188" s="184"/>
      <c r="BA188" s="184"/>
      <c r="BB188" s="186"/>
      <c r="BC188" s="184"/>
      <c r="BD188" s="184"/>
      <c r="BE188" s="184"/>
      <c r="BF188" s="184"/>
      <c r="BG188" s="186"/>
      <c r="BH188" s="186"/>
      <c r="BI188" s="199"/>
      <c r="BJ188" s="199"/>
      <c r="BK188" s="199"/>
      <c r="BL188" s="186"/>
      <c r="BM188" s="186"/>
      <c r="BN188" s="186"/>
      <c r="BO188" s="186"/>
      <c r="BP188" s="186"/>
      <c r="BQ188" s="186"/>
      <c r="BR188" s="186"/>
      <c r="BS188" s="186"/>
      <c r="BT188" s="187"/>
      <c r="BU188" s="188"/>
      <c r="BV188" s="189"/>
      <c r="BW188" s="185"/>
      <c r="BX188"/>
      <c r="BZ188"/>
    </row>
    <row r="189" spans="2:78" ht="18.75">
      <c r="B189" s="363" t="s">
        <v>258</v>
      </c>
      <c r="C189" s="364">
        <v>12105992000109</v>
      </c>
      <c r="D189" s="365" t="s">
        <v>13</v>
      </c>
      <c r="E189" s="365" t="s">
        <v>615</v>
      </c>
      <c r="F189" s="365" t="s">
        <v>619</v>
      </c>
      <c r="G189" s="366" t="s">
        <v>34</v>
      </c>
      <c r="H189" s="366" t="s">
        <v>1338</v>
      </c>
      <c r="I189" s="366" t="s">
        <v>34</v>
      </c>
      <c r="J189" s="366" t="s">
        <v>611</v>
      </c>
      <c r="K189" s="367" t="s">
        <v>48</v>
      </c>
      <c r="L189" s="368" t="s">
        <v>1339</v>
      </c>
      <c r="M189" s="368" t="s">
        <v>1418</v>
      </c>
      <c r="N189" s="367">
        <v>255343</v>
      </c>
      <c r="O189" s="367" t="s">
        <v>1324</v>
      </c>
      <c r="P189" s="371">
        <v>40424</v>
      </c>
      <c r="Q189" s="372">
        <v>2554.3784799999999</v>
      </c>
      <c r="R189" s="372">
        <v>2265.5646000476195</v>
      </c>
      <c r="S189" s="367">
        <v>1</v>
      </c>
      <c r="T189" s="369">
        <v>0.16989954689208697</v>
      </c>
      <c r="U189" s="369">
        <v>1.78845658158798</v>
      </c>
      <c r="V189" s="369">
        <v>0.16370016133146681</v>
      </c>
      <c r="W189" s="369">
        <v>1.4582003336992837</v>
      </c>
      <c r="X189" s="369">
        <v>0.43823020971244819</v>
      </c>
      <c r="Y189" s="369">
        <v>2.9713771186146247</v>
      </c>
      <c r="Z189" s="369">
        <v>0.35156736591790039</v>
      </c>
      <c r="AA189" s="369">
        <v>1.8912469942754686</v>
      </c>
      <c r="AB189" s="369">
        <v>6.4349132897590061E-2</v>
      </c>
      <c r="AC189" s="373">
        <v>0.79936405621311568</v>
      </c>
      <c r="AD189" s="555">
        <v>12083748000184</v>
      </c>
      <c r="AE189" s="370" t="s">
        <v>1905</v>
      </c>
      <c r="AF189" s="370" t="s">
        <v>1841</v>
      </c>
      <c r="AG189" s="374" t="s">
        <v>719</v>
      </c>
      <c r="AH189" s="374" t="s">
        <v>1796</v>
      </c>
      <c r="AI189" s="374">
        <v>100000</v>
      </c>
      <c r="AJ189" s="374">
        <v>50000</v>
      </c>
      <c r="AK189" s="374">
        <v>100000</v>
      </c>
      <c r="AL189" s="691">
        <v>2</v>
      </c>
      <c r="AM189" s="691">
        <v>20</v>
      </c>
      <c r="AN189" s="369" t="s">
        <v>1803</v>
      </c>
      <c r="AO189" s="367" t="s">
        <v>1324</v>
      </c>
      <c r="AP189" s="370" t="s">
        <v>1818</v>
      </c>
      <c r="AQ189" s="376" t="s">
        <v>668</v>
      </c>
      <c r="AR189" s="369">
        <v>0</v>
      </c>
      <c r="AS189" s="369">
        <v>0</v>
      </c>
      <c r="AT189" s="369" t="s">
        <v>1421</v>
      </c>
      <c r="AW189" s="198"/>
      <c r="AX189" s="198"/>
      <c r="AY189" s="184"/>
      <c r="AZ189" s="184"/>
      <c r="BA189" s="184"/>
      <c r="BB189" s="186"/>
      <c r="BC189" s="184"/>
      <c r="BD189" s="184"/>
      <c r="BE189" s="184"/>
      <c r="BF189" s="184"/>
      <c r="BG189" s="186"/>
      <c r="BH189" s="186"/>
      <c r="BI189" s="199"/>
      <c r="BJ189" s="199"/>
      <c r="BK189" s="199"/>
      <c r="BL189" s="218"/>
      <c r="BM189" s="186"/>
      <c r="BN189" s="186"/>
      <c r="BO189" s="186"/>
      <c r="BP189" s="186"/>
      <c r="BQ189" s="186"/>
      <c r="BR189" s="186"/>
      <c r="BS189" s="186"/>
      <c r="BT189" s="187"/>
      <c r="BU189" s="188"/>
      <c r="BV189" s="189"/>
      <c r="BW189" s="185"/>
      <c r="BX189"/>
      <c r="BZ189"/>
    </row>
    <row r="190" spans="2:78" ht="18.75">
      <c r="B190" s="363" t="s">
        <v>257</v>
      </c>
      <c r="C190" s="364">
        <v>12105940000124</v>
      </c>
      <c r="D190" s="365" t="s">
        <v>13</v>
      </c>
      <c r="E190" s="365" t="s">
        <v>615</v>
      </c>
      <c r="F190" s="365" t="s">
        <v>619</v>
      </c>
      <c r="G190" s="366" t="s">
        <v>34</v>
      </c>
      <c r="H190" s="366" t="s">
        <v>1337</v>
      </c>
      <c r="I190" s="366" t="s">
        <v>34</v>
      </c>
      <c r="J190" s="366" t="s">
        <v>611</v>
      </c>
      <c r="K190" s="367" t="s">
        <v>48</v>
      </c>
      <c r="L190" s="368" t="s">
        <v>1421</v>
      </c>
      <c r="M190" s="368" t="s">
        <v>34</v>
      </c>
      <c r="N190" s="367">
        <v>256579</v>
      </c>
      <c r="O190" s="367" t="s">
        <v>1324</v>
      </c>
      <c r="P190" s="371">
        <v>40437</v>
      </c>
      <c r="Q190" s="372">
        <v>561.40852700000005</v>
      </c>
      <c r="R190" s="372">
        <v>595.43867667063535</v>
      </c>
      <c r="S190" s="367">
        <v>1</v>
      </c>
      <c r="T190" s="369">
        <v>0.13796215326269201</v>
      </c>
      <c r="U190" s="369">
        <v>1.4522659155143571</v>
      </c>
      <c r="V190" s="369">
        <v>0.14096994400586094</v>
      </c>
      <c r="W190" s="369">
        <v>1.2557252095475002</v>
      </c>
      <c r="X190" s="369">
        <v>0.30243775957592156</v>
      </c>
      <c r="Y190" s="369">
        <v>2.0506496783930812</v>
      </c>
      <c r="Z190" s="369">
        <v>0.27707394546342989</v>
      </c>
      <c r="AA190" s="369">
        <v>1.4905116838180235</v>
      </c>
      <c r="AB190" s="369">
        <v>3.895875584528171E-2</v>
      </c>
      <c r="AC190" s="373">
        <v>0.73688612324321445</v>
      </c>
      <c r="AD190" s="555">
        <v>0</v>
      </c>
      <c r="AE190" s="370" t="s">
        <v>1905</v>
      </c>
      <c r="AF190" s="370" t="s">
        <v>1841</v>
      </c>
      <c r="AG190" s="374" t="s">
        <v>719</v>
      </c>
      <c r="AH190" s="374" t="s">
        <v>1802</v>
      </c>
      <c r="AI190" s="374">
        <v>50000</v>
      </c>
      <c r="AJ190" s="374">
        <v>10000</v>
      </c>
      <c r="AK190" s="374">
        <v>20000</v>
      </c>
      <c r="AL190" s="691">
        <v>2.2000000000000002</v>
      </c>
      <c r="AM190" s="691">
        <v>20</v>
      </c>
      <c r="AN190" s="369" t="s">
        <v>1803</v>
      </c>
      <c r="AO190" s="367" t="s">
        <v>1324</v>
      </c>
      <c r="AP190" s="370" t="s">
        <v>1818</v>
      </c>
      <c r="AQ190" s="376" t="s">
        <v>668</v>
      </c>
      <c r="AR190" s="369">
        <v>4.0000000000000001E-3</v>
      </c>
      <c r="AS190" s="369">
        <v>4.0000000000000001E-3</v>
      </c>
      <c r="AT190" s="369" t="s">
        <v>1421</v>
      </c>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c r="BX190"/>
      <c r="BZ190"/>
    </row>
    <row r="191" spans="2:78" ht="18.75">
      <c r="B191" s="363" t="s">
        <v>1058</v>
      </c>
      <c r="C191" s="364">
        <v>11435287000107</v>
      </c>
      <c r="D191" s="365" t="s">
        <v>11</v>
      </c>
      <c r="E191" s="365" t="s">
        <v>620</v>
      </c>
      <c r="F191" s="365" t="s">
        <v>663</v>
      </c>
      <c r="G191" s="366" t="s">
        <v>738</v>
      </c>
      <c r="H191" s="366" t="s">
        <v>34</v>
      </c>
      <c r="I191" s="366" t="s">
        <v>1304</v>
      </c>
      <c r="J191" s="366" t="s">
        <v>608</v>
      </c>
      <c r="K191" s="367" t="s">
        <v>48</v>
      </c>
      <c r="L191" s="368" t="s">
        <v>1421</v>
      </c>
      <c r="M191" s="368" t="s">
        <v>34</v>
      </c>
      <c r="N191" s="367">
        <v>256765</v>
      </c>
      <c r="O191" s="367" t="s">
        <v>1321</v>
      </c>
      <c r="P191" s="371">
        <v>40227</v>
      </c>
      <c r="Q191" s="372">
        <v>662.50011199999994</v>
      </c>
      <c r="R191" s="372">
        <v>468.55549322619055</v>
      </c>
      <c r="S191" s="367">
        <v>0</v>
      </c>
      <c r="T191" s="369">
        <v>9.5638838000121851E-2</v>
      </c>
      <c r="U191" s="369">
        <v>1.0067472951260175</v>
      </c>
      <c r="V191" s="369">
        <v>0.1138145675535327</v>
      </c>
      <c r="W191" s="369">
        <v>1.0138318681943717</v>
      </c>
      <c r="X191" s="369">
        <v>0.1582984016499609</v>
      </c>
      <c r="Y191" s="369">
        <v>1.0733268454600573</v>
      </c>
      <c r="Z191" s="369">
        <v>0.17888130684896653</v>
      </c>
      <c r="AA191" s="369">
        <v>0.9622870798229296</v>
      </c>
      <c r="AB191" s="369">
        <v>1.687238320150064E-3</v>
      </c>
      <c r="AC191" s="373">
        <v>0.92031462914036566</v>
      </c>
      <c r="AD191" s="555">
        <v>0</v>
      </c>
      <c r="AE191" s="370" t="s">
        <v>1906</v>
      </c>
      <c r="AF191" s="370" t="s">
        <v>1841</v>
      </c>
      <c r="AG191" s="374" t="s">
        <v>719</v>
      </c>
      <c r="AH191" s="374" t="s">
        <v>1802</v>
      </c>
      <c r="AI191" s="374">
        <v>1000</v>
      </c>
      <c r="AJ191" s="374">
        <v>500</v>
      </c>
      <c r="AK191" s="374">
        <v>0</v>
      </c>
      <c r="AL191" s="691">
        <v>0.3</v>
      </c>
      <c r="AM191" s="691">
        <v>0</v>
      </c>
      <c r="AN191" s="369" t="s">
        <v>1803</v>
      </c>
      <c r="AO191" s="367" t="s">
        <v>1324</v>
      </c>
      <c r="AP191" s="370" t="s">
        <v>1804</v>
      </c>
      <c r="AQ191" s="376" t="s">
        <v>11</v>
      </c>
      <c r="AR191" s="369">
        <v>1.1999999999999999E-3</v>
      </c>
      <c r="AS191" s="369">
        <v>1.1999999999999999E-3</v>
      </c>
      <c r="AT191" s="369" t="s">
        <v>1421</v>
      </c>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c r="BX191"/>
      <c r="BZ191"/>
    </row>
    <row r="192" spans="2:78" ht="18.75">
      <c r="B192" s="363" t="s">
        <v>472</v>
      </c>
      <c r="C192" s="364">
        <v>9087301000179</v>
      </c>
      <c r="D192" s="365" t="s">
        <v>11</v>
      </c>
      <c r="E192" s="365" t="s">
        <v>621</v>
      </c>
      <c r="F192" s="365" t="s">
        <v>672</v>
      </c>
      <c r="G192" s="366" t="s">
        <v>865</v>
      </c>
      <c r="H192" s="366" t="s">
        <v>34</v>
      </c>
      <c r="I192" s="366" t="s">
        <v>1421</v>
      </c>
      <c r="J192" s="366" t="s">
        <v>608</v>
      </c>
      <c r="K192" s="367" t="s">
        <v>48</v>
      </c>
      <c r="L192" s="368" t="s">
        <v>1421</v>
      </c>
      <c r="M192" s="368" t="s">
        <v>34</v>
      </c>
      <c r="N192" s="367">
        <v>257079</v>
      </c>
      <c r="O192" s="367" t="s">
        <v>1321</v>
      </c>
      <c r="P192" s="371">
        <v>40447</v>
      </c>
      <c r="Q192" s="372">
        <v>265.91073699999998</v>
      </c>
      <c r="R192" s="372">
        <v>309.97210236904772</v>
      </c>
      <c r="S192" s="367">
        <v>1</v>
      </c>
      <c r="T192" s="369">
        <v>4.8425565317152142E-2</v>
      </c>
      <c r="U192" s="369">
        <v>0.50975427888332447</v>
      </c>
      <c r="V192" s="369">
        <v>5.3932289797918864E-2</v>
      </c>
      <c r="W192" s="369">
        <v>0.48041542745489413</v>
      </c>
      <c r="X192" s="369">
        <v>7.0195998691268358E-2</v>
      </c>
      <c r="Y192" s="369">
        <v>0.47595711045662342</v>
      </c>
      <c r="Z192" s="369">
        <v>7.2981310410964895E-2</v>
      </c>
      <c r="AA192" s="369">
        <v>0.39260095598649708</v>
      </c>
      <c r="AB192" s="369">
        <v>6.2220391062938959E-2</v>
      </c>
      <c r="AC192" s="373">
        <v>-0.93746578332705099</v>
      </c>
      <c r="AD192" s="555">
        <v>0</v>
      </c>
      <c r="AE192" s="370" t="s">
        <v>1808</v>
      </c>
      <c r="AF192" s="370" t="s">
        <v>1809</v>
      </c>
      <c r="AG192" s="374" t="s">
        <v>728</v>
      </c>
      <c r="AH192" s="374" t="s">
        <v>1802</v>
      </c>
      <c r="AI192" s="374">
        <v>1000</v>
      </c>
      <c r="AJ192" s="374">
        <v>100</v>
      </c>
      <c r="AK192" s="374">
        <v>500</v>
      </c>
      <c r="AL192" s="691">
        <v>0.5</v>
      </c>
      <c r="AM192" s="691">
        <v>0</v>
      </c>
      <c r="AN192" s="369" t="s">
        <v>1874</v>
      </c>
      <c r="AO192" s="367" t="s">
        <v>1324</v>
      </c>
      <c r="AP192" s="370" t="s">
        <v>1804</v>
      </c>
      <c r="AQ192" s="376" t="s">
        <v>680</v>
      </c>
      <c r="AR192" s="369">
        <v>1.33333333333333E-3</v>
      </c>
      <c r="AS192" s="369">
        <v>1.33333333333333E-3</v>
      </c>
      <c r="AT192" s="369" t="s">
        <v>1421</v>
      </c>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c r="BX192"/>
      <c r="BZ192"/>
    </row>
    <row r="193" spans="2:78" ht="18.75">
      <c r="B193" s="363" t="s">
        <v>305</v>
      </c>
      <c r="C193" s="364">
        <v>12430199000177</v>
      </c>
      <c r="D193" s="365" t="s">
        <v>13</v>
      </c>
      <c r="E193" s="365" t="s">
        <v>616</v>
      </c>
      <c r="F193" s="365" t="s">
        <v>617</v>
      </c>
      <c r="G193" s="366" t="s">
        <v>34</v>
      </c>
      <c r="H193" s="366" t="s">
        <v>1337</v>
      </c>
      <c r="I193" s="366" t="s">
        <v>34</v>
      </c>
      <c r="J193" s="366" t="s">
        <v>1421</v>
      </c>
      <c r="K193" s="367" t="s">
        <v>48</v>
      </c>
      <c r="L193" s="368" t="s">
        <v>1421</v>
      </c>
      <c r="M193" s="368" t="s">
        <v>34</v>
      </c>
      <c r="N193" s="367">
        <v>257885</v>
      </c>
      <c r="O193" s="367" t="s">
        <v>1321</v>
      </c>
      <c r="P193" s="371">
        <v>40446</v>
      </c>
      <c r="Q193" s="372">
        <v>309.68558100000001</v>
      </c>
      <c r="R193" s="372">
        <v>370.09171181999972</v>
      </c>
      <c r="S193" s="367">
        <v>2</v>
      </c>
      <c r="T193" s="369">
        <v>0.15701675440953689</v>
      </c>
      <c r="U193" s="369">
        <v>1.6528451839938292</v>
      </c>
      <c r="V193" s="369">
        <v>0.17736713829167572</v>
      </c>
      <c r="W193" s="369">
        <v>1.5799423662174044</v>
      </c>
      <c r="X193" s="369">
        <v>0.27536956030490933</v>
      </c>
      <c r="Y193" s="369">
        <v>1.8671163979997416</v>
      </c>
      <c r="Z193" s="369">
        <v>0.28364892715885293</v>
      </c>
      <c r="AA193" s="369">
        <v>1.5258816173623926</v>
      </c>
      <c r="AB193" s="369">
        <v>4.6884458781349996E-2</v>
      </c>
      <c r="AC193" s="373">
        <v>1.3886341559502309</v>
      </c>
      <c r="AD193" s="555">
        <v>32812338000134</v>
      </c>
      <c r="AE193" s="370" t="s">
        <v>1907</v>
      </c>
      <c r="AF193" s="370" t="s">
        <v>1841</v>
      </c>
      <c r="AG193" s="374" t="s">
        <v>719</v>
      </c>
      <c r="AH193" s="374" t="s">
        <v>1802</v>
      </c>
      <c r="AI193" s="374">
        <v>50000</v>
      </c>
      <c r="AJ193" s="374">
        <v>10000</v>
      </c>
      <c r="AK193" s="374">
        <v>10000</v>
      </c>
      <c r="AL193" s="691">
        <v>2</v>
      </c>
      <c r="AM193" s="691">
        <v>20</v>
      </c>
      <c r="AN193" s="369" t="s">
        <v>1803</v>
      </c>
      <c r="AO193" s="367" t="s">
        <v>1324</v>
      </c>
      <c r="AP193" s="370" t="s">
        <v>1818</v>
      </c>
      <c r="AQ193" s="376" t="s">
        <v>674</v>
      </c>
      <c r="AR193" s="369">
        <v>4.7999999999999996E-3</v>
      </c>
      <c r="AS193" s="369">
        <v>4.7999999999999996E-3</v>
      </c>
      <c r="AT193" s="369" t="s">
        <v>1421</v>
      </c>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c r="BX193"/>
      <c r="BZ193"/>
    </row>
    <row r="194" spans="2:78" ht="18.75">
      <c r="B194" s="363" t="s">
        <v>385</v>
      </c>
      <c r="C194" s="364">
        <v>12282747000169</v>
      </c>
      <c r="D194" s="365" t="s">
        <v>14</v>
      </c>
      <c r="E194" s="365" t="s">
        <v>614</v>
      </c>
      <c r="F194" s="365" t="s">
        <v>1421</v>
      </c>
      <c r="G194" s="366" t="s">
        <v>1421</v>
      </c>
      <c r="H194" s="366" t="s">
        <v>1338</v>
      </c>
      <c r="I194" s="366" t="s">
        <v>34</v>
      </c>
      <c r="J194" s="366" t="s">
        <v>608</v>
      </c>
      <c r="K194" s="367" t="s">
        <v>48</v>
      </c>
      <c r="L194" s="368" t="s">
        <v>1421</v>
      </c>
      <c r="M194" s="368" t="s">
        <v>34</v>
      </c>
      <c r="N194" s="367">
        <v>257982</v>
      </c>
      <c r="O194" s="367" t="s">
        <v>1321</v>
      </c>
      <c r="P194" s="371">
        <v>40438</v>
      </c>
      <c r="Q194" s="372">
        <v>198.74879319999999</v>
      </c>
      <c r="R194" s="372">
        <v>264.34005762777787</v>
      </c>
      <c r="S194" s="367">
        <v>2</v>
      </c>
      <c r="T194" s="369">
        <v>-9.7071463998820495E-2</v>
      </c>
      <c r="U194" s="369">
        <v>-1.0218279086014261</v>
      </c>
      <c r="V194" s="369">
        <v>-0.17664687310327842</v>
      </c>
      <c r="W194" s="369">
        <v>-1.5735264230104442</v>
      </c>
      <c r="X194" s="369">
        <v>-0.13313781588977724</v>
      </c>
      <c r="Y194" s="369">
        <v>-0.90272795208890733</v>
      </c>
      <c r="Z194" s="369">
        <v>4.6484268001817153E-2</v>
      </c>
      <c r="AA194" s="369">
        <v>0.25006084370203441</v>
      </c>
      <c r="AB194" s="369">
        <v>0.18966191064442953</v>
      </c>
      <c r="AC194" s="373">
        <v>-1.5232824005952625</v>
      </c>
      <c r="AD194" s="555">
        <v>12297830000101</v>
      </c>
      <c r="AE194" s="370" t="s">
        <v>1908</v>
      </c>
      <c r="AF194" s="370" t="s">
        <v>1795</v>
      </c>
      <c r="AG194" s="374" t="s">
        <v>1445</v>
      </c>
      <c r="AH194" s="374" t="s">
        <v>1796</v>
      </c>
      <c r="AI194" s="374">
        <v>50000</v>
      </c>
      <c r="AJ194" s="374">
        <v>10000</v>
      </c>
      <c r="AK194" s="374">
        <v>50000</v>
      </c>
      <c r="AL194" s="691">
        <v>2</v>
      </c>
      <c r="AM194" s="691">
        <v>20</v>
      </c>
      <c r="AN194" s="369" t="s">
        <v>1797</v>
      </c>
      <c r="AO194" s="367" t="s">
        <v>1324</v>
      </c>
      <c r="AP194" s="370" t="s">
        <v>1799</v>
      </c>
      <c r="AQ194" s="376" t="s">
        <v>665</v>
      </c>
      <c r="AR194" s="369">
        <v>4.6666666666666697E-3</v>
      </c>
      <c r="AS194" s="369">
        <v>4.6666666666666697E-3</v>
      </c>
      <c r="AT194" s="369" t="s">
        <v>1421</v>
      </c>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c r="BX194"/>
      <c r="BZ194"/>
    </row>
    <row r="195" spans="2:78" ht="18.75">
      <c r="B195" s="363" t="s">
        <v>902</v>
      </c>
      <c r="C195" s="364">
        <v>11701977000152</v>
      </c>
      <c r="D195" s="365" t="s">
        <v>11</v>
      </c>
      <c r="E195" s="365" t="s">
        <v>620</v>
      </c>
      <c r="F195" s="365" t="s">
        <v>1421</v>
      </c>
      <c r="G195" s="366" t="s">
        <v>738</v>
      </c>
      <c r="H195" s="366" t="s">
        <v>34</v>
      </c>
      <c r="I195" s="366" t="s">
        <v>34</v>
      </c>
      <c r="J195" s="366" t="s">
        <v>1421</v>
      </c>
      <c r="K195" s="367" t="s">
        <v>48</v>
      </c>
      <c r="L195" s="368" t="s">
        <v>1421</v>
      </c>
      <c r="M195" s="368" t="s">
        <v>34</v>
      </c>
      <c r="N195" s="367">
        <v>259047</v>
      </c>
      <c r="O195" s="367" t="s">
        <v>1321</v>
      </c>
      <c r="P195" s="371">
        <v>40472</v>
      </c>
      <c r="Q195" s="372">
        <v>20.357077</v>
      </c>
      <c r="R195" s="372">
        <v>20.935450100806438</v>
      </c>
      <c r="S195" s="367">
        <v>2</v>
      </c>
      <c r="T195" s="369">
        <v>7.5269609461879883E-2</v>
      </c>
      <c r="U195" s="369">
        <v>0.79232953176242804</v>
      </c>
      <c r="V195" s="369">
        <v>7.6850700281503759E-2</v>
      </c>
      <c r="W195" s="369">
        <v>0.68456692946441999</v>
      </c>
      <c r="X195" s="369">
        <v>0.14019134611025041</v>
      </c>
      <c r="Y195" s="369">
        <v>0.95055372456662657</v>
      </c>
      <c r="Z195" s="369">
        <v>0.19631015368200933</v>
      </c>
      <c r="AA195" s="369">
        <v>1.0560450829317198</v>
      </c>
      <c r="AB195" s="369">
        <v>4.3086249266762466E-2</v>
      </c>
      <c r="AC195" s="373">
        <v>-0.82186492827226398</v>
      </c>
      <c r="AD195" s="555">
        <v>0</v>
      </c>
      <c r="AE195" s="370" t="s">
        <v>1834</v>
      </c>
      <c r="AF195" s="370" t="s">
        <v>1795</v>
      </c>
      <c r="AG195" s="374" t="s">
        <v>1445</v>
      </c>
      <c r="AH195" s="374" t="s">
        <v>1802</v>
      </c>
      <c r="AI195" s="374">
        <v>1000</v>
      </c>
      <c r="AJ195" s="374">
        <v>1000</v>
      </c>
      <c r="AK195" s="374">
        <v>1000</v>
      </c>
      <c r="AL195" s="691">
        <v>1.1200000000000001</v>
      </c>
      <c r="AM195" s="691">
        <v>10</v>
      </c>
      <c r="AN195" s="369" t="s">
        <v>1803</v>
      </c>
      <c r="AO195" s="367" t="s">
        <v>1324</v>
      </c>
      <c r="AP195" s="370" t="s">
        <v>1818</v>
      </c>
      <c r="AQ195" s="376" t="s">
        <v>686</v>
      </c>
      <c r="AR195" s="369">
        <v>1.66666666666667E-3</v>
      </c>
      <c r="AS195" s="369">
        <v>1.66666666666667E-3</v>
      </c>
      <c r="AT195" s="369" t="s">
        <v>1421</v>
      </c>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c r="BX195"/>
      <c r="BZ195"/>
    </row>
    <row r="196" spans="2:78" ht="18.75">
      <c r="B196" s="363" t="s">
        <v>184</v>
      </c>
      <c r="C196" s="364">
        <v>10783480000168</v>
      </c>
      <c r="D196" s="365" t="s">
        <v>11</v>
      </c>
      <c r="E196" s="365" t="s">
        <v>620</v>
      </c>
      <c r="F196" s="365" t="s">
        <v>663</v>
      </c>
      <c r="G196" s="366" t="s">
        <v>738</v>
      </c>
      <c r="H196" s="366" t="s">
        <v>34</v>
      </c>
      <c r="I196" s="366" t="s">
        <v>1421</v>
      </c>
      <c r="J196" s="366" t="s">
        <v>608</v>
      </c>
      <c r="K196" s="367" t="s">
        <v>48</v>
      </c>
      <c r="L196" s="368" t="s">
        <v>1421</v>
      </c>
      <c r="M196" s="368" t="s">
        <v>1418</v>
      </c>
      <c r="N196" s="367">
        <v>259624</v>
      </c>
      <c r="O196" s="367" t="s">
        <v>1321</v>
      </c>
      <c r="P196" s="371">
        <v>39918</v>
      </c>
      <c r="Q196" s="372">
        <v>1632.8156269999999</v>
      </c>
      <c r="R196" s="372">
        <v>1191.838524186508</v>
      </c>
      <c r="S196" s="367">
        <v>1</v>
      </c>
      <c r="T196" s="369">
        <v>0.10572455209451737</v>
      </c>
      <c r="U196" s="369">
        <v>1.1129150988788621</v>
      </c>
      <c r="V196" s="369">
        <v>0.12551988992445184</v>
      </c>
      <c r="W196" s="369">
        <v>1.1180999693892788</v>
      </c>
      <c r="X196" s="369">
        <v>0.19099590723055981</v>
      </c>
      <c r="Y196" s="369">
        <v>1.2950290872605861</v>
      </c>
      <c r="Z196" s="369">
        <v>0.20852056147271081</v>
      </c>
      <c r="AA196" s="369">
        <v>1.1217306364606976</v>
      </c>
      <c r="AB196" s="369">
        <v>2.0844902343942475E-3</v>
      </c>
      <c r="AC196" s="373">
        <v>6.360362001720901</v>
      </c>
      <c r="AD196" s="555">
        <v>0</v>
      </c>
      <c r="AE196" s="370" t="s">
        <v>1812</v>
      </c>
      <c r="AF196" s="370" t="s">
        <v>1813</v>
      </c>
      <c r="AG196" s="374" t="s">
        <v>741</v>
      </c>
      <c r="AH196" s="374" t="s">
        <v>1802</v>
      </c>
      <c r="AI196" s="374">
        <v>100</v>
      </c>
      <c r="AJ196" s="374">
        <v>100</v>
      </c>
      <c r="AK196" s="374">
        <v>100</v>
      </c>
      <c r="AL196" s="691">
        <v>0.4</v>
      </c>
      <c r="AM196" s="691">
        <v>0</v>
      </c>
      <c r="AN196" s="369" t="s">
        <v>1803</v>
      </c>
      <c r="AO196" s="367" t="s">
        <v>1324</v>
      </c>
      <c r="AP196" s="370" t="s">
        <v>1804</v>
      </c>
      <c r="AQ196" s="376" t="s">
        <v>11</v>
      </c>
      <c r="AR196" s="369">
        <v>6.9999999999999999E-4</v>
      </c>
      <c r="AS196" s="369">
        <v>6.9999999999999999E-4</v>
      </c>
      <c r="AT196" s="369" t="s">
        <v>1421</v>
      </c>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c r="BX196"/>
      <c r="BZ196"/>
    </row>
    <row r="197" spans="2:78" ht="18.75">
      <c r="B197" s="363" t="s">
        <v>918</v>
      </c>
      <c r="C197" s="364">
        <v>12265822000183</v>
      </c>
      <c r="D197" s="365" t="s">
        <v>11</v>
      </c>
      <c r="E197" s="365" t="s">
        <v>661</v>
      </c>
      <c r="F197" s="365" t="s">
        <v>672</v>
      </c>
      <c r="G197" s="366" t="s">
        <v>738</v>
      </c>
      <c r="H197" s="366" t="s">
        <v>34</v>
      </c>
      <c r="I197" s="366" t="s">
        <v>1304</v>
      </c>
      <c r="J197" s="366" t="s">
        <v>608</v>
      </c>
      <c r="K197" s="367" t="s">
        <v>48</v>
      </c>
      <c r="L197" s="368" t="s">
        <v>1421</v>
      </c>
      <c r="M197" s="368" t="s">
        <v>1418</v>
      </c>
      <c r="N197" s="367">
        <v>259640</v>
      </c>
      <c r="O197" s="367" t="s">
        <v>1321</v>
      </c>
      <c r="P197" s="371">
        <v>40371</v>
      </c>
      <c r="Q197" s="372">
        <v>50.516874999999999</v>
      </c>
      <c r="R197" s="372">
        <v>39.40965871031743</v>
      </c>
      <c r="S197" s="367">
        <v>0</v>
      </c>
      <c r="T197" s="369">
        <v>9.0095697229632066E-2</v>
      </c>
      <c r="U197" s="369">
        <v>0.94839713013147586</v>
      </c>
      <c r="V197" s="369">
        <v>9.8805962526981705E-2</v>
      </c>
      <c r="W197" s="369">
        <v>0.88013894645214663</v>
      </c>
      <c r="X197" s="369">
        <v>0.12513219010596233</v>
      </c>
      <c r="Y197" s="369">
        <v>0.84844658867074485</v>
      </c>
      <c r="Z197" s="369">
        <v>0.16413342234371076</v>
      </c>
      <c r="AA197" s="369">
        <v>0.88295123996286662</v>
      </c>
      <c r="AB197" s="369">
        <v>7.0119650364032348E-3</v>
      </c>
      <c r="AC197" s="373">
        <v>-1.9189791802745197</v>
      </c>
      <c r="AD197" s="555">
        <v>0</v>
      </c>
      <c r="AE197" s="370" t="s">
        <v>1812</v>
      </c>
      <c r="AF197" s="370" t="s">
        <v>1813</v>
      </c>
      <c r="AG197" s="374" t="s">
        <v>741</v>
      </c>
      <c r="AH197" s="374" t="s">
        <v>1802</v>
      </c>
      <c r="AI197" s="374">
        <v>500</v>
      </c>
      <c r="AJ197" s="374">
        <v>500</v>
      </c>
      <c r="AK197" s="374">
        <v>500</v>
      </c>
      <c r="AL197" s="691">
        <v>0.35</v>
      </c>
      <c r="AM197" s="691">
        <v>0</v>
      </c>
      <c r="AN197" s="369" t="s">
        <v>1803</v>
      </c>
      <c r="AO197" s="367" t="s">
        <v>1324</v>
      </c>
      <c r="AP197" s="370" t="s">
        <v>1804</v>
      </c>
      <c r="AQ197" s="376" t="s">
        <v>11</v>
      </c>
      <c r="AR197" s="369">
        <v>4.6666666666666699E-4</v>
      </c>
      <c r="AS197" s="369">
        <v>4.6666666666666699E-4</v>
      </c>
      <c r="AT197" s="369" t="s">
        <v>1421</v>
      </c>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c r="BX197"/>
      <c r="BZ197"/>
    </row>
    <row r="198" spans="2:78" ht="18.75">
      <c r="B198" s="363" t="s">
        <v>230</v>
      </c>
      <c r="C198" s="364">
        <v>12154412000165</v>
      </c>
      <c r="D198" s="365" t="s">
        <v>13</v>
      </c>
      <c r="E198" s="365" t="s">
        <v>615</v>
      </c>
      <c r="F198" s="365" t="s">
        <v>619</v>
      </c>
      <c r="G198" s="366" t="s">
        <v>34</v>
      </c>
      <c r="H198" s="366" t="s">
        <v>1337</v>
      </c>
      <c r="I198" s="366" t="s">
        <v>34</v>
      </c>
      <c r="J198" s="366" t="s">
        <v>611</v>
      </c>
      <c r="K198" s="367" t="s">
        <v>48</v>
      </c>
      <c r="L198" s="368" t="s">
        <v>1421</v>
      </c>
      <c r="M198" s="368" t="s">
        <v>34</v>
      </c>
      <c r="N198" s="367">
        <v>260088</v>
      </c>
      <c r="O198" s="367" t="s">
        <v>1321</v>
      </c>
      <c r="P198" s="371">
        <v>40412</v>
      </c>
      <c r="Q198" s="372">
        <v>2483.5914630000002</v>
      </c>
      <c r="R198" s="372">
        <v>1851.3049143571432</v>
      </c>
      <c r="S198" s="367">
        <v>1</v>
      </c>
      <c r="T198" s="369">
        <v>0.15823177546811795</v>
      </c>
      <c r="U198" s="369">
        <v>1.665635167538444</v>
      </c>
      <c r="V198" s="369">
        <v>0.1780986257578252</v>
      </c>
      <c r="W198" s="369">
        <v>1.5864582746842031</v>
      </c>
      <c r="X198" s="369">
        <v>0.26333787204408199</v>
      </c>
      <c r="Y198" s="369">
        <v>1.7855367113323506</v>
      </c>
      <c r="Z198" s="369">
        <v>0.38596183434764542</v>
      </c>
      <c r="AA198" s="369">
        <v>2.0762710930498929</v>
      </c>
      <c r="AB198" s="369">
        <v>4.1899981351160971E-2</v>
      </c>
      <c r="AC198" s="373">
        <v>1.5712858619529817</v>
      </c>
      <c r="AD198" s="555">
        <v>12124089000187</v>
      </c>
      <c r="AE198" s="370" t="s">
        <v>1909</v>
      </c>
      <c r="AF198" s="370" t="s">
        <v>1841</v>
      </c>
      <c r="AG198" s="374" t="s">
        <v>719</v>
      </c>
      <c r="AH198" s="374" t="s">
        <v>1802</v>
      </c>
      <c r="AI198" s="374">
        <v>50000</v>
      </c>
      <c r="AJ198" s="374">
        <v>10000</v>
      </c>
      <c r="AK198" s="374">
        <v>10000</v>
      </c>
      <c r="AL198" s="691">
        <v>1.96</v>
      </c>
      <c r="AM198" s="691">
        <v>20</v>
      </c>
      <c r="AN198" s="369" t="s">
        <v>1803</v>
      </c>
      <c r="AO198" s="367" t="s">
        <v>1324</v>
      </c>
      <c r="AP198" s="370" t="s">
        <v>1818</v>
      </c>
      <c r="AQ198" s="376" t="s">
        <v>664</v>
      </c>
      <c r="AR198" s="369">
        <v>4.8937499999999997E-3</v>
      </c>
      <c r="AS198" s="369">
        <v>4.8937499999999997E-3</v>
      </c>
      <c r="AT198" s="369" t="s">
        <v>1421</v>
      </c>
      <c r="AW198" s="198"/>
      <c r="AX198" s="198"/>
      <c r="AY198" s="184"/>
      <c r="AZ198" s="184"/>
      <c r="BA198" s="184"/>
      <c r="BB198" s="186"/>
      <c r="BC198" s="184"/>
      <c r="BD198" s="184"/>
      <c r="BE198" s="184"/>
      <c r="BF198" s="184"/>
      <c r="BG198" s="186"/>
      <c r="BH198" s="186"/>
      <c r="BI198" s="199"/>
      <c r="BJ198" s="199"/>
      <c r="BK198" s="199"/>
      <c r="BL198" s="186"/>
      <c r="BM198" s="186"/>
      <c r="BN198" s="186"/>
      <c r="BO198" s="186"/>
      <c r="BP198" s="186"/>
      <c r="BQ198" s="186"/>
      <c r="BR198" s="186"/>
      <c r="BS198" s="186"/>
      <c r="BT198" s="187"/>
      <c r="BU198" s="188"/>
      <c r="BV198" s="189"/>
      <c r="BW198" s="185"/>
      <c r="BX198"/>
      <c r="BZ198"/>
    </row>
    <row r="199" spans="2:78" ht="18.75">
      <c r="B199" s="363" t="s">
        <v>1591</v>
      </c>
      <c r="C199" s="364">
        <v>12469170000107</v>
      </c>
      <c r="D199" s="365" t="s">
        <v>13</v>
      </c>
      <c r="E199" s="365" t="s">
        <v>615</v>
      </c>
      <c r="F199" s="365" t="s">
        <v>619</v>
      </c>
      <c r="G199" s="366" t="s">
        <v>34</v>
      </c>
      <c r="H199" s="366" t="s">
        <v>1338</v>
      </c>
      <c r="I199" s="366" t="s">
        <v>34</v>
      </c>
      <c r="J199" s="366" t="s">
        <v>611</v>
      </c>
      <c r="K199" s="367" t="s">
        <v>48</v>
      </c>
      <c r="L199" s="368" t="s">
        <v>1421</v>
      </c>
      <c r="M199" s="368" t="s">
        <v>1421</v>
      </c>
      <c r="N199" s="367">
        <v>262358</v>
      </c>
      <c r="O199" s="367" t="s">
        <v>1324</v>
      </c>
      <c r="P199" s="371">
        <v>40514</v>
      </c>
      <c r="Q199" s="372">
        <v>53.7631674</v>
      </c>
      <c r="R199" s="372">
        <v>63.727963360557744</v>
      </c>
      <c r="S199" s="367">
        <v>1</v>
      </c>
      <c r="T199" s="369">
        <v>0.17583003452540447</v>
      </c>
      <c r="U199" s="369">
        <v>1.8508841738556012</v>
      </c>
      <c r="V199" s="369">
        <v>0.19992387203740214</v>
      </c>
      <c r="W199" s="369">
        <v>1.7808721417756741</v>
      </c>
      <c r="X199" s="369">
        <v>0.30336503755982136</v>
      </c>
      <c r="Y199" s="369">
        <v>2.0569369961609798</v>
      </c>
      <c r="Z199" s="369">
        <v>0.38899010366256337</v>
      </c>
      <c r="AA199" s="369">
        <v>2.0925615847021604</v>
      </c>
      <c r="AB199" s="369">
        <v>3.8704959029865912E-2</v>
      </c>
      <c r="AC199" s="373">
        <v>2.2648801804726637</v>
      </c>
      <c r="AD199" s="555">
        <v>38452321000108</v>
      </c>
      <c r="AE199" s="370" t="s">
        <v>1800</v>
      </c>
      <c r="AF199" s="370" t="s">
        <v>1801</v>
      </c>
      <c r="AG199" s="374" t="s">
        <v>59</v>
      </c>
      <c r="AH199" s="374" t="s">
        <v>1802</v>
      </c>
      <c r="AI199" s="374">
        <v>50000</v>
      </c>
      <c r="AJ199" s="374">
        <v>50000</v>
      </c>
      <c r="AK199" s="374">
        <v>50000</v>
      </c>
      <c r="AL199" s="691">
        <v>2.2999999999999998</v>
      </c>
      <c r="AM199" s="691">
        <v>0</v>
      </c>
      <c r="AN199" s="369" t="s">
        <v>1803</v>
      </c>
      <c r="AO199" s="367" t="s">
        <v>1324</v>
      </c>
      <c r="AP199" s="370" t="s">
        <v>1818</v>
      </c>
      <c r="AQ199" s="376" t="s">
        <v>1798</v>
      </c>
      <c r="AR199" s="369">
        <v>0</v>
      </c>
      <c r="AS199" s="369">
        <v>0</v>
      </c>
      <c r="AT199" s="369" t="s">
        <v>1421</v>
      </c>
      <c r="AW199" s="198"/>
      <c r="AX199" s="198"/>
      <c r="AY199" s="184"/>
      <c r="AZ199" s="184"/>
      <c r="BA199" s="184"/>
      <c r="BB199" s="184"/>
      <c r="BC199" s="184"/>
      <c r="BD199" s="184"/>
      <c r="BE199" s="184"/>
      <c r="BF199" s="184"/>
      <c r="BG199" s="186"/>
      <c r="BH199" s="186"/>
      <c r="BI199" s="199"/>
      <c r="BJ199" s="199"/>
      <c r="BK199" s="199"/>
      <c r="BL199" s="218"/>
      <c r="BM199" s="186"/>
      <c r="BN199" s="186"/>
      <c r="BO199" s="186"/>
      <c r="BP199" s="186"/>
      <c r="BQ199" s="186"/>
      <c r="BR199" s="186"/>
      <c r="BS199" s="186"/>
      <c r="BT199" s="186"/>
      <c r="BU199" s="186"/>
      <c r="BV199" s="189"/>
      <c r="BW199" s="184"/>
      <c r="BX199"/>
      <c r="BZ199"/>
    </row>
    <row r="200" spans="2:78" ht="18.75">
      <c r="B200" s="363" t="s">
        <v>538</v>
      </c>
      <c r="C200" s="364">
        <v>12831360000114</v>
      </c>
      <c r="D200" s="365" t="s">
        <v>13</v>
      </c>
      <c r="E200" s="365" t="s">
        <v>615</v>
      </c>
      <c r="F200" s="365" t="s">
        <v>619</v>
      </c>
      <c r="G200" s="366" t="s">
        <v>34</v>
      </c>
      <c r="H200" s="366" t="s">
        <v>1338</v>
      </c>
      <c r="I200" s="366" t="s">
        <v>34</v>
      </c>
      <c r="J200" s="366" t="s">
        <v>611</v>
      </c>
      <c r="K200" s="367" t="s">
        <v>48</v>
      </c>
      <c r="L200" s="368" t="s">
        <v>715</v>
      </c>
      <c r="M200" s="368" t="s">
        <v>1418</v>
      </c>
      <c r="N200" s="367">
        <v>262773</v>
      </c>
      <c r="O200" s="367" t="s">
        <v>1321</v>
      </c>
      <c r="P200" s="371">
        <v>40515</v>
      </c>
      <c r="Q200" s="372">
        <v>969.46955279999997</v>
      </c>
      <c r="R200" s="372">
        <v>963.62915316150713</v>
      </c>
      <c r="S200" s="367">
        <v>1</v>
      </c>
      <c r="T200" s="369">
        <v>0.27685425940443054</v>
      </c>
      <c r="U200" s="369">
        <v>2.9143210292786295</v>
      </c>
      <c r="V200" s="369">
        <v>0.31279876231953052</v>
      </c>
      <c r="W200" s="369">
        <v>2.7863335984836644</v>
      </c>
      <c r="X200" s="369">
        <v>0.44447114770582741</v>
      </c>
      <c r="Y200" s="369">
        <v>3.0136931888928187</v>
      </c>
      <c r="Z200" s="369">
        <v>0.54044484979547303</v>
      </c>
      <c r="AA200" s="369">
        <v>2.9073082340242986</v>
      </c>
      <c r="AB200" s="369">
        <v>7.7826197375034697E-2</v>
      </c>
      <c r="AC200" s="373">
        <v>2.5767285520647443</v>
      </c>
      <c r="AD200" s="555">
        <v>12798221000136</v>
      </c>
      <c r="AE200" s="370" t="s">
        <v>1910</v>
      </c>
      <c r="AF200" s="370" t="s">
        <v>1839</v>
      </c>
      <c r="AG200" s="374" t="s">
        <v>59</v>
      </c>
      <c r="AH200" s="374" t="s">
        <v>1796</v>
      </c>
      <c r="AI200" s="374">
        <v>50000</v>
      </c>
      <c r="AJ200" s="374">
        <v>10000</v>
      </c>
      <c r="AK200" s="374">
        <v>50000</v>
      </c>
      <c r="AL200" s="691">
        <v>2.2999999999999998</v>
      </c>
      <c r="AM200" s="691">
        <v>20</v>
      </c>
      <c r="AN200" s="369" t="s">
        <v>1803</v>
      </c>
      <c r="AO200" s="367" t="s">
        <v>1324</v>
      </c>
      <c r="AP200" s="370" t="s">
        <v>1818</v>
      </c>
      <c r="AQ200" s="376" t="s">
        <v>664</v>
      </c>
      <c r="AR200" s="369">
        <v>3.16666E-3</v>
      </c>
      <c r="AS200" s="369">
        <v>3.16666E-3</v>
      </c>
      <c r="AT200" s="369" t="s">
        <v>1421</v>
      </c>
      <c r="AW200" s="198"/>
      <c r="AX200" s="198"/>
      <c r="AY200" s="184"/>
      <c r="AZ200" s="184"/>
      <c r="BA200" s="184"/>
      <c r="BB200" s="184"/>
      <c r="BC200" s="184"/>
      <c r="BD200" s="184"/>
      <c r="BE200" s="184"/>
      <c r="BF200" s="184"/>
      <c r="BG200" s="186"/>
      <c r="BH200" s="186"/>
      <c r="BI200" s="199"/>
      <c r="BJ200" s="199"/>
      <c r="BK200" s="199"/>
      <c r="BL200" s="218"/>
      <c r="BM200" s="186"/>
      <c r="BN200" s="186"/>
      <c r="BO200" s="186"/>
      <c r="BP200" s="186"/>
      <c r="BQ200" s="186"/>
      <c r="BR200" s="186"/>
      <c r="BS200" s="186"/>
      <c r="BT200" s="186"/>
      <c r="BU200" s="186"/>
      <c r="BV200" s="189"/>
      <c r="BW200" s="184"/>
      <c r="BX200"/>
      <c r="BZ200"/>
    </row>
    <row r="201" spans="2:78" ht="18.75">
      <c r="B201" s="363" t="s">
        <v>1724</v>
      </c>
      <c r="C201" s="364">
        <v>12808980000132</v>
      </c>
      <c r="D201" s="365" t="s">
        <v>13</v>
      </c>
      <c r="E201" s="365" t="s">
        <v>615</v>
      </c>
      <c r="F201" s="365" t="s">
        <v>619</v>
      </c>
      <c r="G201" s="366" t="s">
        <v>34</v>
      </c>
      <c r="H201" s="366" t="s">
        <v>1338</v>
      </c>
      <c r="I201" s="366" t="s">
        <v>34</v>
      </c>
      <c r="J201" s="366" t="s">
        <v>611</v>
      </c>
      <c r="K201" s="367" t="s">
        <v>48</v>
      </c>
      <c r="L201" s="368" t="s">
        <v>1421</v>
      </c>
      <c r="M201" s="368" t="s">
        <v>1421</v>
      </c>
      <c r="N201" s="367">
        <v>262821</v>
      </c>
      <c r="O201" s="367" t="s">
        <v>1321</v>
      </c>
      <c r="P201" s="371">
        <v>40515</v>
      </c>
      <c r="Q201" s="372">
        <v>20177.141173</v>
      </c>
      <c r="R201" s="372">
        <v>15773.252064035672</v>
      </c>
      <c r="S201" s="367">
        <v>1</v>
      </c>
      <c r="T201" s="369">
        <v>0.65763905782619125</v>
      </c>
      <c r="U201" s="369">
        <v>6.922672383732821</v>
      </c>
      <c r="V201" s="369">
        <v>0.77012909505915639</v>
      </c>
      <c r="W201" s="369">
        <v>6.8601184890275553</v>
      </c>
      <c r="X201" s="369">
        <v>1.1875241072833207</v>
      </c>
      <c r="Y201" s="369">
        <v>8.0518911795246932</v>
      </c>
      <c r="Z201" s="369">
        <v>1.4401089002970799</v>
      </c>
      <c r="AA201" s="369">
        <v>7.7470262975211144</v>
      </c>
      <c r="AB201" s="369">
        <v>0.24797914168327059</v>
      </c>
      <c r="AC201" s="373">
        <v>2.6529139231184202</v>
      </c>
      <c r="AD201" s="555">
        <v>0</v>
      </c>
      <c r="AE201" s="370" t="s">
        <v>1910</v>
      </c>
      <c r="AF201" s="370" t="s">
        <v>1839</v>
      </c>
      <c r="AG201" s="374" t="s">
        <v>59</v>
      </c>
      <c r="AH201" s="374" t="s">
        <v>1877</v>
      </c>
      <c r="AI201" s="374">
        <v>1000000</v>
      </c>
      <c r="AJ201" s="374">
        <v>0</v>
      </c>
      <c r="AK201" s="374">
        <v>0</v>
      </c>
      <c r="AL201" s="691">
        <v>1.3</v>
      </c>
      <c r="AM201" s="691">
        <v>0</v>
      </c>
      <c r="AN201" s="369" t="s">
        <v>1803</v>
      </c>
      <c r="AO201" s="367" t="s">
        <v>1324</v>
      </c>
      <c r="AP201" s="370" t="s">
        <v>1818</v>
      </c>
      <c r="AQ201" s="376" t="s">
        <v>1798</v>
      </c>
      <c r="AR201" s="369">
        <v>0</v>
      </c>
      <c r="AS201" s="369">
        <v>0</v>
      </c>
      <c r="AT201" s="369" t="s">
        <v>1421</v>
      </c>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c r="BX201"/>
      <c r="BZ201"/>
    </row>
    <row r="202" spans="2:78" ht="18.75">
      <c r="B202" s="363" t="s">
        <v>1384</v>
      </c>
      <c r="C202" s="364">
        <v>12682783000110</v>
      </c>
      <c r="D202" s="365" t="s">
        <v>11</v>
      </c>
      <c r="E202" s="365" t="s">
        <v>621</v>
      </c>
      <c r="F202" s="365" t="s">
        <v>672</v>
      </c>
      <c r="G202" s="366" t="s">
        <v>738</v>
      </c>
      <c r="H202" s="366" t="s">
        <v>34</v>
      </c>
      <c r="I202" s="366" t="s">
        <v>1421</v>
      </c>
      <c r="J202" s="366" t="s">
        <v>608</v>
      </c>
      <c r="K202" s="367" t="s">
        <v>48</v>
      </c>
      <c r="L202" s="368" t="s">
        <v>1421</v>
      </c>
      <c r="M202" s="368" t="s">
        <v>34</v>
      </c>
      <c r="N202" s="367">
        <v>263109</v>
      </c>
      <c r="O202" s="367" t="s">
        <v>1321</v>
      </c>
      <c r="P202" s="371">
        <v>40516</v>
      </c>
      <c r="Q202" s="372">
        <v>171.59287</v>
      </c>
      <c r="R202" s="372">
        <v>207.71501887698406</v>
      </c>
      <c r="S202" s="367">
        <v>1</v>
      </c>
      <c r="T202" s="369">
        <v>7.2412388686377449E-2</v>
      </c>
      <c r="U202" s="369">
        <v>0.76225284589437858</v>
      </c>
      <c r="V202" s="369">
        <v>8.8766964578508301E-2</v>
      </c>
      <c r="W202" s="369">
        <v>0.79071404888696373</v>
      </c>
      <c r="X202" s="369">
        <v>0.14585715927501774</v>
      </c>
      <c r="Y202" s="369">
        <v>0.98897021713837752</v>
      </c>
      <c r="Z202" s="369">
        <v>0.20219366478843259</v>
      </c>
      <c r="AA202" s="369">
        <v>1.0876952694237387</v>
      </c>
      <c r="AB202" s="369">
        <v>2.6884122709072266E-2</v>
      </c>
      <c r="AC202" s="373">
        <v>-0.87392894015528211</v>
      </c>
      <c r="AD202" s="555">
        <v>10922432000103</v>
      </c>
      <c r="AE202" s="370" t="s">
        <v>1848</v>
      </c>
      <c r="AF202" s="370" t="s">
        <v>1841</v>
      </c>
      <c r="AG202" s="374" t="s">
        <v>719</v>
      </c>
      <c r="AH202" s="374" t="s">
        <v>1802</v>
      </c>
      <c r="AI202" s="374">
        <v>500</v>
      </c>
      <c r="AJ202" s="374">
        <v>500</v>
      </c>
      <c r="AK202" s="374">
        <v>500</v>
      </c>
      <c r="AL202" s="691">
        <v>0.76</v>
      </c>
      <c r="AM202" s="691">
        <v>0</v>
      </c>
      <c r="AN202" s="369" t="s">
        <v>1911</v>
      </c>
      <c r="AO202" s="367" t="s">
        <v>1324</v>
      </c>
      <c r="AP202" s="370" t="s">
        <v>1804</v>
      </c>
      <c r="AQ202" s="376" t="s">
        <v>669</v>
      </c>
      <c r="AR202" s="369">
        <v>1.25E-3</v>
      </c>
      <c r="AS202" s="369">
        <v>1.25E-3</v>
      </c>
      <c r="AT202" s="369" t="s">
        <v>1421</v>
      </c>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c r="BX202"/>
      <c r="BZ202"/>
    </row>
    <row r="203" spans="2:78" ht="18.75">
      <c r="B203" s="363" t="s">
        <v>45</v>
      </c>
      <c r="C203" s="364">
        <v>12565159000132</v>
      </c>
      <c r="D203" s="365" t="s">
        <v>14</v>
      </c>
      <c r="E203" s="365" t="s">
        <v>607</v>
      </c>
      <c r="F203" s="365" t="s">
        <v>1421</v>
      </c>
      <c r="G203" s="366" t="s">
        <v>1421</v>
      </c>
      <c r="H203" s="366" t="s">
        <v>34</v>
      </c>
      <c r="I203" s="366" t="s">
        <v>34</v>
      </c>
      <c r="J203" s="366" t="s">
        <v>608</v>
      </c>
      <c r="K203" s="367" t="s">
        <v>48</v>
      </c>
      <c r="L203" s="368" t="s">
        <v>1421</v>
      </c>
      <c r="M203" s="368" t="s">
        <v>34</v>
      </c>
      <c r="N203" s="367">
        <v>263117</v>
      </c>
      <c r="O203" s="367" t="s">
        <v>1321</v>
      </c>
      <c r="P203" s="371">
        <v>40517</v>
      </c>
      <c r="Q203" s="372">
        <v>708.97523799999999</v>
      </c>
      <c r="R203" s="372">
        <v>712.20098810000025</v>
      </c>
      <c r="S203" s="367">
        <v>2</v>
      </c>
      <c r="T203" s="369">
        <v>4.1011339613788333E-2</v>
      </c>
      <c r="U203" s="369">
        <v>0.43170803921335066</v>
      </c>
      <c r="V203" s="369">
        <v>-0.10025247082870758</v>
      </c>
      <c r="W203" s="369">
        <v>-0.89302408273496603</v>
      </c>
      <c r="X203" s="369">
        <v>-6.8978076464927485E-2</v>
      </c>
      <c r="Y203" s="369">
        <v>-0.46769910780095059</v>
      </c>
      <c r="Z203" s="369">
        <v>8.0722355487032882E-2</v>
      </c>
      <c r="AA203" s="369">
        <v>0.43424369547808955</v>
      </c>
      <c r="AB203" s="369">
        <v>0.21938313470931992</v>
      </c>
      <c r="AC203" s="373">
        <v>-0.96868999777461862</v>
      </c>
      <c r="AD203" s="555">
        <v>13549298000135</v>
      </c>
      <c r="AE203" s="370" t="s">
        <v>1847</v>
      </c>
      <c r="AF203" s="370" t="s">
        <v>1816</v>
      </c>
      <c r="AG203" s="374" t="s">
        <v>1444</v>
      </c>
      <c r="AH203" s="374" t="s">
        <v>1796</v>
      </c>
      <c r="AI203" s="374">
        <v>20000</v>
      </c>
      <c r="AJ203" s="374">
        <v>5000</v>
      </c>
      <c r="AK203" s="374">
        <v>5000</v>
      </c>
      <c r="AL203" s="691">
        <v>0</v>
      </c>
      <c r="AM203" s="691">
        <v>20</v>
      </c>
      <c r="AN203" s="369" t="s">
        <v>1797</v>
      </c>
      <c r="AO203" s="367" t="s">
        <v>1324</v>
      </c>
      <c r="AP203" s="370" t="s">
        <v>1799</v>
      </c>
      <c r="AQ203" s="376" t="s">
        <v>659</v>
      </c>
      <c r="AR203" s="369">
        <v>3.8999999999999998E-3</v>
      </c>
      <c r="AS203" s="369">
        <v>3.8999999999999998E-3</v>
      </c>
      <c r="AT203" s="369" t="s">
        <v>1421</v>
      </c>
      <c r="AW203" s="198"/>
      <c r="AX203" s="198"/>
      <c r="AY203" s="184"/>
      <c r="AZ203" s="184"/>
      <c r="BA203" s="184"/>
      <c r="BB203" s="186"/>
      <c r="BC203" s="184"/>
      <c r="BD203" s="184"/>
      <c r="BE203" s="184"/>
      <c r="BF203" s="184"/>
      <c r="BG203" s="186"/>
      <c r="BH203" s="186"/>
      <c r="BI203" s="199"/>
      <c r="BJ203" s="199"/>
      <c r="BK203" s="199"/>
      <c r="BL203" s="186"/>
      <c r="BM203" s="186"/>
      <c r="BN203" s="186"/>
      <c r="BO203" s="186"/>
      <c r="BP203" s="186"/>
      <c r="BQ203" s="186"/>
      <c r="BR203" s="186"/>
      <c r="BS203" s="186"/>
      <c r="BT203" s="187"/>
      <c r="BU203" s="188"/>
      <c r="BV203" s="189"/>
      <c r="BW203" s="185"/>
      <c r="BX203"/>
      <c r="BZ203"/>
    </row>
    <row r="204" spans="2:78" ht="18.75">
      <c r="B204" s="363" t="s">
        <v>189</v>
      </c>
      <c r="C204" s="364"/>
      <c r="D204" s="365" t="s">
        <v>13</v>
      </c>
      <c r="E204" s="365" t="s">
        <v>615</v>
      </c>
      <c r="F204" s="365" t="s">
        <v>619</v>
      </c>
      <c r="G204" s="366" t="s">
        <v>34</v>
      </c>
      <c r="H204" s="366" t="s">
        <v>1337</v>
      </c>
      <c r="I204" s="366" t="s">
        <v>34</v>
      </c>
      <c r="J204" s="366" t="s">
        <v>1421</v>
      </c>
      <c r="L204" s="368" t="s">
        <v>1421</v>
      </c>
      <c r="M204" s="368" t="s">
        <v>1418</v>
      </c>
      <c r="N204" s="367">
        <v>263168</v>
      </c>
      <c r="O204" s="367" t="s">
        <v>1321</v>
      </c>
      <c r="P204" s="371"/>
      <c r="S204" s="367"/>
      <c r="U204" s="369"/>
      <c r="W204" s="369"/>
      <c r="Y204" s="369"/>
      <c r="AA204" s="369"/>
      <c r="AD204" s="555">
        <v>0</v>
      </c>
      <c r="AE204" s="370"/>
      <c r="AF204" s="370"/>
      <c r="AG204" s="374" t="s">
        <v>1446</v>
      </c>
      <c r="AH204" s="374"/>
      <c r="AI204" s="374">
        <v>20000</v>
      </c>
      <c r="AJ204" s="374">
        <v>5000</v>
      </c>
      <c r="AK204" s="374">
        <v>20000</v>
      </c>
      <c r="AN204" s="369"/>
      <c r="AO204" s="367" t="s">
        <v>1324</v>
      </c>
      <c r="AP204" s="370"/>
      <c r="AR204" s="369">
        <v>2.3999999999999998E-3</v>
      </c>
      <c r="AS204" s="369">
        <v>2.3999999999999998E-3</v>
      </c>
      <c r="AT204" s="369" t="s">
        <v>1421</v>
      </c>
      <c r="AW204" s="198"/>
      <c r="AX204" s="198"/>
      <c r="AY204" s="184"/>
      <c r="AZ204" s="184"/>
      <c r="BA204" s="184"/>
      <c r="BB204" s="186"/>
      <c r="BC204" s="184"/>
      <c r="BD204" s="184"/>
      <c r="BE204" s="184"/>
      <c r="BF204" s="184"/>
      <c r="BG204" s="186"/>
      <c r="BH204" s="186"/>
      <c r="BI204" s="199"/>
      <c r="BJ204" s="199"/>
      <c r="BK204" s="199"/>
      <c r="BL204" s="218"/>
      <c r="BM204" s="186"/>
      <c r="BN204" s="186"/>
      <c r="BO204" s="186"/>
      <c r="BP204" s="186"/>
      <c r="BQ204" s="186"/>
      <c r="BR204" s="186"/>
      <c r="BS204" s="186"/>
      <c r="BT204" s="187"/>
      <c r="BU204" s="188"/>
      <c r="BV204" s="189"/>
      <c r="BW204" s="185"/>
      <c r="BX204"/>
      <c r="BZ204"/>
    </row>
    <row r="205" spans="2:78" ht="18.75">
      <c r="B205" s="363" t="s">
        <v>251</v>
      </c>
      <c r="C205" s="364">
        <v>12845796000162</v>
      </c>
      <c r="D205" s="365" t="s">
        <v>14</v>
      </c>
      <c r="E205" s="365" t="s">
        <v>607</v>
      </c>
      <c r="F205" s="365" t="s">
        <v>1421</v>
      </c>
      <c r="G205" s="366" t="s">
        <v>1421</v>
      </c>
      <c r="H205" s="366" t="s">
        <v>34</v>
      </c>
      <c r="I205" s="366" t="s">
        <v>34</v>
      </c>
      <c r="J205" s="366" t="s">
        <v>608</v>
      </c>
      <c r="K205" s="367" t="s">
        <v>48</v>
      </c>
      <c r="L205" s="368" t="s">
        <v>1421</v>
      </c>
      <c r="M205" s="368" t="s">
        <v>34</v>
      </c>
      <c r="N205" s="367">
        <v>263435</v>
      </c>
      <c r="O205" s="367" t="s">
        <v>1321</v>
      </c>
      <c r="P205" s="371">
        <v>40530</v>
      </c>
      <c r="Q205" s="372">
        <v>79.498919000000001</v>
      </c>
      <c r="R205" s="372">
        <v>58.663319374501974</v>
      </c>
      <c r="S205" s="367">
        <v>2</v>
      </c>
      <c r="T205" s="369">
        <v>1.2601764417477623E-2</v>
      </c>
      <c r="U205" s="369">
        <v>0.1326531407783805</v>
      </c>
      <c r="V205" s="369">
        <v>-4.8215275043026251E-2</v>
      </c>
      <c r="W205" s="369">
        <v>-0.42948968153294637</v>
      </c>
      <c r="X205" s="369">
        <v>0.26452117418575027</v>
      </c>
      <c r="Y205" s="369">
        <v>1.7935599758865399</v>
      </c>
      <c r="Z205" s="369">
        <v>0.28136831624943803</v>
      </c>
      <c r="AA205" s="369">
        <v>1.5136131335789744</v>
      </c>
      <c r="AB205" s="369">
        <v>0.15570628611811335</v>
      </c>
      <c r="AC205" s="373">
        <v>-1.0306395232235284</v>
      </c>
      <c r="AD205" s="555">
        <v>12807182000196</v>
      </c>
      <c r="AE205" s="370" t="s">
        <v>1861</v>
      </c>
      <c r="AF205" s="370" t="s">
        <v>1816</v>
      </c>
      <c r="AG205" s="374" t="s">
        <v>1444</v>
      </c>
      <c r="AH205" s="374" t="s">
        <v>1802</v>
      </c>
      <c r="AI205" s="374">
        <v>500</v>
      </c>
      <c r="AJ205" s="374">
        <v>500</v>
      </c>
      <c r="AK205" s="374">
        <v>500</v>
      </c>
      <c r="AL205" s="691">
        <v>1.35</v>
      </c>
      <c r="AM205" s="691">
        <v>20</v>
      </c>
      <c r="AN205" s="369" t="s">
        <v>666</v>
      </c>
      <c r="AO205" s="367" t="s">
        <v>1324</v>
      </c>
      <c r="AP205" s="370" t="s">
        <v>1799</v>
      </c>
      <c r="AQ205" s="376" t="s">
        <v>659</v>
      </c>
      <c r="AR205" s="369">
        <v>5.3333333333333297E-3</v>
      </c>
      <c r="AS205" s="369">
        <v>5.3333333333333297E-3</v>
      </c>
      <c r="AT205" s="369" t="s">
        <v>1421</v>
      </c>
      <c r="AW205" s="198"/>
      <c r="AX205" s="198"/>
      <c r="AY205" s="184"/>
      <c r="AZ205" s="184"/>
      <c r="BA205" s="184"/>
      <c r="BB205" s="186"/>
      <c r="BC205" s="184"/>
      <c r="BD205" s="184"/>
      <c r="BE205" s="184"/>
      <c r="BF205" s="184"/>
      <c r="BG205" s="186"/>
      <c r="BH205" s="186"/>
      <c r="BI205" s="199"/>
      <c r="BJ205" s="199"/>
      <c r="BK205" s="199"/>
      <c r="BL205" s="218"/>
      <c r="BM205" s="186"/>
      <c r="BN205" s="186"/>
      <c r="BO205" s="186"/>
      <c r="BP205" s="186"/>
      <c r="BQ205" s="186"/>
      <c r="BR205" s="186"/>
      <c r="BS205" s="186"/>
      <c r="BT205" s="187"/>
      <c r="BU205" s="188"/>
      <c r="BV205" s="189"/>
      <c r="BW205" s="185"/>
      <c r="BX205"/>
      <c r="BZ205"/>
    </row>
    <row r="206" spans="2:78" ht="18.75">
      <c r="B206" s="363" t="s">
        <v>1435</v>
      </c>
      <c r="C206" s="364">
        <v>12809201000113</v>
      </c>
      <c r="D206" s="365" t="s">
        <v>13</v>
      </c>
      <c r="E206" s="365" t="s">
        <v>615</v>
      </c>
      <c r="F206" s="365" t="s">
        <v>619</v>
      </c>
      <c r="G206" s="366" t="s">
        <v>34</v>
      </c>
      <c r="H206" s="366" t="s">
        <v>1338</v>
      </c>
      <c r="I206" s="366" t="s">
        <v>34</v>
      </c>
      <c r="J206" s="366" t="s">
        <v>611</v>
      </c>
      <c r="K206" s="367" t="s">
        <v>48</v>
      </c>
      <c r="L206" s="368" t="s">
        <v>1421</v>
      </c>
      <c r="M206" s="368" t="s">
        <v>1418</v>
      </c>
      <c r="N206" s="367">
        <v>263486</v>
      </c>
      <c r="O206" s="367" t="s">
        <v>1324</v>
      </c>
      <c r="P206" s="371">
        <v>40515</v>
      </c>
      <c r="Q206" s="372">
        <v>3192.6179063</v>
      </c>
      <c r="R206" s="372">
        <v>2642.8731679190437</v>
      </c>
      <c r="S206" s="367">
        <v>1</v>
      </c>
      <c r="T206" s="369">
        <v>0.53746839668714941</v>
      </c>
      <c r="U206" s="369">
        <v>5.6576895526461293</v>
      </c>
      <c r="V206" s="369">
        <v>0.62588582642455548</v>
      </c>
      <c r="W206" s="369">
        <v>5.575235317587337</v>
      </c>
      <c r="X206" s="369">
        <v>0.93099863975330921</v>
      </c>
      <c r="Y206" s="369">
        <v>6.3125453113775674</v>
      </c>
      <c r="Z206" s="369">
        <v>1.1387998754054016</v>
      </c>
      <c r="AA206" s="369">
        <v>6.1261426691824914</v>
      </c>
      <c r="AB206" s="369">
        <v>0.20711674715200096</v>
      </c>
      <c r="AC206" s="373">
        <v>2.4798769584912388</v>
      </c>
      <c r="AD206" s="555">
        <v>12808980000132</v>
      </c>
      <c r="AE206" s="370" t="s">
        <v>1910</v>
      </c>
      <c r="AF206" s="370" t="s">
        <v>1839</v>
      </c>
      <c r="AG206" s="374" t="s">
        <v>59</v>
      </c>
      <c r="AH206" s="374" t="s">
        <v>1877</v>
      </c>
      <c r="AI206" s="374">
        <v>1000000</v>
      </c>
      <c r="AJ206" s="374">
        <v>0</v>
      </c>
      <c r="AK206" s="374">
        <v>0</v>
      </c>
      <c r="AL206" s="691">
        <v>0</v>
      </c>
      <c r="AM206" s="691">
        <v>20</v>
      </c>
      <c r="AN206" s="369" t="s">
        <v>1803</v>
      </c>
      <c r="AO206" s="367" t="s">
        <v>1324</v>
      </c>
      <c r="AP206" s="370" t="s">
        <v>1818</v>
      </c>
      <c r="AQ206" s="376" t="s">
        <v>1798</v>
      </c>
      <c r="AR206" s="369">
        <v>0</v>
      </c>
      <c r="AS206" s="369">
        <v>0</v>
      </c>
      <c r="AT206" s="369" t="s">
        <v>1421</v>
      </c>
      <c r="AW206" s="198"/>
      <c r="AX206" s="198"/>
      <c r="AY206" s="184"/>
      <c r="AZ206" s="184"/>
      <c r="BA206" s="184"/>
      <c r="BB206" s="186"/>
      <c r="BC206" s="184"/>
      <c r="BD206" s="184"/>
      <c r="BE206" s="184"/>
      <c r="BF206" s="184"/>
      <c r="BG206" s="186"/>
      <c r="BH206" s="186"/>
      <c r="BI206" s="199"/>
      <c r="BJ206" s="199"/>
      <c r="BK206" s="199"/>
      <c r="BL206" s="218"/>
      <c r="BM206" s="186"/>
      <c r="BN206" s="186"/>
      <c r="BO206" s="186"/>
      <c r="BP206" s="186"/>
      <c r="BQ206" s="186"/>
      <c r="BR206" s="186"/>
      <c r="BS206" s="186"/>
      <c r="BT206" s="187"/>
      <c r="BU206" s="188"/>
      <c r="BV206" s="189"/>
      <c r="BW206" s="185"/>
      <c r="BX206"/>
      <c r="BZ206"/>
    </row>
    <row r="207" spans="2:78" ht="18.75">
      <c r="B207" s="363" t="s">
        <v>1693</v>
      </c>
      <c r="C207" s="364">
        <v>11702491000139</v>
      </c>
      <c r="D207" s="365" t="s">
        <v>13</v>
      </c>
      <c r="E207" s="365" t="s">
        <v>616</v>
      </c>
      <c r="F207" s="365" t="s">
        <v>617</v>
      </c>
      <c r="G207" s="366" t="s">
        <v>34</v>
      </c>
      <c r="H207" s="366" t="s">
        <v>1337</v>
      </c>
      <c r="I207" s="366" t="s">
        <v>34</v>
      </c>
      <c r="J207" s="366" t="s">
        <v>608</v>
      </c>
      <c r="K207" s="367" t="s">
        <v>48</v>
      </c>
      <c r="L207" s="368" t="s">
        <v>1421</v>
      </c>
      <c r="M207" s="368" t="s">
        <v>1421</v>
      </c>
      <c r="N207" s="367">
        <v>264105</v>
      </c>
      <c r="O207" s="367" t="s">
        <v>1321</v>
      </c>
      <c r="P207" s="371">
        <v>40531</v>
      </c>
      <c r="Q207" s="372">
        <v>15.871808</v>
      </c>
      <c r="R207" s="372">
        <v>14.76011138306451</v>
      </c>
      <c r="S207" s="367">
        <v>1</v>
      </c>
      <c r="T207" s="369">
        <v>0.10241716462103501</v>
      </c>
      <c r="U207" s="369">
        <v>1.0780997094148266</v>
      </c>
      <c r="V207" s="369">
        <v>0.11285157824388947</v>
      </c>
      <c r="W207" s="369">
        <v>1.0052537988678103</v>
      </c>
      <c r="X207" s="369">
        <v>0.15636140963546619</v>
      </c>
      <c r="Y207" s="369">
        <v>1.060193260364257</v>
      </c>
      <c r="Z207" s="369">
        <v>0.27196660819067375</v>
      </c>
      <c r="AA207" s="369">
        <v>1.4630369031579016</v>
      </c>
      <c r="AB207" s="369">
        <v>1.6980035281394003E-2</v>
      </c>
      <c r="AC207" s="373">
        <v>3.4734957228467783E-2</v>
      </c>
      <c r="AD207" s="555">
        <v>7279819000189</v>
      </c>
      <c r="AE207" s="370" t="s">
        <v>1889</v>
      </c>
      <c r="AF207" s="370" t="s">
        <v>1890</v>
      </c>
      <c r="AG207" s="374" t="s">
        <v>1448</v>
      </c>
      <c r="AH207" s="374" t="s">
        <v>1802</v>
      </c>
      <c r="AI207" s="374">
        <v>50000</v>
      </c>
      <c r="AJ207" s="374">
        <v>5000</v>
      </c>
      <c r="AK207" s="374">
        <v>5000</v>
      </c>
      <c r="AL207" s="691">
        <v>2.2000000000000002</v>
      </c>
      <c r="AM207" s="691">
        <v>0</v>
      </c>
      <c r="AN207" s="369" t="s">
        <v>1803</v>
      </c>
      <c r="AO207" s="367" t="s">
        <v>1324</v>
      </c>
      <c r="AP207" s="370" t="s">
        <v>1818</v>
      </c>
      <c r="AQ207" s="376" t="s">
        <v>1798</v>
      </c>
      <c r="AR207" s="369">
        <v>0</v>
      </c>
      <c r="AS207" s="369">
        <v>0</v>
      </c>
      <c r="AT207" s="369" t="s">
        <v>1421</v>
      </c>
      <c r="AW207" s="198"/>
      <c r="AX207" s="198"/>
      <c r="AY207" s="184"/>
      <c r="AZ207" s="184"/>
      <c r="BA207" s="184"/>
      <c r="BB207" s="186"/>
      <c r="BC207" s="184"/>
      <c r="BD207" s="184"/>
      <c r="BE207" s="184"/>
      <c r="BF207" s="184"/>
      <c r="BG207" s="186"/>
      <c r="BH207" s="186"/>
      <c r="BI207" s="199"/>
      <c r="BJ207" s="199"/>
      <c r="BK207" s="199"/>
      <c r="BL207" s="218"/>
      <c r="BM207" s="186"/>
      <c r="BN207" s="186"/>
      <c r="BO207" s="186"/>
      <c r="BP207" s="186"/>
      <c r="BQ207" s="186"/>
      <c r="BR207" s="186"/>
      <c r="BS207" s="186"/>
      <c r="BT207" s="187"/>
      <c r="BU207" s="188"/>
      <c r="BV207" s="189"/>
      <c r="BW207" s="185"/>
      <c r="BX207"/>
      <c r="BZ207"/>
    </row>
    <row r="208" spans="2:78" ht="18.75">
      <c r="B208" s="363" t="s">
        <v>911</v>
      </c>
      <c r="C208" s="364">
        <v>11977572000141</v>
      </c>
      <c r="D208" s="365" t="s">
        <v>14</v>
      </c>
      <c r="E208" s="365" t="s">
        <v>607</v>
      </c>
      <c r="F208" s="365" t="s">
        <v>1317</v>
      </c>
      <c r="G208" s="366" t="s">
        <v>1421</v>
      </c>
      <c r="H208" s="366" t="s">
        <v>34</v>
      </c>
      <c r="I208" s="366" t="s">
        <v>34</v>
      </c>
      <c r="J208" s="366" t="s">
        <v>608</v>
      </c>
      <c r="K208" s="367" t="s">
        <v>48</v>
      </c>
      <c r="L208" s="368" t="s">
        <v>1421</v>
      </c>
      <c r="M208" s="368" t="s">
        <v>34</v>
      </c>
      <c r="N208" s="367">
        <v>264611</v>
      </c>
      <c r="O208" s="367" t="s">
        <v>1324</v>
      </c>
      <c r="P208" s="371">
        <v>40534</v>
      </c>
      <c r="Q208" s="372">
        <v>23.427049</v>
      </c>
      <c r="R208" s="372">
        <v>40.531104047619053</v>
      </c>
      <c r="S208" s="367">
        <v>2</v>
      </c>
      <c r="T208" s="369">
        <v>-5.9625412875644712E-2</v>
      </c>
      <c r="U208" s="369">
        <v>-0.62765006757245256</v>
      </c>
      <c r="V208" s="369">
        <v>-0.24037777443148767</v>
      </c>
      <c r="W208" s="369">
        <v>-2.1412254455885433</v>
      </c>
      <c r="X208" s="369">
        <v>-0.26343273038537196</v>
      </c>
      <c r="Y208" s="369">
        <v>-1.7861798890471041</v>
      </c>
      <c r="Z208" s="369">
        <v>-0.10563378259749001</v>
      </c>
      <c r="AA208" s="369">
        <v>-0.56825403378908812</v>
      </c>
      <c r="AB208" s="369">
        <v>0.26480483637694702</v>
      </c>
      <c r="AC208" s="373">
        <v>-1.3316960396227855</v>
      </c>
      <c r="AD208" s="555">
        <v>38386961000159</v>
      </c>
      <c r="AE208" s="370" t="s">
        <v>1912</v>
      </c>
      <c r="AF208" s="370" t="s">
        <v>1795</v>
      </c>
      <c r="AG208" s="374" t="s">
        <v>1445</v>
      </c>
      <c r="AH208" s="374" t="s">
        <v>1796</v>
      </c>
      <c r="AI208" s="374">
        <v>50000</v>
      </c>
      <c r="AJ208" s="374">
        <v>5000</v>
      </c>
      <c r="AK208" s="374">
        <v>5000</v>
      </c>
      <c r="AL208" s="691">
        <v>2.2000000000000002</v>
      </c>
      <c r="AM208" s="691">
        <v>20</v>
      </c>
      <c r="AN208" s="369" t="s">
        <v>1797</v>
      </c>
      <c r="AO208" s="367" t="s">
        <v>1324</v>
      </c>
      <c r="AP208" s="370" t="s">
        <v>1799</v>
      </c>
      <c r="AQ208" s="376" t="s">
        <v>665</v>
      </c>
      <c r="AR208" s="369">
        <v>5.3333333333333297E-3</v>
      </c>
      <c r="AS208" s="369">
        <v>5.3333333333333297E-3</v>
      </c>
      <c r="AT208" s="369" t="s">
        <v>1421</v>
      </c>
      <c r="AW208" s="198"/>
      <c r="AX208" s="198"/>
      <c r="AY208" s="184"/>
      <c r="AZ208" s="184"/>
      <c r="BA208" s="184"/>
      <c r="BB208" s="186"/>
      <c r="BC208" s="184"/>
      <c r="BD208" s="184"/>
      <c r="BE208" s="184"/>
      <c r="BF208" s="184"/>
      <c r="BG208" s="186"/>
      <c r="BH208" s="186"/>
      <c r="BI208" s="199"/>
      <c r="BJ208" s="199"/>
      <c r="BK208" s="199"/>
      <c r="BL208" s="218"/>
      <c r="BM208" s="186"/>
      <c r="BN208" s="186"/>
      <c r="BO208" s="186"/>
      <c r="BP208" s="186"/>
      <c r="BQ208" s="186"/>
      <c r="BR208" s="186"/>
      <c r="BS208" s="186"/>
      <c r="BT208" s="187"/>
      <c r="BU208" s="188"/>
      <c r="BV208" s="189"/>
      <c r="BW208" s="185"/>
      <c r="BX208"/>
      <c r="BZ208"/>
    </row>
    <row r="209" spans="2:78" ht="18.75">
      <c r="B209" s="363" t="s">
        <v>569</v>
      </c>
      <c r="C209" s="364">
        <v>12823624000198</v>
      </c>
      <c r="D209" s="365" t="s">
        <v>14</v>
      </c>
      <c r="E209" s="365" t="s">
        <v>614</v>
      </c>
      <c r="F209" s="365" t="s">
        <v>1421</v>
      </c>
      <c r="G209" s="366" t="s">
        <v>1421</v>
      </c>
      <c r="H209" s="366" t="s">
        <v>865</v>
      </c>
      <c r="I209" s="366" t="s">
        <v>34</v>
      </c>
      <c r="J209" s="366" t="s">
        <v>608</v>
      </c>
      <c r="K209" s="367" t="s">
        <v>48</v>
      </c>
      <c r="L209" s="368" t="s">
        <v>1421</v>
      </c>
      <c r="M209" s="368" t="s">
        <v>1418</v>
      </c>
      <c r="N209" s="367">
        <v>265519</v>
      </c>
      <c r="O209" s="367" t="s">
        <v>1321</v>
      </c>
      <c r="P209" s="371">
        <v>40534</v>
      </c>
      <c r="Q209" s="372">
        <v>349.94255399999997</v>
      </c>
      <c r="R209" s="372">
        <v>357.88826793650804</v>
      </c>
      <c r="S209" s="367">
        <v>2</v>
      </c>
      <c r="T209" s="369">
        <v>9.7018117878348908E-2</v>
      </c>
      <c r="U209" s="369">
        <v>1.0212663578380201</v>
      </c>
      <c r="V209" s="369">
        <v>3.2895090907731239E-2</v>
      </c>
      <c r="W209" s="369">
        <v>0.29302129056302595</v>
      </c>
      <c r="X209" s="369">
        <v>0.15319933996671886</v>
      </c>
      <c r="Y209" s="369">
        <v>1.0387531559329668</v>
      </c>
      <c r="Z209" s="369">
        <v>0.1600015177941041</v>
      </c>
      <c r="AA209" s="369">
        <v>0.86072377286086721</v>
      </c>
      <c r="AB209" s="369">
        <v>0.17094063159976564</v>
      </c>
      <c r="AC209" s="373">
        <v>-0.46429386503466008</v>
      </c>
      <c r="AD209" s="555">
        <v>15174615000101</v>
      </c>
      <c r="AE209" s="370" t="s">
        <v>1913</v>
      </c>
      <c r="AF209" s="370" t="s">
        <v>1795</v>
      </c>
      <c r="AG209" s="374" t="s">
        <v>1445</v>
      </c>
      <c r="AH209" s="374" t="s">
        <v>1796</v>
      </c>
      <c r="AI209" s="374">
        <v>50000</v>
      </c>
      <c r="AJ209" s="374">
        <v>10000</v>
      </c>
      <c r="AK209" s="374">
        <v>10000</v>
      </c>
      <c r="AL209" s="691">
        <v>2</v>
      </c>
      <c r="AM209" s="691">
        <v>15</v>
      </c>
      <c r="AN209" s="369" t="s">
        <v>1817</v>
      </c>
      <c r="AO209" s="367" t="s">
        <v>1324</v>
      </c>
      <c r="AP209" s="370" t="s">
        <v>1799</v>
      </c>
      <c r="AQ209" s="376" t="s">
        <v>659</v>
      </c>
      <c r="AR209" s="369">
        <v>3.3333333333333301E-3</v>
      </c>
      <c r="AS209" s="369">
        <v>3.3333333333333301E-3</v>
      </c>
      <c r="AT209" s="369" t="s">
        <v>1421</v>
      </c>
      <c r="AW209" s="198"/>
      <c r="AX209" s="198"/>
      <c r="AY209" s="184"/>
      <c r="AZ209" s="184"/>
      <c r="BA209" s="184"/>
      <c r="BB209" s="186"/>
      <c r="BC209" s="184"/>
      <c r="BD209" s="184"/>
      <c r="BE209" s="184"/>
      <c r="BF209" s="184"/>
      <c r="BG209" s="186"/>
      <c r="BH209" s="186"/>
      <c r="BI209" s="199"/>
      <c r="BJ209" s="199"/>
      <c r="BK209" s="199"/>
      <c r="BL209" s="218"/>
      <c r="BM209" s="186"/>
      <c r="BN209" s="186"/>
      <c r="BO209" s="186"/>
      <c r="BP209" s="186"/>
      <c r="BQ209" s="186"/>
      <c r="BR209" s="186"/>
      <c r="BS209" s="186"/>
      <c r="BT209" s="187"/>
      <c r="BU209" s="188"/>
      <c r="BV209" s="189"/>
      <c r="BW209" s="185"/>
      <c r="BX209"/>
      <c r="BZ209"/>
    </row>
    <row r="210" spans="2:78" ht="18.75">
      <c r="B210" s="363" t="s">
        <v>742</v>
      </c>
      <c r="C210" s="364">
        <v>12987743000186</v>
      </c>
      <c r="D210" s="365" t="s">
        <v>14</v>
      </c>
      <c r="E210" s="365" t="s">
        <v>607</v>
      </c>
      <c r="F210" s="365" t="s">
        <v>1317</v>
      </c>
      <c r="G210" s="366" t="s">
        <v>1421</v>
      </c>
      <c r="H210" s="366" t="s">
        <v>34</v>
      </c>
      <c r="I210" s="366" t="s">
        <v>34</v>
      </c>
      <c r="J210" s="366" t="s">
        <v>608</v>
      </c>
      <c r="K210" s="367" t="s">
        <v>48</v>
      </c>
      <c r="L210" s="368" t="s">
        <v>1421</v>
      </c>
      <c r="M210" s="368" t="s">
        <v>34</v>
      </c>
      <c r="N210" s="367">
        <v>267163</v>
      </c>
      <c r="O210" s="367" t="s">
        <v>1321</v>
      </c>
      <c r="P210" s="371">
        <v>40569</v>
      </c>
      <c r="Q210" s="372">
        <v>1202.714788</v>
      </c>
      <c r="R210" s="372">
        <v>1189.0436340912702</v>
      </c>
      <c r="S210" s="367">
        <v>31</v>
      </c>
      <c r="T210" s="369">
        <v>0.20131091844718552</v>
      </c>
      <c r="U210" s="369">
        <v>2.1191100484280256</v>
      </c>
      <c r="V210" s="369">
        <v>8.7951137134405499E-2</v>
      </c>
      <c r="W210" s="369">
        <v>0.78344686086738136</v>
      </c>
      <c r="X210" s="369">
        <v>0.17923720208554439</v>
      </c>
      <c r="Y210" s="369">
        <v>1.2153003359374834</v>
      </c>
      <c r="Z210" s="369">
        <v>-0.40413347147544509</v>
      </c>
      <c r="AA210" s="369">
        <v>-2.1740249161594054</v>
      </c>
      <c r="AB210" s="369">
        <v>0.44195355154782867</v>
      </c>
      <c r="AC210" s="373">
        <v>-5.5007229210185353E-2</v>
      </c>
      <c r="AD210" s="555">
        <v>12055107000116</v>
      </c>
      <c r="AE210" s="370" t="s">
        <v>1914</v>
      </c>
      <c r="AF210" s="370" t="s">
        <v>1816</v>
      </c>
      <c r="AG210" s="374" t="s">
        <v>1444</v>
      </c>
      <c r="AH210" s="374" t="s">
        <v>1796</v>
      </c>
      <c r="AI210" s="374">
        <v>5000</v>
      </c>
      <c r="AJ210" s="374">
        <v>1000</v>
      </c>
      <c r="AK210" s="374">
        <v>5000</v>
      </c>
      <c r="AL210" s="691">
        <v>1.85</v>
      </c>
      <c r="AM210" s="691">
        <v>20</v>
      </c>
      <c r="AN210" s="369" t="s">
        <v>1798</v>
      </c>
      <c r="AO210" s="367" t="s">
        <v>1324</v>
      </c>
      <c r="AP210" s="370" t="s">
        <v>1799</v>
      </c>
      <c r="AQ210" s="376" t="s">
        <v>659</v>
      </c>
      <c r="AR210" s="369">
        <v>4.6249999999999998E-3</v>
      </c>
      <c r="AS210" s="369">
        <v>4.6249999999999998E-3</v>
      </c>
      <c r="AT210" s="369" t="s">
        <v>1421</v>
      </c>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c r="BX210"/>
      <c r="BZ210"/>
    </row>
    <row r="211" spans="2:78" ht="18.75">
      <c r="B211" s="363" t="s">
        <v>1696</v>
      </c>
      <c r="C211" s="364">
        <v>12483948000124</v>
      </c>
      <c r="D211" s="365" t="s">
        <v>13</v>
      </c>
      <c r="E211" s="365" t="s">
        <v>615</v>
      </c>
      <c r="F211" s="365" t="s">
        <v>619</v>
      </c>
      <c r="G211" s="366" t="s">
        <v>34</v>
      </c>
      <c r="H211" s="366" t="s">
        <v>1338</v>
      </c>
      <c r="I211" s="366" t="s">
        <v>34</v>
      </c>
      <c r="J211" s="366" t="s">
        <v>611</v>
      </c>
      <c r="K211" s="367" t="s">
        <v>48</v>
      </c>
      <c r="L211" s="368" t="s">
        <v>1421</v>
      </c>
      <c r="M211" s="368" t="s">
        <v>1421</v>
      </c>
      <c r="N211" s="367">
        <v>267805</v>
      </c>
      <c r="O211" s="367" t="s">
        <v>1324</v>
      </c>
      <c r="P211" s="371">
        <v>40584</v>
      </c>
      <c r="Q211" s="372">
        <v>0</v>
      </c>
      <c r="R211" s="372">
        <v>84.903291367924481</v>
      </c>
      <c r="S211" s="367">
        <v>1</v>
      </c>
      <c r="T211" s="369">
        <v>0.13014438740346757</v>
      </c>
      <c r="U211" s="369">
        <v>1.3699717890142766</v>
      </c>
      <c r="V211" s="369">
        <v>0.15811222229841815</v>
      </c>
      <c r="W211" s="369">
        <v>1.4084243622133195</v>
      </c>
      <c r="X211" s="369">
        <v>0.2580750970860064</v>
      </c>
      <c r="Y211" s="369">
        <v>1.7498529799412519</v>
      </c>
      <c r="Z211" s="369">
        <v>0.33810591858672945</v>
      </c>
      <c r="AA211" s="369">
        <v>1.8188315078801247</v>
      </c>
      <c r="AB211" s="369">
        <v>3.7508844844238734E-2</v>
      </c>
      <c r="AC211" s="373">
        <v>1.2223902134061131</v>
      </c>
      <c r="AD211" s="555">
        <v>38452255000168</v>
      </c>
      <c r="AE211" s="370" t="s">
        <v>1889</v>
      </c>
      <c r="AF211" s="370" t="s">
        <v>1890</v>
      </c>
      <c r="AG211" s="374" t="s">
        <v>1448</v>
      </c>
      <c r="AH211" s="374" t="s">
        <v>1802</v>
      </c>
      <c r="AI211" s="374">
        <v>5000</v>
      </c>
      <c r="AJ211" s="374">
        <v>1000</v>
      </c>
      <c r="AK211" s="374">
        <v>5000</v>
      </c>
      <c r="AL211" s="691">
        <v>2.2999999999999998</v>
      </c>
      <c r="AM211" s="691">
        <v>0</v>
      </c>
      <c r="AN211" s="369" t="s">
        <v>1803</v>
      </c>
      <c r="AO211" s="367" t="s">
        <v>1324</v>
      </c>
      <c r="AP211" s="370" t="s">
        <v>1818</v>
      </c>
      <c r="AQ211" s="376" t="s">
        <v>1798</v>
      </c>
      <c r="AR211" s="369">
        <v>0</v>
      </c>
      <c r="AS211" s="369">
        <v>0</v>
      </c>
      <c r="AT211" s="369" t="s">
        <v>1421</v>
      </c>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c r="BX211"/>
      <c r="BZ211"/>
    </row>
    <row r="212" spans="2:78" ht="18.75">
      <c r="B212" s="363" t="s">
        <v>744</v>
      </c>
      <c r="C212" s="364">
        <v>13001211000190</v>
      </c>
      <c r="D212" s="365" t="s">
        <v>13</v>
      </c>
      <c r="E212" s="365" t="s">
        <v>615</v>
      </c>
      <c r="F212" s="365" t="s">
        <v>619</v>
      </c>
      <c r="G212" s="366" t="s">
        <v>34</v>
      </c>
      <c r="H212" s="366" t="s">
        <v>865</v>
      </c>
      <c r="I212" s="366" t="s">
        <v>34</v>
      </c>
      <c r="J212" s="366" t="s">
        <v>1421</v>
      </c>
      <c r="K212" s="367" t="s">
        <v>48</v>
      </c>
      <c r="L212" s="368" t="s">
        <v>1421</v>
      </c>
      <c r="M212" s="368" t="s">
        <v>34</v>
      </c>
      <c r="N212" s="367">
        <v>268127</v>
      </c>
      <c r="O212" s="367" t="s">
        <v>1321</v>
      </c>
      <c r="P212" s="371">
        <v>40590</v>
      </c>
      <c r="Q212" s="372">
        <v>126.99112599999999</v>
      </c>
      <c r="R212" s="372">
        <v>119.67612403968249</v>
      </c>
      <c r="S212" s="367">
        <v>1</v>
      </c>
      <c r="T212" s="369">
        <v>9.9210469875427254E-2</v>
      </c>
      <c r="U212" s="369">
        <v>1.0443442672854344</v>
      </c>
      <c r="V212" s="369">
        <v>9.5387450013380892E-2</v>
      </c>
      <c r="W212" s="369">
        <v>0.84968768698152042</v>
      </c>
      <c r="X212" s="369">
        <v>0.14186589901022773</v>
      </c>
      <c r="Y212" s="369">
        <v>0.9619078668886889</v>
      </c>
      <c r="Z212" s="369">
        <v>0.18408533233731927</v>
      </c>
      <c r="AA212" s="369">
        <v>0.99028199208471912</v>
      </c>
      <c r="AB212" s="369">
        <v>6.9640714729335126E-2</v>
      </c>
      <c r="AC212" s="373">
        <v>-0.24230548892059867</v>
      </c>
      <c r="AD212" s="555">
        <v>0</v>
      </c>
      <c r="AE212" s="370" t="s">
        <v>1914</v>
      </c>
      <c r="AF212" s="370" t="s">
        <v>1816</v>
      </c>
      <c r="AG212" s="374" t="s">
        <v>1444</v>
      </c>
      <c r="AH212" s="374" t="s">
        <v>1802</v>
      </c>
      <c r="AI212" s="374">
        <v>5000</v>
      </c>
      <c r="AJ212" s="374">
        <v>1000</v>
      </c>
      <c r="AK212" s="374">
        <v>5000</v>
      </c>
      <c r="AL212" s="691">
        <v>2</v>
      </c>
      <c r="AM212" s="691">
        <v>20</v>
      </c>
      <c r="AN212" s="369" t="s">
        <v>1803</v>
      </c>
      <c r="AO212" s="367" t="s">
        <v>1324</v>
      </c>
      <c r="AP212" s="370" t="s">
        <v>1818</v>
      </c>
      <c r="AQ212" s="376" t="s">
        <v>664</v>
      </c>
      <c r="AR212" s="369">
        <v>4.0000000000000001E-3</v>
      </c>
      <c r="AS212" s="369">
        <v>4.0000000000000001E-3</v>
      </c>
      <c r="AT212" s="369" t="s">
        <v>1421</v>
      </c>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c r="BX212"/>
      <c r="BZ212"/>
    </row>
    <row r="213" spans="2:78" ht="18.75">
      <c r="B213" s="363" t="s">
        <v>1200</v>
      </c>
      <c r="C213" s="364">
        <v>12839769000187</v>
      </c>
      <c r="D213" s="365" t="s">
        <v>13</v>
      </c>
      <c r="E213" s="365" t="s">
        <v>615</v>
      </c>
      <c r="F213" s="365" t="s">
        <v>619</v>
      </c>
      <c r="G213" s="366" t="s">
        <v>34</v>
      </c>
      <c r="H213" s="366" t="s">
        <v>1337</v>
      </c>
      <c r="I213" s="366" t="s">
        <v>34</v>
      </c>
      <c r="J213" s="366" t="s">
        <v>1421</v>
      </c>
      <c r="K213" s="367" t="s">
        <v>48</v>
      </c>
      <c r="L213" s="368" t="s">
        <v>1421</v>
      </c>
      <c r="M213" s="368" t="s">
        <v>1418</v>
      </c>
      <c r="N213" s="367">
        <v>268471</v>
      </c>
      <c r="O213" s="367" t="s">
        <v>1321</v>
      </c>
      <c r="P213" s="371">
        <v>40599</v>
      </c>
      <c r="Q213" s="372">
        <v>22.628481000000001</v>
      </c>
      <c r="R213" s="372">
        <v>25.093985952191208</v>
      </c>
      <c r="S213" s="367">
        <v>1</v>
      </c>
      <c r="T213" s="369">
        <v>9.5360808243736495E-2</v>
      </c>
      <c r="U213" s="369">
        <v>1.0038206001654917</v>
      </c>
      <c r="V213" s="369">
        <v>8.8895112966946854E-2</v>
      </c>
      <c r="W213" s="369">
        <v>0.7918555628675501</v>
      </c>
      <c r="X213" s="369">
        <v>0.11795938068064626</v>
      </c>
      <c r="Y213" s="369">
        <v>0.79981205519905108</v>
      </c>
      <c r="Z213" s="369">
        <v>8.9942268293605965E-2</v>
      </c>
      <c r="AA213" s="369">
        <v>0.48384196333036011</v>
      </c>
      <c r="AB213" s="369">
        <v>1.4318444725676369E-2</v>
      </c>
      <c r="AC213" s="373">
        <v>-1.6319275539614682</v>
      </c>
      <c r="AD213" s="555">
        <v>0</v>
      </c>
      <c r="AE213" s="370" t="s">
        <v>1831</v>
      </c>
      <c r="AF213" s="370" t="s">
        <v>1841</v>
      </c>
      <c r="AG213" s="374" t="s">
        <v>719</v>
      </c>
      <c r="AH213" s="374" t="s">
        <v>1802</v>
      </c>
      <c r="AI213" s="374">
        <v>5000</v>
      </c>
      <c r="AJ213" s="374">
        <v>2500</v>
      </c>
      <c r="AK213" s="374">
        <v>2500</v>
      </c>
      <c r="AL213" s="691">
        <v>1</v>
      </c>
      <c r="AM213" s="691">
        <v>20</v>
      </c>
      <c r="AN213" s="369" t="s">
        <v>1803</v>
      </c>
      <c r="AO213" s="367" t="s">
        <v>1324</v>
      </c>
      <c r="AP213" s="370" t="s">
        <v>1818</v>
      </c>
      <c r="AQ213" s="376" t="s">
        <v>664</v>
      </c>
      <c r="AR213" s="369">
        <v>3.5999999999999999E-3</v>
      </c>
      <c r="AS213" s="369">
        <v>3.5999999999999999E-3</v>
      </c>
      <c r="AT213" s="369" t="s">
        <v>1421</v>
      </c>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c r="BX213"/>
      <c r="BZ213"/>
    </row>
    <row r="214" spans="2:78" ht="18.75">
      <c r="B214" s="363" t="s">
        <v>1143</v>
      </c>
      <c r="C214" s="364">
        <v>11451917000129</v>
      </c>
      <c r="D214" s="365" t="s">
        <v>14</v>
      </c>
      <c r="E214" s="365" t="s">
        <v>607</v>
      </c>
      <c r="F214" s="365" t="s">
        <v>1421</v>
      </c>
      <c r="G214" s="366" t="s">
        <v>1421</v>
      </c>
      <c r="H214" s="366" t="s">
        <v>34</v>
      </c>
      <c r="I214" s="366" t="s">
        <v>34</v>
      </c>
      <c r="J214" s="366" t="s">
        <v>608</v>
      </c>
      <c r="K214" s="367" t="s">
        <v>48</v>
      </c>
      <c r="L214" s="368" t="s">
        <v>1421</v>
      </c>
      <c r="M214" s="368" t="s">
        <v>34</v>
      </c>
      <c r="N214" s="367">
        <v>268755</v>
      </c>
      <c r="O214" s="367" t="s">
        <v>1321</v>
      </c>
      <c r="P214" s="371">
        <v>40601</v>
      </c>
      <c r="Q214" s="372">
        <v>159.344573</v>
      </c>
      <c r="R214" s="372">
        <v>159.85750127777783</v>
      </c>
      <c r="S214" s="367">
        <v>4</v>
      </c>
      <c r="T214" s="369">
        <v>2.5197771731440444E-2</v>
      </c>
      <c r="U214" s="369">
        <v>0.26524567910160274</v>
      </c>
      <c r="V214" s="369">
        <v>-8.0211543073694047E-2</v>
      </c>
      <c r="W214" s="369">
        <v>-0.71450448139608491</v>
      </c>
      <c r="X214" s="369">
        <v>0.17685009930332729</v>
      </c>
      <c r="Y214" s="369">
        <v>1.1991148187603007</v>
      </c>
      <c r="Z214" s="369">
        <v>0.1912810333388264</v>
      </c>
      <c r="AA214" s="369">
        <v>1.0289910680971477</v>
      </c>
      <c r="AB214" s="369">
        <v>0.31268593678309836</v>
      </c>
      <c r="AC214" s="373">
        <v>-0.61554837578723565</v>
      </c>
      <c r="AD214" s="555">
        <v>0</v>
      </c>
      <c r="AE214" s="370" t="s">
        <v>1915</v>
      </c>
      <c r="AF214" s="370" t="s">
        <v>1839</v>
      </c>
      <c r="AG214" s="374" t="s">
        <v>59</v>
      </c>
      <c r="AH214" s="374" t="s">
        <v>1802</v>
      </c>
      <c r="AI214" s="374">
        <v>1000</v>
      </c>
      <c r="AJ214" s="374">
        <v>1000</v>
      </c>
      <c r="AK214" s="374">
        <v>1000</v>
      </c>
      <c r="AL214" s="691">
        <v>2</v>
      </c>
      <c r="AM214" s="691">
        <v>20</v>
      </c>
      <c r="AN214" s="369" t="s">
        <v>666</v>
      </c>
      <c r="AO214" s="367" t="s">
        <v>1324</v>
      </c>
      <c r="AP214" s="370" t="s">
        <v>1799</v>
      </c>
      <c r="AQ214" s="376" t="s">
        <v>665</v>
      </c>
      <c r="AR214" s="369">
        <v>5.5560000000000002E-3</v>
      </c>
      <c r="AS214" s="369">
        <v>5.5560000000000002E-3</v>
      </c>
      <c r="AT214" s="369" t="s">
        <v>1421</v>
      </c>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c r="BX214"/>
      <c r="BZ214"/>
    </row>
    <row r="215" spans="2:78" ht="18.75">
      <c r="B215" s="363" t="s">
        <v>937</v>
      </c>
      <c r="C215" s="364">
        <v>10941848000179</v>
      </c>
      <c r="D215" s="365" t="s">
        <v>13</v>
      </c>
      <c r="E215" s="365" t="s">
        <v>615</v>
      </c>
      <c r="F215" s="365" t="s">
        <v>619</v>
      </c>
      <c r="G215" s="366" t="s">
        <v>34</v>
      </c>
      <c r="H215" s="366" t="s">
        <v>1337</v>
      </c>
      <c r="I215" s="366" t="s">
        <v>34</v>
      </c>
      <c r="J215" s="366" t="s">
        <v>1421</v>
      </c>
      <c r="K215" s="367" t="s">
        <v>48</v>
      </c>
      <c r="L215" s="368" t="s">
        <v>1421</v>
      </c>
      <c r="M215" s="368" t="s">
        <v>1418</v>
      </c>
      <c r="N215" s="367">
        <v>269026</v>
      </c>
      <c r="O215" s="367" t="s">
        <v>1321</v>
      </c>
      <c r="P215" s="371">
        <v>40606</v>
      </c>
      <c r="Q215" s="372">
        <v>303.86007999999998</v>
      </c>
      <c r="R215" s="372">
        <v>407.25873028112449</v>
      </c>
      <c r="S215" s="367">
        <v>1</v>
      </c>
      <c r="T215" s="369">
        <v>0.1623467013370703</v>
      </c>
      <c r="U215" s="369">
        <v>1.708951152705543</v>
      </c>
      <c r="V215" s="369">
        <v>0.17836750540277424</v>
      </c>
      <c r="W215" s="369">
        <v>1.5888533877054771</v>
      </c>
      <c r="X215" s="369">
        <v>0.24442922406894407</v>
      </c>
      <c r="Y215" s="369">
        <v>1.6573284712520284</v>
      </c>
      <c r="Z215" s="369">
        <v>0.29028154674193529</v>
      </c>
      <c r="AA215" s="369">
        <v>1.5615616123412395</v>
      </c>
      <c r="AB215" s="369">
        <v>2.8978265226320354E-2</v>
      </c>
      <c r="AC215" s="373">
        <v>2.2812175760638498</v>
      </c>
      <c r="AD215" s="555">
        <v>0</v>
      </c>
      <c r="AE215" s="370" t="s">
        <v>1827</v>
      </c>
      <c r="AF215" s="370" t="s">
        <v>1827</v>
      </c>
      <c r="AG215" s="374" t="s">
        <v>469</v>
      </c>
      <c r="AH215" s="374" t="s">
        <v>1796</v>
      </c>
      <c r="AI215" s="374">
        <v>1000</v>
      </c>
      <c r="AJ215" s="374">
        <v>1000</v>
      </c>
      <c r="AK215" s="374">
        <v>1000</v>
      </c>
      <c r="AL215" s="691">
        <v>1</v>
      </c>
      <c r="AM215" s="691">
        <v>0</v>
      </c>
      <c r="AN215" s="369" t="s">
        <v>1803</v>
      </c>
      <c r="AO215" s="367" t="s">
        <v>1324</v>
      </c>
      <c r="AP215" s="370" t="s">
        <v>1818</v>
      </c>
      <c r="AQ215" s="376" t="s">
        <v>668</v>
      </c>
      <c r="AR215" s="369">
        <v>2.66666666666667E-3</v>
      </c>
      <c r="AS215" s="369">
        <v>2.66666666666667E-3</v>
      </c>
      <c r="AT215" s="369" t="s">
        <v>1421</v>
      </c>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c r="BX215"/>
      <c r="BZ215"/>
    </row>
    <row r="216" spans="2:78" ht="18.75">
      <c r="B216" s="363" t="s">
        <v>1271</v>
      </c>
      <c r="C216" s="364">
        <v>13060032000124</v>
      </c>
      <c r="D216" s="365" t="s">
        <v>11</v>
      </c>
      <c r="E216" s="365" t="s">
        <v>661</v>
      </c>
      <c r="F216" s="365" t="s">
        <v>672</v>
      </c>
      <c r="G216" s="366" t="s">
        <v>738</v>
      </c>
      <c r="H216" s="366" t="s">
        <v>34</v>
      </c>
      <c r="I216" s="366" t="s">
        <v>1421</v>
      </c>
      <c r="J216" s="366" t="s">
        <v>608</v>
      </c>
      <c r="K216" s="367" t="s">
        <v>48</v>
      </c>
      <c r="L216" s="368" t="s">
        <v>1421</v>
      </c>
      <c r="M216" s="368" t="s">
        <v>34</v>
      </c>
      <c r="N216" s="367">
        <v>270148</v>
      </c>
      <c r="O216" s="367" t="s">
        <v>1321</v>
      </c>
      <c r="P216" s="371">
        <v>40625</v>
      </c>
      <c r="Q216" s="372">
        <v>181.158728</v>
      </c>
      <c r="R216" s="372">
        <v>181.05200188095236</v>
      </c>
      <c r="S216" s="367">
        <v>1</v>
      </c>
      <c r="T216" s="369">
        <v>6.2075782925767209E-2</v>
      </c>
      <c r="U216" s="369">
        <v>0.65344401772495742</v>
      </c>
      <c r="V216" s="369">
        <v>6.5074322537543638E-2</v>
      </c>
      <c r="W216" s="369">
        <v>0.57966588467412039</v>
      </c>
      <c r="X216" s="369">
        <v>3.4893470562660456E-2</v>
      </c>
      <c r="Y216" s="369">
        <v>0.23659176779933691</v>
      </c>
      <c r="Z216" s="369">
        <v>7.1682376719875318E-2</v>
      </c>
      <c r="AA216" s="369">
        <v>0.38561337785158567</v>
      </c>
      <c r="AB216" s="369">
        <v>5.3997981741041423E-2</v>
      </c>
      <c r="AC216" s="373">
        <v>-0.87387441874042648</v>
      </c>
      <c r="AD216" s="555">
        <v>10342116000162</v>
      </c>
      <c r="AE216" s="370" t="s">
        <v>1827</v>
      </c>
      <c r="AF216" s="370" t="s">
        <v>1827</v>
      </c>
      <c r="AG216" s="374" t="s">
        <v>469</v>
      </c>
      <c r="AH216" s="374" t="s">
        <v>1802</v>
      </c>
      <c r="AI216" s="374">
        <v>100</v>
      </c>
      <c r="AJ216" s="374">
        <v>100</v>
      </c>
      <c r="AK216" s="374">
        <v>100</v>
      </c>
      <c r="AL216" s="691">
        <v>0.35</v>
      </c>
      <c r="AM216" s="691">
        <v>0</v>
      </c>
      <c r="AN216" s="369" t="s">
        <v>633</v>
      </c>
      <c r="AO216" s="367" t="s">
        <v>1324</v>
      </c>
      <c r="AP216" s="370" t="s">
        <v>1804</v>
      </c>
      <c r="AQ216" s="376" t="s">
        <v>676</v>
      </c>
      <c r="AR216" s="369">
        <v>1.16666666666667E-3</v>
      </c>
      <c r="AS216" s="369">
        <v>1.16666666666667E-3</v>
      </c>
      <c r="AT216" s="369" t="s">
        <v>1421</v>
      </c>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c r="BX216"/>
      <c r="BZ216"/>
    </row>
    <row r="217" spans="2:78" ht="18.75">
      <c r="B217" s="363" t="s">
        <v>936</v>
      </c>
      <c r="C217" s="364">
        <v>10459361000154</v>
      </c>
      <c r="D217" s="365" t="s">
        <v>13</v>
      </c>
      <c r="E217" s="365" t="s">
        <v>616</v>
      </c>
      <c r="F217" s="365" t="s">
        <v>617</v>
      </c>
      <c r="G217" s="366" t="s">
        <v>34</v>
      </c>
      <c r="H217" s="366" t="s">
        <v>865</v>
      </c>
      <c r="I217" s="366" t="s">
        <v>34</v>
      </c>
      <c r="J217" s="366" t="s">
        <v>608</v>
      </c>
      <c r="K217" s="367" t="s">
        <v>48</v>
      </c>
      <c r="L217" s="368" t="s">
        <v>1421</v>
      </c>
      <c r="M217" s="368" t="s">
        <v>1418</v>
      </c>
      <c r="N217" s="367">
        <v>270369</v>
      </c>
      <c r="O217" s="367" t="s">
        <v>1321</v>
      </c>
      <c r="P217" s="371">
        <v>40629</v>
      </c>
      <c r="Q217" s="372">
        <v>130.59191899999999</v>
      </c>
      <c r="R217" s="372">
        <v>220.62039174297206</v>
      </c>
      <c r="S217" s="367">
        <v>1</v>
      </c>
      <c r="T217" s="369">
        <v>0.11234267663732966</v>
      </c>
      <c r="U217" s="369">
        <v>1.1825811375050832</v>
      </c>
      <c r="V217" s="369">
        <v>7.0345320762814634E-2</v>
      </c>
      <c r="W217" s="369">
        <v>0.62661862625056408</v>
      </c>
      <c r="X217" s="369">
        <v>0.12718387284021149</v>
      </c>
      <c r="Y217" s="369">
        <v>0.86235782298570651</v>
      </c>
      <c r="Z217" s="369">
        <v>0.19414175513444687</v>
      </c>
      <c r="AA217" s="369">
        <v>1.0443802424686079</v>
      </c>
      <c r="AB217" s="369">
        <v>5.865259340078937E-2</v>
      </c>
      <c r="AC217" s="373">
        <v>-0.71465649260231379</v>
      </c>
      <c r="AD217" s="555">
        <v>0</v>
      </c>
      <c r="AE217" s="370" t="s">
        <v>1827</v>
      </c>
      <c r="AF217" s="370" t="s">
        <v>1827</v>
      </c>
      <c r="AG217" s="374" t="s">
        <v>469</v>
      </c>
      <c r="AH217" s="374" t="s">
        <v>1796</v>
      </c>
      <c r="AI217" s="374">
        <v>1000</v>
      </c>
      <c r="AJ217" s="374">
        <v>1000</v>
      </c>
      <c r="AK217" s="374">
        <v>1000</v>
      </c>
      <c r="AL217" s="691">
        <v>1</v>
      </c>
      <c r="AM217" s="691">
        <v>0</v>
      </c>
      <c r="AN217" s="369" t="s">
        <v>1803</v>
      </c>
      <c r="AO217" s="367" t="s">
        <v>1324</v>
      </c>
      <c r="AP217" s="370" t="s">
        <v>1818</v>
      </c>
      <c r="AQ217" s="376" t="s">
        <v>668</v>
      </c>
      <c r="AR217" s="369">
        <v>2.66666666666667E-3</v>
      </c>
      <c r="AS217" s="369">
        <v>2.66666666666667E-3</v>
      </c>
      <c r="AT217" s="369" t="s">
        <v>1421</v>
      </c>
      <c r="AW217" s="198"/>
      <c r="AX217" s="198"/>
      <c r="AY217" s="184"/>
      <c r="AZ217" s="184"/>
      <c r="BA217" s="184"/>
      <c r="BB217" s="186"/>
      <c r="BC217" s="184"/>
      <c r="BD217" s="184"/>
      <c r="BE217" s="184"/>
      <c r="BF217" s="184"/>
      <c r="BG217" s="186"/>
      <c r="BH217" s="186"/>
      <c r="BI217" s="199"/>
      <c r="BJ217" s="199"/>
      <c r="BK217" s="199"/>
      <c r="BL217" s="186"/>
      <c r="BM217" s="186"/>
      <c r="BN217" s="186"/>
      <c r="BO217" s="186"/>
      <c r="BP217" s="186"/>
      <c r="BQ217" s="186"/>
      <c r="BR217" s="186"/>
      <c r="BS217" s="186"/>
      <c r="BT217" s="187"/>
      <c r="BU217" s="188"/>
      <c r="BV217" s="189"/>
      <c r="BW217" s="185"/>
      <c r="BX217"/>
      <c r="BZ217"/>
    </row>
    <row r="218" spans="2:78" ht="18.75">
      <c r="B218" s="363" t="s">
        <v>1256</v>
      </c>
      <c r="C218" s="364">
        <v>12287682000144</v>
      </c>
      <c r="D218" s="365" t="s">
        <v>14</v>
      </c>
      <c r="E218" s="365" t="s">
        <v>607</v>
      </c>
      <c r="F218" s="365" t="s">
        <v>1421</v>
      </c>
      <c r="G218" s="366" t="s">
        <v>1421</v>
      </c>
      <c r="H218" s="366" t="s">
        <v>34</v>
      </c>
      <c r="I218" s="366" t="s">
        <v>34</v>
      </c>
      <c r="J218" s="366" t="s">
        <v>608</v>
      </c>
      <c r="K218" s="367" t="s">
        <v>48</v>
      </c>
      <c r="L218" s="368" t="s">
        <v>1421</v>
      </c>
      <c r="M218" s="368" t="s">
        <v>34</v>
      </c>
      <c r="N218" s="367">
        <v>270466</v>
      </c>
      <c r="O218" s="367" t="s">
        <v>1321</v>
      </c>
      <c r="P218" s="371">
        <v>40632</v>
      </c>
      <c r="Q218" s="372">
        <v>86.474912000000003</v>
      </c>
      <c r="R218" s="372">
        <v>98.2037837936508</v>
      </c>
      <c r="S218" s="367">
        <v>2</v>
      </c>
      <c r="T218" s="369">
        <v>0.13319441372757668</v>
      </c>
      <c r="U218" s="369">
        <v>1.402078052704516</v>
      </c>
      <c r="V218" s="369">
        <v>5.8238594075601835E-2</v>
      </c>
      <c r="W218" s="369">
        <v>0.51877491521381613</v>
      </c>
      <c r="X218" s="369">
        <v>0.2027221223325415</v>
      </c>
      <c r="Y218" s="369">
        <v>1.3745375430214166</v>
      </c>
      <c r="Z218" s="369">
        <v>0.17501865968232488</v>
      </c>
      <c r="AA218" s="369">
        <v>0.94150807542135617</v>
      </c>
      <c r="AB218" s="369">
        <v>0.18884277112335349</v>
      </c>
      <c r="AC218" s="373">
        <v>-0.286074934442485</v>
      </c>
      <c r="AD218" s="555">
        <v>0</v>
      </c>
      <c r="AE218" s="370" t="s">
        <v>1916</v>
      </c>
      <c r="AF218" s="370" t="s">
        <v>1841</v>
      </c>
      <c r="AG218" s="374" t="s">
        <v>719</v>
      </c>
      <c r="AH218" s="374" t="s">
        <v>1802</v>
      </c>
      <c r="AI218" s="374">
        <v>500</v>
      </c>
      <c r="AJ218" s="374">
        <v>500</v>
      </c>
      <c r="AK218" s="374">
        <v>500</v>
      </c>
      <c r="AL218" s="691">
        <v>2.97</v>
      </c>
      <c r="AM218" s="691">
        <v>0</v>
      </c>
      <c r="AN218" s="369" t="s">
        <v>1807</v>
      </c>
      <c r="AO218" s="367" t="s">
        <v>1324</v>
      </c>
      <c r="AP218" s="370" t="s">
        <v>1799</v>
      </c>
      <c r="AQ218" s="376" t="s">
        <v>667</v>
      </c>
      <c r="AR218" s="369">
        <v>7.4174999999999996E-3</v>
      </c>
      <c r="AS218" s="369">
        <v>7.4174999999999996E-3</v>
      </c>
      <c r="AT218" s="369" t="s">
        <v>1421</v>
      </c>
      <c r="AW218" s="198"/>
      <c r="AX218" s="198"/>
      <c r="AY218" s="184"/>
      <c r="AZ218" s="184"/>
      <c r="BA218" s="184"/>
      <c r="BB218" s="186"/>
      <c r="BC218" s="184"/>
      <c r="BD218" s="184"/>
      <c r="BE218" s="184"/>
      <c r="BF218" s="184"/>
      <c r="BG218" s="186"/>
      <c r="BH218" s="186"/>
      <c r="BI218" s="199"/>
      <c r="BJ218" s="199"/>
      <c r="BK218" s="199"/>
      <c r="BL218" s="218"/>
      <c r="BM218" s="186"/>
      <c r="BN218" s="186"/>
      <c r="BO218" s="186"/>
      <c r="BP218" s="186"/>
      <c r="BQ218" s="186"/>
      <c r="BR218" s="186"/>
      <c r="BS218" s="186"/>
      <c r="BT218" s="187"/>
      <c r="BU218" s="188"/>
      <c r="BV218" s="189"/>
      <c r="BW218" s="185"/>
      <c r="BX218"/>
      <c r="BZ218"/>
    </row>
    <row r="219" spans="2:78" ht="18.75">
      <c r="B219" s="363" t="s">
        <v>432</v>
      </c>
      <c r="C219" s="364">
        <v>12440825000106</v>
      </c>
      <c r="D219" s="365" t="s">
        <v>13</v>
      </c>
      <c r="E219" s="365" t="s">
        <v>615</v>
      </c>
      <c r="F219" s="365" t="s">
        <v>619</v>
      </c>
      <c r="G219" s="366" t="s">
        <v>34</v>
      </c>
      <c r="H219" s="366" t="s">
        <v>1337</v>
      </c>
      <c r="I219" s="366" t="s">
        <v>34</v>
      </c>
      <c r="J219" s="366" t="s">
        <v>1421</v>
      </c>
      <c r="K219" s="367" t="s">
        <v>48</v>
      </c>
      <c r="L219" s="368" t="s">
        <v>1421</v>
      </c>
      <c r="M219" s="368" t="s">
        <v>1418</v>
      </c>
      <c r="N219" s="367">
        <v>270679</v>
      </c>
      <c r="O219" s="367" t="s">
        <v>1321</v>
      </c>
      <c r="P219" s="371">
        <v>40635</v>
      </c>
      <c r="Q219" s="372">
        <v>540.59784400000001</v>
      </c>
      <c r="R219" s="372">
        <v>572.88024904761937</v>
      </c>
      <c r="S219" s="367">
        <v>1</v>
      </c>
      <c r="T219" s="369">
        <v>9.5392645378550966E-2</v>
      </c>
      <c r="U219" s="369">
        <v>1.0041557354518382</v>
      </c>
      <c r="V219" s="369">
        <v>0.10889324097813446</v>
      </c>
      <c r="W219" s="369">
        <v>0.9699939147304284</v>
      </c>
      <c r="X219" s="369">
        <v>0.13391282671338556</v>
      </c>
      <c r="Y219" s="369">
        <v>0.90798283725407991</v>
      </c>
      <c r="Z219" s="369">
        <v>0.17421172540839591</v>
      </c>
      <c r="AA219" s="369">
        <v>0.93716719464545839</v>
      </c>
      <c r="AB219" s="369">
        <v>7.2620479304847428E-3</v>
      </c>
      <c r="AC219" s="373">
        <v>-0.46385489310493472</v>
      </c>
      <c r="AD219" s="555">
        <v>0</v>
      </c>
      <c r="AE219" s="370" t="s">
        <v>1917</v>
      </c>
      <c r="AF219" s="370" t="s">
        <v>1841</v>
      </c>
      <c r="AG219" s="374" t="s">
        <v>719</v>
      </c>
      <c r="AH219" s="374" t="s">
        <v>1802</v>
      </c>
      <c r="AI219" s="374">
        <v>500</v>
      </c>
      <c r="AJ219" s="374">
        <v>0</v>
      </c>
      <c r="AK219" s="374">
        <v>500</v>
      </c>
      <c r="AL219" s="691">
        <v>2</v>
      </c>
      <c r="AM219" s="691">
        <v>20</v>
      </c>
      <c r="AN219" s="369" t="s">
        <v>1803</v>
      </c>
      <c r="AO219" s="367" t="s">
        <v>1324</v>
      </c>
      <c r="AP219" s="370" t="s">
        <v>1818</v>
      </c>
      <c r="AQ219" s="376" t="s">
        <v>688</v>
      </c>
      <c r="AR219" s="369">
        <v>1.92E-3</v>
      </c>
      <c r="AS219" s="369">
        <v>1.92E-3</v>
      </c>
      <c r="AT219" s="369" t="s">
        <v>1421</v>
      </c>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c r="BX219"/>
      <c r="BZ219"/>
    </row>
    <row r="220" spans="2:78" ht="18.75">
      <c r="B220" s="363" t="s">
        <v>1011</v>
      </c>
      <c r="C220" s="364">
        <v>13106980000153</v>
      </c>
      <c r="D220" s="365" t="s">
        <v>14</v>
      </c>
      <c r="E220" s="365" t="s">
        <v>607</v>
      </c>
      <c r="F220" s="365" t="s">
        <v>1421</v>
      </c>
      <c r="G220" s="366" t="s">
        <v>1421</v>
      </c>
      <c r="H220" s="366" t="s">
        <v>34</v>
      </c>
      <c r="I220" s="366" t="s">
        <v>34</v>
      </c>
      <c r="J220" s="366" t="s">
        <v>608</v>
      </c>
      <c r="K220" s="367" t="s">
        <v>48</v>
      </c>
      <c r="L220" s="368" t="s">
        <v>1421</v>
      </c>
      <c r="M220" s="368" t="s">
        <v>1418</v>
      </c>
      <c r="N220" s="367">
        <v>271012</v>
      </c>
      <c r="O220" s="367" t="s">
        <v>1321</v>
      </c>
      <c r="P220" s="371">
        <v>40635</v>
      </c>
      <c r="Q220" s="372">
        <v>117.160757</v>
      </c>
      <c r="R220" s="372">
        <v>125.50010351190477</v>
      </c>
      <c r="S220" s="367">
        <v>2</v>
      </c>
      <c r="T220" s="369">
        <v>1.6725158169120125E-2</v>
      </c>
      <c r="U220" s="369">
        <v>0.17605826356124327</v>
      </c>
      <c r="V220" s="369">
        <v>-0.10126129110163551</v>
      </c>
      <c r="W220" s="369">
        <v>-0.90201040288676737</v>
      </c>
      <c r="X220" s="369">
        <v>-1.0678062576695457E-2</v>
      </c>
      <c r="Y220" s="369">
        <v>-7.2401559975400154E-2</v>
      </c>
      <c r="Z220" s="369">
        <v>0.14860435740293365</v>
      </c>
      <c r="AA220" s="369">
        <v>0.79941306139366541</v>
      </c>
      <c r="AB220" s="369">
        <v>0.23761347815015485</v>
      </c>
      <c r="AC220" s="373">
        <v>-0.89861513836919837</v>
      </c>
      <c r="AD220" s="555">
        <v>13136966000100</v>
      </c>
      <c r="AE220" s="370" t="s">
        <v>1828</v>
      </c>
      <c r="AF220" s="370" t="s">
        <v>1795</v>
      </c>
      <c r="AG220" s="374" t="s">
        <v>1445</v>
      </c>
      <c r="AH220" s="374" t="s">
        <v>1796</v>
      </c>
      <c r="AI220" s="374">
        <v>100000</v>
      </c>
      <c r="AJ220" s="374">
        <v>50000</v>
      </c>
      <c r="AK220" s="374">
        <v>100000</v>
      </c>
      <c r="AL220" s="691">
        <v>1.85</v>
      </c>
      <c r="AM220" s="691">
        <v>20</v>
      </c>
      <c r="AN220" s="369" t="s">
        <v>1797</v>
      </c>
      <c r="AO220" s="367" t="s">
        <v>1324</v>
      </c>
      <c r="AP220" s="370" t="s">
        <v>1799</v>
      </c>
      <c r="AQ220" s="376" t="s">
        <v>659</v>
      </c>
      <c r="AR220" s="369">
        <v>2.46666666666667E-3</v>
      </c>
      <c r="AS220" s="369">
        <v>2.46666666666667E-3</v>
      </c>
      <c r="AT220" s="369" t="s">
        <v>1421</v>
      </c>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c r="BX220"/>
      <c r="BZ220"/>
    </row>
    <row r="221" spans="2:78" ht="18.75">
      <c r="B221" s="363" t="s">
        <v>896</v>
      </c>
      <c r="C221" s="364">
        <v>13106979000129</v>
      </c>
      <c r="D221" s="365" t="s">
        <v>13</v>
      </c>
      <c r="E221" s="365" t="s">
        <v>615</v>
      </c>
      <c r="F221" s="365" t="s">
        <v>619</v>
      </c>
      <c r="G221" s="366" t="s">
        <v>34</v>
      </c>
      <c r="H221" s="366" t="s">
        <v>1338</v>
      </c>
      <c r="I221" s="366" t="s">
        <v>34</v>
      </c>
      <c r="J221" s="366" t="s">
        <v>1421</v>
      </c>
      <c r="K221" s="367" t="s">
        <v>48</v>
      </c>
      <c r="L221" s="368" t="s">
        <v>1421</v>
      </c>
      <c r="M221" s="368" t="s">
        <v>34</v>
      </c>
      <c r="N221" s="367">
        <v>271020</v>
      </c>
      <c r="O221" s="367" t="s">
        <v>1321</v>
      </c>
      <c r="P221" s="371">
        <v>40635</v>
      </c>
      <c r="Q221" s="372">
        <v>120.832374</v>
      </c>
      <c r="R221" s="372">
        <v>168.65795340873012</v>
      </c>
      <c r="S221" s="367">
        <v>1</v>
      </c>
      <c r="T221" s="369">
        <v>0.11607908691611035</v>
      </c>
      <c r="U221" s="369">
        <v>1.2219126582585946</v>
      </c>
      <c r="V221" s="369">
        <v>8.0716498191776731E-2</v>
      </c>
      <c r="W221" s="369">
        <v>0.71900249603273747</v>
      </c>
      <c r="X221" s="369">
        <v>9.5230786526739442E-2</v>
      </c>
      <c r="Y221" s="369">
        <v>0.64570304329064976</v>
      </c>
      <c r="Z221" s="369">
        <v>0.12091199514947326</v>
      </c>
      <c r="AA221" s="369">
        <v>0.65044275881878189</v>
      </c>
      <c r="AB221" s="369">
        <v>7.8121970840806979E-2</v>
      </c>
      <c r="AC221" s="373">
        <v>-0.4037952308852657</v>
      </c>
      <c r="AD221" s="555">
        <v>9720565000118</v>
      </c>
      <c r="AE221" s="370" t="s">
        <v>1918</v>
      </c>
      <c r="AF221" s="370" t="s">
        <v>1795</v>
      </c>
      <c r="AG221" s="374" t="s">
        <v>1445</v>
      </c>
      <c r="AH221" s="374" t="s">
        <v>1802</v>
      </c>
      <c r="AI221" s="374">
        <v>20000</v>
      </c>
      <c r="AJ221" s="374">
        <v>5000</v>
      </c>
      <c r="AK221" s="374">
        <v>5000</v>
      </c>
      <c r="AL221" s="691">
        <v>1.85</v>
      </c>
      <c r="AM221" s="691">
        <v>20</v>
      </c>
      <c r="AN221" s="369" t="s">
        <v>1803</v>
      </c>
      <c r="AO221" s="367" t="s">
        <v>1324</v>
      </c>
      <c r="AP221" s="370" t="s">
        <v>1818</v>
      </c>
      <c r="AQ221" s="376" t="s">
        <v>664</v>
      </c>
      <c r="AR221" s="369">
        <v>6.8250000000000003E-3</v>
      </c>
      <c r="AS221" s="369">
        <v>6.8250000000000003E-3</v>
      </c>
      <c r="AT221" s="369" t="s">
        <v>1421</v>
      </c>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c r="BX221"/>
      <c r="BZ221"/>
    </row>
    <row r="222" spans="2:78" ht="18.75">
      <c r="B222" s="363" t="s">
        <v>322</v>
      </c>
      <c r="C222" s="364">
        <v>13106983000197</v>
      </c>
      <c r="D222" s="365" t="s">
        <v>14</v>
      </c>
      <c r="E222" s="365" t="s">
        <v>607</v>
      </c>
      <c r="F222" s="365" t="s">
        <v>1421</v>
      </c>
      <c r="G222" s="366" t="s">
        <v>1421</v>
      </c>
      <c r="H222" s="366" t="s">
        <v>34</v>
      </c>
      <c r="I222" s="366" t="s">
        <v>34</v>
      </c>
      <c r="J222" s="366" t="s">
        <v>608</v>
      </c>
      <c r="K222" s="367" t="s">
        <v>48</v>
      </c>
      <c r="L222" s="368" t="s">
        <v>1421</v>
      </c>
      <c r="M222" s="368" t="s">
        <v>34</v>
      </c>
      <c r="N222" s="367">
        <v>271063</v>
      </c>
      <c r="O222" s="367" t="s">
        <v>1321</v>
      </c>
      <c r="P222" s="371">
        <v>40634</v>
      </c>
      <c r="Q222" s="372">
        <v>152.98252400000001</v>
      </c>
      <c r="R222" s="372">
        <v>196.34123326984124</v>
      </c>
      <c r="S222" s="367">
        <v>2</v>
      </c>
      <c r="T222" s="369">
        <v>-9.0282873888134163E-2</v>
      </c>
      <c r="U222" s="369">
        <v>-0.95036745514376297</v>
      </c>
      <c r="V222" s="369">
        <v>-0.15534439265097078</v>
      </c>
      <c r="W222" s="369">
        <v>-1.383769223924493</v>
      </c>
      <c r="X222" s="369">
        <v>-5.358277661925015E-2</v>
      </c>
      <c r="Y222" s="369">
        <v>-0.36331278143227469</v>
      </c>
      <c r="Z222" s="369">
        <v>-5.9657558039910907E-2</v>
      </c>
      <c r="AA222" s="369">
        <v>-0.32092619584931475</v>
      </c>
      <c r="AB222" s="369">
        <v>0.22367722764057749</v>
      </c>
      <c r="AC222" s="373">
        <v>-1.1963943442898632</v>
      </c>
      <c r="AD222" s="555">
        <v>6964937000163</v>
      </c>
      <c r="AE222" s="370" t="s">
        <v>1835</v>
      </c>
      <c r="AF222" s="370" t="s">
        <v>1795</v>
      </c>
      <c r="AG222" s="374" t="s">
        <v>1445</v>
      </c>
      <c r="AH222" s="374" t="s">
        <v>1802</v>
      </c>
      <c r="AI222" s="374">
        <v>50000</v>
      </c>
      <c r="AJ222" s="374">
        <v>5000</v>
      </c>
      <c r="AK222" s="374">
        <v>25000</v>
      </c>
      <c r="AL222" s="691">
        <v>2</v>
      </c>
      <c r="AM222" s="691">
        <v>20</v>
      </c>
      <c r="AN222" s="369" t="s">
        <v>666</v>
      </c>
      <c r="AO222" s="367" t="s">
        <v>1324</v>
      </c>
      <c r="AP222" s="370" t="s">
        <v>1799</v>
      </c>
      <c r="AQ222" s="376" t="s">
        <v>716</v>
      </c>
      <c r="AR222" s="369">
        <v>5.3333333333333297E-3</v>
      </c>
      <c r="AS222" s="369">
        <v>5.3333333333333297E-3</v>
      </c>
      <c r="AT222" s="369" t="s">
        <v>1421</v>
      </c>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c r="BX222"/>
      <c r="BZ222"/>
    </row>
    <row r="223" spans="2:78" ht="18.75">
      <c r="B223" s="363" t="s">
        <v>1582</v>
      </c>
      <c r="C223" s="364">
        <v>13000859000142</v>
      </c>
      <c r="D223" s="365" t="s">
        <v>13</v>
      </c>
      <c r="E223" s="365" t="s">
        <v>615</v>
      </c>
      <c r="F223" s="365" t="s">
        <v>619</v>
      </c>
      <c r="G223" s="366" t="s">
        <v>34</v>
      </c>
      <c r="H223" s="366" t="s">
        <v>865</v>
      </c>
      <c r="I223" s="366" t="s">
        <v>34</v>
      </c>
      <c r="J223" s="366" t="s">
        <v>611</v>
      </c>
      <c r="K223" s="367" t="s">
        <v>48</v>
      </c>
      <c r="L223" s="368" t="s">
        <v>1421</v>
      </c>
      <c r="M223" s="368" t="s">
        <v>1421</v>
      </c>
      <c r="N223" s="367">
        <v>271276</v>
      </c>
      <c r="O223" s="367" t="s">
        <v>1324</v>
      </c>
      <c r="P223" s="371">
        <v>40643</v>
      </c>
      <c r="Q223" s="372">
        <v>530.79170999999997</v>
      </c>
      <c r="R223" s="372">
        <v>475.42037702409647</v>
      </c>
      <c r="S223" s="367">
        <v>1</v>
      </c>
      <c r="T223" s="369">
        <v>0.19881232369352086</v>
      </c>
      <c r="U223" s="369">
        <v>2.0928084583787534</v>
      </c>
      <c r="V223" s="369">
        <v>0.22173104043941461</v>
      </c>
      <c r="W223" s="369">
        <v>1.9751249756287983</v>
      </c>
      <c r="X223" s="369">
        <v>0.34391872959162506</v>
      </c>
      <c r="Y223" s="369">
        <v>2.3319073425862387</v>
      </c>
      <c r="Z223" s="369">
        <v>0.55207294165803034</v>
      </c>
      <c r="AA223" s="369">
        <v>2.969861235002655</v>
      </c>
      <c r="AB223" s="369">
        <v>6.2947194088974451E-2</v>
      </c>
      <c r="AC223" s="373">
        <v>1.7390650143996866</v>
      </c>
      <c r="AD223" s="555">
        <v>17137326000168</v>
      </c>
      <c r="AE223" s="370" t="s">
        <v>1800</v>
      </c>
      <c r="AF223" s="370" t="s">
        <v>1801</v>
      </c>
      <c r="AG223" s="374" t="s">
        <v>1577</v>
      </c>
      <c r="AH223" s="374" t="s">
        <v>1802</v>
      </c>
      <c r="AI223" s="374">
        <v>50000</v>
      </c>
      <c r="AJ223" s="374">
        <v>50000</v>
      </c>
      <c r="AK223" s="374">
        <v>50000</v>
      </c>
      <c r="AL223" s="691">
        <v>2.5</v>
      </c>
      <c r="AM223" s="691">
        <v>0</v>
      </c>
      <c r="AN223" s="369" t="s">
        <v>1803</v>
      </c>
      <c r="AO223" s="367" t="s">
        <v>1324</v>
      </c>
      <c r="AP223" s="370" t="s">
        <v>1818</v>
      </c>
      <c r="AQ223" s="376" t="s">
        <v>1798</v>
      </c>
      <c r="AR223" s="369">
        <v>0</v>
      </c>
      <c r="AS223" s="369">
        <v>0</v>
      </c>
      <c r="AT223" s="369" t="s">
        <v>1421</v>
      </c>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c r="BX223"/>
      <c r="BZ223"/>
    </row>
    <row r="224" spans="2:78" ht="18.75">
      <c r="B224" s="363" t="s">
        <v>286</v>
      </c>
      <c r="C224" s="364">
        <v>13143673000142</v>
      </c>
      <c r="D224" s="365" t="s">
        <v>13</v>
      </c>
      <c r="E224" s="365" t="s">
        <v>615</v>
      </c>
      <c r="F224" s="365" t="s">
        <v>619</v>
      </c>
      <c r="G224" s="366" t="s">
        <v>34</v>
      </c>
      <c r="H224" s="366" t="s">
        <v>1337</v>
      </c>
      <c r="I224" s="366" t="s">
        <v>34</v>
      </c>
      <c r="J224" s="366" t="s">
        <v>1421</v>
      </c>
      <c r="K224" s="367" t="s">
        <v>48</v>
      </c>
      <c r="L224" s="368" t="s">
        <v>1421</v>
      </c>
      <c r="M224" s="368" t="s">
        <v>1418</v>
      </c>
      <c r="N224" s="367">
        <v>272922</v>
      </c>
      <c r="O224" s="367" t="s">
        <v>1321</v>
      </c>
      <c r="P224" s="371">
        <v>40661</v>
      </c>
      <c r="Q224" s="372">
        <v>19.360409000000001</v>
      </c>
      <c r="R224" s="372">
        <v>18.181630650602408</v>
      </c>
      <c r="S224" s="367">
        <v>1</v>
      </c>
      <c r="T224" s="369">
        <v>7.5993714845193461E-2</v>
      </c>
      <c r="U224" s="369">
        <v>0.79995186544277042</v>
      </c>
      <c r="V224" s="369">
        <v>7.924546695630541E-2</v>
      </c>
      <c r="W224" s="369">
        <v>0.70589891555365081</v>
      </c>
      <c r="X224" s="369">
        <v>0.19273684694052129</v>
      </c>
      <c r="Y224" s="369">
        <v>1.3068333588612624</v>
      </c>
      <c r="Z224" s="369">
        <v>0.25101779181114847</v>
      </c>
      <c r="AA224" s="369">
        <v>1.3503433204985316</v>
      </c>
      <c r="AB224" s="369">
        <v>3.0195793802637965E-2</v>
      </c>
      <c r="AC224" s="373">
        <v>-1.0934076018714434</v>
      </c>
      <c r="AD224" s="555">
        <v>0</v>
      </c>
      <c r="AE224" s="370" t="s">
        <v>1896</v>
      </c>
      <c r="AF224" s="370" t="s">
        <v>1816</v>
      </c>
      <c r="AG224" s="374" t="s">
        <v>1444</v>
      </c>
      <c r="AH224" s="374" t="s">
        <v>1796</v>
      </c>
      <c r="AI224" s="374">
        <v>0</v>
      </c>
      <c r="AJ224" s="374">
        <v>0</v>
      </c>
      <c r="AK224" s="374">
        <v>0</v>
      </c>
      <c r="AL224" s="691">
        <v>0.65</v>
      </c>
      <c r="AM224" s="691">
        <v>10</v>
      </c>
      <c r="AN224" s="369" t="s">
        <v>1803</v>
      </c>
      <c r="AO224" s="367" t="s">
        <v>1324</v>
      </c>
      <c r="AP224" s="370" t="s">
        <v>1818</v>
      </c>
      <c r="AQ224" s="376" t="s">
        <v>668</v>
      </c>
      <c r="AR224" s="369">
        <v>0</v>
      </c>
      <c r="AS224" s="369">
        <v>0</v>
      </c>
      <c r="AT224" s="369" t="s">
        <v>1421</v>
      </c>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c r="BX224"/>
      <c r="BZ224"/>
    </row>
    <row r="225" spans="2:78" ht="18.75">
      <c r="B225" s="363" t="s">
        <v>264</v>
      </c>
      <c r="C225" s="364">
        <v>13429264000107</v>
      </c>
      <c r="D225" s="365" t="s">
        <v>13</v>
      </c>
      <c r="E225" s="365" t="s">
        <v>615</v>
      </c>
      <c r="F225" s="365" t="s">
        <v>619</v>
      </c>
      <c r="G225" s="366" t="s">
        <v>34</v>
      </c>
      <c r="H225" s="366" t="s">
        <v>1337</v>
      </c>
      <c r="I225" s="366" t="s">
        <v>34</v>
      </c>
      <c r="J225" s="366" t="s">
        <v>1421</v>
      </c>
      <c r="K225" s="367" t="s">
        <v>48</v>
      </c>
      <c r="L225" s="368" t="s">
        <v>1421</v>
      </c>
      <c r="M225" s="368" t="s">
        <v>1418</v>
      </c>
      <c r="N225" s="367">
        <v>273066</v>
      </c>
      <c r="O225" s="367" t="s">
        <v>1321</v>
      </c>
      <c r="P225" s="371">
        <v>40664</v>
      </c>
      <c r="Q225" s="372">
        <v>36.307384999999996</v>
      </c>
      <c r="R225" s="372">
        <v>33.590125207999996</v>
      </c>
      <c r="S225" s="367">
        <v>1</v>
      </c>
      <c r="T225" s="369">
        <v>9.3160677917186741E-2</v>
      </c>
      <c r="U225" s="369">
        <v>0.98066081172080277</v>
      </c>
      <c r="V225" s="369">
        <v>9.9656557998782702E-2</v>
      </c>
      <c r="W225" s="369">
        <v>0.88771583941752275</v>
      </c>
      <c r="X225" s="369">
        <v>0.12895979732835161</v>
      </c>
      <c r="Y225" s="369">
        <v>0.87439930545655098</v>
      </c>
      <c r="Z225" s="369">
        <v>0.1545797946423797</v>
      </c>
      <c r="AA225" s="369">
        <v>0.83155776199486708</v>
      </c>
      <c r="AB225" s="369">
        <v>1.8927033046312408E-2</v>
      </c>
      <c r="AC225" s="373">
        <v>-0.6659902487107231</v>
      </c>
      <c r="AD225" s="555">
        <v>10295477000103</v>
      </c>
      <c r="AE225" s="370" t="s">
        <v>1919</v>
      </c>
      <c r="AF225" s="370" t="s">
        <v>1841</v>
      </c>
      <c r="AG225" s="374" t="s">
        <v>719</v>
      </c>
      <c r="AH225" s="374" t="s">
        <v>1802</v>
      </c>
      <c r="AI225" s="374">
        <v>50000</v>
      </c>
      <c r="AJ225" s="374">
        <v>10000</v>
      </c>
      <c r="AK225" s="374">
        <v>10000</v>
      </c>
      <c r="AL225" s="691">
        <v>2.2999999999999998</v>
      </c>
      <c r="AM225" s="691">
        <v>20</v>
      </c>
      <c r="AN225" s="369" t="s">
        <v>1803</v>
      </c>
      <c r="AO225" s="367" t="s">
        <v>1324</v>
      </c>
      <c r="AP225" s="370" t="s">
        <v>1818</v>
      </c>
      <c r="AQ225" s="376" t="s">
        <v>664</v>
      </c>
      <c r="AR225" s="369">
        <v>3.2006399999999998E-3</v>
      </c>
      <c r="AS225" s="369">
        <v>3.2006399999999998E-3</v>
      </c>
      <c r="AT225" s="369" t="s">
        <v>1421</v>
      </c>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c r="BX225"/>
      <c r="BZ225"/>
    </row>
    <row r="226" spans="2:78" ht="18.75">
      <c r="B226" s="363" t="s">
        <v>1036</v>
      </c>
      <c r="C226" s="364">
        <v>13503226000157</v>
      </c>
      <c r="D226" s="365" t="s">
        <v>13</v>
      </c>
      <c r="E226" s="365" t="s">
        <v>615</v>
      </c>
      <c r="F226" s="365" t="s">
        <v>619</v>
      </c>
      <c r="G226" s="366" t="s">
        <v>34</v>
      </c>
      <c r="H226" s="366" t="s">
        <v>1337</v>
      </c>
      <c r="I226" s="366" t="s">
        <v>34</v>
      </c>
      <c r="J226" s="366" t="s">
        <v>1421</v>
      </c>
      <c r="K226" s="367" t="s">
        <v>48</v>
      </c>
      <c r="L226" s="368" t="s">
        <v>1421</v>
      </c>
      <c r="M226" s="368" t="s">
        <v>34</v>
      </c>
      <c r="N226" s="367">
        <v>273589</v>
      </c>
      <c r="O226" s="367" t="s">
        <v>1321</v>
      </c>
      <c r="P226" s="371">
        <v>40669</v>
      </c>
      <c r="Q226" s="372">
        <v>48.384157999999999</v>
      </c>
      <c r="R226" s="372">
        <v>37.990002349206357</v>
      </c>
      <c r="S226" s="367">
        <v>1</v>
      </c>
      <c r="T226" s="369">
        <v>9.7345572679600423E-2</v>
      </c>
      <c r="U226" s="369">
        <v>1.0247133281518539</v>
      </c>
      <c r="V226" s="369">
        <v>9.2482860914832266E-2</v>
      </c>
      <c r="W226" s="369">
        <v>0.82381432950701705</v>
      </c>
      <c r="X226" s="369">
        <v>0.13968101673640021</v>
      </c>
      <c r="Y226" s="369">
        <v>0.94709348611019872</v>
      </c>
      <c r="Z226" s="369">
        <v>0.13449031986502491</v>
      </c>
      <c r="AA226" s="369">
        <v>0.72348698389506583</v>
      </c>
      <c r="AB226" s="369">
        <v>2.1264385132454249E-2</v>
      </c>
      <c r="AC226" s="373">
        <v>-0.9301428847633606</v>
      </c>
      <c r="AD226" s="555">
        <v>0</v>
      </c>
      <c r="AE226" s="370" t="s">
        <v>1920</v>
      </c>
      <c r="AF226" s="370" t="s">
        <v>1816</v>
      </c>
      <c r="AG226" s="374" t="s">
        <v>1444</v>
      </c>
      <c r="AH226" s="374" t="s">
        <v>1802</v>
      </c>
      <c r="AI226" s="374">
        <v>5000</v>
      </c>
      <c r="AJ226" s="374">
        <v>1000</v>
      </c>
      <c r="AK226" s="374">
        <v>1000</v>
      </c>
      <c r="AL226" s="691">
        <v>0</v>
      </c>
      <c r="AM226" s="691">
        <v>20</v>
      </c>
      <c r="AN226" s="369" t="s">
        <v>1817</v>
      </c>
      <c r="AO226" s="367" t="s">
        <v>1324</v>
      </c>
      <c r="AP226" s="370" t="s">
        <v>1818</v>
      </c>
      <c r="AQ226" s="376" t="s">
        <v>668</v>
      </c>
      <c r="AR226" s="369">
        <v>4.0000000000000001E-3</v>
      </c>
      <c r="AS226" s="369">
        <v>4.0000000000000001E-3</v>
      </c>
      <c r="AT226" s="369" t="s">
        <v>1421</v>
      </c>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c r="BX226"/>
      <c r="BZ226"/>
    </row>
    <row r="227" spans="2:78" ht="18.75">
      <c r="B227" s="363" t="s">
        <v>555</v>
      </c>
      <c r="C227" s="364">
        <v>13476201000101</v>
      </c>
      <c r="D227" s="365" t="s">
        <v>14</v>
      </c>
      <c r="E227" s="365" t="s">
        <v>607</v>
      </c>
      <c r="F227" s="365" t="s">
        <v>1421</v>
      </c>
      <c r="G227" s="366" t="s">
        <v>1421</v>
      </c>
      <c r="H227" s="366" t="s">
        <v>34</v>
      </c>
      <c r="I227" s="366" t="s">
        <v>34</v>
      </c>
      <c r="J227" s="366" t="s">
        <v>608</v>
      </c>
      <c r="K227" s="367" t="s">
        <v>48</v>
      </c>
      <c r="L227" s="368" t="s">
        <v>1421</v>
      </c>
      <c r="M227" s="368" t="s">
        <v>34</v>
      </c>
      <c r="N227" s="367">
        <v>275591</v>
      </c>
      <c r="O227" s="367" t="s">
        <v>1321</v>
      </c>
      <c r="P227" s="371">
        <v>40702</v>
      </c>
      <c r="Q227" s="372">
        <v>9.64</v>
      </c>
      <c r="R227" s="372">
        <v>50.15872509960159</v>
      </c>
      <c r="S227" s="367">
        <v>2</v>
      </c>
      <c r="T227" s="369">
        <v>-0.32070777206869416</v>
      </c>
      <c r="U227" s="369">
        <v>-3.3759473536853073</v>
      </c>
      <c r="V227" s="369">
        <v>-0.49436861758714112</v>
      </c>
      <c r="W227" s="369">
        <v>-4.4037127225326191</v>
      </c>
      <c r="X227" s="369">
        <v>-0.54816858909967037</v>
      </c>
      <c r="Y227" s="369">
        <v>-3.7168035582549099</v>
      </c>
      <c r="Z227" s="369">
        <v>-0.36940430789063794</v>
      </c>
      <c r="AA227" s="369">
        <v>-1.9872003339858544</v>
      </c>
      <c r="AB227" s="369">
        <v>0.42048542236867187</v>
      </c>
      <c r="AC227" s="373">
        <v>-1.4426906683578533</v>
      </c>
      <c r="AD227" s="555">
        <v>0</v>
      </c>
      <c r="AE227" s="370" t="s">
        <v>1815</v>
      </c>
      <c r="AF227" s="370" t="s">
        <v>1839</v>
      </c>
      <c r="AG227" s="374" t="s">
        <v>1444</v>
      </c>
      <c r="AH227" s="374" t="s">
        <v>1802</v>
      </c>
      <c r="AI227" s="374">
        <v>1000</v>
      </c>
      <c r="AJ227" s="374">
        <v>1000</v>
      </c>
      <c r="AK227" s="374">
        <v>1000</v>
      </c>
      <c r="AL227" s="691">
        <v>1.5</v>
      </c>
      <c r="AM227" s="691">
        <v>0</v>
      </c>
      <c r="AN227" s="369" t="s">
        <v>1807</v>
      </c>
      <c r="AO227" s="367" t="s">
        <v>1324</v>
      </c>
      <c r="AP227" s="370" t="s">
        <v>1799</v>
      </c>
      <c r="AQ227" s="376" t="s">
        <v>659</v>
      </c>
      <c r="AR227" s="369">
        <v>4.0000000000000001E-3</v>
      </c>
      <c r="AS227" s="369">
        <v>4.0000000000000001E-3</v>
      </c>
      <c r="AT227" s="369" t="s">
        <v>1421</v>
      </c>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c r="BX227"/>
      <c r="BZ227"/>
    </row>
    <row r="228" spans="2:78" ht="18.75">
      <c r="B228" s="363" t="s">
        <v>1074</v>
      </c>
      <c r="C228" s="364"/>
      <c r="D228" s="365" t="s">
        <v>11</v>
      </c>
      <c r="E228" s="365" t="s">
        <v>621</v>
      </c>
      <c r="F228" s="365" t="s">
        <v>672</v>
      </c>
      <c r="G228" s="366" t="s">
        <v>865</v>
      </c>
      <c r="H228" s="366" t="s">
        <v>34</v>
      </c>
      <c r="I228" s="366" t="s">
        <v>1421</v>
      </c>
      <c r="J228" s="366" t="s">
        <v>608</v>
      </c>
      <c r="L228" s="368" t="s">
        <v>1421</v>
      </c>
      <c r="M228" s="368" t="s">
        <v>1418</v>
      </c>
      <c r="N228" s="367">
        <v>278912</v>
      </c>
      <c r="O228" s="367" t="s">
        <v>1321</v>
      </c>
      <c r="P228" s="371"/>
      <c r="S228" s="367"/>
      <c r="U228" s="369"/>
      <c r="W228" s="369"/>
      <c r="Y228" s="369"/>
      <c r="AA228" s="369"/>
      <c r="AD228" s="555">
        <v>0</v>
      </c>
      <c r="AE228" s="370"/>
      <c r="AF228" s="370"/>
      <c r="AG228" s="374" t="s">
        <v>736</v>
      </c>
      <c r="AH228" s="374"/>
      <c r="AI228" s="374">
        <v>5000</v>
      </c>
      <c r="AJ228" s="374">
        <v>100</v>
      </c>
      <c r="AK228" s="374">
        <v>1000</v>
      </c>
      <c r="AN228" s="369"/>
      <c r="AO228" s="367" t="s">
        <v>1324</v>
      </c>
      <c r="AP228" s="370"/>
      <c r="AR228" s="369">
        <v>8.9999999999999998E-4</v>
      </c>
      <c r="AS228" s="369">
        <v>8.9999999999999998E-4</v>
      </c>
      <c r="AT228" s="369" t="s">
        <v>1421</v>
      </c>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c r="BX228"/>
      <c r="BZ228"/>
    </row>
    <row r="229" spans="2:78" ht="18.75">
      <c r="B229" s="363" t="s">
        <v>229</v>
      </c>
      <c r="C229" s="364">
        <v>13401715000106</v>
      </c>
      <c r="D229" s="365" t="s">
        <v>14</v>
      </c>
      <c r="E229" s="365" t="s">
        <v>607</v>
      </c>
      <c r="F229" s="365" t="s">
        <v>1421</v>
      </c>
      <c r="G229" s="366" t="s">
        <v>1421</v>
      </c>
      <c r="H229" s="366" t="s">
        <v>34</v>
      </c>
      <c r="I229" s="366" t="s">
        <v>34</v>
      </c>
      <c r="J229" s="366" t="s">
        <v>608</v>
      </c>
      <c r="K229" s="367" t="s">
        <v>48</v>
      </c>
      <c r="L229" s="368" t="s">
        <v>1421</v>
      </c>
      <c r="M229" s="368" t="s">
        <v>34</v>
      </c>
      <c r="N229" s="367">
        <v>282219</v>
      </c>
      <c r="O229" s="367" t="s">
        <v>1324</v>
      </c>
      <c r="P229" s="371">
        <v>40755</v>
      </c>
      <c r="Q229" s="372">
        <v>50.758522999999997</v>
      </c>
      <c r="R229" s="372">
        <v>59.951499138888899</v>
      </c>
      <c r="S229" s="367">
        <v>2</v>
      </c>
      <c r="T229" s="369">
        <v>0.20016717659943306</v>
      </c>
      <c r="U229" s="369">
        <v>2.10707038927255</v>
      </c>
      <c r="V229" s="369">
        <v>9.3306347084122665E-2</v>
      </c>
      <c r="W229" s="369">
        <v>0.83114973954625671</v>
      </c>
      <c r="X229" s="369">
        <v>0.21273874111951052</v>
      </c>
      <c r="Y229" s="369">
        <v>1.4424542480085389</v>
      </c>
      <c r="Z229" s="369">
        <v>0.23564385453671677</v>
      </c>
      <c r="AA229" s="369">
        <v>1.2676396469521123</v>
      </c>
      <c r="AB229" s="369">
        <v>0.20543540132325805</v>
      </c>
      <c r="AC229" s="373">
        <v>-9.226954185322149E-2</v>
      </c>
      <c r="AD229" s="555">
        <v>13396819000161</v>
      </c>
      <c r="AE229" s="370" t="s">
        <v>1921</v>
      </c>
      <c r="AF229" s="370" t="s">
        <v>1841</v>
      </c>
      <c r="AG229" s="374" t="s">
        <v>719</v>
      </c>
      <c r="AH229" s="374" t="s">
        <v>1802</v>
      </c>
      <c r="AI229" s="374">
        <v>30000</v>
      </c>
      <c r="AJ229" s="374">
        <v>10000</v>
      </c>
      <c r="AK229" s="374">
        <v>30000</v>
      </c>
      <c r="AL229" s="691">
        <v>1.96</v>
      </c>
      <c r="AM229" s="691">
        <v>20</v>
      </c>
      <c r="AN229" s="369" t="s">
        <v>1852</v>
      </c>
      <c r="AO229" s="367" t="s">
        <v>1324</v>
      </c>
      <c r="AP229" s="370" t="s">
        <v>1799</v>
      </c>
      <c r="AQ229" s="376" t="s">
        <v>659</v>
      </c>
      <c r="AR229" s="369">
        <v>4.5022500000000002E-3</v>
      </c>
      <c r="AS229" s="369">
        <v>4.5022500000000002E-3</v>
      </c>
      <c r="AT229" s="369" t="s">
        <v>1421</v>
      </c>
      <c r="AW229" s="198"/>
      <c r="AX229" s="198"/>
      <c r="AY229" s="184"/>
      <c r="AZ229" s="184"/>
      <c r="BA229" s="184"/>
      <c r="BB229" s="186"/>
      <c r="BC229" s="184"/>
      <c r="BD229" s="184"/>
      <c r="BE229" s="184"/>
      <c r="BF229" s="184"/>
      <c r="BG229" s="186"/>
      <c r="BH229" s="186"/>
      <c r="BI229" s="199"/>
      <c r="BJ229" s="199"/>
      <c r="BK229" s="199"/>
      <c r="BL229" s="186"/>
      <c r="BM229" s="186"/>
      <c r="BN229" s="186"/>
      <c r="BO229" s="186"/>
      <c r="BP229" s="186"/>
      <c r="BQ229" s="186"/>
      <c r="BR229" s="186"/>
      <c r="BS229" s="186"/>
      <c r="BT229" s="187"/>
      <c r="BU229" s="188"/>
      <c r="BV229" s="189"/>
      <c r="BW229" s="185"/>
      <c r="BX229"/>
      <c r="BZ229"/>
    </row>
    <row r="230" spans="2:78" ht="18.75">
      <c r="B230" s="363" t="s">
        <v>1123</v>
      </c>
      <c r="C230" s="364"/>
      <c r="D230" s="365" t="s">
        <v>13</v>
      </c>
      <c r="E230" s="365" t="s">
        <v>616</v>
      </c>
      <c r="F230" s="365" t="s">
        <v>617</v>
      </c>
      <c r="G230" s="366" t="s">
        <v>34</v>
      </c>
      <c r="H230" s="366" t="s">
        <v>1338</v>
      </c>
      <c r="I230" s="366" t="s">
        <v>34</v>
      </c>
      <c r="J230" s="366" t="s">
        <v>608</v>
      </c>
      <c r="L230" s="368" t="s">
        <v>1421</v>
      </c>
      <c r="M230" s="368" t="s">
        <v>34</v>
      </c>
      <c r="N230" s="367">
        <v>282553</v>
      </c>
      <c r="O230" s="367" t="s">
        <v>1321</v>
      </c>
      <c r="P230" s="371"/>
      <c r="S230" s="367"/>
      <c r="U230" s="369"/>
      <c r="W230" s="369"/>
      <c r="Y230" s="369"/>
      <c r="AA230" s="369"/>
      <c r="AD230" s="555">
        <v>13855024000174</v>
      </c>
      <c r="AE230" s="370"/>
      <c r="AF230" s="370"/>
      <c r="AG230" s="374" t="s">
        <v>719</v>
      </c>
      <c r="AH230" s="374"/>
      <c r="AI230" s="374">
        <v>5000</v>
      </c>
      <c r="AJ230" s="374">
        <v>5000</v>
      </c>
      <c r="AK230" s="374">
        <v>5000</v>
      </c>
      <c r="AN230" s="369"/>
      <c r="AO230" s="367" t="s">
        <v>1324</v>
      </c>
      <c r="AP230" s="370"/>
      <c r="AR230" s="369">
        <v>4.1999999999999997E-3</v>
      </c>
      <c r="AS230" s="369">
        <v>4.1999999999999997E-3</v>
      </c>
      <c r="AT230" s="369" t="s">
        <v>1421</v>
      </c>
      <c r="AW230" s="198"/>
      <c r="AX230" s="198"/>
      <c r="AY230" s="184"/>
      <c r="AZ230" s="184"/>
      <c r="BA230" s="184"/>
      <c r="BB230" s="186"/>
      <c r="BC230" s="184"/>
      <c r="BD230" s="184"/>
      <c r="BE230" s="184"/>
      <c r="BF230" s="184"/>
      <c r="BG230" s="186"/>
      <c r="BH230" s="186"/>
      <c r="BI230" s="199"/>
      <c r="BJ230" s="199"/>
      <c r="BK230" s="199"/>
      <c r="BL230" s="218"/>
      <c r="BM230" s="186"/>
      <c r="BN230" s="186"/>
      <c r="BO230" s="186"/>
      <c r="BP230" s="186"/>
      <c r="BQ230" s="186"/>
      <c r="BR230" s="186"/>
      <c r="BS230" s="186"/>
      <c r="BT230" s="187"/>
      <c r="BU230" s="188"/>
      <c r="BV230" s="189"/>
      <c r="BW230" s="185"/>
      <c r="BX230"/>
      <c r="BZ230"/>
    </row>
    <row r="231" spans="2:78" ht="18.75">
      <c r="B231" s="363" t="s">
        <v>414</v>
      </c>
      <c r="C231" s="364">
        <v>13418910000130</v>
      </c>
      <c r="D231" s="365" t="s">
        <v>13</v>
      </c>
      <c r="E231" s="365" t="s">
        <v>616</v>
      </c>
      <c r="F231" s="365" t="s">
        <v>617</v>
      </c>
      <c r="G231" s="366" t="s">
        <v>34</v>
      </c>
      <c r="H231" s="366" t="s">
        <v>1338</v>
      </c>
      <c r="I231" s="366" t="s">
        <v>34</v>
      </c>
      <c r="J231" s="366" t="s">
        <v>608</v>
      </c>
      <c r="K231" s="367" t="s">
        <v>48</v>
      </c>
      <c r="L231" s="368" t="s">
        <v>1421</v>
      </c>
      <c r="M231" s="368" t="s">
        <v>1418</v>
      </c>
      <c r="N231" s="367">
        <v>282944</v>
      </c>
      <c r="O231" s="367" t="s">
        <v>1321</v>
      </c>
      <c r="P231" s="371">
        <v>40758</v>
      </c>
      <c r="Q231" s="372">
        <v>55.077800000000003</v>
      </c>
      <c r="R231" s="372">
        <v>50.700281396825424</v>
      </c>
      <c r="S231" s="367">
        <v>1</v>
      </c>
      <c r="T231" s="369">
        <v>0.16822469252362016</v>
      </c>
      <c r="U231" s="369">
        <v>1.7708261383450181</v>
      </c>
      <c r="V231" s="369">
        <v>0.15904027115843733</v>
      </c>
      <c r="W231" s="369">
        <v>1.4166911907024438</v>
      </c>
      <c r="X231" s="369">
        <v>0.21329893680893597</v>
      </c>
      <c r="Y231" s="369">
        <v>1.4462526001454159</v>
      </c>
      <c r="Z231" s="369">
        <v>0.2813391327473187</v>
      </c>
      <c r="AA231" s="369">
        <v>1.5134561417304235</v>
      </c>
      <c r="AB231" s="369">
        <v>0.12681868262860407</v>
      </c>
      <c r="AC231" s="373">
        <v>0.36886121779689596</v>
      </c>
      <c r="AD231" s="555">
        <v>0</v>
      </c>
      <c r="AE231" s="370" t="s">
        <v>1922</v>
      </c>
      <c r="AF231" s="370" t="s">
        <v>1816</v>
      </c>
      <c r="AG231" s="374" t="s">
        <v>1444</v>
      </c>
      <c r="AH231" s="374" t="s">
        <v>1802</v>
      </c>
      <c r="AI231" s="374">
        <v>1000</v>
      </c>
      <c r="AJ231" s="374">
        <v>500</v>
      </c>
      <c r="AK231" s="374">
        <v>500</v>
      </c>
      <c r="AL231" s="691">
        <v>1.3</v>
      </c>
      <c r="AM231" s="691">
        <v>20</v>
      </c>
      <c r="AN231" s="369" t="s">
        <v>1817</v>
      </c>
      <c r="AO231" s="367" t="s">
        <v>1324</v>
      </c>
      <c r="AP231" s="370" t="s">
        <v>1818</v>
      </c>
      <c r="AQ231" s="376" t="s">
        <v>668</v>
      </c>
      <c r="AR231" s="369">
        <v>3.0333333333333302E-3</v>
      </c>
      <c r="AS231" s="369">
        <v>3.0333333333333302E-3</v>
      </c>
      <c r="AT231" s="369" t="s">
        <v>1421</v>
      </c>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c r="BX231"/>
      <c r="BZ231"/>
    </row>
    <row r="232" spans="2:78" ht="18.75">
      <c r="B232" s="363" t="s">
        <v>161</v>
      </c>
      <c r="C232" s="364">
        <v>11447124000136</v>
      </c>
      <c r="D232" s="365" t="s">
        <v>11</v>
      </c>
      <c r="E232" s="365" t="s">
        <v>620</v>
      </c>
      <c r="F232" s="365" t="s">
        <v>663</v>
      </c>
      <c r="G232" s="366" t="s">
        <v>738</v>
      </c>
      <c r="H232" s="366" t="s">
        <v>34</v>
      </c>
      <c r="I232" s="366" t="s">
        <v>1304</v>
      </c>
      <c r="J232" s="366" t="s">
        <v>608</v>
      </c>
      <c r="K232" s="367" t="s">
        <v>48</v>
      </c>
      <c r="L232" s="368" t="s">
        <v>1421</v>
      </c>
      <c r="M232" s="368" t="s">
        <v>34</v>
      </c>
      <c r="N232" s="367">
        <v>284211</v>
      </c>
      <c r="O232" s="367" t="s">
        <v>1321</v>
      </c>
      <c r="P232" s="371">
        <v>40169</v>
      </c>
      <c r="Q232" s="372">
        <v>732.90295200000003</v>
      </c>
      <c r="R232" s="372">
        <v>631.57051662698416</v>
      </c>
      <c r="S232" s="367">
        <v>1</v>
      </c>
      <c r="T232" s="369">
        <v>0.11704874816176836</v>
      </c>
      <c r="U232" s="369">
        <v>1.2321198487333835</v>
      </c>
      <c r="V232" s="369">
        <v>0.14067545806966431</v>
      </c>
      <c r="W232" s="369">
        <v>1.2531020020507027</v>
      </c>
      <c r="X232" s="369">
        <v>0.22704729872935947</v>
      </c>
      <c r="Y232" s="369">
        <v>1.5394720248299543</v>
      </c>
      <c r="Z232" s="369">
        <v>0.19876048976304128</v>
      </c>
      <c r="AA232" s="369">
        <v>1.0692265986168208</v>
      </c>
      <c r="AB232" s="369">
        <v>6.9518695757610502E-3</v>
      </c>
      <c r="AC232" s="373">
        <v>4.087199898582873</v>
      </c>
      <c r="AD232" s="555">
        <v>0</v>
      </c>
      <c r="AE232" s="370" t="s">
        <v>1923</v>
      </c>
      <c r="AF232" s="370" t="s">
        <v>1923</v>
      </c>
      <c r="AG232" s="374" t="s">
        <v>719</v>
      </c>
      <c r="AH232" s="374" t="s">
        <v>1802</v>
      </c>
      <c r="AI232" s="374">
        <v>1000</v>
      </c>
      <c r="AJ232" s="374">
        <v>1000</v>
      </c>
      <c r="AK232" s="374">
        <v>1000</v>
      </c>
      <c r="AL232" s="691">
        <v>0.9</v>
      </c>
      <c r="AM232" s="691">
        <v>0</v>
      </c>
      <c r="AN232" s="369" t="s">
        <v>1803</v>
      </c>
      <c r="AO232" s="367" t="s">
        <v>1324</v>
      </c>
      <c r="AP232" s="370" t="s">
        <v>1804</v>
      </c>
      <c r="AQ232" s="376" t="s">
        <v>11</v>
      </c>
      <c r="AR232" s="369">
        <v>1.5E-3</v>
      </c>
      <c r="AS232" s="369">
        <v>1.5E-3</v>
      </c>
      <c r="AT232" s="369" t="s">
        <v>1421</v>
      </c>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c r="BX232"/>
      <c r="BZ232"/>
    </row>
    <row r="233" spans="2:78" ht="18.75">
      <c r="B233" s="363" t="s">
        <v>901</v>
      </c>
      <c r="C233" s="364">
        <v>13615411000133</v>
      </c>
      <c r="D233" s="365" t="s">
        <v>11</v>
      </c>
      <c r="E233" s="365" t="s">
        <v>620</v>
      </c>
      <c r="F233" s="365" t="s">
        <v>663</v>
      </c>
      <c r="G233" s="366" t="s">
        <v>738</v>
      </c>
      <c r="H233" s="366" t="s">
        <v>34</v>
      </c>
      <c r="I233" s="366" t="s">
        <v>1421</v>
      </c>
      <c r="J233" s="366" t="s">
        <v>608</v>
      </c>
      <c r="K233" s="367" t="s">
        <v>48</v>
      </c>
      <c r="L233" s="368" t="s">
        <v>1339</v>
      </c>
      <c r="M233" s="368" t="s">
        <v>34</v>
      </c>
      <c r="N233" s="367">
        <v>284491</v>
      </c>
      <c r="O233" s="367" t="s">
        <v>1324</v>
      </c>
      <c r="P233" s="371">
        <v>40777</v>
      </c>
      <c r="Q233" s="372">
        <v>2829.38355</v>
      </c>
      <c r="R233" s="372">
        <v>2368.5976418769851</v>
      </c>
      <c r="S233" s="367">
        <v>1</v>
      </c>
      <c r="T233" s="369">
        <v>0.10362147022724666</v>
      </c>
      <c r="U233" s="369">
        <v>1.0907768961823732</v>
      </c>
      <c r="V233" s="369">
        <v>0.12284030892140563</v>
      </c>
      <c r="W233" s="369">
        <v>1.0942309280820777</v>
      </c>
      <c r="X233" s="369">
        <v>0.19695567135943737</v>
      </c>
      <c r="Y233" s="369">
        <v>1.3354386856232978</v>
      </c>
      <c r="Z233" s="369">
        <v>0.21319113227290898</v>
      </c>
      <c r="AA233" s="369">
        <v>1.1468558438711269</v>
      </c>
      <c r="AB233" s="369">
        <v>5.2145408160726011E-3</v>
      </c>
      <c r="AC233" s="373">
        <v>2.0286602118728085</v>
      </c>
      <c r="AD233" s="555">
        <v>13106998000155</v>
      </c>
      <c r="AE233" s="370" t="s">
        <v>1924</v>
      </c>
      <c r="AF233" s="370" t="s">
        <v>1795</v>
      </c>
      <c r="AG233" s="374" t="s">
        <v>1445</v>
      </c>
      <c r="AH233" s="374" t="s">
        <v>1802</v>
      </c>
      <c r="AI233" s="374">
        <v>1000</v>
      </c>
      <c r="AJ233" s="374">
        <v>1000</v>
      </c>
      <c r="AK233" s="374">
        <v>1000</v>
      </c>
      <c r="AL233" s="691">
        <v>0.8</v>
      </c>
      <c r="AM233" s="691">
        <v>0</v>
      </c>
      <c r="AN233" s="369" t="s">
        <v>1803</v>
      </c>
      <c r="AO233" s="367" t="s">
        <v>1324</v>
      </c>
      <c r="AP233" s="370" t="s">
        <v>1804</v>
      </c>
      <c r="AQ233" s="376" t="s">
        <v>11</v>
      </c>
      <c r="AR233" s="369">
        <v>9.6000000000000002E-4</v>
      </c>
      <c r="AS233" s="369">
        <v>9.6000000000000002E-4</v>
      </c>
      <c r="AT233" s="369" t="s">
        <v>1421</v>
      </c>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c r="BX233"/>
      <c r="BZ233"/>
    </row>
    <row r="234" spans="2:78" ht="18.75">
      <c r="B234" s="363" t="s">
        <v>1204</v>
      </c>
      <c r="C234" s="364">
        <v>7381653000107</v>
      </c>
      <c r="D234" s="365" t="s">
        <v>11</v>
      </c>
      <c r="E234" s="365" t="s">
        <v>620</v>
      </c>
      <c r="F234" s="365" t="s">
        <v>619</v>
      </c>
      <c r="G234" s="366" t="s">
        <v>738</v>
      </c>
      <c r="H234" s="366" t="s">
        <v>34</v>
      </c>
      <c r="I234" s="366" t="s">
        <v>34</v>
      </c>
      <c r="J234" s="366" t="s">
        <v>608</v>
      </c>
      <c r="K234" s="367" t="s">
        <v>48</v>
      </c>
      <c r="L234" s="368" t="s">
        <v>1421</v>
      </c>
      <c r="M234" s="368" t="s">
        <v>34</v>
      </c>
      <c r="N234" s="367">
        <v>284701</v>
      </c>
      <c r="O234" s="367" t="s">
        <v>1321</v>
      </c>
      <c r="P234" s="371">
        <v>38499</v>
      </c>
      <c r="Q234" s="372">
        <v>70.622429999999994</v>
      </c>
      <c r="R234" s="372">
        <v>79.897531952000023</v>
      </c>
      <c r="S234" s="367">
        <v>1</v>
      </c>
      <c r="T234" s="369">
        <v>9.7078698334886582E-2</v>
      </c>
      <c r="U234" s="369">
        <v>1.0219040612232988</v>
      </c>
      <c r="V234" s="369">
        <v>0.10634205732158453</v>
      </c>
      <c r="W234" s="369">
        <v>0.94726860506028943</v>
      </c>
      <c r="X234" s="369">
        <v>0.12090820621691623</v>
      </c>
      <c r="Y234" s="369">
        <v>0.8198062786256114</v>
      </c>
      <c r="Z234" s="369">
        <v>0.12937374249327682</v>
      </c>
      <c r="AA234" s="369">
        <v>0.69596249637606156</v>
      </c>
      <c r="AB234" s="369">
        <v>6.9669971212295055E-3</v>
      </c>
      <c r="AC234" s="373">
        <v>-0.84968028837410581</v>
      </c>
      <c r="AD234" s="555">
        <v>0</v>
      </c>
      <c r="AE234" s="370" t="s">
        <v>1831</v>
      </c>
      <c r="AF234" s="370" t="s">
        <v>1841</v>
      </c>
      <c r="AG234" s="374" t="s">
        <v>719</v>
      </c>
      <c r="AH234" s="374" t="s">
        <v>1802</v>
      </c>
      <c r="AI234" s="374">
        <v>500</v>
      </c>
      <c r="AJ234" s="374">
        <v>500</v>
      </c>
      <c r="AK234" s="374">
        <v>500</v>
      </c>
      <c r="AL234" s="691">
        <v>0.5</v>
      </c>
      <c r="AM234" s="691">
        <v>20</v>
      </c>
      <c r="AN234" s="369" t="s">
        <v>1803</v>
      </c>
      <c r="AO234" s="367" t="s">
        <v>1324</v>
      </c>
      <c r="AP234" s="370" t="s">
        <v>1804</v>
      </c>
      <c r="AQ234" s="376" t="s">
        <v>669</v>
      </c>
      <c r="AR234" s="369">
        <v>1.8E-3</v>
      </c>
      <c r="AS234" s="369">
        <v>1.8E-3</v>
      </c>
      <c r="AT234" s="369" t="s">
        <v>1421</v>
      </c>
      <c r="AW234" s="198"/>
      <c r="AX234" s="198"/>
      <c r="AY234" s="184"/>
      <c r="AZ234" s="184"/>
      <c r="BA234" s="184"/>
      <c r="BB234" s="186"/>
      <c r="BC234" s="184"/>
      <c r="BD234" s="184"/>
      <c r="BE234" s="184"/>
      <c r="BF234" s="184"/>
      <c r="BG234" s="186"/>
      <c r="BH234" s="186"/>
      <c r="BI234" s="199"/>
      <c r="BJ234" s="199"/>
      <c r="BK234" s="199"/>
      <c r="BL234" s="186"/>
      <c r="BM234" s="186"/>
      <c r="BN234" s="186"/>
      <c r="BO234" s="186"/>
      <c r="BP234" s="186"/>
      <c r="BQ234" s="186"/>
      <c r="BR234" s="186"/>
      <c r="BS234" s="186"/>
      <c r="BT234" s="187"/>
      <c r="BU234" s="188"/>
      <c r="BV234" s="189"/>
      <c r="BW234" s="185"/>
      <c r="BX234"/>
      <c r="BZ234"/>
    </row>
    <row r="235" spans="2:78" ht="18.75">
      <c r="B235" s="363" t="s">
        <v>250</v>
      </c>
      <c r="C235" s="364">
        <v>13812165000100</v>
      </c>
      <c r="D235" s="365" t="s">
        <v>13</v>
      </c>
      <c r="E235" s="365" t="s">
        <v>615</v>
      </c>
      <c r="F235" s="365" t="s">
        <v>619</v>
      </c>
      <c r="G235" s="366" t="s">
        <v>34</v>
      </c>
      <c r="H235" s="366" t="s">
        <v>1337</v>
      </c>
      <c r="I235" s="366" t="s">
        <v>34</v>
      </c>
      <c r="J235" s="366" t="s">
        <v>611</v>
      </c>
      <c r="K235" s="367" t="s">
        <v>48</v>
      </c>
      <c r="L235" s="368" t="s">
        <v>1339</v>
      </c>
      <c r="M235" s="368" t="s">
        <v>1418</v>
      </c>
      <c r="N235" s="367">
        <v>285560</v>
      </c>
      <c r="O235" s="367" t="s">
        <v>1321</v>
      </c>
      <c r="P235" s="371">
        <v>40788</v>
      </c>
      <c r="Q235" s="372">
        <v>1012.452464</v>
      </c>
      <c r="R235" s="372">
        <v>1157.6474692420641</v>
      </c>
      <c r="S235" s="367">
        <v>1</v>
      </c>
      <c r="T235" s="369">
        <v>0.13810301352481069</v>
      </c>
      <c r="U235" s="369">
        <v>1.4537486885262849</v>
      </c>
      <c r="V235" s="369">
        <v>0.15247845217250933</v>
      </c>
      <c r="W235" s="369">
        <v>1.3582401387478895</v>
      </c>
      <c r="X235" s="369">
        <v>0.15490964799622464</v>
      </c>
      <c r="Y235" s="369">
        <v>1.0503497324172557</v>
      </c>
      <c r="Z235" s="369">
        <v>0.2809795594255331</v>
      </c>
      <c r="AA235" s="369">
        <v>1.5115218269163249</v>
      </c>
      <c r="AB235" s="369">
        <v>2.317066917128343E-2</v>
      </c>
      <c r="AC235" s="373">
        <v>1.7356716990159045</v>
      </c>
      <c r="AD235" s="555">
        <v>97548167000123</v>
      </c>
      <c r="AE235" s="370" t="s">
        <v>1828</v>
      </c>
      <c r="AF235" s="370" t="s">
        <v>1795</v>
      </c>
      <c r="AG235" s="374" t="s">
        <v>1445</v>
      </c>
      <c r="AH235" s="374" t="s">
        <v>1802</v>
      </c>
      <c r="AI235" s="374">
        <v>100000</v>
      </c>
      <c r="AJ235" s="374">
        <v>50000</v>
      </c>
      <c r="AK235" s="374">
        <v>100000</v>
      </c>
      <c r="AL235" s="691">
        <v>1.85</v>
      </c>
      <c r="AM235" s="691">
        <v>20</v>
      </c>
      <c r="AN235" s="369" t="s">
        <v>1803</v>
      </c>
      <c r="AO235" s="367" t="s">
        <v>1324</v>
      </c>
      <c r="AP235" s="370" t="s">
        <v>1818</v>
      </c>
      <c r="AQ235" s="376" t="s">
        <v>668</v>
      </c>
      <c r="AR235" s="369">
        <v>2.46666666666667E-3</v>
      </c>
      <c r="AS235" s="369">
        <v>2.46666666666667E-3</v>
      </c>
      <c r="AT235" s="369" t="s">
        <v>1421</v>
      </c>
      <c r="AW235" s="198"/>
      <c r="AX235" s="198"/>
      <c r="AY235" s="184"/>
      <c r="AZ235" s="184"/>
      <c r="BA235" s="184"/>
      <c r="BB235" s="186"/>
      <c r="BC235" s="184"/>
      <c r="BD235" s="184"/>
      <c r="BE235" s="184"/>
      <c r="BF235" s="184"/>
      <c r="BG235" s="186"/>
      <c r="BH235" s="186"/>
      <c r="BI235" s="199"/>
      <c r="BJ235" s="199"/>
      <c r="BK235" s="199"/>
      <c r="BL235" s="218"/>
      <c r="BM235" s="186"/>
      <c r="BN235" s="186"/>
      <c r="BO235" s="186"/>
      <c r="BP235" s="186"/>
      <c r="BQ235" s="186"/>
      <c r="BR235" s="186"/>
      <c r="BS235" s="186"/>
      <c r="BT235" s="187"/>
      <c r="BU235" s="188"/>
      <c r="BV235" s="189"/>
      <c r="BW235" s="185"/>
      <c r="BX235"/>
      <c r="BZ235"/>
    </row>
    <row r="236" spans="2:78" ht="18.75">
      <c r="B236" s="363" t="s">
        <v>1666</v>
      </c>
      <c r="C236" s="364">
        <v>13667312000103</v>
      </c>
      <c r="D236" s="365" t="s">
        <v>13</v>
      </c>
      <c r="E236" s="365" t="s">
        <v>615</v>
      </c>
      <c r="F236" s="365" t="s">
        <v>619</v>
      </c>
      <c r="G236" s="366" t="s">
        <v>34</v>
      </c>
      <c r="H236" s="366" t="s">
        <v>1337</v>
      </c>
      <c r="I236" s="366" t="s">
        <v>34</v>
      </c>
      <c r="J236" s="366" t="s">
        <v>611</v>
      </c>
      <c r="K236" s="367" t="s">
        <v>48</v>
      </c>
      <c r="L236" s="368" t="s">
        <v>1421</v>
      </c>
      <c r="M236" s="368" t="s">
        <v>1421</v>
      </c>
      <c r="N236" s="367">
        <v>285773</v>
      </c>
      <c r="O236" s="367" t="s">
        <v>1321</v>
      </c>
      <c r="P236" s="371">
        <v>40786</v>
      </c>
      <c r="Q236" s="372">
        <v>303.63093900000001</v>
      </c>
      <c r="R236" s="372">
        <v>172.57061310040157</v>
      </c>
      <c r="S236" s="367">
        <v>1</v>
      </c>
      <c r="T236" s="369">
        <v>0.15727704585792313</v>
      </c>
      <c r="U236" s="369">
        <v>1.655585155715432</v>
      </c>
      <c r="V236" s="369">
        <v>0.17699814699509453</v>
      </c>
      <c r="W236" s="369">
        <v>1.5766554834957842</v>
      </c>
      <c r="X236" s="369">
        <v>0.26071199402073919</v>
      </c>
      <c r="Y236" s="369">
        <v>1.7677322019628265</v>
      </c>
      <c r="Z236" s="369">
        <v>0.38122699512372571</v>
      </c>
      <c r="AA236" s="369">
        <v>2.05080015541825</v>
      </c>
      <c r="AB236" s="369">
        <v>4.1770575548943631E-2</v>
      </c>
      <c r="AC236" s="373">
        <v>1.5498079377572598</v>
      </c>
      <c r="AD236" s="555">
        <v>12154412000165</v>
      </c>
      <c r="AE236" s="370" t="s">
        <v>1889</v>
      </c>
      <c r="AF236" s="370" t="s">
        <v>1890</v>
      </c>
      <c r="AG236" s="374" t="s">
        <v>1448</v>
      </c>
      <c r="AH236" s="374" t="s">
        <v>1802</v>
      </c>
      <c r="AI236" s="374">
        <v>5000</v>
      </c>
      <c r="AJ236" s="374">
        <v>1000</v>
      </c>
      <c r="AK236" s="374">
        <v>5000</v>
      </c>
      <c r="AL236" s="691">
        <v>1.9575</v>
      </c>
      <c r="AM236" s="691">
        <v>0</v>
      </c>
      <c r="AN236" s="369" t="s">
        <v>1803</v>
      </c>
      <c r="AO236" s="367" t="s">
        <v>1324</v>
      </c>
      <c r="AP236" s="370" t="s">
        <v>1818</v>
      </c>
      <c r="AQ236" s="376" t="s">
        <v>1798</v>
      </c>
      <c r="AR236" s="369">
        <v>0</v>
      </c>
      <c r="AS236" s="369">
        <v>0</v>
      </c>
      <c r="AT236" s="369" t="s">
        <v>1421</v>
      </c>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c r="BX236"/>
      <c r="BZ236"/>
    </row>
    <row r="237" spans="2:78" ht="18.75">
      <c r="B237" s="363" t="s">
        <v>1604</v>
      </c>
      <c r="C237" s="364">
        <v>13703754000150</v>
      </c>
      <c r="D237" s="365" t="s">
        <v>11</v>
      </c>
      <c r="E237" s="365" t="s">
        <v>1421</v>
      </c>
      <c r="F237" s="365" t="s">
        <v>1421</v>
      </c>
      <c r="G237" s="366" t="s">
        <v>1421</v>
      </c>
      <c r="H237" s="366" t="s">
        <v>34</v>
      </c>
      <c r="I237" s="366" t="s">
        <v>1421</v>
      </c>
      <c r="J237" s="366" t="s">
        <v>1421</v>
      </c>
      <c r="K237" s="367" t="s">
        <v>48</v>
      </c>
      <c r="L237" s="368" t="s">
        <v>1421</v>
      </c>
      <c r="M237" s="368" t="s">
        <v>1421</v>
      </c>
      <c r="N237" s="367">
        <v>286109</v>
      </c>
      <c r="O237" s="367" t="s">
        <v>1321</v>
      </c>
      <c r="P237" s="371">
        <v>40803</v>
      </c>
      <c r="Q237" s="372">
        <v>200.14575199999999</v>
      </c>
      <c r="R237" s="372">
        <v>198.78902792460318</v>
      </c>
      <c r="S237" s="367">
        <v>1</v>
      </c>
      <c r="T237" s="369">
        <v>7.4038250262780991E-2</v>
      </c>
      <c r="U237" s="369">
        <v>0.77936756391606254</v>
      </c>
      <c r="V237" s="369">
        <v>8.978031790315133E-2</v>
      </c>
      <c r="W237" s="369">
        <v>0.7997407483363167</v>
      </c>
      <c r="X237" s="369">
        <v>0.15452784886184445</v>
      </c>
      <c r="Y237" s="369">
        <v>1.0477609806911969</v>
      </c>
      <c r="Z237" s="369">
        <v>0.22320981329329381</v>
      </c>
      <c r="AA237" s="369">
        <v>1.2007510634030567</v>
      </c>
      <c r="AB237" s="369">
        <v>2.737239548632835E-2</v>
      </c>
      <c r="AC237" s="373">
        <v>-0.82131867314023832</v>
      </c>
      <c r="AD237" s="555">
        <v>31552311000197</v>
      </c>
      <c r="AE237" s="370" t="s">
        <v>1800</v>
      </c>
      <c r="AF237" s="370" t="s">
        <v>1801</v>
      </c>
      <c r="AG237" s="374" t="s">
        <v>59</v>
      </c>
      <c r="AH237" s="374" t="s">
        <v>1796</v>
      </c>
      <c r="AI237" s="374">
        <v>100000</v>
      </c>
      <c r="AJ237" s="374">
        <v>50000</v>
      </c>
      <c r="AK237" s="374">
        <v>100000</v>
      </c>
      <c r="AL237" s="691">
        <v>0.4</v>
      </c>
      <c r="AM237" s="691">
        <v>0</v>
      </c>
      <c r="AN237" s="369" t="s">
        <v>1911</v>
      </c>
      <c r="AO237" s="367" t="s">
        <v>1324</v>
      </c>
      <c r="AP237" s="370" t="s">
        <v>1804</v>
      </c>
      <c r="AQ237" s="376" t="s">
        <v>1798</v>
      </c>
      <c r="AR237" s="369">
        <v>0</v>
      </c>
      <c r="AS237" s="369">
        <v>0</v>
      </c>
      <c r="AT237" s="369" t="s">
        <v>1421</v>
      </c>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c r="BX237"/>
      <c r="BZ237"/>
    </row>
    <row r="238" spans="2:78" ht="18.75">
      <c r="B238" s="363" t="s">
        <v>727</v>
      </c>
      <c r="C238" s="364">
        <v>7657641000162</v>
      </c>
      <c r="D238" s="365" t="s">
        <v>14</v>
      </c>
      <c r="E238" s="365" t="s">
        <v>614</v>
      </c>
      <c r="F238" s="365" t="s">
        <v>1421</v>
      </c>
      <c r="G238" s="366" t="s">
        <v>1421</v>
      </c>
      <c r="H238" s="366" t="s">
        <v>865</v>
      </c>
      <c r="I238" s="366" t="s">
        <v>34</v>
      </c>
      <c r="J238" s="366" t="s">
        <v>611</v>
      </c>
      <c r="K238" s="367" t="s">
        <v>48</v>
      </c>
      <c r="L238" s="368" t="s">
        <v>1421</v>
      </c>
      <c r="M238" s="368" t="s">
        <v>1418</v>
      </c>
      <c r="N238" s="367">
        <v>286664</v>
      </c>
      <c r="O238" s="367" t="s">
        <v>1321</v>
      </c>
      <c r="P238" s="371">
        <v>40807</v>
      </c>
      <c r="Q238" s="372">
        <v>48.901859999999999</v>
      </c>
      <c r="R238" s="372">
        <v>122.68208371031746</v>
      </c>
      <c r="S238" s="367">
        <v>4</v>
      </c>
      <c r="T238" s="369">
        <v>-0.25116504433099174</v>
      </c>
      <c r="U238" s="369">
        <v>-2.6439021458009564</v>
      </c>
      <c r="V238" s="369">
        <v>-0.20687703155005099</v>
      </c>
      <c r="W238" s="369">
        <v>-1.842809157836879</v>
      </c>
      <c r="X238" s="369">
        <v>-7.2213503742927454E-2</v>
      </c>
      <c r="Y238" s="369">
        <v>-0.48963660633419614</v>
      </c>
      <c r="Z238" s="369">
        <v>0.25549543279048659</v>
      </c>
      <c r="AA238" s="369">
        <v>1.3744306672336533</v>
      </c>
      <c r="AB238" s="369">
        <v>0.18332574016550207</v>
      </c>
      <c r="AC238" s="373">
        <v>-1.7408292403815881</v>
      </c>
      <c r="AD238" s="555">
        <v>0</v>
      </c>
      <c r="AE238" s="370" t="s">
        <v>1824</v>
      </c>
      <c r="AF238" s="370" t="s">
        <v>1809</v>
      </c>
      <c r="AG238" s="374" t="s">
        <v>728</v>
      </c>
      <c r="AH238" s="374" t="s">
        <v>1877</v>
      </c>
      <c r="AI238" s="374">
        <v>25000</v>
      </c>
      <c r="AJ238" s="374">
        <v>5000</v>
      </c>
      <c r="AK238" s="374">
        <v>0</v>
      </c>
      <c r="AL238" s="691">
        <v>0.7</v>
      </c>
      <c r="AM238" s="691">
        <v>0</v>
      </c>
      <c r="AN238" s="369" t="s">
        <v>1817</v>
      </c>
      <c r="AO238" s="367" t="s">
        <v>1324</v>
      </c>
      <c r="AP238" s="370" t="s">
        <v>1799</v>
      </c>
      <c r="AQ238" s="376" t="s">
        <v>687</v>
      </c>
      <c r="AR238" s="369">
        <v>1.8666666666666699E-3</v>
      </c>
      <c r="AS238" s="369">
        <v>1.8666666666666699E-3</v>
      </c>
      <c r="AT238" s="369" t="s">
        <v>1421</v>
      </c>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c r="BX238"/>
      <c r="BZ238"/>
    </row>
    <row r="239" spans="2:78" ht="18.75">
      <c r="B239" s="363" t="s">
        <v>920</v>
      </c>
      <c r="C239" s="364">
        <v>7195440000190</v>
      </c>
      <c r="D239" s="365" t="s">
        <v>14</v>
      </c>
      <c r="E239" s="365" t="s">
        <v>607</v>
      </c>
      <c r="F239" s="365" t="s">
        <v>1421</v>
      </c>
      <c r="G239" s="366" t="s">
        <v>1421</v>
      </c>
      <c r="H239" s="366" t="s">
        <v>34</v>
      </c>
      <c r="I239" s="366" t="s">
        <v>34</v>
      </c>
      <c r="J239" s="366" t="s">
        <v>608</v>
      </c>
      <c r="K239" s="367" t="s">
        <v>48</v>
      </c>
      <c r="L239" s="368" t="s">
        <v>1421</v>
      </c>
      <c r="M239" s="368" t="s">
        <v>1418</v>
      </c>
      <c r="N239" s="367">
        <v>287288</v>
      </c>
      <c r="O239" s="367" t="s">
        <v>1321</v>
      </c>
      <c r="P239" s="371">
        <v>40811</v>
      </c>
      <c r="Q239" s="372">
        <v>46.743502999999997</v>
      </c>
      <c r="R239" s="372">
        <v>43.780072418326661</v>
      </c>
      <c r="S239" s="367">
        <v>4</v>
      </c>
      <c r="T239" s="369">
        <v>0.14639497858946693</v>
      </c>
      <c r="U239" s="369">
        <v>1.5410344980852788</v>
      </c>
      <c r="V239" s="369">
        <v>7.4405121868831969E-2</v>
      </c>
      <c r="W239" s="369">
        <v>0.66278232504839318</v>
      </c>
      <c r="X239" s="369">
        <v>0.19143143530846984</v>
      </c>
      <c r="Y239" s="369">
        <v>1.2979821428385327</v>
      </c>
      <c r="Z239" s="369">
        <v>0.21875131371457757</v>
      </c>
      <c r="AA239" s="369">
        <v>1.1767666873071405</v>
      </c>
      <c r="AB239" s="369">
        <v>0.15796817677429584</v>
      </c>
      <c r="AC239" s="373">
        <v>-0.23964735397250178</v>
      </c>
      <c r="AD239" s="555">
        <v>0</v>
      </c>
      <c r="AE239" s="370" t="s">
        <v>1925</v>
      </c>
      <c r="AF239" s="370" t="s">
        <v>1926</v>
      </c>
      <c r="AG239" s="374" t="s">
        <v>1446</v>
      </c>
      <c r="AH239" s="374" t="s">
        <v>1802</v>
      </c>
      <c r="AI239" s="374">
        <v>25000</v>
      </c>
      <c r="AJ239" s="374">
        <v>5000</v>
      </c>
      <c r="AK239" s="374">
        <v>5000</v>
      </c>
      <c r="AL239" s="691">
        <v>1.2</v>
      </c>
      <c r="AM239" s="691">
        <v>20</v>
      </c>
      <c r="AN239" s="369" t="s">
        <v>666</v>
      </c>
      <c r="AO239" s="367" t="s">
        <v>1324</v>
      </c>
      <c r="AP239" s="370" t="s">
        <v>1799</v>
      </c>
      <c r="AQ239" s="376" t="s">
        <v>659</v>
      </c>
      <c r="AR239" s="369">
        <v>2.3999999999999998E-3</v>
      </c>
      <c r="AS239" s="369">
        <v>2.3999999999999998E-3</v>
      </c>
      <c r="AT239" s="369" t="s">
        <v>1421</v>
      </c>
      <c r="AW239" s="198"/>
      <c r="AX239" s="198"/>
      <c r="AY239" s="184"/>
      <c r="AZ239" s="184"/>
      <c r="BA239" s="184"/>
      <c r="BB239" s="186"/>
      <c r="BC239" s="184"/>
      <c r="BD239" s="184"/>
      <c r="BE239" s="184"/>
      <c r="BF239" s="184"/>
      <c r="BG239" s="186"/>
      <c r="BH239" s="186"/>
      <c r="BI239" s="199"/>
      <c r="BJ239" s="199"/>
      <c r="BK239" s="199"/>
      <c r="BL239" s="186"/>
      <c r="BM239" s="186"/>
      <c r="BN239" s="186"/>
      <c r="BO239" s="186"/>
      <c r="BP239" s="186"/>
      <c r="BQ239" s="186"/>
      <c r="BR239" s="186"/>
      <c r="BS239" s="186"/>
      <c r="BT239" s="187"/>
      <c r="BU239" s="188"/>
      <c r="BV239" s="189"/>
      <c r="BW239" s="185"/>
      <c r="BX239"/>
      <c r="BZ239"/>
    </row>
    <row r="240" spans="2:78" ht="18.75">
      <c r="B240" s="363" t="s">
        <v>837</v>
      </c>
      <c r="C240" s="364">
        <v>9120774000120</v>
      </c>
      <c r="D240" s="365" t="s">
        <v>14</v>
      </c>
      <c r="E240" s="365" t="s">
        <v>607</v>
      </c>
      <c r="F240" s="365" t="s">
        <v>1421</v>
      </c>
      <c r="G240" s="366" t="s">
        <v>1421</v>
      </c>
      <c r="H240" s="366" t="s">
        <v>34</v>
      </c>
      <c r="I240" s="366" t="s">
        <v>34</v>
      </c>
      <c r="J240" s="366" t="s">
        <v>608</v>
      </c>
      <c r="K240" s="367" t="s">
        <v>48</v>
      </c>
      <c r="L240" s="368" t="s">
        <v>1421</v>
      </c>
      <c r="M240" s="368" t="s">
        <v>34</v>
      </c>
      <c r="N240" s="367">
        <v>287342</v>
      </c>
      <c r="O240" s="367" t="s">
        <v>1321</v>
      </c>
      <c r="P240" s="371">
        <v>39424</v>
      </c>
      <c r="Q240" s="372">
        <v>681.49667529999999</v>
      </c>
      <c r="R240" s="372">
        <v>898.92076311031713</v>
      </c>
      <c r="S240" s="367">
        <v>31</v>
      </c>
      <c r="T240" s="369">
        <v>8.1727623892656531E-2</v>
      </c>
      <c r="U240" s="369">
        <v>0.8603101628117189</v>
      </c>
      <c r="V240" s="369">
        <v>-0.11428698037866758</v>
      </c>
      <c r="W240" s="369">
        <v>-1.0180400041769664</v>
      </c>
      <c r="X240" s="369">
        <v>-0.16647038749240195</v>
      </c>
      <c r="Y240" s="369">
        <v>-1.1287361970011232</v>
      </c>
      <c r="Z240" s="369">
        <v>-1.3366545718665579E-2</v>
      </c>
      <c r="AA240" s="369">
        <v>-7.190496577596249E-2</v>
      </c>
      <c r="AB240" s="369">
        <v>0.23544858747822625</v>
      </c>
      <c r="AC240" s="373">
        <v>-0.96220053919104809</v>
      </c>
      <c r="AD240" s="555">
        <v>12976456000170</v>
      </c>
      <c r="AE240" s="370" t="s">
        <v>1819</v>
      </c>
      <c r="AF240" s="370" t="s">
        <v>1816</v>
      </c>
      <c r="AG240" s="374" t="s">
        <v>1444</v>
      </c>
      <c r="AH240" s="374" t="s">
        <v>1796</v>
      </c>
      <c r="AI240" s="374">
        <v>5000</v>
      </c>
      <c r="AJ240" s="374">
        <v>0</v>
      </c>
      <c r="AK240" s="374">
        <v>0</v>
      </c>
      <c r="AL240" s="691">
        <v>2</v>
      </c>
      <c r="AM240" s="691">
        <v>20</v>
      </c>
      <c r="AN240" s="369" t="s">
        <v>1798</v>
      </c>
      <c r="AO240" s="367" t="s">
        <v>1324</v>
      </c>
      <c r="AP240" s="370" t="s">
        <v>1799</v>
      </c>
      <c r="AQ240" s="376" t="s">
        <v>659</v>
      </c>
      <c r="AR240" s="369">
        <v>7.0000000000000001E-3</v>
      </c>
      <c r="AS240" s="369">
        <v>7.0000000000000001E-3</v>
      </c>
      <c r="AT240" s="369" t="s">
        <v>1421</v>
      </c>
      <c r="AW240" s="198"/>
      <c r="AX240" s="198"/>
      <c r="AY240" s="184"/>
      <c r="AZ240" s="184"/>
      <c r="BA240" s="184"/>
      <c r="BB240" s="186"/>
      <c r="BC240" s="184"/>
      <c r="BD240" s="184"/>
      <c r="BE240" s="184"/>
      <c r="BF240" s="184"/>
      <c r="BG240" s="186"/>
      <c r="BH240" s="186"/>
      <c r="BI240" s="199"/>
      <c r="BJ240" s="199"/>
      <c r="BK240" s="199"/>
      <c r="BL240" s="218"/>
      <c r="BM240" s="186"/>
      <c r="BN240" s="186"/>
      <c r="BO240" s="186"/>
      <c r="BP240" s="186"/>
      <c r="BQ240" s="186"/>
      <c r="BR240" s="186"/>
      <c r="BS240" s="186"/>
      <c r="BT240" s="187"/>
      <c r="BU240" s="188"/>
      <c r="BV240" s="189"/>
      <c r="BW240" s="185"/>
      <c r="BX240"/>
      <c r="BZ240"/>
    </row>
    <row r="241" spans="2:78" ht="18.75">
      <c r="B241" s="363" t="s">
        <v>126</v>
      </c>
      <c r="C241" s="364">
        <v>12239939000192</v>
      </c>
      <c r="D241" s="365" t="s">
        <v>14</v>
      </c>
      <c r="E241" s="365" t="s">
        <v>607</v>
      </c>
      <c r="F241" s="365" t="s">
        <v>1421</v>
      </c>
      <c r="G241" s="366" t="s">
        <v>1421</v>
      </c>
      <c r="H241" s="366" t="s">
        <v>34</v>
      </c>
      <c r="I241" s="366" t="s">
        <v>34</v>
      </c>
      <c r="J241" s="366" t="s">
        <v>608</v>
      </c>
      <c r="K241" s="367" t="s">
        <v>48</v>
      </c>
      <c r="L241" s="368" t="s">
        <v>1421</v>
      </c>
      <c r="M241" s="368" t="s">
        <v>34</v>
      </c>
      <c r="N241" s="367">
        <v>287393</v>
      </c>
      <c r="O241" s="367" t="s">
        <v>1321</v>
      </c>
      <c r="P241" s="371">
        <v>40810</v>
      </c>
      <c r="Q241" s="372">
        <v>209.27522300000001</v>
      </c>
      <c r="R241" s="372">
        <v>206.97263911111108</v>
      </c>
      <c r="S241" s="367">
        <v>2</v>
      </c>
      <c r="T241" s="369">
        <v>0.11769822757280357</v>
      </c>
      <c r="U241" s="369">
        <v>1.2389566281628754</v>
      </c>
      <c r="V241" s="369">
        <v>1.5665141031926844E-2</v>
      </c>
      <c r="W241" s="369">
        <v>0.13954118123285653</v>
      </c>
      <c r="X241" s="369">
        <v>0.11291004971136598</v>
      </c>
      <c r="Y241" s="369">
        <v>0.76557555991891868</v>
      </c>
      <c r="Z241" s="369">
        <v>5.435899369978614E-2</v>
      </c>
      <c r="AA241" s="369">
        <v>0.29242271442955103</v>
      </c>
      <c r="AB241" s="369">
        <v>0.19984539197030873</v>
      </c>
      <c r="AC241" s="373">
        <v>-0.48335683630412157</v>
      </c>
      <c r="AD241" s="555">
        <v>12241282000106</v>
      </c>
      <c r="AE241" s="370" t="s">
        <v>1824</v>
      </c>
      <c r="AF241" s="370" t="s">
        <v>1809</v>
      </c>
      <c r="AG241" s="374" t="s">
        <v>728</v>
      </c>
      <c r="AH241" s="374" t="s">
        <v>1802</v>
      </c>
      <c r="AI241" s="374">
        <v>5000</v>
      </c>
      <c r="AJ241" s="374">
        <v>5000</v>
      </c>
      <c r="AK241" s="374">
        <v>1000</v>
      </c>
      <c r="AL241" s="691">
        <v>2.02</v>
      </c>
      <c r="AM241" s="691">
        <v>20</v>
      </c>
      <c r="AN241" s="369" t="s">
        <v>666</v>
      </c>
      <c r="AO241" s="367" t="s">
        <v>1324</v>
      </c>
      <c r="AP241" s="370" t="s">
        <v>1799</v>
      </c>
      <c r="AQ241" s="376" t="s">
        <v>659</v>
      </c>
      <c r="AR241" s="369">
        <v>6.6E-3</v>
      </c>
      <c r="AS241" s="369">
        <v>6.6E-3</v>
      </c>
      <c r="AT241" s="369" t="s">
        <v>1421</v>
      </c>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c r="BX241"/>
      <c r="BZ241"/>
    </row>
    <row r="242" spans="2:78" ht="18.75">
      <c r="B242" s="363" t="s">
        <v>1116</v>
      </c>
      <c r="C242" s="364">
        <v>14083797000142</v>
      </c>
      <c r="D242" s="365" t="s">
        <v>14</v>
      </c>
      <c r="E242" s="365" t="s">
        <v>607</v>
      </c>
      <c r="F242" s="365" t="s">
        <v>1421</v>
      </c>
      <c r="G242" s="366" t="s">
        <v>1421</v>
      </c>
      <c r="H242" s="366" t="s">
        <v>34</v>
      </c>
      <c r="I242" s="366" t="s">
        <v>34</v>
      </c>
      <c r="J242" s="366" t="s">
        <v>608</v>
      </c>
      <c r="K242" s="367" t="s">
        <v>48</v>
      </c>
      <c r="L242" s="368" t="s">
        <v>1421</v>
      </c>
      <c r="M242" s="368" t="s">
        <v>34</v>
      </c>
      <c r="N242" s="367">
        <v>287962</v>
      </c>
      <c r="O242" s="367" t="s">
        <v>1321</v>
      </c>
      <c r="P242" s="371">
        <v>40818</v>
      </c>
      <c r="Q242" s="372">
        <v>151.74822399999999</v>
      </c>
      <c r="R242" s="372">
        <v>185.53692795238098</v>
      </c>
      <c r="S242" s="367">
        <v>2</v>
      </c>
      <c r="T242" s="369">
        <v>9.7395642295959428E-2</v>
      </c>
      <c r="U242" s="369">
        <v>1.0252403886211308</v>
      </c>
      <c r="V242" s="369">
        <v>-7.8709057997638388E-2</v>
      </c>
      <c r="W242" s="369">
        <v>-0.70112071792595443</v>
      </c>
      <c r="X242" s="369">
        <v>-1.3259932777063721E-2</v>
      </c>
      <c r="Y242" s="369">
        <v>-8.9907678601135993E-2</v>
      </c>
      <c r="Z242" s="369">
        <v>5.0027877991179581E-2</v>
      </c>
      <c r="AA242" s="369">
        <v>0.26912359636614619</v>
      </c>
      <c r="AB242" s="369">
        <v>0.22946474240322265</v>
      </c>
      <c r="AC242" s="373">
        <v>-0.83224478602778473</v>
      </c>
      <c r="AD242" s="555">
        <v>14126355000136</v>
      </c>
      <c r="AE242" s="370" t="s">
        <v>1927</v>
      </c>
      <c r="AF242" s="370" t="s">
        <v>1795</v>
      </c>
      <c r="AG242" s="374" t="s">
        <v>1445</v>
      </c>
      <c r="AH242" s="374" t="s">
        <v>1802</v>
      </c>
      <c r="AI242" s="374">
        <v>25000</v>
      </c>
      <c r="AJ242" s="374">
        <v>5000</v>
      </c>
      <c r="AK242" s="374">
        <v>5000</v>
      </c>
      <c r="AL242" s="691">
        <v>2.93</v>
      </c>
      <c r="AM242" s="691">
        <v>0</v>
      </c>
      <c r="AN242" s="369" t="s">
        <v>1798</v>
      </c>
      <c r="AO242" s="367" t="s">
        <v>1324</v>
      </c>
      <c r="AP242" s="370" t="s">
        <v>1799</v>
      </c>
      <c r="AQ242" s="376" t="s">
        <v>659</v>
      </c>
      <c r="AR242" s="369">
        <v>4.8833333333333298E-3</v>
      </c>
      <c r="AS242" s="369">
        <v>4.8833333333333298E-3</v>
      </c>
      <c r="AT242" s="369" t="s">
        <v>1421</v>
      </c>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c r="BX242"/>
      <c r="BZ242"/>
    </row>
    <row r="243" spans="2:78" ht="18.75">
      <c r="B243" s="363" t="s">
        <v>303</v>
      </c>
      <c r="C243" s="364">
        <v>14113340000133</v>
      </c>
      <c r="D243" s="365" t="s">
        <v>14</v>
      </c>
      <c r="E243" s="365" t="s">
        <v>607</v>
      </c>
      <c r="F243" s="365" t="s">
        <v>1421</v>
      </c>
      <c r="G243" s="366" t="s">
        <v>1421</v>
      </c>
      <c r="H243" s="366" t="s">
        <v>34</v>
      </c>
      <c r="I243" s="366" t="s">
        <v>34</v>
      </c>
      <c r="J243" s="366" t="s">
        <v>608</v>
      </c>
      <c r="K243" s="367" t="s">
        <v>48</v>
      </c>
      <c r="L243" s="368" t="s">
        <v>1421</v>
      </c>
      <c r="M243" s="368" t="s">
        <v>1418</v>
      </c>
      <c r="N243" s="367">
        <v>287989</v>
      </c>
      <c r="O243" s="367" t="s">
        <v>1324</v>
      </c>
      <c r="P243" s="371">
        <v>40814</v>
      </c>
      <c r="Q243" s="372">
        <v>835.46263799999997</v>
      </c>
      <c r="R243" s="372">
        <v>827.64424278884462</v>
      </c>
      <c r="S243" s="367">
        <v>2</v>
      </c>
      <c r="T243" s="369">
        <v>0.13821192133350135</v>
      </c>
      <c r="U243" s="369">
        <v>1.4548951123443712</v>
      </c>
      <c r="V243" s="369">
        <v>6.3513758690489697E-2</v>
      </c>
      <c r="W243" s="369">
        <v>0.56576476995300939</v>
      </c>
      <c r="X243" s="369">
        <v>0.31343088661978813</v>
      </c>
      <c r="Y243" s="369">
        <v>2.125187502204001</v>
      </c>
      <c r="Z243" s="369">
        <v>0.25326763059956425</v>
      </c>
      <c r="AA243" s="369">
        <v>1.3624462665017432</v>
      </c>
      <c r="AB243" s="369">
        <v>0.20505402540567816</v>
      </c>
      <c r="AC243" s="373">
        <v>-0.23773256173693627</v>
      </c>
      <c r="AD243" s="555">
        <v>32812291000109</v>
      </c>
      <c r="AE243" s="370" t="s">
        <v>1907</v>
      </c>
      <c r="AF243" s="370" t="s">
        <v>1841</v>
      </c>
      <c r="AG243" s="374" t="s">
        <v>719</v>
      </c>
      <c r="AH243" s="374" t="s">
        <v>1802</v>
      </c>
      <c r="AI243" s="374">
        <v>10000</v>
      </c>
      <c r="AJ243" s="374">
        <v>5000</v>
      </c>
      <c r="AK243" s="374">
        <v>5000</v>
      </c>
      <c r="AL243" s="691">
        <v>1.8</v>
      </c>
      <c r="AM243" s="691">
        <v>20</v>
      </c>
      <c r="AN243" s="369" t="s">
        <v>666</v>
      </c>
      <c r="AO243" s="367" t="s">
        <v>1324</v>
      </c>
      <c r="AP243" s="370" t="s">
        <v>1799</v>
      </c>
      <c r="AQ243" s="376" t="s">
        <v>659</v>
      </c>
      <c r="AR243" s="369">
        <v>3.15E-3</v>
      </c>
      <c r="AS243" s="369">
        <v>3.15E-3</v>
      </c>
      <c r="AT243" s="369" t="s">
        <v>1421</v>
      </c>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c r="BX243"/>
      <c r="BZ243"/>
    </row>
    <row r="244" spans="2:78" ht="18.75">
      <c r="B244" s="363" t="s">
        <v>170</v>
      </c>
      <c r="C244" s="364">
        <v>13176277000111</v>
      </c>
      <c r="D244" s="365" t="s">
        <v>11</v>
      </c>
      <c r="E244" s="365" t="s">
        <v>621</v>
      </c>
      <c r="F244" s="365" t="s">
        <v>672</v>
      </c>
      <c r="G244" s="366" t="s">
        <v>738</v>
      </c>
      <c r="H244" s="366" t="s">
        <v>34</v>
      </c>
      <c r="I244" s="366" t="s">
        <v>1421</v>
      </c>
      <c r="J244" s="366" t="s">
        <v>608</v>
      </c>
      <c r="K244" s="367" t="s">
        <v>48</v>
      </c>
      <c r="L244" s="368" t="s">
        <v>1421</v>
      </c>
      <c r="M244" s="368" t="s">
        <v>34</v>
      </c>
      <c r="N244" s="367">
        <v>288561</v>
      </c>
      <c r="O244" s="367" t="s">
        <v>1321</v>
      </c>
      <c r="P244" s="371">
        <v>40823</v>
      </c>
      <c r="Q244" s="372">
        <v>40.950330000000001</v>
      </c>
      <c r="R244" s="372">
        <v>51.949172797619028</v>
      </c>
      <c r="S244" s="367">
        <v>1</v>
      </c>
      <c r="T244" s="369">
        <v>7.9139300923195988E-2</v>
      </c>
      <c r="U244" s="369">
        <v>0.8330640439450967</v>
      </c>
      <c r="V244" s="369">
        <v>9.3522926650430271E-2</v>
      </c>
      <c r="W244" s="369">
        <v>0.83307897647121443</v>
      </c>
      <c r="X244" s="369">
        <v>0.15144272395282377</v>
      </c>
      <c r="Y244" s="369">
        <v>1.0268425926851596</v>
      </c>
      <c r="Z244" s="369">
        <v>0.23288362019079623</v>
      </c>
      <c r="AA244" s="369">
        <v>1.2527910420578878</v>
      </c>
      <c r="AB244" s="369">
        <v>3.136409679314206E-2</v>
      </c>
      <c r="AC244" s="373">
        <v>-0.59746183407773001</v>
      </c>
      <c r="AD244" s="555">
        <v>0</v>
      </c>
      <c r="AE244" s="370" t="s">
        <v>1834</v>
      </c>
      <c r="AF244" s="370" t="s">
        <v>1816</v>
      </c>
      <c r="AG244" s="374" t="s">
        <v>1444</v>
      </c>
      <c r="AH244" s="374" t="s">
        <v>1802</v>
      </c>
      <c r="AI244" s="374">
        <v>1000</v>
      </c>
      <c r="AJ244" s="374">
        <v>1</v>
      </c>
      <c r="AK244" s="374">
        <v>1000</v>
      </c>
      <c r="AL244" s="691">
        <v>1</v>
      </c>
      <c r="AM244" s="691">
        <v>20</v>
      </c>
      <c r="AN244" s="369" t="s">
        <v>1911</v>
      </c>
      <c r="AO244" s="367" t="s">
        <v>1324</v>
      </c>
      <c r="AP244" s="370" t="s">
        <v>1818</v>
      </c>
      <c r="AQ244" s="376" t="s">
        <v>664</v>
      </c>
      <c r="AR244" s="369">
        <v>3.3333333333333301E-3</v>
      </c>
      <c r="AS244" s="369">
        <v>3.3333333333333301E-3</v>
      </c>
      <c r="AT244" s="369" t="s">
        <v>1421</v>
      </c>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c r="BX244"/>
      <c r="BZ244"/>
    </row>
    <row r="245" spans="2:78" ht="18.75">
      <c r="B245" s="363" t="s">
        <v>112</v>
      </c>
      <c r="C245" s="364">
        <v>13974750000106</v>
      </c>
      <c r="D245" s="365" t="s">
        <v>14</v>
      </c>
      <c r="E245" s="365" t="s">
        <v>614</v>
      </c>
      <c r="F245" s="365" t="s">
        <v>1421</v>
      </c>
      <c r="G245" s="366" t="s">
        <v>1421</v>
      </c>
      <c r="H245" s="366" t="s">
        <v>1337</v>
      </c>
      <c r="I245" s="366" t="s">
        <v>34</v>
      </c>
      <c r="J245" s="366" t="s">
        <v>608</v>
      </c>
      <c r="K245" s="367" t="s">
        <v>48</v>
      </c>
      <c r="L245" s="368" t="s">
        <v>1421</v>
      </c>
      <c r="M245" s="368" t="s">
        <v>34</v>
      </c>
      <c r="N245" s="367">
        <v>288888</v>
      </c>
      <c r="O245" s="367" t="s">
        <v>1321</v>
      </c>
      <c r="P245" s="371">
        <v>40836</v>
      </c>
      <c r="Q245" s="372">
        <v>311.38337000000001</v>
      </c>
      <c r="R245" s="372">
        <v>434.18307790079365</v>
      </c>
      <c r="S245" s="367">
        <v>2</v>
      </c>
      <c r="T245" s="369">
        <v>-4.3421556268186778E-2</v>
      </c>
      <c r="U245" s="369">
        <v>-0.45707931251845102</v>
      </c>
      <c r="V245" s="369">
        <v>-7.5131574722838712E-3</v>
      </c>
      <c r="W245" s="369">
        <v>-6.6925338644206217E-2</v>
      </c>
      <c r="X245" s="369">
        <v>3.555182192650852E-2</v>
      </c>
      <c r="Y245" s="369">
        <v>0.24105565489609929</v>
      </c>
      <c r="Z245" s="369">
        <v>5.0908238860502886E-2</v>
      </c>
      <c r="AA245" s="369">
        <v>0.27385947349637518</v>
      </c>
      <c r="AB245" s="369">
        <v>0.11897164791838066</v>
      </c>
      <c r="AC245" s="373">
        <v>-1.0067519195758865</v>
      </c>
      <c r="AD245" s="555">
        <v>13909560000105</v>
      </c>
      <c r="AE245" s="370" t="s">
        <v>1844</v>
      </c>
      <c r="AF245" s="370" t="s">
        <v>1795</v>
      </c>
      <c r="AG245" s="374" t="s">
        <v>1445</v>
      </c>
      <c r="AH245" s="374" t="s">
        <v>1802</v>
      </c>
      <c r="AI245" s="374">
        <v>1000</v>
      </c>
      <c r="AJ245" s="374">
        <v>500</v>
      </c>
      <c r="AK245" s="374">
        <v>500</v>
      </c>
      <c r="AL245" s="691">
        <v>2</v>
      </c>
      <c r="AM245" s="691">
        <v>20</v>
      </c>
      <c r="AN245" s="369" t="s">
        <v>1807</v>
      </c>
      <c r="AO245" s="367" t="s">
        <v>1324</v>
      </c>
      <c r="AP245" s="370" t="s">
        <v>1799</v>
      </c>
      <c r="AQ245" s="376" t="s">
        <v>659</v>
      </c>
      <c r="AR245" s="369">
        <v>5.3333333333333297E-3</v>
      </c>
      <c r="AS245" s="369">
        <v>5.3333333333333297E-3</v>
      </c>
      <c r="AT245" s="369" t="s">
        <v>1421</v>
      </c>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c r="BX245"/>
      <c r="BZ245"/>
    </row>
    <row r="246" spans="2:78" ht="18.75">
      <c r="B246" s="363" t="s">
        <v>185</v>
      </c>
      <c r="C246" s="364">
        <v>13155995000101</v>
      </c>
      <c r="D246" s="365" t="s">
        <v>14</v>
      </c>
      <c r="E246" s="365" t="s">
        <v>607</v>
      </c>
      <c r="F246" s="365" t="s">
        <v>1421</v>
      </c>
      <c r="G246" s="366" t="s">
        <v>1421</v>
      </c>
      <c r="H246" s="366" t="s">
        <v>34</v>
      </c>
      <c r="I246" s="366" t="s">
        <v>34</v>
      </c>
      <c r="J246" s="366" t="s">
        <v>608</v>
      </c>
      <c r="K246" s="367" t="s">
        <v>48</v>
      </c>
      <c r="L246" s="368" t="s">
        <v>1421</v>
      </c>
      <c r="M246" s="368" t="s">
        <v>1418</v>
      </c>
      <c r="N246" s="367">
        <v>289140</v>
      </c>
      <c r="O246" s="367" t="s">
        <v>1321</v>
      </c>
      <c r="P246" s="371">
        <v>40796</v>
      </c>
      <c r="Q246" s="372">
        <v>156.672709</v>
      </c>
      <c r="R246" s="372">
        <v>147.55178788259099</v>
      </c>
      <c r="S246" s="367">
        <v>2</v>
      </c>
      <c r="T246" s="369">
        <v>0.11048352834157393</v>
      </c>
      <c r="U246" s="369">
        <v>1.1630107144726762</v>
      </c>
      <c r="V246" s="369">
        <v>-5.8852799168402914E-3</v>
      </c>
      <c r="W246" s="369">
        <v>-5.2424610146065691E-2</v>
      </c>
      <c r="X246" s="369">
        <v>6.5034294195766673E-2</v>
      </c>
      <c r="Y246" s="369">
        <v>0.44095867746167355</v>
      </c>
      <c r="Z246" s="369">
        <v>2.2147443399342936E-3</v>
      </c>
      <c r="AA246" s="369">
        <v>1.1914156380963662E-2</v>
      </c>
      <c r="AB246" s="369">
        <v>0.21498109273448349</v>
      </c>
      <c r="AC246" s="373">
        <v>-0.5495695265974504</v>
      </c>
      <c r="AD246" s="555">
        <v>0</v>
      </c>
      <c r="AE246" s="370" t="s">
        <v>1812</v>
      </c>
      <c r="AF246" s="370" t="s">
        <v>1813</v>
      </c>
      <c r="AG246" s="374" t="s">
        <v>741</v>
      </c>
      <c r="AH246" s="374" t="s">
        <v>1802</v>
      </c>
      <c r="AI246" s="374">
        <v>500</v>
      </c>
      <c r="AJ246" s="374">
        <v>500</v>
      </c>
      <c r="AK246" s="374">
        <v>500</v>
      </c>
      <c r="AL246" s="691">
        <v>2.8</v>
      </c>
      <c r="AM246" s="691">
        <v>0</v>
      </c>
      <c r="AN246" s="369" t="s">
        <v>666</v>
      </c>
      <c r="AO246" s="367" t="s">
        <v>1324</v>
      </c>
      <c r="AP246" s="370" t="s">
        <v>1799</v>
      </c>
      <c r="AQ246" s="376" t="s">
        <v>670</v>
      </c>
      <c r="AR246" s="369">
        <v>3.3333333333333301E-3</v>
      </c>
      <c r="AS246" s="369">
        <v>3.3333333333333301E-3</v>
      </c>
      <c r="AT246" s="369" t="s">
        <v>1421</v>
      </c>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c r="BX246"/>
      <c r="BZ246"/>
    </row>
    <row r="247" spans="2:78" ht="18.75">
      <c r="B247" s="363" t="s">
        <v>783</v>
      </c>
      <c r="C247" s="364"/>
      <c r="D247" s="365" t="s">
        <v>11</v>
      </c>
      <c r="E247" s="365" t="s">
        <v>620</v>
      </c>
      <c r="F247" s="365" t="s">
        <v>663</v>
      </c>
      <c r="G247" s="366" t="s">
        <v>738</v>
      </c>
      <c r="H247" s="366" t="s">
        <v>34</v>
      </c>
      <c r="I247" s="366" t="s">
        <v>1421</v>
      </c>
      <c r="J247" s="366" t="s">
        <v>608</v>
      </c>
      <c r="L247" s="368" t="s">
        <v>1421</v>
      </c>
      <c r="M247" s="368" t="s">
        <v>34</v>
      </c>
      <c r="N247" s="367">
        <v>291781</v>
      </c>
      <c r="O247" s="367" t="s">
        <v>1321</v>
      </c>
      <c r="P247" s="371"/>
      <c r="S247" s="367"/>
      <c r="U247" s="369"/>
      <c r="W247" s="369"/>
      <c r="Y247" s="369"/>
      <c r="AA247" s="369"/>
      <c r="AD247" s="555">
        <v>0</v>
      </c>
      <c r="AE247" s="370"/>
      <c r="AF247" s="370"/>
      <c r="AG247" s="374" t="s">
        <v>736</v>
      </c>
      <c r="AH247" s="374"/>
      <c r="AI247" s="374">
        <v>500</v>
      </c>
      <c r="AJ247" s="374">
        <v>500</v>
      </c>
      <c r="AK247" s="374">
        <v>500</v>
      </c>
      <c r="AN247" s="369"/>
      <c r="AO247" s="367" t="s">
        <v>1324</v>
      </c>
      <c r="AP247" s="370"/>
      <c r="AR247" s="369">
        <v>1.5E-3</v>
      </c>
      <c r="AS247" s="369">
        <v>1.5E-3</v>
      </c>
      <c r="AT247" s="369" t="s">
        <v>1421</v>
      </c>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c r="BX247"/>
      <c r="BZ247"/>
    </row>
    <row r="248" spans="2:78" ht="18.75">
      <c r="B248" s="363" t="s">
        <v>1387</v>
      </c>
      <c r="C248" s="364">
        <v>13966590000153</v>
      </c>
      <c r="D248" s="365" t="s">
        <v>11</v>
      </c>
      <c r="E248" s="365" t="s">
        <v>621</v>
      </c>
      <c r="F248" s="365" t="s">
        <v>672</v>
      </c>
      <c r="G248" s="366" t="s">
        <v>738</v>
      </c>
      <c r="H248" s="366" t="s">
        <v>34</v>
      </c>
      <c r="I248" s="366" t="s">
        <v>1421</v>
      </c>
      <c r="J248" s="366" t="s">
        <v>608</v>
      </c>
      <c r="K248" s="367" t="s">
        <v>48</v>
      </c>
      <c r="L248" s="368" t="s">
        <v>1421</v>
      </c>
      <c r="M248" s="368" t="s">
        <v>1418</v>
      </c>
      <c r="N248" s="367">
        <v>291854</v>
      </c>
      <c r="O248" s="367" t="s">
        <v>1321</v>
      </c>
      <c r="P248" s="371">
        <v>40876</v>
      </c>
      <c r="Q248" s="372">
        <v>35.153837000000003</v>
      </c>
      <c r="R248" s="372">
        <v>38.898422079365069</v>
      </c>
      <c r="S248" s="367">
        <v>1</v>
      </c>
      <c r="T248" s="369">
        <v>6.8326627815571639E-2</v>
      </c>
      <c r="U248" s="369">
        <v>0.71924386762542236</v>
      </c>
      <c r="V248" s="369">
        <v>8.8134463295074461E-2</v>
      </c>
      <c r="W248" s="369">
        <v>0.78507988472324663</v>
      </c>
      <c r="X248" s="369">
        <v>0.1419128016450133</v>
      </c>
      <c r="Y248" s="369">
        <v>0.96222588562111722</v>
      </c>
      <c r="Z248" s="369">
        <v>0.19578181674180417</v>
      </c>
      <c r="AA248" s="369">
        <v>1.0532029088649693</v>
      </c>
      <c r="AB248" s="369">
        <v>3.141770004354872E-2</v>
      </c>
      <c r="AC248" s="373">
        <v>-0.76795290922424464</v>
      </c>
      <c r="AD248" s="555">
        <v>0</v>
      </c>
      <c r="AE248" s="370" t="s">
        <v>1928</v>
      </c>
      <c r="AF248" s="370" t="s">
        <v>1816</v>
      </c>
      <c r="AG248" s="374" t="s">
        <v>1444</v>
      </c>
      <c r="AH248" s="374" t="s">
        <v>1802</v>
      </c>
      <c r="AI248" s="374">
        <v>0</v>
      </c>
      <c r="AJ248" s="374">
        <v>0</v>
      </c>
      <c r="AK248" s="374">
        <v>0</v>
      </c>
      <c r="AL248" s="691">
        <v>0.2</v>
      </c>
      <c r="AM248" s="691">
        <v>0</v>
      </c>
      <c r="AN248" s="369" t="s">
        <v>1797</v>
      </c>
      <c r="AO248" s="367" t="s">
        <v>1324</v>
      </c>
      <c r="AP248" s="370" t="s">
        <v>1804</v>
      </c>
      <c r="AQ248" s="376" t="s">
        <v>11</v>
      </c>
      <c r="AR248" s="369">
        <v>4.0000000000000002E-4</v>
      </c>
      <c r="AS248" s="369">
        <v>4.0000000000000002E-4</v>
      </c>
      <c r="AT248" s="369" t="s">
        <v>1421</v>
      </c>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c r="BX248"/>
      <c r="BZ248"/>
    </row>
    <row r="249" spans="2:78" ht="18.75">
      <c r="B249" s="363" t="s">
        <v>84</v>
      </c>
      <c r="C249" s="364">
        <v>13608337000128</v>
      </c>
      <c r="D249" s="365" t="s">
        <v>13</v>
      </c>
      <c r="E249" s="365" t="s">
        <v>616</v>
      </c>
      <c r="F249" s="365" t="s">
        <v>617</v>
      </c>
      <c r="G249" s="366" t="s">
        <v>34</v>
      </c>
      <c r="H249" s="366" t="s">
        <v>1337</v>
      </c>
      <c r="I249" s="366" t="s">
        <v>34</v>
      </c>
      <c r="J249" s="366" t="s">
        <v>608</v>
      </c>
      <c r="K249" s="367" t="s">
        <v>48</v>
      </c>
      <c r="L249" s="368" t="s">
        <v>1421</v>
      </c>
      <c r="M249" s="368" t="s">
        <v>34</v>
      </c>
      <c r="N249" s="367">
        <v>292540</v>
      </c>
      <c r="O249" s="367" t="s">
        <v>1321</v>
      </c>
      <c r="P249" s="371">
        <v>40879</v>
      </c>
      <c r="Q249" s="372">
        <v>261.86970500000001</v>
      </c>
      <c r="R249" s="372">
        <v>497.81023953571446</v>
      </c>
      <c r="S249" s="367">
        <v>1</v>
      </c>
      <c r="T249" s="369">
        <v>0.11404066172162897</v>
      </c>
      <c r="U249" s="369">
        <v>1.2004550674537142</v>
      </c>
      <c r="V249" s="369">
        <v>8.1664537997219622E-2</v>
      </c>
      <c r="W249" s="369">
        <v>0.72744739889302135</v>
      </c>
      <c r="X249" s="369">
        <v>3.1573282434532945E-2</v>
      </c>
      <c r="Y249" s="369">
        <v>0.21407955660356509</v>
      </c>
      <c r="Z249" s="369">
        <v>0.11373211926314686</v>
      </c>
      <c r="AA249" s="369">
        <v>0.61181881357906154</v>
      </c>
      <c r="AB249" s="369">
        <v>4.6116755254150023E-2</v>
      </c>
      <c r="AC249" s="373">
        <v>-0.66347337922650851</v>
      </c>
      <c r="AD249" s="555">
        <v>0</v>
      </c>
      <c r="AE249" s="370" t="s">
        <v>1929</v>
      </c>
      <c r="AF249" s="370" t="s">
        <v>1795</v>
      </c>
      <c r="AG249" s="374" t="s">
        <v>1445</v>
      </c>
      <c r="AH249" s="374" t="s">
        <v>1802</v>
      </c>
      <c r="AI249" s="374">
        <v>500</v>
      </c>
      <c r="AJ249" s="374">
        <v>100</v>
      </c>
      <c r="AK249" s="374">
        <v>100</v>
      </c>
      <c r="AL249" s="691">
        <v>1.9</v>
      </c>
      <c r="AM249" s="691">
        <v>20</v>
      </c>
      <c r="AN249" s="369" t="s">
        <v>1817</v>
      </c>
      <c r="AO249" s="367" t="s">
        <v>1324</v>
      </c>
      <c r="AP249" s="370" t="s">
        <v>1818</v>
      </c>
      <c r="AQ249" s="376" t="s">
        <v>668</v>
      </c>
      <c r="AR249" s="369">
        <v>4.0000000000000001E-3</v>
      </c>
      <c r="AS249" s="369">
        <v>4.0000000000000001E-3</v>
      </c>
      <c r="AT249" s="369" t="s">
        <v>1421</v>
      </c>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c r="BX249"/>
      <c r="BZ249"/>
    </row>
    <row r="250" spans="2:78" ht="18.75">
      <c r="B250" s="363" t="s">
        <v>1190</v>
      </c>
      <c r="C250" s="364">
        <v>14550994000124</v>
      </c>
      <c r="D250" s="365" t="s">
        <v>14</v>
      </c>
      <c r="E250" s="365" t="s">
        <v>607</v>
      </c>
      <c r="F250" s="365" t="s">
        <v>1421</v>
      </c>
      <c r="G250" s="366" t="s">
        <v>1421</v>
      </c>
      <c r="H250" s="366" t="s">
        <v>34</v>
      </c>
      <c r="I250" s="366" t="s">
        <v>34</v>
      </c>
      <c r="J250" s="366" t="s">
        <v>608</v>
      </c>
      <c r="K250" s="367" t="s">
        <v>48</v>
      </c>
      <c r="L250" s="368" t="s">
        <v>1421</v>
      </c>
      <c r="M250" s="368" t="s">
        <v>34</v>
      </c>
      <c r="N250" s="367">
        <v>292966</v>
      </c>
      <c r="O250" s="367" t="s">
        <v>1321</v>
      </c>
      <c r="P250" s="371">
        <v>40885</v>
      </c>
      <c r="Q250" s="372">
        <v>360.94784299999998</v>
      </c>
      <c r="R250" s="372">
        <v>342.15379836507969</v>
      </c>
      <c r="S250" s="367">
        <v>2</v>
      </c>
      <c r="T250" s="369">
        <v>5.2947775451250623E-2</v>
      </c>
      <c r="U250" s="369">
        <v>0.55735756344528564</v>
      </c>
      <c r="V250" s="369">
        <v>-5.8480456040305606E-2</v>
      </c>
      <c r="W250" s="369">
        <v>-0.52092936145731172</v>
      </c>
      <c r="X250" s="369">
        <v>9.7135704480376672E-2</v>
      </c>
      <c r="Y250" s="369">
        <v>0.65861915335067944</v>
      </c>
      <c r="Z250" s="369">
        <v>-6.7157714803778301E-3</v>
      </c>
      <c r="AA250" s="369">
        <v>-3.6127308327791499E-2</v>
      </c>
      <c r="AB250" s="369">
        <v>0.20724732300596915</v>
      </c>
      <c r="AC250" s="373">
        <v>-0.82385736524104702</v>
      </c>
      <c r="AD250" s="555">
        <v>0</v>
      </c>
      <c r="AE250" s="370" t="s">
        <v>1903</v>
      </c>
      <c r="AF250" s="370" t="s">
        <v>1841</v>
      </c>
      <c r="AG250" s="374" t="s">
        <v>719</v>
      </c>
      <c r="AH250" s="374" t="s">
        <v>1802</v>
      </c>
      <c r="AI250" s="374">
        <v>5000</v>
      </c>
      <c r="AJ250" s="374">
        <v>300</v>
      </c>
      <c r="AK250" s="374">
        <v>300</v>
      </c>
      <c r="AL250" s="691">
        <v>2</v>
      </c>
      <c r="AM250" s="691">
        <v>20</v>
      </c>
      <c r="AN250" s="369" t="s">
        <v>666</v>
      </c>
      <c r="AO250" s="367" t="s">
        <v>1324</v>
      </c>
      <c r="AP250" s="370" t="s">
        <v>1799</v>
      </c>
      <c r="AQ250" s="376" t="s">
        <v>716</v>
      </c>
      <c r="AR250" s="369">
        <v>4.0000000000000001E-3</v>
      </c>
      <c r="AS250" s="369">
        <v>4.0000000000000001E-3</v>
      </c>
      <c r="AT250" s="369" t="s">
        <v>1421</v>
      </c>
      <c r="AW250" s="198"/>
      <c r="AX250" s="198"/>
      <c r="AY250" s="184"/>
      <c r="AZ250" s="184"/>
      <c r="BA250" s="184"/>
      <c r="BB250" s="186"/>
      <c r="BC250" s="184"/>
      <c r="BD250" s="184"/>
      <c r="BE250" s="184"/>
      <c r="BF250" s="184"/>
      <c r="BG250" s="186"/>
      <c r="BH250" s="186"/>
      <c r="BI250" s="199"/>
      <c r="BJ250" s="199"/>
      <c r="BK250" s="199"/>
      <c r="BL250" s="186"/>
      <c r="BM250" s="186"/>
      <c r="BN250" s="186"/>
      <c r="BO250" s="186"/>
      <c r="BP250" s="186"/>
      <c r="BQ250" s="186"/>
      <c r="BR250" s="186"/>
      <c r="BS250" s="186"/>
      <c r="BT250" s="187"/>
      <c r="BU250" s="188"/>
      <c r="BV250" s="189"/>
      <c r="BW250" s="185"/>
      <c r="BX250"/>
      <c r="BZ250"/>
    </row>
    <row r="251" spans="2:78" ht="18.75">
      <c r="B251" s="363" t="s">
        <v>844</v>
      </c>
      <c r="C251" s="364">
        <v>14171644000157</v>
      </c>
      <c r="D251" s="365" t="s">
        <v>11</v>
      </c>
      <c r="E251" s="365" t="s">
        <v>620</v>
      </c>
      <c r="F251" s="365" t="s">
        <v>663</v>
      </c>
      <c r="G251" s="366" t="s">
        <v>738</v>
      </c>
      <c r="H251" s="366" t="s">
        <v>34</v>
      </c>
      <c r="I251" s="366" t="s">
        <v>1421</v>
      </c>
      <c r="J251" s="366" t="s">
        <v>608</v>
      </c>
      <c r="K251" s="367" t="s">
        <v>48</v>
      </c>
      <c r="L251" s="368" t="s">
        <v>1421</v>
      </c>
      <c r="M251" s="368" t="s">
        <v>34</v>
      </c>
      <c r="N251" s="367">
        <v>293075</v>
      </c>
      <c r="O251" s="367" t="s">
        <v>1321</v>
      </c>
      <c r="P251" s="371">
        <v>40901</v>
      </c>
      <c r="Q251" s="372">
        <v>2493.6210820000001</v>
      </c>
      <c r="R251" s="372">
        <v>1744.0271752063493</v>
      </c>
      <c r="S251" s="367">
        <v>1</v>
      </c>
      <c r="T251" s="369">
        <v>0.1103062825240837</v>
      </c>
      <c r="U251" s="369">
        <v>1.1611449269844336</v>
      </c>
      <c r="V251" s="369">
        <v>0.13130605492926639</v>
      </c>
      <c r="W251" s="369">
        <v>1.1696416885435765</v>
      </c>
      <c r="X251" s="369">
        <v>0.2112546486152449</v>
      </c>
      <c r="Y251" s="369">
        <v>1.4323915037902071</v>
      </c>
      <c r="Z251" s="369">
        <v>0.19790295325268081</v>
      </c>
      <c r="AA251" s="369">
        <v>1.0646135044990936</v>
      </c>
      <c r="AB251" s="369">
        <v>2.5810889100995218E-3</v>
      </c>
      <c r="AC251" s="373">
        <v>7.3783887916823847</v>
      </c>
      <c r="AD251" s="555">
        <v>14557317000138</v>
      </c>
      <c r="AE251" s="370" t="s">
        <v>1819</v>
      </c>
      <c r="AF251" s="370" t="s">
        <v>1816</v>
      </c>
      <c r="AG251" s="374" t="s">
        <v>1444</v>
      </c>
      <c r="AH251" s="374" t="s">
        <v>1802</v>
      </c>
      <c r="AI251" s="374">
        <v>5000</v>
      </c>
      <c r="AJ251" s="374">
        <v>1000</v>
      </c>
      <c r="AK251" s="374">
        <v>1000</v>
      </c>
      <c r="AL251" s="691">
        <v>0.5</v>
      </c>
      <c r="AM251" s="691">
        <v>20</v>
      </c>
      <c r="AN251" s="369" t="s">
        <v>1817</v>
      </c>
      <c r="AO251" s="367" t="s">
        <v>1324</v>
      </c>
      <c r="AP251" s="370" t="s">
        <v>1804</v>
      </c>
      <c r="AQ251" s="376" t="s">
        <v>675</v>
      </c>
      <c r="AR251" s="369">
        <v>1.75E-3</v>
      </c>
      <c r="AS251" s="369">
        <v>1.75E-3</v>
      </c>
      <c r="AT251" s="369" t="s">
        <v>1421</v>
      </c>
      <c r="AW251" s="198"/>
      <c r="AX251" s="198"/>
      <c r="AY251" s="184"/>
      <c r="AZ251" s="184"/>
      <c r="BA251" s="184"/>
      <c r="BB251" s="184"/>
      <c r="BC251" s="184"/>
      <c r="BD251" s="184"/>
      <c r="BE251" s="184"/>
      <c r="BF251" s="184"/>
      <c r="BG251" s="186"/>
      <c r="BH251" s="186"/>
      <c r="BI251" s="199"/>
      <c r="BJ251" s="199"/>
      <c r="BK251" s="199"/>
      <c r="BL251" s="218"/>
      <c r="BM251" s="186"/>
      <c r="BN251" s="186"/>
      <c r="BO251" s="186"/>
      <c r="BP251" s="186"/>
      <c r="BQ251" s="186"/>
      <c r="BR251" s="186"/>
      <c r="BS251" s="186"/>
      <c r="BT251" s="186"/>
      <c r="BU251" s="186"/>
      <c r="BV251" s="189"/>
      <c r="BW251" s="184"/>
      <c r="BX251"/>
      <c r="BZ251"/>
    </row>
    <row r="252" spans="2:78" ht="18.75">
      <c r="B252" s="363" t="s">
        <v>470</v>
      </c>
      <c r="C252" s="364">
        <v>14115118000170</v>
      </c>
      <c r="D252" s="365" t="s">
        <v>11</v>
      </c>
      <c r="E252" s="365" t="s">
        <v>621</v>
      </c>
      <c r="F252" s="365" t="s">
        <v>672</v>
      </c>
      <c r="G252" s="366" t="s">
        <v>865</v>
      </c>
      <c r="H252" s="366" t="s">
        <v>34</v>
      </c>
      <c r="I252" s="366" t="s">
        <v>1421</v>
      </c>
      <c r="J252" s="366" t="s">
        <v>608</v>
      </c>
      <c r="K252" s="367" t="s">
        <v>48</v>
      </c>
      <c r="L252" s="368" t="s">
        <v>1421</v>
      </c>
      <c r="M252" s="368" t="s">
        <v>1418</v>
      </c>
      <c r="N252" s="367">
        <v>293458</v>
      </c>
      <c r="O252" s="367" t="s">
        <v>1321</v>
      </c>
      <c r="P252" s="371">
        <v>40896</v>
      </c>
      <c r="Q252" s="372">
        <v>173.98523599999999</v>
      </c>
      <c r="R252" s="372">
        <v>201.74475681599995</v>
      </c>
      <c r="S252" s="367">
        <v>1</v>
      </c>
      <c r="T252" s="369">
        <v>5.9145072752967653E-2</v>
      </c>
      <c r="U252" s="369">
        <v>0.62259374182281302</v>
      </c>
      <c r="V252" s="369">
        <v>7.2621104093642863E-2</v>
      </c>
      <c r="W252" s="369">
        <v>0.64689073829644939</v>
      </c>
      <c r="X252" s="369">
        <v>0.11118002542752214</v>
      </c>
      <c r="Y252" s="369">
        <v>0.75384529929851496</v>
      </c>
      <c r="Z252" s="369">
        <v>0.11015319824219016</v>
      </c>
      <c r="AA252" s="369">
        <v>0.59256610618979189</v>
      </c>
      <c r="AB252" s="369">
        <v>5.6568034965057246E-2</v>
      </c>
      <c r="AC252" s="373">
        <v>-0.70076101062191809</v>
      </c>
      <c r="AD252" s="555">
        <v>0</v>
      </c>
      <c r="AE252" s="370" t="s">
        <v>1906</v>
      </c>
      <c r="AF252" s="370" t="s">
        <v>1841</v>
      </c>
      <c r="AG252" s="374" t="s">
        <v>719</v>
      </c>
      <c r="AH252" s="374" t="s">
        <v>1802</v>
      </c>
      <c r="AI252" s="374">
        <v>1000</v>
      </c>
      <c r="AJ252" s="374">
        <v>500</v>
      </c>
      <c r="AK252" s="374">
        <v>500</v>
      </c>
      <c r="AL252" s="691">
        <v>0.5</v>
      </c>
      <c r="AM252" s="691">
        <v>20</v>
      </c>
      <c r="AN252" s="369" t="s">
        <v>1874</v>
      </c>
      <c r="AO252" s="367" t="s">
        <v>1324</v>
      </c>
      <c r="AP252" s="370" t="s">
        <v>1804</v>
      </c>
      <c r="AQ252" s="376" t="s">
        <v>11</v>
      </c>
      <c r="AR252" s="369">
        <v>1.73333333333333E-3</v>
      </c>
      <c r="AS252" s="369">
        <v>1.73333333333333E-3</v>
      </c>
      <c r="AT252" s="369" t="s">
        <v>1421</v>
      </c>
      <c r="AW252" s="198"/>
      <c r="AX252" s="198"/>
      <c r="AY252" s="184"/>
      <c r="AZ252" s="184"/>
      <c r="BA252" s="184"/>
      <c r="BB252" s="184"/>
      <c r="BC252" s="184"/>
      <c r="BD252" s="184"/>
      <c r="BE252" s="184"/>
      <c r="BF252" s="184"/>
      <c r="BG252" s="186"/>
      <c r="BH252" s="186"/>
      <c r="BI252" s="199"/>
      <c r="BJ252" s="199"/>
      <c r="BK252" s="199"/>
      <c r="BL252" s="218"/>
      <c r="BM252" s="186"/>
      <c r="BN252" s="186"/>
      <c r="BO252" s="186"/>
      <c r="BP252" s="186"/>
      <c r="BQ252" s="186"/>
      <c r="BR252" s="186"/>
      <c r="BS252" s="186"/>
      <c r="BT252" s="186"/>
      <c r="BU252" s="186"/>
      <c r="BV252" s="189"/>
      <c r="BW252" s="184"/>
      <c r="BX252"/>
      <c r="BZ252"/>
    </row>
    <row r="253" spans="2:78" ht="18.75">
      <c r="B253" s="363" t="s">
        <v>935</v>
      </c>
      <c r="C253" s="364">
        <v>14115121000193</v>
      </c>
      <c r="D253" s="365" t="s">
        <v>11</v>
      </c>
      <c r="E253" s="365" t="s">
        <v>620</v>
      </c>
      <c r="F253" s="365" t="s">
        <v>663</v>
      </c>
      <c r="G253" s="366" t="s">
        <v>738</v>
      </c>
      <c r="H253" s="366" t="s">
        <v>34</v>
      </c>
      <c r="I253" s="366" t="s">
        <v>1304</v>
      </c>
      <c r="J253" s="366" t="s">
        <v>608</v>
      </c>
      <c r="K253" s="367" t="s">
        <v>48</v>
      </c>
      <c r="L253" s="368" t="s">
        <v>1421</v>
      </c>
      <c r="M253" s="368" t="s">
        <v>34</v>
      </c>
      <c r="N253" s="367">
        <v>295183</v>
      </c>
      <c r="O253" s="367" t="s">
        <v>1321</v>
      </c>
      <c r="P253" s="371">
        <v>40926</v>
      </c>
      <c r="Q253" s="372">
        <v>282.73634600000003</v>
      </c>
      <c r="R253" s="372">
        <v>251.71544373895571</v>
      </c>
      <c r="S253" s="367">
        <v>1</v>
      </c>
      <c r="T253" s="369">
        <v>0.11720108813504893</v>
      </c>
      <c r="U253" s="369">
        <v>1.2337234635330487</v>
      </c>
      <c r="V253" s="369">
        <v>0.14487760583292619</v>
      </c>
      <c r="W253" s="369">
        <v>1.2905336894772947</v>
      </c>
      <c r="X253" s="369">
        <v>0.21480446155171973</v>
      </c>
      <c r="Y253" s="369">
        <v>1.4564606635629316</v>
      </c>
      <c r="Z253" s="369">
        <v>0.27007056037287547</v>
      </c>
      <c r="AA253" s="369">
        <v>1.4528371659694079</v>
      </c>
      <c r="AB253" s="369">
        <v>2.1624908392715611E-3</v>
      </c>
      <c r="AC253" s="373">
        <v>15.082527886805067</v>
      </c>
      <c r="AD253" s="555">
        <v>0</v>
      </c>
      <c r="AE253" s="370" t="s">
        <v>1930</v>
      </c>
      <c r="AF253" s="370" t="s">
        <v>1816</v>
      </c>
      <c r="AG253" s="374" t="s">
        <v>1444</v>
      </c>
      <c r="AH253" s="374" t="s">
        <v>1796</v>
      </c>
      <c r="AI253" s="374">
        <v>0</v>
      </c>
      <c r="AJ253" s="374">
        <v>0</v>
      </c>
      <c r="AK253" s="374">
        <v>0</v>
      </c>
      <c r="AL253" s="691">
        <v>1.1000000000000001</v>
      </c>
      <c r="AM253" s="691">
        <v>15</v>
      </c>
      <c r="AN253" s="369" t="s">
        <v>1803</v>
      </c>
      <c r="AO253" s="367" t="s">
        <v>1324</v>
      </c>
      <c r="AP253" s="370" t="s">
        <v>1818</v>
      </c>
      <c r="AQ253" s="376" t="s">
        <v>686</v>
      </c>
      <c r="AR253" s="369">
        <v>3.6666666666666701E-3</v>
      </c>
      <c r="AS253" s="369">
        <v>3.6666666666666701E-3</v>
      </c>
      <c r="AT253" s="369" t="s">
        <v>1421</v>
      </c>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c r="BX253"/>
      <c r="BZ253"/>
    </row>
    <row r="254" spans="2:78" ht="18.75">
      <c r="B254" s="363" t="s">
        <v>1096</v>
      </c>
      <c r="C254" s="364"/>
      <c r="D254" s="365" t="s">
        <v>13</v>
      </c>
      <c r="E254" s="365" t="s">
        <v>615</v>
      </c>
      <c r="F254" s="365" t="s">
        <v>619</v>
      </c>
      <c r="G254" s="366" t="s">
        <v>34</v>
      </c>
      <c r="H254" s="366" t="s">
        <v>865</v>
      </c>
      <c r="I254" s="366" t="s">
        <v>34</v>
      </c>
      <c r="J254" s="366" t="s">
        <v>1421</v>
      </c>
      <c r="L254" s="368" t="s">
        <v>1421</v>
      </c>
      <c r="M254" s="368" t="s">
        <v>34</v>
      </c>
      <c r="N254" s="367">
        <v>295906</v>
      </c>
      <c r="O254" s="367" t="s">
        <v>1321</v>
      </c>
      <c r="P254" s="371"/>
      <c r="S254" s="367"/>
      <c r="U254" s="369"/>
      <c r="W254" s="369"/>
      <c r="Y254" s="369"/>
      <c r="AA254" s="369"/>
      <c r="AD254" s="555">
        <v>14146709000104</v>
      </c>
      <c r="AE254" s="370"/>
      <c r="AF254" s="370"/>
      <c r="AG254" s="374" t="s">
        <v>59</v>
      </c>
      <c r="AH254" s="374"/>
      <c r="AI254" s="374">
        <v>5000</v>
      </c>
      <c r="AJ254" s="374">
        <v>1000</v>
      </c>
      <c r="AK254" s="374">
        <v>1000</v>
      </c>
      <c r="AN254" s="369"/>
      <c r="AO254" s="367" t="s">
        <v>1324</v>
      </c>
      <c r="AP254" s="370"/>
      <c r="AR254" s="369">
        <v>4.00013333333333E-3</v>
      </c>
      <c r="AS254" s="369">
        <v>4.00013333333333E-3</v>
      </c>
      <c r="AT254" s="369" t="s">
        <v>1421</v>
      </c>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c r="BX254"/>
      <c r="BZ254"/>
    </row>
    <row r="255" spans="2:78" ht="18.75">
      <c r="B255" s="363" t="s">
        <v>113</v>
      </c>
      <c r="C255" s="364">
        <v>14812722000155</v>
      </c>
      <c r="D255" s="365" t="s">
        <v>13</v>
      </c>
      <c r="E255" s="365" t="s">
        <v>615</v>
      </c>
      <c r="F255" s="365" t="s">
        <v>619</v>
      </c>
      <c r="G255" s="366" t="s">
        <v>34</v>
      </c>
      <c r="H255" s="366" t="s">
        <v>865</v>
      </c>
      <c r="I255" s="366" t="s">
        <v>34</v>
      </c>
      <c r="J255" s="366" t="s">
        <v>1421</v>
      </c>
      <c r="K255" s="367" t="s">
        <v>48</v>
      </c>
      <c r="L255" s="368" t="s">
        <v>1421</v>
      </c>
      <c r="M255" s="368" t="s">
        <v>34</v>
      </c>
      <c r="N255" s="367">
        <v>296139</v>
      </c>
      <c r="O255" s="367" t="s">
        <v>1321</v>
      </c>
      <c r="P255" s="371">
        <v>40933</v>
      </c>
      <c r="Q255" s="372">
        <v>35.435772</v>
      </c>
      <c r="R255" s="372">
        <v>112.42932946428566</v>
      </c>
      <c r="S255" s="367">
        <v>2</v>
      </c>
      <c r="T255" s="369">
        <v>7.7483298307112758E-2</v>
      </c>
      <c r="U255" s="369">
        <v>0.81563204467236117</v>
      </c>
      <c r="V255" s="369">
        <v>0.11362682568808724</v>
      </c>
      <c r="W255" s="369">
        <v>1.0121595103383061</v>
      </c>
      <c r="X255" s="369">
        <v>0.12446943298145752</v>
      </c>
      <c r="Y255" s="369">
        <v>0.84395282874432498</v>
      </c>
      <c r="Z255" s="369">
        <v>9.267804944391389E-2</v>
      </c>
      <c r="AA255" s="369">
        <v>0.49855902293003757</v>
      </c>
      <c r="AB255" s="369">
        <v>5.6772451478580198E-2</v>
      </c>
      <c r="AC255" s="373">
        <v>2.4044201155377011E-2</v>
      </c>
      <c r="AD255" s="555">
        <v>23686472000145</v>
      </c>
      <c r="AE255" s="370" t="s">
        <v>1844</v>
      </c>
      <c r="AF255" s="370" t="s">
        <v>1795</v>
      </c>
      <c r="AG255" s="374" t="s">
        <v>1445</v>
      </c>
      <c r="AH255" s="374" t="s">
        <v>1802</v>
      </c>
      <c r="AI255" s="374">
        <v>1000</v>
      </c>
      <c r="AJ255" s="374">
        <v>500</v>
      </c>
      <c r="AK255" s="374">
        <v>500</v>
      </c>
      <c r="AL255" s="691">
        <v>2</v>
      </c>
      <c r="AM255" s="691">
        <v>25</v>
      </c>
      <c r="AN255" s="369" t="s">
        <v>1803</v>
      </c>
      <c r="AO255" s="367" t="s">
        <v>1324</v>
      </c>
      <c r="AP255" s="370" t="s">
        <v>1818</v>
      </c>
      <c r="AQ255" s="376" t="s">
        <v>674</v>
      </c>
      <c r="AR255" s="369">
        <v>4.0000000000000001E-3</v>
      </c>
      <c r="AS255" s="369">
        <v>4.0000000000000001E-3</v>
      </c>
      <c r="AT255" s="369" t="s">
        <v>1421</v>
      </c>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c r="BX255"/>
      <c r="BZ255"/>
    </row>
    <row r="256" spans="2:78" ht="18.75">
      <c r="B256" s="363" t="s">
        <v>381</v>
      </c>
      <c r="C256" s="364">
        <v>14188162000100</v>
      </c>
      <c r="D256" s="365" t="s">
        <v>11</v>
      </c>
      <c r="E256" s="365" t="s">
        <v>620</v>
      </c>
      <c r="F256" s="365" t="s">
        <v>663</v>
      </c>
      <c r="G256" s="366" t="s">
        <v>738</v>
      </c>
      <c r="H256" s="366" t="s">
        <v>34</v>
      </c>
      <c r="I256" s="366" t="s">
        <v>1421</v>
      </c>
      <c r="J256" s="366" t="s">
        <v>608</v>
      </c>
      <c r="K256" s="367" t="s">
        <v>48</v>
      </c>
      <c r="L256" s="368" t="s">
        <v>1339</v>
      </c>
      <c r="M256" s="368" t="s">
        <v>34</v>
      </c>
      <c r="N256" s="367">
        <v>296430</v>
      </c>
      <c r="O256" s="367" t="s">
        <v>1321</v>
      </c>
      <c r="P256" s="371">
        <v>40948</v>
      </c>
      <c r="Q256" s="372">
        <v>2021.397694</v>
      </c>
      <c r="R256" s="372">
        <v>1678.6400031706348</v>
      </c>
      <c r="S256" s="367">
        <v>1</v>
      </c>
      <c r="T256" s="369">
        <v>0.10824610103629739</v>
      </c>
      <c r="U256" s="369">
        <v>1.1394583174054367</v>
      </c>
      <c r="V256" s="369">
        <v>0.12840921132239336</v>
      </c>
      <c r="W256" s="369">
        <v>1.1438373259830314</v>
      </c>
      <c r="X256" s="369">
        <v>0.20200370665705281</v>
      </c>
      <c r="Y256" s="369">
        <v>1.3696663957283035</v>
      </c>
      <c r="Z256" s="369">
        <v>0.21849935221446626</v>
      </c>
      <c r="AA256" s="369">
        <v>1.1754112673337465</v>
      </c>
      <c r="AB256" s="369">
        <v>1.8220887905838789E-3</v>
      </c>
      <c r="AC256" s="373">
        <v>8.8620455606702997</v>
      </c>
      <c r="AD256" s="555">
        <v>14188164000107</v>
      </c>
      <c r="AE256" s="370" t="s">
        <v>1856</v>
      </c>
      <c r="AF256" s="370" t="s">
        <v>1795</v>
      </c>
      <c r="AG256" s="374" t="s">
        <v>1445</v>
      </c>
      <c r="AH256" s="374" t="s">
        <v>1802</v>
      </c>
      <c r="AI256" s="374">
        <v>1000</v>
      </c>
      <c r="AJ256" s="374">
        <v>100</v>
      </c>
      <c r="AK256" s="374">
        <v>100</v>
      </c>
      <c r="AL256" s="691">
        <v>0.7</v>
      </c>
      <c r="AM256" s="691">
        <v>20</v>
      </c>
      <c r="AN256" s="369" t="s">
        <v>1803</v>
      </c>
      <c r="AO256" s="367" t="s">
        <v>1324</v>
      </c>
      <c r="AP256" s="370" t="s">
        <v>1804</v>
      </c>
      <c r="AQ256" s="376" t="s">
        <v>1374</v>
      </c>
      <c r="AR256" s="369">
        <v>1.4E-3</v>
      </c>
      <c r="AS256" s="369">
        <v>1.4E-3</v>
      </c>
      <c r="AT256" s="369" t="s">
        <v>1421</v>
      </c>
      <c r="AW256" s="198"/>
      <c r="AX256" s="198"/>
      <c r="AY256" s="184"/>
      <c r="AZ256" s="184"/>
      <c r="BA256" s="184"/>
      <c r="BB256" s="186"/>
      <c r="BC256" s="184"/>
      <c r="BD256" s="184"/>
      <c r="BE256" s="184"/>
      <c r="BF256" s="184"/>
      <c r="BG256" s="186"/>
      <c r="BH256" s="186"/>
      <c r="BI256" s="199"/>
      <c r="BJ256" s="199"/>
      <c r="BK256" s="199"/>
      <c r="BL256" s="186"/>
      <c r="BM256" s="186"/>
      <c r="BN256" s="186"/>
      <c r="BO256" s="186"/>
      <c r="BP256" s="186"/>
      <c r="BQ256" s="186"/>
      <c r="BR256" s="186"/>
      <c r="BS256" s="186"/>
      <c r="BT256" s="187"/>
      <c r="BU256" s="188"/>
      <c r="BV256" s="189"/>
      <c r="BW256" s="185"/>
      <c r="BX256"/>
      <c r="BZ256"/>
    </row>
    <row r="257" spans="2:78" ht="18.75">
      <c r="B257" s="363" t="s">
        <v>839</v>
      </c>
      <c r="C257" s="364">
        <v>14799785000119</v>
      </c>
      <c r="D257" s="365" t="s">
        <v>13</v>
      </c>
      <c r="E257" s="365" t="s">
        <v>616</v>
      </c>
      <c r="F257" s="365" t="s">
        <v>617</v>
      </c>
      <c r="G257" s="366" t="s">
        <v>34</v>
      </c>
      <c r="H257" s="366" t="s">
        <v>1338</v>
      </c>
      <c r="I257" s="366" t="s">
        <v>34</v>
      </c>
      <c r="J257" s="366" t="s">
        <v>608</v>
      </c>
      <c r="K257" s="367" t="s">
        <v>48</v>
      </c>
      <c r="L257" s="368" t="s">
        <v>1421</v>
      </c>
      <c r="M257" s="368" t="s">
        <v>34</v>
      </c>
      <c r="N257" s="367">
        <v>296961</v>
      </c>
      <c r="O257" s="367" t="s">
        <v>1321</v>
      </c>
      <c r="P257" s="371">
        <v>40954</v>
      </c>
      <c r="Q257" s="372">
        <v>383.70698199999998</v>
      </c>
      <c r="R257" s="372">
        <v>509.18296367460306</v>
      </c>
      <c r="S257" s="367">
        <v>31</v>
      </c>
      <c r="T257" s="369">
        <v>0.2289733262630318</v>
      </c>
      <c r="U257" s="369">
        <v>2.410299849847827</v>
      </c>
      <c r="V257" s="369">
        <v>0.14591313627961067</v>
      </c>
      <c r="W257" s="369">
        <v>1.2997579372155335</v>
      </c>
      <c r="X257" s="369">
        <v>7.0524894620495493E-2</v>
      </c>
      <c r="Y257" s="369">
        <v>0.4781871571691772</v>
      </c>
      <c r="Z257" s="369">
        <v>0.1959163438692324</v>
      </c>
      <c r="AA257" s="369">
        <v>1.0539265938541402</v>
      </c>
      <c r="AB257" s="369">
        <v>9.6998610876328523E-2</v>
      </c>
      <c r="AC257" s="373">
        <v>0.34692619338500802</v>
      </c>
      <c r="AD257" s="555">
        <v>14816895000141</v>
      </c>
      <c r="AE257" s="370" t="s">
        <v>1819</v>
      </c>
      <c r="AF257" s="370" t="s">
        <v>1816</v>
      </c>
      <c r="AG257" s="374" t="s">
        <v>1444</v>
      </c>
      <c r="AH257" s="374" t="s">
        <v>1796</v>
      </c>
      <c r="AI257" s="374">
        <v>5000</v>
      </c>
      <c r="AJ257" s="374">
        <v>1000</v>
      </c>
      <c r="AK257" s="374">
        <v>1000</v>
      </c>
      <c r="AL257" s="691">
        <v>2</v>
      </c>
      <c r="AM257" s="691">
        <v>20</v>
      </c>
      <c r="AN257" s="369" t="s">
        <v>1798</v>
      </c>
      <c r="AO257" s="367" t="s">
        <v>1324</v>
      </c>
      <c r="AP257" s="370" t="s">
        <v>1799</v>
      </c>
      <c r="AQ257" s="376" t="s">
        <v>659</v>
      </c>
      <c r="AR257" s="369">
        <v>7.0000000000000001E-3</v>
      </c>
      <c r="AS257" s="369">
        <v>7.0000000000000001E-3</v>
      </c>
      <c r="AT257" s="369" t="s">
        <v>1421</v>
      </c>
      <c r="AW257" s="198"/>
      <c r="AX257" s="198"/>
      <c r="AY257" s="184"/>
      <c r="AZ257" s="184"/>
      <c r="BA257" s="184"/>
      <c r="BB257" s="184"/>
      <c r="BC257" s="184"/>
      <c r="BD257" s="184"/>
      <c r="BE257" s="184"/>
      <c r="BF257" s="184"/>
      <c r="BG257" s="186"/>
      <c r="BH257" s="186"/>
      <c r="BI257" s="199"/>
      <c r="BJ257" s="199"/>
      <c r="BK257" s="199"/>
      <c r="BL257" s="218"/>
      <c r="BM257" s="186"/>
      <c r="BN257" s="186"/>
      <c r="BO257" s="186"/>
      <c r="BP257" s="186"/>
      <c r="BQ257" s="186"/>
      <c r="BR257" s="186"/>
      <c r="BS257" s="186"/>
      <c r="BT257" s="186"/>
      <c r="BU257" s="186"/>
      <c r="BV257" s="189"/>
      <c r="BW257" s="184"/>
      <c r="BX257"/>
      <c r="BZ257"/>
    </row>
    <row r="258" spans="2:78" ht="18.75">
      <c r="B258" s="363" t="s">
        <v>599</v>
      </c>
      <c r="C258" s="364"/>
      <c r="D258" s="365" t="s">
        <v>14</v>
      </c>
      <c r="E258" s="365" t="s">
        <v>607</v>
      </c>
      <c r="F258" s="365" t="s">
        <v>1421</v>
      </c>
      <c r="G258" s="366" t="s">
        <v>1421</v>
      </c>
      <c r="H258" s="366" t="s">
        <v>34</v>
      </c>
      <c r="I258" s="366" t="s">
        <v>34</v>
      </c>
      <c r="J258" s="366" t="s">
        <v>608</v>
      </c>
      <c r="L258" s="368" t="s">
        <v>1421</v>
      </c>
      <c r="M258" s="368" t="s">
        <v>1418</v>
      </c>
      <c r="N258" s="367">
        <v>297593</v>
      </c>
      <c r="O258" s="367" t="s">
        <v>1321</v>
      </c>
      <c r="P258" s="371"/>
      <c r="S258" s="367"/>
      <c r="U258" s="369"/>
      <c r="W258" s="369"/>
      <c r="Y258" s="369"/>
      <c r="AA258" s="369"/>
      <c r="AD258" s="555">
        <v>0</v>
      </c>
      <c r="AE258" s="370"/>
      <c r="AF258" s="370"/>
      <c r="AG258" s="374" t="s">
        <v>1444</v>
      </c>
      <c r="AH258" s="374"/>
      <c r="AI258" s="374">
        <v>25000</v>
      </c>
      <c r="AJ258" s="374">
        <v>25000</v>
      </c>
      <c r="AK258" s="374">
        <v>5000</v>
      </c>
      <c r="AN258" s="369"/>
      <c r="AO258" s="367" t="s">
        <v>1324</v>
      </c>
      <c r="AP258" s="370"/>
      <c r="AR258" s="369">
        <v>1.3333333333333299E-4</v>
      </c>
      <c r="AS258" s="369">
        <v>1.3333333333333299E-4</v>
      </c>
      <c r="AT258" s="369" t="s">
        <v>1421</v>
      </c>
      <c r="AW258" s="198"/>
      <c r="AX258" s="198"/>
      <c r="AY258" s="184"/>
      <c r="AZ258" s="184"/>
      <c r="BA258" s="184"/>
      <c r="BB258" s="186"/>
      <c r="BC258" s="184"/>
      <c r="BD258" s="184"/>
      <c r="BE258" s="184"/>
      <c r="BF258" s="184"/>
      <c r="BG258" s="186"/>
      <c r="BH258" s="186"/>
      <c r="BI258" s="199"/>
      <c r="BJ258" s="199"/>
      <c r="BK258" s="199"/>
      <c r="BL258" s="186"/>
      <c r="BM258" s="186"/>
      <c r="BN258" s="186"/>
      <c r="BO258" s="186"/>
      <c r="BP258" s="186"/>
      <c r="BQ258" s="186"/>
      <c r="BR258" s="186"/>
      <c r="BS258" s="186"/>
      <c r="BT258" s="187"/>
      <c r="BU258" s="188"/>
      <c r="BV258" s="189"/>
      <c r="BW258" s="185"/>
      <c r="BX258"/>
      <c r="BZ258"/>
    </row>
    <row r="259" spans="2:78" ht="18.75">
      <c r="B259" s="363" t="s">
        <v>1153</v>
      </c>
      <c r="C259" s="364">
        <v>10500884000105</v>
      </c>
      <c r="D259" s="365" t="s">
        <v>14</v>
      </c>
      <c r="E259" s="365" t="s">
        <v>607</v>
      </c>
      <c r="F259" s="365" t="s">
        <v>1421</v>
      </c>
      <c r="G259" s="366" t="s">
        <v>1421</v>
      </c>
      <c r="H259" s="366" t="s">
        <v>34</v>
      </c>
      <c r="I259" s="366" t="s">
        <v>34</v>
      </c>
      <c r="J259" s="366" t="s">
        <v>608</v>
      </c>
      <c r="K259" s="367" t="s">
        <v>48</v>
      </c>
      <c r="L259" s="368" t="s">
        <v>715</v>
      </c>
      <c r="M259" s="368" t="s">
        <v>34</v>
      </c>
      <c r="N259" s="367">
        <v>298761</v>
      </c>
      <c r="O259" s="367" t="s">
        <v>1321</v>
      </c>
      <c r="P259" s="371">
        <v>40951</v>
      </c>
      <c r="Q259" s="372">
        <v>1541705000</v>
      </c>
      <c r="R259" s="372">
        <v>29514774.821852773</v>
      </c>
      <c r="S259" s="367">
        <v>2</v>
      </c>
      <c r="T259" s="369">
        <v>0.11511420905601821</v>
      </c>
      <c r="U259" s="369">
        <v>1.2117558203453871</v>
      </c>
      <c r="V259" s="369">
        <v>5.4581587775439644E-2</v>
      </c>
      <c r="W259" s="369">
        <v>0.4861992123931016</v>
      </c>
      <c r="X259" s="369">
        <v>0.21863252597121541</v>
      </c>
      <c r="Y259" s="369">
        <v>1.482416480329046</v>
      </c>
      <c r="Z259" s="369">
        <v>0.34062932288532299</v>
      </c>
      <c r="AA259" s="369">
        <v>1.8324060920358434</v>
      </c>
      <c r="AB259" s="369">
        <v>0.19394448844811391</v>
      </c>
      <c r="AC259" s="373">
        <v>-0.2974056655631333</v>
      </c>
      <c r="AD259" s="555">
        <v>36352539000157</v>
      </c>
      <c r="AE259" s="370" t="s">
        <v>1931</v>
      </c>
      <c r="AF259" s="370" t="s">
        <v>1795</v>
      </c>
      <c r="AG259" s="374" t="s">
        <v>1445</v>
      </c>
      <c r="AH259" s="374" t="s">
        <v>1802</v>
      </c>
      <c r="AI259" s="374">
        <v>5000</v>
      </c>
      <c r="AJ259" s="374">
        <v>1000</v>
      </c>
      <c r="AK259" s="374">
        <v>5000</v>
      </c>
      <c r="AL259" s="691">
        <v>2.2000000000000002</v>
      </c>
      <c r="AM259" s="691">
        <v>15</v>
      </c>
      <c r="AN259" s="369" t="s">
        <v>666</v>
      </c>
      <c r="AO259" s="367" t="s">
        <v>1324</v>
      </c>
      <c r="AP259" s="370" t="s">
        <v>1799</v>
      </c>
      <c r="AQ259" s="376" t="s">
        <v>659</v>
      </c>
      <c r="AR259" s="369">
        <v>5.3333333333333297E-3</v>
      </c>
      <c r="AS259" s="369">
        <v>5.3333333333333297E-3</v>
      </c>
      <c r="AT259" s="369" t="s">
        <v>1421</v>
      </c>
      <c r="AW259" s="198"/>
      <c r="AX259" s="198"/>
      <c r="AY259" s="184"/>
      <c r="AZ259" s="184"/>
      <c r="BA259" s="184"/>
      <c r="BB259" s="186"/>
      <c r="BC259" s="184"/>
      <c r="BD259" s="184"/>
      <c r="BE259" s="184"/>
      <c r="BF259" s="184"/>
      <c r="BG259" s="186"/>
      <c r="BH259" s="186"/>
      <c r="BI259" s="199"/>
      <c r="BJ259" s="199"/>
      <c r="BK259" s="199"/>
      <c r="BL259" s="218"/>
      <c r="BM259" s="186"/>
      <c r="BN259" s="186"/>
      <c r="BO259" s="186"/>
      <c r="BP259" s="186"/>
      <c r="BQ259" s="186"/>
      <c r="BR259" s="186"/>
      <c r="BS259" s="186"/>
      <c r="BT259" s="187"/>
      <c r="BU259" s="188"/>
      <c r="BV259" s="189"/>
      <c r="BW259" s="185"/>
      <c r="BX259"/>
      <c r="BZ259"/>
    </row>
    <row r="260" spans="2:78" ht="18.75">
      <c r="B260" s="363" t="s">
        <v>1194</v>
      </c>
      <c r="C260" s="364">
        <v>14180011000105</v>
      </c>
      <c r="D260" s="365" t="s">
        <v>13</v>
      </c>
      <c r="E260" s="365" t="s">
        <v>616</v>
      </c>
      <c r="F260" s="365" t="s">
        <v>619</v>
      </c>
      <c r="G260" s="366" t="s">
        <v>34</v>
      </c>
      <c r="H260" s="366" t="s">
        <v>1337</v>
      </c>
      <c r="I260" s="366" t="s">
        <v>34</v>
      </c>
      <c r="J260" s="366" t="s">
        <v>1421</v>
      </c>
      <c r="K260" s="367" t="s">
        <v>48</v>
      </c>
      <c r="L260" s="368" t="s">
        <v>1421</v>
      </c>
      <c r="M260" s="368" t="s">
        <v>1418</v>
      </c>
      <c r="N260" s="367">
        <v>298875</v>
      </c>
      <c r="O260" s="367" t="s">
        <v>1321</v>
      </c>
      <c r="P260" s="371">
        <v>40968</v>
      </c>
      <c r="Q260" s="372">
        <v>96.544752000000003</v>
      </c>
      <c r="R260" s="372">
        <v>92.941108496031745</v>
      </c>
      <c r="S260" s="367">
        <v>3</v>
      </c>
      <c r="T260" s="369">
        <v>9.976832584096651E-2</v>
      </c>
      <c r="U260" s="369">
        <v>1.0502165676617299</v>
      </c>
      <c r="V260" s="369">
        <v>0.11746417885031812</v>
      </c>
      <c r="W260" s="369">
        <v>1.0463416981637463</v>
      </c>
      <c r="X260" s="369">
        <v>0.15762543928583717</v>
      </c>
      <c r="Y260" s="369">
        <v>1.0687638899035288</v>
      </c>
      <c r="Z260" s="369">
        <v>0.26046013671384771</v>
      </c>
      <c r="AA260" s="369">
        <v>1.4011381557060532</v>
      </c>
      <c r="AB260" s="369">
        <v>6.4294455181843034E-3</v>
      </c>
      <c r="AC260" s="373">
        <v>0.80915242083502736</v>
      </c>
      <c r="AD260" s="555">
        <v>14083541000135</v>
      </c>
      <c r="AE260" s="370" t="s">
        <v>1856</v>
      </c>
      <c r="AF260" s="370" t="s">
        <v>1795</v>
      </c>
      <c r="AG260" s="374" t="s">
        <v>1445</v>
      </c>
      <c r="AH260" s="374" t="s">
        <v>1802</v>
      </c>
      <c r="AI260" s="374">
        <v>5000</v>
      </c>
      <c r="AJ260" s="374">
        <v>3000</v>
      </c>
      <c r="AK260" s="374">
        <v>5000</v>
      </c>
      <c r="AL260" s="691">
        <v>2</v>
      </c>
      <c r="AM260" s="691">
        <v>20</v>
      </c>
      <c r="AN260" s="369" t="s">
        <v>1803</v>
      </c>
      <c r="AO260" s="367" t="s">
        <v>1324</v>
      </c>
      <c r="AP260" s="370" t="s">
        <v>1818</v>
      </c>
      <c r="AQ260" s="376" t="s">
        <v>668</v>
      </c>
      <c r="AR260" s="369">
        <v>0</v>
      </c>
      <c r="AS260" s="369">
        <v>0</v>
      </c>
      <c r="AT260" s="369" t="s">
        <v>1421</v>
      </c>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c r="BX260"/>
      <c r="BZ260"/>
    </row>
    <row r="261" spans="2:78" ht="18.75">
      <c r="B261" s="363" t="s">
        <v>1199</v>
      </c>
      <c r="C261" s="364">
        <v>13823084000105</v>
      </c>
      <c r="D261" s="365" t="s">
        <v>11</v>
      </c>
      <c r="E261" s="365" t="s">
        <v>620</v>
      </c>
      <c r="F261" s="365" t="s">
        <v>663</v>
      </c>
      <c r="G261" s="366" t="s">
        <v>738</v>
      </c>
      <c r="H261" s="366" t="s">
        <v>34</v>
      </c>
      <c r="I261" s="366" t="s">
        <v>1421</v>
      </c>
      <c r="J261" s="366" t="s">
        <v>608</v>
      </c>
      <c r="K261" s="367" t="s">
        <v>48</v>
      </c>
      <c r="L261" s="368" t="s">
        <v>1421</v>
      </c>
      <c r="M261" s="368" t="s">
        <v>34</v>
      </c>
      <c r="N261" s="367">
        <v>299588</v>
      </c>
      <c r="O261" s="367" t="s">
        <v>1321</v>
      </c>
      <c r="P261" s="371">
        <v>40996</v>
      </c>
      <c r="Q261" s="372">
        <v>1241.9390550000001</v>
      </c>
      <c r="R261" s="372">
        <v>937.10638471428547</v>
      </c>
      <c r="S261" s="367">
        <v>1</v>
      </c>
      <c r="T261" s="369">
        <v>0.10734448052267043</v>
      </c>
      <c r="U261" s="369">
        <v>1.1299673613011507</v>
      </c>
      <c r="V261" s="369">
        <v>0.12850075939603989</v>
      </c>
      <c r="W261" s="369">
        <v>1.1446528134599838</v>
      </c>
      <c r="X261" s="369">
        <v>0.20456371462078882</v>
      </c>
      <c r="Y261" s="369">
        <v>1.387024279594657</v>
      </c>
      <c r="Z261" s="369">
        <v>0.20042562909464223</v>
      </c>
      <c r="AA261" s="369">
        <v>1.0781841699423562</v>
      </c>
      <c r="AB261" s="369">
        <v>1.7503719313263794E-3</v>
      </c>
      <c r="AC261" s="373">
        <v>9.2774465019455015</v>
      </c>
      <c r="AD261" s="555">
        <v>0</v>
      </c>
      <c r="AE261" s="370" t="s">
        <v>1831</v>
      </c>
      <c r="AF261" s="370" t="s">
        <v>1832</v>
      </c>
      <c r="AG261" s="374" t="s">
        <v>719</v>
      </c>
      <c r="AH261" s="374" t="s">
        <v>1802</v>
      </c>
      <c r="AI261" s="374">
        <v>1000</v>
      </c>
      <c r="AJ261" s="374">
        <v>1000</v>
      </c>
      <c r="AK261" s="374">
        <v>1000</v>
      </c>
      <c r="AL261" s="691">
        <v>0.6</v>
      </c>
      <c r="AM261" s="691">
        <v>20</v>
      </c>
      <c r="AN261" s="369" t="s">
        <v>1803</v>
      </c>
      <c r="AO261" s="367" t="s">
        <v>1324</v>
      </c>
      <c r="AP261" s="370" t="s">
        <v>1804</v>
      </c>
      <c r="AQ261" s="376" t="s">
        <v>675</v>
      </c>
      <c r="AR261" s="369">
        <v>2.3999999999999998E-3</v>
      </c>
      <c r="AS261" s="369">
        <v>2.3999999999999998E-3</v>
      </c>
      <c r="AT261" s="369" t="s">
        <v>1421</v>
      </c>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c r="BX261"/>
      <c r="BZ261"/>
    </row>
    <row r="262" spans="2:78" ht="18.75">
      <c r="B262" s="363" t="s">
        <v>1025</v>
      </c>
      <c r="C262" s="364">
        <v>14146496000110</v>
      </c>
      <c r="D262" s="365" t="s">
        <v>13</v>
      </c>
      <c r="E262" s="365" t="s">
        <v>616</v>
      </c>
      <c r="F262" s="365" t="s">
        <v>610</v>
      </c>
      <c r="G262" s="366" t="s">
        <v>34</v>
      </c>
      <c r="H262" s="366" t="s">
        <v>865</v>
      </c>
      <c r="I262" s="366" t="s">
        <v>34</v>
      </c>
      <c r="J262" s="366" t="s">
        <v>1421</v>
      </c>
      <c r="K262" s="367" t="s">
        <v>48</v>
      </c>
      <c r="L262" s="368" t="s">
        <v>1421</v>
      </c>
      <c r="M262" s="368" t="s">
        <v>34</v>
      </c>
      <c r="N262" s="367">
        <v>299677</v>
      </c>
      <c r="O262" s="367" t="s">
        <v>1321</v>
      </c>
      <c r="P262" s="371">
        <v>40991</v>
      </c>
      <c r="Q262" s="372">
        <v>700.23782700000004</v>
      </c>
      <c r="R262" s="372">
        <v>1262.2720825238093</v>
      </c>
      <c r="S262" s="367">
        <v>1</v>
      </c>
      <c r="T262" s="369">
        <v>-1.2385417530515141E-2</v>
      </c>
      <c r="U262" s="369">
        <v>-0.13037575381077499</v>
      </c>
      <c r="V262" s="369">
        <v>1.0673625090926953E-2</v>
      </c>
      <c r="W262" s="369">
        <v>9.5077998352460558E-2</v>
      </c>
      <c r="X262" s="369">
        <v>3.2527774497291162E-2</v>
      </c>
      <c r="Y262" s="369">
        <v>0.22055139677414581</v>
      </c>
      <c r="Z262" s="369">
        <v>8.850023487871117E-2</v>
      </c>
      <c r="AA262" s="369">
        <v>0.47608458415938937</v>
      </c>
      <c r="AB262" s="369">
        <v>6.5461304136932935E-2</v>
      </c>
      <c r="AC262" s="373">
        <v>-1.5518809729366498</v>
      </c>
      <c r="AD262" s="555">
        <v>43761843000113</v>
      </c>
      <c r="AE262" s="370" t="s">
        <v>1861</v>
      </c>
      <c r="AF262" s="370" t="s">
        <v>1795</v>
      </c>
      <c r="AG262" s="374" t="s">
        <v>1445</v>
      </c>
      <c r="AH262" s="374" t="s">
        <v>1796</v>
      </c>
      <c r="AI262" s="374">
        <v>100000</v>
      </c>
      <c r="AJ262" s="374">
        <v>50000</v>
      </c>
      <c r="AK262" s="374">
        <v>100000</v>
      </c>
      <c r="AL262" s="691">
        <v>2</v>
      </c>
      <c r="AM262" s="691">
        <v>20</v>
      </c>
      <c r="AN262" s="369" t="s">
        <v>1817</v>
      </c>
      <c r="AO262" s="367" t="s">
        <v>1324</v>
      </c>
      <c r="AP262" s="370" t="s">
        <v>1818</v>
      </c>
      <c r="AQ262" s="376" t="s">
        <v>668</v>
      </c>
      <c r="AR262" s="369">
        <v>5.3333333333333297E-3</v>
      </c>
      <c r="AS262" s="369">
        <v>5.3333333333333297E-3</v>
      </c>
      <c r="AT262" s="369" t="s">
        <v>1421</v>
      </c>
      <c r="AW262" s="198"/>
      <c r="AX262" s="198"/>
      <c r="AY262" s="184"/>
      <c r="AZ262" s="184"/>
      <c r="BA262" s="184"/>
      <c r="BB262" s="186"/>
      <c r="BC262" s="184"/>
      <c r="BD262" s="184"/>
      <c r="BE262" s="184"/>
      <c r="BF262" s="184"/>
      <c r="BG262" s="186"/>
      <c r="BH262" s="186"/>
      <c r="BI262" s="199"/>
      <c r="BJ262" s="199"/>
      <c r="BK262" s="199"/>
      <c r="BL262" s="186"/>
      <c r="BM262" s="186"/>
      <c r="BN262" s="186"/>
      <c r="BO262" s="186"/>
      <c r="BP262" s="186"/>
      <c r="BQ262" s="186"/>
      <c r="BR262" s="186"/>
      <c r="BS262" s="186"/>
      <c r="BT262" s="187"/>
      <c r="BU262" s="188"/>
      <c r="BV262" s="189"/>
      <c r="BW262" s="185"/>
      <c r="BX262"/>
      <c r="BZ262"/>
    </row>
    <row r="263" spans="2:78" ht="18.75">
      <c r="B263" s="363" t="s">
        <v>335</v>
      </c>
      <c r="C263" s="364">
        <v>10608762000129</v>
      </c>
      <c r="D263" s="365" t="s">
        <v>14</v>
      </c>
      <c r="E263" s="365" t="s">
        <v>607</v>
      </c>
      <c r="F263" s="365" t="s">
        <v>1421</v>
      </c>
      <c r="G263" s="366" t="s">
        <v>1421</v>
      </c>
      <c r="H263" s="366" t="s">
        <v>34</v>
      </c>
      <c r="I263" s="366" t="s">
        <v>34</v>
      </c>
      <c r="J263" s="366" t="s">
        <v>608</v>
      </c>
      <c r="K263" s="367" t="s">
        <v>48</v>
      </c>
      <c r="L263" s="368" t="s">
        <v>1421</v>
      </c>
      <c r="M263" s="368" t="s">
        <v>34</v>
      </c>
      <c r="N263" s="367">
        <v>301116</v>
      </c>
      <c r="O263" s="367" t="s">
        <v>1321</v>
      </c>
      <c r="P263" s="371">
        <v>39954</v>
      </c>
      <c r="Q263" s="372">
        <v>179.25706299999999</v>
      </c>
      <c r="R263" s="372">
        <v>187.63567869841253</v>
      </c>
      <c r="S263" s="367">
        <v>2</v>
      </c>
      <c r="T263" s="369">
        <v>4.8278497597903813E-2</v>
      </c>
      <c r="U263" s="369">
        <v>0.50820616274505204</v>
      </c>
      <c r="V263" s="369">
        <v>-0.1002691840009502</v>
      </c>
      <c r="W263" s="369">
        <v>-0.89317295951763453</v>
      </c>
      <c r="X263" s="369">
        <v>-0.14357811234540907</v>
      </c>
      <c r="Y263" s="369">
        <v>-0.97351736211194839</v>
      </c>
      <c r="Z263" s="369">
        <v>-0.14225794860829211</v>
      </c>
      <c r="AA263" s="369">
        <v>-0.76527272949462299</v>
      </c>
      <c r="AB263" s="369">
        <v>0.20805230465915456</v>
      </c>
      <c r="AC263" s="373">
        <v>-1.0215265906031912</v>
      </c>
      <c r="AD263" s="555">
        <v>11952800000129</v>
      </c>
      <c r="AE263" s="370" t="s">
        <v>1867</v>
      </c>
      <c r="AF263" s="370" t="s">
        <v>1841</v>
      </c>
      <c r="AG263" s="374" t="s">
        <v>719</v>
      </c>
      <c r="AH263" s="374" t="s">
        <v>1802</v>
      </c>
      <c r="AI263" s="374">
        <v>5000</v>
      </c>
      <c r="AJ263" s="374">
        <v>1000</v>
      </c>
      <c r="AK263" s="374">
        <v>1000</v>
      </c>
      <c r="AL263" s="691">
        <v>1.85</v>
      </c>
      <c r="AM263" s="691">
        <v>20</v>
      </c>
      <c r="AN263" s="369" t="s">
        <v>666</v>
      </c>
      <c r="AO263" s="367" t="s">
        <v>1324</v>
      </c>
      <c r="AP263" s="370" t="s">
        <v>1799</v>
      </c>
      <c r="AQ263" s="376" t="s">
        <v>659</v>
      </c>
      <c r="AR263" s="369">
        <v>4.4400000000000004E-3</v>
      </c>
      <c r="AS263" s="369">
        <v>4.4400000000000004E-3</v>
      </c>
      <c r="AT263" s="369" t="s">
        <v>1421</v>
      </c>
      <c r="AW263" s="198"/>
      <c r="AX263" s="198"/>
      <c r="AY263" s="184"/>
      <c r="AZ263" s="184"/>
      <c r="BA263" s="184"/>
      <c r="BB263" s="184"/>
      <c r="BC263" s="184"/>
      <c r="BD263" s="184"/>
      <c r="BE263" s="184"/>
      <c r="BF263" s="184"/>
      <c r="BG263" s="186"/>
      <c r="BH263" s="186"/>
      <c r="BI263" s="199"/>
      <c r="BJ263" s="199"/>
      <c r="BK263" s="199"/>
      <c r="BL263" s="218"/>
      <c r="BM263" s="186"/>
      <c r="BN263" s="186"/>
      <c r="BO263" s="186"/>
      <c r="BP263" s="186"/>
      <c r="BQ263" s="186"/>
      <c r="BR263" s="186"/>
      <c r="BS263" s="186"/>
      <c r="BT263" s="186"/>
      <c r="BU263" s="186"/>
      <c r="BV263" s="189"/>
      <c r="BW263" s="184"/>
      <c r="BX263"/>
      <c r="BZ263"/>
    </row>
    <row r="264" spans="2:78" ht="18.75">
      <c r="B264" s="363" t="s">
        <v>1189</v>
      </c>
      <c r="C264" s="364">
        <v>13054728000148</v>
      </c>
      <c r="D264" s="365" t="s">
        <v>11</v>
      </c>
      <c r="E264" s="365" t="s">
        <v>620</v>
      </c>
      <c r="F264" s="365" t="s">
        <v>685</v>
      </c>
      <c r="G264" s="366" t="s">
        <v>738</v>
      </c>
      <c r="H264" s="366" t="s">
        <v>34</v>
      </c>
      <c r="I264" s="366" t="s">
        <v>1319</v>
      </c>
      <c r="J264" s="366" t="s">
        <v>608</v>
      </c>
      <c r="K264" s="367" t="s">
        <v>48</v>
      </c>
      <c r="L264" s="368" t="s">
        <v>1421</v>
      </c>
      <c r="M264" s="368" t="s">
        <v>34</v>
      </c>
      <c r="N264" s="367">
        <v>301426</v>
      </c>
      <c r="O264" s="367" t="s">
        <v>1321</v>
      </c>
      <c r="P264" s="371">
        <v>40975</v>
      </c>
      <c r="Q264" s="372">
        <v>178.285158</v>
      </c>
      <c r="R264" s="372">
        <v>83.955727452380884</v>
      </c>
      <c r="S264" s="367">
        <v>1</v>
      </c>
      <c r="T264" s="369">
        <v>0.11389675345369721</v>
      </c>
      <c r="U264" s="369">
        <v>1.1989402094471124</v>
      </c>
      <c r="V264" s="369">
        <v>0.13831439970480219</v>
      </c>
      <c r="W264" s="369">
        <v>1.2320702812049662</v>
      </c>
      <c r="X264" s="369">
        <v>0.19758455607413494</v>
      </c>
      <c r="Y264" s="369">
        <v>1.3397027769846055</v>
      </c>
      <c r="Z264" s="369">
        <v>0.25183875992895555</v>
      </c>
      <c r="AA264" s="369">
        <v>1.3547596959523363</v>
      </c>
      <c r="AB264" s="369">
        <v>1.3271780083285167E-3</v>
      </c>
      <c r="AC264" s="373">
        <v>19.630088877799579</v>
      </c>
      <c r="AD264" s="555">
        <v>13054656000139</v>
      </c>
      <c r="AE264" s="370" t="s">
        <v>1932</v>
      </c>
      <c r="AF264" s="370" t="s">
        <v>1816</v>
      </c>
      <c r="AG264" s="374" t="s">
        <v>1444</v>
      </c>
      <c r="AH264" s="374" t="s">
        <v>1796</v>
      </c>
      <c r="AI264" s="374">
        <v>10000</v>
      </c>
      <c r="AJ264" s="374">
        <v>1000</v>
      </c>
      <c r="AK264" s="374">
        <v>0</v>
      </c>
      <c r="AL264" s="691">
        <v>0.4</v>
      </c>
      <c r="AM264" s="691">
        <v>20</v>
      </c>
      <c r="AN264" s="369" t="s">
        <v>1803</v>
      </c>
      <c r="AO264" s="367" t="s">
        <v>1324</v>
      </c>
      <c r="AP264" s="370" t="s">
        <v>1818</v>
      </c>
      <c r="AQ264" s="376" t="s">
        <v>1933</v>
      </c>
      <c r="AR264" s="369">
        <v>1.92E-3</v>
      </c>
      <c r="AS264" s="369">
        <v>1.92E-3</v>
      </c>
      <c r="AT264" s="369" t="s">
        <v>1421</v>
      </c>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c r="BX264"/>
      <c r="BZ264"/>
    </row>
    <row r="265" spans="2:78" ht="18.75">
      <c r="B265" s="363" t="s">
        <v>1053</v>
      </c>
      <c r="C265" s="364">
        <v>14796095000106</v>
      </c>
      <c r="D265" s="365" t="s">
        <v>13</v>
      </c>
      <c r="E265" s="365" t="s">
        <v>615</v>
      </c>
      <c r="F265" s="365" t="s">
        <v>619</v>
      </c>
      <c r="G265" s="366" t="s">
        <v>34</v>
      </c>
      <c r="H265" s="366" t="s">
        <v>1337</v>
      </c>
      <c r="I265" s="366" t="s">
        <v>34</v>
      </c>
      <c r="J265" s="366" t="s">
        <v>1421</v>
      </c>
      <c r="K265" s="367" t="s">
        <v>48</v>
      </c>
      <c r="L265" s="368" t="s">
        <v>1421</v>
      </c>
      <c r="M265" s="368" t="s">
        <v>1418</v>
      </c>
      <c r="N265" s="367">
        <v>301485</v>
      </c>
      <c r="O265" s="367" t="s">
        <v>1321</v>
      </c>
      <c r="P265" s="371">
        <v>40955</v>
      </c>
      <c r="Q265" s="372">
        <v>65.428151999999997</v>
      </c>
      <c r="R265" s="372">
        <v>71.3239571807229</v>
      </c>
      <c r="S265" s="367">
        <v>1</v>
      </c>
      <c r="T265" s="369">
        <v>0.18905767674323815</v>
      </c>
      <c r="U265" s="369">
        <v>1.990125650458253</v>
      </c>
      <c r="V265" s="369">
        <v>0.18781128259549207</v>
      </c>
      <c r="W265" s="369">
        <v>1.6729762067778351</v>
      </c>
      <c r="X265" s="369">
        <v>0.29042632894244003</v>
      </c>
      <c r="Y265" s="369">
        <v>1.9692073465885882</v>
      </c>
      <c r="Z265" s="369">
        <v>0.31208364621238593</v>
      </c>
      <c r="AA265" s="369">
        <v>1.6788454079652437</v>
      </c>
      <c r="AB265" s="369">
        <v>3.4994859943207612E-2</v>
      </c>
      <c r="AC265" s="373">
        <v>2.1588743396443739</v>
      </c>
      <c r="AD265" s="555">
        <v>0</v>
      </c>
      <c r="AE265" s="370" t="s">
        <v>1934</v>
      </c>
      <c r="AF265" s="370" t="s">
        <v>1816</v>
      </c>
      <c r="AG265" s="374" t="s">
        <v>1444</v>
      </c>
      <c r="AH265" s="374" t="s">
        <v>1796</v>
      </c>
      <c r="AI265" s="374">
        <v>5000</v>
      </c>
      <c r="AJ265" s="374">
        <v>0</v>
      </c>
      <c r="AK265" s="374">
        <v>0</v>
      </c>
      <c r="AL265" s="691">
        <v>0.67</v>
      </c>
      <c r="AM265" s="691">
        <v>20</v>
      </c>
      <c r="AN265" s="369" t="s">
        <v>1798</v>
      </c>
      <c r="AO265" s="367" t="s">
        <v>1324</v>
      </c>
      <c r="AP265" s="370" t="s">
        <v>1818</v>
      </c>
      <c r="AQ265" s="376" t="s">
        <v>686</v>
      </c>
      <c r="AR265" s="369">
        <v>1.34E-3</v>
      </c>
      <c r="AS265" s="369">
        <v>1.34E-3</v>
      </c>
      <c r="AT265" s="369" t="s">
        <v>1421</v>
      </c>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c r="BX265"/>
      <c r="BZ265"/>
    </row>
    <row r="266" spans="2:78" ht="18.75">
      <c r="B266" s="363" t="s">
        <v>436</v>
      </c>
      <c r="C266" s="364">
        <v>13962947000125</v>
      </c>
      <c r="D266" s="365" t="s">
        <v>14</v>
      </c>
      <c r="E266" s="365" t="s">
        <v>607</v>
      </c>
      <c r="F266" s="365" t="s">
        <v>1421</v>
      </c>
      <c r="G266" s="366" t="s">
        <v>1421</v>
      </c>
      <c r="H266" s="366" t="s">
        <v>34</v>
      </c>
      <c r="I266" s="366" t="s">
        <v>34</v>
      </c>
      <c r="J266" s="366" t="s">
        <v>608</v>
      </c>
      <c r="K266" s="367" t="s">
        <v>48</v>
      </c>
      <c r="L266" s="368" t="s">
        <v>1421</v>
      </c>
      <c r="M266" s="368" t="s">
        <v>34</v>
      </c>
      <c r="N266" s="367">
        <v>302139</v>
      </c>
      <c r="O266" s="367" t="s">
        <v>1321</v>
      </c>
      <c r="P266" s="371">
        <v>41018</v>
      </c>
      <c r="Q266" s="372">
        <v>731.547729</v>
      </c>
      <c r="R266" s="372">
        <v>636.0421955198409</v>
      </c>
      <c r="S266" s="367">
        <v>1</v>
      </c>
      <c r="T266" s="369">
        <v>9.2122544724172695E-2</v>
      </c>
      <c r="U266" s="369">
        <v>0.9697328476645467</v>
      </c>
      <c r="V266" s="369">
        <v>-9.0192460688655052E-3</v>
      </c>
      <c r="W266" s="369">
        <v>-8.0341201379180008E-2</v>
      </c>
      <c r="X266" s="369">
        <v>0.31522811552110896</v>
      </c>
      <c r="Y266" s="369">
        <v>2.137373437166818</v>
      </c>
      <c r="Z266" s="369">
        <v>0.64100545063445624</v>
      </c>
      <c r="AA266" s="369">
        <v>3.4482712258045853</v>
      </c>
      <c r="AB266" s="369">
        <v>0.19867179832409998</v>
      </c>
      <c r="AC266" s="373">
        <v>-0.61045918211133354</v>
      </c>
      <c r="AD266" s="555">
        <v>22041216000138</v>
      </c>
      <c r="AE266" s="370" t="s">
        <v>1935</v>
      </c>
      <c r="AF266" s="370" t="s">
        <v>1858</v>
      </c>
      <c r="AG266" s="374" t="s">
        <v>736</v>
      </c>
      <c r="AH266" s="374" t="s">
        <v>1802</v>
      </c>
      <c r="AI266" s="374">
        <v>1000</v>
      </c>
      <c r="AJ266" s="374">
        <v>1000</v>
      </c>
      <c r="AK266" s="374">
        <v>1000</v>
      </c>
      <c r="AL266" s="691">
        <v>1.8</v>
      </c>
      <c r="AM266" s="691">
        <v>20</v>
      </c>
      <c r="AN266" s="369" t="s">
        <v>666</v>
      </c>
      <c r="AO266" s="367" t="s">
        <v>1324</v>
      </c>
      <c r="AP266" s="370" t="s">
        <v>1799</v>
      </c>
      <c r="AQ266" s="376" t="s">
        <v>659</v>
      </c>
      <c r="AR266" s="369">
        <v>6.0000000000000001E-3</v>
      </c>
      <c r="AS266" s="369">
        <v>6.0000000000000001E-3</v>
      </c>
      <c r="AT266" s="369" t="s">
        <v>1421</v>
      </c>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c r="BX266"/>
      <c r="BZ266"/>
    </row>
    <row r="267" spans="2:78" ht="18.75">
      <c r="B267" s="363" t="s">
        <v>437</v>
      </c>
      <c r="C267" s="364">
        <v>13962941000158</v>
      </c>
      <c r="D267" s="365" t="s">
        <v>14</v>
      </c>
      <c r="E267" s="365" t="s">
        <v>614</v>
      </c>
      <c r="F267" s="365" t="s">
        <v>1421</v>
      </c>
      <c r="G267" s="366" t="s">
        <v>1421</v>
      </c>
      <c r="H267" s="366" t="s">
        <v>1338</v>
      </c>
      <c r="I267" s="366" t="s">
        <v>34</v>
      </c>
      <c r="J267" s="366" t="s">
        <v>608</v>
      </c>
      <c r="K267" s="367" t="s">
        <v>48</v>
      </c>
      <c r="L267" s="368" t="s">
        <v>1421</v>
      </c>
      <c r="M267" s="368" t="s">
        <v>34</v>
      </c>
      <c r="N267" s="367">
        <v>302147</v>
      </c>
      <c r="O267" s="367" t="s">
        <v>1321</v>
      </c>
      <c r="P267" s="371">
        <v>41018</v>
      </c>
      <c r="Q267" s="372">
        <v>110.236383</v>
      </c>
      <c r="R267" s="372">
        <v>94.080492099206353</v>
      </c>
      <c r="S267" s="367">
        <v>1</v>
      </c>
      <c r="T267" s="369">
        <v>0.12749033976460011</v>
      </c>
      <c r="U267" s="369">
        <v>1.3420338159330687</v>
      </c>
      <c r="V267" s="369">
        <v>-2.2495648759807141E-3</v>
      </c>
      <c r="W267" s="369">
        <v>-2.003856456922572E-2</v>
      </c>
      <c r="X267" s="369">
        <v>0.42168909021009315</v>
      </c>
      <c r="Y267" s="369">
        <v>2.8592216740189218</v>
      </c>
      <c r="Z267" s="369">
        <v>0.58840454366578432</v>
      </c>
      <c r="AA267" s="369">
        <v>3.1653060906848038</v>
      </c>
      <c r="AB267" s="369">
        <v>0.24339976274440991</v>
      </c>
      <c r="AC267" s="373">
        <v>-0.47046612136955768</v>
      </c>
      <c r="AD267" s="555">
        <v>0</v>
      </c>
      <c r="AE267" s="370" t="s">
        <v>1935</v>
      </c>
      <c r="AF267" s="370" t="s">
        <v>1858</v>
      </c>
      <c r="AG267" s="374" t="s">
        <v>736</v>
      </c>
      <c r="AH267" s="374" t="s">
        <v>1802</v>
      </c>
      <c r="AI267" s="374">
        <v>1000</v>
      </c>
      <c r="AJ267" s="374">
        <v>1000</v>
      </c>
      <c r="AK267" s="374">
        <v>1000</v>
      </c>
      <c r="AL267" s="691">
        <v>1.8</v>
      </c>
      <c r="AM267" s="691">
        <v>20</v>
      </c>
      <c r="AN267" s="369" t="s">
        <v>666</v>
      </c>
      <c r="AO267" s="367" t="s">
        <v>1324</v>
      </c>
      <c r="AP267" s="370" t="s">
        <v>1799</v>
      </c>
      <c r="AQ267" s="376" t="s">
        <v>659</v>
      </c>
      <c r="AR267" s="369">
        <v>6.0000000000000001E-3</v>
      </c>
      <c r="AS267" s="369">
        <v>6.0000000000000001E-3</v>
      </c>
      <c r="AT267" s="369" t="s">
        <v>1421</v>
      </c>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c r="BX267"/>
      <c r="BZ267"/>
    </row>
    <row r="268" spans="2:78" ht="18.75">
      <c r="B268" s="363" t="s">
        <v>309</v>
      </c>
      <c r="C268" s="364">
        <v>11961199000130</v>
      </c>
      <c r="D268" s="365" t="s">
        <v>14</v>
      </c>
      <c r="E268" s="365" t="s">
        <v>607</v>
      </c>
      <c r="F268" s="365" t="s">
        <v>1421</v>
      </c>
      <c r="G268" s="366" t="s">
        <v>1421</v>
      </c>
      <c r="H268" s="366" t="s">
        <v>34</v>
      </c>
      <c r="I268" s="366" t="s">
        <v>34</v>
      </c>
      <c r="J268" s="366" t="s">
        <v>608</v>
      </c>
      <c r="K268" s="367" t="s">
        <v>48</v>
      </c>
      <c r="L268" s="368" t="s">
        <v>1421</v>
      </c>
      <c r="M268" s="368" t="s">
        <v>1418</v>
      </c>
      <c r="N268" s="367">
        <v>303593</v>
      </c>
      <c r="O268" s="367" t="s">
        <v>1321</v>
      </c>
      <c r="P268" s="371">
        <v>40627</v>
      </c>
      <c r="Q268" s="372">
        <v>266.71280300000001</v>
      </c>
      <c r="R268" s="372">
        <v>362.15328750793668</v>
      </c>
      <c r="S268" s="367">
        <v>2</v>
      </c>
      <c r="T268" s="369">
        <v>2.1597134682918018E-2</v>
      </c>
      <c r="U268" s="369">
        <v>0.22734338244963109</v>
      </c>
      <c r="V268" s="369">
        <v>-0.161562209255939</v>
      </c>
      <c r="W268" s="369">
        <v>-1.4391559882043812</v>
      </c>
      <c r="X268" s="369">
        <v>-0.10106732130453921</v>
      </c>
      <c r="Y268" s="369">
        <v>-0.68527709707879991</v>
      </c>
      <c r="Z268" s="369">
        <v>-6.9531893999736138E-2</v>
      </c>
      <c r="AA268" s="369">
        <v>-0.37404491509029991</v>
      </c>
      <c r="AB268" s="369">
        <v>0.26530846990918117</v>
      </c>
      <c r="AC268" s="373">
        <v>-1.0320966639109759</v>
      </c>
      <c r="AD268" s="555">
        <v>20889133000178</v>
      </c>
      <c r="AE268" s="370" t="s">
        <v>1936</v>
      </c>
      <c r="AF268" s="370" t="s">
        <v>1839</v>
      </c>
      <c r="AG268" s="374" t="s">
        <v>59</v>
      </c>
      <c r="AH268" s="374" t="s">
        <v>1802</v>
      </c>
      <c r="AI268" s="374">
        <v>25000</v>
      </c>
      <c r="AJ268" s="374">
        <v>1000</v>
      </c>
      <c r="AK268" s="374">
        <v>1000</v>
      </c>
      <c r="AL268" s="691">
        <v>2</v>
      </c>
      <c r="AM268" s="691">
        <v>20</v>
      </c>
      <c r="AN268" s="369" t="s">
        <v>666</v>
      </c>
      <c r="AO268" s="367" t="s">
        <v>1324</v>
      </c>
      <c r="AP268" s="370" t="s">
        <v>1799</v>
      </c>
      <c r="AQ268" s="376" t="s">
        <v>665</v>
      </c>
      <c r="AR268" s="369">
        <v>0</v>
      </c>
      <c r="AS268" s="369">
        <v>0</v>
      </c>
      <c r="AT268" s="369" t="s">
        <v>1421</v>
      </c>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c r="BX268"/>
      <c r="BZ268"/>
    </row>
    <row r="269" spans="2:78" ht="18.75">
      <c r="B269" s="363" t="s">
        <v>276</v>
      </c>
      <c r="C269" s="364">
        <v>11182072000113</v>
      </c>
      <c r="D269" s="365" t="s">
        <v>14</v>
      </c>
      <c r="E269" s="365" t="s">
        <v>614</v>
      </c>
      <c r="F269" s="365" t="s">
        <v>1421</v>
      </c>
      <c r="G269" s="366" t="s">
        <v>1421</v>
      </c>
      <c r="H269" s="366" t="s">
        <v>1338</v>
      </c>
      <c r="I269" s="366" t="s">
        <v>34</v>
      </c>
      <c r="J269" s="366" t="s">
        <v>608</v>
      </c>
      <c r="K269" s="367" t="s">
        <v>48</v>
      </c>
      <c r="L269" s="368" t="s">
        <v>1421</v>
      </c>
      <c r="M269" s="368" t="s">
        <v>34</v>
      </c>
      <c r="N269" s="367">
        <v>304425</v>
      </c>
      <c r="O269" s="367" t="s">
        <v>1321</v>
      </c>
      <c r="P269" s="371">
        <v>40081</v>
      </c>
      <c r="Q269" s="372">
        <v>167.59385599999999</v>
      </c>
      <c r="R269" s="372">
        <v>164.86137042857146</v>
      </c>
      <c r="S269" s="367">
        <v>2</v>
      </c>
      <c r="T269" s="369">
        <v>4.9512324352964043E-2</v>
      </c>
      <c r="U269" s="369">
        <v>0.52119410544997513</v>
      </c>
      <c r="V269" s="369">
        <v>-0.10294319097435645</v>
      </c>
      <c r="W269" s="369">
        <v>-0.91699234875476465</v>
      </c>
      <c r="X269" s="369">
        <v>0.25067109507345076</v>
      </c>
      <c r="Y269" s="369">
        <v>1.69965086772101</v>
      </c>
      <c r="Z269" s="369">
        <v>-0.12666295389586979</v>
      </c>
      <c r="AA269" s="369">
        <v>-0.68137988352865775</v>
      </c>
      <c r="AB269" s="369">
        <v>0.57533705873947871</v>
      </c>
      <c r="AC269" s="373">
        <v>-0.37405024611226523</v>
      </c>
      <c r="AD269" s="555">
        <v>15559384000154</v>
      </c>
      <c r="AE269" s="370" t="s">
        <v>1937</v>
      </c>
      <c r="AF269" s="370" t="s">
        <v>1816</v>
      </c>
      <c r="AG269" s="374" t="s">
        <v>1444</v>
      </c>
      <c r="AH269" s="374" t="s">
        <v>1802</v>
      </c>
      <c r="AI269" s="374">
        <v>10000</v>
      </c>
      <c r="AJ269" s="374">
        <v>1000</v>
      </c>
      <c r="AK269" s="374">
        <v>1000</v>
      </c>
      <c r="AL269" s="691">
        <v>1.87</v>
      </c>
      <c r="AM269" s="691">
        <v>20</v>
      </c>
      <c r="AN269" s="369" t="s">
        <v>1817</v>
      </c>
      <c r="AO269" s="367" t="s">
        <v>1324</v>
      </c>
      <c r="AP269" s="370" t="s">
        <v>1818</v>
      </c>
      <c r="AQ269" s="376" t="s">
        <v>668</v>
      </c>
      <c r="AR269" s="369">
        <v>3.7399999999999998E-3</v>
      </c>
      <c r="AS269" s="369">
        <v>3.7399999999999998E-3</v>
      </c>
      <c r="AT269" s="369" t="s">
        <v>1421</v>
      </c>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c r="BX269"/>
      <c r="BZ269"/>
    </row>
    <row r="270" spans="2:78" ht="18.75">
      <c r="B270" s="363" t="s">
        <v>138</v>
      </c>
      <c r="C270" s="364">
        <v>15350679000116</v>
      </c>
      <c r="D270" s="365" t="s">
        <v>11</v>
      </c>
      <c r="E270" s="365" t="s">
        <v>620</v>
      </c>
      <c r="F270" s="365" t="s">
        <v>663</v>
      </c>
      <c r="G270" s="366" t="s">
        <v>738</v>
      </c>
      <c r="H270" s="366" t="s">
        <v>34</v>
      </c>
      <c r="I270" s="366" t="s">
        <v>1304</v>
      </c>
      <c r="J270" s="366" t="s">
        <v>608</v>
      </c>
      <c r="K270" s="367" t="s">
        <v>48</v>
      </c>
      <c r="L270" s="368" t="s">
        <v>1421</v>
      </c>
      <c r="M270" s="368" t="s">
        <v>1418</v>
      </c>
      <c r="N270" s="367">
        <v>305121</v>
      </c>
      <c r="O270" s="367" t="s">
        <v>1321</v>
      </c>
      <c r="P270" s="371">
        <v>41060</v>
      </c>
      <c r="Q270" s="372">
        <v>242.12203400000001</v>
      </c>
      <c r="R270" s="372">
        <v>225.18310703571433</v>
      </c>
      <c r="S270" s="367">
        <v>0</v>
      </c>
      <c r="T270" s="369">
        <v>9.8411000643882751E-2</v>
      </c>
      <c r="U270" s="369">
        <v>1.0359286120639346</v>
      </c>
      <c r="V270" s="369">
        <v>0.11622310718046802</v>
      </c>
      <c r="W270" s="369">
        <v>1.0352865403166156</v>
      </c>
      <c r="X270" s="369">
        <v>0.16019400174492082</v>
      </c>
      <c r="Y270" s="369">
        <v>1.0861797766897494</v>
      </c>
      <c r="Z270" s="369">
        <v>0.17320202871461299</v>
      </c>
      <c r="AA270" s="369">
        <v>0.93173555899787452</v>
      </c>
      <c r="AB270" s="369">
        <v>1.4170374758715337E-3</v>
      </c>
      <c r="AC270" s="373">
        <v>2.7955010387987591</v>
      </c>
      <c r="AD270" s="555">
        <v>0</v>
      </c>
      <c r="AE270" s="370" t="s">
        <v>1902</v>
      </c>
      <c r="AF270" s="370" t="s">
        <v>1795</v>
      </c>
      <c r="AG270" s="374" t="s">
        <v>1445</v>
      </c>
      <c r="AH270" s="374" t="s">
        <v>1802</v>
      </c>
      <c r="AI270" s="374">
        <v>3000</v>
      </c>
      <c r="AJ270" s="374">
        <v>100</v>
      </c>
      <c r="AK270" s="374">
        <v>100</v>
      </c>
      <c r="AL270" s="691">
        <v>0.35</v>
      </c>
      <c r="AM270" s="691">
        <v>0</v>
      </c>
      <c r="AN270" s="369" t="s">
        <v>1803</v>
      </c>
      <c r="AO270" s="367" t="s">
        <v>1324</v>
      </c>
      <c r="AP270" s="370" t="s">
        <v>1804</v>
      </c>
      <c r="AQ270" s="376" t="s">
        <v>669</v>
      </c>
      <c r="AR270" s="369">
        <v>6.2500000000000001E-4</v>
      </c>
      <c r="AS270" s="369">
        <v>6.2500000000000001E-4</v>
      </c>
      <c r="AT270" s="369" t="s">
        <v>1421</v>
      </c>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c r="BX270"/>
      <c r="BZ270"/>
    </row>
    <row r="271" spans="2:78" ht="18.75">
      <c r="B271" s="363" t="s">
        <v>130</v>
      </c>
      <c r="C271" s="364">
        <v>15390811000113</v>
      </c>
      <c r="D271" s="365" t="s">
        <v>14</v>
      </c>
      <c r="E271" s="365" t="s">
        <v>607</v>
      </c>
      <c r="F271" s="365" t="s">
        <v>1421</v>
      </c>
      <c r="G271" s="366" t="s">
        <v>1421</v>
      </c>
      <c r="H271" s="366" t="s">
        <v>34</v>
      </c>
      <c r="I271" s="366" t="s">
        <v>34</v>
      </c>
      <c r="J271" s="366" t="s">
        <v>608</v>
      </c>
      <c r="K271" s="367" t="s">
        <v>48</v>
      </c>
      <c r="L271" s="368" t="s">
        <v>1421</v>
      </c>
      <c r="M271" s="368" t="s">
        <v>34</v>
      </c>
      <c r="N271" s="367">
        <v>305261</v>
      </c>
      <c r="O271" s="367" t="s">
        <v>1324</v>
      </c>
      <c r="P271" s="371">
        <v>41061</v>
      </c>
      <c r="Q271" s="372">
        <v>88.954618999999994</v>
      </c>
      <c r="R271" s="372">
        <v>106.78549861507939</v>
      </c>
      <c r="S271" s="367">
        <v>2</v>
      </c>
      <c r="T271" s="369">
        <v>-0.14336633754338479</v>
      </c>
      <c r="U271" s="369">
        <v>-1.5091533476571761</v>
      </c>
      <c r="V271" s="369">
        <v>-0.28926293962714311</v>
      </c>
      <c r="W271" s="369">
        <v>-2.5766823420353946</v>
      </c>
      <c r="X271" s="369">
        <v>-0.19731110338298141</v>
      </c>
      <c r="Y271" s="369">
        <v>-1.3378486577305944</v>
      </c>
      <c r="Z271" s="369">
        <v>-0.12404078040183486</v>
      </c>
      <c r="AA271" s="369">
        <v>-0.66727397319732051</v>
      </c>
      <c r="AB271" s="369">
        <v>0.28084125720475173</v>
      </c>
      <c r="AC271" s="373">
        <v>-1.4297212634219822</v>
      </c>
      <c r="AD271" s="555">
        <v>15165493000197</v>
      </c>
      <c r="AE271" s="370" t="s">
        <v>1879</v>
      </c>
      <c r="AF271" s="370" t="s">
        <v>1795</v>
      </c>
      <c r="AG271" s="374" t="s">
        <v>1445</v>
      </c>
      <c r="AH271" s="374" t="s">
        <v>1802</v>
      </c>
      <c r="AI271" s="374">
        <v>150000</v>
      </c>
      <c r="AJ271" s="374">
        <v>10000</v>
      </c>
      <c r="AK271" s="374">
        <v>150000</v>
      </c>
      <c r="AL271" s="691">
        <v>2.8</v>
      </c>
      <c r="AM271" s="691">
        <v>20</v>
      </c>
      <c r="AN271" s="369" t="s">
        <v>666</v>
      </c>
      <c r="AO271" s="367" t="s">
        <v>1324</v>
      </c>
      <c r="AP271" s="370" t="s">
        <v>1799</v>
      </c>
      <c r="AQ271" s="376" t="s">
        <v>665</v>
      </c>
      <c r="AR271" s="369">
        <v>4.0000000000000001E-3</v>
      </c>
      <c r="AS271" s="369">
        <v>4.0000000000000001E-3</v>
      </c>
      <c r="AT271" s="369" t="s">
        <v>1421</v>
      </c>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c r="BX271"/>
      <c r="BZ271"/>
    </row>
    <row r="272" spans="2:78" ht="18.75">
      <c r="B272" s="363" t="s">
        <v>1079</v>
      </c>
      <c r="C272" s="364">
        <v>15559416000111</v>
      </c>
      <c r="D272" s="365" t="s">
        <v>14</v>
      </c>
      <c r="E272" s="365" t="s">
        <v>607</v>
      </c>
      <c r="F272" s="365" t="s">
        <v>1421</v>
      </c>
      <c r="G272" s="366" t="s">
        <v>1421</v>
      </c>
      <c r="H272" s="366" t="s">
        <v>34</v>
      </c>
      <c r="I272" s="366" t="s">
        <v>34</v>
      </c>
      <c r="J272" s="366" t="s">
        <v>608</v>
      </c>
      <c r="K272" s="367" t="s">
        <v>48</v>
      </c>
      <c r="L272" s="368" t="s">
        <v>1421</v>
      </c>
      <c r="M272" s="368" t="s">
        <v>1418</v>
      </c>
      <c r="N272" s="367">
        <v>305367</v>
      </c>
      <c r="O272" s="367" t="s">
        <v>1321</v>
      </c>
      <c r="P272" s="371">
        <v>41067</v>
      </c>
      <c r="Q272" s="372">
        <v>18.299607999999999</v>
      </c>
      <c r="R272" s="372">
        <v>25.736567120481936</v>
      </c>
      <c r="S272" s="367">
        <v>4</v>
      </c>
      <c r="T272" s="369">
        <v>3.6898673179663888E-3</v>
      </c>
      <c r="U272" s="369">
        <v>3.8841583810667185E-2</v>
      </c>
      <c r="V272" s="369">
        <v>-0.13826632989104748</v>
      </c>
      <c r="W272" s="369">
        <v>-1.2316420872564211</v>
      </c>
      <c r="X272" s="369">
        <v>-9.8322116328161568E-2</v>
      </c>
      <c r="Y272" s="369">
        <v>-0.66666350296335108</v>
      </c>
      <c r="Z272" s="369">
        <v>-8.4833409144323579E-2</v>
      </c>
      <c r="AA272" s="369">
        <v>-0.45635899577724148</v>
      </c>
      <c r="AB272" s="369">
        <v>0.21574525869542543</v>
      </c>
      <c r="AC272" s="373">
        <v>-1.1612218449230371</v>
      </c>
      <c r="AD272" s="555">
        <v>0</v>
      </c>
      <c r="AE272" s="370" t="s">
        <v>1934</v>
      </c>
      <c r="AF272" s="370" t="s">
        <v>1816</v>
      </c>
      <c r="AG272" s="374" t="s">
        <v>1444</v>
      </c>
      <c r="AH272" s="374" t="s">
        <v>1796</v>
      </c>
      <c r="AI272" s="374">
        <v>5000</v>
      </c>
      <c r="AJ272" s="374">
        <v>0</v>
      </c>
      <c r="AK272" s="374">
        <v>0</v>
      </c>
      <c r="AL272" s="691">
        <v>1.1499999999999999</v>
      </c>
      <c r="AM272" s="691">
        <v>20</v>
      </c>
      <c r="AN272" s="369" t="s">
        <v>1798</v>
      </c>
      <c r="AO272" s="367" t="s">
        <v>1324</v>
      </c>
      <c r="AP272" s="370" t="s">
        <v>1799</v>
      </c>
      <c r="AQ272" s="376" t="s">
        <v>659</v>
      </c>
      <c r="AR272" s="369">
        <v>0</v>
      </c>
      <c r="AS272" s="369">
        <v>0</v>
      </c>
      <c r="AT272" s="369" t="s">
        <v>1421</v>
      </c>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c r="BX272"/>
      <c r="BZ272"/>
    </row>
    <row r="273" spans="2:78" ht="18.75">
      <c r="B273" s="363" t="s">
        <v>1698</v>
      </c>
      <c r="C273" s="364">
        <v>14476715000120</v>
      </c>
      <c r="D273" s="365" t="s">
        <v>14</v>
      </c>
      <c r="E273" s="365" t="s">
        <v>1421</v>
      </c>
      <c r="F273" s="365" t="s">
        <v>1421</v>
      </c>
      <c r="G273" s="366" t="s">
        <v>1421</v>
      </c>
      <c r="H273" s="366" t="s">
        <v>34</v>
      </c>
      <c r="I273" s="366" t="s">
        <v>1421</v>
      </c>
      <c r="J273" s="366" t="s">
        <v>1421</v>
      </c>
      <c r="K273" s="367" t="s">
        <v>48</v>
      </c>
      <c r="L273" s="368" t="s">
        <v>1421</v>
      </c>
      <c r="M273" s="368" t="s">
        <v>1421</v>
      </c>
      <c r="N273" s="367">
        <v>307092</v>
      </c>
      <c r="O273" s="367" t="s">
        <v>1321</v>
      </c>
      <c r="P273" s="371">
        <v>41091</v>
      </c>
      <c r="Q273" s="372">
        <v>23.746587999999999</v>
      </c>
      <c r="R273" s="372">
        <v>45.128419556451597</v>
      </c>
      <c r="S273" s="367">
        <v>2</v>
      </c>
      <c r="T273" s="369">
        <v>-9.5251026094048452E-2</v>
      </c>
      <c r="U273" s="369">
        <v>-1.0026649725505741</v>
      </c>
      <c r="V273" s="369">
        <v>-0.1739639271245077</v>
      </c>
      <c r="W273" s="369">
        <v>-1.549627407336178</v>
      </c>
      <c r="X273" s="369">
        <v>-0.12981257617775155</v>
      </c>
      <c r="Y273" s="369">
        <v>-0.88018148912209104</v>
      </c>
      <c r="Z273" s="369">
        <v>4.7209892789906727E-2</v>
      </c>
      <c r="AA273" s="369">
        <v>0.25396432233084054</v>
      </c>
      <c r="AB273" s="369">
        <v>0.1858744944952942</v>
      </c>
      <c r="AC273" s="373">
        <v>-1.5398869293301911</v>
      </c>
      <c r="AD273" s="555">
        <v>12282747000169</v>
      </c>
      <c r="AE273" s="370" t="s">
        <v>1889</v>
      </c>
      <c r="AF273" s="370" t="s">
        <v>1890</v>
      </c>
      <c r="AG273" s="374" t="s">
        <v>1448</v>
      </c>
      <c r="AH273" s="374" t="s">
        <v>1796</v>
      </c>
      <c r="AI273" s="374">
        <v>50000</v>
      </c>
      <c r="AJ273" s="374">
        <v>10000</v>
      </c>
      <c r="AK273" s="374">
        <v>50000</v>
      </c>
      <c r="AL273" s="691">
        <v>0</v>
      </c>
      <c r="AM273" s="691">
        <v>0</v>
      </c>
      <c r="AN273" s="369" t="s">
        <v>666</v>
      </c>
      <c r="AO273" s="367" t="s">
        <v>1324</v>
      </c>
      <c r="AP273" s="370" t="s">
        <v>1799</v>
      </c>
      <c r="AQ273" s="376" t="s">
        <v>1798</v>
      </c>
      <c r="AR273" s="369">
        <v>0</v>
      </c>
      <c r="AS273" s="369">
        <v>0</v>
      </c>
      <c r="AT273" s="369" t="s">
        <v>1421</v>
      </c>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c r="BX273"/>
      <c r="BZ273"/>
    </row>
    <row r="274" spans="2:78" ht="18.75">
      <c r="B274" s="363" t="s">
        <v>1100</v>
      </c>
      <c r="C274" s="364">
        <v>15578417000103</v>
      </c>
      <c r="D274" s="365" t="s">
        <v>13</v>
      </c>
      <c r="E274" s="365" t="s">
        <v>615</v>
      </c>
      <c r="F274" s="365" t="s">
        <v>619</v>
      </c>
      <c r="G274" s="366" t="s">
        <v>34</v>
      </c>
      <c r="H274" s="366" t="s">
        <v>1337</v>
      </c>
      <c r="I274" s="366" t="s">
        <v>34</v>
      </c>
      <c r="J274" s="366" t="s">
        <v>611</v>
      </c>
      <c r="K274" s="367" t="s">
        <v>48</v>
      </c>
      <c r="L274" s="368" t="s">
        <v>1421</v>
      </c>
      <c r="M274" s="368" t="s">
        <v>1418</v>
      </c>
      <c r="N274" s="367">
        <v>307998</v>
      </c>
      <c r="O274" s="367" t="s">
        <v>1321</v>
      </c>
      <c r="P274" s="371">
        <v>41098</v>
      </c>
      <c r="Q274" s="372">
        <v>550.39984400000003</v>
      </c>
      <c r="R274" s="372">
        <v>873.64483374603117</v>
      </c>
      <c r="S274" s="367">
        <v>1</v>
      </c>
      <c r="T274" s="369">
        <v>8.4773255397088132E-2</v>
      </c>
      <c r="U274" s="369">
        <v>0.89237016419978665</v>
      </c>
      <c r="V274" s="369">
        <v>9.7798085001615576E-2</v>
      </c>
      <c r="W274" s="369">
        <v>0.87116102406121498</v>
      </c>
      <c r="X274" s="369">
        <v>0.13066973627559908</v>
      </c>
      <c r="Y274" s="369">
        <v>0.88599337941464951</v>
      </c>
      <c r="Z274" s="369">
        <v>0.16739663523717518</v>
      </c>
      <c r="AA274" s="369">
        <v>0.90050560414661951</v>
      </c>
      <c r="AB274" s="369">
        <v>9.0665145790424107E-3</v>
      </c>
      <c r="AC274" s="373">
        <v>-1.5952869558573446</v>
      </c>
      <c r="AD274" s="555">
        <v>11616552000145</v>
      </c>
      <c r="AE274" s="370" t="s">
        <v>1901</v>
      </c>
      <c r="AF274" s="370" t="s">
        <v>1795</v>
      </c>
      <c r="AG274" s="374" t="s">
        <v>1445</v>
      </c>
      <c r="AH274" s="374" t="s">
        <v>1802</v>
      </c>
      <c r="AI274" s="374">
        <v>1000</v>
      </c>
      <c r="AJ274" s="374">
        <v>0</v>
      </c>
      <c r="AK274" s="374">
        <v>0</v>
      </c>
      <c r="AL274" s="691">
        <v>2</v>
      </c>
      <c r="AM274" s="691">
        <v>20</v>
      </c>
      <c r="AN274" s="369" t="s">
        <v>1803</v>
      </c>
      <c r="AO274" s="367" t="s">
        <v>1324</v>
      </c>
      <c r="AP274" s="370" t="s">
        <v>1818</v>
      </c>
      <c r="AQ274" s="376" t="s">
        <v>668</v>
      </c>
      <c r="AR274" s="369">
        <v>2.5000000000000001E-3</v>
      </c>
      <c r="AS274" s="369">
        <v>2.5000000000000001E-3</v>
      </c>
      <c r="AT274" s="369" t="s">
        <v>1421</v>
      </c>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c r="BX274"/>
      <c r="BZ274"/>
    </row>
    <row r="275" spans="2:78" ht="18.75">
      <c r="B275" s="363" t="s">
        <v>1115</v>
      </c>
      <c r="C275" s="364">
        <v>14171578000115</v>
      </c>
      <c r="D275" s="365" t="s">
        <v>11</v>
      </c>
      <c r="E275" s="365" t="s">
        <v>620</v>
      </c>
      <c r="F275" s="365" t="s">
        <v>685</v>
      </c>
      <c r="G275" s="366" t="s">
        <v>738</v>
      </c>
      <c r="H275" s="366" t="s">
        <v>34</v>
      </c>
      <c r="I275" s="366" t="s">
        <v>1319</v>
      </c>
      <c r="J275" s="366" t="s">
        <v>608</v>
      </c>
      <c r="K275" s="367" t="s">
        <v>48</v>
      </c>
      <c r="L275" s="368" t="s">
        <v>1421</v>
      </c>
      <c r="M275" s="368" t="s">
        <v>34</v>
      </c>
      <c r="N275" s="367">
        <v>308110</v>
      </c>
      <c r="O275" s="367" t="s">
        <v>1321</v>
      </c>
      <c r="P275" s="371">
        <v>41085</v>
      </c>
      <c r="Q275" s="372">
        <v>323.50177600000001</v>
      </c>
      <c r="R275" s="372">
        <v>214.54745838799994</v>
      </c>
      <c r="S275" s="367">
        <v>1</v>
      </c>
      <c r="T275" s="369">
        <v>0.11801421093175923</v>
      </c>
      <c r="U275" s="369">
        <v>1.2422828437316282</v>
      </c>
      <c r="V275" s="369">
        <v>0.14477311809366156</v>
      </c>
      <c r="W275" s="369">
        <v>1.2896029386764165</v>
      </c>
      <c r="X275" s="369">
        <v>0.22578422425633415</v>
      </c>
      <c r="Y275" s="369">
        <v>1.5309078717773468</v>
      </c>
      <c r="Z275" s="369">
        <v>0.28963304494704456</v>
      </c>
      <c r="AA275" s="369">
        <v>1.5580730147372861</v>
      </c>
      <c r="AB275" s="369">
        <v>1.6015417639277444E-3</v>
      </c>
      <c r="AC275" s="373">
        <v>20.300026750021093</v>
      </c>
      <c r="AD275" s="555">
        <v>0</v>
      </c>
      <c r="AE275" s="370" t="s">
        <v>1938</v>
      </c>
      <c r="AF275" s="370" t="s">
        <v>1939</v>
      </c>
      <c r="AG275" s="374" t="s">
        <v>761</v>
      </c>
      <c r="AH275" s="374" t="s">
        <v>1796</v>
      </c>
      <c r="AI275" s="374">
        <v>1000</v>
      </c>
      <c r="AJ275" s="374">
        <v>1000</v>
      </c>
      <c r="AK275" s="374">
        <v>1000</v>
      </c>
      <c r="AL275" s="691">
        <v>2</v>
      </c>
      <c r="AM275" s="691">
        <v>20</v>
      </c>
      <c r="AN275" s="369" t="s">
        <v>1803</v>
      </c>
      <c r="AO275" s="367" t="s">
        <v>1324</v>
      </c>
      <c r="AP275" s="370" t="s">
        <v>1818</v>
      </c>
      <c r="AQ275" s="376" t="s">
        <v>1933</v>
      </c>
      <c r="AR275" s="369">
        <v>4.6666666666666697E-3</v>
      </c>
      <c r="AS275" s="369">
        <v>4.6666666666666697E-3</v>
      </c>
      <c r="AT275" s="369" t="s">
        <v>1421</v>
      </c>
      <c r="AW275" s="198"/>
      <c r="AX275" s="198"/>
      <c r="AY275" s="184"/>
      <c r="AZ275" s="184"/>
      <c r="BA275" s="184"/>
      <c r="BB275" s="186"/>
      <c r="BC275" s="184"/>
      <c r="BD275" s="184"/>
      <c r="BE275" s="184"/>
      <c r="BF275" s="184"/>
      <c r="BG275" s="186"/>
      <c r="BH275" s="186"/>
      <c r="BI275" s="199"/>
      <c r="BJ275" s="199"/>
      <c r="BK275" s="199"/>
      <c r="BL275" s="186"/>
      <c r="BM275" s="186"/>
      <c r="BN275" s="186"/>
      <c r="BO275" s="186"/>
      <c r="BP275" s="186"/>
      <c r="BQ275" s="186"/>
      <c r="BR275" s="186"/>
      <c r="BS275" s="186"/>
      <c r="BT275" s="187"/>
      <c r="BU275" s="188"/>
      <c r="BV275" s="189"/>
      <c r="BW275" s="185"/>
      <c r="BX275"/>
      <c r="BZ275"/>
    </row>
    <row r="276" spans="2:78" ht="18.75">
      <c r="B276" s="363" t="s">
        <v>196</v>
      </c>
      <c r="C276" s="364">
        <v>15569128000148</v>
      </c>
      <c r="D276" s="365" t="s">
        <v>14</v>
      </c>
      <c r="E276" s="365" t="s">
        <v>607</v>
      </c>
      <c r="F276" s="365" t="s">
        <v>1317</v>
      </c>
      <c r="G276" s="366" t="s">
        <v>1421</v>
      </c>
      <c r="H276" s="366" t="s">
        <v>34</v>
      </c>
      <c r="I276" s="366" t="s">
        <v>34</v>
      </c>
      <c r="J276" s="366" t="s">
        <v>608</v>
      </c>
      <c r="K276" s="367" t="s">
        <v>48</v>
      </c>
      <c r="L276" s="368" t="s">
        <v>1421</v>
      </c>
      <c r="M276" s="368" t="s">
        <v>34</v>
      </c>
      <c r="N276" s="367">
        <v>308374</v>
      </c>
      <c r="O276" s="367" t="s">
        <v>1321</v>
      </c>
      <c r="P276" s="371">
        <v>41105</v>
      </c>
      <c r="Q276" s="372">
        <v>148.354556</v>
      </c>
      <c r="R276" s="372">
        <v>266.32224553571427</v>
      </c>
      <c r="S276" s="367">
        <v>2</v>
      </c>
      <c r="T276" s="369">
        <v>3.5740396715995271E-3</v>
      </c>
      <c r="U276" s="369">
        <v>3.7622317954671504E-2</v>
      </c>
      <c r="V276" s="369">
        <v>-0.20707972870215063</v>
      </c>
      <c r="W276" s="369">
        <v>-1.8446147336678833</v>
      </c>
      <c r="X276" s="369">
        <v>-0.14624139994881524</v>
      </c>
      <c r="Y276" s="369">
        <v>-0.99157552348389888</v>
      </c>
      <c r="Z276" s="369">
        <v>-0.26817923461098236</v>
      </c>
      <c r="AA276" s="369">
        <v>-1.4426628309510336</v>
      </c>
      <c r="AB276" s="369">
        <v>0.29514620286785442</v>
      </c>
      <c r="AC276" s="373">
        <v>-1.0819773490014424</v>
      </c>
      <c r="AD276" s="555">
        <v>15611751000111</v>
      </c>
      <c r="AE276" s="370" t="s">
        <v>1904</v>
      </c>
      <c r="AF276" s="370" t="s">
        <v>1839</v>
      </c>
      <c r="AG276" s="374" t="s">
        <v>59</v>
      </c>
      <c r="AH276" s="374" t="s">
        <v>1802</v>
      </c>
      <c r="AI276" s="374">
        <v>5000</v>
      </c>
      <c r="AJ276" s="374">
        <v>0</v>
      </c>
      <c r="AK276" s="374">
        <v>5000</v>
      </c>
      <c r="AL276" s="691">
        <v>3</v>
      </c>
      <c r="AM276" s="691">
        <v>0</v>
      </c>
      <c r="AN276" s="369" t="s">
        <v>666</v>
      </c>
      <c r="AO276" s="367" t="s">
        <v>1324</v>
      </c>
      <c r="AP276" s="370" t="s">
        <v>1799</v>
      </c>
      <c r="AQ276" s="376" t="s">
        <v>659</v>
      </c>
      <c r="AR276" s="369">
        <v>8.0000000000000002E-3</v>
      </c>
      <c r="AS276" s="369">
        <v>8.0000000000000002E-3</v>
      </c>
      <c r="AT276" s="369" t="s">
        <v>1421</v>
      </c>
      <c r="AW276" s="198"/>
      <c r="AX276" s="198"/>
      <c r="AY276" s="184"/>
      <c r="AZ276" s="184"/>
      <c r="BA276" s="184"/>
      <c r="BB276" s="186"/>
      <c r="BC276" s="184"/>
      <c r="BD276" s="184"/>
      <c r="BE276" s="184"/>
      <c r="BF276" s="184"/>
      <c r="BG276" s="186"/>
      <c r="BH276" s="186"/>
      <c r="BI276" s="199"/>
      <c r="BJ276" s="199"/>
      <c r="BK276" s="199"/>
      <c r="BL276" s="218"/>
      <c r="BM276" s="186"/>
      <c r="BN276" s="186"/>
      <c r="BO276" s="186"/>
      <c r="BP276" s="186"/>
      <c r="BQ276" s="186"/>
      <c r="BR276" s="186"/>
      <c r="BS276" s="186"/>
      <c r="BT276" s="187"/>
      <c r="BU276" s="188"/>
      <c r="BV276" s="189"/>
      <c r="BW276" s="185"/>
      <c r="BX276"/>
      <c r="BZ276"/>
    </row>
    <row r="277" spans="2:78" ht="18.75">
      <c r="B277" s="363" t="s">
        <v>1616</v>
      </c>
      <c r="C277" s="364">
        <v>14485349000175</v>
      </c>
      <c r="D277" s="365" t="s">
        <v>14</v>
      </c>
      <c r="E277" s="365" t="s">
        <v>607</v>
      </c>
      <c r="F277" s="365" t="s">
        <v>1421</v>
      </c>
      <c r="G277" s="366" t="s">
        <v>1421</v>
      </c>
      <c r="H277" s="366" t="s">
        <v>34</v>
      </c>
      <c r="I277" s="366" t="s">
        <v>34</v>
      </c>
      <c r="J277" s="366" t="s">
        <v>611</v>
      </c>
      <c r="K277" s="367" t="s">
        <v>48</v>
      </c>
      <c r="L277" s="368" t="s">
        <v>1421</v>
      </c>
      <c r="M277" s="368" t="s">
        <v>1421</v>
      </c>
      <c r="N277" s="367">
        <v>308404</v>
      </c>
      <c r="O277" s="367" t="s">
        <v>1321</v>
      </c>
      <c r="P277" s="371">
        <v>41108</v>
      </c>
      <c r="Q277" s="372">
        <v>54.536071</v>
      </c>
      <c r="R277" s="372">
        <v>184.27357511111123</v>
      </c>
      <c r="S277" s="367">
        <v>5</v>
      </c>
      <c r="T277" s="369">
        <v>-0.25334725250844936</v>
      </c>
      <c r="U277" s="369">
        <v>-2.6668732757937166</v>
      </c>
      <c r="V277" s="369">
        <v>-0.23263017242513506</v>
      </c>
      <c r="W277" s="369">
        <v>-2.0722117333286216</v>
      </c>
      <c r="X277" s="369">
        <v>-0.13035280846125052</v>
      </c>
      <c r="Y277" s="369">
        <v>-0.8838444813356563</v>
      </c>
      <c r="Z277" s="369">
        <v>0.40955333462812282</v>
      </c>
      <c r="AA277" s="369">
        <v>2.2031809212115916</v>
      </c>
      <c r="AB277" s="369">
        <v>0.21560075326857453</v>
      </c>
      <c r="AC277" s="373">
        <v>-1.5996787796012681</v>
      </c>
      <c r="AD277" s="555">
        <v>25682017000105</v>
      </c>
      <c r="AE277" s="370" t="s">
        <v>1821</v>
      </c>
      <c r="AF277" s="370" t="s">
        <v>1801</v>
      </c>
      <c r="AG277" s="374" t="s">
        <v>59</v>
      </c>
      <c r="AH277" s="374" t="s">
        <v>1796</v>
      </c>
      <c r="AI277" s="374">
        <v>25000</v>
      </c>
      <c r="AJ277" s="374">
        <v>5000</v>
      </c>
      <c r="AK277" s="374">
        <v>25000</v>
      </c>
      <c r="AL277" s="691">
        <v>1.5</v>
      </c>
      <c r="AM277" s="691">
        <v>10</v>
      </c>
      <c r="AN277" s="369" t="s">
        <v>1807</v>
      </c>
      <c r="AO277" s="367" t="s">
        <v>1324</v>
      </c>
      <c r="AP277" s="370" t="s">
        <v>1799</v>
      </c>
      <c r="AQ277" s="376" t="s">
        <v>1798</v>
      </c>
      <c r="AR277" s="369">
        <v>0</v>
      </c>
      <c r="AS277" s="369">
        <v>0</v>
      </c>
      <c r="AT277" s="369" t="s">
        <v>1421</v>
      </c>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c r="BX277"/>
      <c r="BZ277"/>
    </row>
    <row r="278" spans="2:78" ht="18.75">
      <c r="B278" s="363" t="s">
        <v>299</v>
      </c>
      <c r="C278" s="364">
        <v>15585932000110</v>
      </c>
      <c r="D278" s="365" t="s">
        <v>11</v>
      </c>
      <c r="E278" s="365" t="s">
        <v>620</v>
      </c>
      <c r="F278" s="365" t="s">
        <v>685</v>
      </c>
      <c r="G278" s="366" t="s">
        <v>738</v>
      </c>
      <c r="H278" s="366" t="s">
        <v>34</v>
      </c>
      <c r="I278" s="366" t="s">
        <v>1319</v>
      </c>
      <c r="J278" s="366" t="s">
        <v>608</v>
      </c>
      <c r="K278" s="367" t="s">
        <v>48</v>
      </c>
      <c r="L278" s="368" t="s">
        <v>1421</v>
      </c>
      <c r="M278" s="368" t="s">
        <v>34</v>
      </c>
      <c r="N278" s="367">
        <v>308560</v>
      </c>
      <c r="O278" s="367" t="s">
        <v>1321</v>
      </c>
      <c r="P278" s="371">
        <v>41094</v>
      </c>
      <c r="Q278" s="372">
        <v>139.01254299999999</v>
      </c>
      <c r="R278" s="372">
        <v>86.566763374501974</v>
      </c>
      <c r="S278" s="367">
        <v>1</v>
      </c>
      <c r="T278" s="369">
        <v>0.13005314641538956</v>
      </c>
      <c r="U278" s="369">
        <v>1.3690113359193525</v>
      </c>
      <c r="V278" s="369">
        <v>0.1565856465403046</v>
      </c>
      <c r="W278" s="369">
        <v>1.3948260049374765</v>
      </c>
      <c r="X278" s="369">
        <v>0.23852973106551634</v>
      </c>
      <c r="Y278" s="369">
        <v>1.6173275353664933</v>
      </c>
      <c r="Z278" s="369">
        <v>0.30143430116523229</v>
      </c>
      <c r="AA278" s="369">
        <v>1.621557548613318</v>
      </c>
      <c r="AB278" s="369">
        <v>2.1134314229565286E-3</v>
      </c>
      <c r="AC278" s="373">
        <v>20.972466205525858</v>
      </c>
      <c r="AD278" s="555">
        <v>0</v>
      </c>
      <c r="AE278" s="370" t="s">
        <v>1940</v>
      </c>
      <c r="AF278" s="370" t="s">
        <v>1816</v>
      </c>
      <c r="AG278" s="374" t="s">
        <v>1444</v>
      </c>
      <c r="AH278" s="374" t="s">
        <v>1796</v>
      </c>
      <c r="AI278" s="374">
        <v>100</v>
      </c>
      <c r="AJ278" s="374">
        <v>100</v>
      </c>
      <c r="AK278" s="374">
        <v>100</v>
      </c>
      <c r="AL278" s="691">
        <v>1.2</v>
      </c>
      <c r="AM278" s="691">
        <v>20</v>
      </c>
      <c r="AN278" s="369" t="s">
        <v>1798</v>
      </c>
      <c r="AO278" s="367" t="s">
        <v>1324</v>
      </c>
      <c r="AP278" s="370" t="s">
        <v>1818</v>
      </c>
      <c r="AQ278" s="376" t="s">
        <v>1933</v>
      </c>
      <c r="AR278" s="369">
        <v>4.0000000000000001E-3</v>
      </c>
      <c r="AS278" s="369">
        <v>4.0000000000000001E-3</v>
      </c>
      <c r="AT278" s="369" t="s">
        <v>1421</v>
      </c>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c r="BX278"/>
      <c r="BZ278"/>
    </row>
    <row r="279" spans="2:78" ht="18.75">
      <c r="B279" s="363" t="s">
        <v>1684</v>
      </c>
      <c r="C279" s="364">
        <v>15674503000110</v>
      </c>
      <c r="D279" s="365" t="s">
        <v>13</v>
      </c>
      <c r="E279" s="365" t="s">
        <v>616</v>
      </c>
      <c r="F279" s="365" t="s">
        <v>617</v>
      </c>
      <c r="G279" s="366" t="s">
        <v>34</v>
      </c>
      <c r="H279" s="366" t="s">
        <v>1337</v>
      </c>
      <c r="I279" s="366" t="s">
        <v>34</v>
      </c>
      <c r="J279" s="366" t="s">
        <v>608</v>
      </c>
      <c r="K279" s="367" t="s">
        <v>48</v>
      </c>
      <c r="L279" s="368" t="s">
        <v>1421</v>
      </c>
      <c r="M279" s="368" t="s">
        <v>1421</v>
      </c>
      <c r="N279" s="367">
        <v>311243</v>
      </c>
      <c r="O279" s="367" t="s">
        <v>1321</v>
      </c>
      <c r="P279" s="371">
        <v>41154</v>
      </c>
      <c r="Q279" s="372">
        <v>108.532385</v>
      </c>
      <c r="R279" s="372">
        <v>174.51226394377508</v>
      </c>
      <c r="S279" s="367">
        <v>1</v>
      </c>
      <c r="T279" s="369">
        <v>9.6831499015360034E-2</v>
      </c>
      <c r="U279" s="369">
        <v>1.0193019044897549</v>
      </c>
      <c r="V279" s="369">
        <v>0.1035982229661212</v>
      </c>
      <c r="W279" s="369">
        <v>0.92282721086611597</v>
      </c>
      <c r="X279" s="369">
        <v>0.13287181143155324</v>
      </c>
      <c r="Y279" s="369">
        <v>0.90092433485052725</v>
      </c>
      <c r="Z279" s="369">
        <v>0.18852560367335314</v>
      </c>
      <c r="AA279" s="369">
        <v>1.0141683098494989</v>
      </c>
      <c r="AB279" s="369">
        <v>2.2404986494672135E-2</v>
      </c>
      <c r="AC279" s="373">
        <v>-0.38667974562677621</v>
      </c>
      <c r="AD279" s="555">
        <v>11403956000150</v>
      </c>
      <c r="AE279" s="370" t="s">
        <v>1889</v>
      </c>
      <c r="AF279" s="370" t="s">
        <v>1890</v>
      </c>
      <c r="AG279" s="374" t="s">
        <v>1448</v>
      </c>
      <c r="AH279" s="374" t="s">
        <v>1802</v>
      </c>
      <c r="AI279" s="374">
        <v>5000</v>
      </c>
      <c r="AJ279" s="374">
        <v>0</v>
      </c>
      <c r="AK279" s="374">
        <v>0</v>
      </c>
      <c r="AL279" s="691">
        <v>2.5</v>
      </c>
      <c r="AM279" s="691">
        <v>0</v>
      </c>
      <c r="AN279" s="369" t="s">
        <v>1803</v>
      </c>
      <c r="AO279" s="367" t="s">
        <v>1324</v>
      </c>
      <c r="AP279" s="370" t="s">
        <v>1818</v>
      </c>
      <c r="AQ279" s="376" t="s">
        <v>1798</v>
      </c>
      <c r="AR279" s="369">
        <v>0</v>
      </c>
      <c r="AS279" s="369">
        <v>0</v>
      </c>
      <c r="AT279" s="369" t="s">
        <v>1421</v>
      </c>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c r="BX279"/>
      <c r="BZ279"/>
    </row>
    <row r="280" spans="2:78" ht="18.75">
      <c r="B280" s="363" t="s">
        <v>37</v>
      </c>
      <c r="C280" s="364">
        <v>13396703000122</v>
      </c>
      <c r="D280" s="365" t="s">
        <v>11</v>
      </c>
      <c r="E280" s="365" t="s">
        <v>621</v>
      </c>
      <c r="F280" s="365" t="s">
        <v>672</v>
      </c>
      <c r="G280" s="366" t="s">
        <v>738</v>
      </c>
      <c r="H280" s="366" t="s">
        <v>34</v>
      </c>
      <c r="I280" s="366" t="s">
        <v>34</v>
      </c>
      <c r="J280" s="366" t="s">
        <v>608</v>
      </c>
      <c r="K280" s="367" t="s">
        <v>48</v>
      </c>
      <c r="L280" s="368" t="s">
        <v>715</v>
      </c>
      <c r="M280" s="368" t="s">
        <v>34</v>
      </c>
      <c r="N280" s="367">
        <v>311278</v>
      </c>
      <c r="O280" s="367" t="s">
        <v>1321</v>
      </c>
      <c r="P280" s="371">
        <v>41144</v>
      </c>
      <c r="Q280" s="372">
        <v>1868259000</v>
      </c>
      <c r="R280" s="372">
        <v>23844411.630886383</v>
      </c>
      <c r="S280" s="367">
        <v>1</v>
      </c>
      <c r="T280" s="369">
        <v>8.7383196635634652E-2</v>
      </c>
      <c r="U280" s="369">
        <v>0.91984384892127202</v>
      </c>
      <c r="V280" s="369">
        <v>8.9895603157045478E-2</v>
      </c>
      <c r="W280" s="369">
        <v>0.80076768071275251</v>
      </c>
      <c r="X280" s="369">
        <v>0.1492064875213337</v>
      </c>
      <c r="Y280" s="369">
        <v>1.0116800100583205</v>
      </c>
      <c r="Z280" s="369">
        <v>0.21844107434441984</v>
      </c>
      <c r="AA280" s="369">
        <v>1.1750977631315851</v>
      </c>
      <c r="AB280" s="369">
        <v>2.027967448079724E-2</v>
      </c>
      <c r="AC280" s="373">
        <v>-1.1028862573107552</v>
      </c>
      <c r="AD280" s="555">
        <v>0</v>
      </c>
      <c r="AE280" s="370" t="s">
        <v>1941</v>
      </c>
      <c r="AF280" s="370" t="s">
        <v>1841</v>
      </c>
      <c r="AG280" s="374" t="s">
        <v>719</v>
      </c>
      <c r="AH280" s="374" t="s">
        <v>1802</v>
      </c>
      <c r="AI280" s="374">
        <v>500</v>
      </c>
      <c r="AJ280" s="374">
        <v>0</v>
      </c>
      <c r="AK280" s="374">
        <v>500</v>
      </c>
      <c r="AL280" s="691">
        <v>0.96</v>
      </c>
      <c r="AM280" s="691">
        <v>20</v>
      </c>
      <c r="AN280" s="369" t="s">
        <v>1849</v>
      </c>
      <c r="AO280" s="367" t="s">
        <v>1324</v>
      </c>
      <c r="AP280" s="370" t="s">
        <v>1818</v>
      </c>
      <c r="AQ280" s="376" t="s">
        <v>688</v>
      </c>
      <c r="AR280" s="369">
        <v>2.8800000000000002E-3</v>
      </c>
      <c r="AS280" s="369">
        <v>2.8800000000000002E-3</v>
      </c>
      <c r="AT280" s="369" t="s">
        <v>1421</v>
      </c>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c r="BX280"/>
      <c r="BZ280"/>
    </row>
    <row r="281" spans="2:78" ht="18.75">
      <c r="B281" s="363" t="s">
        <v>754</v>
      </c>
      <c r="C281" s="364">
        <v>15862797000103</v>
      </c>
      <c r="D281" s="365" t="s">
        <v>14</v>
      </c>
      <c r="E281" s="365" t="s">
        <v>614</v>
      </c>
      <c r="F281" s="365" t="s">
        <v>689</v>
      </c>
      <c r="G281" s="366" t="s">
        <v>1421</v>
      </c>
      <c r="H281" s="366" t="s">
        <v>865</v>
      </c>
      <c r="I281" s="366" t="s">
        <v>34</v>
      </c>
      <c r="J281" s="366" t="s">
        <v>608</v>
      </c>
      <c r="K281" s="367" t="s">
        <v>48</v>
      </c>
      <c r="L281" s="368" t="s">
        <v>1421</v>
      </c>
      <c r="M281" s="368" t="s">
        <v>34</v>
      </c>
      <c r="N281" s="367">
        <v>311456</v>
      </c>
      <c r="O281" s="367" t="s">
        <v>1324</v>
      </c>
      <c r="P281" s="371">
        <v>41150</v>
      </c>
      <c r="Q281" s="372">
        <v>3.9748619999999999</v>
      </c>
      <c r="R281" s="372">
        <v>3.6251713730158732</v>
      </c>
      <c r="S281" s="367">
        <v>2</v>
      </c>
      <c r="T281" s="369">
        <v>0.15135683452171911</v>
      </c>
      <c r="U281" s="369">
        <v>1.5932657374338111</v>
      </c>
      <c r="V281" s="369">
        <v>3.1503213605068137E-2</v>
      </c>
      <c r="W281" s="369">
        <v>0.28062279363606141</v>
      </c>
      <c r="X281" s="369">
        <v>-2.0912956916059544E-2</v>
      </c>
      <c r="Y281" s="369">
        <v>-0.14179826101839749</v>
      </c>
      <c r="Z281" s="369">
        <v>-6.1367709472050502E-2</v>
      </c>
      <c r="AA281" s="369">
        <v>-0.33012590853409562</v>
      </c>
      <c r="AB281" s="369">
        <v>0.14705665977494531</v>
      </c>
      <c r="AC281" s="373">
        <v>-0.54916631428441731</v>
      </c>
      <c r="AD281" s="555">
        <v>15862804000177</v>
      </c>
      <c r="AE281" s="370" t="s">
        <v>1929</v>
      </c>
      <c r="AF281" s="370" t="s">
        <v>1795</v>
      </c>
      <c r="AG281" s="374" t="s">
        <v>1445</v>
      </c>
      <c r="AH281" s="374" t="s">
        <v>1796</v>
      </c>
      <c r="AI281" s="374">
        <v>20000</v>
      </c>
      <c r="AJ281" s="374">
        <v>5000</v>
      </c>
      <c r="AK281" s="374">
        <v>20000</v>
      </c>
      <c r="AL281" s="691">
        <v>1.9</v>
      </c>
      <c r="AM281" s="691">
        <v>20</v>
      </c>
      <c r="AN281" s="369" t="s">
        <v>1797</v>
      </c>
      <c r="AO281" s="367" t="s">
        <v>1324</v>
      </c>
      <c r="AP281" s="370" t="s">
        <v>1799</v>
      </c>
      <c r="AQ281" s="376" t="s">
        <v>659</v>
      </c>
      <c r="AR281" s="369">
        <v>3.9899999999999996E-3</v>
      </c>
      <c r="AS281" s="369">
        <v>3.9899999999999996E-3</v>
      </c>
      <c r="AT281" s="369" t="s">
        <v>1421</v>
      </c>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c r="BX281"/>
      <c r="BZ281"/>
    </row>
    <row r="282" spans="2:78" ht="18.75">
      <c r="B282" s="363" t="s">
        <v>83</v>
      </c>
      <c r="C282" s="364">
        <v>15862830000103</v>
      </c>
      <c r="D282" s="365" t="s">
        <v>14</v>
      </c>
      <c r="E282" s="365" t="s">
        <v>607</v>
      </c>
      <c r="F282" s="365" t="s">
        <v>689</v>
      </c>
      <c r="G282" s="366" t="s">
        <v>1421</v>
      </c>
      <c r="H282" s="366" t="s">
        <v>34</v>
      </c>
      <c r="I282" s="366" t="s">
        <v>34</v>
      </c>
      <c r="J282" s="366" t="s">
        <v>611</v>
      </c>
      <c r="K282" s="367" t="s">
        <v>1798</v>
      </c>
      <c r="L282" s="368" t="s">
        <v>1421</v>
      </c>
      <c r="M282" s="368" t="s">
        <v>34</v>
      </c>
      <c r="N282" s="367">
        <v>311502</v>
      </c>
      <c r="O282" s="367" t="s">
        <v>1321</v>
      </c>
      <c r="P282" s="371">
        <v>41143</v>
      </c>
      <c r="Q282" s="372">
        <v>193.936994</v>
      </c>
      <c r="R282" s="372">
        <v>158.3479213373015</v>
      </c>
      <c r="S282" s="367">
        <v>2</v>
      </c>
      <c r="T282" s="369">
        <v>0.13501280009482963</v>
      </c>
      <c r="U282" s="369">
        <v>1.4212193931369834</v>
      </c>
      <c r="V282" s="369">
        <v>2.9093723618726752E-2</v>
      </c>
      <c r="W282" s="369">
        <v>0.25915965594853174</v>
      </c>
      <c r="X282" s="369">
        <v>0.12134445622886281</v>
      </c>
      <c r="Y282" s="369">
        <v>0.82276422920675452</v>
      </c>
      <c r="Z282" s="369">
        <v>1.1784065329683013E-3</v>
      </c>
      <c r="AA282" s="369">
        <v>6.3392055963218214E-3</v>
      </c>
      <c r="AB282" s="369">
        <v>0.21723320293076384</v>
      </c>
      <c r="AC282" s="373">
        <v>-0.38285148266415236</v>
      </c>
      <c r="AD282" s="555">
        <v>13950080000198</v>
      </c>
      <c r="AE282" s="370" t="s">
        <v>1929</v>
      </c>
      <c r="AF282" s="370" t="s">
        <v>1795</v>
      </c>
      <c r="AG282" s="374" t="s">
        <v>1445</v>
      </c>
      <c r="AH282" s="374" t="s">
        <v>1802</v>
      </c>
      <c r="AI282" s="374">
        <v>500</v>
      </c>
      <c r="AJ282" s="374">
        <v>100</v>
      </c>
      <c r="AK282" s="374">
        <v>100</v>
      </c>
      <c r="AL282" s="691">
        <v>1.9</v>
      </c>
      <c r="AM282" s="691">
        <v>20</v>
      </c>
      <c r="AN282" s="369" t="s">
        <v>666</v>
      </c>
      <c r="AO282" s="367" t="s">
        <v>1324</v>
      </c>
      <c r="AP282" s="370" t="s">
        <v>1799</v>
      </c>
      <c r="AQ282" s="376" t="s">
        <v>659</v>
      </c>
      <c r="AR282" s="369">
        <v>3.9899999999999996E-3</v>
      </c>
      <c r="AS282" s="369">
        <v>3.9899999999999996E-3</v>
      </c>
      <c r="AT282" s="369" t="s">
        <v>1421</v>
      </c>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c r="BX282"/>
      <c r="BZ282"/>
    </row>
    <row r="283" spans="2:78" ht="18.75">
      <c r="B283" s="363" t="s">
        <v>1543</v>
      </c>
      <c r="C283" s="364">
        <v>16565016000181</v>
      </c>
      <c r="D283" s="365" t="s">
        <v>11</v>
      </c>
      <c r="E283" s="365" t="s">
        <v>1421</v>
      </c>
      <c r="F283" s="365" t="s">
        <v>1421</v>
      </c>
      <c r="G283" s="366" t="s">
        <v>1421</v>
      </c>
      <c r="H283" s="366" t="s">
        <v>34</v>
      </c>
      <c r="I283" s="366" t="s">
        <v>1421</v>
      </c>
      <c r="J283" s="366" t="s">
        <v>1421</v>
      </c>
      <c r="K283" s="367" t="s">
        <v>48</v>
      </c>
      <c r="L283" s="368" t="s">
        <v>1421</v>
      </c>
      <c r="M283" s="368" t="s">
        <v>1421</v>
      </c>
      <c r="N283" s="367">
        <v>311715</v>
      </c>
      <c r="O283" s="367" t="s">
        <v>1321</v>
      </c>
      <c r="P283" s="371">
        <v>41140</v>
      </c>
      <c r="Q283" s="372">
        <v>2569.558759</v>
      </c>
      <c r="R283" s="372">
        <v>2057.876079984127</v>
      </c>
      <c r="S283" s="367">
        <v>0</v>
      </c>
      <c r="T283" s="369">
        <v>9.7839607512838267E-2</v>
      </c>
      <c r="U283" s="369">
        <v>1.0299138119977536</v>
      </c>
      <c r="V283" s="369">
        <v>0.11563534690652633</v>
      </c>
      <c r="W283" s="369">
        <v>1.0300509179407675</v>
      </c>
      <c r="X283" s="369">
        <v>0.15234236862137363</v>
      </c>
      <c r="Y283" s="369">
        <v>1.0329425454583077</v>
      </c>
      <c r="Z283" s="369">
        <v>0.16945181558051314</v>
      </c>
      <c r="AA283" s="369">
        <v>0.91156139038799555</v>
      </c>
      <c r="AB283" s="369">
        <v>1.4792750298930832E-3</v>
      </c>
      <c r="AC283" s="373">
        <v>2.2805559437569758</v>
      </c>
      <c r="AD283" s="555">
        <v>16157572000119</v>
      </c>
      <c r="AE283" s="370" t="s">
        <v>1819</v>
      </c>
      <c r="AF283" s="370" t="s">
        <v>1816</v>
      </c>
      <c r="AG283" s="374" t="s">
        <v>1444</v>
      </c>
      <c r="AH283" s="374" t="s">
        <v>1802</v>
      </c>
      <c r="AI283" s="374">
        <v>500</v>
      </c>
      <c r="AJ283" s="374">
        <v>100</v>
      </c>
      <c r="AK283" s="374">
        <v>100</v>
      </c>
      <c r="AL283" s="691">
        <v>0.15</v>
      </c>
      <c r="AM283" s="691">
        <v>0</v>
      </c>
      <c r="AN283" s="369" t="s">
        <v>1798</v>
      </c>
      <c r="AO283" s="367" t="s">
        <v>1324</v>
      </c>
      <c r="AP283" s="370" t="s">
        <v>1804</v>
      </c>
      <c r="AQ283" s="376" t="s">
        <v>1798</v>
      </c>
      <c r="AR283" s="369">
        <v>0</v>
      </c>
      <c r="AS283" s="369">
        <v>0</v>
      </c>
      <c r="AT283" s="369" t="s">
        <v>1421</v>
      </c>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c r="BX283"/>
      <c r="BZ283"/>
    </row>
    <row r="284" spans="2:78" ht="18.75">
      <c r="B284" s="363" t="s">
        <v>30</v>
      </c>
      <c r="C284" s="364">
        <v>14866273000128</v>
      </c>
      <c r="D284" s="365" t="s">
        <v>14</v>
      </c>
      <c r="E284" s="365" t="s">
        <v>607</v>
      </c>
      <c r="F284" s="365" t="s">
        <v>1421</v>
      </c>
      <c r="G284" s="366" t="s">
        <v>1421</v>
      </c>
      <c r="H284" s="366" t="s">
        <v>34</v>
      </c>
      <c r="I284" s="366" t="s">
        <v>34</v>
      </c>
      <c r="J284" s="366" t="s">
        <v>608</v>
      </c>
      <c r="K284" s="367" t="s">
        <v>48</v>
      </c>
      <c r="L284" s="368" t="s">
        <v>1421</v>
      </c>
      <c r="M284" s="368" t="s">
        <v>34</v>
      </c>
      <c r="N284" s="367">
        <v>311774</v>
      </c>
      <c r="O284" s="367" t="s">
        <v>1321</v>
      </c>
      <c r="P284" s="371">
        <v>41150</v>
      </c>
      <c r="Q284" s="372">
        <v>448.28834599999999</v>
      </c>
      <c r="R284" s="372">
        <v>546.38896403571448</v>
      </c>
      <c r="S284" s="367">
        <v>2</v>
      </c>
      <c r="T284" s="369">
        <v>-1.5724924974729437E-2</v>
      </c>
      <c r="U284" s="369">
        <v>-0.16552925584842687</v>
      </c>
      <c r="V284" s="369">
        <v>-0.1504805623296519</v>
      </c>
      <c r="W284" s="369">
        <v>-1.3404434327956571</v>
      </c>
      <c r="X284" s="369">
        <v>-7.3957806134200887E-2</v>
      </c>
      <c r="Y284" s="369">
        <v>-0.50146367826694938</v>
      </c>
      <c r="Z284" s="369">
        <v>-9.6652562917394991E-2</v>
      </c>
      <c r="AA284" s="369">
        <v>-0.51993980905847426</v>
      </c>
      <c r="AB284" s="369">
        <v>0.23231899517272556</v>
      </c>
      <c r="AC284" s="373">
        <v>-1.1309550455784274</v>
      </c>
      <c r="AD284" s="555">
        <v>14284684000105</v>
      </c>
      <c r="AE284" s="370" t="s">
        <v>1886</v>
      </c>
      <c r="AF284" s="370" t="s">
        <v>1795</v>
      </c>
      <c r="AG284" s="374" t="s">
        <v>1445</v>
      </c>
      <c r="AH284" s="374" t="s">
        <v>1802</v>
      </c>
      <c r="AI284" s="374">
        <v>100000</v>
      </c>
      <c r="AJ284" s="374">
        <v>10000</v>
      </c>
      <c r="AK284" s="374">
        <v>100000</v>
      </c>
      <c r="AL284" s="691">
        <v>1.38</v>
      </c>
      <c r="AM284" s="691">
        <v>20</v>
      </c>
      <c r="AN284" s="369" t="s">
        <v>666</v>
      </c>
      <c r="AO284" s="367" t="s">
        <v>1324</v>
      </c>
      <c r="AP284" s="370" t="s">
        <v>1799</v>
      </c>
      <c r="AQ284" s="376" t="s">
        <v>659</v>
      </c>
      <c r="AR284" s="369">
        <v>4.1399999999999996E-3</v>
      </c>
      <c r="AS284" s="369">
        <v>4.1399999999999996E-3</v>
      </c>
      <c r="AT284" s="369" t="s">
        <v>1421</v>
      </c>
      <c r="AW284" s="198"/>
      <c r="AX284" s="198"/>
      <c r="AY284" s="184"/>
      <c r="AZ284" s="184"/>
      <c r="BA284" s="184"/>
      <c r="BB284" s="186"/>
      <c r="BC284" s="184"/>
      <c r="BD284" s="184"/>
      <c r="BE284" s="184"/>
      <c r="BF284" s="184"/>
      <c r="BG284" s="186"/>
      <c r="BH284" s="186"/>
      <c r="BI284" s="199"/>
      <c r="BJ284" s="199"/>
      <c r="BK284" s="199"/>
      <c r="BL284" s="186"/>
      <c r="BM284" s="186"/>
      <c r="BN284" s="186"/>
      <c r="BO284" s="186"/>
      <c r="BP284" s="186"/>
      <c r="BQ284" s="186"/>
      <c r="BR284" s="186"/>
      <c r="BS284" s="186"/>
      <c r="BT284" s="187"/>
      <c r="BU284" s="188"/>
      <c r="BV284" s="189"/>
      <c r="BW284" s="185"/>
      <c r="BX284"/>
      <c r="BZ284"/>
    </row>
    <row r="285" spans="2:78" ht="18.75">
      <c r="B285" s="363" t="s">
        <v>1590</v>
      </c>
      <c r="C285" s="364">
        <v>15626322000118</v>
      </c>
      <c r="D285" s="365" t="s">
        <v>14</v>
      </c>
      <c r="E285" s="365" t="s">
        <v>614</v>
      </c>
      <c r="F285" s="365" t="s">
        <v>1421</v>
      </c>
      <c r="G285" s="366" t="s">
        <v>1421</v>
      </c>
      <c r="H285" s="366" t="s">
        <v>865</v>
      </c>
      <c r="I285" s="366" t="s">
        <v>34</v>
      </c>
      <c r="J285" s="366" t="s">
        <v>608</v>
      </c>
      <c r="K285" s="367" t="s">
        <v>48</v>
      </c>
      <c r="L285" s="368" t="s">
        <v>1421</v>
      </c>
      <c r="M285" s="368" t="s">
        <v>1421</v>
      </c>
      <c r="N285" s="367">
        <v>313114</v>
      </c>
      <c r="O285" s="367" t="s">
        <v>1324</v>
      </c>
      <c r="P285" s="371">
        <v>41168</v>
      </c>
      <c r="Q285" s="372">
        <v>213.142957</v>
      </c>
      <c r="R285" s="372">
        <v>214.16023952419351</v>
      </c>
      <c r="S285" s="367">
        <v>2</v>
      </c>
      <c r="T285" s="369">
        <v>0.19590455024496434</v>
      </c>
      <c r="U285" s="369">
        <v>2.0621996271195342</v>
      </c>
      <c r="V285" s="369">
        <v>0.13132946898078335</v>
      </c>
      <c r="W285" s="369">
        <v>1.1698502550926719</v>
      </c>
      <c r="X285" s="369">
        <v>0.45540664515986484</v>
      </c>
      <c r="Y285" s="369">
        <v>3.08784026090074</v>
      </c>
      <c r="Z285" s="369">
        <v>0.37281511666218559</v>
      </c>
      <c r="AA285" s="369">
        <v>2.0055486861441838</v>
      </c>
      <c r="AB285" s="369">
        <v>0.16436870900900657</v>
      </c>
      <c r="AC285" s="373">
        <v>0.11600560502720841</v>
      </c>
      <c r="AD285" s="555">
        <v>16617768000149</v>
      </c>
      <c r="AE285" s="370" t="s">
        <v>1800</v>
      </c>
      <c r="AF285" s="370" t="s">
        <v>1801</v>
      </c>
      <c r="AG285" s="374" t="s">
        <v>1577</v>
      </c>
      <c r="AH285" s="374" t="s">
        <v>1796</v>
      </c>
      <c r="AI285" s="374">
        <v>100000</v>
      </c>
      <c r="AJ285" s="374">
        <v>50000</v>
      </c>
      <c r="AK285" s="374">
        <v>100000</v>
      </c>
      <c r="AL285" s="691">
        <v>0</v>
      </c>
      <c r="AM285" s="691">
        <v>0</v>
      </c>
      <c r="AN285" s="369" t="s">
        <v>1797</v>
      </c>
      <c r="AO285" s="367" t="s">
        <v>1324</v>
      </c>
      <c r="AP285" s="370" t="s">
        <v>1799</v>
      </c>
      <c r="AQ285" s="376" t="s">
        <v>1798</v>
      </c>
      <c r="AR285" s="369">
        <v>0</v>
      </c>
      <c r="AS285" s="369">
        <v>0</v>
      </c>
      <c r="AT285" s="369" t="s">
        <v>1421</v>
      </c>
      <c r="AW285" s="198"/>
      <c r="AX285" s="198"/>
      <c r="AY285" s="184"/>
      <c r="AZ285" s="184"/>
      <c r="BA285" s="184"/>
      <c r="BB285" s="184"/>
      <c r="BC285" s="184"/>
      <c r="BD285" s="184"/>
      <c r="BE285" s="184"/>
      <c r="BF285" s="184"/>
      <c r="BG285" s="186"/>
      <c r="BH285" s="186"/>
      <c r="BI285" s="199"/>
      <c r="BJ285" s="199"/>
      <c r="BK285" s="199"/>
      <c r="BL285" s="218"/>
      <c r="BM285" s="186"/>
      <c r="BN285" s="186"/>
      <c r="BO285" s="186"/>
      <c r="BP285" s="186"/>
      <c r="BQ285" s="186"/>
      <c r="BR285" s="186"/>
      <c r="BS285" s="186"/>
      <c r="BT285" s="186"/>
      <c r="BU285" s="186"/>
      <c r="BV285" s="189"/>
      <c r="BW285" s="184"/>
      <c r="BX285"/>
      <c r="BZ285"/>
    </row>
    <row r="286" spans="2:78" ht="18.75">
      <c r="B286" s="363" t="s">
        <v>382</v>
      </c>
      <c r="C286" s="364">
        <v>16617768000149</v>
      </c>
      <c r="D286" s="365" t="s">
        <v>14</v>
      </c>
      <c r="E286" s="365" t="s">
        <v>614</v>
      </c>
      <c r="F286" s="365" t="s">
        <v>1421</v>
      </c>
      <c r="G286" s="366" t="s">
        <v>1421</v>
      </c>
      <c r="H286" s="366" t="s">
        <v>865</v>
      </c>
      <c r="I286" s="366" t="s">
        <v>34</v>
      </c>
      <c r="J286" s="366" t="s">
        <v>608</v>
      </c>
      <c r="K286" s="367" t="s">
        <v>48</v>
      </c>
      <c r="L286" s="368" t="s">
        <v>1421</v>
      </c>
      <c r="M286" s="368" t="s">
        <v>1418</v>
      </c>
      <c r="N286" s="367">
        <v>313947</v>
      </c>
      <c r="O286" s="367" t="s">
        <v>1324</v>
      </c>
      <c r="P286" s="371">
        <v>41171</v>
      </c>
      <c r="Q286" s="372">
        <v>435.93375939999999</v>
      </c>
      <c r="R286" s="372">
        <v>438.96900700119033</v>
      </c>
      <c r="S286" s="367">
        <v>1</v>
      </c>
      <c r="T286" s="369">
        <v>0.19840798503233992</v>
      </c>
      <c r="U286" s="369">
        <v>2.0885521660400879</v>
      </c>
      <c r="V286" s="369">
        <v>0.13290924589435082</v>
      </c>
      <c r="W286" s="369">
        <v>1.1839225150330273</v>
      </c>
      <c r="X286" s="369">
        <v>0.46200082920667329</v>
      </c>
      <c r="Y286" s="369">
        <v>3.1325514815294526</v>
      </c>
      <c r="Z286" s="369">
        <v>0.37937201105135254</v>
      </c>
      <c r="AA286" s="369">
        <v>2.0408213195210529</v>
      </c>
      <c r="AB286" s="369">
        <v>0.16658707865069811</v>
      </c>
      <c r="AC286" s="373">
        <v>0.1239439974392751</v>
      </c>
      <c r="AD286" s="555">
        <v>15831948000166</v>
      </c>
      <c r="AE286" s="370" t="s">
        <v>1910</v>
      </c>
      <c r="AF286" s="370" t="s">
        <v>1839</v>
      </c>
      <c r="AG286" s="374" t="s">
        <v>59</v>
      </c>
      <c r="AH286" s="374" t="s">
        <v>1796</v>
      </c>
      <c r="AI286" s="374">
        <v>50000</v>
      </c>
      <c r="AJ286" s="374">
        <v>10000</v>
      </c>
      <c r="AK286" s="374">
        <v>50000</v>
      </c>
      <c r="AL286" s="691">
        <v>0</v>
      </c>
      <c r="AM286" s="691">
        <v>0</v>
      </c>
      <c r="AN286" s="369" t="s">
        <v>1797</v>
      </c>
      <c r="AO286" s="367" t="s">
        <v>1324</v>
      </c>
      <c r="AP286" s="370" t="s">
        <v>1799</v>
      </c>
      <c r="AQ286" s="376" t="s">
        <v>659</v>
      </c>
      <c r="AR286" s="369">
        <v>3.16666E-3</v>
      </c>
      <c r="AS286" s="369">
        <v>3.16666E-3</v>
      </c>
      <c r="AT286" s="369" t="s">
        <v>1421</v>
      </c>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c r="BX286"/>
      <c r="BZ286"/>
    </row>
    <row r="287" spans="2:78" ht="18.75">
      <c r="B287" s="363" t="s">
        <v>840</v>
      </c>
      <c r="C287" s="364">
        <v>15912241000184</v>
      </c>
      <c r="D287" s="365" t="s">
        <v>14</v>
      </c>
      <c r="E287" s="365" t="s">
        <v>607</v>
      </c>
      <c r="F287" s="365" t="s">
        <v>1421</v>
      </c>
      <c r="G287" s="366" t="s">
        <v>1421</v>
      </c>
      <c r="H287" s="366" t="s">
        <v>34</v>
      </c>
      <c r="I287" s="366" t="s">
        <v>34</v>
      </c>
      <c r="J287" s="366" t="s">
        <v>1421</v>
      </c>
      <c r="K287" s="367" t="s">
        <v>48</v>
      </c>
      <c r="L287" s="368" t="s">
        <v>1421</v>
      </c>
      <c r="M287" s="368" t="s">
        <v>34</v>
      </c>
      <c r="N287" s="367">
        <v>314153</v>
      </c>
      <c r="O287" s="367" t="s">
        <v>1321</v>
      </c>
      <c r="P287" s="371">
        <v>41157</v>
      </c>
      <c r="Q287" s="372">
        <v>44.457700000000003</v>
      </c>
      <c r="R287" s="372">
        <v>79.719104016064293</v>
      </c>
      <c r="S287" s="367">
        <v>2</v>
      </c>
      <c r="T287" s="369">
        <v>-0.18798570955029359</v>
      </c>
      <c r="U287" s="369">
        <v>-1.9788415310092129</v>
      </c>
      <c r="V287" s="369">
        <v>-0.28901286723209429</v>
      </c>
      <c r="W287" s="369">
        <v>-2.5744547593198783</v>
      </c>
      <c r="X287" s="369">
        <v>-0.33565358886277352</v>
      </c>
      <c r="Y287" s="369">
        <v>-2.27586636343979</v>
      </c>
      <c r="Z287" s="369">
        <v>-0.20105091502083661</v>
      </c>
      <c r="AA287" s="369">
        <v>-1.0815478784179433</v>
      </c>
      <c r="AB287" s="369">
        <v>0.19465809796705963</v>
      </c>
      <c r="AC287" s="373">
        <v>-2.0614330914948682</v>
      </c>
      <c r="AD287" s="555">
        <v>16565058000112</v>
      </c>
      <c r="AE287" s="370" t="s">
        <v>1872</v>
      </c>
      <c r="AF287" s="370" t="s">
        <v>1816</v>
      </c>
      <c r="AG287" s="374" t="s">
        <v>1444</v>
      </c>
      <c r="AH287" s="374" t="s">
        <v>1802</v>
      </c>
      <c r="AI287" s="374">
        <v>5000</v>
      </c>
      <c r="AJ287" s="374">
        <v>5000</v>
      </c>
      <c r="AK287" s="374">
        <v>5000</v>
      </c>
      <c r="AL287" s="691">
        <v>0.75</v>
      </c>
      <c r="AM287" s="691">
        <v>10</v>
      </c>
      <c r="AN287" s="369" t="s">
        <v>1798</v>
      </c>
      <c r="AO287" s="367" t="s">
        <v>1324</v>
      </c>
      <c r="AP287" s="370" t="s">
        <v>1799</v>
      </c>
      <c r="AQ287" s="376" t="s">
        <v>659</v>
      </c>
      <c r="AR287" s="369">
        <v>6.0000000000000001E-3</v>
      </c>
      <c r="AS287" s="369">
        <v>6.0000000000000001E-3</v>
      </c>
      <c r="AT287" s="369" t="s">
        <v>1421</v>
      </c>
      <c r="AW287" s="198"/>
      <c r="AX287" s="198"/>
      <c r="AY287" s="184"/>
      <c r="AZ287" s="184"/>
      <c r="BA287" s="184"/>
      <c r="BB287" s="186"/>
      <c r="BC287" s="184"/>
      <c r="BD287" s="184"/>
      <c r="BE287" s="184"/>
      <c r="BF287" s="184"/>
      <c r="BG287" s="186"/>
      <c r="BH287" s="186"/>
      <c r="BI287" s="199"/>
      <c r="BJ287" s="199"/>
      <c r="BK287" s="199"/>
      <c r="BL287" s="186"/>
      <c r="BM287" s="186"/>
      <c r="BN287" s="186"/>
      <c r="BO287" s="186"/>
      <c r="BP287" s="186"/>
      <c r="BQ287" s="186"/>
      <c r="BR287" s="186"/>
      <c r="BS287" s="186"/>
      <c r="BT287" s="187"/>
      <c r="BU287" s="188"/>
      <c r="BV287" s="189"/>
      <c r="BW287" s="185"/>
      <c r="BX287"/>
      <c r="BZ287"/>
    </row>
    <row r="288" spans="2:78" ht="18.75">
      <c r="B288" s="363" t="s">
        <v>1379</v>
      </c>
      <c r="C288" s="364">
        <v>16599968000116</v>
      </c>
      <c r="D288" s="365" t="s">
        <v>11</v>
      </c>
      <c r="E288" s="365" t="s">
        <v>620</v>
      </c>
      <c r="F288" s="365" t="s">
        <v>663</v>
      </c>
      <c r="G288" s="366" t="s">
        <v>738</v>
      </c>
      <c r="H288" s="366" t="s">
        <v>34</v>
      </c>
      <c r="I288" s="366" t="s">
        <v>1421</v>
      </c>
      <c r="J288" s="366" t="s">
        <v>608</v>
      </c>
      <c r="K288" s="367" t="s">
        <v>48</v>
      </c>
      <c r="L288" s="368" t="s">
        <v>1421</v>
      </c>
      <c r="M288" s="368" t="s">
        <v>34</v>
      </c>
      <c r="N288" s="367">
        <v>314331</v>
      </c>
      <c r="O288" s="367" t="s">
        <v>1321</v>
      </c>
      <c r="P288" s="371">
        <v>41174</v>
      </c>
      <c r="Q288" s="372">
        <v>28.730869999999999</v>
      </c>
      <c r="R288" s="372">
        <v>51.413033749999968</v>
      </c>
      <c r="S288" s="367">
        <v>1</v>
      </c>
      <c r="T288" s="369">
        <v>7.5038686018678025E-2</v>
      </c>
      <c r="U288" s="369">
        <v>0.78989870390330708</v>
      </c>
      <c r="V288" s="369">
        <v>9.0089526742895165E-2</v>
      </c>
      <c r="W288" s="369">
        <v>0.80249510379711708</v>
      </c>
      <c r="X288" s="369">
        <v>9.0118061665464655E-2</v>
      </c>
      <c r="Y288" s="369">
        <v>0.61103671191990205</v>
      </c>
      <c r="Z288" s="369">
        <v>0.12377624718969527</v>
      </c>
      <c r="AA288" s="369">
        <v>0.66585092404416935</v>
      </c>
      <c r="AB288" s="369">
        <v>1.3258900014165005E-2</v>
      </c>
      <c r="AC288" s="373">
        <v>-1.6722541597017644</v>
      </c>
      <c r="AD288" s="555">
        <v>16802143000157</v>
      </c>
      <c r="AE288" s="370" t="s">
        <v>1844</v>
      </c>
      <c r="AF288" s="370" t="s">
        <v>1841</v>
      </c>
      <c r="AG288" s="374" t="s">
        <v>719</v>
      </c>
      <c r="AH288" s="374" t="s">
        <v>1802</v>
      </c>
      <c r="AI288" s="374">
        <v>1000</v>
      </c>
      <c r="AJ288" s="374">
        <v>1000</v>
      </c>
      <c r="AK288" s="374">
        <v>1000</v>
      </c>
      <c r="AL288" s="691">
        <v>1.5</v>
      </c>
      <c r="AM288" s="691">
        <v>20</v>
      </c>
      <c r="AN288" s="369" t="s">
        <v>1803</v>
      </c>
      <c r="AO288" s="367" t="s">
        <v>1324</v>
      </c>
      <c r="AP288" s="370" t="s">
        <v>1804</v>
      </c>
      <c r="AQ288" s="376" t="s">
        <v>669</v>
      </c>
      <c r="AR288" s="369">
        <v>2.5000000000000001E-3</v>
      </c>
      <c r="AS288" s="369">
        <v>2.5000000000000001E-3</v>
      </c>
      <c r="AT288" s="369" t="s">
        <v>1421</v>
      </c>
      <c r="AW288" s="198"/>
      <c r="AX288" s="198"/>
      <c r="AY288" s="184"/>
      <c r="AZ288" s="184"/>
      <c r="BA288" s="184"/>
      <c r="BB288" s="186"/>
      <c r="BC288" s="184"/>
      <c r="BD288" s="184"/>
      <c r="BE288" s="184"/>
      <c r="BF288" s="184"/>
      <c r="BG288" s="186"/>
      <c r="BH288" s="186"/>
      <c r="BI288" s="199"/>
      <c r="BJ288" s="199"/>
      <c r="BK288" s="199"/>
      <c r="BL288" s="218"/>
      <c r="BM288" s="186"/>
      <c r="BN288" s="186"/>
      <c r="BO288" s="186"/>
      <c r="BP288" s="186"/>
      <c r="BQ288" s="186"/>
      <c r="BR288" s="186"/>
      <c r="BS288" s="186"/>
      <c r="BT288" s="187"/>
      <c r="BU288" s="188"/>
      <c r="BV288" s="189"/>
      <c r="BW288" s="185"/>
      <c r="BX288"/>
      <c r="BZ288"/>
    </row>
    <row r="289" spans="2:78" ht="18.75">
      <c r="B289" s="363" t="s">
        <v>1209</v>
      </c>
      <c r="C289" s="364">
        <v>16599959000125</v>
      </c>
      <c r="D289" s="365" t="s">
        <v>11</v>
      </c>
      <c r="E289" s="365" t="s">
        <v>620</v>
      </c>
      <c r="F289" s="365" t="s">
        <v>663</v>
      </c>
      <c r="G289" s="366" t="s">
        <v>738</v>
      </c>
      <c r="H289" s="366" t="s">
        <v>34</v>
      </c>
      <c r="I289" s="366" t="s">
        <v>34</v>
      </c>
      <c r="J289" s="366" t="s">
        <v>608</v>
      </c>
      <c r="K289" s="367" t="s">
        <v>48</v>
      </c>
      <c r="L289" s="368" t="s">
        <v>1421</v>
      </c>
      <c r="M289" s="368" t="s">
        <v>34</v>
      </c>
      <c r="N289" s="367">
        <v>317748</v>
      </c>
      <c r="O289" s="367" t="s">
        <v>1321</v>
      </c>
      <c r="P289" s="371">
        <v>41182</v>
      </c>
      <c r="Q289" s="372">
        <v>96.419264999999996</v>
      </c>
      <c r="R289" s="372">
        <v>77.066009404761871</v>
      </c>
      <c r="S289" s="367">
        <v>1</v>
      </c>
      <c r="T289" s="369">
        <v>0.11667114935928402</v>
      </c>
      <c r="U289" s="369">
        <v>1.2281450349339578</v>
      </c>
      <c r="V289" s="369">
        <v>0.13676846139744159</v>
      </c>
      <c r="W289" s="369">
        <v>1.2182994471548569</v>
      </c>
      <c r="X289" s="369">
        <v>0.21358609075599544</v>
      </c>
      <c r="Y289" s="369">
        <v>1.4481996194263831</v>
      </c>
      <c r="Z289" s="369">
        <v>0.19262547443198597</v>
      </c>
      <c r="AA289" s="369">
        <v>1.0362234520522964</v>
      </c>
      <c r="AB289" s="369">
        <v>3.645097211524494E-3</v>
      </c>
      <c r="AC289" s="373">
        <v>6.7231907767254704</v>
      </c>
      <c r="AD289" s="555">
        <v>0</v>
      </c>
      <c r="AE289" s="370" t="s">
        <v>1942</v>
      </c>
      <c r="AF289" s="370" t="s">
        <v>1816</v>
      </c>
      <c r="AG289" s="374" t="s">
        <v>1444</v>
      </c>
      <c r="AH289" s="374" t="s">
        <v>1802</v>
      </c>
      <c r="AI289" s="374">
        <v>500</v>
      </c>
      <c r="AJ289" s="374">
        <v>0</v>
      </c>
      <c r="AK289" s="374">
        <v>0</v>
      </c>
      <c r="AL289" s="691">
        <v>0.75</v>
      </c>
      <c r="AM289" s="691">
        <v>0</v>
      </c>
      <c r="AN289" s="369" t="s">
        <v>1803</v>
      </c>
      <c r="AO289" s="367" t="s">
        <v>1324</v>
      </c>
      <c r="AP289" s="370" t="s">
        <v>1804</v>
      </c>
      <c r="AQ289" s="376" t="s">
        <v>675</v>
      </c>
      <c r="AR289" s="369">
        <v>1.5E-3</v>
      </c>
      <c r="AS289" s="369">
        <v>1.5E-3</v>
      </c>
      <c r="AT289" s="369" t="s">
        <v>1421</v>
      </c>
      <c r="AW289" s="198"/>
      <c r="AX289" s="198"/>
      <c r="AY289" s="184"/>
      <c r="AZ289" s="184"/>
      <c r="BA289" s="184"/>
      <c r="BB289" s="186"/>
      <c r="BC289" s="184"/>
      <c r="BD289" s="184"/>
      <c r="BE289" s="184"/>
      <c r="BF289" s="184"/>
      <c r="BG289" s="186"/>
      <c r="BH289" s="186"/>
      <c r="BI289" s="199"/>
      <c r="BJ289" s="199"/>
      <c r="BK289" s="199"/>
      <c r="BL289" s="218"/>
      <c r="BM289" s="186"/>
      <c r="BN289" s="186"/>
      <c r="BO289" s="186"/>
      <c r="BP289" s="186"/>
      <c r="BQ289" s="186"/>
      <c r="BR289" s="186"/>
      <c r="BS289" s="186"/>
      <c r="BT289" s="187"/>
      <c r="BU289" s="188"/>
      <c r="BV289" s="189"/>
      <c r="BW289" s="185"/>
      <c r="BX289"/>
      <c r="BZ289"/>
    </row>
    <row r="290" spans="2:78" ht="18.75">
      <c r="B290" s="363" t="s">
        <v>1088</v>
      </c>
      <c r="C290" s="364">
        <v>16816153000141</v>
      </c>
      <c r="D290" s="365" t="s">
        <v>14</v>
      </c>
      <c r="E290" s="365" t="s">
        <v>607</v>
      </c>
      <c r="F290" s="365" t="s">
        <v>1421</v>
      </c>
      <c r="G290" s="366" t="s">
        <v>1421</v>
      </c>
      <c r="H290" s="366" t="s">
        <v>34</v>
      </c>
      <c r="I290" s="366" t="s">
        <v>34</v>
      </c>
      <c r="J290" s="366" t="s">
        <v>608</v>
      </c>
      <c r="K290" s="367" t="s">
        <v>48</v>
      </c>
      <c r="L290" s="368" t="s">
        <v>1421</v>
      </c>
      <c r="M290" s="368" t="s">
        <v>1418</v>
      </c>
      <c r="N290" s="367">
        <v>318221</v>
      </c>
      <c r="O290" s="367" t="s">
        <v>1321</v>
      </c>
      <c r="P290" s="371">
        <v>41215</v>
      </c>
      <c r="Q290" s="372">
        <v>416.98982999999998</v>
      </c>
      <c r="R290" s="372">
        <v>471.09309473015873</v>
      </c>
      <c r="S290" s="367">
        <v>4</v>
      </c>
      <c r="T290" s="369">
        <v>-0.25562930599899214</v>
      </c>
      <c r="U290" s="369">
        <v>-2.6908954327644432</v>
      </c>
      <c r="V290" s="369">
        <v>-0.35809570075874575</v>
      </c>
      <c r="W290" s="369">
        <v>-3.1898274631834962</v>
      </c>
      <c r="X290" s="369">
        <v>-0.24609845160087973</v>
      </c>
      <c r="Y290" s="369">
        <v>-1.6686465054364121</v>
      </c>
      <c r="Z290" s="369">
        <v>-8.524155735386596E-2</v>
      </c>
      <c r="AA290" s="369">
        <v>-0.45855461786662566</v>
      </c>
      <c r="AB290" s="369">
        <v>0.33211699861996563</v>
      </c>
      <c r="AC290" s="373">
        <v>-1.4162403013331399</v>
      </c>
      <c r="AD290" s="555">
        <v>29994412000176</v>
      </c>
      <c r="AE290" s="370" t="s">
        <v>1943</v>
      </c>
      <c r="AF290" s="370" t="s">
        <v>1839</v>
      </c>
      <c r="AG290" s="374" t="s">
        <v>59</v>
      </c>
      <c r="AH290" s="374" t="s">
        <v>1796</v>
      </c>
      <c r="AI290" s="374">
        <v>25000</v>
      </c>
      <c r="AJ290" s="374">
        <v>1000</v>
      </c>
      <c r="AK290" s="374">
        <v>1000</v>
      </c>
      <c r="AL290" s="691">
        <v>0</v>
      </c>
      <c r="AM290" s="691">
        <v>30</v>
      </c>
      <c r="AN290" s="369" t="s">
        <v>1433</v>
      </c>
      <c r="AO290" s="367" t="s">
        <v>1324</v>
      </c>
      <c r="AP290" s="370" t="s">
        <v>1799</v>
      </c>
      <c r="AQ290" s="376" t="s">
        <v>659</v>
      </c>
      <c r="AR290" s="369">
        <v>0</v>
      </c>
      <c r="AS290" s="369">
        <v>0</v>
      </c>
      <c r="AT290" s="369" t="s">
        <v>1421</v>
      </c>
      <c r="AW290" s="198"/>
      <c r="AX290" s="198"/>
      <c r="AY290" s="184"/>
      <c r="AZ290" s="184"/>
      <c r="BA290" s="184"/>
      <c r="BB290" s="186"/>
      <c r="BC290" s="184"/>
      <c r="BD290" s="184"/>
      <c r="BE290" s="184"/>
      <c r="BF290" s="184"/>
      <c r="BG290" s="186"/>
      <c r="BH290" s="186"/>
      <c r="BI290" s="199"/>
      <c r="BJ290" s="199"/>
      <c r="BK290" s="199"/>
      <c r="BL290" s="218"/>
      <c r="BM290" s="186"/>
      <c r="BN290" s="186"/>
      <c r="BO290" s="186"/>
      <c r="BP290" s="186"/>
      <c r="BQ290" s="186"/>
      <c r="BR290" s="186"/>
      <c r="BS290" s="186"/>
      <c r="BT290" s="187"/>
      <c r="BU290" s="188"/>
      <c r="BV290" s="189"/>
      <c r="BW290" s="185"/>
      <c r="BX290"/>
      <c r="BZ290"/>
    </row>
    <row r="291" spans="2:78" ht="18.75">
      <c r="B291" s="363" t="s">
        <v>1112</v>
      </c>
      <c r="C291" s="364">
        <v>9601190000177</v>
      </c>
      <c r="D291" s="365" t="s">
        <v>14</v>
      </c>
      <c r="E291" s="365" t="s">
        <v>15</v>
      </c>
      <c r="F291" s="365" t="s">
        <v>699</v>
      </c>
      <c r="G291" s="366" t="s">
        <v>1421</v>
      </c>
      <c r="H291" s="366" t="s">
        <v>34</v>
      </c>
      <c r="I291" s="366" t="s">
        <v>34</v>
      </c>
      <c r="J291" s="366" t="s">
        <v>611</v>
      </c>
      <c r="K291" s="367" t="s">
        <v>48</v>
      </c>
      <c r="L291" s="368" t="s">
        <v>1421</v>
      </c>
      <c r="M291" s="368" t="s">
        <v>1418</v>
      </c>
      <c r="N291" s="367">
        <v>318396</v>
      </c>
      <c r="O291" s="367" t="s">
        <v>1321</v>
      </c>
      <c r="P291" s="371">
        <v>39659</v>
      </c>
      <c r="Q291" s="372">
        <v>113.008039</v>
      </c>
      <c r="R291" s="372">
        <v>159.58492567063482</v>
      </c>
      <c r="S291" s="367">
        <v>1</v>
      </c>
      <c r="T291" s="369">
        <v>-0.16166031500093148</v>
      </c>
      <c r="U291" s="369">
        <v>-1.7017258705736298</v>
      </c>
      <c r="V291" s="369">
        <v>-0.11626916927617847</v>
      </c>
      <c r="W291" s="369">
        <v>-1.035696850012034</v>
      </c>
      <c r="X291" s="369">
        <v>-0.2252517166818182</v>
      </c>
      <c r="Y291" s="369">
        <v>-1.5272972561982796</v>
      </c>
      <c r="Z291" s="369">
        <v>0.23234154865143686</v>
      </c>
      <c r="AA291" s="369">
        <v>1.249874983092008</v>
      </c>
      <c r="AB291" s="369">
        <v>0.16187730535488576</v>
      </c>
      <c r="AC291" s="373">
        <v>-1.4117540826357311</v>
      </c>
      <c r="AD291" s="555">
        <v>0</v>
      </c>
      <c r="AE291" s="370" t="s">
        <v>1928</v>
      </c>
      <c r="AF291" s="370" t="s">
        <v>1816</v>
      </c>
      <c r="AG291" s="374" t="s">
        <v>1444</v>
      </c>
      <c r="AH291" s="374" t="s">
        <v>1802</v>
      </c>
      <c r="AI291" s="374">
        <v>0</v>
      </c>
      <c r="AJ291" s="374">
        <v>0</v>
      </c>
      <c r="AK291" s="374">
        <v>0</v>
      </c>
      <c r="AL291" s="691">
        <v>0.6</v>
      </c>
      <c r="AM291" s="691">
        <v>0</v>
      </c>
      <c r="AN291" s="369" t="s">
        <v>1944</v>
      </c>
      <c r="AO291" s="367" t="s">
        <v>1324</v>
      </c>
      <c r="AP291" s="370" t="s">
        <v>1818</v>
      </c>
      <c r="AQ291" s="376" t="s">
        <v>1933</v>
      </c>
      <c r="AR291" s="369">
        <v>1.1999999999999999E-3</v>
      </c>
      <c r="AS291" s="369">
        <v>1.1999999999999999E-3</v>
      </c>
      <c r="AT291" s="369" t="s">
        <v>1421</v>
      </c>
      <c r="AW291" s="198"/>
      <c r="AX291" s="198"/>
      <c r="AY291" s="184"/>
      <c r="AZ291" s="184"/>
      <c r="BA291" s="184"/>
      <c r="BB291" s="186"/>
      <c r="BC291" s="184"/>
      <c r="BD291" s="184"/>
      <c r="BE291" s="184"/>
      <c r="BF291" s="184"/>
      <c r="BG291" s="186"/>
      <c r="BH291" s="186"/>
      <c r="BI291" s="199"/>
      <c r="BJ291" s="199"/>
      <c r="BK291" s="199"/>
      <c r="BL291" s="218"/>
      <c r="BM291" s="186"/>
      <c r="BN291" s="186"/>
      <c r="BO291" s="186"/>
      <c r="BP291" s="186"/>
      <c r="BQ291" s="186"/>
      <c r="BR291" s="186"/>
      <c r="BS291" s="186"/>
      <c r="BT291" s="187"/>
      <c r="BU291" s="188"/>
      <c r="BV291" s="189"/>
      <c r="BW291" s="185"/>
      <c r="BX291"/>
      <c r="BZ291"/>
    </row>
    <row r="292" spans="2:78" ht="18.75">
      <c r="B292" s="363" t="s">
        <v>1307</v>
      </c>
      <c r="C292" s="364">
        <v>15334585000153</v>
      </c>
      <c r="D292" s="365" t="s">
        <v>14</v>
      </c>
      <c r="E292" s="365" t="s">
        <v>607</v>
      </c>
      <c r="F292" s="365" t="s">
        <v>1421</v>
      </c>
      <c r="G292" s="366" t="s">
        <v>1421</v>
      </c>
      <c r="H292" s="366" t="s">
        <v>34</v>
      </c>
      <c r="I292" s="366" t="s">
        <v>34</v>
      </c>
      <c r="J292" s="366" t="s">
        <v>608</v>
      </c>
      <c r="K292" s="367" t="s">
        <v>48</v>
      </c>
      <c r="L292" s="368" t="s">
        <v>1339</v>
      </c>
      <c r="M292" s="368" t="s">
        <v>1418</v>
      </c>
      <c r="N292" s="367">
        <v>320021</v>
      </c>
      <c r="O292" s="367" t="s">
        <v>1321</v>
      </c>
      <c r="P292" s="371">
        <v>41096</v>
      </c>
      <c r="Q292" s="372">
        <v>57.829427000000003</v>
      </c>
      <c r="R292" s="372">
        <v>57.031974742063461</v>
      </c>
      <c r="S292" s="367">
        <v>2</v>
      </c>
      <c r="T292" s="369">
        <v>0.10602984313391217</v>
      </c>
      <c r="U292" s="369">
        <v>1.1161287611792816</v>
      </c>
      <c r="V292" s="369">
        <v>1.0452162331384685E-2</v>
      </c>
      <c r="W292" s="369">
        <v>9.3105263156356491E-2</v>
      </c>
      <c r="X292" s="369">
        <v>0.24120205889105728</v>
      </c>
      <c r="Y292" s="369">
        <v>1.6354469930813318</v>
      </c>
      <c r="Z292" s="369">
        <v>0.1710610693279877</v>
      </c>
      <c r="AA292" s="369">
        <v>0.92021832674780701</v>
      </c>
      <c r="AB292" s="369">
        <v>0.21826644324658867</v>
      </c>
      <c r="AC292" s="373">
        <v>-0.46644648439268915</v>
      </c>
      <c r="AD292" s="555">
        <v>15350712000108</v>
      </c>
      <c r="AE292" s="370" t="s">
        <v>1945</v>
      </c>
      <c r="AF292" s="370" t="s">
        <v>1839</v>
      </c>
      <c r="AG292" s="374" t="s">
        <v>59</v>
      </c>
      <c r="AH292" s="374" t="s">
        <v>1802</v>
      </c>
      <c r="AI292" s="374">
        <v>5000</v>
      </c>
      <c r="AJ292" s="374">
        <v>5000</v>
      </c>
      <c r="AK292" s="374">
        <v>5000</v>
      </c>
      <c r="AL292" s="691">
        <v>2.2000000000000002</v>
      </c>
      <c r="AM292" s="691">
        <v>20</v>
      </c>
      <c r="AN292" s="369" t="s">
        <v>1852</v>
      </c>
      <c r="AO292" s="367" t="s">
        <v>1324</v>
      </c>
      <c r="AP292" s="370" t="s">
        <v>1799</v>
      </c>
      <c r="AQ292" s="376" t="s">
        <v>716</v>
      </c>
      <c r="AR292" s="369">
        <v>3.16666E-3</v>
      </c>
      <c r="AS292" s="369">
        <v>3.16666E-3</v>
      </c>
      <c r="AT292" s="369" t="s">
        <v>1421</v>
      </c>
      <c r="AW292" s="198"/>
      <c r="AX292" s="198"/>
      <c r="AY292" s="184"/>
      <c r="AZ292" s="184"/>
      <c r="BA292" s="184"/>
      <c r="BB292" s="186"/>
      <c r="BC292" s="184"/>
      <c r="BD292" s="184"/>
      <c r="BE292" s="184"/>
      <c r="BF292" s="184"/>
      <c r="BG292" s="186"/>
      <c r="BH292" s="186"/>
      <c r="BI292" s="199"/>
      <c r="BJ292" s="199"/>
      <c r="BK292" s="199"/>
      <c r="BL292" s="218"/>
      <c r="BM292" s="186"/>
      <c r="BN292" s="186"/>
      <c r="BO292" s="186"/>
      <c r="BP292" s="186"/>
      <c r="BQ292" s="186"/>
      <c r="BR292" s="186"/>
      <c r="BS292" s="186"/>
      <c r="BT292" s="187"/>
      <c r="BU292" s="188"/>
      <c r="BV292" s="189"/>
      <c r="BW292" s="185"/>
      <c r="BX292"/>
      <c r="BZ292"/>
    </row>
    <row r="293" spans="2:78" ht="18.75">
      <c r="B293" s="363" t="s">
        <v>41</v>
      </c>
      <c r="C293" s="364">
        <v>15799713000134</v>
      </c>
      <c r="D293" s="365" t="s">
        <v>13</v>
      </c>
      <c r="E293" s="365" t="s">
        <v>615</v>
      </c>
      <c r="F293" s="365" t="s">
        <v>619</v>
      </c>
      <c r="G293" s="366" t="s">
        <v>34</v>
      </c>
      <c r="H293" s="366" t="s">
        <v>865</v>
      </c>
      <c r="I293" s="366" t="s">
        <v>34</v>
      </c>
      <c r="J293" s="366" t="s">
        <v>611</v>
      </c>
      <c r="K293" s="367" t="s">
        <v>48</v>
      </c>
      <c r="L293" s="368" t="s">
        <v>715</v>
      </c>
      <c r="M293" s="368" t="s">
        <v>34</v>
      </c>
      <c r="N293" s="367">
        <v>320153</v>
      </c>
      <c r="O293" s="367" t="s">
        <v>1324</v>
      </c>
      <c r="P293" s="371">
        <v>41245</v>
      </c>
      <c r="Q293" s="372">
        <v>5444.5183768999996</v>
      </c>
      <c r="R293" s="372">
        <v>4850.5935449444469</v>
      </c>
      <c r="S293" s="367">
        <v>1</v>
      </c>
      <c r="T293" s="369">
        <v>0.19935252872023734</v>
      </c>
      <c r="U293" s="369">
        <v>2.0984949552123893</v>
      </c>
      <c r="V293" s="369">
        <v>0.22248582404910944</v>
      </c>
      <c r="W293" s="369">
        <v>1.9818484003497987</v>
      </c>
      <c r="X293" s="369">
        <v>0.34606707600332198</v>
      </c>
      <c r="Y293" s="369">
        <v>2.3464739955213769</v>
      </c>
      <c r="Z293" s="369">
        <v>0.55672311631822047</v>
      </c>
      <c r="AA293" s="369">
        <v>2.9948767219377941</v>
      </c>
      <c r="AB293" s="369">
        <v>6.25399288966694E-2</v>
      </c>
      <c r="AC293" s="373">
        <v>1.7624587771209812</v>
      </c>
      <c r="AD293" s="555">
        <v>15487918000184</v>
      </c>
      <c r="AE293" s="370" t="s">
        <v>1909</v>
      </c>
      <c r="AF293" s="370" t="s">
        <v>1841</v>
      </c>
      <c r="AG293" s="374" t="s">
        <v>719</v>
      </c>
      <c r="AH293" s="374" t="s">
        <v>1802</v>
      </c>
      <c r="AI293" s="374">
        <v>5000</v>
      </c>
      <c r="AJ293" s="374">
        <v>1000</v>
      </c>
      <c r="AK293" s="374">
        <v>5000</v>
      </c>
      <c r="AL293" s="691">
        <v>1.96</v>
      </c>
      <c r="AM293" s="691">
        <v>0</v>
      </c>
      <c r="AN293" s="369" t="s">
        <v>1803</v>
      </c>
      <c r="AO293" s="367" t="s">
        <v>1324</v>
      </c>
      <c r="AP293" s="370" t="s">
        <v>1818</v>
      </c>
      <c r="AQ293" s="376" t="s">
        <v>664</v>
      </c>
      <c r="AR293" s="369">
        <v>4.8937499999999997E-3</v>
      </c>
      <c r="AS293" s="369">
        <v>4.8937499999999997E-3</v>
      </c>
      <c r="AT293" s="369" t="s">
        <v>1421</v>
      </c>
      <c r="AW293" s="198"/>
      <c r="AX293" s="198"/>
      <c r="AY293" s="184"/>
      <c r="AZ293" s="184"/>
      <c r="BA293" s="184"/>
      <c r="BB293" s="186"/>
      <c r="BC293" s="184"/>
      <c r="BD293" s="184"/>
      <c r="BE293" s="184"/>
      <c r="BF293" s="184"/>
      <c r="BG293" s="186"/>
      <c r="BH293" s="186"/>
      <c r="BI293" s="199"/>
      <c r="BJ293" s="199"/>
      <c r="BK293" s="199"/>
      <c r="BL293" s="218"/>
      <c r="BM293" s="186"/>
      <c r="BN293" s="186"/>
      <c r="BO293" s="186"/>
      <c r="BP293" s="186"/>
      <c r="BQ293" s="186"/>
      <c r="BR293" s="186"/>
      <c r="BS293" s="186"/>
      <c r="BT293" s="187"/>
      <c r="BU293" s="188"/>
      <c r="BV293" s="189"/>
      <c r="BW293" s="185"/>
      <c r="BX293"/>
      <c r="BZ293"/>
    </row>
    <row r="294" spans="2:78" ht="18.75">
      <c r="B294" s="363" t="s">
        <v>98</v>
      </c>
      <c r="C294" s="364">
        <v>13083227000190</v>
      </c>
      <c r="D294" s="365" t="s">
        <v>14</v>
      </c>
      <c r="E294" s="365" t="s">
        <v>607</v>
      </c>
      <c r="F294" s="365" t="s">
        <v>1421</v>
      </c>
      <c r="G294" s="366" t="s">
        <v>1421</v>
      </c>
      <c r="H294" s="366" t="s">
        <v>34</v>
      </c>
      <c r="I294" s="366" t="s">
        <v>34</v>
      </c>
      <c r="J294" s="366" t="s">
        <v>608</v>
      </c>
      <c r="K294" s="367" t="s">
        <v>48</v>
      </c>
      <c r="L294" s="368" t="s">
        <v>1421</v>
      </c>
      <c r="M294" s="368" t="s">
        <v>34</v>
      </c>
      <c r="N294" s="367">
        <v>320358</v>
      </c>
      <c r="O294" s="367" t="s">
        <v>1321</v>
      </c>
      <c r="P294" s="371">
        <v>40787</v>
      </c>
      <c r="Q294" s="372">
        <v>150.159323</v>
      </c>
      <c r="R294" s="372">
        <v>309.44896181349208</v>
      </c>
      <c r="S294" s="367">
        <v>2</v>
      </c>
      <c r="T294" s="369">
        <v>-4.5500521261586657E-2</v>
      </c>
      <c r="U294" s="369">
        <v>-0.47896364766443367</v>
      </c>
      <c r="V294" s="369">
        <v>-0.20990538261543834</v>
      </c>
      <c r="W294" s="369">
        <v>-1.8697849561390252</v>
      </c>
      <c r="X294" s="369">
        <v>-0.17144637602748802</v>
      </c>
      <c r="Y294" s="369">
        <v>-1.1624754010723011</v>
      </c>
      <c r="Z294" s="369">
        <v>-0.11638516478098193</v>
      </c>
      <c r="AA294" s="369">
        <v>-0.626090799114981</v>
      </c>
      <c r="AB294" s="369">
        <v>0.25310589190242438</v>
      </c>
      <c r="AC294" s="373">
        <v>-1.2728552371443425</v>
      </c>
      <c r="AD294" s="555">
        <v>11046170000123</v>
      </c>
      <c r="AE294" s="370" t="s">
        <v>1946</v>
      </c>
      <c r="AF294" s="370" t="s">
        <v>1839</v>
      </c>
      <c r="AG294" s="374" t="s">
        <v>59</v>
      </c>
      <c r="AH294" s="374" t="s">
        <v>1802</v>
      </c>
      <c r="AI294" s="374">
        <v>500</v>
      </c>
      <c r="AJ294" s="374">
        <v>500</v>
      </c>
      <c r="AK294" s="374">
        <v>500</v>
      </c>
      <c r="AL294" s="691">
        <v>0.2</v>
      </c>
      <c r="AM294" s="691">
        <v>0</v>
      </c>
      <c r="AN294" s="369" t="s">
        <v>1852</v>
      </c>
      <c r="AO294" s="367" t="s">
        <v>1324</v>
      </c>
      <c r="AP294" s="370" t="s">
        <v>1799</v>
      </c>
      <c r="AQ294" s="376" t="s">
        <v>659</v>
      </c>
      <c r="AR294" s="369">
        <v>4.0000000000000001E-3</v>
      </c>
      <c r="AS294" s="369">
        <v>4.0000000000000001E-3</v>
      </c>
      <c r="AT294" s="369" t="s">
        <v>1421</v>
      </c>
      <c r="AW294" s="198"/>
      <c r="AX294" s="198"/>
      <c r="AY294" s="184"/>
      <c r="AZ294" s="184"/>
      <c r="BA294" s="184"/>
      <c r="BB294" s="186"/>
      <c r="BC294" s="184"/>
      <c r="BD294" s="184"/>
      <c r="BE294" s="184"/>
      <c r="BF294" s="184"/>
      <c r="BG294" s="186"/>
      <c r="BH294" s="186"/>
      <c r="BI294" s="199"/>
      <c r="BJ294" s="199"/>
      <c r="BK294" s="199"/>
      <c r="BL294" s="218"/>
      <c r="BM294" s="186"/>
      <c r="BN294" s="186"/>
      <c r="BO294" s="186"/>
      <c r="BP294" s="186"/>
      <c r="BQ294" s="186"/>
      <c r="BR294" s="186"/>
      <c r="BS294" s="186"/>
      <c r="BT294" s="187"/>
      <c r="BU294" s="188"/>
      <c r="BV294" s="189"/>
      <c r="BW294" s="185"/>
      <c r="BX294"/>
      <c r="BZ294"/>
    </row>
    <row r="295" spans="2:78" ht="18.75">
      <c r="B295" s="363" t="s">
        <v>179</v>
      </c>
      <c r="C295" s="364">
        <v>16948298000104</v>
      </c>
      <c r="D295" s="365" t="s">
        <v>14</v>
      </c>
      <c r="E295" s="365" t="s">
        <v>607</v>
      </c>
      <c r="F295" s="365" t="s">
        <v>1317</v>
      </c>
      <c r="G295" s="366" t="s">
        <v>1421</v>
      </c>
      <c r="H295" s="366" t="s">
        <v>34</v>
      </c>
      <c r="I295" s="366" t="s">
        <v>34</v>
      </c>
      <c r="J295" s="366" t="s">
        <v>608</v>
      </c>
      <c r="K295" s="367" t="s">
        <v>48</v>
      </c>
      <c r="L295" s="368" t="s">
        <v>1421</v>
      </c>
      <c r="M295" s="368" t="s">
        <v>34</v>
      </c>
      <c r="N295" s="367">
        <v>320757</v>
      </c>
      <c r="O295" s="367" t="s">
        <v>1321</v>
      </c>
      <c r="P295" s="371">
        <v>41249</v>
      </c>
      <c r="Q295" s="372">
        <v>416.959318</v>
      </c>
      <c r="R295" s="372">
        <v>631.25050771825431</v>
      </c>
      <c r="S295" s="367">
        <v>2</v>
      </c>
      <c r="T295" s="369">
        <v>-5.6673844005938334E-2</v>
      </c>
      <c r="U295" s="369">
        <v>-0.59658022149223078</v>
      </c>
      <c r="V295" s="369">
        <v>-0.23682947890623074</v>
      </c>
      <c r="W295" s="369">
        <v>-2.1096181113201515</v>
      </c>
      <c r="X295" s="369">
        <v>-0.24097842314880424</v>
      </c>
      <c r="Y295" s="369">
        <v>-1.6339306527818551</v>
      </c>
      <c r="Z295" s="369">
        <v>-9.2416443833828743E-2</v>
      </c>
      <c r="AA295" s="369">
        <v>-0.49715172273177433</v>
      </c>
      <c r="AB295" s="369">
        <v>0.2646239525160306</v>
      </c>
      <c r="AC295" s="373">
        <v>-1.3191974990613731</v>
      </c>
      <c r="AD295" s="555">
        <v>11225860000140</v>
      </c>
      <c r="AE295" s="370" t="s">
        <v>1912</v>
      </c>
      <c r="AF295" s="370" t="s">
        <v>1795</v>
      </c>
      <c r="AG295" s="374" t="s">
        <v>1445</v>
      </c>
      <c r="AH295" s="374" t="s">
        <v>1802</v>
      </c>
      <c r="AI295" s="374">
        <v>50000</v>
      </c>
      <c r="AJ295" s="374">
        <v>1000</v>
      </c>
      <c r="AK295" s="374">
        <v>1000</v>
      </c>
      <c r="AL295" s="691">
        <v>2</v>
      </c>
      <c r="AM295" s="691">
        <v>20</v>
      </c>
      <c r="AN295" s="369" t="s">
        <v>1817</v>
      </c>
      <c r="AO295" s="367" t="s">
        <v>1324</v>
      </c>
      <c r="AP295" s="370" t="s">
        <v>1799</v>
      </c>
      <c r="AQ295" s="376" t="s">
        <v>665</v>
      </c>
      <c r="AR295" s="369">
        <v>5.3333333333333297E-3</v>
      </c>
      <c r="AS295" s="369">
        <v>5.3333333333333297E-3</v>
      </c>
      <c r="AT295" s="369" t="s">
        <v>1421</v>
      </c>
      <c r="AW295" s="198"/>
      <c r="AX295" s="198"/>
      <c r="AY295" s="184"/>
      <c r="AZ295" s="184"/>
      <c r="BA295" s="184"/>
      <c r="BB295" s="186"/>
      <c r="BC295" s="184"/>
      <c r="BD295" s="184"/>
      <c r="BE295" s="184"/>
      <c r="BF295" s="184"/>
      <c r="BG295" s="186"/>
      <c r="BH295" s="186"/>
      <c r="BI295" s="199"/>
      <c r="BJ295" s="199"/>
      <c r="BK295" s="199"/>
      <c r="BL295" s="218"/>
      <c r="BM295" s="186"/>
      <c r="BN295" s="186"/>
      <c r="BO295" s="186"/>
      <c r="BP295" s="186"/>
      <c r="BQ295" s="186"/>
      <c r="BR295" s="186"/>
      <c r="BS295" s="186"/>
      <c r="BT295" s="187"/>
      <c r="BU295" s="188"/>
      <c r="BV295" s="189"/>
      <c r="BW295" s="185"/>
      <c r="BX295"/>
      <c r="BZ295"/>
    </row>
    <row r="296" spans="2:78" ht="18.75">
      <c r="B296" s="363" t="s">
        <v>1713</v>
      </c>
      <c r="C296" s="364">
        <v>17157131000180</v>
      </c>
      <c r="D296" s="365" t="s">
        <v>14</v>
      </c>
      <c r="E296" s="365" t="s">
        <v>607</v>
      </c>
      <c r="F296" s="365" t="s">
        <v>1421</v>
      </c>
      <c r="G296" s="366" t="s">
        <v>1421</v>
      </c>
      <c r="H296" s="366" t="s">
        <v>34</v>
      </c>
      <c r="I296" s="366" t="s">
        <v>34</v>
      </c>
      <c r="J296" s="366" t="s">
        <v>608</v>
      </c>
      <c r="K296" s="367" t="s">
        <v>48</v>
      </c>
      <c r="L296" s="368" t="s">
        <v>1421</v>
      </c>
      <c r="M296" s="368" t="s">
        <v>1421</v>
      </c>
      <c r="N296" s="367">
        <v>321141</v>
      </c>
      <c r="O296" s="367" t="s">
        <v>1324</v>
      </c>
      <c r="P296" s="371">
        <v>41266</v>
      </c>
      <c r="Q296" s="372">
        <v>457.74747500000001</v>
      </c>
      <c r="R296" s="372">
        <v>451.23709758730149</v>
      </c>
      <c r="S296" s="367">
        <v>2</v>
      </c>
      <c r="T296" s="369">
        <v>0.11271203693366449</v>
      </c>
      <c r="U296" s="369">
        <v>1.1864692282330525</v>
      </c>
      <c r="V296" s="369">
        <v>2.0833115327476559E-2</v>
      </c>
      <c r="W296" s="369">
        <v>0.18557621125986323</v>
      </c>
      <c r="X296" s="369">
        <v>0.14439993800380968</v>
      </c>
      <c r="Y296" s="369">
        <v>0.97908967069027364</v>
      </c>
      <c r="Z296" s="369">
        <v>0.12483599772607068</v>
      </c>
      <c r="AA296" s="369">
        <v>0.67155182296397942</v>
      </c>
      <c r="AB296" s="369">
        <v>0.23119037789754124</v>
      </c>
      <c r="AC296" s="373">
        <v>-0.39546914948897699</v>
      </c>
      <c r="AD296" s="555">
        <v>27227810000131</v>
      </c>
      <c r="AE296" s="370" t="s">
        <v>1913</v>
      </c>
      <c r="AF296" s="370" t="s">
        <v>1795</v>
      </c>
      <c r="AG296" s="374" t="s">
        <v>1445</v>
      </c>
      <c r="AH296" s="374" t="s">
        <v>1802</v>
      </c>
      <c r="AI296" s="374">
        <v>50000</v>
      </c>
      <c r="AJ296" s="374">
        <v>10000</v>
      </c>
      <c r="AK296" s="374">
        <v>10000</v>
      </c>
      <c r="AL296" s="691">
        <v>2</v>
      </c>
      <c r="AM296" s="691">
        <v>20</v>
      </c>
      <c r="AN296" s="369" t="s">
        <v>1817</v>
      </c>
      <c r="AO296" s="367" t="s">
        <v>1324</v>
      </c>
      <c r="AP296" s="370" t="s">
        <v>1799</v>
      </c>
      <c r="AQ296" s="376" t="s">
        <v>1798</v>
      </c>
      <c r="AR296" s="369">
        <v>3.3333333333333301E-3</v>
      </c>
      <c r="AS296" s="369">
        <v>3.3333333333333301E-3</v>
      </c>
      <c r="AT296" s="369" t="s">
        <v>1421</v>
      </c>
      <c r="AW296" s="198"/>
      <c r="AX296" s="198"/>
      <c r="AY296" s="184"/>
      <c r="AZ296" s="184"/>
      <c r="BA296" s="184"/>
      <c r="BB296" s="186"/>
      <c r="BC296" s="184"/>
      <c r="BD296" s="184"/>
      <c r="BE296" s="184"/>
      <c r="BF296" s="184"/>
      <c r="BG296" s="186"/>
      <c r="BH296" s="186"/>
      <c r="BI296" s="199"/>
      <c r="BJ296" s="199"/>
      <c r="BK296" s="199"/>
      <c r="BL296" s="218"/>
      <c r="BM296" s="186"/>
      <c r="BN296" s="186"/>
      <c r="BO296" s="186"/>
      <c r="BP296" s="186"/>
      <c r="BQ296" s="186"/>
      <c r="BR296" s="186"/>
      <c r="BS296" s="186"/>
      <c r="BT296" s="187"/>
      <c r="BU296" s="188"/>
      <c r="BV296" s="189"/>
      <c r="BW296" s="185"/>
      <c r="BX296"/>
      <c r="BZ296"/>
    </row>
    <row r="297" spans="2:78" ht="18.75">
      <c r="B297" s="363" t="s">
        <v>373</v>
      </c>
      <c r="C297" s="364">
        <v>5969595000101</v>
      </c>
      <c r="D297" s="365" t="s">
        <v>14</v>
      </c>
      <c r="E297" s="365" t="s">
        <v>607</v>
      </c>
      <c r="F297" s="365" t="s">
        <v>1421</v>
      </c>
      <c r="G297" s="366" t="s">
        <v>1421</v>
      </c>
      <c r="H297" s="366" t="s">
        <v>34</v>
      </c>
      <c r="I297" s="366" t="s">
        <v>34</v>
      </c>
      <c r="J297" s="366" t="s">
        <v>608</v>
      </c>
      <c r="K297" s="367" t="s">
        <v>48</v>
      </c>
      <c r="L297" s="368" t="s">
        <v>1421</v>
      </c>
      <c r="M297" s="368" t="s">
        <v>1418</v>
      </c>
      <c r="N297" s="367">
        <v>321265</v>
      </c>
      <c r="O297" s="367" t="s">
        <v>1321</v>
      </c>
      <c r="P297" s="371">
        <v>41224</v>
      </c>
      <c r="Q297" s="372">
        <v>33.354047999999999</v>
      </c>
      <c r="R297" s="372">
        <v>37.554084753968219</v>
      </c>
      <c r="S297" s="367">
        <v>2</v>
      </c>
      <c r="T297" s="369">
        <v>-6.4849481219172556E-2</v>
      </c>
      <c r="U297" s="369">
        <v>-0.68264149976021515</v>
      </c>
      <c r="V297" s="369">
        <v>-0.10767649740783403</v>
      </c>
      <c r="W297" s="369">
        <v>-0.95915546554499376</v>
      </c>
      <c r="X297" s="369">
        <v>-4.9684021051662031E-2</v>
      </c>
      <c r="Y297" s="369">
        <v>-0.33687765024356869</v>
      </c>
      <c r="Z297" s="369">
        <v>0.10526832097737726</v>
      </c>
      <c r="AA297" s="369">
        <v>0.56628804303577485</v>
      </c>
      <c r="AB297" s="369">
        <v>0.18159628579467471</v>
      </c>
      <c r="AC297" s="373">
        <v>-1.2111386193281717</v>
      </c>
      <c r="AD297" s="555">
        <v>0</v>
      </c>
      <c r="AE297" s="370" t="s">
        <v>1947</v>
      </c>
      <c r="AF297" s="370" t="s">
        <v>1816</v>
      </c>
      <c r="AG297" s="374" t="s">
        <v>1444</v>
      </c>
      <c r="AH297" s="374" t="s">
        <v>1802</v>
      </c>
      <c r="AI297" s="374">
        <v>1000</v>
      </c>
      <c r="AJ297" s="374">
        <v>100</v>
      </c>
      <c r="AK297" s="374">
        <v>1000</v>
      </c>
      <c r="AL297" s="691">
        <v>2</v>
      </c>
      <c r="AM297" s="691">
        <v>20</v>
      </c>
      <c r="AN297" s="369" t="s">
        <v>1817</v>
      </c>
      <c r="AO297" s="367" t="s">
        <v>1324</v>
      </c>
      <c r="AP297" s="370" t="s">
        <v>1799</v>
      </c>
      <c r="AQ297" s="376" t="s">
        <v>665</v>
      </c>
      <c r="AR297" s="369">
        <v>2.66666666666667E-3</v>
      </c>
      <c r="AS297" s="369">
        <v>2.66666666666667E-3</v>
      </c>
      <c r="AT297" s="369" t="s">
        <v>1421</v>
      </c>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c r="BX297"/>
      <c r="BZ297"/>
    </row>
    <row r="298" spans="2:78" ht="18.75">
      <c r="B298" s="363" t="s">
        <v>1615</v>
      </c>
      <c r="C298" s="364">
        <v>16929562000154</v>
      </c>
      <c r="D298" s="365" t="s">
        <v>14</v>
      </c>
      <c r="E298" s="365" t="s">
        <v>614</v>
      </c>
      <c r="F298" s="365" t="s">
        <v>1421</v>
      </c>
      <c r="G298" s="366" t="s">
        <v>1421</v>
      </c>
      <c r="H298" s="366" t="s">
        <v>1338</v>
      </c>
      <c r="I298" s="366" t="s">
        <v>34</v>
      </c>
      <c r="J298" s="366" t="s">
        <v>608</v>
      </c>
      <c r="K298" s="367" t="s">
        <v>48</v>
      </c>
      <c r="L298" s="368" t="s">
        <v>1421</v>
      </c>
      <c r="M298" s="368" t="s">
        <v>1421</v>
      </c>
      <c r="N298" s="367">
        <v>321303</v>
      </c>
      <c r="O298" s="367" t="s">
        <v>1321</v>
      </c>
      <c r="P298" s="371">
        <v>41263</v>
      </c>
      <c r="Q298" s="372">
        <v>25.666125999999998</v>
      </c>
      <c r="R298" s="372">
        <v>34.273483756972112</v>
      </c>
      <c r="S298" s="367">
        <v>2</v>
      </c>
      <c r="T298" s="369">
        <v>-7.773672923226993E-2</v>
      </c>
      <c r="U298" s="369">
        <v>-0.81829979873272463</v>
      </c>
      <c r="V298" s="369">
        <v>-0.21819656369494633</v>
      </c>
      <c r="W298" s="369">
        <v>-1.9436407356236831</v>
      </c>
      <c r="X298" s="369">
        <v>-0.14385824189602436</v>
      </c>
      <c r="Y298" s="369">
        <v>-0.97541675315916132</v>
      </c>
      <c r="Z298" s="369">
        <v>-0.12678706102239723</v>
      </c>
      <c r="AA298" s="369">
        <v>-0.68204751440901656</v>
      </c>
      <c r="AB298" s="369">
        <v>0.25762045724642069</v>
      </c>
      <c r="AC298" s="373">
        <v>-1.2827333072524854</v>
      </c>
      <c r="AD298" s="555">
        <v>16929553000163</v>
      </c>
      <c r="AE298" s="370" t="s">
        <v>1821</v>
      </c>
      <c r="AF298" s="370" t="s">
        <v>1801</v>
      </c>
      <c r="AG298" s="374" t="s">
        <v>59</v>
      </c>
      <c r="AH298" s="374" t="s">
        <v>1796</v>
      </c>
      <c r="AI298" s="374">
        <v>50000</v>
      </c>
      <c r="AJ298" s="374">
        <v>50000</v>
      </c>
      <c r="AK298" s="374">
        <v>50000</v>
      </c>
      <c r="AL298" s="691">
        <v>2</v>
      </c>
      <c r="AM298" s="691">
        <v>20</v>
      </c>
      <c r="AN298" s="369" t="s">
        <v>1797</v>
      </c>
      <c r="AO298" s="367" t="s">
        <v>1324</v>
      </c>
      <c r="AP298" s="370" t="s">
        <v>1799</v>
      </c>
      <c r="AQ298" s="376" t="s">
        <v>1798</v>
      </c>
      <c r="AR298" s="369">
        <v>0</v>
      </c>
      <c r="AS298" s="369">
        <v>0</v>
      </c>
      <c r="AT298" s="369" t="s">
        <v>1421</v>
      </c>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c r="BX298"/>
      <c r="BZ298"/>
    </row>
    <row r="299" spans="2:78" ht="18.75">
      <c r="B299" s="363" t="s">
        <v>386</v>
      </c>
      <c r="C299" s="364">
        <v>17164804000129</v>
      </c>
      <c r="D299" s="365" t="s">
        <v>14</v>
      </c>
      <c r="E299" s="365" t="s">
        <v>607</v>
      </c>
      <c r="F299" s="365" t="s">
        <v>1421</v>
      </c>
      <c r="G299" s="366" t="s">
        <v>1421</v>
      </c>
      <c r="H299" s="366" t="s">
        <v>34</v>
      </c>
      <c r="I299" s="366" t="s">
        <v>34</v>
      </c>
      <c r="J299" s="366" t="s">
        <v>608</v>
      </c>
      <c r="K299" s="367" t="s">
        <v>48</v>
      </c>
      <c r="L299" s="368" t="s">
        <v>1421</v>
      </c>
      <c r="M299" s="368" t="s">
        <v>34</v>
      </c>
      <c r="N299" s="367">
        <v>321771</v>
      </c>
      <c r="O299" s="367" t="s">
        <v>1321</v>
      </c>
      <c r="P299" s="371">
        <v>41248</v>
      </c>
      <c r="Q299" s="372">
        <v>69.405109999999993</v>
      </c>
      <c r="R299" s="372">
        <v>73.366059801587383</v>
      </c>
      <c r="S299" s="367">
        <v>2</v>
      </c>
      <c r="T299" s="369">
        <v>-6.3270208219062041E-2</v>
      </c>
      <c r="U299" s="369">
        <v>-0.666017198855129</v>
      </c>
      <c r="V299" s="369">
        <v>-0.16803440449578655</v>
      </c>
      <c r="W299" s="369">
        <v>-1.4968086941134648</v>
      </c>
      <c r="X299" s="369">
        <v>-0.15689923020174501</v>
      </c>
      <c r="Y299" s="369">
        <v>-1.0638399001648537</v>
      </c>
      <c r="Z299" s="369">
        <v>-5.3891504214032881E-2</v>
      </c>
      <c r="AA299" s="369">
        <v>-0.28990786757373482</v>
      </c>
      <c r="AB299" s="369">
        <v>0.21878789062014373</v>
      </c>
      <c r="AC299" s="373">
        <v>-1.2811320642378923</v>
      </c>
      <c r="AD299" s="555">
        <v>0</v>
      </c>
      <c r="AE299" s="370" t="s">
        <v>1908</v>
      </c>
      <c r="AF299" s="370" t="s">
        <v>1795</v>
      </c>
      <c r="AG299" s="374" t="s">
        <v>1445</v>
      </c>
      <c r="AH299" s="374" t="s">
        <v>1802</v>
      </c>
      <c r="AI299" s="374">
        <v>50000</v>
      </c>
      <c r="AJ299" s="374">
        <v>10000</v>
      </c>
      <c r="AK299" s="374">
        <v>50000</v>
      </c>
      <c r="AL299" s="691">
        <v>2</v>
      </c>
      <c r="AM299" s="691">
        <v>20</v>
      </c>
      <c r="AN299" s="369" t="s">
        <v>666</v>
      </c>
      <c r="AO299" s="367" t="s">
        <v>1324</v>
      </c>
      <c r="AP299" s="370" t="s">
        <v>1799</v>
      </c>
      <c r="AQ299" s="376" t="s">
        <v>665</v>
      </c>
      <c r="AR299" s="369">
        <v>4.7999999999999996E-3</v>
      </c>
      <c r="AS299" s="369">
        <v>4.7999999999999996E-3</v>
      </c>
      <c r="AT299" s="369" t="s">
        <v>1421</v>
      </c>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c r="BX299"/>
      <c r="BZ299"/>
    </row>
    <row r="300" spans="2:78" ht="18.75">
      <c r="B300" s="363" t="s">
        <v>1566</v>
      </c>
      <c r="C300" s="364">
        <v>15212344000131</v>
      </c>
      <c r="D300" s="365" t="s">
        <v>13</v>
      </c>
      <c r="E300" s="365" t="s">
        <v>615</v>
      </c>
      <c r="F300" s="365" t="s">
        <v>619</v>
      </c>
      <c r="G300" s="366" t="s">
        <v>34</v>
      </c>
      <c r="H300" s="366" t="s">
        <v>1338</v>
      </c>
      <c r="I300" s="366" t="s">
        <v>34</v>
      </c>
      <c r="J300" s="366" t="s">
        <v>1421</v>
      </c>
      <c r="K300" s="367" t="s">
        <v>48</v>
      </c>
      <c r="L300" s="368" t="s">
        <v>1421</v>
      </c>
      <c r="M300" s="368" t="s">
        <v>1421</v>
      </c>
      <c r="N300" s="367">
        <v>322733</v>
      </c>
      <c r="O300" s="367" t="s">
        <v>1321</v>
      </c>
      <c r="P300" s="371">
        <v>41258</v>
      </c>
      <c r="Q300" s="372">
        <v>44.2640326</v>
      </c>
      <c r="R300" s="372">
        <v>70.954053005555565</v>
      </c>
      <c r="S300" s="367">
        <v>1</v>
      </c>
      <c r="T300" s="369">
        <v>0.11647908661346373</v>
      </c>
      <c r="U300" s="369">
        <v>1.2261232762646521</v>
      </c>
      <c r="V300" s="369">
        <v>8.0600140128227915E-2</v>
      </c>
      <c r="W300" s="369">
        <v>0.71796600733464799</v>
      </c>
      <c r="X300" s="369">
        <v>9.5720773428096706E-2</v>
      </c>
      <c r="Y300" s="369">
        <v>0.64902535159994956</v>
      </c>
      <c r="Z300" s="369">
        <v>0.12223130605417176</v>
      </c>
      <c r="AA300" s="369">
        <v>0.65753995561493894</v>
      </c>
      <c r="AB300" s="369">
        <v>7.8969988347310088E-2</v>
      </c>
      <c r="AC300" s="373">
        <v>-0.40093253119370553</v>
      </c>
      <c r="AD300" s="555">
        <v>9720565000118</v>
      </c>
      <c r="AE300" s="370" t="s">
        <v>1918</v>
      </c>
      <c r="AF300" s="370" t="s">
        <v>1801</v>
      </c>
      <c r="AG300" s="374" t="s">
        <v>59</v>
      </c>
      <c r="AH300" s="374" t="s">
        <v>1802</v>
      </c>
      <c r="AI300" s="374">
        <v>50000</v>
      </c>
      <c r="AJ300" s="374">
        <v>50000</v>
      </c>
      <c r="AK300" s="374">
        <v>50000</v>
      </c>
      <c r="AL300" s="691">
        <v>2.4500000000000002</v>
      </c>
      <c r="AM300" s="691">
        <v>20</v>
      </c>
      <c r="AN300" s="369" t="s">
        <v>1803</v>
      </c>
      <c r="AO300" s="367" t="s">
        <v>1324</v>
      </c>
      <c r="AP300" s="370" t="s">
        <v>1818</v>
      </c>
      <c r="AQ300" s="376" t="s">
        <v>1798</v>
      </c>
      <c r="AR300" s="369">
        <v>0</v>
      </c>
      <c r="AS300" s="369">
        <v>0</v>
      </c>
      <c r="AT300" s="369" t="s">
        <v>1421</v>
      </c>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c r="BX300"/>
      <c r="BZ300"/>
    </row>
    <row r="301" spans="2:78" ht="18.75">
      <c r="B301" s="363" t="s">
        <v>790</v>
      </c>
      <c r="C301" s="364">
        <v>17087932000116</v>
      </c>
      <c r="D301" s="365" t="s">
        <v>13</v>
      </c>
      <c r="E301" s="365" t="s">
        <v>615</v>
      </c>
      <c r="F301" s="365" t="s">
        <v>619</v>
      </c>
      <c r="G301" s="366" t="s">
        <v>34</v>
      </c>
      <c r="H301" s="366" t="s">
        <v>1337</v>
      </c>
      <c r="I301" s="366" t="s">
        <v>34</v>
      </c>
      <c r="J301" s="366" t="s">
        <v>611</v>
      </c>
      <c r="K301" s="367" t="s">
        <v>48</v>
      </c>
      <c r="L301" s="368" t="s">
        <v>1421</v>
      </c>
      <c r="M301" s="368" t="s">
        <v>1418</v>
      </c>
      <c r="N301" s="367">
        <v>323683</v>
      </c>
      <c r="O301" s="367" t="s">
        <v>1321</v>
      </c>
      <c r="P301" s="371">
        <v>41272</v>
      </c>
      <c r="Q301" s="372">
        <v>722.98360700000001</v>
      </c>
      <c r="R301" s="372">
        <v>827.47232413888878</v>
      </c>
      <c r="S301" s="367">
        <v>1</v>
      </c>
      <c r="T301" s="369">
        <v>0.18414801684359872</v>
      </c>
      <c r="U301" s="369">
        <v>1.9384438554123493</v>
      </c>
      <c r="V301" s="369">
        <v>0.18526322419760777</v>
      </c>
      <c r="W301" s="369">
        <v>1.6502787361348057</v>
      </c>
      <c r="X301" s="369">
        <v>0.24887923303676751</v>
      </c>
      <c r="Y301" s="369">
        <v>1.6875013222594857</v>
      </c>
      <c r="Z301" s="369">
        <v>0.22492568918865929</v>
      </c>
      <c r="AA301" s="369">
        <v>1.2099815706806221</v>
      </c>
      <c r="AB301" s="369">
        <v>3.5348361929789691E-2</v>
      </c>
      <c r="AC301" s="373">
        <v>2.0652002742857998</v>
      </c>
      <c r="AD301" s="555">
        <v>0</v>
      </c>
      <c r="AE301" s="370" t="s">
        <v>1873</v>
      </c>
      <c r="AF301" s="370" t="s">
        <v>1841</v>
      </c>
      <c r="AG301" s="374" t="s">
        <v>719</v>
      </c>
      <c r="AH301" s="374" t="s">
        <v>1802</v>
      </c>
      <c r="AI301" s="374">
        <v>20000</v>
      </c>
      <c r="AJ301" s="374">
        <v>1000</v>
      </c>
      <c r="AK301" s="374">
        <v>20000</v>
      </c>
      <c r="AL301" s="691">
        <v>2.2000000000000002</v>
      </c>
      <c r="AM301" s="691">
        <v>20</v>
      </c>
      <c r="AN301" s="369" t="s">
        <v>1803</v>
      </c>
      <c r="AO301" s="367" t="s">
        <v>1324</v>
      </c>
      <c r="AP301" s="370" t="s">
        <v>1818</v>
      </c>
      <c r="AQ301" s="376" t="s">
        <v>664</v>
      </c>
      <c r="AR301" s="369">
        <v>3.6099999999999999E-3</v>
      </c>
      <c r="AS301" s="369">
        <v>3.6099999999999999E-3</v>
      </c>
      <c r="AT301" s="369" t="s">
        <v>1421</v>
      </c>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c r="BX301"/>
      <c r="BZ301"/>
    </row>
    <row r="302" spans="2:78" ht="18.75">
      <c r="B302" s="363" t="s">
        <v>974</v>
      </c>
      <c r="C302" s="364">
        <v>7317588000150</v>
      </c>
      <c r="D302" s="365" t="s">
        <v>14</v>
      </c>
      <c r="E302" s="365" t="s">
        <v>607</v>
      </c>
      <c r="F302" s="365" t="s">
        <v>1421</v>
      </c>
      <c r="G302" s="366" t="s">
        <v>1421</v>
      </c>
      <c r="H302" s="366" t="s">
        <v>34</v>
      </c>
      <c r="I302" s="366" t="s">
        <v>34</v>
      </c>
      <c r="J302" s="366" t="s">
        <v>608</v>
      </c>
      <c r="K302" s="367" t="s">
        <v>48</v>
      </c>
      <c r="L302" s="368" t="s">
        <v>1421</v>
      </c>
      <c r="M302" s="368" t="s">
        <v>34</v>
      </c>
      <c r="N302" s="367">
        <v>323950</v>
      </c>
      <c r="O302" s="367" t="s">
        <v>1321</v>
      </c>
      <c r="P302" s="371">
        <v>41147</v>
      </c>
      <c r="Q302" s="372">
        <v>298.37683399999997</v>
      </c>
      <c r="R302" s="372">
        <v>336.75737042857116</v>
      </c>
      <c r="S302" s="367">
        <v>1</v>
      </c>
      <c r="T302" s="369">
        <v>-7.5854096646203684E-2</v>
      </c>
      <c r="U302" s="369">
        <v>-0.79848216707417308</v>
      </c>
      <c r="V302" s="369">
        <v>-0.13142454566891248</v>
      </c>
      <c r="W302" s="369">
        <v>-1.1706971745900585</v>
      </c>
      <c r="X302" s="369">
        <v>-4.9502472570016942E-2</v>
      </c>
      <c r="Y302" s="369">
        <v>-0.33564667850240687</v>
      </c>
      <c r="Z302" s="369">
        <v>4.0447751821450773E-2</v>
      </c>
      <c r="AA302" s="369">
        <v>0.21758757061479572</v>
      </c>
      <c r="AB302" s="369">
        <v>0.25388326878892364</v>
      </c>
      <c r="AC302" s="373">
        <v>-0.95983608638725837</v>
      </c>
      <c r="AD302" s="555">
        <v>28767201000138</v>
      </c>
      <c r="AE302" s="370" t="s">
        <v>1948</v>
      </c>
      <c r="AF302" s="370" t="s">
        <v>1795</v>
      </c>
      <c r="AG302" s="374" t="s">
        <v>1445</v>
      </c>
      <c r="AH302" s="374" t="s">
        <v>1796</v>
      </c>
      <c r="AI302" s="374">
        <v>1000</v>
      </c>
      <c r="AJ302" s="374">
        <v>100</v>
      </c>
      <c r="AK302" s="374">
        <v>1000</v>
      </c>
      <c r="AL302" s="691">
        <v>2</v>
      </c>
      <c r="AM302" s="691">
        <v>20</v>
      </c>
      <c r="AN302" s="369" t="s">
        <v>1797</v>
      </c>
      <c r="AO302" s="367" t="s">
        <v>1324</v>
      </c>
      <c r="AP302" s="370" t="s">
        <v>1799</v>
      </c>
      <c r="AQ302" s="376" t="s">
        <v>659</v>
      </c>
      <c r="AR302" s="369">
        <v>5.8199999999999997E-3</v>
      </c>
      <c r="AS302" s="369">
        <v>5.8199999999999997E-3</v>
      </c>
      <c r="AT302" s="369" t="s">
        <v>1421</v>
      </c>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c r="BX302"/>
      <c r="BZ302"/>
    </row>
    <row r="303" spans="2:78" ht="18.75">
      <c r="B303" s="363" t="s">
        <v>235</v>
      </c>
      <c r="C303" s="364">
        <v>17335646000122</v>
      </c>
      <c r="D303" s="365" t="s">
        <v>14</v>
      </c>
      <c r="E303" s="365" t="s">
        <v>607</v>
      </c>
      <c r="F303" s="365" t="s">
        <v>1421</v>
      </c>
      <c r="G303" s="366" t="s">
        <v>1421</v>
      </c>
      <c r="H303" s="366" t="s">
        <v>34</v>
      </c>
      <c r="I303" s="366" t="s">
        <v>34</v>
      </c>
      <c r="J303" s="366" t="s">
        <v>608</v>
      </c>
      <c r="K303" s="367" t="s">
        <v>48</v>
      </c>
      <c r="L303" s="368" t="s">
        <v>1421</v>
      </c>
      <c r="M303" s="368" t="s">
        <v>34</v>
      </c>
      <c r="N303" s="367">
        <v>325325</v>
      </c>
      <c r="O303" s="367" t="s">
        <v>1321</v>
      </c>
      <c r="P303" s="371">
        <v>41273</v>
      </c>
      <c r="Q303" s="372">
        <v>567.00792799999999</v>
      </c>
      <c r="R303" s="372">
        <v>782.83174740872983</v>
      </c>
      <c r="S303" s="367">
        <v>2</v>
      </c>
      <c r="T303" s="369">
        <v>-9.258569011196216E-2</v>
      </c>
      <c r="U303" s="369">
        <v>-0.97460817212642004</v>
      </c>
      <c r="V303" s="369">
        <v>-0.24199628124927219</v>
      </c>
      <c r="W303" s="369">
        <v>-2.1556427018856161</v>
      </c>
      <c r="X303" s="369">
        <v>-0.20504191060048182</v>
      </c>
      <c r="Y303" s="369">
        <v>-1.3902666407116726</v>
      </c>
      <c r="Z303" s="369">
        <v>-0.1206117849518098</v>
      </c>
      <c r="AA303" s="369">
        <v>-0.64882778630135418</v>
      </c>
      <c r="AB303" s="369">
        <v>0.28641279938104236</v>
      </c>
      <c r="AC303" s="373">
        <v>-1.2368792856307416</v>
      </c>
      <c r="AD303" s="555">
        <v>17335645000188</v>
      </c>
      <c r="AE303" s="370" t="s">
        <v>1949</v>
      </c>
      <c r="AF303" s="370" t="s">
        <v>1816</v>
      </c>
      <c r="AG303" s="374" t="s">
        <v>1444</v>
      </c>
      <c r="AH303" s="374" t="s">
        <v>1802</v>
      </c>
      <c r="AI303" s="374">
        <v>5000</v>
      </c>
      <c r="AJ303" s="374">
        <v>1000</v>
      </c>
      <c r="AK303" s="374">
        <v>1000</v>
      </c>
      <c r="AL303" s="691">
        <v>1.34</v>
      </c>
      <c r="AM303" s="691">
        <v>20</v>
      </c>
      <c r="AN303" s="369" t="s">
        <v>1852</v>
      </c>
      <c r="AO303" s="367" t="s">
        <v>1324</v>
      </c>
      <c r="AP303" s="370" t="s">
        <v>1799</v>
      </c>
      <c r="AQ303" s="376" t="s">
        <v>659</v>
      </c>
      <c r="AR303" s="369">
        <v>4.6899999999999997E-3</v>
      </c>
      <c r="AS303" s="369">
        <v>4.6899999999999997E-3</v>
      </c>
      <c r="AT303" s="369" t="s">
        <v>1421</v>
      </c>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c r="BX303"/>
      <c r="BZ303"/>
    </row>
    <row r="304" spans="2:78" ht="18.75">
      <c r="B304" s="363" t="s">
        <v>649</v>
      </c>
      <c r="C304" s="364">
        <v>17162002000180</v>
      </c>
      <c r="D304" s="365" t="s">
        <v>13</v>
      </c>
      <c r="E304" s="365" t="s">
        <v>615</v>
      </c>
      <c r="F304" s="365" t="s">
        <v>619</v>
      </c>
      <c r="G304" s="366" t="s">
        <v>34</v>
      </c>
      <c r="H304" s="366" t="s">
        <v>1337</v>
      </c>
      <c r="I304" s="366" t="s">
        <v>34</v>
      </c>
      <c r="J304" s="366" t="s">
        <v>611</v>
      </c>
      <c r="K304" s="367" t="s">
        <v>48</v>
      </c>
      <c r="L304" s="368" t="s">
        <v>1339</v>
      </c>
      <c r="M304" s="368" t="s">
        <v>34</v>
      </c>
      <c r="N304" s="367">
        <v>326860</v>
      </c>
      <c r="O304" s="367" t="s">
        <v>1321</v>
      </c>
      <c r="P304" s="371">
        <v>41286</v>
      </c>
      <c r="Q304" s="372">
        <v>1477.5643130000001</v>
      </c>
      <c r="R304" s="372">
        <v>1685.2428947341255</v>
      </c>
      <c r="S304" s="367">
        <v>2</v>
      </c>
      <c r="T304" s="369">
        <v>0.11032948831864497</v>
      </c>
      <c r="U304" s="369">
        <v>1.1613892040103191</v>
      </c>
      <c r="V304" s="369">
        <v>0.11127277803250446</v>
      </c>
      <c r="W304" s="369">
        <v>0.99119023914764293</v>
      </c>
      <c r="X304" s="369">
        <v>0.15313934513997585</v>
      </c>
      <c r="Y304" s="369">
        <v>1.0383463668721751</v>
      </c>
      <c r="Z304" s="369">
        <v>0.25159396894506503</v>
      </c>
      <c r="AA304" s="369">
        <v>1.3534428495741182</v>
      </c>
      <c r="AB304" s="369">
        <v>3.6912006504122782E-2</v>
      </c>
      <c r="AC304" s="373">
        <v>-2.6793434056137096E-2</v>
      </c>
      <c r="AD304" s="555">
        <v>17248340000139</v>
      </c>
      <c r="AE304" s="370" t="s">
        <v>1901</v>
      </c>
      <c r="AF304" s="370" t="s">
        <v>1795</v>
      </c>
      <c r="AG304" s="374" t="s">
        <v>1445</v>
      </c>
      <c r="AH304" s="374" t="s">
        <v>1802</v>
      </c>
      <c r="AI304" s="374">
        <v>10000</v>
      </c>
      <c r="AJ304" s="374">
        <v>1000</v>
      </c>
      <c r="AK304" s="374">
        <v>0</v>
      </c>
      <c r="AL304" s="691">
        <v>2</v>
      </c>
      <c r="AM304" s="691">
        <v>20</v>
      </c>
      <c r="AN304" s="369" t="s">
        <v>1803</v>
      </c>
      <c r="AO304" s="367" t="s">
        <v>1324</v>
      </c>
      <c r="AP304" s="370" t="s">
        <v>1818</v>
      </c>
      <c r="AQ304" s="376" t="s">
        <v>668</v>
      </c>
      <c r="AR304" s="369">
        <v>5.0000000000000001E-3</v>
      </c>
      <c r="AS304" s="369">
        <v>5.0000000000000001E-3</v>
      </c>
      <c r="AT304" s="369" t="s">
        <v>1421</v>
      </c>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c r="BX304"/>
      <c r="BZ304"/>
    </row>
    <row r="305" spans="2:78" ht="18.75">
      <c r="B305" s="363" t="s">
        <v>324</v>
      </c>
      <c r="C305" s="364">
        <v>17400251000166</v>
      </c>
      <c r="D305" s="365" t="s">
        <v>14</v>
      </c>
      <c r="E305" s="365" t="s">
        <v>607</v>
      </c>
      <c r="F305" s="365" t="s">
        <v>1421</v>
      </c>
      <c r="G305" s="366" t="s">
        <v>1421</v>
      </c>
      <c r="H305" s="366" t="s">
        <v>34</v>
      </c>
      <c r="I305" s="366" t="s">
        <v>34</v>
      </c>
      <c r="J305" s="366" t="s">
        <v>608</v>
      </c>
      <c r="K305" s="367" t="s">
        <v>48</v>
      </c>
      <c r="L305" s="368" t="s">
        <v>1421</v>
      </c>
      <c r="M305" s="368" t="s">
        <v>1418</v>
      </c>
      <c r="N305" s="367">
        <v>327794</v>
      </c>
      <c r="O305" s="367" t="s">
        <v>1321</v>
      </c>
      <c r="P305" s="371">
        <v>41313</v>
      </c>
      <c r="Q305" s="372">
        <v>168.33489700000001</v>
      </c>
      <c r="R305" s="372">
        <v>124.39755982936512</v>
      </c>
      <c r="S305" s="367">
        <v>2</v>
      </c>
      <c r="T305" s="369">
        <v>0.17329756047076694</v>
      </c>
      <c r="U305" s="369">
        <v>1.8242259515497228</v>
      </c>
      <c r="V305" s="369">
        <v>0.15242042839250325</v>
      </c>
      <c r="W305" s="369">
        <v>1.3577232773429941</v>
      </c>
      <c r="X305" s="369">
        <v>1.0252370542341005</v>
      </c>
      <c r="Y305" s="369">
        <v>6.9515196729727728</v>
      </c>
      <c r="Z305" s="369">
        <v>0.95173873967210643</v>
      </c>
      <c r="AA305" s="369">
        <v>5.1198524244162407</v>
      </c>
      <c r="AB305" s="369">
        <v>0.23823556512701291</v>
      </c>
      <c r="AC305" s="373">
        <v>0.16856698506136431</v>
      </c>
      <c r="AD305" s="555">
        <v>38251507000190</v>
      </c>
      <c r="AE305" s="370" t="s">
        <v>1950</v>
      </c>
      <c r="AF305" s="370" t="s">
        <v>1816</v>
      </c>
      <c r="AG305" s="374" t="s">
        <v>1444</v>
      </c>
      <c r="AH305" s="374" t="s">
        <v>1796</v>
      </c>
      <c r="AI305" s="374">
        <v>10000</v>
      </c>
      <c r="AJ305" s="374">
        <v>1000</v>
      </c>
      <c r="AK305" s="374">
        <v>5000</v>
      </c>
      <c r="AL305" s="691">
        <v>1.8</v>
      </c>
      <c r="AM305" s="691">
        <v>15</v>
      </c>
      <c r="AN305" s="369" t="s">
        <v>1798</v>
      </c>
      <c r="AO305" s="367" t="s">
        <v>1324</v>
      </c>
      <c r="AP305" s="370" t="s">
        <v>1799</v>
      </c>
      <c r="AQ305" s="376" t="s">
        <v>659</v>
      </c>
      <c r="AR305" s="369">
        <v>3.5999999999999999E-3</v>
      </c>
      <c r="AS305" s="369">
        <v>3.5999999999999999E-3</v>
      </c>
      <c r="AT305" s="369" t="s">
        <v>1421</v>
      </c>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c r="BX305"/>
      <c r="BZ305"/>
    </row>
    <row r="306" spans="2:78" ht="18.75">
      <c r="B306" s="363" t="s">
        <v>1562</v>
      </c>
      <c r="C306" s="364">
        <v>17408524000119</v>
      </c>
      <c r="D306" s="365" t="s">
        <v>13</v>
      </c>
      <c r="E306" s="365" t="s">
        <v>615</v>
      </c>
      <c r="F306" s="365" t="s">
        <v>619</v>
      </c>
      <c r="G306" s="366" t="s">
        <v>34</v>
      </c>
      <c r="H306" s="366" t="s">
        <v>1338</v>
      </c>
      <c r="I306" s="366" t="s">
        <v>34</v>
      </c>
      <c r="J306" s="366" t="s">
        <v>611</v>
      </c>
      <c r="K306" s="367" t="s">
        <v>48</v>
      </c>
      <c r="L306" s="368" t="s">
        <v>1421</v>
      </c>
      <c r="M306" s="368" t="s">
        <v>1421</v>
      </c>
      <c r="N306" s="367">
        <v>327840</v>
      </c>
      <c r="O306" s="367" t="s">
        <v>1321</v>
      </c>
      <c r="P306" s="371">
        <v>41315</v>
      </c>
      <c r="Q306" s="372">
        <v>1235793000</v>
      </c>
      <c r="R306" s="372">
        <v>49018492.504371822</v>
      </c>
      <c r="S306" s="367">
        <v>1</v>
      </c>
      <c r="T306" s="369">
        <v>0.27490517410536364</v>
      </c>
      <c r="U306" s="369">
        <v>2.8938038796160312</v>
      </c>
      <c r="V306" s="369">
        <v>0.31030721700272945</v>
      </c>
      <c r="W306" s="369">
        <v>2.7641395323151552</v>
      </c>
      <c r="X306" s="369">
        <v>0.43932632831644391</v>
      </c>
      <c r="Y306" s="369">
        <v>2.9788092437101032</v>
      </c>
      <c r="Z306" s="369">
        <v>0.53207571393723674</v>
      </c>
      <c r="AA306" s="369">
        <v>2.8622866974114021</v>
      </c>
      <c r="AB306" s="369">
        <v>7.7689095199294289E-2</v>
      </c>
      <c r="AC306" s="373">
        <v>2.5492051239628295</v>
      </c>
      <c r="AD306" s="555">
        <v>17417026000132</v>
      </c>
      <c r="AE306" s="370" t="s">
        <v>1872</v>
      </c>
      <c r="AF306" s="370" t="s">
        <v>1816</v>
      </c>
      <c r="AG306" s="374" t="s">
        <v>1444</v>
      </c>
      <c r="AH306" s="374" t="s">
        <v>1796</v>
      </c>
      <c r="AI306" s="374">
        <v>5000</v>
      </c>
      <c r="AJ306" s="374">
        <v>5000</v>
      </c>
      <c r="AK306" s="374">
        <v>5000</v>
      </c>
      <c r="AL306" s="691">
        <v>0</v>
      </c>
      <c r="AM306" s="691">
        <v>0</v>
      </c>
      <c r="AN306" s="369" t="s">
        <v>1798</v>
      </c>
      <c r="AO306" s="367" t="s">
        <v>1324</v>
      </c>
      <c r="AP306" s="370" t="s">
        <v>1818</v>
      </c>
      <c r="AQ306" s="376" t="s">
        <v>1798</v>
      </c>
      <c r="AR306" s="369">
        <v>3.3333333333333301E-3</v>
      </c>
      <c r="AS306" s="369">
        <v>3.3333333333333301E-3</v>
      </c>
      <c r="AT306" s="369" t="s">
        <v>1421</v>
      </c>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c r="BX306"/>
      <c r="BZ306"/>
    </row>
    <row r="307" spans="2:78" ht="18.75">
      <c r="B307" s="363" t="s">
        <v>1028</v>
      </c>
      <c r="C307" s="364">
        <v>17429959000140</v>
      </c>
      <c r="D307" s="365" t="s">
        <v>13</v>
      </c>
      <c r="E307" s="365" t="s">
        <v>615</v>
      </c>
      <c r="F307" s="365" t="s">
        <v>619</v>
      </c>
      <c r="G307" s="366" t="s">
        <v>34</v>
      </c>
      <c r="H307" s="366" t="s">
        <v>1337</v>
      </c>
      <c r="I307" s="366" t="s">
        <v>34</v>
      </c>
      <c r="J307" s="366" t="s">
        <v>611</v>
      </c>
      <c r="K307" s="367" t="s">
        <v>48</v>
      </c>
      <c r="L307" s="368" t="s">
        <v>1339</v>
      </c>
      <c r="M307" s="368" t="s">
        <v>34</v>
      </c>
      <c r="N307" s="367">
        <v>329118</v>
      </c>
      <c r="O307" s="367" t="s">
        <v>1324</v>
      </c>
      <c r="P307" s="371">
        <v>41334</v>
      </c>
      <c r="Q307" s="372">
        <v>88.151629999999997</v>
      </c>
      <c r="R307" s="372">
        <v>91.279808223107537</v>
      </c>
      <c r="S307" s="367">
        <v>1</v>
      </c>
      <c r="T307" s="369">
        <v>0.13633559108235005</v>
      </c>
      <c r="U307" s="369">
        <v>1.4351438225481976</v>
      </c>
      <c r="V307" s="369">
        <v>0.13938005685103705</v>
      </c>
      <c r="W307" s="369">
        <v>1.2415628900919069</v>
      </c>
      <c r="X307" s="369">
        <v>0.29700001703045231</v>
      </c>
      <c r="Y307" s="369">
        <v>2.0137795963712906</v>
      </c>
      <c r="Z307" s="369">
        <v>0.27399850981370943</v>
      </c>
      <c r="AA307" s="369">
        <v>1.4739674621624226</v>
      </c>
      <c r="AB307" s="369">
        <v>3.9310661774423258E-2</v>
      </c>
      <c r="AC307" s="373">
        <v>0.6898454053507862</v>
      </c>
      <c r="AD307" s="555">
        <v>0</v>
      </c>
      <c r="AE307" s="370" t="s">
        <v>1872</v>
      </c>
      <c r="AF307" s="370" t="s">
        <v>1816</v>
      </c>
      <c r="AG307" s="374" t="s">
        <v>1444</v>
      </c>
      <c r="AH307" s="374" t="s">
        <v>1802</v>
      </c>
      <c r="AI307" s="374">
        <v>10000</v>
      </c>
      <c r="AJ307" s="374">
        <v>10000</v>
      </c>
      <c r="AK307" s="374">
        <v>10000</v>
      </c>
      <c r="AL307" s="691">
        <v>0</v>
      </c>
      <c r="AM307" s="691">
        <v>0</v>
      </c>
      <c r="AN307" s="369" t="s">
        <v>1798</v>
      </c>
      <c r="AO307" s="367" t="s">
        <v>1324</v>
      </c>
      <c r="AP307" s="370" t="s">
        <v>1818</v>
      </c>
      <c r="AQ307" s="376" t="s">
        <v>668</v>
      </c>
      <c r="AR307" s="369">
        <v>4.0000000000000001E-3</v>
      </c>
      <c r="AS307" s="369">
        <v>4.0000000000000001E-3</v>
      </c>
      <c r="AT307" s="369" t="s">
        <v>1421</v>
      </c>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c r="BX307"/>
      <c r="BZ307"/>
    </row>
    <row r="308" spans="2:78" ht="18.75">
      <c r="B308" s="363" t="s">
        <v>389</v>
      </c>
      <c r="C308" s="364"/>
      <c r="D308" s="365" t="s">
        <v>14</v>
      </c>
      <c r="E308" s="365" t="s">
        <v>607</v>
      </c>
      <c r="F308" s="365" t="s">
        <v>1421</v>
      </c>
      <c r="G308" s="366" t="s">
        <v>1421</v>
      </c>
      <c r="H308" s="366" t="s">
        <v>34</v>
      </c>
      <c r="I308" s="366" t="s">
        <v>34</v>
      </c>
      <c r="J308" s="366" t="s">
        <v>608</v>
      </c>
      <c r="L308" s="368" t="s">
        <v>1421</v>
      </c>
      <c r="M308" s="368" t="s">
        <v>34</v>
      </c>
      <c r="N308" s="367">
        <v>329169</v>
      </c>
      <c r="O308" s="367" t="s">
        <v>1321</v>
      </c>
      <c r="P308" s="371"/>
      <c r="S308" s="367"/>
      <c r="U308" s="369"/>
      <c r="W308" s="369"/>
      <c r="Y308" s="369"/>
      <c r="AA308" s="369"/>
      <c r="AD308" s="555">
        <v>17301225000180</v>
      </c>
      <c r="AE308" s="370"/>
      <c r="AF308" s="370"/>
      <c r="AG308" s="374" t="s">
        <v>1445</v>
      </c>
      <c r="AH308" s="374"/>
      <c r="AI308" s="374">
        <v>30000</v>
      </c>
      <c r="AJ308" s="374">
        <v>5000</v>
      </c>
      <c r="AK308" s="374">
        <v>30000</v>
      </c>
      <c r="AN308" s="369"/>
      <c r="AO308" s="367" t="s">
        <v>1324</v>
      </c>
      <c r="AP308" s="370"/>
      <c r="AR308" s="369">
        <v>4.9333333333333304E-3</v>
      </c>
      <c r="AS308" s="369">
        <v>4.9333333333333304E-3</v>
      </c>
      <c r="AT308" s="369" t="s">
        <v>1421</v>
      </c>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c r="BX308"/>
      <c r="BZ308"/>
    </row>
    <row r="309" spans="2:78" ht="18.75">
      <c r="B309" s="363" t="s">
        <v>1388</v>
      </c>
      <c r="C309" s="364">
        <v>16892116000112</v>
      </c>
      <c r="D309" s="365" t="s">
        <v>11</v>
      </c>
      <c r="E309" s="365" t="s">
        <v>621</v>
      </c>
      <c r="F309" s="365" t="s">
        <v>672</v>
      </c>
      <c r="G309" s="366" t="s">
        <v>738</v>
      </c>
      <c r="H309" s="366" t="s">
        <v>34</v>
      </c>
      <c r="I309" s="366" t="s">
        <v>1421</v>
      </c>
      <c r="J309" s="366" t="s">
        <v>608</v>
      </c>
      <c r="K309" s="367" t="s">
        <v>48</v>
      </c>
      <c r="L309" s="368" t="s">
        <v>1421</v>
      </c>
      <c r="M309" s="368" t="s">
        <v>1418</v>
      </c>
      <c r="N309" s="367">
        <v>329355</v>
      </c>
      <c r="O309" s="367" t="s">
        <v>1321</v>
      </c>
      <c r="P309" s="371">
        <v>41334</v>
      </c>
      <c r="Q309" s="372">
        <v>24.029578999999998</v>
      </c>
      <c r="R309" s="372">
        <v>73.46341692063487</v>
      </c>
      <c r="S309" s="367">
        <v>1</v>
      </c>
      <c r="T309" s="369">
        <v>8.4881868601470067E-2</v>
      </c>
      <c r="U309" s="369">
        <v>0.89351348685000898</v>
      </c>
      <c r="V309" s="369">
        <v>8.0473793714116004E-2</v>
      </c>
      <c r="W309" s="369">
        <v>0.71684054489330906</v>
      </c>
      <c r="X309" s="369">
        <v>0.1126413637361614</v>
      </c>
      <c r="Y309" s="369">
        <v>0.76375376091665592</v>
      </c>
      <c r="Z309" s="369">
        <v>0.16955914955508922</v>
      </c>
      <c r="AA309" s="369">
        <v>0.9121387905578624</v>
      </c>
      <c r="AB309" s="369">
        <v>3.5304109897637478E-2</v>
      </c>
      <c r="AC309" s="373">
        <v>-0.90040462208802485</v>
      </c>
      <c r="AD309" s="555">
        <v>0</v>
      </c>
      <c r="AE309" s="370" t="s">
        <v>1831</v>
      </c>
      <c r="AF309" s="370" t="s">
        <v>1841</v>
      </c>
      <c r="AG309" s="374" t="s">
        <v>719</v>
      </c>
      <c r="AH309" s="374" t="s">
        <v>1802</v>
      </c>
      <c r="AI309" s="374">
        <v>5000</v>
      </c>
      <c r="AJ309" s="374">
        <v>2500</v>
      </c>
      <c r="AK309" s="374">
        <v>2500</v>
      </c>
      <c r="AL309" s="691">
        <v>0.25</v>
      </c>
      <c r="AM309" s="691">
        <v>20</v>
      </c>
      <c r="AN309" s="369" t="s">
        <v>1911</v>
      </c>
      <c r="AO309" s="367" t="s">
        <v>1324</v>
      </c>
      <c r="AP309" s="370" t="s">
        <v>1804</v>
      </c>
      <c r="AQ309" s="376" t="s">
        <v>680</v>
      </c>
      <c r="AR309" s="369">
        <v>8.3333333333333295E-4</v>
      </c>
      <c r="AS309" s="369">
        <v>8.3333333333333295E-4</v>
      </c>
      <c r="AT309" s="369" t="s">
        <v>1421</v>
      </c>
      <c r="AW309" s="198"/>
      <c r="AX309" s="198"/>
      <c r="AY309" s="184"/>
      <c r="AZ309" s="184"/>
      <c r="BA309" s="184"/>
      <c r="BB309" s="186"/>
      <c r="BC309" s="184"/>
      <c r="BD309" s="184"/>
      <c r="BE309" s="184"/>
      <c r="BF309" s="184"/>
      <c r="BG309" s="186"/>
      <c r="BH309" s="186"/>
      <c r="BI309" s="199"/>
      <c r="BJ309" s="199"/>
      <c r="BK309" s="199"/>
      <c r="BL309" s="186"/>
      <c r="BM309" s="186"/>
      <c r="BN309" s="186"/>
      <c r="BO309" s="186"/>
      <c r="BP309" s="186"/>
      <c r="BQ309" s="186"/>
      <c r="BR309" s="186"/>
      <c r="BS309" s="186"/>
      <c r="BT309" s="187"/>
      <c r="BU309" s="188"/>
      <c r="BV309" s="189"/>
      <c r="BW309" s="185"/>
      <c r="BX309"/>
      <c r="BZ309"/>
    </row>
    <row r="310" spans="2:78" ht="18.75">
      <c r="B310" s="363" t="s">
        <v>523</v>
      </c>
      <c r="C310" s="364">
        <v>17092258000168</v>
      </c>
      <c r="D310" s="365" t="s">
        <v>13</v>
      </c>
      <c r="E310" s="365" t="s">
        <v>615</v>
      </c>
      <c r="F310" s="365" t="s">
        <v>619</v>
      </c>
      <c r="G310" s="366" t="s">
        <v>34</v>
      </c>
      <c r="H310" s="366" t="s">
        <v>1337</v>
      </c>
      <c r="I310" s="366" t="s">
        <v>34</v>
      </c>
      <c r="J310" s="366" t="s">
        <v>1421</v>
      </c>
      <c r="K310" s="367" t="s">
        <v>48</v>
      </c>
      <c r="L310" s="368" t="s">
        <v>1421</v>
      </c>
      <c r="M310" s="368" t="s">
        <v>1418</v>
      </c>
      <c r="N310" s="367">
        <v>331066</v>
      </c>
      <c r="O310" s="367" t="s">
        <v>1321</v>
      </c>
      <c r="P310" s="371">
        <v>41363</v>
      </c>
      <c r="Q310" s="372">
        <v>100.24298899999999</v>
      </c>
      <c r="R310" s="372">
        <v>98.125886800813021</v>
      </c>
      <c r="S310" s="367">
        <v>2</v>
      </c>
      <c r="T310" s="369">
        <v>0.1438118393918264</v>
      </c>
      <c r="U310" s="369">
        <v>1.5138429464673546</v>
      </c>
      <c r="V310" s="369">
        <v>0.15083758746614406</v>
      </c>
      <c r="W310" s="369">
        <v>1.3436237239385458</v>
      </c>
      <c r="X310" s="369">
        <v>0.21366556528385394</v>
      </c>
      <c r="Y310" s="369">
        <v>1.4487384886972769</v>
      </c>
      <c r="Z310" s="369">
        <v>0.30124557432829291</v>
      </c>
      <c r="AA310" s="369">
        <v>1.6205422977746378</v>
      </c>
      <c r="AB310" s="369">
        <v>2.7110891087125253E-2</v>
      </c>
      <c r="AC310" s="373">
        <v>1.4228897861572329</v>
      </c>
      <c r="AD310" s="555">
        <v>0</v>
      </c>
      <c r="AE310" s="370" t="s">
        <v>1843</v>
      </c>
      <c r="AF310" s="370" t="s">
        <v>1839</v>
      </c>
      <c r="AG310" s="374" t="s">
        <v>59</v>
      </c>
      <c r="AH310" s="374" t="s">
        <v>1802</v>
      </c>
      <c r="AI310" s="374">
        <v>20000</v>
      </c>
      <c r="AJ310" s="374">
        <v>1000</v>
      </c>
      <c r="AK310" s="374">
        <v>1000</v>
      </c>
      <c r="AL310" s="691">
        <v>2.35</v>
      </c>
      <c r="AM310" s="691">
        <v>0</v>
      </c>
      <c r="AN310" s="369" t="s">
        <v>1803</v>
      </c>
      <c r="AO310" s="367" t="s">
        <v>1324</v>
      </c>
      <c r="AP310" s="370" t="s">
        <v>1818</v>
      </c>
      <c r="AQ310" s="376" t="s">
        <v>686</v>
      </c>
      <c r="AR310" s="369">
        <v>1.33333333333333E-3</v>
      </c>
      <c r="AS310" s="369">
        <v>1.33333333333333E-3</v>
      </c>
      <c r="AT310" s="369" t="s">
        <v>1421</v>
      </c>
      <c r="AW310" s="198"/>
      <c r="AX310" s="198"/>
      <c r="AY310" s="184"/>
      <c r="AZ310" s="184"/>
      <c r="BA310" s="184"/>
      <c r="BB310" s="186"/>
      <c r="BC310" s="184"/>
      <c r="BD310" s="184"/>
      <c r="BE310" s="184"/>
      <c r="BF310" s="184"/>
      <c r="BG310" s="186"/>
      <c r="BH310" s="186"/>
      <c r="BI310" s="199"/>
      <c r="BJ310" s="199"/>
      <c r="BK310" s="199"/>
      <c r="BL310" s="218"/>
      <c r="BM310" s="186"/>
      <c r="BN310" s="186"/>
      <c r="BO310" s="186"/>
      <c r="BP310" s="186"/>
      <c r="BQ310" s="186"/>
      <c r="BR310" s="186"/>
      <c r="BS310" s="186"/>
      <c r="BT310" s="187"/>
      <c r="BU310" s="188"/>
      <c r="BV310" s="189"/>
      <c r="BW310" s="185"/>
      <c r="BX310"/>
      <c r="BZ310"/>
    </row>
    <row r="311" spans="2:78" ht="18.75">
      <c r="B311" s="363" t="s">
        <v>1198</v>
      </c>
      <c r="C311" s="364">
        <v>17447468000121</v>
      </c>
      <c r="D311" s="365" t="s">
        <v>14</v>
      </c>
      <c r="E311" s="365" t="s">
        <v>614</v>
      </c>
      <c r="F311" s="365" t="s">
        <v>1421</v>
      </c>
      <c r="G311" s="366" t="s">
        <v>1421</v>
      </c>
      <c r="H311" s="366" t="s">
        <v>865</v>
      </c>
      <c r="I311" s="366" t="s">
        <v>34</v>
      </c>
      <c r="J311" s="366" t="s">
        <v>608</v>
      </c>
      <c r="K311" s="367" t="s">
        <v>48</v>
      </c>
      <c r="L311" s="368" t="s">
        <v>1339</v>
      </c>
      <c r="M311" s="368" t="s">
        <v>1418</v>
      </c>
      <c r="N311" s="367">
        <v>331155</v>
      </c>
      <c r="O311" s="367" t="s">
        <v>1321</v>
      </c>
      <c r="P311" s="371">
        <v>41355</v>
      </c>
      <c r="Q311" s="372">
        <v>145.307659</v>
      </c>
      <c r="R311" s="372">
        <v>121.74750042063492</v>
      </c>
      <c r="S311" s="367">
        <v>2</v>
      </c>
      <c r="T311" s="369">
        <v>0.1912454796885521</v>
      </c>
      <c r="U311" s="369">
        <v>2.0131556740712622</v>
      </c>
      <c r="V311" s="369">
        <v>0.12687826286098947</v>
      </c>
      <c r="W311" s="369">
        <v>1.1302000177535345</v>
      </c>
      <c r="X311" s="369">
        <v>0.44517660376356805</v>
      </c>
      <c r="Y311" s="369">
        <v>3.0184764647640421</v>
      </c>
      <c r="Z311" s="369">
        <v>0.36036454657967543</v>
      </c>
      <c r="AA311" s="369">
        <v>1.9385711861589825</v>
      </c>
      <c r="AB311" s="369">
        <v>0.16221411569870789</v>
      </c>
      <c r="AC311" s="373">
        <v>9.0106125187559838E-2</v>
      </c>
      <c r="AD311" s="555">
        <v>17735052000109</v>
      </c>
      <c r="AE311" s="370" t="s">
        <v>1872</v>
      </c>
      <c r="AF311" s="370" t="s">
        <v>1816</v>
      </c>
      <c r="AG311" s="374" t="s">
        <v>1444</v>
      </c>
      <c r="AH311" s="374" t="s">
        <v>1796</v>
      </c>
      <c r="AI311" s="374">
        <v>5000</v>
      </c>
      <c r="AJ311" s="374">
        <v>5000</v>
      </c>
      <c r="AK311" s="374">
        <v>5000</v>
      </c>
      <c r="AL311" s="691">
        <v>0</v>
      </c>
      <c r="AM311" s="691">
        <v>0</v>
      </c>
      <c r="AN311" s="369" t="s">
        <v>1798</v>
      </c>
      <c r="AO311" s="367" t="s">
        <v>1324</v>
      </c>
      <c r="AP311" s="370" t="s">
        <v>1799</v>
      </c>
      <c r="AQ311" s="376" t="s">
        <v>659</v>
      </c>
      <c r="AR311" s="369">
        <v>3.3333333333333301E-3</v>
      </c>
      <c r="AS311" s="369">
        <v>3.3333333333333301E-3</v>
      </c>
      <c r="AT311" s="369" t="s">
        <v>1421</v>
      </c>
      <c r="AW311" s="198"/>
      <c r="AX311" s="198"/>
      <c r="AY311" s="184"/>
      <c r="AZ311" s="184"/>
      <c r="BA311" s="184"/>
      <c r="BB311" s="184"/>
      <c r="BC311" s="184"/>
      <c r="BD311" s="184"/>
      <c r="BE311" s="184"/>
      <c r="BF311" s="184"/>
      <c r="BG311" s="186"/>
      <c r="BH311" s="186"/>
      <c r="BI311" s="199"/>
      <c r="BJ311" s="199"/>
      <c r="BK311" s="199"/>
      <c r="BL311" s="218"/>
      <c r="BM311" s="186"/>
      <c r="BN311" s="186"/>
      <c r="BO311" s="186"/>
      <c r="BP311" s="186"/>
      <c r="BQ311" s="186"/>
      <c r="BR311" s="186"/>
      <c r="BS311" s="186"/>
      <c r="BT311" s="186"/>
      <c r="BU311" s="186"/>
      <c r="BV311" s="189"/>
      <c r="BW311" s="184"/>
      <c r="BX311"/>
      <c r="BZ311"/>
    </row>
    <row r="312" spans="2:78" ht="18.75">
      <c r="B312" s="363" t="s">
        <v>1097</v>
      </c>
      <c r="C312" s="364">
        <v>14806166000104</v>
      </c>
      <c r="D312" s="365" t="s">
        <v>13</v>
      </c>
      <c r="E312" s="365" t="s">
        <v>615</v>
      </c>
      <c r="F312" s="365" t="s">
        <v>619</v>
      </c>
      <c r="G312" s="366" t="s">
        <v>34</v>
      </c>
      <c r="H312" s="366" t="s">
        <v>865</v>
      </c>
      <c r="I312" s="366" t="s">
        <v>34</v>
      </c>
      <c r="J312" s="366" t="s">
        <v>1421</v>
      </c>
      <c r="K312" s="367" t="s">
        <v>48</v>
      </c>
      <c r="L312" s="368" t="s">
        <v>1421</v>
      </c>
      <c r="M312" s="368" t="s">
        <v>34</v>
      </c>
      <c r="N312" s="367">
        <v>331341</v>
      </c>
      <c r="O312" s="367" t="s">
        <v>1324</v>
      </c>
      <c r="P312" s="371">
        <v>40996</v>
      </c>
      <c r="Q312" s="372">
        <v>26.61523</v>
      </c>
      <c r="R312" s="372">
        <v>26.763238300000001</v>
      </c>
      <c r="S312" s="367">
        <v>1</v>
      </c>
      <c r="T312" s="369">
        <v>0.25585673968369882</v>
      </c>
      <c r="U312" s="369">
        <v>2.6932895254958784</v>
      </c>
      <c r="V312" s="369">
        <v>0.24084580788078025</v>
      </c>
      <c r="W312" s="369">
        <v>2.1453945711800504</v>
      </c>
      <c r="X312" s="369">
        <v>0.24428875494925206</v>
      </c>
      <c r="Y312" s="369">
        <v>1.6563760341108311</v>
      </c>
      <c r="Z312" s="369">
        <v>0.2975093181217292</v>
      </c>
      <c r="AA312" s="369">
        <v>1.6004432100733157</v>
      </c>
      <c r="AB312" s="369">
        <v>6.4062881620180201E-2</v>
      </c>
      <c r="AC312" s="373">
        <v>2.0071533965406751</v>
      </c>
      <c r="AD312" s="555">
        <v>14146709000104</v>
      </c>
      <c r="AE312" s="370" t="s">
        <v>1838</v>
      </c>
      <c r="AF312" s="370" t="s">
        <v>1839</v>
      </c>
      <c r="AG312" s="374" t="s">
        <v>59</v>
      </c>
      <c r="AH312" s="374" t="s">
        <v>1802</v>
      </c>
      <c r="AI312" s="374">
        <v>5000</v>
      </c>
      <c r="AJ312" s="374">
        <v>1000</v>
      </c>
      <c r="AK312" s="374">
        <v>1000</v>
      </c>
      <c r="AL312" s="691">
        <v>1.86</v>
      </c>
      <c r="AM312" s="691">
        <v>20</v>
      </c>
      <c r="AN312" s="369" t="s">
        <v>1803</v>
      </c>
      <c r="AO312" s="367" t="s">
        <v>1324</v>
      </c>
      <c r="AP312" s="370" t="s">
        <v>1818</v>
      </c>
      <c r="AQ312" s="376" t="s">
        <v>664</v>
      </c>
      <c r="AR312" s="369">
        <v>6.6674166666666696E-3</v>
      </c>
      <c r="AS312" s="369">
        <v>6.6674166666666696E-3</v>
      </c>
      <c r="AT312" s="369" t="s">
        <v>1421</v>
      </c>
      <c r="AW312" s="198"/>
      <c r="AX312" s="198"/>
      <c r="AY312" s="184"/>
      <c r="AZ312" s="184"/>
      <c r="BA312" s="184"/>
      <c r="BB312" s="184"/>
      <c r="BC312" s="184"/>
      <c r="BD312" s="184"/>
      <c r="BE312" s="184"/>
      <c r="BF312" s="184"/>
      <c r="BG312" s="186"/>
      <c r="BH312" s="186"/>
      <c r="BI312" s="199"/>
      <c r="BJ312" s="199"/>
      <c r="BK312" s="199"/>
      <c r="BL312" s="218"/>
      <c r="BM312" s="186"/>
      <c r="BN312" s="186"/>
      <c r="BO312" s="186"/>
      <c r="BP312" s="186"/>
      <c r="BQ312" s="186"/>
      <c r="BR312" s="186"/>
      <c r="BS312" s="186"/>
      <c r="BT312" s="186"/>
      <c r="BU312" s="186"/>
      <c r="BV312" s="189"/>
      <c r="BW312" s="184"/>
      <c r="BX312"/>
      <c r="BZ312"/>
    </row>
    <row r="313" spans="2:78" ht="18.75">
      <c r="B313" s="363" t="s">
        <v>1140</v>
      </c>
      <c r="C313" s="364">
        <v>17302010000184</v>
      </c>
      <c r="D313" s="365" t="s">
        <v>11</v>
      </c>
      <c r="E313" s="365" t="s">
        <v>661</v>
      </c>
      <c r="F313" s="365" t="s">
        <v>1421</v>
      </c>
      <c r="G313" s="366" t="s">
        <v>1421</v>
      </c>
      <c r="H313" s="366" t="s">
        <v>34</v>
      </c>
      <c r="I313" s="366" t="s">
        <v>34</v>
      </c>
      <c r="J313" s="366" t="s">
        <v>611</v>
      </c>
      <c r="K313" s="367" t="s">
        <v>48</v>
      </c>
      <c r="L313" s="368" t="s">
        <v>1421</v>
      </c>
      <c r="M313" s="368" t="s">
        <v>34</v>
      </c>
      <c r="N313" s="367">
        <v>331597</v>
      </c>
      <c r="O313" s="367" t="s">
        <v>1321</v>
      </c>
      <c r="P313" s="371">
        <v>41350</v>
      </c>
      <c r="Q313" s="372">
        <v>14.918774000000001</v>
      </c>
      <c r="R313" s="372">
        <v>75949.91051917724</v>
      </c>
      <c r="S313" s="367">
        <v>4</v>
      </c>
      <c r="T313" s="369">
        <v>-7.4665994811757508E-2</v>
      </c>
      <c r="U313" s="369">
        <v>-0.78597555016858689</v>
      </c>
      <c r="V313" s="369">
        <v>-5.6091333083991501E-2</v>
      </c>
      <c r="W313" s="369">
        <v>-0.4996476482090782</v>
      </c>
      <c r="X313" s="369">
        <v>3.2827475108654136E-2</v>
      </c>
      <c r="Y313" s="369">
        <v>0.22258348748652068</v>
      </c>
      <c r="Z313" s="369">
        <v>4.6723949191248337E-2</v>
      </c>
      <c r="AA313" s="369">
        <v>0.25135020208122466</v>
      </c>
      <c r="AB313" s="369">
        <v>5.6801815419927286E-2</v>
      </c>
      <c r="AC313" s="373">
        <v>-2.9638684834988922</v>
      </c>
      <c r="AD313" s="555">
        <v>0</v>
      </c>
      <c r="AE313" s="370" t="s">
        <v>1834</v>
      </c>
      <c r="AF313" s="370" t="s">
        <v>1858</v>
      </c>
      <c r="AG313" s="374" t="s">
        <v>736</v>
      </c>
      <c r="AH313" s="374" t="s">
        <v>1796</v>
      </c>
      <c r="AI313" s="374">
        <v>25000</v>
      </c>
      <c r="AJ313" s="374">
        <v>5000</v>
      </c>
      <c r="AK313" s="374">
        <v>25000</v>
      </c>
      <c r="AL313" s="691">
        <v>0.87</v>
      </c>
      <c r="AM313" s="691">
        <v>0</v>
      </c>
      <c r="AN313" s="369" t="s">
        <v>1803</v>
      </c>
      <c r="AO313" s="367" t="s">
        <v>1324</v>
      </c>
      <c r="AP313" s="370" t="s">
        <v>1818</v>
      </c>
      <c r="AQ313" s="376" t="s">
        <v>679</v>
      </c>
      <c r="AR313" s="369">
        <v>4.176E-3</v>
      </c>
      <c r="AS313" s="369">
        <v>4.176E-3</v>
      </c>
      <c r="AT313" s="369" t="s">
        <v>1421</v>
      </c>
      <c r="AW313" s="198"/>
      <c r="AX313" s="198"/>
      <c r="AY313" s="184"/>
      <c r="AZ313" s="184"/>
      <c r="BA313" s="184"/>
      <c r="BB313" s="184"/>
      <c r="BC313" s="184"/>
      <c r="BD313" s="184"/>
      <c r="BE313" s="184"/>
      <c r="BF313" s="184"/>
      <c r="BG313" s="186"/>
      <c r="BH313" s="186"/>
      <c r="BI313" s="199"/>
      <c r="BJ313" s="199"/>
      <c r="BK313" s="199"/>
      <c r="BL313" s="218"/>
      <c r="BM313" s="186"/>
      <c r="BN313" s="186"/>
      <c r="BO313" s="186"/>
      <c r="BP313" s="186"/>
      <c r="BQ313" s="186"/>
      <c r="BR313" s="186"/>
      <c r="BS313" s="186"/>
      <c r="BT313" s="186"/>
      <c r="BU313" s="186"/>
      <c r="BV313" s="189"/>
      <c r="BW313" s="184"/>
      <c r="BX313"/>
      <c r="BZ313"/>
    </row>
    <row r="314" spans="2:78" ht="18.75">
      <c r="B314" s="363" t="s">
        <v>1236</v>
      </c>
      <c r="C314" s="364">
        <v>17439235000187</v>
      </c>
      <c r="D314" s="365" t="s">
        <v>14</v>
      </c>
      <c r="E314" s="365" t="s">
        <v>614</v>
      </c>
      <c r="F314" s="365" t="s">
        <v>1421</v>
      </c>
      <c r="G314" s="366" t="s">
        <v>1421</v>
      </c>
      <c r="H314" s="366" t="s">
        <v>1338</v>
      </c>
      <c r="I314" s="366" t="s">
        <v>34</v>
      </c>
      <c r="J314" s="366" t="s">
        <v>608</v>
      </c>
      <c r="K314" s="367" t="s">
        <v>48</v>
      </c>
      <c r="L314" s="368" t="s">
        <v>1421</v>
      </c>
      <c r="M314" s="368" t="s">
        <v>34</v>
      </c>
      <c r="N314" s="367">
        <v>331945</v>
      </c>
      <c r="O314" s="367" t="s">
        <v>1321</v>
      </c>
      <c r="P314" s="371">
        <v>41361</v>
      </c>
      <c r="Q314" s="372">
        <v>59.984828999999998</v>
      </c>
      <c r="R314" s="372">
        <v>47.408954571428545</v>
      </c>
      <c r="S314" s="367">
        <v>4</v>
      </c>
      <c r="T314" s="369">
        <v>0.15493861406265119</v>
      </c>
      <c r="U314" s="369">
        <v>1.6309695295330677</v>
      </c>
      <c r="V314" s="369">
        <v>4.0830681461680562E-2</v>
      </c>
      <c r="W314" s="369">
        <v>0.36370955806228011</v>
      </c>
      <c r="X314" s="369">
        <v>0.20831919198005777</v>
      </c>
      <c r="Y314" s="369">
        <v>1.4124879268911981</v>
      </c>
      <c r="Z314" s="369">
        <v>0.34645767647433501</v>
      </c>
      <c r="AA314" s="369">
        <v>1.8637595601770465</v>
      </c>
      <c r="AB314" s="369">
        <v>0.23813052413361088</v>
      </c>
      <c r="AC314" s="373">
        <v>-0.29996614773708336</v>
      </c>
      <c r="AD314" s="555">
        <v>0</v>
      </c>
      <c r="AE314" s="370" t="s">
        <v>1922</v>
      </c>
      <c r="AF314" s="370" t="s">
        <v>1816</v>
      </c>
      <c r="AG314" s="374" t="s">
        <v>1444</v>
      </c>
      <c r="AH314" s="374" t="s">
        <v>1802</v>
      </c>
      <c r="AI314" s="374">
        <v>1000</v>
      </c>
      <c r="AJ314" s="374">
        <v>500</v>
      </c>
      <c r="AK314" s="374">
        <v>500</v>
      </c>
      <c r="AL314" s="691">
        <v>1.8</v>
      </c>
      <c r="AM314" s="691">
        <v>20</v>
      </c>
      <c r="AN314" s="369" t="s">
        <v>666</v>
      </c>
      <c r="AO314" s="367" t="s">
        <v>1324</v>
      </c>
      <c r="AP314" s="370" t="s">
        <v>1799</v>
      </c>
      <c r="AQ314" s="376" t="s">
        <v>670</v>
      </c>
      <c r="AR314" s="369">
        <v>4.6666666666666697E-3</v>
      </c>
      <c r="AS314" s="369">
        <v>4.6666666666666697E-3</v>
      </c>
      <c r="AT314" s="369" t="s">
        <v>1421</v>
      </c>
      <c r="AW314" s="198"/>
      <c r="AX314" s="198"/>
      <c r="AY314" s="184"/>
      <c r="AZ314" s="184"/>
      <c r="BA314" s="184"/>
      <c r="BB314" s="184"/>
      <c r="BC314" s="184"/>
      <c r="BD314" s="184"/>
      <c r="BE314" s="184"/>
      <c r="BF314" s="184"/>
      <c r="BG314" s="186"/>
      <c r="BH314" s="186"/>
      <c r="BI314" s="199"/>
      <c r="BJ314" s="199"/>
      <c r="BK314" s="199"/>
      <c r="BL314" s="218"/>
      <c r="BM314" s="186"/>
      <c r="BN314" s="186"/>
      <c r="BO314" s="186"/>
      <c r="BP314" s="186"/>
      <c r="BQ314" s="186"/>
      <c r="BR314" s="186"/>
      <c r="BS314" s="186"/>
      <c r="BT314" s="186"/>
      <c r="BU314" s="186"/>
      <c r="BV314" s="189"/>
      <c r="BW314" s="184"/>
      <c r="BX314"/>
      <c r="BZ314"/>
    </row>
    <row r="315" spans="2:78" ht="18.75">
      <c r="B315" s="363" t="s">
        <v>1628</v>
      </c>
      <c r="C315" s="364">
        <v>15174629000125</v>
      </c>
      <c r="D315" s="365" t="s">
        <v>11</v>
      </c>
      <c r="E315" s="365" t="s">
        <v>620</v>
      </c>
      <c r="F315" s="365" t="s">
        <v>663</v>
      </c>
      <c r="G315" s="366" t="s">
        <v>738</v>
      </c>
      <c r="H315" s="366" t="s">
        <v>34</v>
      </c>
      <c r="I315" s="366" t="s">
        <v>1421</v>
      </c>
      <c r="J315" s="366" t="s">
        <v>608</v>
      </c>
      <c r="K315" s="367" t="s">
        <v>48</v>
      </c>
      <c r="L315" s="368" t="s">
        <v>1421</v>
      </c>
      <c r="M315" s="368" t="s">
        <v>1421</v>
      </c>
      <c r="N315" s="367">
        <v>332208</v>
      </c>
      <c r="O315" s="367" t="s">
        <v>1321</v>
      </c>
      <c r="P315" s="371">
        <v>41025</v>
      </c>
      <c r="Q315" s="372">
        <v>45.779412000000001</v>
      </c>
      <c r="R315" s="372">
        <v>32.203776337301605</v>
      </c>
      <c r="S315" s="367">
        <v>1</v>
      </c>
      <c r="T315" s="369">
        <v>0.10752144483359105</v>
      </c>
      <c r="U315" s="369">
        <v>1.1318301854955743</v>
      </c>
      <c r="V315" s="369">
        <v>0.12744241537658785</v>
      </c>
      <c r="W315" s="369">
        <v>1.1352253480880425</v>
      </c>
      <c r="X315" s="369">
        <v>0.19537133913147864</v>
      </c>
      <c r="Y315" s="369">
        <v>1.324696275752629</v>
      </c>
      <c r="Z315" s="369">
        <v>0.23729204904948964</v>
      </c>
      <c r="AA315" s="369">
        <v>1.2765060640899046</v>
      </c>
      <c r="AB315" s="369">
        <v>2.8054934770819361E-3</v>
      </c>
      <c r="AC315" s="373">
        <v>5.4110401809685298</v>
      </c>
      <c r="AD315" s="555">
        <v>0</v>
      </c>
      <c r="AE315" s="370" t="s">
        <v>1951</v>
      </c>
      <c r="AF315" s="370" t="s">
        <v>1816</v>
      </c>
      <c r="AG315" s="374" t="s">
        <v>1444</v>
      </c>
      <c r="AH315" s="374" t="s">
        <v>1802</v>
      </c>
      <c r="AI315" s="374">
        <v>1000</v>
      </c>
      <c r="AJ315" s="374">
        <v>1000</v>
      </c>
      <c r="AK315" s="374">
        <v>1000</v>
      </c>
      <c r="AL315" s="691">
        <v>1.5</v>
      </c>
      <c r="AM315" s="691">
        <v>0</v>
      </c>
      <c r="AN315" s="369" t="s">
        <v>1817</v>
      </c>
      <c r="AO315" s="367" t="s">
        <v>1324</v>
      </c>
      <c r="AP315" s="370" t="s">
        <v>1804</v>
      </c>
      <c r="AQ315" s="376" t="s">
        <v>1798</v>
      </c>
      <c r="AR315" s="369">
        <v>3.0000000000000001E-3</v>
      </c>
      <c r="AS315" s="369">
        <v>3.0000000000000001E-3</v>
      </c>
      <c r="AT315" s="369" t="s">
        <v>1421</v>
      </c>
      <c r="AW315" s="198"/>
      <c r="AX315" s="198"/>
      <c r="AY315" s="184"/>
      <c r="AZ315" s="184"/>
      <c r="BA315" s="184"/>
      <c r="BB315" s="184"/>
      <c r="BC315" s="184"/>
      <c r="BD315" s="184"/>
      <c r="BE315" s="184"/>
      <c r="BF315" s="184"/>
      <c r="BG315" s="186"/>
      <c r="BH315" s="186"/>
      <c r="BI315" s="199"/>
      <c r="BJ315" s="199"/>
      <c r="BK315" s="199"/>
      <c r="BL315" s="218"/>
      <c r="BM315" s="186"/>
      <c r="BN315" s="186"/>
      <c r="BO315" s="186"/>
      <c r="BP315" s="186"/>
      <c r="BQ315" s="186"/>
      <c r="BR315" s="186"/>
      <c r="BS315" s="186"/>
      <c r="BT315" s="186"/>
      <c r="BU315" s="186"/>
      <c r="BV315" s="189"/>
      <c r="BW315" s="184"/>
      <c r="BX315"/>
      <c r="BZ315"/>
    </row>
    <row r="316" spans="2:78" ht="18.75">
      <c r="B316" s="363" t="s">
        <v>102</v>
      </c>
      <c r="C316" s="364">
        <v>17012208000123</v>
      </c>
      <c r="D316" s="365" t="s">
        <v>11</v>
      </c>
      <c r="E316" s="365" t="s">
        <v>620</v>
      </c>
      <c r="F316" s="365" t="s">
        <v>663</v>
      </c>
      <c r="G316" s="366" t="s">
        <v>738</v>
      </c>
      <c r="H316" s="366" t="s">
        <v>34</v>
      </c>
      <c r="I316" s="366" t="s">
        <v>1304</v>
      </c>
      <c r="J316" s="366" t="s">
        <v>608</v>
      </c>
      <c r="K316" s="367" t="s">
        <v>48</v>
      </c>
      <c r="L316" s="368" t="s">
        <v>1421</v>
      </c>
      <c r="M316" s="368" t="s">
        <v>34</v>
      </c>
      <c r="N316" s="367">
        <v>332232</v>
      </c>
      <c r="O316" s="367" t="s">
        <v>1321</v>
      </c>
      <c r="P316" s="371">
        <v>41367</v>
      </c>
      <c r="Q316" s="372">
        <v>926.64885800000002</v>
      </c>
      <c r="R316" s="372">
        <v>755.25527501984163</v>
      </c>
      <c r="S316" s="367">
        <v>1</v>
      </c>
      <c r="T316" s="369">
        <v>0.1119876054457436</v>
      </c>
      <c r="U316" s="369">
        <v>1.1788434617952843</v>
      </c>
      <c r="V316" s="369">
        <v>0.13725807337868878</v>
      </c>
      <c r="W316" s="369">
        <v>1.2226607889435934</v>
      </c>
      <c r="X316" s="369">
        <v>0.22128390788004815</v>
      </c>
      <c r="Y316" s="369">
        <v>1.500393916302216</v>
      </c>
      <c r="Z316" s="369">
        <v>0.27639488179182981</v>
      </c>
      <c r="AA316" s="369">
        <v>1.4868586794372491</v>
      </c>
      <c r="AB316" s="369">
        <v>3.4068193780663193E-3</v>
      </c>
      <c r="AC316" s="373">
        <v>7.3371356564914469</v>
      </c>
      <c r="AD316" s="555">
        <v>0</v>
      </c>
      <c r="AE316" s="370" t="s">
        <v>1952</v>
      </c>
      <c r="AF316" s="370" t="s">
        <v>1858</v>
      </c>
      <c r="AG316" s="374" t="s">
        <v>736</v>
      </c>
      <c r="AH316" s="374" t="s">
        <v>1796</v>
      </c>
      <c r="AI316" s="374">
        <v>5000</v>
      </c>
      <c r="AJ316" s="374">
        <v>5000</v>
      </c>
      <c r="AK316" s="374">
        <v>5000</v>
      </c>
      <c r="AL316" s="691">
        <v>1.1000000000000001</v>
      </c>
      <c r="AM316" s="691">
        <v>20</v>
      </c>
      <c r="AN316" s="369" t="s">
        <v>1803</v>
      </c>
      <c r="AO316" s="367" t="s">
        <v>1324</v>
      </c>
      <c r="AP316" s="370" t="s">
        <v>1818</v>
      </c>
      <c r="AQ316" s="376" t="s">
        <v>668</v>
      </c>
      <c r="AR316" s="369">
        <v>1.83333333333333E-3</v>
      </c>
      <c r="AS316" s="369">
        <v>1.83333333333333E-3</v>
      </c>
      <c r="AT316" s="369" t="s">
        <v>1421</v>
      </c>
      <c r="AW316" s="198"/>
      <c r="AX316" s="198"/>
      <c r="AY316" s="184"/>
      <c r="AZ316" s="184"/>
      <c r="BA316" s="184"/>
      <c r="BB316" s="184"/>
      <c r="BC316" s="184"/>
      <c r="BD316" s="184"/>
      <c r="BE316" s="184"/>
      <c r="BF316" s="184"/>
      <c r="BG316" s="186"/>
      <c r="BH316" s="186"/>
      <c r="BI316" s="199"/>
      <c r="BJ316" s="199"/>
      <c r="BK316" s="199"/>
      <c r="BL316" s="218"/>
      <c r="BM316" s="186"/>
      <c r="BN316" s="186"/>
      <c r="BO316" s="186"/>
      <c r="BP316" s="186"/>
      <c r="BQ316" s="186"/>
      <c r="BR316" s="186"/>
      <c r="BS316" s="186"/>
      <c r="BT316" s="186"/>
      <c r="BU316" s="186"/>
      <c r="BV316" s="189"/>
      <c r="BW316" s="184"/>
      <c r="BX316"/>
      <c r="BZ316"/>
    </row>
    <row r="317" spans="2:78" ht="18.75">
      <c r="B317" s="363" t="s">
        <v>1101</v>
      </c>
      <c r="C317" s="364">
        <v>17164789000119</v>
      </c>
      <c r="D317" s="365" t="s">
        <v>13</v>
      </c>
      <c r="E317" s="365" t="s">
        <v>616</v>
      </c>
      <c r="F317" s="365" t="s">
        <v>617</v>
      </c>
      <c r="G317" s="366" t="s">
        <v>34</v>
      </c>
      <c r="H317" s="366" t="s">
        <v>1337</v>
      </c>
      <c r="I317" s="366" t="s">
        <v>34</v>
      </c>
      <c r="J317" s="366" t="s">
        <v>608</v>
      </c>
      <c r="K317" s="367" t="s">
        <v>48</v>
      </c>
      <c r="L317" s="368" t="s">
        <v>1421</v>
      </c>
      <c r="M317" s="368" t="s">
        <v>34</v>
      </c>
      <c r="N317" s="367">
        <v>333077</v>
      </c>
      <c r="O317" s="367" t="s">
        <v>1324</v>
      </c>
      <c r="P317" s="371">
        <v>41264</v>
      </c>
      <c r="Q317" s="372">
        <v>123.842901</v>
      </c>
      <c r="R317" s="372">
        <v>193.86902864285713</v>
      </c>
      <c r="S317" s="367">
        <v>2</v>
      </c>
      <c r="T317" s="369">
        <v>4.3221420172614655E-2</v>
      </c>
      <c r="U317" s="369">
        <v>0.45497256930525914</v>
      </c>
      <c r="V317" s="369">
        <v>4.3730291502201979E-2</v>
      </c>
      <c r="W317" s="369">
        <v>0.38953856332590148</v>
      </c>
      <c r="X317" s="369">
        <v>3.9380999320970167E-2</v>
      </c>
      <c r="Y317" s="369">
        <v>0.2670190180802246</v>
      </c>
      <c r="Z317" s="369">
        <v>0.10841610825383219</v>
      </c>
      <c r="AA317" s="369">
        <v>0.58322147828130955</v>
      </c>
      <c r="AB317" s="369">
        <v>4.4042674527308812E-2</v>
      </c>
      <c r="AC317" s="373">
        <v>-1.5560246210742088</v>
      </c>
      <c r="AD317" s="555">
        <v>17102710000125</v>
      </c>
      <c r="AE317" s="370" t="s">
        <v>1901</v>
      </c>
      <c r="AF317" s="370" t="s">
        <v>1795</v>
      </c>
      <c r="AG317" s="374" t="s">
        <v>1445</v>
      </c>
      <c r="AH317" s="374" t="s">
        <v>1802</v>
      </c>
      <c r="AI317" s="374">
        <v>5000</v>
      </c>
      <c r="AJ317" s="374">
        <v>0</v>
      </c>
      <c r="AK317" s="374">
        <v>0</v>
      </c>
      <c r="AL317" s="691">
        <v>2</v>
      </c>
      <c r="AM317" s="691">
        <v>0</v>
      </c>
      <c r="AN317" s="369" t="s">
        <v>1803</v>
      </c>
      <c r="AO317" s="367" t="s">
        <v>1324</v>
      </c>
      <c r="AP317" s="370" t="s">
        <v>1818</v>
      </c>
      <c r="AQ317" s="376" t="s">
        <v>674</v>
      </c>
      <c r="AR317" s="369">
        <v>4.6666666666666697E-3</v>
      </c>
      <c r="AS317" s="369">
        <v>4.6666666666666697E-3</v>
      </c>
      <c r="AT317" s="369" t="s">
        <v>1421</v>
      </c>
      <c r="AW317" s="198"/>
      <c r="AX317" s="198"/>
      <c r="AY317" s="184"/>
      <c r="AZ317" s="184"/>
      <c r="BA317" s="184"/>
      <c r="BB317" s="184"/>
      <c r="BC317" s="184"/>
      <c r="BD317" s="184"/>
      <c r="BE317" s="184"/>
      <c r="BF317" s="184"/>
      <c r="BG317" s="186"/>
      <c r="BH317" s="186"/>
      <c r="BI317" s="199"/>
      <c r="BJ317" s="199"/>
      <c r="BK317" s="199"/>
      <c r="BL317" s="218"/>
      <c r="BM317" s="186"/>
      <c r="BN317" s="186"/>
      <c r="BO317" s="186"/>
      <c r="BP317" s="186"/>
      <c r="BQ317" s="186"/>
      <c r="BR317" s="186"/>
      <c r="BS317" s="186"/>
      <c r="BT317" s="186"/>
      <c r="BU317" s="186"/>
      <c r="BV317" s="189"/>
      <c r="BW317" s="184"/>
      <c r="BX317"/>
      <c r="BZ317"/>
    </row>
    <row r="318" spans="2:78" ht="18.75">
      <c r="B318" s="363" t="s">
        <v>85</v>
      </c>
      <c r="C318" s="364">
        <v>17397804000179</v>
      </c>
      <c r="D318" s="365" t="s">
        <v>14</v>
      </c>
      <c r="E318" s="365" t="s">
        <v>614</v>
      </c>
      <c r="F318" s="365" t="s">
        <v>689</v>
      </c>
      <c r="G318" s="366" t="s">
        <v>1421</v>
      </c>
      <c r="H318" s="366" t="s">
        <v>865</v>
      </c>
      <c r="I318" s="366" t="s">
        <v>34</v>
      </c>
      <c r="J318" s="366" t="s">
        <v>608</v>
      </c>
      <c r="K318" s="367" t="s">
        <v>48</v>
      </c>
      <c r="L318" s="368" t="s">
        <v>1421</v>
      </c>
      <c r="M318" s="368" t="s">
        <v>34</v>
      </c>
      <c r="N318" s="367">
        <v>333115</v>
      </c>
      <c r="O318" s="367" t="s">
        <v>1321</v>
      </c>
      <c r="P318" s="371">
        <v>41381</v>
      </c>
      <c r="Q318" s="372">
        <v>128.804587</v>
      </c>
      <c r="R318" s="372">
        <v>133.37327646031744</v>
      </c>
      <c r="S318" s="367">
        <v>2</v>
      </c>
      <c r="T318" s="369">
        <v>0.15518374458560924</v>
      </c>
      <c r="U318" s="369">
        <v>1.6335499089699292</v>
      </c>
      <c r="V318" s="369">
        <v>3.6056067278236625E-2</v>
      </c>
      <c r="W318" s="369">
        <v>0.32117848210637046</v>
      </c>
      <c r="X318" s="369">
        <v>-1.5797298328855569E-2</v>
      </c>
      <c r="Y318" s="369">
        <v>-0.10711203780563359</v>
      </c>
      <c r="Z318" s="369">
        <v>-5.9763538580923314E-2</v>
      </c>
      <c r="AA318" s="369">
        <v>-0.32149631526047823</v>
      </c>
      <c r="AB318" s="369">
        <v>0.14608810291682495</v>
      </c>
      <c r="AC318" s="373">
        <v>-0.52164213679880123</v>
      </c>
      <c r="AD318" s="555">
        <v>15862804000177</v>
      </c>
      <c r="AE318" s="370" t="s">
        <v>1929</v>
      </c>
      <c r="AF318" s="370" t="s">
        <v>1795</v>
      </c>
      <c r="AG318" s="374" t="s">
        <v>1445</v>
      </c>
      <c r="AH318" s="374" t="s">
        <v>1796</v>
      </c>
      <c r="AI318" s="374">
        <v>1000</v>
      </c>
      <c r="AJ318" s="374">
        <v>1000</v>
      </c>
      <c r="AK318" s="374">
        <v>1000</v>
      </c>
      <c r="AL318" s="691">
        <v>1.9</v>
      </c>
      <c r="AM318" s="691">
        <v>20</v>
      </c>
      <c r="AN318" s="369" t="s">
        <v>1803</v>
      </c>
      <c r="AO318" s="367" t="s">
        <v>1324</v>
      </c>
      <c r="AP318" s="370" t="s">
        <v>1799</v>
      </c>
      <c r="AQ318" s="376" t="s">
        <v>659</v>
      </c>
      <c r="AR318" s="369">
        <v>3.9899999999999996E-3</v>
      </c>
      <c r="AS318" s="369">
        <v>3.9899999999999996E-3</v>
      </c>
      <c r="AT318" s="369" t="s">
        <v>1421</v>
      </c>
      <c r="AW318" s="198"/>
      <c r="AX318" s="198"/>
      <c r="AY318" s="184"/>
      <c r="AZ318" s="184"/>
      <c r="BA318" s="184"/>
      <c r="BB318" s="184"/>
      <c r="BC318" s="184"/>
      <c r="BD318" s="184"/>
      <c r="BE318" s="184"/>
      <c r="BF318" s="184"/>
      <c r="BG318" s="186"/>
      <c r="BH318" s="186"/>
      <c r="BI318" s="199"/>
      <c r="BJ318" s="199"/>
      <c r="BK318" s="199"/>
      <c r="BL318" s="218"/>
      <c r="BM318" s="186"/>
      <c r="BN318" s="186"/>
      <c r="BO318" s="186"/>
      <c r="BP318" s="186"/>
      <c r="BQ318" s="186"/>
      <c r="BR318" s="186"/>
      <c r="BS318" s="186"/>
      <c r="BT318" s="186"/>
      <c r="BU318" s="186"/>
      <c r="BV318" s="189"/>
      <c r="BW318" s="184"/>
      <c r="BX318"/>
      <c r="BZ318"/>
    </row>
    <row r="319" spans="2:78" ht="18.75">
      <c r="B319" s="363" t="s">
        <v>1242</v>
      </c>
      <c r="C319" s="364">
        <v>17313316000136</v>
      </c>
      <c r="D319" s="365" t="s">
        <v>11</v>
      </c>
      <c r="E319" s="365" t="s">
        <v>620</v>
      </c>
      <c r="F319" s="365" t="s">
        <v>685</v>
      </c>
      <c r="G319" s="366" t="s">
        <v>738</v>
      </c>
      <c r="H319" s="366" t="s">
        <v>34</v>
      </c>
      <c r="I319" s="366" t="s">
        <v>1319</v>
      </c>
      <c r="J319" s="366" t="s">
        <v>608</v>
      </c>
      <c r="K319" s="367" t="s">
        <v>48</v>
      </c>
      <c r="L319" s="368" t="s">
        <v>1421</v>
      </c>
      <c r="M319" s="368" t="s">
        <v>34</v>
      </c>
      <c r="N319" s="367">
        <v>333468</v>
      </c>
      <c r="O319" s="367" t="s">
        <v>1321</v>
      </c>
      <c r="P319" s="371">
        <v>41361</v>
      </c>
      <c r="Q319" s="372">
        <v>671.28601200000003</v>
      </c>
      <c r="R319" s="372">
        <v>281.00805097991986</v>
      </c>
      <c r="S319" s="367">
        <v>1</v>
      </c>
      <c r="T319" s="369">
        <v>0.12164378989376701</v>
      </c>
      <c r="U319" s="369">
        <v>1.2804897989692376</v>
      </c>
      <c r="V319" s="369">
        <v>0.14845394098720432</v>
      </c>
      <c r="W319" s="369">
        <v>1.3223907937890571</v>
      </c>
      <c r="X319" s="369">
        <v>0.23051857592610614</v>
      </c>
      <c r="Y319" s="369">
        <v>1.5630086806929762</v>
      </c>
      <c r="Z319" s="369">
        <v>0.30394445219217814</v>
      </c>
      <c r="AA319" s="369">
        <v>1.635060837158016</v>
      </c>
      <c r="AB319" s="369">
        <v>3.493246003094164E-3</v>
      </c>
      <c r="AC319" s="373">
        <v>10.360611165229852</v>
      </c>
      <c r="AD319" s="555">
        <v>0</v>
      </c>
      <c r="AE319" s="370" t="s">
        <v>1892</v>
      </c>
      <c r="AF319" s="370" t="s">
        <v>1816</v>
      </c>
      <c r="AG319" s="374" t="s">
        <v>1444</v>
      </c>
      <c r="AH319" s="374" t="s">
        <v>1877</v>
      </c>
      <c r="AI319" s="374">
        <v>0</v>
      </c>
      <c r="AJ319" s="374">
        <v>0</v>
      </c>
      <c r="AK319" s="374">
        <v>0</v>
      </c>
      <c r="AL319" s="691">
        <v>0</v>
      </c>
      <c r="AM319" s="691">
        <v>20</v>
      </c>
      <c r="AN319" s="369" t="s">
        <v>1803</v>
      </c>
      <c r="AO319" s="367" t="s">
        <v>1324</v>
      </c>
      <c r="AP319" s="370" t="s">
        <v>1818</v>
      </c>
      <c r="AQ319" s="376" t="s">
        <v>668</v>
      </c>
      <c r="AR319" s="369">
        <v>3.0666666666666698E-3</v>
      </c>
      <c r="AS319" s="369">
        <v>3.0666666666666698E-3</v>
      </c>
      <c r="AT319" s="369" t="s">
        <v>1421</v>
      </c>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c r="BX319"/>
      <c r="BZ319"/>
    </row>
    <row r="320" spans="2:78" ht="18.75">
      <c r="B320" s="363" t="s">
        <v>1169</v>
      </c>
      <c r="C320" s="364">
        <v>17253801000161</v>
      </c>
      <c r="D320" s="365" t="s">
        <v>14</v>
      </c>
      <c r="E320" s="365" t="s">
        <v>607</v>
      </c>
      <c r="F320" s="365" t="s">
        <v>1421</v>
      </c>
      <c r="G320" s="366" t="s">
        <v>1421</v>
      </c>
      <c r="H320" s="366" t="s">
        <v>34</v>
      </c>
      <c r="I320" s="366" t="s">
        <v>34</v>
      </c>
      <c r="J320" s="366" t="s">
        <v>608</v>
      </c>
      <c r="K320" s="367" t="s">
        <v>48</v>
      </c>
      <c r="L320" s="368" t="s">
        <v>1421</v>
      </c>
      <c r="M320" s="368" t="s">
        <v>34</v>
      </c>
      <c r="N320" s="367">
        <v>333956</v>
      </c>
      <c r="O320" s="367" t="s">
        <v>1324</v>
      </c>
      <c r="P320" s="371">
        <v>41391</v>
      </c>
      <c r="Q320" s="372">
        <v>433.26434699999999</v>
      </c>
      <c r="R320" s="372">
        <v>744.83076529761922</v>
      </c>
      <c r="S320" s="367">
        <v>1</v>
      </c>
      <c r="T320" s="369">
        <v>1.7683712795008022E-2</v>
      </c>
      <c r="U320" s="369">
        <v>0.18614853961459663</v>
      </c>
      <c r="V320" s="369">
        <v>-0.11958141170768466</v>
      </c>
      <c r="W320" s="369">
        <v>-1.0652014820150253</v>
      </c>
      <c r="X320" s="369">
        <v>-8.0132710574582489E-2</v>
      </c>
      <c r="Y320" s="369">
        <v>-0.54333201449101076</v>
      </c>
      <c r="Z320" s="369">
        <v>4.9079029334075264E-2</v>
      </c>
      <c r="AA320" s="369">
        <v>0.26401929106156935</v>
      </c>
      <c r="AB320" s="369">
        <v>0.24119962141462656</v>
      </c>
      <c r="AC320" s="373">
        <v>-0.9612087605800772</v>
      </c>
      <c r="AD320" s="555">
        <v>37388322000160</v>
      </c>
      <c r="AE320" s="370" t="s">
        <v>1889</v>
      </c>
      <c r="AF320" s="370" t="s">
        <v>1890</v>
      </c>
      <c r="AG320" s="374" t="s">
        <v>1448</v>
      </c>
      <c r="AH320" s="374" t="s">
        <v>1796</v>
      </c>
      <c r="AI320" s="374">
        <v>15000</v>
      </c>
      <c r="AJ320" s="374">
        <v>2000</v>
      </c>
      <c r="AK320" s="374">
        <v>10000</v>
      </c>
      <c r="AL320" s="691">
        <v>2</v>
      </c>
      <c r="AM320" s="691">
        <v>20</v>
      </c>
      <c r="AN320" s="369" t="s">
        <v>1797</v>
      </c>
      <c r="AO320" s="367" t="s">
        <v>1324</v>
      </c>
      <c r="AP320" s="370" t="s">
        <v>1799</v>
      </c>
      <c r="AQ320" s="376" t="s">
        <v>659</v>
      </c>
      <c r="AR320" s="369">
        <v>4.0000000000000001E-3</v>
      </c>
      <c r="AS320" s="369">
        <v>4.0000000000000001E-3</v>
      </c>
      <c r="AT320" s="369" t="s">
        <v>1421</v>
      </c>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c r="BX320"/>
      <c r="BZ320"/>
    </row>
    <row r="321" spans="2:78" ht="18.75">
      <c r="B321" s="363" t="s">
        <v>388</v>
      </c>
      <c r="C321" s="364">
        <v>17033928000175</v>
      </c>
      <c r="D321" s="365" t="s">
        <v>14</v>
      </c>
      <c r="E321" s="365" t="s">
        <v>607</v>
      </c>
      <c r="F321" s="365" t="s">
        <v>1421</v>
      </c>
      <c r="G321" s="366" t="s">
        <v>1421</v>
      </c>
      <c r="H321" s="366" t="s">
        <v>34</v>
      </c>
      <c r="I321" s="366" t="s">
        <v>34</v>
      </c>
      <c r="J321" s="366" t="s">
        <v>608</v>
      </c>
      <c r="K321" s="367" t="s">
        <v>48</v>
      </c>
      <c r="L321" s="368" t="s">
        <v>1421</v>
      </c>
      <c r="M321" s="368" t="s">
        <v>34</v>
      </c>
      <c r="N321" s="367">
        <v>336106</v>
      </c>
      <c r="O321" s="367" t="s">
        <v>1321</v>
      </c>
      <c r="P321" s="371">
        <v>41284</v>
      </c>
      <c r="Q321" s="372">
        <v>27.132282</v>
      </c>
      <c r="R321" s="372">
        <v>32.398915797619033</v>
      </c>
      <c r="S321" s="367">
        <v>2</v>
      </c>
      <c r="T321" s="369">
        <v>7.9753994921773597E-2</v>
      </c>
      <c r="U321" s="369">
        <v>0.83953465288743268</v>
      </c>
      <c r="V321" s="369">
        <v>-8.8443003620511829E-2</v>
      </c>
      <c r="W321" s="369">
        <v>-0.78782828522482862</v>
      </c>
      <c r="X321" s="369">
        <v>-1.7376971491527282E-2</v>
      </c>
      <c r="Y321" s="369">
        <v>-0.11782285733934908</v>
      </c>
      <c r="Z321" s="369">
        <v>-7.3947633020569059E-3</v>
      </c>
      <c r="AA321" s="369">
        <v>-3.9779926193887913E-2</v>
      </c>
      <c r="AB321" s="369">
        <v>0.27903063571438685</v>
      </c>
      <c r="AC321" s="373">
        <v>-0.71929299286908321</v>
      </c>
      <c r="AD321" s="555">
        <v>17034032000100</v>
      </c>
      <c r="AE321" s="370" t="s">
        <v>1897</v>
      </c>
      <c r="AF321" s="370" t="s">
        <v>1795</v>
      </c>
      <c r="AG321" s="374" t="s">
        <v>1445</v>
      </c>
      <c r="AH321" s="374" t="s">
        <v>1802</v>
      </c>
      <c r="AI321" s="374">
        <v>500</v>
      </c>
      <c r="AJ321" s="374">
        <v>500</v>
      </c>
      <c r="AK321" s="374">
        <v>500</v>
      </c>
      <c r="AL321" s="691">
        <v>2</v>
      </c>
      <c r="AM321" s="691">
        <v>20</v>
      </c>
      <c r="AN321" s="369" t="s">
        <v>666</v>
      </c>
      <c r="AO321" s="367" t="s">
        <v>1324</v>
      </c>
      <c r="AP321" s="370" t="s">
        <v>1799</v>
      </c>
      <c r="AQ321" s="376" t="s">
        <v>659</v>
      </c>
      <c r="AR321" s="369">
        <v>4.9333333333333304E-3</v>
      </c>
      <c r="AS321" s="369">
        <v>4.9333333333333304E-3</v>
      </c>
      <c r="AT321" s="369" t="s">
        <v>1421</v>
      </c>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c r="BX321"/>
      <c r="BZ321"/>
    </row>
    <row r="322" spans="2:78" ht="18.75">
      <c r="B322" s="363" t="s">
        <v>870</v>
      </c>
      <c r="C322" s="364">
        <v>17816013000136</v>
      </c>
      <c r="D322" s="365" t="s">
        <v>13</v>
      </c>
      <c r="E322" s="365" t="s">
        <v>615</v>
      </c>
      <c r="F322" s="365" t="s">
        <v>619</v>
      </c>
      <c r="G322" s="366" t="s">
        <v>34</v>
      </c>
      <c r="H322" s="366" t="s">
        <v>1337</v>
      </c>
      <c r="I322" s="366" t="s">
        <v>34</v>
      </c>
      <c r="J322" s="366" t="s">
        <v>611</v>
      </c>
      <c r="K322" s="367" t="s">
        <v>48</v>
      </c>
      <c r="L322" s="368" t="s">
        <v>715</v>
      </c>
      <c r="M322" s="368" t="s">
        <v>34</v>
      </c>
      <c r="N322" s="367">
        <v>336246</v>
      </c>
      <c r="O322" s="367" t="s">
        <v>1321</v>
      </c>
      <c r="P322" s="371">
        <v>41399</v>
      </c>
      <c r="Q322" s="372">
        <v>78.038115000000005</v>
      </c>
      <c r="R322" s="372">
        <v>92.141176808000068</v>
      </c>
      <c r="S322" s="367">
        <v>1</v>
      </c>
      <c r="T322" s="369">
        <v>0.1516444174192535</v>
      </c>
      <c r="U322" s="369">
        <v>1.5962929940407649</v>
      </c>
      <c r="V322" s="369">
        <v>0.13889580415044356</v>
      </c>
      <c r="W322" s="369">
        <v>1.2372492874426682</v>
      </c>
      <c r="X322" s="369">
        <v>0.24242624189264617</v>
      </c>
      <c r="Y322" s="369">
        <v>1.6437474463118495</v>
      </c>
      <c r="Z322" s="369">
        <v>0.39916249186937791</v>
      </c>
      <c r="AA322" s="369">
        <v>2.1472836678241585</v>
      </c>
      <c r="AB322" s="369">
        <v>4.1248158120040422E-2</v>
      </c>
      <c r="AC322" s="373">
        <v>0.64570220634533104</v>
      </c>
      <c r="AD322" s="555">
        <v>8893082000152</v>
      </c>
      <c r="AE322" s="370" t="s">
        <v>1872</v>
      </c>
      <c r="AF322" s="370" t="s">
        <v>1816</v>
      </c>
      <c r="AG322" s="374" t="s">
        <v>1444</v>
      </c>
      <c r="AH322" s="374" t="s">
        <v>1802</v>
      </c>
      <c r="AI322" s="374">
        <v>1000</v>
      </c>
      <c r="AJ322" s="374">
        <v>1000</v>
      </c>
      <c r="AK322" s="374">
        <v>1000</v>
      </c>
      <c r="AL322" s="691">
        <v>0</v>
      </c>
      <c r="AM322" s="691">
        <v>0</v>
      </c>
      <c r="AN322" s="369" t="s">
        <v>1798</v>
      </c>
      <c r="AO322" s="367" t="s">
        <v>1324</v>
      </c>
      <c r="AP322" s="370" t="s">
        <v>1818</v>
      </c>
      <c r="AQ322" s="376" t="s">
        <v>668</v>
      </c>
      <c r="AR322" s="369">
        <v>3.96E-3</v>
      </c>
      <c r="AS322" s="369">
        <v>3.96E-3</v>
      </c>
      <c r="AT322" s="369" t="s">
        <v>1421</v>
      </c>
      <c r="AW322" s="198"/>
      <c r="AX322" s="198"/>
      <c r="AY322" s="184"/>
      <c r="AZ322" s="184"/>
      <c r="BA322" s="184"/>
      <c r="BB322" s="186"/>
      <c r="BC322" s="184"/>
      <c r="BD322" s="184"/>
      <c r="BE322" s="184"/>
      <c r="BF322" s="184"/>
      <c r="BG322" s="186"/>
      <c r="BH322" s="186"/>
      <c r="BI322" s="199"/>
      <c r="BJ322" s="199"/>
      <c r="BK322" s="199"/>
      <c r="BL322" s="186"/>
      <c r="BM322" s="186"/>
      <c r="BN322" s="186"/>
      <c r="BO322" s="186"/>
      <c r="BP322" s="186"/>
      <c r="BQ322" s="186"/>
      <c r="BR322" s="186"/>
      <c r="BS322" s="186"/>
      <c r="BT322" s="187"/>
      <c r="BU322" s="188"/>
      <c r="BV322" s="189"/>
      <c r="BW322" s="185"/>
      <c r="BX322"/>
      <c r="BZ322"/>
    </row>
    <row r="323" spans="2:78" ht="18.75">
      <c r="B323" s="363" t="s">
        <v>1091</v>
      </c>
      <c r="C323" s="364">
        <v>17703320000100</v>
      </c>
      <c r="D323" s="365" t="s">
        <v>14</v>
      </c>
      <c r="E323" s="365" t="s">
        <v>607</v>
      </c>
      <c r="F323" s="365" t="s">
        <v>1421</v>
      </c>
      <c r="G323" s="366" t="s">
        <v>1421</v>
      </c>
      <c r="H323" s="366" t="s">
        <v>34</v>
      </c>
      <c r="I323" s="366" t="s">
        <v>34</v>
      </c>
      <c r="J323" s="366" t="s">
        <v>611</v>
      </c>
      <c r="K323" s="367" t="s">
        <v>1798</v>
      </c>
      <c r="L323" s="368" t="s">
        <v>1421</v>
      </c>
      <c r="M323" s="368" t="s">
        <v>34</v>
      </c>
      <c r="N323" s="367">
        <v>336408</v>
      </c>
      <c r="O323" s="367" t="s">
        <v>1321</v>
      </c>
      <c r="P323" s="371">
        <v>41416</v>
      </c>
      <c r="Q323" s="372">
        <v>4.4645229999999998</v>
      </c>
      <c r="R323" s="372">
        <v>3.9504301388888874</v>
      </c>
      <c r="S323" s="367">
        <v>5</v>
      </c>
      <c r="T323" s="369">
        <v>-0.25255687119150239</v>
      </c>
      <c r="U323" s="369">
        <v>-2.6585532849867026</v>
      </c>
      <c r="V323" s="369">
        <v>-0.2560851679137045</v>
      </c>
      <c r="W323" s="369">
        <v>-2.281143001142667</v>
      </c>
      <c r="X323" s="369">
        <v>-7.8998702919510833E-2</v>
      </c>
      <c r="Y323" s="369">
        <v>-0.53564298638675312</v>
      </c>
      <c r="Z323" s="369">
        <v>0.38530765023801172</v>
      </c>
      <c r="AA323" s="369">
        <v>2.0727519275897617</v>
      </c>
      <c r="AB323" s="369">
        <v>0.19691880108647736</v>
      </c>
      <c r="AC323" s="373">
        <v>-1.8705524476385393</v>
      </c>
      <c r="AD323" s="555">
        <v>17703461000123</v>
      </c>
      <c r="AE323" s="370" t="s">
        <v>1895</v>
      </c>
      <c r="AF323" s="370" t="s">
        <v>1795</v>
      </c>
      <c r="AG323" s="374" t="s">
        <v>1445</v>
      </c>
      <c r="AH323" s="374" t="s">
        <v>1802</v>
      </c>
      <c r="AI323" s="374">
        <v>20000</v>
      </c>
      <c r="AJ323" s="374">
        <v>5000</v>
      </c>
      <c r="AK323" s="374">
        <v>5000</v>
      </c>
      <c r="AL323" s="691">
        <v>2</v>
      </c>
      <c r="AM323" s="691">
        <v>20</v>
      </c>
      <c r="AN323" s="369" t="s">
        <v>1817</v>
      </c>
      <c r="AO323" s="367" t="s">
        <v>1324</v>
      </c>
      <c r="AP323" s="370" t="s">
        <v>1799</v>
      </c>
      <c r="AQ323" s="376" t="s">
        <v>659</v>
      </c>
      <c r="AR323" s="369">
        <v>5.3340000000000002E-3</v>
      </c>
      <c r="AS323" s="369">
        <v>5.3340000000000002E-3</v>
      </c>
      <c r="AT323" s="369" t="s">
        <v>1421</v>
      </c>
      <c r="AW323" s="198"/>
      <c r="AX323" s="198"/>
      <c r="AY323" s="184"/>
      <c r="AZ323" s="184"/>
      <c r="BA323" s="184"/>
      <c r="BB323" s="186"/>
      <c r="BC323" s="184"/>
      <c r="BD323" s="184"/>
      <c r="BE323" s="184"/>
      <c r="BF323" s="184"/>
      <c r="BG323" s="186"/>
      <c r="BH323" s="186"/>
      <c r="BI323" s="199"/>
      <c r="BJ323" s="199"/>
      <c r="BK323" s="199"/>
      <c r="BL323" s="218"/>
      <c r="BM323" s="186"/>
      <c r="BN323" s="186"/>
      <c r="BO323" s="186"/>
      <c r="BP323" s="186"/>
      <c r="BQ323" s="186"/>
      <c r="BR323" s="186"/>
      <c r="BS323" s="186"/>
      <c r="BT323" s="187"/>
      <c r="BU323" s="188"/>
      <c r="BV323" s="189"/>
      <c r="BW323" s="185"/>
      <c r="BX323"/>
      <c r="BZ323"/>
    </row>
    <row r="324" spans="2:78" ht="18.75">
      <c r="B324" s="363" t="s">
        <v>439</v>
      </c>
      <c r="C324" s="364">
        <v>17453850000148</v>
      </c>
      <c r="D324" s="365" t="s">
        <v>14</v>
      </c>
      <c r="E324" s="365" t="s">
        <v>607</v>
      </c>
      <c r="F324" s="365" t="s">
        <v>672</v>
      </c>
      <c r="G324" s="366" t="s">
        <v>1421</v>
      </c>
      <c r="H324" s="366" t="s">
        <v>34</v>
      </c>
      <c r="I324" s="366" t="s">
        <v>34</v>
      </c>
      <c r="J324" s="366" t="s">
        <v>690</v>
      </c>
      <c r="K324" s="367" t="s">
        <v>1798</v>
      </c>
      <c r="L324" s="368" t="s">
        <v>715</v>
      </c>
      <c r="M324" s="368" t="s">
        <v>1418</v>
      </c>
      <c r="N324" s="367">
        <v>337031</v>
      </c>
      <c r="O324" s="367" t="s">
        <v>1321</v>
      </c>
      <c r="P324" s="371">
        <v>41396</v>
      </c>
      <c r="Q324" s="372">
        <v>1049.5575819999999</v>
      </c>
      <c r="R324" s="372">
        <v>1816.8253552301583</v>
      </c>
      <c r="S324" s="367">
        <v>1</v>
      </c>
      <c r="T324" s="369">
        <v>-0.17565852030673723</v>
      </c>
      <c r="U324" s="369">
        <v>-1.8490787203460273</v>
      </c>
      <c r="V324" s="369">
        <v>-0.10542127216725106</v>
      </c>
      <c r="W324" s="369">
        <v>-0.93906647985531988</v>
      </c>
      <c r="X324" s="369">
        <v>0.1760085969258709</v>
      </c>
      <c r="Y324" s="369">
        <v>1.1934090941109792</v>
      </c>
      <c r="Z324" s="369">
        <v>0.32755204220668488</v>
      </c>
      <c r="AA324" s="369">
        <v>1.762057219602255</v>
      </c>
      <c r="AB324" s="369">
        <v>0.22591478311513943</v>
      </c>
      <c r="AC324" s="373">
        <v>-0.96356266115156963</v>
      </c>
      <c r="AD324" s="555">
        <v>0</v>
      </c>
      <c r="AE324" s="370" t="s">
        <v>1808</v>
      </c>
      <c r="AF324" s="370" t="s">
        <v>1809</v>
      </c>
      <c r="AG324" s="374" t="s">
        <v>728</v>
      </c>
      <c r="AH324" s="374" t="s">
        <v>1802</v>
      </c>
      <c r="AI324" s="374">
        <v>1000</v>
      </c>
      <c r="AJ324" s="374">
        <v>100</v>
      </c>
      <c r="AK324" s="374">
        <v>500</v>
      </c>
      <c r="AL324" s="691">
        <v>1</v>
      </c>
      <c r="AM324" s="691">
        <v>0</v>
      </c>
      <c r="AN324" s="369" t="s">
        <v>1807</v>
      </c>
      <c r="AO324" s="367" t="s">
        <v>1324</v>
      </c>
      <c r="AP324" s="370" t="s">
        <v>1818</v>
      </c>
      <c r="AQ324" s="376" t="s">
        <v>671</v>
      </c>
      <c r="AR324" s="369">
        <v>2.66666666666667E-3</v>
      </c>
      <c r="AS324" s="369">
        <v>2.66666666666667E-3</v>
      </c>
      <c r="AT324" s="369" t="s">
        <v>1421</v>
      </c>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c r="BX324"/>
      <c r="BZ324"/>
    </row>
    <row r="325" spans="2:78" ht="18.75">
      <c r="B325" s="363" t="s">
        <v>1655</v>
      </c>
      <c r="C325" s="364">
        <v>17253889000111</v>
      </c>
      <c r="D325" s="365" t="s">
        <v>13</v>
      </c>
      <c r="E325" s="365" t="s">
        <v>615</v>
      </c>
      <c r="F325" s="365" t="s">
        <v>619</v>
      </c>
      <c r="G325" s="366" t="s">
        <v>34</v>
      </c>
      <c r="H325" s="366" t="s">
        <v>1338</v>
      </c>
      <c r="I325" s="366" t="s">
        <v>34</v>
      </c>
      <c r="J325" s="366" t="s">
        <v>1421</v>
      </c>
      <c r="K325" s="367" t="s">
        <v>48</v>
      </c>
      <c r="L325" s="368" t="s">
        <v>1421</v>
      </c>
      <c r="M325" s="368" t="s">
        <v>1421</v>
      </c>
      <c r="N325" s="367">
        <v>337064</v>
      </c>
      <c r="O325" s="367" t="s">
        <v>1321</v>
      </c>
      <c r="P325" s="371">
        <v>41413</v>
      </c>
      <c r="Q325" s="372">
        <v>19.148973999999999</v>
      </c>
      <c r="R325" s="372">
        <v>36.453259584677411</v>
      </c>
      <c r="S325" s="367">
        <v>1</v>
      </c>
      <c r="T325" s="369">
        <v>0.11412825050122666</v>
      </c>
      <c r="U325" s="369">
        <v>1.2013770753825772</v>
      </c>
      <c r="V325" s="369">
        <v>7.9342380694428671E-2</v>
      </c>
      <c r="W325" s="369">
        <v>0.70676219903560922</v>
      </c>
      <c r="X325" s="369">
        <v>9.3002955110464525E-2</v>
      </c>
      <c r="Y325" s="369">
        <v>0.63059745004824475</v>
      </c>
      <c r="Z325" s="369">
        <v>0.11639413548622612</v>
      </c>
      <c r="AA325" s="369">
        <v>0.6261390567775923</v>
      </c>
      <c r="AB325" s="369">
        <v>7.786673931416703E-2</v>
      </c>
      <c r="AC325" s="373">
        <v>-0.42276583095902631</v>
      </c>
      <c r="AD325" s="555">
        <v>13106979000129</v>
      </c>
      <c r="AE325" s="370" t="s">
        <v>1889</v>
      </c>
      <c r="AF325" s="370" t="s">
        <v>1890</v>
      </c>
      <c r="AG325" s="374" t="s">
        <v>1448</v>
      </c>
      <c r="AH325" s="374" t="s">
        <v>1802</v>
      </c>
      <c r="AI325" s="374">
        <v>1000</v>
      </c>
      <c r="AJ325" s="374">
        <v>100</v>
      </c>
      <c r="AK325" s="374">
        <v>1000</v>
      </c>
      <c r="AL325" s="691">
        <v>2.4500000000000002</v>
      </c>
      <c r="AM325" s="691">
        <v>0</v>
      </c>
      <c r="AN325" s="369" t="s">
        <v>1803</v>
      </c>
      <c r="AO325" s="367" t="s">
        <v>1324</v>
      </c>
      <c r="AP325" s="370" t="s">
        <v>1818</v>
      </c>
      <c r="AQ325" s="376" t="s">
        <v>1798</v>
      </c>
      <c r="AR325" s="369">
        <v>0</v>
      </c>
      <c r="AS325" s="369">
        <v>0</v>
      </c>
      <c r="AT325" s="369" t="s">
        <v>1421</v>
      </c>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c r="BX325"/>
      <c r="BZ325"/>
    </row>
    <row r="326" spans="2:78" ht="18.75">
      <c r="B326" s="363" t="s">
        <v>231</v>
      </c>
      <c r="C326" s="364">
        <v>17554200000199</v>
      </c>
      <c r="D326" s="365" t="s">
        <v>14</v>
      </c>
      <c r="E326" s="365" t="s">
        <v>614</v>
      </c>
      <c r="F326" s="365" t="s">
        <v>1421</v>
      </c>
      <c r="G326" s="366" t="s">
        <v>1421</v>
      </c>
      <c r="H326" s="366" t="s">
        <v>865</v>
      </c>
      <c r="I326" s="366" t="s">
        <v>34</v>
      </c>
      <c r="J326" s="366" t="s">
        <v>608</v>
      </c>
      <c r="K326" s="367" t="s">
        <v>48</v>
      </c>
      <c r="L326" s="368" t="s">
        <v>1421</v>
      </c>
      <c r="M326" s="368" t="s">
        <v>34</v>
      </c>
      <c r="N326" s="367">
        <v>337250</v>
      </c>
      <c r="O326" s="367" t="s">
        <v>1321</v>
      </c>
      <c r="P326" s="371">
        <v>41416</v>
      </c>
      <c r="Q326" s="372">
        <v>203.275655</v>
      </c>
      <c r="R326" s="372">
        <v>215.89435935714283</v>
      </c>
      <c r="S326" s="367">
        <v>2</v>
      </c>
      <c r="T326" s="369">
        <v>0.20527081275966008</v>
      </c>
      <c r="U326" s="369">
        <v>2.1607940857023342</v>
      </c>
      <c r="V326" s="369">
        <v>0.1488779621520262</v>
      </c>
      <c r="W326" s="369">
        <v>1.3261678688939915</v>
      </c>
      <c r="X326" s="369">
        <v>0.35630664795812272</v>
      </c>
      <c r="Y326" s="369">
        <v>2.4159024126788049</v>
      </c>
      <c r="Z326" s="369">
        <v>0.35308945987902662</v>
      </c>
      <c r="AA326" s="369">
        <v>1.8994350569571938</v>
      </c>
      <c r="AB326" s="369">
        <v>0.16744581330457198</v>
      </c>
      <c r="AC326" s="373">
        <v>0.21867482969413871</v>
      </c>
      <c r="AD326" s="555">
        <v>17554210000124</v>
      </c>
      <c r="AE326" s="370" t="s">
        <v>1921</v>
      </c>
      <c r="AF326" s="370" t="s">
        <v>1841</v>
      </c>
      <c r="AG326" s="374" t="s">
        <v>719</v>
      </c>
      <c r="AH326" s="374" t="s">
        <v>1802</v>
      </c>
      <c r="AI326" s="374">
        <v>20000</v>
      </c>
      <c r="AJ326" s="374">
        <v>10000</v>
      </c>
      <c r="AK326" s="374">
        <v>30000</v>
      </c>
      <c r="AL326" s="691">
        <v>1.96</v>
      </c>
      <c r="AM326" s="691">
        <v>20</v>
      </c>
      <c r="AN326" s="369" t="s">
        <v>1807</v>
      </c>
      <c r="AO326" s="367" t="s">
        <v>1324</v>
      </c>
      <c r="AP326" s="370" t="s">
        <v>1818</v>
      </c>
      <c r="AQ326" s="376" t="s">
        <v>668</v>
      </c>
      <c r="AR326" s="369">
        <v>4.8937499999999997E-3</v>
      </c>
      <c r="AS326" s="369">
        <v>4.8937499999999997E-3</v>
      </c>
      <c r="AT326" s="369" t="s">
        <v>1421</v>
      </c>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c r="BX326"/>
      <c r="BZ326"/>
    </row>
    <row r="327" spans="2:78" ht="18.75">
      <c r="B327" s="363" t="s">
        <v>1118</v>
      </c>
      <c r="C327" s="364">
        <v>17002861000101</v>
      </c>
      <c r="D327" s="365" t="s">
        <v>14</v>
      </c>
      <c r="E327" s="365" t="s">
        <v>614</v>
      </c>
      <c r="F327" s="365" t="s">
        <v>1421</v>
      </c>
      <c r="G327" s="366" t="s">
        <v>1421</v>
      </c>
      <c r="H327" s="366" t="s">
        <v>1338</v>
      </c>
      <c r="I327" s="366" t="s">
        <v>34</v>
      </c>
      <c r="J327" s="366" t="s">
        <v>608</v>
      </c>
      <c r="K327" s="367" t="s">
        <v>48</v>
      </c>
      <c r="L327" s="368" t="s">
        <v>1421</v>
      </c>
      <c r="M327" s="368" t="s">
        <v>34</v>
      </c>
      <c r="N327" s="367">
        <v>337625</v>
      </c>
      <c r="O327" s="367" t="s">
        <v>1321</v>
      </c>
      <c r="P327" s="371">
        <v>41259</v>
      </c>
      <c r="Q327" s="372">
        <v>186.867876</v>
      </c>
      <c r="R327" s="372">
        <v>252.1167439206348</v>
      </c>
      <c r="S327" s="367">
        <v>1</v>
      </c>
      <c r="T327" s="369">
        <v>0.18100515164813546</v>
      </c>
      <c r="U327" s="369">
        <v>1.9053603184242243</v>
      </c>
      <c r="V327" s="369">
        <v>-2.4235176855003093E-4</v>
      </c>
      <c r="W327" s="369">
        <v>-2.1588092943701687E-3</v>
      </c>
      <c r="X327" s="369">
        <v>5.9935175387893835E-2</v>
      </c>
      <c r="Y327" s="369">
        <v>0.40638460060660536</v>
      </c>
      <c r="Z327" s="369">
        <v>0.14389788178018392</v>
      </c>
      <c r="AA327" s="369">
        <v>0.77409470497592325</v>
      </c>
      <c r="AB327" s="369">
        <v>0.2097795265586001</v>
      </c>
      <c r="AC327" s="373">
        <v>-0.53629699265135555</v>
      </c>
      <c r="AD327" s="555">
        <v>17039320000158</v>
      </c>
      <c r="AE327" s="370" t="s">
        <v>1927</v>
      </c>
      <c r="AF327" s="370" t="s">
        <v>1795</v>
      </c>
      <c r="AG327" s="374" t="s">
        <v>1445</v>
      </c>
      <c r="AH327" s="374" t="s">
        <v>1802</v>
      </c>
      <c r="AI327" s="374">
        <v>50000</v>
      </c>
      <c r="AJ327" s="374">
        <v>5000</v>
      </c>
      <c r="AK327" s="374">
        <v>5000</v>
      </c>
      <c r="AL327" s="691">
        <v>1.93</v>
      </c>
      <c r="AM327" s="691">
        <v>20</v>
      </c>
      <c r="AN327" s="369" t="s">
        <v>1797</v>
      </c>
      <c r="AO327" s="367" t="s">
        <v>1324</v>
      </c>
      <c r="AP327" s="370" t="s">
        <v>1818</v>
      </c>
      <c r="AQ327" s="376" t="s">
        <v>668</v>
      </c>
      <c r="AR327" s="369">
        <v>4.8250000000000003E-3</v>
      </c>
      <c r="AS327" s="369">
        <v>4.8250000000000003E-3</v>
      </c>
      <c r="AT327" s="369" t="s">
        <v>1421</v>
      </c>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c r="BX327"/>
      <c r="BZ327"/>
    </row>
    <row r="328" spans="2:78" ht="18.75">
      <c r="B328" s="363" t="s">
        <v>1534</v>
      </c>
      <c r="C328" s="364">
        <v>17898543000170</v>
      </c>
      <c r="D328" s="365" t="s">
        <v>11</v>
      </c>
      <c r="E328" s="365" t="s">
        <v>620</v>
      </c>
      <c r="F328" s="365" t="s">
        <v>672</v>
      </c>
      <c r="G328" s="366" t="s">
        <v>738</v>
      </c>
      <c r="H328" s="366" t="s">
        <v>34</v>
      </c>
      <c r="I328" s="366" t="s">
        <v>1421</v>
      </c>
      <c r="J328" s="366" t="s">
        <v>608</v>
      </c>
      <c r="K328" s="367" t="s">
        <v>48</v>
      </c>
      <c r="L328" s="368" t="s">
        <v>1421</v>
      </c>
      <c r="M328" s="368" t="s">
        <v>1421</v>
      </c>
      <c r="N328" s="367">
        <v>339423</v>
      </c>
      <c r="O328" s="367" t="s">
        <v>1321</v>
      </c>
      <c r="P328" s="371">
        <v>41411</v>
      </c>
      <c r="Q328" s="372">
        <v>2318.947322</v>
      </c>
      <c r="R328" s="372">
        <v>10906487.350756736</v>
      </c>
      <c r="S328" s="367">
        <v>0</v>
      </c>
      <c r="T328" s="369">
        <v>9.3306085410357786E-2</v>
      </c>
      <c r="U328" s="369">
        <v>0.98219145140131436</v>
      </c>
      <c r="V328" s="369">
        <v>0.11056798027425807</v>
      </c>
      <c r="W328" s="369">
        <v>0.9849120759625476</v>
      </c>
      <c r="X328" s="369">
        <v>0.14325729808124077</v>
      </c>
      <c r="Y328" s="369">
        <v>0.97134211233968737</v>
      </c>
      <c r="Z328" s="369">
        <v>0.17005367752970546</v>
      </c>
      <c r="AA328" s="369">
        <v>0.91479909022229866</v>
      </c>
      <c r="AB328" s="369">
        <v>1.3250091156331613E-3</v>
      </c>
      <c r="AC328" s="373">
        <v>-1.2783286925425554</v>
      </c>
      <c r="AD328" s="555">
        <v>0</v>
      </c>
      <c r="AE328" s="370" t="s">
        <v>1826</v>
      </c>
      <c r="AF328" s="370" t="s">
        <v>1795</v>
      </c>
      <c r="AG328" s="374" t="s">
        <v>1445</v>
      </c>
      <c r="AH328" s="374" t="s">
        <v>1802</v>
      </c>
      <c r="AI328" s="374">
        <v>0</v>
      </c>
      <c r="AJ328" s="374">
        <v>0</v>
      </c>
      <c r="AK328" s="374">
        <v>0</v>
      </c>
      <c r="AL328" s="691">
        <v>0.2</v>
      </c>
      <c r="AM328" s="691">
        <v>0</v>
      </c>
      <c r="AN328" s="369" t="s">
        <v>1803</v>
      </c>
      <c r="AO328" s="367" t="s">
        <v>1324</v>
      </c>
      <c r="AP328" s="370" t="s">
        <v>1804</v>
      </c>
      <c r="AQ328" s="376" t="s">
        <v>1798</v>
      </c>
      <c r="AR328" s="369">
        <v>0</v>
      </c>
      <c r="AS328" s="369">
        <v>0</v>
      </c>
      <c r="AT328" s="369" t="s">
        <v>1421</v>
      </c>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c r="BX328"/>
      <c r="BZ328"/>
    </row>
    <row r="329" spans="2:78" ht="18.75">
      <c r="B329" s="363" t="s">
        <v>212</v>
      </c>
      <c r="C329" s="364">
        <v>11052478000181</v>
      </c>
      <c r="D329" s="365" t="s">
        <v>13</v>
      </c>
      <c r="E329" s="365" t="s">
        <v>616</v>
      </c>
      <c r="F329" s="365" t="s">
        <v>610</v>
      </c>
      <c r="G329" s="366" t="s">
        <v>34</v>
      </c>
      <c r="H329" s="366" t="s">
        <v>865</v>
      </c>
      <c r="I329" s="366" t="s">
        <v>34</v>
      </c>
      <c r="J329" s="366" t="s">
        <v>611</v>
      </c>
      <c r="K329" s="367" t="s">
        <v>48</v>
      </c>
      <c r="L329" s="368" t="s">
        <v>715</v>
      </c>
      <c r="M329" s="368" t="s">
        <v>1418</v>
      </c>
      <c r="N329" s="367">
        <v>340091</v>
      </c>
      <c r="O329" s="367" t="s">
        <v>1321</v>
      </c>
      <c r="P329" s="371">
        <v>40977</v>
      </c>
      <c r="Q329" s="372">
        <v>660.64611500000001</v>
      </c>
      <c r="R329" s="372">
        <v>2123789.7670153258</v>
      </c>
      <c r="S329" s="367">
        <v>3</v>
      </c>
      <c r="T329" s="369">
        <v>0.10412091333940721</v>
      </c>
      <c r="U329" s="369">
        <v>1.0960343105628816</v>
      </c>
      <c r="V329" s="369">
        <v>0.1515461128105049</v>
      </c>
      <c r="W329" s="369">
        <v>1.3499350915338981</v>
      </c>
      <c r="X329" s="369">
        <v>0.21808926654731198</v>
      </c>
      <c r="Y329" s="369">
        <v>1.4787329628857424</v>
      </c>
      <c r="Z329" s="369">
        <v>0.29963513835702726</v>
      </c>
      <c r="AA329" s="369">
        <v>1.6118790016743949</v>
      </c>
      <c r="AB329" s="369">
        <v>5.4875748042438666E-2</v>
      </c>
      <c r="AC329" s="373">
        <v>0.71587790175491761</v>
      </c>
      <c r="AD329" s="555">
        <v>22099965000116</v>
      </c>
      <c r="AE329" s="370" t="s">
        <v>1953</v>
      </c>
      <c r="AF329" s="370" t="s">
        <v>1795</v>
      </c>
      <c r="AG329" s="374" t="s">
        <v>1445</v>
      </c>
      <c r="AH329" s="374" t="s">
        <v>1802</v>
      </c>
      <c r="AI329" s="374">
        <v>50000</v>
      </c>
      <c r="AJ329" s="374">
        <v>20000</v>
      </c>
      <c r="AK329" s="374">
        <v>20000</v>
      </c>
      <c r="AL329" s="691">
        <v>1</v>
      </c>
      <c r="AM329" s="691">
        <v>27.5</v>
      </c>
      <c r="AN329" s="369" t="s">
        <v>1803</v>
      </c>
      <c r="AO329" s="367" t="s">
        <v>1324</v>
      </c>
      <c r="AP329" s="370" t="s">
        <v>1818</v>
      </c>
      <c r="AQ329" s="376" t="s">
        <v>668</v>
      </c>
      <c r="AR329" s="369">
        <v>1.9E-3</v>
      </c>
      <c r="AS329" s="369">
        <v>1.9E-3</v>
      </c>
      <c r="AT329" s="369" t="s">
        <v>1421</v>
      </c>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c r="BX329"/>
      <c r="BZ329"/>
    </row>
    <row r="330" spans="2:78" ht="18.75">
      <c r="B330" s="363" t="s">
        <v>1076</v>
      </c>
      <c r="C330" s="364">
        <v>17321731000131</v>
      </c>
      <c r="D330" s="365" t="s">
        <v>14</v>
      </c>
      <c r="E330" s="365" t="s">
        <v>607</v>
      </c>
      <c r="F330" s="365" t="s">
        <v>1421</v>
      </c>
      <c r="G330" s="366" t="s">
        <v>1421</v>
      </c>
      <c r="H330" s="366" t="s">
        <v>34</v>
      </c>
      <c r="I330" s="366" t="s">
        <v>34</v>
      </c>
      <c r="J330" s="366" t="s">
        <v>608</v>
      </c>
      <c r="K330" s="367" t="s">
        <v>48</v>
      </c>
      <c r="L330" s="368" t="s">
        <v>1421</v>
      </c>
      <c r="M330" s="368" t="s">
        <v>1418</v>
      </c>
      <c r="N330" s="367">
        <v>340944</v>
      </c>
      <c r="O330" s="367" t="s">
        <v>1321</v>
      </c>
      <c r="P330" s="371">
        <v>41466</v>
      </c>
      <c r="Q330" s="372">
        <v>41.606045999999999</v>
      </c>
      <c r="R330" s="372">
        <v>33.527862182539685</v>
      </c>
      <c r="S330" s="367">
        <v>2</v>
      </c>
      <c r="T330" s="369">
        <v>-7.2161629309170361E-2</v>
      </c>
      <c r="U330" s="369">
        <v>-0.75961321402504955</v>
      </c>
      <c r="V330" s="369">
        <v>-0.15468521485455766</v>
      </c>
      <c r="W330" s="369">
        <v>-1.3778974320161732</v>
      </c>
      <c r="X330" s="369">
        <v>-5.3479317180997965E-2</v>
      </c>
      <c r="Y330" s="369">
        <v>-0.36261128481995997</v>
      </c>
      <c r="Z330" s="369">
        <v>-1.0741041379958793E-2</v>
      </c>
      <c r="AA330" s="369">
        <v>-5.7781137257146065E-2</v>
      </c>
      <c r="AB330" s="369">
        <v>0.22900957703400876</v>
      </c>
      <c r="AC330" s="373">
        <v>-1.1656586408155649</v>
      </c>
      <c r="AD330" s="555">
        <v>0</v>
      </c>
      <c r="AE330" s="370" t="s">
        <v>1893</v>
      </c>
      <c r="AF330" s="370" t="s">
        <v>1795</v>
      </c>
      <c r="AG330" s="374" t="s">
        <v>1445</v>
      </c>
      <c r="AH330" s="374" t="s">
        <v>1796</v>
      </c>
      <c r="AI330" s="374">
        <v>1000000</v>
      </c>
      <c r="AJ330" s="374">
        <v>0</v>
      </c>
      <c r="AK330" s="374">
        <v>0</v>
      </c>
      <c r="AL330" s="691">
        <v>2</v>
      </c>
      <c r="AM330" s="691">
        <v>20</v>
      </c>
      <c r="AN330" s="369" t="s">
        <v>1798</v>
      </c>
      <c r="AO330" s="367" t="s">
        <v>1324</v>
      </c>
      <c r="AP330" s="370" t="s">
        <v>1799</v>
      </c>
      <c r="AQ330" s="376" t="s">
        <v>665</v>
      </c>
      <c r="AR330" s="369">
        <v>3.06705E-3</v>
      </c>
      <c r="AS330" s="369">
        <v>3.06705E-3</v>
      </c>
      <c r="AT330" s="369" t="s">
        <v>1421</v>
      </c>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c r="BX330"/>
      <c r="BZ330"/>
    </row>
    <row r="331" spans="2:78" ht="18.75">
      <c r="B331" s="363" t="s">
        <v>589</v>
      </c>
      <c r="C331" s="364">
        <v>10756685000154</v>
      </c>
      <c r="D331" s="365" t="s">
        <v>14</v>
      </c>
      <c r="E331" s="365" t="s">
        <v>607</v>
      </c>
      <c r="F331" s="365" t="s">
        <v>1421</v>
      </c>
      <c r="G331" s="366" t="s">
        <v>1421</v>
      </c>
      <c r="H331" s="366" t="s">
        <v>34</v>
      </c>
      <c r="I331" s="366" t="s">
        <v>34</v>
      </c>
      <c r="J331" s="366" t="s">
        <v>608</v>
      </c>
      <c r="K331" s="367" t="s">
        <v>48</v>
      </c>
      <c r="L331" s="368" t="s">
        <v>1421</v>
      </c>
      <c r="M331" s="368" t="s">
        <v>34</v>
      </c>
      <c r="N331" s="367">
        <v>342084</v>
      </c>
      <c r="O331" s="367" t="s">
        <v>1321</v>
      </c>
      <c r="P331" s="371">
        <v>41418</v>
      </c>
      <c r="Q331" s="372">
        <v>83.603189</v>
      </c>
      <c r="R331" s="372">
        <v>81.939754087301594</v>
      </c>
      <c r="S331" s="367">
        <v>2</v>
      </c>
      <c r="T331" s="369">
        <v>5.3896014812315318E-2</v>
      </c>
      <c r="U331" s="369">
        <v>0.56733925531697793</v>
      </c>
      <c r="V331" s="369">
        <v>-8.0140102483365783E-2</v>
      </c>
      <c r="W331" s="369">
        <v>-0.71386810638088005</v>
      </c>
      <c r="X331" s="369">
        <v>0.10603676325637101</v>
      </c>
      <c r="Y331" s="369">
        <v>0.71897191268187211</v>
      </c>
      <c r="Z331" s="369">
        <v>9.2334960225348928E-2</v>
      </c>
      <c r="AA331" s="369">
        <v>0.49671338389671832</v>
      </c>
      <c r="AB331" s="369">
        <v>0.25850702879268272</v>
      </c>
      <c r="AC331" s="373">
        <v>-0.74428103880425034</v>
      </c>
      <c r="AD331" s="555">
        <v>0</v>
      </c>
      <c r="AE331" s="370" t="s">
        <v>1954</v>
      </c>
      <c r="AF331" s="370" t="s">
        <v>1813</v>
      </c>
      <c r="AG331" s="374" t="s">
        <v>741</v>
      </c>
      <c r="AH331" s="374" t="s">
        <v>1802</v>
      </c>
      <c r="AI331" s="374">
        <v>5000</v>
      </c>
      <c r="AJ331" s="374">
        <v>1000</v>
      </c>
      <c r="AK331" s="374">
        <v>1000</v>
      </c>
      <c r="AL331" s="691">
        <v>3</v>
      </c>
      <c r="AM331" s="691">
        <v>20</v>
      </c>
      <c r="AN331" s="369" t="s">
        <v>666</v>
      </c>
      <c r="AO331" s="367" t="s">
        <v>1324</v>
      </c>
      <c r="AP331" s="370" t="s">
        <v>1799</v>
      </c>
      <c r="AQ331" s="376" t="s">
        <v>665</v>
      </c>
      <c r="AR331" s="369">
        <v>0.01</v>
      </c>
      <c r="AS331" s="369">
        <v>0.01</v>
      </c>
      <c r="AT331" s="369" t="s">
        <v>1421</v>
      </c>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c r="BX331"/>
      <c r="BZ331"/>
    </row>
    <row r="332" spans="2:78" ht="18.75">
      <c r="B332" s="363" t="s">
        <v>232</v>
      </c>
      <c r="C332" s="364">
        <v>18391138000124</v>
      </c>
      <c r="D332" s="365" t="s">
        <v>13</v>
      </c>
      <c r="E332" s="365" t="s">
        <v>616</v>
      </c>
      <c r="F332" s="365" t="s">
        <v>617</v>
      </c>
      <c r="G332" s="366" t="s">
        <v>34</v>
      </c>
      <c r="H332" s="366" t="s">
        <v>1338</v>
      </c>
      <c r="I332" s="366" t="s">
        <v>34</v>
      </c>
      <c r="J332" s="366" t="s">
        <v>608</v>
      </c>
      <c r="K332" s="367" t="s">
        <v>48</v>
      </c>
      <c r="L332" s="368" t="s">
        <v>1421</v>
      </c>
      <c r="M332" s="368" t="s">
        <v>34</v>
      </c>
      <c r="N332" s="367">
        <v>342092</v>
      </c>
      <c r="O332" s="367" t="s">
        <v>1324</v>
      </c>
      <c r="P332" s="371">
        <v>41488</v>
      </c>
      <c r="Q332" s="372">
        <v>798.458212</v>
      </c>
      <c r="R332" s="372">
        <v>631.72110356349197</v>
      </c>
      <c r="S332" s="367">
        <v>1</v>
      </c>
      <c r="T332" s="369">
        <v>0.26092067723592671</v>
      </c>
      <c r="U332" s="369">
        <v>2.7465953324253394</v>
      </c>
      <c r="V332" s="369">
        <v>0.25953236971255178</v>
      </c>
      <c r="W332" s="369">
        <v>2.3118498176327842</v>
      </c>
      <c r="X332" s="369">
        <v>0.32278458245615305</v>
      </c>
      <c r="Y332" s="369">
        <v>2.1886093228970394</v>
      </c>
      <c r="Z332" s="369">
        <v>0.43019352824998225</v>
      </c>
      <c r="AA332" s="369">
        <v>2.3142142762179292</v>
      </c>
      <c r="AB332" s="369">
        <v>0.10215274504127241</v>
      </c>
      <c r="AC332" s="373">
        <v>1.441670433901685</v>
      </c>
      <c r="AD332" s="555">
        <v>13962959000150</v>
      </c>
      <c r="AE332" s="370" t="s">
        <v>1921</v>
      </c>
      <c r="AF332" s="370" t="s">
        <v>1841</v>
      </c>
      <c r="AG332" s="374" t="s">
        <v>719</v>
      </c>
      <c r="AH332" s="374" t="s">
        <v>1802</v>
      </c>
      <c r="AI332" s="374">
        <v>1000</v>
      </c>
      <c r="AJ332" s="374">
        <v>100</v>
      </c>
      <c r="AK332" s="374">
        <v>1000</v>
      </c>
      <c r="AL332" s="691">
        <v>1.96</v>
      </c>
      <c r="AM332" s="691">
        <v>20</v>
      </c>
      <c r="AN332" s="369" t="s">
        <v>1803</v>
      </c>
      <c r="AO332" s="367" t="s">
        <v>1324</v>
      </c>
      <c r="AP332" s="370" t="s">
        <v>1818</v>
      </c>
      <c r="AQ332" s="376" t="s">
        <v>691</v>
      </c>
      <c r="AR332" s="369">
        <v>4.8937499999999997E-3</v>
      </c>
      <c r="AS332" s="369">
        <v>4.8937499999999997E-3</v>
      </c>
      <c r="AT332" s="369" t="s">
        <v>1421</v>
      </c>
      <c r="AW332" s="198"/>
      <c r="AX332" s="198"/>
      <c r="AY332" s="184"/>
      <c r="AZ332" s="184"/>
      <c r="BA332" s="184"/>
      <c r="BB332" s="186"/>
      <c r="BC332" s="184"/>
      <c r="BD332" s="184"/>
      <c r="BE332" s="184"/>
      <c r="BF332" s="184"/>
      <c r="BG332" s="186"/>
      <c r="BH332" s="186"/>
      <c r="BI332" s="199"/>
      <c r="BJ332" s="199"/>
      <c r="BK332" s="199"/>
      <c r="BL332" s="186"/>
      <c r="BM332" s="186"/>
      <c r="BN332" s="186"/>
      <c r="BO332" s="186"/>
      <c r="BP332" s="186"/>
      <c r="BQ332" s="186"/>
      <c r="BR332" s="186"/>
      <c r="BS332" s="186"/>
      <c r="BT332" s="187"/>
      <c r="BU332" s="188"/>
      <c r="BV332" s="189"/>
      <c r="BW332" s="185"/>
      <c r="BX332"/>
      <c r="BZ332"/>
    </row>
    <row r="333" spans="2:78" ht="18.75">
      <c r="B333" s="363" t="s">
        <v>343</v>
      </c>
      <c r="C333" s="364">
        <v>17787909000134</v>
      </c>
      <c r="D333" s="365" t="s">
        <v>14</v>
      </c>
      <c r="E333" s="365" t="s">
        <v>607</v>
      </c>
      <c r="F333" s="365" t="s">
        <v>1421</v>
      </c>
      <c r="G333" s="366" t="s">
        <v>1421</v>
      </c>
      <c r="H333" s="366" t="s">
        <v>34</v>
      </c>
      <c r="I333" s="366" t="s">
        <v>34</v>
      </c>
      <c r="J333" s="366" t="s">
        <v>608</v>
      </c>
      <c r="K333" s="367" t="s">
        <v>48</v>
      </c>
      <c r="L333" s="368" t="s">
        <v>1421</v>
      </c>
      <c r="M333" s="368" t="s">
        <v>34</v>
      </c>
      <c r="N333" s="367">
        <v>342106</v>
      </c>
      <c r="O333" s="367" t="s">
        <v>1321</v>
      </c>
      <c r="P333" s="371">
        <v>41488</v>
      </c>
      <c r="Q333" s="372">
        <v>72.416512999999995</v>
      </c>
      <c r="R333" s="372">
        <v>103.1715022817461</v>
      </c>
      <c r="S333" s="367">
        <v>2</v>
      </c>
      <c r="T333" s="369">
        <v>6.6847767805835456E-3</v>
      </c>
      <c r="U333" s="369">
        <v>7.0367656938336257E-2</v>
      </c>
      <c r="V333" s="369">
        <v>-0.11255349410001647</v>
      </c>
      <c r="W333" s="369">
        <v>-1.0025985394317127</v>
      </c>
      <c r="X333" s="369">
        <v>-6.3862878893915398E-2</v>
      </c>
      <c r="Y333" s="369">
        <v>-0.43301601046343113</v>
      </c>
      <c r="Z333" s="369">
        <v>-6.8472583955974553E-2</v>
      </c>
      <c r="AA333" s="369">
        <v>-0.36834638578841428</v>
      </c>
      <c r="AB333" s="369">
        <v>0.24429220685332206</v>
      </c>
      <c r="AC333" s="373">
        <v>-0.9202719744541521</v>
      </c>
      <c r="AD333" s="555">
        <v>26470606000184</v>
      </c>
      <c r="AE333" s="370" t="s">
        <v>1843</v>
      </c>
      <c r="AF333" s="370" t="s">
        <v>1839</v>
      </c>
      <c r="AG333" s="374" t="s">
        <v>59</v>
      </c>
      <c r="AH333" s="374" t="s">
        <v>1802</v>
      </c>
      <c r="AI333" s="374">
        <v>20000</v>
      </c>
      <c r="AJ333" s="374">
        <v>0</v>
      </c>
      <c r="AK333" s="374">
        <v>0</v>
      </c>
      <c r="AL333" s="691">
        <v>0</v>
      </c>
      <c r="AM333" s="691">
        <v>10</v>
      </c>
      <c r="AN333" s="369" t="s">
        <v>666</v>
      </c>
      <c r="AO333" s="367" t="s">
        <v>1324</v>
      </c>
      <c r="AP333" s="370" t="s">
        <v>1799</v>
      </c>
      <c r="AQ333" s="376" t="s">
        <v>659</v>
      </c>
      <c r="AR333" s="369">
        <v>5.3333333333333297E-3</v>
      </c>
      <c r="AS333" s="369">
        <v>5.3333333333333297E-3</v>
      </c>
      <c r="AT333" s="369" t="s">
        <v>1421</v>
      </c>
      <c r="AW333" s="198"/>
      <c r="AX333" s="198"/>
      <c r="AY333" s="184"/>
      <c r="AZ333" s="184"/>
      <c r="BA333" s="184"/>
      <c r="BB333" s="186"/>
      <c r="BC333" s="184"/>
      <c r="BD333" s="184"/>
      <c r="BE333" s="184"/>
      <c r="BF333" s="184"/>
      <c r="BG333" s="186"/>
      <c r="BH333" s="186"/>
      <c r="BI333" s="199"/>
      <c r="BJ333" s="199"/>
      <c r="BK333" s="199"/>
      <c r="BL333" s="218"/>
      <c r="BM333" s="186"/>
      <c r="BN333" s="186"/>
      <c r="BO333" s="186"/>
      <c r="BP333" s="186"/>
      <c r="BQ333" s="186"/>
      <c r="BR333" s="186"/>
      <c r="BS333" s="186"/>
      <c r="BT333" s="187"/>
      <c r="BU333" s="188"/>
      <c r="BV333" s="189"/>
      <c r="BW333" s="185"/>
      <c r="BX333"/>
      <c r="BZ333"/>
    </row>
    <row r="334" spans="2:78" ht="18.75">
      <c r="B334" s="363" t="s">
        <v>370</v>
      </c>
      <c r="C334" s="364">
        <v>17898650000107</v>
      </c>
      <c r="D334" s="365" t="s">
        <v>14</v>
      </c>
      <c r="E334" s="365" t="s">
        <v>607</v>
      </c>
      <c r="F334" s="365" t="s">
        <v>1421</v>
      </c>
      <c r="G334" s="366" t="s">
        <v>1421</v>
      </c>
      <c r="H334" s="366" t="s">
        <v>34</v>
      </c>
      <c r="I334" s="366" t="s">
        <v>34</v>
      </c>
      <c r="J334" s="366" t="s">
        <v>608</v>
      </c>
      <c r="K334" s="367" t="s">
        <v>48</v>
      </c>
      <c r="L334" s="368" t="s">
        <v>1421</v>
      </c>
      <c r="M334" s="368" t="s">
        <v>34</v>
      </c>
      <c r="N334" s="367">
        <v>342191</v>
      </c>
      <c r="O334" s="367" t="s">
        <v>1321</v>
      </c>
      <c r="P334" s="371">
        <v>41481</v>
      </c>
      <c r="Q334" s="372">
        <v>501.23347200000001</v>
      </c>
      <c r="R334" s="372">
        <v>498.36976166269829</v>
      </c>
      <c r="S334" s="367">
        <v>2</v>
      </c>
      <c r="T334" s="369">
        <v>0.11250112612962426</v>
      </c>
      <c r="U334" s="369">
        <v>1.1842490644803301</v>
      </c>
      <c r="V334" s="369">
        <v>-4.0534880377092075E-2</v>
      </c>
      <c r="W334" s="369">
        <v>-0.3610746355506147</v>
      </c>
      <c r="X334" s="369">
        <v>1.3652311857311084E-2</v>
      </c>
      <c r="Y334" s="369">
        <v>9.2568166616407904E-2</v>
      </c>
      <c r="Z334" s="369">
        <v>7.9513467889416711E-2</v>
      </c>
      <c r="AA334" s="369">
        <v>0.42774051783121325</v>
      </c>
      <c r="AB334" s="369">
        <v>0.20482740606589864</v>
      </c>
      <c r="AC334" s="373">
        <v>-0.74597760503096711</v>
      </c>
      <c r="AD334" s="555">
        <v>0</v>
      </c>
      <c r="AE334" s="370" t="s">
        <v>1847</v>
      </c>
      <c r="AF334" s="370" t="s">
        <v>1795</v>
      </c>
      <c r="AG334" s="374" t="s">
        <v>1445</v>
      </c>
      <c r="AH334" s="374" t="s">
        <v>1802</v>
      </c>
      <c r="AI334" s="374">
        <v>20000</v>
      </c>
      <c r="AJ334" s="374">
        <v>5000</v>
      </c>
      <c r="AK334" s="374">
        <v>5000</v>
      </c>
      <c r="AL334" s="691">
        <v>3</v>
      </c>
      <c r="AM334" s="691">
        <v>0</v>
      </c>
      <c r="AN334" s="369" t="s">
        <v>1846</v>
      </c>
      <c r="AO334" s="367" t="s">
        <v>1324</v>
      </c>
      <c r="AP334" s="370" t="s">
        <v>1799</v>
      </c>
      <c r="AQ334" s="376" t="s">
        <v>659</v>
      </c>
      <c r="AR334" s="369">
        <v>6.0000000000000001E-3</v>
      </c>
      <c r="AS334" s="369">
        <v>6.0000000000000001E-3</v>
      </c>
      <c r="AT334" s="369" t="s">
        <v>1421</v>
      </c>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c r="BX334"/>
      <c r="BZ334"/>
    </row>
    <row r="335" spans="2:78" ht="18.75">
      <c r="B335" s="363" t="s">
        <v>1737</v>
      </c>
      <c r="C335" s="364">
        <v>18239849000188</v>
      </c>
      <c r="D335" s="365" t="s">
        <v>13</v>
      </c>
      <c r="E335" s="365" t="s">
        <v>616</v>
      </c>
      <c r="F335" s="365" t="s">
        <v>619</v>
      </c>
      <c r="G335" s="366" t="s">
        <v>34</v>
      </c>
      <c r="H335" s="366" t="s">
        <v>1338</v>
      </c>
      <c r="I335" s="366" t="s">
        <v>34</v>
      </c>
      <c r="J335" s="366" t="s">
        <v>611</v>
      </c>
      <c r="K335" s="367" t="s">
        <v>48</v>
      </c>
      <c r="L335" s="368" t="s">
        <v>1421</v>
      </c>
      <c r="M335" s="368" t="s">
        <v>1421</v>
      </c>
      <c r="N335" s="367">
        <v>342319</v>
      </c>
      <c r="O335" s="367" t="s">
        <v>1324</v>
      </c>
      <c r="P335" s="371">
        <v>41472</v>
      </c>
      <c r="Q335" s="372">
        <v>6.0045909999999996</v>
      </c>
      <c r="R335" s="372">
        <v>7.3237909754601223</v>
      </c>
      <c r="S335" s="367">
        <v>3</v>
      </c>
      <c r="T335" s="369">
        <v>-5.6286582422638842E-3</v>
      </c>
      <c r="U335" s="369">
        <v>-5.9250369191862301E-2</v>
      </c>
      <c r="V335" s="369">
        <v>-9.2522706179575254E-3</v>
      </c>
      <c r="W335" s="369">
        <v>-8.2416926121796949E-2</v>
      </c>
      <c r="X335" s="369">
        <v>7.1427711677982675E-3</v>
      </c>
      <c r="Y335" s="369">
        <v>4.8430862001554886E-2</v>
      </c>
      <c r="Z335" s="369">
        <v>0.31110462858161747</v>
      </c>
      <c r="AA335" s="369">
        <v>1.6735788094949924</v>
      </c>
      <c r="AB335" s="369">
        <v>0.11429609238266403</v>
      </c>
      <c r="AC335" s="373">
        <v>-1.0631513775272396</v>
      </c>
      <c r="AD335" s="555">
        <v>22188059000198</v>
      </c>
      <c r="AE335" s="370" t="s">
        <v>1821</v>
      </c>
      <c r="AF335" s="370" t="s">
        <v>1839</v>
      </c>
      <c r="AG335" s="374" t="s">
        <v>59</v>
      </c>
      <c r="AH335" s="374" t="s">
        <v>1877</v>
      </c>
      <c r="AI335" s="374">
        <v>1000000</v>
      </c>
      <c r="AJ335" s="374">
        <v>100000</v>
      </c>
      <c r="AK335" s="374">
        <v>1000000</v>
      </c>
      <c r="AL335" s="691">
        <v>0</v>
      </c>
      <c r="AM335" s="691">
        <v>0</v>
      </c>
      <c r="AN335" s="369" t="s">
        <v>1803</v>
      </c>
      <c r="AO335" s="367" t="s">
        <v>1324</v>
      </c>
      <c r="AP335" s="370" t="s">
        <v>1818</v>
      </c>
      <c r="AQ335" s="376" t="s">
        <v>1798</v>
      </c>
      <c r="AR335" s="369">
        <v>0</v>
      </c>
      <c r="AS335" s="369">
        <v>0</v>
      </c>
      <c r="AT335" s="369" t="s">
        <v>1421</v>
      </c>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c r="BX335"/>
      <c r="BZ335"/>
    </row>
    <row r="336" spans="2:78" ht="18.75">
      <c r="B336" s="363" t="s">
        <v>1650</v>
      </c>
      <c r="C336" s="364">
        <v>18205277000116</v>
      </c>
      <c r="D336" s="365" t="s">
        <v>14</v>
      </c>
      <c r="E336" s="365" t="s">
        <v>1421</v>
      </c>
      <c r="F336" s="365" t="s">
        <v>1421</v>
      </c>
      <c r="G336" s="366" t="s">
        <v>1421</v>
      </c>
      <c r="H336" s="366" t="s">
        <v>34</v>
      </c>
      <c r="I336" s="366" t="s">
        <v>1421</v>
      </c>
      <c r="J336" s="366" t="s">
        <v>1421</v>
      </c>
      <c r="K336" s="367" t="s">
        <v>48</v>
      </c>
      <c r="L336" s="368" t="s">
        <v>1421</v>
      </c>
      <c r="M336" s="368" t="s">
        <v>1421</v>
      </c>
      <c r="N336" s="367">
        <v>342823</v>
      </c>
      <c r="O336" s="367" t="s">
        <v>1324</v>
      </c>
      <c r="P336" s="371">
        <v>41480</v>
      </c>
      <c r="Q336" s="372">
        <v>13.665114000000001</v>
      </c>
      <c r="R336" s="372">
        <v>19.512738408906877</v>
      </c>
      <c r="S336" s="367">
        <v>3</v>
      </c>
      <c r="T336" s="369">
        <v>0.1484856403842949</v>
      </c>
      <c r="U336" s="369">
        <v>1.5630419602311874</v>
      </c>
      <c r="V336" s="369">
        <v>3.1044657827873134E-2</v>
      </c>
      <c r="W336" s="369">
        <v>0.27653809279101127</v>
      </c>
      <c r="X336" s="369">
        <v>-2.6442179921939868E-2</v>
      </c>
      <c r="Y336" s="369">
        <v>-0.1792886173636864</v>
      </c>
      <c r="Z336" s="369">
        <v>-7.0433279864006715E-2</v>
      </c>
      <c r="AA336" s="369">
        <v>-0.37889389560370235</v>
      </c>
      <c r="AB336" s="369">
        <v>0.14678540310940569</v>
      </c>
      <c r="AC336" s="373">
        <v>-0.55330515089599552</v>
      </c>
      <c r="AD336" s="555">
        <v>34284218000137</v>
      </c>
      <c r="AE336" s="370" t="s">
        <v>1889</v>
      </c>
      <c r="AF336" s="370" t="s">
        <v>1890</v>
      </c>
      <c r="AG336" s="374" t="s">
        <v>1448</v>
      </c>
      <c r="AH336" s="374" t="s">
        <v>1796</v>
      </c>
      <c r="AI336" s="374">
        <v>20000</v>
      </c>
      <c r="AJ336" s="374">
        <v>5000</v>
      </c>
      <c r="AK336" s="374">
        <v>0</v>
      </c>
      <c r="AL336" s="691">
        <v>0</v>
      </c>
      <c r="AM336" s="691">
        <v>0</v>
      </c>
      <c r="AN336" s="369" t="s">
        <v>1807</v>
      </c>
      <c r="AO336" s="367" t="s">
        <v>1324</v>
      </c>
      <c r="AP336" s="370" t="s">
        <v>1799</v>
      </c>
      <c r="AQ336" s="376" t="s">
        <v>1798</v>
      </c>
      <c r="AR336" s="369">
        <v>0</v>
      </c>
      <c r="AS336" s="369">
        <v>0</v>
      </c>
      <c r="AT336" s="369" t="s">
        <v>1421</v>
      </c>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c r="BX336"/>
      <c r="BZ336"/>
    </row>
    <row r="337" spans="2:78" ht="18.75">
      <c r="B337" s="363" t="s">
        <v>1614</v>
      </c>
      <c r="C337" s="364">
        <v>18197429000186</v>
      </c>
      <c r="D337" s="365" t="s">
        <v>13</v>
      </c>
      <c r="E337" s="365" t="s">
        <v>615</v>
      </c>
      <c r="F337" s="365" t="s">
        <v>619</v>
      </c>
      <c r="G337" s="366" t="s">
        <v>1421</v>
      </c>
      <c r="H337" s="366" t="s">
        <v>34</v>
      </c>
      <c r="I337" s="366" t="s">
        <v>1421</v>
      </c>
      <c r="J337" s="366" t="s">
        <v>611</v>
      </c>
      <c r="K337" s="367" t="s">
        <v>48</v>
      </c>
      <c r="L337" s="368" t="s">
        <v>1421</v>
      </c>
      <c r="M337" s="368" t="s">
        <v>1421</v>
      </c>
      <c r="N337" s="367">
        <v>343889</v>
      </c>
      <c r="O337" s="367" t="s">
        <v>1321</v>
      </c>
      <c r="P337" s="371">
        <v>41496</v>
      </c>
      <c r="Q337" s="372">
        <v>11.600453</v>
      </c>
      <c r="R337" s="372">
        <v>15.748848142857149</v>
      </c>
      <c r="S337" s="367">
        <v>3</v>
      </c>
      <c r="T337" s="369">
        <v>8.1088723595141854E-3</v>
      </c>
      <c r="U337" s="369">
        <v>8.5358474498117926E-2</v>
      </c>
      <c r="V337" s="369">
        <v>2.1590198873641997E-2</v>
      </c>
      <c r="W337" s="369">
        <v>0.19232012324307318</v>
      </c>
      <c r="X337" s="369">
        <v>2.4981281103362507E-2</v>
      </c>
      <c r="Y337" s="369">
        <v>0.16938313566496863</v>
      </c>
      <c r="Z337" s="369">
        <v>0.53526467026909974</v>
      </c>
      <c r="AA337" s="369">
        <v>2.8794416004603955</v>
      </c>
      <c r="AB337" s="369">
        <v>0.16576247672828304</v>
      </c>
      <c r="AC337" s="373">
        <v>-0.54699700656402928</v>
      </c>
      <c r="AD337" s="555">
        <v>15212548000172</v>
      </c>
      <c r="AE337" s="370" t="s">
        <v>1821</v>
      </c>
      <c r="AF337" s="370" t="s">
        <v>1801</v>
      </c>
      <c r="AG337" s="374" t="s">
        <v>59</v>
      </c>
      <c r="AH337" s="374" t="s">
        <v>1877</v>
      </c>
      <c r="AI337" s="374">
        <v>500000</v>
      </c>
      <c r="AJ337" s="374">
        <v>100000</v>
      </c>
      <c r="AK337" s="374">
        <v>500000</v>
      </c>
      <c r="AL337" s="691">
        <v>0</v>
      </c>
      <c r="AM337" s="691">
        <v>0</v>
      </c>
      <c r="AN337" s="369" t="s">
        <v>1807</v>
      </c>
      <c r="AO337" s="367" t="s">
        <v>1324</v>
      </c>
      <c r="AP337" s="370" t="s">
        <v>1818</v>
      </c>
      <c r="AQ337" s="376" t="s">
        <v>1798</v>
      </c>
      <c r="AR337" s="369">
        <v>0</v>
      </c>
      <c r="AS337" s="369">
        <v>0</v>
      </c>
      <c r="AT337" s="369" t="s">
        <v>1421</v>
      </c>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c r="BX337"/>
      <c r="BZ337"/>
    </row>
    <row r="338" spans="2:78" ht="18.75">
      <c r="B338" s="363" t="s">
        <v>959</v>
      </c>
      <c r="C338" s="364">
        <v>18391171000154</v>
      </c>
      <c r="D338" s="365" t="s">
        <v>13</v>
      </c>
      <c r="E338" s="365" t="s">
        <v>615</v>
      </c>
      <c r="F338" s="365" t="s">
        <v>619</v>
      </c>
      <c r="G338" s="366" t="s">
        <v>34</v>
      </c>
      <c r="H338" s="366" t="s">
        <v>1338</v>
      </c>
      <c r="I338" s="366" t="s">
        <v>34</v>
      </c>
      <c r="J338" s="366" t="s">
        <v>611</v>
      </c>
      <c r="K338" s="367" t="s">
        <v>49</v>
      </c>
      <c r="L338" s="368" t="s">
        <v>1339</v>
      </c>
      <c r="M338" s="368" t="s">
        <v>34</v>
      </c>
      <c r="N338" s="367">
        <v>344095</v>
      </c>
      <c r="O338" s="367" t="s">
        <v>1324</v>
      </c>
      <c r="P338" s="371">
        <v>41502</v>
      </c>
      <c r="Q338" s="372">
        <v>32.650263000000002</v>
      </c>
      <c r="R338" s="372">
        <v>37.009795269841234</v>
      </c>
      <c r="S338" s="367">
        <v>1</v>
      </c>
      <c r="T338" s="369">
        <v>8.0246493702598176E-3</v>
      </c>
      <c r="U338" s="369">
        <v>8.4471896739622424E-2</v>
      </c>
      <c r="V338" s="369">
        <v>3.464368448550692E-3</v>
      </c>
      <c r="W338" s="369">
        <v>3.0859732737250706E-2</v>
      </c>
      <c r="X338" s="369">
        <v>3.3706192594401996E-2</v>
      </c>
      <c r="Y338" s="369">
        <v>0.22854154554142067</v>
      </c>
      <c r="Z338" s="369">
        <v>0.56654351338663189</v>
      </c>
      <c r="AA338" s="369">
        <v>3.0477052783930652</v>
      </c>
      <c r="AB338" s="369">
        <v>0.19021328076955163</v>
      </c>
      <c r="AC338" s="373">
        <v>-0.57197588178878311</v>
      </c>
      <c r="AD338" s="555">
        <v>18391155000161</v>
      </c>
      <c r="AE338" s="370" t="s">
        <v>1876</v>
      </c>
      <c r="AF338" s="370" t="s">
        <v>1841</v>
      </c>
      <c r="AG338" s="374" t="s">
        <v>719</v>
      </c>
      <c r="AH338" s="374" t="s">
        <v>1796</v>
      </c>
      <c r="AI338" s="374">
        <v>50000</v>
      </c>
      <c r="AJ338" s="374">
        <v>25000</v>
      </c>
      <c r="AK338" s="374">
        <v>50000</v>
      </c>
      <c r="AL338" s="691">
        <v>1.98</v>
      </c>
      <c r="AM338" s="691">
        <v>20</v>
      </c>
      <c r="AN338" s="369" t="s">
        <v>1807</v>
      </c>
      <c r="AO338" s="367" t="s">
        <v>1324</v>
      </c>
      <c r="AP338" s="370" t="s">
        <v>1818</v>
      </c>
      <c r="AQ338" s="376" t="s">
        <v>668</v>
      </c>
      <c r="AR338" s="369">
        <v>3.9500000000000004E-3</v>
      </c>
      <c r="AS338" s="369">
        <v>3.9500000000000004E-3</v>
      </c>
      <c r="AT338" s="369" t="s">
        <v>1421</v>
      </c>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c r="BX338"/>
      <c r="BZ338"/>
    </row>
    <row r="339" spans="2:78" ht="18.75">
      <c r="B339" s="363" t="s">
        <v>180</v>
      </c>
      <c r="C339" s="364">
        <v>18558694000142</v>
      </c>
      <c r="D339" s="365" t="s">
        <v>14</v>
      </c>
      <c r="E339" s="365" t="s">
        <v>614</v>
      </c>
      <c r="F339" s="365" t="s">
        <v>1421</v>
      </c>
      <c r="G339" s="366" t="s">
        <v>1421</v>
      </c>
      <c r="H339" s="366" t="s">
        <v>1338</v>
      </c>
      <c r="I339" s="366" t="s">
        <v>34</v>
      </c>
      <c r="J339" s="366" t="s">
        <v>608</v>
      </c>
      <c r="K339" s="367" t="s">
        <v>48</v>
      </c>
      <c r="L339" s="368" t="s">
        <v>1421</v>
      </c>
      <c r="M339" s="368" t="s">
        <v>34</v>
      </c>
      <c r="N339" s="367">
        <v>344435</v>
      </c>
      <c r="O339" s="367" t="s">
        <v>1321</v>
      </c>
      <c r="P339" s="371">
        <v>41469</v>
      </c>
      <c r="Q339" s="372">
        <v>86.398674</v>
      </c>
      <c r="R339" s="372">
        <v>85.899057357429669</v>
      </c>
      <c r="S339" s="367">
        <v>3</v>
      </c>
      <c r="T339" s="369">
        <v>2.7376920580150843E-2</v>
      </c>
      <c r="U339" s="369">
        <v>0.28818460490822301</v>
      </c>
      <c r="V339" s="369">
        <v>-2.5709671907835352E-2</v>
      </c>
      <c r="W339" s="369">
        <v>-0.2290153647398894</v>
      </c>
      <c r="X339" s="369">
        <v>8.7938764011161519E-2</v>
      </c>
      <c r="Y339" s="369">
        <v>0.59626019710843825</v>
      </c>
      <c r="Z339" s="369">
        <v>0.37701641697924648</v>
      </c>
      <c r="AA339" s="369">
        <v>2.028149465872259</v>
      </c>
      <c r="AB339" s="369">
        <v>0.1971150559889519</v>
      </c>
      <c r="AC339" s="373">
        <v>-0.69995388561399841</v>
      </c>
      <c r="AD339" s="555">
        <v>0</v>
      </c>
      <c r="AE339" s="370" t="s">
        <v>1955</v>
      </c>
      <c r="AF339" s="370" t="s">
        <v>1813</v>
      </c>
      <c r="AG339" s="374" t="s">
        <v>741</v>
      </c>
      <c r="AH339" s="374" t="s">
        <v>1802</v>
      </c>
      <c r="AI339" s="374">
        <v>1000</v>
      </c>
      <c r="AJ339" s="374">
        <v>0</v>
      </c>
      <c r="AK339" s="374">
        <v>1000</v>
      </c>
      <c r="AL339" s="691">
        <v>2</v>
      </c>
      <c r="AM339" s="691">
        <v>20</v>
      </c>
      <c r="AN339" s="369" t="s">
        <v>666</v>
      </c>
      <c r="AO339" s="367" t="s">
        <v>1324</v>
      </c>
      <c r="AP339" s="370" t="s">
        <v>1799</v>
      </c>
      <c r="AQ339" s="376" t="s">
        <v>659</v>
      </c>
      <c r="AR339" s="369">
        <v>4.0000000000000001E-3</v>
      </c>
      <c r="AS339" s="369">
        <v>4.0000000000000001E-3</v>
      </c>
      <c r="AT339" s="369" t="s">
        <v>1421</v>
      </c>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c r="BX339"/>
      <c r="BZ339"/>
    </row>
    <row r="340" spans="2:78" ht="18.75">
      <c r="B340" s="363" t="s">
        <v>1055</v>
      </c>
      <c r="C340" s="364">
        <v>18323970000193</v>
      </c>
      <c r="D340" s="365" t="s">
        <v>14</v>
      </c>
      <c r="E340" s="365" t="s">
        <v>607</v>
      </c>
      <c r="F340" s="365" t="s">
        <v>1421</v>
      </c>
      <c r="G340" s="366" t="s">
        <v>1421</v>
      </c>
      <c r="H340" s="366" t="s">
        <v>34</v>
      </c>
      <c r="I340" s="366" t="s">
        <v>34</v>
      </c>
      <c r="J340" s="366" t="s">
        <v>611</v>
      </c>
      <c r="K340" s="367" t="s">
        <v>1798</v>
      </c>
      <c r="L340" s="368" t="s">
        <v>1421</v>
      </c>
      <c r="M340" s="368" t="s">
        <v>1418</v>
      </c>
      <c r="N340" s="367">
        <v>344788</v>
      </c>
      <c r="O340" s="367" t="s">
        <v>1324</v>
      </c>
      <c r="P340" s="371">
        <v>41487</v>
      </c>
      <c r="Q340" s="372">
        <v>56.630119999999998</v>
      </c>
      <c r="R340" s="372">
        <v>77.786081068273148</v>
      </c>
      <c r="S340" s="367">
        <v>3</v>
      </c>
      <c r="T340" s="369">
        <v>-0.35565728337345237</v>
      </c>
      <c r="U340" s="369">
        <v>-3.7438452360497569</v>
      </c>
      <c r="V340" s="369">
        <v>-0.34051614359285354</v>
      </c>
      <c r="W340" s="369">
        <v>-3.0332331390417879</v>
      </c>
      <c r="X340" s="369">
        <v>-0.21092203499931883</v>
      </c>
      <c r="Y340" s="369">
        <v>-1.4301362496662366</v>
      </c>
      <c r="Z340" s="369">
        <v>0.28595427658178818</v>
      </c>
      <c r="AA340" s="369">
        <v>1.5382831813002102</v>
      </c>
      <c r="AB340" s="369">
        <v>0.19996715985505517</v>
      </c>
      <c r="AC340" s="373">
        <v>-2.2642613985501363</v>
      </c>
      <c r="AD340" s="555">
        <v>17690766000148</v>
      </c>
      <c r="AE340" s="370" t="s">
        <v>1956</v>
      </c>
      <c r="AF340" s="370" t="s">
        <v>1795</v>
      </c>
      <c r="AG340" s="374" t="s">
        <v>1445</v>
      </c>
      <c r="AH340" s="374" t="s">
        <v>1877</v>
      </c>
      <c r="AI340" s="374">
        <v>25000</v>
      </c>
      <c r="AJ340" s="374">
        <v>25000</v>
      </c>
      <c r="AK340" s="374">
        <v>25000</v>
      </c>
      <c r="AL340" s="691">
        <v>0.7</v>
      </c>
      <c r="AM340" s="691">
        <v>10</v>
      </c>
      <c r="AN340" s="369" t="s">
        <v>1807</v>
      </c>
      <c r="AO340" s="367" t="s">
        <v>1324</v>
      </c>
      <c r="AP340" s="370" t="s">
        <v>1818</v>
      </c>
      <c r="AQ340" s="376" t="s">
        <v>679</v>
      </c>
      <c r="AR340" s="369">
        <v>6.9999999999999999E-4</v>
      </c>
      <c r="AS340" s="369">
        <v>6.9999999999999999E-4</v>
      </c>
      <c r="AT340" s="369" t="s">
        <v>1421</v>
      </c>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c r="BX340"/>
      <c r="BZ340"/>
    </row>
    <row r="341" spans="2:78" ht="18.75">
      <c r="B341" s="363" t="s">
        <v>1141</v>
      </c>
      <c r="C341" s="364">
        <v>16987508000165</v>
      </c>
      <c r="D341" s="365" t="s">
        <v>14</v>
      </c>
      <c r="E341" s="365" t="s">
        <v>607</v>
      </c>
      <c r="F341" s="365" t="s">
        <v>1421</v>
      </c>
      <c r="G341" s="366" t="s">
        <v>1421</v>
      </c>
      <c r="H341" s="366" t="s">
        <v>34</v>
      </c>
      <c r="I341" s="366" t="s">
        <v>34</v>
      </c>
      <c r="J341" s="366" t="s">
        <v>608</v>
      </c>
      <c r="K341" s="367" t="s">
        <v>48</v>
      </c>
      <c r="L341" s="368" t="s">
        <v>1421</v>
      </c>
      <c r="M341" s="368" t="s">
        <v>34</v>
      </c>
      <c r="N341" s="367">
        <v>345865</v>
      </c>
      <c r="O341" s="367" t="s">
        <v>1321</v>
      </c>
      <c r="P341" s="371">
        <v>41486</v>
      </c>
      <c r="Q341" s="372">
        <v>138.086817</v>
      </c>
      <c r="R341" s="372">
        <v>149.28606722619057</v>
      </c>
      <c r="S341" s="367">
        <v>2</v>
      </c>
      <c r="T341" s="369">
        <v>-0.10529262404551898</v>
      </c>
      <c r="U341" s="369">
        <v>-1.1083683853876585</v>
      </c>
      <c r="V341" s="369">
        <v>-0.21302804925974594</v>
      </c>
      <c r="W341" s="369">
        <v>-1.8976008941669718</v>
      </c>
      <c r="X341" s="369">
        <v>-0.25035322839062601</v>
      </c>
      <c r="Y341" s="369">
        <v>-1.6974956037360485</v>
      </c>
      <c r="Z341" s="369">
        <v>-0.26901703107589703</v>
      </c>
      <c r="AA341" s="369">
        <v>-1.447169734036158</v>
      </c>
      <c r="AB341" s="369">
        <v>0.24192246362432385</v>
      </c>
      <c r="AC341" s="373">
        <v>-1.3446036462721125</v>
      </c>
      <c r="AD341" s="555">
        <v>0</v>
      </c>
      <c r="AE341" s="370" t="s">
        <v>1957</v>
      </c>
      <c r="AF341" s="370" t="s">
        <v>1795</v>
      </c>
      <c r="AG341" s="374" t="s">
        <v>1445</v>
      </c>
      <c r="AH341" s="374" t="s">
        <v>1796</v>
      </c>
      <c r="AI341" s="374">
        <v>1000</v>
      </c>
      <c r="AJ341" s="374">
        <v>100</v>
      </c>
      <c r="AK341" s="374">
        <v>1000</v>
      </c>
      <c r="AL341" s="691">
        <v>2</v>
      </c>
      <c r="AM341" s="691">
        <v>20</v>
      </c>
      <c r="AN341" s="369" t="s">
        <v>1817</v>
      </c>
      <c r="AO341" s="367" t="s">
        <v>1324</v>
      </c>
      <c r="AP341" s="370" t="s">
        <v>1799</v>
      </c>
      <c r="AQ341" s="376" t="s">
        <v>665</v>
      </c>
      <c r="AR341" s="369">
        <v>5.3333333333333297E-3</v>
      </c>
      <c r="AS341" s="369">
        <v>5.3333333333333297E-3</v>
      </c>
      <c r="AT341" s="369" t="s">
        <v>1421</v>
      </c>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c r="BX341"/>
      <c r="BZ341"/>
    </row>
    <row r="342" spans="2:78" ht="18.75">
      <c r="B342" s="363" t="s">
        <v>1386</v>
      </c>
      <c r="C342" s="364">
        <v>18316558000146</v>
      </c>
      <c r="D342" s="365" t="s">
        <v>11</v>
      </c>
      <c r="E342" s="365" t="s">
        <v>620</v>
      </c>
      <c r="F342" s="365" t="s">
        <v>663</v>
      </c>
      <c r="G342" s="366" t="s">
        <v>738</v>
      </c>
      <c r="H342" s="366" t="s">
        <v>34</v>
      </c>
      <c r="I342" s="366" t="s">
        <v>1421</v>
      </c>
      <c r="J342" s="366" t="s">
        <v>608</v>
      </c>
      <c r="K342" s="367" t="s">
        <v>48</v>
      </c>
      <c r="L342" s="368" t="s">
        <v>1421</v>
      </c>
      <c r="M342" s="368" t="s">
        <v>34</v>
      </c>
      <c r="N342" s="367">
        <v>347582</v>
      </c>
      <c r="O342" s="367" t="s">
        <v>1321</v>
      </c>
      <c r="P342" s="371">
        <v>41539</v>
      </c>
      <c r="Q342" s="372">
        <v>129.33313899999999</v>
      </c>
      <c r="R342" s="372">
        <v>125.38507935317459</v>
      </c>
      <c r="S342" s="367">
        <v>1</v>
      </c>
      <c r="T342" s="369">
        <v>0.10456645922172547</v>
      </c>
      <c r="U342" s="369">
        <v>1.1007243728979956</v>
      </c>
      <c r="V342" s="369">
        <v>0.12289030481442542</v>
      </c>
      <c r="W342" s="369">
        <v>1.0946762790658036</v>
      </c>
      <c r="X342" s="369">
        <v>0.18436996528171745</v>
      </c>
      <c r="Y342" s="369">
        <v>1.2501025352801152</v>
      </c>
      <c r="Z342" s="369">
        <v>0.16657291785848383</v>
      </c>
      <c r="AA342" s="369">
        <v>0.89607443911935614</v>
      </c>
      <c r="AB342" s="369">
        <v>1.7346904189181876E-3</v>
      </c>
      <c r="AC342" s="373">
        <v>6.1270456410322245</v>
      </c>
      <c r="AD342" s="555">
        <v>15487311000102</v>
      </c>
      <c r="AE342" s="370" t="s">
        <v>1902</v>
      </c>
      <c r="AF342" s="370" t="s">
        <v>1795</v>
      </c>
      <c r="AG342" s="374" t="s">
        <v>1445</v>
      </c>
      <c r="AH342" s="374" t="s">
        <v>1802</v>
      </c>
      <c r="AI342" s="374">
        <v>3000</v>
      </c>
      <c r="AJ342" s="374">
        <v>0</v>
      </c>
      <c r="AK342" s="374">
        <v>100</v>
      </c>
      <c r="AL342" s="691">
        <v>0.6</v>
      </c>
      <c r="AM342" s="691">
        <v>20</v>
      </c>
      <c r="AN342" s="369" t="s">
        <v>1803</v>
      </c>
      <c r="AO342" s="367" t="s">
        <v>1324</v>
      </c>
      <c r="AP342" s="370" t="s">
        <v>1804</v>
      </c>
      <c r="AQ342" s="376" t="s">
        <v>675</v>
      </c>
      <c r="AR342" s="369">
        <v>1.3500000000000001E-3</v>
      </c>
      <c r="AS342" s="369">
        <v>1.3500000000000001E-3</v>
      </c>
      <c r="AT342" s="369" t="s">
        <v>1421</v>
      </c>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c r="BX342"/>
      <c r="BZ342"/>
    </row>
    <row r="343" spans="2:78" ht="18.75">
      <c r="B343" s="363" t="s">
        <v>561</v>
      </c>
      <c r="C343" s="364">
        <v>16961689000150</v>
      </c>
      <c r="D343" s="365" t="s">
        <v>14</v>
      </c>
      <c r="E343" s="365" t="s">
        <v>607</v>
      </c>
      <c r="F343" s="365" t="s">
        <v>1421</v>
      </c>
      <c r="G343" s="366" t="s">
        <v>1421</v>
      </c>
      <c r="H343" s="366" t="s">
        <v>34</v>
      </c>
      <c r="I343" s="366" t="s">
        <v>34</v>
      </c>
      <c r="J343" s="366" t="s">
        <v>608</v>
      </c>
      <c r="K343" s="367" t="s">
        <v>48</v>
      </c>
      <c r="L343" s="368" t="s">
        <v>1421</v>
      </c>
      <c r="M343" s="368" t="s">
        <v>1418</v>
      </c>
      <c r="N343" s="367">
        <v>348120</v>
      </c>
      <c r="O343" s="367" t="s">
        <v>1321</v>
      </c>
      <c r="P343" s="371">
        <v>41321</v>
      </c>
      <c r="Q343" s="372">
        <v>10.491588</v>
      </c>
      <c r="R343" s="372">
        <v>9.6059844079999923</v>
      </c>
      <c r="S343" s="367">
        <v>2</v>
      </c>
      <c r="T343" s="369">
        <v>4.7732338481480729E-2</v>
      </c>
      <c r="U343" s="369">
        <v>0.50245698987067378</v>
      </c>
      <c r="V343" s="369">
        <v>-7.7441905879356843E-2</v>
      </c>
      <c r="W343" s="369">
        <v>-0.68983324192900364</v>
      </c>
      <c r="X343" s="369">
        <v>9.1204969589391283E-3</v>
      </c>
      <c r="Y343" s="369">
        <v>6.1840638489912371E-2</v>
      </c>
      <c r="Z343" s="369">
        <v>4.1290376838168719E-2</v>
      </c>
      <c r="AA343" s="369">
        <v>0.22212044876180007</v>
      </c>
      <c r="AB343" s="369">
        <v>0.21130824216333222</v>
      </c>
      <c r="AC343" s="373">
        <v>-0.89775808734131823</v>
      </c>
      <c r="AD343" s="555">
        <v>0</v>
      </c>
      <c r="AE343" s="370" t="s">
        <v>1906</v>
      </c>
      <c r="AF343" s="370" t="s">
        <v>1795</v>
      </c>
      <c r="AG343" s="374" t="s">
        <v>1445</v>
      </c>
      <c r="AH343" s="374" t="s">
        <v>1802</v>
      </c>
      <c r="AI343" s="374">
        <v>1000</v>
      </c>
      <c r="AJ343" s="374">
        <v>1000</v>
      </c>
      <c r="AK343" s="374">
        <v>1000</v>
      </c>
      <c r="AL343" s="691">
        <v>3</v>
      </c>
      <c r="AM343" s="691">
        <v>15</v>
      </c>
      <c r="AN343" s="369" t="s">
        <v>1817</v>
      </c>
      <c r="AO343" s="367" t="s">
        <v>1324</v>
      </c>
      <c r="AP343" s="370" t="s">
        <v>1799</v>
      </c>
      <c r="AQ343" s="376" t="s">
        <v>659</v>
      </c>
      <c r="AR343" s="369">
        <v>1.73333333333333E-3</v>
      </c>
      <c r="AS343" s="369">
        <v>1.73333333333333E-3</v>
      </c>
      <c r="AT343" s="369" t="s">
        <v>1421</v>
      </c>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c r="BX343"/>
      <c r="BZ343"/>
    </row>
    <row r="344" spans="2:78" ht="18.75">
      <c r="B344" s="363" t="s">
        <v>1516</v>
      </c>
      <c r="C344" s="364">
        <v>18422272000145</v>
      </c>
      <c r="D344" s="365" t="s">
        <v>13</v>
      </c>
      <c r="E344" s="365" t="s">
        <v>615</v>
      </c>
      <c r="F344" s="365" t="s">
        <v>619</v>
      </c>
      <c r="G344" s="366" t="s">
        <v>34</v>
      </c>
      <c r="H344" s="366" t="s">
        <v>1337</v>
      </c>
      <c r="I344" s="366" t="s">
        <v>34</v>
      </c>
      <c r="J344" s="366" t="s">
        <v>611</v>
      </c>
      <c r="K344" s="367" t="s">
        <v>48</v>
      </c>
      <c r="L344" s="368" t="s">
        <v>1421</v>
      </c>
      <c r="M344" s="368" t="s">
        <v>1421</v>
      </c>
      <c r="N344" s="367">
        <v>348341</v>
      </c>
      <c r="O344" s="367" t="s">
        <v>1321</v>
      </c>
      <c r="P344" s="371">
        <v>41537</v>
      </c>
      <c r="Q344" s="372">
        <v>2038.347595</v>
      </c>
      <c r="R344" s="372">
        <v>1697.7467925793649</v>
      </c>
      <c r="S344" s="367">
        <v>1</v>
      </c>
      <c r="T344" s="369">
        <v>0.22749948663437647</v>
      </c>
      <c r="U344" s="369">
        <v>2.3947853989131933</v>
      </c>
      <c r="V344" s="369">
        <v>0.27119454381200714</v>
      </c>
      <c r="W344" s="369">
        <v>2.41573356475415</v>
      </c>
      <c r="X344" s="369">
        <v>0.36218155344238978</v>
      </c>
      <c r="Y344" s="369">
        <v>2.4557366352930541</v>
      </c>
      <c r="Z344" s="369">
        <v>0.40994448883815049</v>
      </c>
      <c r="AA344" s="369">
        <v>2.2052851245470788</v>
      </c>
      <c r="AB344" s="369">
        <v>4.1692673683677489E-2</v>
      </c>
      <c r="AC344" s="373">
        <v>3.8120070584385739</v>
      </c>
      <c r="AD344" s="555">
        <v>21470947000136</v>
      </c>
      <c r="AE344" s="370" t="s">
        <v>1958</v>
      </c>
      <c r="AF344" s="370" t="s">
        <v>1801</v>
      </c>
      <c r="AG344" s="374" t="s">
        <v>59</v>
      </c>
      <c r="AH344" s="374" t="s">
        <v>1802</v>
      </c>
      <c r="AI344" s="374">
        <v>50000</v>
      </c>
      <c r="AJ344" s="374">
        <v>50000</v>
      </c>
      <c r="AK344" s="374">
        <v>50000</v>
      </c>
      <c r="AL344" s="691">
        <v>2.5</v>
      </c>
      <c r="AM344" s="691">
        <v>20</v>
      </c>
      <c r="AN344" s="369" t="s">
        <v>1803</v>
      </c>
      <c r="AO344" s="367" t="s">
        <v>1324</v>
      </c>
      <c r="AP344" s="370" t="s">
        <v>1818</v>
      </c>
      <c r="AQ344" s="376" t="s">
        <v>1798</v>
      </c>
      <c r="AR344" s="369">
        <v>0</v>
      </c>
      <c r="AS344" s="369">
        <v>0</v>
      </c>
      <c r="AT344" s="369" t="s">
        <v>1421</v>
      </c>
      <c r="AW344" s="198"/>
      <c r="AX344" s="198"/>
      <c r="AY344" s="184"/>
      <c r="AZ344" s="184"/>
      <c r="BA344" s="184"/>
      <c r="BB344" s="186"/>
      <c r="BC344" s="184"/>
      <c r="BD344" s="184"/>
      <c r="BE344" s="184"/>
      <c r="BF344" s="184"/>
      <c r="BG344" s="186"/>
      <c r="BH344" s="186"/>
      <c r="BI344" s="199"/>
      <c r="BJ344" s="199"/>
      <c r="BK344" s="199"/>
      <c r="BL344" s="186"/>
      <c r="BM344" s="186"/>
      <c r="BN344" s="186"/>
      <c r="BO344" s="186"/>
      <c r="BP344" s="186"/>
      <c r="BQ344" s="186"/>
      <c r="BR344" s="186"/>
      <c r="BS344" s="186"/>
      <c r="BT344" s="187"/>
      <c r="BU344" s="188"/>
      <c r="BV344" s="189"/>
      <c r="BW344" s="185"/>
      <c r="BX344"/>
      <c r="BZ344"/>
    </row>
    <row r="345" spans="2:78" ht="18.75">
      <c r="B345" s="363" t="s">
        <v>38</v>
      </c>
      <c r="C345" s="364">
        <v>17517577000178</v>
      </c>
      <c r="D345" s="365" t="s">
        <v>11</v>
      </c>
      <c r="E345" s="365" t="s">
        <v>621</v>
      </c>
      <c r="F345" s="365" t="s">
        <v>672</v>
      </c>
      <c r="G345" s="366" t="s">
        <v>738</v>
      </c>
      <c r="H345" s="366" t="s">
        <v>34</v>
      </c>
      <c r="I345" s="366" t="s">
        <v>1421</v>
      </c>
      <c r="J345" s="366" t="s">
        <v>608</v>
      </c>
      <c r="K345" s="367" t="s">
        <v>48</v>
      </c>
      <c r="L345" s="368" t="s">
        <v>1421</v>
      </c>
      <c r="M345" s="368" t="s">
        <v>34</v>
      </c>
      <c r="N345" s="367">
        <v>348430</v>
      </c>
      <c r="O345" s="367" t="s">
        <v>1321</v>
      </c>
      <c r="P345" s="371">
        <v>41515</v>
      </c>
      <c r="Q345" s="372">
        <v>474.66188899999997</v>
      </c>
      <c r="R345" s="372">
        <v>700.63434855952369</v>
      </c>
      <c r="S345" s="367">
        <v>1</v>
      </c>
      <c r="T345" s="369">
        <v>6.5448073037290388E-2</v>
      </c>
      <c r="U345" s="369">
        <v>0.68894260824685238</v>
      </c>
      <c r="V345" s="369">
        <v>7.7204754158404221E-2</v>
      </c>
      <c r="W345" s="369">
        <v>0.68772075336565852</v>
      </c>
      <c r="X345" s="369">
        <v>0.11528137082495959</v>
      </c>
      <c r="Y345" s="369">
        <v>0.78165407103398588</v>
      </c>
      <c r="Z345" s="369">
        <v>0.18397335814007287</v>
      </c>
      <c r="AA345" s="369">
        <v>0.98967962996437342</v>
      </c>
      <c r="AB345" s="369">
        <v>3.4699699727095752E-2</v>
      </c>
      <c r="AC345" s="373">
        <v>-1.0102975980185034</v>
      </c>
      <c r="AD345" s="555">
        <v>0</v>
      </c>
      <c r="AE345" s="370" t="s">
        <v>1808</v>
      </c>
      <c r="AF345" s="370" t="s">
        <v>1809</v>
      </c>
      <c r="AG345" s="374" t="s">
        <v>728</v>
      </c>
      <c r="AH345" s="374" t="s">
        <v>1802</v>
      </c>
      <c r="AI345" s="374">
        <v>1000</v>
      </c>
      <c r="AJ345" s="374">
        <v>100</v>
      </c>
      <c r="AK345" s="374">
        <v>500</v>
      </c>
      <c r="AL345" s="691">
        <v>0.4</v>
      </c>
      <c r="AM345" s="691">
        <v>0</v>
      </c>
      <c r="AN345" s="369" t="s">
        <v>1911</v>
      </c>
      <c r="AO345" s="367" t="s">
        <v>1324</v>
      </c>
      <c r="AP345" s="370" t="s">
        <v>1804</v>
      </c>
      <c r="AQ345" s="376" t="s">
        <v>680</v>
      </c>
      <c r="AR345" s="369">
        <v>1.06666666666667E-3</v>
      </c>
      <c r="AS345" s="369">
        <v>1.06666666666667E-3</v>
      </c>
      <c r="AT345" s="369" t="s">
        <v>1421</v>
      </c>
      <c r="AW345" s="198"/>
      <c r="AX345" s="198"/>
      <c r="AY345" s="184"/>
      <c r="AZ345" s="184"/>
      <c r="BA345" s="184"/>
      <c r="BB345" s="186"/>
      <c r="BC345" s="184"/>
      <c r="BD345" s="184"/>
      <c r="BE345" s="184"/>
      <c r="BF345" s="184"/>
      <c r="BG345" s="186"/>
      <c r="BH345" s="186"/>
      <c r="BI345" s="199"/>
      <c r="BJ345" s="199"/>
      <c r="BK345" s="199"/>
      <c r="BL345" s="218"/>
      <c r="BM345" s="186"/>
      <c r="BN345" s="186"/>
      <c r="BO345" s="186"/>
      <c r="BP345" s="186"/>
      <c r="BQ345" s="186"/>
      <c r="BR345" s="186"/>
      <c r="BS345" s="186"/>
      <c r="BT345" s="187"/>
      <c r="BU345" s="188"/>
      <c r="BV345" s="189"/>
      <c r="BW345" s="185"/>
      <c r="BX345"/>
      <c r="BZ345"/>
    </row>
    <row r="346" spans="2:78" ht="18.75">
      <c r="B346" s="363" t="s">
        <v>219</v>
      </c>
      <c r="C346" s="364">
        <v>4437399000123</v>
      </c>
      <c r="D346" s="365" t="s">
        <v>14</v>
      </c>
      <c r="E346" s="365" t="s">
        <v>607</v>
      </c>
      <c r="F346" s="365" t="s">
        <v>1421</v>
      </c>
      <c r="G346" s="366" t="s">
        <v>1421</v>
      </c>
      <c r="H346" s="366" t="s">
        <v>34</v>
      </c>
      <c r="I346" s="366" t="s">
        <v>34</v>
      </c>
      <c r="J346" s="366" t="s">
        <v>608</v>
      </c>
      <c r="K346" s="367" t="s">
        <v>48</v>
      </c>
      <c r="L346" s="368" t="s">
        <v>1421</v>
      </c>
      <c r="M346" s="368" t="s">
        <v>34</v>
      </c>
      <c r="N346" s="367">
        <v>349011</v>
      </c>
      <c r="O346" s="367" t="s">
        <v>1324</v>
      </c>
      <c r="P346" s="371">
        <v>41549</v>
      </c>
      <c r="Q346" s="372">
        <v>35.074302000000003</v>
      </c>
      <c r="R346" s="372">
        <v>31.122866841269861</v>
      </c>
      <c r="S346" s="367">
        <v>2</v>
      </c>
      <c r="T346" s="369">
        <v>0.14394219919096751</v>
      </c>
      <c r="U346" s="369">
        <v>1.5152151857994378</v>
      </c>
      <c r="V346" s="369">
        <v>0.11747699124760724</v>
      </c>
      <c r="W346" s="369">
        <v>1.0464558278130425</v>
      </c>
      <c r="X346" s="369">
        <v>0.50791339799392077</v>
      </c>
      <c r="Y346" s="369">
        <v>3.443857168193007</v>
      </c>
      <c r="Z346" s="369">
        <v>0.80402607380855562</v>
      </c>
      <c r="AA346" s="369">
        <v>4.3252361931813574</v>
      </c>
      <c r="AB346" s="369">
        <v>0.23886309353392796</v>
      </c>
      <c r="AC346" s="373">
        <v>2.1833485139110032E-2</v>
      </c>
      <c r="AD346" s="555">
        <v>14213077000154</v>
      </c>
      <c r="AE346" s="370" t="s">
        <v>1859</v>
      </c>
      <c r="AF346" s="370" t="s">
        <v>1816</v>
      </c>
      <c r="AG346" s="374" t="s">
        <v>1444</v>
      </c>
      <c r="AH346" s="374" t="s">
        <v>1802</v>
      </c>
      <c r="AI346" s="374">
        <v>10000</v>
      </c>
      <c r="AJ346" s="374">
        <v>1000</v>
      </c>
      <c r="AK346" s="374">
        <v>1000</v>
      </c>
      <c r="AL346" s="691">
        <v>1.9</v>
      </c>
      <c r="AM346" s="691">
        <v>20</v>
      </c>
      <c r="AN346" s="369" t="s">
        <v>666</v>
      </c>
      <c r="AO346" s="367" t="s">
        <v>1324</v>
      </c>
      <c r="AP346" s="370" t="s">
        <v>1799</v>
      </c>
      <c r="AQ346" s="376" t="s">
        <v>659</v>
      </c>
      <c r="AR346" s="369">
        <v>4.4333333333333299E-3</v>
      </c>
      <c r="AS346" s="369">
        <v>4.4333333333333299E-3</v>
      </c>
      <c r="AT346" s="369" t="s">
        <v>1421</v>
      </c>
      <c r="AW346" s="198"/>
      <c r="AX346" s="198"/>
      <c r="AY346" s="184"/>
      <c r="AZ346" s="184"/>
      <c r="BA346" s="184"/>
      <c r="BB346" s="186"/>
      <c r="BC346" s="184"/>
      <c r="BD346" s="184"/>
      <c r="BE346" s="184"/>
      <c r="BF346" s="184"/>
      <c r="BG346" s="186"/>
      <c r="BH346" s="186"/>
      <c r="BI346" s="199"/>
      <c r="BJ346" s="199"/>
      <c r="BK346" s="199"/>
      <c r="BL346" s="218"/>
      <c r="BM346" s="186"/>
      <c r="BN346" s="186"/>
      <c r="BO346" s="186"/>
      <c r="BP346" s="186"/>
      <c r="BQ346" s="186"/>
      <c r="BR346" s="186"/>
      <c r="BS346" s="186"/>
      <c r="BT346" s="187"/>
      <c r="BU346" s="188"/>
      <c r="BV346" s="189"/>
      <c r="BW346" s="185"/>
      <c r="BX346"/>
      <c r="BZ346"/>
    </row>
    <row r="347" spans="2:78" ht="18.75">
      <c r="B347" s="363" t="s">
        <v>556</v>
      </c>
      <c r="C347" s="364">
        <v>18832871000137</v>
      </c>
      <c r="D347" s="365" t="s">
        <v>14</v>
      </c>
      <c r="E347" s="365" t="s">
        <v>607</v>
      </c>
      <c r="F347" s="365" t="s">
        <v>1421</v>
      </c>
      <c r="G347" s="366" t="s">
        <v>1421</v>
      </c>
      <c r="H347" s="366" t="s">
        <v>34</v>
      </c>
      <c r="I347" s="366" t="s">
        <v>34</v>
      </c>
      <c r="J347" s="366" t="s">
        <v>608</v>
      </c>
      <c r="K347" s="367" t="s">
        <v>48</v>
      </c>
      <c r="L347" s="368" t="s">
        <v>1421</v>
      </c>
      <c r="M347" s="368" t="s">
        <v>34</v>
      </c>
      <c r="N347" s="367">
        <v>349232</v>
      </c>
      <c r="O347" s="367" t="s">
        <v>1321</v>
      </c>
      <c r="P347" s="371">
        <v>41551</v>
      </c>
      <c r="Q347" s="372">
        <v>34.708108000000003</v>
      </c>
      <c r="R347" s="372">
        <v>12.697412353174597</v>
      </c>
      <c r="S347" s="367">
        <v>2</v>
      </c>
      <c r="T347" s="369">
        <v>0.14932501660014674</v>
      </c>
      <c r="U347" s="369">
        <v>1.5718776984372589</v>
      </c>
      <c r="V347" s="369">
        <v>2.1839489059028327E-2</v>
      </c>
      <c r="W347" s="369">
        <v>0.19454073822940934</v>
      </c>
      <c r="X347" s="369">
        <v>0.10935553675693721</v>
      </c>
      <c r="Y347" s="369">
        <v>0.74147453213368408</v>
      </c>
      <c r="Z347" s="369">
        <v>0.17820624955397957</v>
      </c>
      <c r="AA347" s="369">
        <v>0.95865562763516898</v>
      </c>
      <c r="AB347" s="369">
        <v>0.19161611877361939</v>
      </c>
      <c r="AC347" s="373">
        <v>-0.47189291258138599</v>
      </c>
      <c r="AD347" s="555">
        <v>41569841000100</v>
      </c>
      <c r="AE347" s="370" t="s">
        <v>1959</v>
      </c>
      <c r="AF347" s="370" t="s">
        <v>1839</v>
      </c>
      <c r="AG347" s="374" t="s">
        <v>59</v>
      </c>
      <c r="AH347" s="374" t="s">
        <v>1796</v>
      </c>
      <c r="AI347" s="374">
        <v>5000</v>
      </c>
      <c r="AJ347" s="374">
        <v>1000</v>
      </c>
      <c r="AK347" s="374">
        <v>1000</v>
      </c>
      <c r="AL347" s="691">
        <v>3.5</v>
      </c>
      <c r="AM347" s="691">
        <v>0</v>
      </c>
      <c r="AN347" s="369" t="s">
        <v>666</v>
      </c>
      <c r="AO347" s="367" t="s">
        <v>1324</v>
      </c>
      <c r="AP347" s="370" t="s">
        <v>1799</v>
      </c>
      <c r="AQ347" s="376" t="s">
        <v>659</v>
      </c>
      <c r="AR347" s="369">
        <v>8.0009999999999994E-3</v>
      </c>
      <c r="AS347" s="369">
        <v>8.0009999999999994E-3</v>
      </c>
      <c r="AT347" s="369" t="s">
        <v>1421</v>
      </c>
      <c r="AW347" s="198"/>
      <c r="AX347" s="198"/>
      <c r="AY347" s="184"/>
      <c r="AZ347" s="184"/>
      <c r="BA347" s="184"/>
      <c r="BB347" s="186"/>
      <c r="BC347" s="184"/>
      <c r="BD347" s="184"/>
      <c r="BE347" s="184"/>
      <c r="BF347" s="184"/>
      <c r="BG347" s="186"/>
      <c r="BH347" s="186"/>
      <c r="BI347" s="199"/>
      <c r="BJ347" s="199"/>
      <c r="BK347" s="199"/>
      <c r="BL347" s="218"/>
      <c r="BM347" s="186"/>
      <c r="BN347" s="186"/>
      <c r="BO347" s="186"/>
      <c r="BP347" s="186"/>
      <c r="BQ347" s="186"/>
      <c r="BR347" s="186"/>
      <c r="BS347" s="186"/>
      <c r="BT347" s="187"/>
      <c r="BU347" s="188"/>
      <c r="BV347" s="189"/>
      <c r="BW347" s="185"/>
      <c r="BX347"/>
      <c r="BZ347"/>
    </row>
    <row r="348" spans="2:78" ht="18.75">
      <c r="B348" s="363" t="s">
        <v>465</v>
      </c>
      <c r="C348" s="364">
        <v>11741429000156</v>
      </c>
      <c r="D348" s="365" t="s">
        <v>14</v>
      </c>
      <c r="E348" s="365" t="s">
        <v>607</v>
      </c>
      <c r="F348" s="365" t="s">
        <v>1317</v>
      </c>
      <c r="G348" s="366" t="s">
        <v>1421</v>
      </c>
      <c r="H348" s="366" t="s">
        <v>34</v>
      </c>
      <c r="I348" s="366" t="s">
        <v>34</v>
      </c>
      <c r="J348" s="366" t="s">
        <v>608</v>
      </c>
      <c r="K348" s="367" t="s">
        <v>48</v>
      </c>
      <c r="L348" s="368" t="s">
        <v>1339</v>
      </c>
      <c r="M348" s="368" t="s">
        <v>34</v>
      </c>
      <c r="N348" s="367">
        <v>349836</v>
      </c>
      <c r="O348" s="367" t="s">
        <v>1321</v>
      </c>
      <c r="P348" s="371">
        <v>41511</v>
      </c>
      <c r="Q348" s="372">
        <v>25.698502999999999</v>
      </c>
      <c r="R348" s="372">
        <v>33.907344309523843</v>
      </c>
      <c r="S348" s="367">
        <v>32</v>
      </c>
      <c r="T348" s="369">
        <v>-4.0127028231027095E-2</v>
      </c>
      <c r="U348" s="369">
        <v>-0.42239928859215542</v>
      </c>
      <c r="V348" s="369">
        <v>-0.16720318779803811</v>
      </c>
      <c r="W348" s="369">
        <v>-1.4894044224488883</v>
      </c>
      <c r="X348" s="369">
        <v>-6.9028697110664505E-2</v>
      </c>
      <c r="Y348" s="369">
        <v>-0.46804233614335805</v>
      </c>
      <c r="Z348" s="369">
        <v>-4.4745374119992243E-2</v>
      </c>
      <c r="AA348" s="369">
        <v>-0.24070651179816438</v>
      </c>
      <c r="AB348" s="369">
        <v>0.23298201916131003</v>
      </c>
      <c r="AC348" s="373">
        <v>-1.1995130192823893</v>
      </c>
      <c r="AD348" s="555">
        <v>0</v>
      </c>
      <c r="AE348" s="370" t="s">
        <v>1960</v>
      </c>
      <c r="AF348" s="370" t="s">
        <v>1816</v>
      </c>
      <c r="AG348" s="374" t="s">
        <v>1444</v>
      </c>
      <c r="AH348" s="374" t="s">
        <v>1802</v>
      </c>
      <c r="AI348" s="374">
        <v>500</v>
      </c>
      <c r="AJ348" s="374">
        <v>500</v>
      </c>
      <c r="AK348" s="374">
        <v>500</v>
      </c>
      <c r="AL348" s="691">
        <v>2</v>
      </c>
      <c r="AM348" s="691">
        <v>20</v>
      </c>
      <c r="AN348" s="369" t="s">
        <v>1798</v>
      </c>
      <c r="AO348" s="367" t="s">
        <v>1324</v>
      </c>
      <c r="AP348" s="370" t="s">
        <v>1799</v>
      </c>
      <c r="AQ348" s="376" t="s">
        <v>659</v>
      </c>
      <c r="AR348" s="369">
        <v>5.3340000000000002E-3</v>
      </c>
      <c r="AS348" s="369">
        <v>5.3340000000000002E-3</v>
      </c>
      <c r="AT348" s="369" t="s">
        <v>1421</v>
      </c>
      <c r="AW348" s="198"/>
      <c r="AX348" s="198"/>
      <c r="AY348" s="184"/>
      <c r="AZ348" s="184"/>
      <c r="BA348" s="184"/>
      <c r="BB348" s="186"/>
      <c r="BC348" s="184"/>
      <c r="BD348" s="184"/>
      <c r="BE348" s="184"/>
      <c r="BF348" s="184"/>
      <c r="BG348" s="186"/>
      <c r="BH348" s="186"/>
      <c r="BI348" s="199"/>
      <c r="BJ348" s="199"/>
      <c r="BK348" s="199"/>
      <c r="BL348" s="218"/>
      <c r="BM348" s="186"/>
      <c r="BN348" s="186"/>
      <c r="BO348" s="186"/>
      <c r="BP348" s="186"/>
      <c r="BQ348" s="186"/>
      <c r="BR348" s="186"/>
      <c r="BS348" s="186"/>
      <c r="BT348" s="187"/>
      <c r="BU348" s="188"/>
      <c r="BV348" s="189"/>
      <c r="BW348" s="185"/>
      <c r="BX348"/>
      <c r="BZ348"/>
    </row>
    <row r="349" spans="2:78" ht="18.75">
      <c r="B349" s="363" t="s">
        <v>720</v>
      </c>
      <c r="C349" s="364">
        <v>18860059000115</v>
      </c>
      <c r="D349" s="365" t="s">
        <v>13</v>
      </c>
      <c r="E349" s="365" t="s">
        <v>615</v>
      </c>
      <c r="F349" s="365" t="s">
        <v>619</v>
      </c>
      <c r="G349" s="366" t="s">
        <v>34</v>
      </c>
      <c r="H349" s="366" t="s">
        <v>1337</v>
      </c>
      <c r="I349" s="366" t="s">
        <v>34</v>
      </c>
      <c r="J349" s="366" t="s">
        <v>608</v>
      </c>
      <c r="K349" s="367" t="s">
        <v>48</v>
      </c>
      <c r="L349" s="368" t="s">
        <v>1339</v>
      </c>
      <c r="M349" s="368" t="s">
        <v>34</v>
      </c>
      <c r="N349" s="367">
        <v>350273</v>
      </c>
      <c r="O349" s="367" t="s">
        <v>1321</v>
      </c>
      <c r="P349" s="371">
        <v>41549</v>
      </c>
      <c r="Q349" s="372">
        <v>1380.0890220000001</v>
      </c>
      <c r="R349" s="372">
        <v>611.07849313492056</v>
      </c>
      <c r="S349" s="367">
        <v>1</v>
      </c>
      <c r="T349" s="369">
        <v>0.15087492011479675</v>
      </c>
      <c r="U349" s="369">
        <v>1.5881928398976581</v>
      </c>
      <c r="V349" s="369">
        <v>0.1795428861647681</v>
      </c>
      <c r="W349" s="369">
        <v>1.5993233872792265</v>
      </c>
      <c r="X349" s="369">
        <v>0.23460456001714558</v>
      </c>
      <c r="Y349" s="369">
        <v>1.5907132965913289</v>
      </c>
      <c r="Z349" s="369">
        <v>0.26493393345412253</v>
      </c>
      <c r="AA349" s="369">
        <v>1.4252048224626599</v>
      </c>
      <c r="AB349" s="369">
        <v>2.0880842537585834E-2</v>
      </c>
      <c r="AC349" s="373">
        <v>3.2221453037160117</v>
      </c>
      <c r="AD349" s="555">
        <v>18422264000107</v>
      </c>
      <c r="AE349" s="370" t="s">
        <v>1958</v>
      </c>
      <c r="AF349" s="370" t="s">
        <v>1795</v>
      </c>
      <c r="AG349" s="374" t="s">
        <v>1445</v>
      </c>
      <c r="AH349" s="374" t="s">
        <v>1802</v>
      </c>
      <c r="AI349" s="374">
        <v>50000</v>
      </c>
      <c r="AJ349" s="374">
        <v>5000</v>
      </c>
      <c r="AK349" s="374">
        <v>25000</v>
      </c>
      <c r="AL349" s="691">
        <v>1.9</v>
      </c>
      <c r="AM349" s="691">
        <v>20</v>
      </c>
      <c r="AN349" s="369" t="s">
        <v>1803</v>
      </c>
      <c r="AO349" s="367" t="s">
        <v>1324</v>
      </c>
      <c r="AP349" s="370" t="s">
        <v>1818</v>
      </c>
      <c r="AQ349" s="376" t="s">
        <v>664</v>
      </c>
      <c r="AR349" s="369">
        <v>4.7499999999999999E-3</v>
      </c>
      <c r="AS349" s="369">
        <v>4.7499999999999999E-3</v>
      </c>
      <c r="AT349" s="369" t="s">
        <v>1421</v>
      </c>
      <c r="AW349" s="198"/>
      <c r="AX349" s="198"/>
      <c r="AY349" s="184"/>
      <c r="AZ349" s="184"/>
      <c r="BA349" s="184"/>
      <c r="BB349" s="186"/>
      <c r="BC349" s="184"/>
      <c r="BD349" s="184"/>
      <c r="BE349" s="184"/>
      <c r="BF349" s="184"/>
      <c r="BG349" s="186"/>
      <c r="BH349" s="186"/>
      <c r="BI349" s="199"/>
      <c r="BJ349" s="199"/>
      <c r="BK349" s="199"/>
      <c r="BL349" s="218"/>
      <c r="BM349" s="186"/>
      <c r="BN349" s="186"/>
      <c r="BO349" s="186"/>
      <c r="BP349" s="186"/>
      <c r="BQ349" s="186"/>
      <c r="BR349" s="186"/>
      <c r="BS349" s="186"/>
      <c r="BT349" s="187"/>
      <c r="BU349" s="188"/>
      <c r="BV349" s="189"/>
      <c r="BW349" s="185"/>
      <c r="BX349"/>
      <c r="BZ349"/>
    </row>
    <row r="350" spans="2:78" ht="18.75">
      <c r="B350" s="363" t="s">
        <v>108</v>
      </c>
      <c r="C350" s="364">
        <v>4455632000109</v>
      </c>
      <c r="D350" s="365" t="s">
        <v>13</v>
      </c>
      <c r="E350" s="365" t="s">
        <v>615</v>
      </c>
      <c r="F350" s="365" t="s">
        <v>619</v>
      </c>
      <c r="G350" s="366" t="s">
        <v>34</v>
      </c>
      <c r="H350" s="366" t="s">
        <v>1337</v>
      </c>
      <c r="I350" s="366" t="s">
        <v>34</v>
      </c>
      <c r="J350" s="366" t="s">
        <v>1421</v>
      </c>
      <c r="K350" s="367" t="s">
        <v>48</v>
      </c>
      <c r="L350" s="368" t="s">
        <v>1421</v>
      </c>
      <c r="M350" s="368" t="s">
        <v>34</v>
      </c>
      <c r="N350" s="367">
        <v>350631</v>
      </c>
      <c r="O350" s="367" t="s">
        <v>1321</v>
      </c>
      <c r="P350" s="371">
        <v>37041</v>
      </c>
      <c r="Q350" s="372">
        <v>225.37198900000001</v>
      </c>
      <c r="R350" s="372">
        <v>219.76389545238106</v>
      </c>
      <c r="S350" s="367">
        <v>1</v>
      </c>
      <c r="T350" s="369">
        <v>0.12553598142362477</v>
      </c>
      <c r="U350" s="369">
        <v>1.321461159315457</v>
      </c>
      <c r="V350" s="369">
        <v>0.13163625083786679</v>
      </c>
      <c r="W350" s="369">
        <v>1.1725829915953938</v>
      </c>
      <c r="X350" s="369">
        <v>0.14153246414466647</v>
      </c>
      <c r="Y350" s="369">
        <v>0.95964704436180925</v>
      </c>
      <c r="Z350" s="369">
        <v>0.17696793925290089</v>
      </c>
      <c r="AA350" s="369">
        <v>0.95199417136268227</v>
      </c>
      <c r="AB350" s="369">
        <v>3.1234754037506571E-2</v>
      </c>
      <c r="AC350" s="373">
        <v>0.62028576789654299</v>
      </c>
      <c r="AD350" s="555">
        <v>0</v>
      </c>
      <c r="AE350" s="370" t="s">
        <v>1961</v>
      </c>
      <c r="AF350" s="370" t="s">
        <v>1795</v>
      </c>
      <c r="AG350" s="374" t="s">
        <v>1445</v>
      </c>
      <c r="AH350" s="374" t="s">
        <v>1802</v>
      </c>
      <c r="AI350" s="374">
        <v>1000</v>
      </c>
      <c r="AJ350" s="374">
        <v>500</v>
      </c>
      <c r="AK350" s="374">
        <v>500</v>
      </c>
      <c r="AL350" s="691">
        <v>2.5</v>
      </c>
      <c r="AM350" s="691">
        <v>20</v>
      </c>
      <c r="AN350" s="369" t="s">
        <v>1803</v>
      </c>
      <c r="AO350" s="367" t="s">
        <v>1324</v>
      </c>
      <c r="AP350" s="370" t="s">
        <v>1818</v>
      </c>
      <c r="AQ350" s="376" t="s">
        <v>664</v>
      </c>
      <c r="AR350" s="369">
        <v>4.0000000000000001E-3</v>
      </c>
      <c r="AS350" s="369">
        <v>4.0000000000000001E-3</v>
      </c>
      <c r="AT350" s="369" t="s">
        <v>1421</v>
      </c>
      <c r="AW350" s="198"/>
      <c r="AX350" s="198"/>
      <c r="AY350" s="184"/>
      <c r="AZ350" s="184"/>
      <c r="BA350" s="184"/>
      <c r="BB350" s="186"/>
      <c r="BC350" s="184"/>
      <c r="BD350" s="184"/>
      <c r="BE350" s="184"/>
      <c r="BF350" s="184"/>
      <c r="BG350" s="186"/>
      <c r="BH350" s="186"/>
      <c r="BI350" s="199"/>
      <c r="BJ350" s="199"/>
      <c r="BK350" s="199"/>
      <c r="BL350" s="218"/>
      <c r="BM350" s="186"/>
      <c r="BN350" s="186"/>
      <c r="BO350" s="186"/>
      <c r="BP350" s="186"/>
      <c r="BQ350" s="186"/>
      <c r="BR350" s="186"/>
      <c r="BS350" s="186"/>
      <c r="BT350" s="187"/>
      <c r="BU350" s="188"/>
      <c r="BV350" s="189"/>
      <c r="BW350" s="185"/>
      <c r="BX350"/>
      <c r="BZ350"/>
    </row>
    <row r="351" spans="2:78" ht="18.75">
      <c r="B351" s="363" t="s">
        <v>54</v>
      </c>
      <c r="C351" s="364">
        <v>18832847000106</v>
      </c>
      <c r="D351" s="365" t="s">
        <v>14</v>
      </c>
      <c r="E351" s="365" t="s">
        <v>614</v>
      </c>
      <c r="F351" s="365" t="s">
        <v>1421</v>
      </c>
      <c r="G351" s="366" t="s">
        <v>1421</v>
      </c>
      <c r="H351" s="366" t="s">
        <v>1338</v>
      </c>
      <c r="I351" s="366" t="s">
        <v>34</v>
      </c>
      <c r="J351" s="366" t="s">
        <v>608</v>
      </c>
      <c r="K351" s="367" t="s">
        <v>48</v>
      </c>
      <c r="L351" s="368" t="s">
        <v>1421</v>
      </c>
      <c r="M351" s="368" t="s">
        <v>1418</v>
      </c>
      <c r="N351" s="367">
        <v>350729</v>
      </c>
      <c r="O351" s="367" t="s">
        <v>1324</v>
      </c>
      <c r="P351" s="371">
        <v>41571</v>
      </c>
      <c r="Q351" s="372">
        <v>243.34429399999999</v>
      </c>
      <c r="R351" s="372">
        <v>213.49941578968236</v>
      </c>
      <c r="S351" s="367">
        <v>2</v>
      </c>
      <c r="T351" s="369">
        <v>0.21669577118124517</v>
      </c>
      <c r="U351" s="369">
        <v>2.2810595158181139</v>
      </c>
      <c r="V351" s="369">
        <v>-9.3303735796977039E-2</v>
      </c>
      <c r="W351" s="369">
        <v>-0.83112647884965041</v>
      </c>
      <c r="X351" s="369">
        <v>-1.9016632166648062E-2</v>
      </c>
      <c r="Y351" s="369">
        <v>-0.12894041634000075</v>
      </c>
      <c r="Z351" s="369">
        <v>1.0507862271124102</v>
      </c>
      <c r="AA351" s="369">
        <v>5.6526756642039642</v>
      </c>
      <c r="AB351" s="369">
        <v>0.65102640624926855</v>
      </c>
      <c r="AC351" s="373">
        <v>-0.31575602966083277</v>
      </c>
      <c r="AD351" s="555">
        <v>0</v>
      </c>
      <c r="AE351" s="370" t="s">
        <v>1962</v>
      </c>
      <c r="AF351" s="370" t="s">
        <v>1795</v>
      </c>
      <c r="AG351" s="374" t="s">
        <v>1445</v>
      </c>
      <c r="AH351" s="374" t="s">
        <v>1802</v>
      </c>
      <c r="AI351" s="374">
        <v>500000</v>
      </c>
      <c r="AJ351" s="374">
        <v>1000</v>
      </c>
      <c r="AK351" s="374">
        <v>5000</v>
      </c>
      <c r="AL351" s="691">
        <v>4</v>
      </c>
      <c r="AM351" s="691">
        <v>20</v>
      </c>
      <c r="AN351" s="369" t="s">
        <v>1817</v>
      </c>
      <c r="AO351" s="367" t="s">
        <v>1324</v>
      </c>
      <c r="AP351" s="370" t="s">
        <v>1818</v>
      </c>
      <c r="AQ351" s="376" t="s">
        <v>674</v>
      </c>
      <c r="AR351" s="369">
        <v>3.3333333333333301E-3</v>
      </c>
      <c r="AS351" s="369">
        <v>3.3333333333333301E-3</v>
      </c>
      <c r="AT351" s="369" t="s">
        <v>1421</v>
      </c>
      <c r="AW351" s="198"/>
      <c r="AX351" s="198"/>
      <c r="AY351" s="184"/>
      <c r="AZ351" s="184"/>
      <c r="BA351" s="184"/>
      <c r="BB351" s="186"/>
      <c r="BC351" s="184"/>
      <c r="BD351" s="184"/>
      <c r="BE351" s="184"/>
      <c r="BF351" s="184"/>
      <c r="BG351" s="186"/>
      <c r="BH351" s="186"/>
      <c r="BI351" s="199"/>
      <c r="BJ351" s="199"/>
      <c r="BK351" s="199"/>
      <c r="BL351" s="218"/>
      <c r="BM351" s="186"/>
      <c r="BN351" s="186"/>
      <c r="BO351" s="186"/>
      <c r="BP351" s="186"/>
      <c r="BQ351" s="186"/>
      <c r="BR351" s="186"/>
      <c r="BS351" s="186"/>
      <c r="BT351" s="187"/>
      <c r="BU351" s="188"/>
      <c r="BV351" s="189"/>
      <c r="BW351" s="185"/>
      <c r="BX351"/>
      <c r="BZ351"/>
    </row>
    <row r="352" spans="2:78" ht="18.75">
      <c r="B352" s="363" t="s">
        <v>1529</v>
      </c>
      <c r="C352" s="364">
        <v>14091645000191</v>
      </c>
      <c r="D352" s="365" t="s">
        <v>11</v>
      </c>
      <c r="E352" s="365" t="s">
        <v>621</v>
      </c>
      <c r="F352" s="365" t="s">
        <v>663</v>
      </c>
      <c r="G352" s="366" t="s">
        <v>1421</v>
      </c>
      <c r="H352" s="366" t="s">
        <v>34</v>
      </c>
      <c r="I352" s="366" t="s">
        <v>1421</v>
      </c>
      <c r="J352" s="366" t="s">
        <v>608</v>
      </c>
      <c r="K352" s="367" t="s">
        <v>48</v>
      </c>
      <c r="L352" s="368" t="s">
        <v>1421</v>
      </c>
      <c r="M352" s="368" t="s">
        <v>1421</v>
      </c>
      <c r="N352" s="367">
        <v>351164</v>
      </c>
      <c r="O352" s="367" t="s">
        <v>1324</v>
      </c>
      <c r="P352" s="371">
        <v>41564</v>
      </c>
      <c r="Q352" s="372">
        <v>551.78483000000006</v>
      </c>
      <c r="R352" s="372">
        <v>608.8643052539685</v>
      </c>
      <c r="S352" s="367">
        <v>0</v>
      </c>
      <c r="T352" s="369">
        <v>7.4070609289841327E-2</v>
      </c>
      <c r="U352" s="369">
        <v>0.7797081929287849</v>
      </c>
      <c r="V352" s="369">
        <v>9.4711436617290756E-2</v>
      </c>
      <c r="W352" s="369">
        <v>0.84366592773738736</v>
      </c>
      <c r="X352" s="369">
        <v>0.15764610366125731</v>
      </c>
      <c r="Y352" s="369">
        <v>1.0689040026820025</v>
      </c>
      <c r="Z352" s="369">
        <v>0.22202873494335873</v>
      </c>
      <c r="AA352" s="369">
        <v>1.1943974848407046</v>
      </c>
      <c r="AB352" s="369">
        <v>3.0230489540799661E-2</v>
      </c>
      <c r="AC352" s="373">
        <v>-0.58055099649231079</v>
      </c>
      <c r="AD352" s="555">
        <v>0</v>
      </c>
      <c r="AE352" s="370" t="s">
        <v>1854</v>
      </c>
      <c r="AF352" s="370" t="s">
        <v>1854</v>
      </c>
      <c r="AG352" s="374" t="s">
        <v>1447</v>
      </c>
      <c r="AH352" s="374" t="s">
        <v>1802</v>
      </c>
      <c r="AI352" s="374">
        <v>1000000</v>
      </c>
      <c r="AJ352" s="374">
        <v>0</v>
      </c>
      <c r="AK352" s="374">
        <v>1000000</v>
      </c>
      <c r="AL352" s="691">
        <v>0.2</v>
      </c>
      <c r="AM352" s="691">
        <v>0</v>
      </c>
      <c r="AN352" s="369" t="s">
        <v>1797</v>
      </c>
      <c r="AO352" s="367" t="s">
        <v>1321</v>
      </c>
      <c r="AP352" s="370" t="s">
        <v>1804</v>
      </c>
      <c r="AQ352" s="376" t="s">
        <v>1798</v>
      </c>
      <c r="AR352" s="369">
        <v>0</v>
      </c>
      <c r="AS352" s="369">
        <v>0</v>
      </c>
      <c r="AT352" s="369" t="s">
        <v>1421</v>
      </c>
      <c r="AW352" s="198"/>
      <c r="AX352" s="198"/>
      <c r="AY352" s="184"/>
      <c r="AZ352" s="184"/>
      <c r="BA352" s="184"/>
      <c r="BB352" s="186"/>
      <c r="BC352" s="184"/>
      <c r="BD352" s="184"/>
      <c r="BE352" s="184"/>
      <c r="BF352" s="184"/>
      <c r="BG352" s="186"/>
      <c r="BH352" s="186"/>
      <c r="BI352" s="199"/>
      <c r="BJ352" s="199"/>
      <c r="BK352" s="199"/>
      <c r="BL352" s="218"/>
      <c r="BM352" s="186"/>
      <c r="BN352" s="186"/>
      <c r="BO352" s="186"/>
      <c r="BP352" s="186"/>
      <c r="BQ352" s="186"/>
      <c r="BR352" s="186"/>
      <c r="BS352" s="186"/>
      <c r="BT352" s="187"/>
      <c r="BU352" s="188"/>
      <c r="BV352" s="189"/>
      <c r="BW352" s="185"/>
      <c r="BX352"/>
      <c r="BZ352"/>
    </row>
    <row r="353" spans="2:78" ht="18.75">
      <c r="B353" s="363" t="s">
        <v>27</v>
      </c>
      <c r="C353" s="364">
        <v>18471807000178</v>
      </c>
      <c r="D353" s="365" t="s">
        <v>14</v>
      </c>
      <c r="E353" s="365" t="s">
        <v>614</v>
      </c>
      <c r="F353" s="365" t="s">
        <v>1421</v>
      </c>
      <c r="G353" s="366" t="s">
        <v>1421</v>
      </c>
      <c r="H353" s="366" t="s">
        <v>1338</v>
      </c>
      <c r="I353" s="366" t="s">
        <v>34</v>
      </c>
      <c r="J353" s="366" t="s">
        <v>608</v>
      </c>
      <c r="K353" s="367" t="s">
        <v>48</v>
      </c>
      <c r="L353" s="368" t="s">
        <v>1421</v>
      </c>
      <c r="M353" s="368" t="s">
        <v>34</v>
      </c>
      <c r="N353" s="367">
        <v>351830</v>
      </c>
      <c r="O353" s="367" t="s">
        <v>1321</v>
      </c>
      <c r="P353" s="371">
        <v>41580</v>
      </c>
      <c r="Q353" s="372">
        <v>128.21643399999999</v>
      </c>
      <c r="R353" s="372">
        <v>221.96123213492058</v>
      </c>
      <c r="S353" s="367">
        <v>2</v>
      </c>
      <c r="T353" s="369">
        <v>-0.1389460101794362</v>
      </c>
      <c r="U353" s="369">
        <v>-1.4626225374729172</v>
      </c>
      <c r="V353" s="369">
        <v>-0.1922868320344675</v>
      </c>
      <c r="W353" s="369">
        <v>-1.7128432883513653</v>
      </c>
      <c r="X353" s="369">
        <v>-0.11554762815131514</v>
      </c>
      <c r="Y353" s="369">
        <v>-0.7834594028200248</v>
      </c>
      <c r="Z353" s="369">
        <v>-5.8210053690638919E-2</v>
      </c>
      <c r="AA353" s="369">
        <v>-0.31313938593704149</v>
      </c>
      <c r="AB353" s="369">
        <v>0.19517633287532865</v>
      </c>
      <c r="AC353" s="373">
        <v>-1.5603767372433119</v>
      </c>
      <c r="AD353" s="555">
        <v>18543673000153</v>
      </c>
      <c r="AE353" s="370" t="s">
        <v>1822</v>
      </c>
      <c r="AF353" s="370" t="s">
        <v>1795</v>
      </c>
      <c r="AG353" s="374" t="s">
        <v>1445</v>
      </c>
      <c r="AH353" s="374" t="s">
        <v>1802</v>
      </c>
      <c r="AI353" s="374">
        <v>50000</v>
      </c>
      <c r="AJ353" s="374">
        <v>5000</v>
      </c>
      <c r="AK353" s="374">
        <v>25000</v>
      </c>
      <c r="AL353" s="691">
        <v>2</v>
      </c>
      <c r="AM353" s="691">
        <v>20</v>
      </c>
      <c r="AN353" s="369" t="s">
        <v>1798</v>
      </c>
      <c r="AO353" s="367" t="s">
        <v>1324</v>
      </c>
      <c r="AP353" s="370" t="s">
        <v>1818</v>
      </c>
      <c r="AQ353" s="376" t="s">
        <v>668</v>
      </c>
      <c r="AR353" s="369">
        <v>5.3333333333333297E-3</v>
      </c>
      <c r="AS353" s="369">
        <v>5.3333333333333297E-3</v>
      </c>
      <c r="AT353" s="369" t="s">
        <v>1421</v>
      </c>
      <c r="AW353" s="198"/>
      <c r="AX353" s="198"/>
      <c r="AY353" s="184"/>
      <c r="AZ353" s="184"/>
      <c r="BA353" s="184"/>
      <c r="BB353" s="186"/>
      <c r="BC353" s="184"/>
      <c r="BD353" s="184"/>
      <c r="BE353" s="184"/>
      <c r="BF353" s="184"/>
      <c r="BG353" s="186"/>
      <c r="BH353" s="186"/>
      <c r="BI353" s="199"/>
      <c r="BJ353" s="199"/>
      <c r="BK353" s="199"/>
      <c r="BL353" s="218"/>
      <c r="BM353" s="186"/>
      <c r="BN353" s="186"/>
      <c r="BO353" s="186"/>
      <c r="BP353" s="186"/>
      <c r="BQ353" s="186"/>
      <c r="BR353" s="186"/>
      <c r="BS353" s="186"/>
      <c r="BT353" s="187"/>
      <c r="BU353" s="188"/>
      <c r="BV353" s="189"/>
      <c r="BW353" s="185"/>
      <c r="BX353"/>
      <c r="BZ353"/>
    </row>
    <row r="354" spans="2:78" ht="18.75">
      <c r="B354" s="363" t="s">
        <v>922</v>
      </c>
      <c r="C354" s="364">
        <v>17251743000137</v>
      </c>
      <c r="D354" s="365" t="s">
        <v>11</v>
      </c>
      <c r="E354" s="365" t="s">
        <v>620</v>
      </c>
      <c r="F354" s="365" t="s">
        <v>663</v>
      </c>
      <c r="G354" s="366" t="s">
        <v>738</v>
      </c>
      <c r="H354" s="366" t="s">
        <v>34</v>
      </c>
      <c r="I354" s="366" t="s">
        <v>1421</v>
      </c>
      <c r="J354" s="366" t="s">
        <v>608</v>
      </c>
      <c r="K354" s="367" t="s">
        <v>48</v>
      </c>
      <c r="L354" s="368" t="s">
        <v>1421</v>
      </c>
      <c r="M354" s="368" t="s">
        <v>34</v>
      </c>
      <c r="N354" s="367">
        <v>352349</v>
      </c>
      <c r="O354" s="367" t="s">
        <v>1321</v>
      </c>
      <c r="P354" s="371">
        <v>41580</v>
      </c>
      <c r="Q354" s="372">
        <v>760.42743199999995</v>
      </c>
      <c r="R354" s="372">
        <v>572.72876234399973</v>
      </c>
      <c r="S354" s="367">
        <v>1</v>
      </c>
      <c r="T354" s="369">
        <v>0.10954963961426123</v>
      </c>
      <c r="U354" s="369">
        <v>1.1531800853074667</v>
      </c>
      <c r="V354" s="369">
        <v>0.13323869757428475</v>
      </c>
      <c r="W354" s="369">
        <v>1.1868571886809334</v>
      </c>
      <c r="X354" s="369">
        <v>0.19336986116629196</v>
      </c>
      <c r="Y354" s="369">
        <v>1.3111254499689173</v>
      </c>
      <c r="Z354" s="369">
        <v>0.25470464843456342</v>
      </c>
      <c r="AA354" s="369">
        <v>1.3701766644983453</v>
      </c>
      <c r="AB354" s="369">
        <v>2.8943696973936194E-3</v>
      </c>
      <c r="AC354" s="373">
        <v>7.2474916208949027</v>
      </c>
      <c r="AD354" s="555">
        <v>0</v>
      </c>
      <c r="AE354" s="370" t="s">
        <v>1963</v>
      </c>
      <c r="AF354" s="370" t="s">
        <v>1816</v>
      </c>
      <c r="AG354" s="374" t="s">
        <v>1444</v>
      </c>
      <c r="AH354" s="374" t="s">
        <v>1796</v>
      </c>
      <c r="AI354" s="374">
        <v>1000</v>
      </c>
      <c r="AJ354" s="374">
        <v>100</v>
      </c>
      <c r="AK354" s="374">
        <v>1000</v>
      </c>
      <c r="AL354" s="691">
        <v>0.8</v>
      </c>
      <c r="AM354" s="691">
        <v>20</v>
      </c>
      <c r="AN354" s="369" t="s">
        <v>1803</v>
      </c>
      <c r="AO354" s="367" t="s">
        <v>1324</v>
      </c>
      <c r="AP354" s="370" t="s">
        <v>1818</v>
      </c>
      <c r="AQ354" s="376" t="s">
        <v>671</v>
      </c>
      <c r="AR354" s="369">
        <v>2.3466666666666701E-3</v>
      </c>
      <c r="AS354" s="369">
        <v>2.3466666666666701E-3</v>
      </c>
      <c r="AT354" s="369" t="s">
        <v>1421</v>
      </c>
      <c r="AW354" s="198"/>
      <c r="AX354" s="198"/>
      <c r="AY354" s="184"/>
      <c r="AZ354" s="184"/>
      <c r="BA354" s="184"/>
      <c r="BB354" s="186"/>
      <c r="BC354" s="184"/>
      <c r="BD354" s="184"/>
      <c r="BE354" s="184"/>
      <c r="BF354" s="184"/>
      <c r="BG354" s="186"/>
      <c r="BH354" s="186"/>
      <c r="BI354" s="199"/>
      <c r="BJ354" s="199"/>
      <c r="BK354" s="199"/>
      <c r="BL354" s="218"/>
      <c r="BM354" s="186"/>
      <c r="BN354" s="186"/>
      <c r="BO354" s="186"/>
      <c r="BP354" s="186"/>
      <c r="BQ354" s="186"/>
      <c r="BR354" s="186"/>
      <c r="BS354" s="186"/>
      <c r="BT354" s="187"/>
      <c r="BU354" s="188"/>
      <c r="BV354" s="189"/>
      <c r="BW354" s="185"/>
      <c r="BX354"/>
      <c r="BZ354"/>
    </row>
    <row r="355" spans="2:78" ht="18.75">
      <c r="B355" s="363" t="s">
        <v>1391</v>
      </c>
      <c r="C355" s="364">
        <v>18956729000100</v>
      </c>
      <c r="D355" s="365" t="s">
        <v>13</v>
      </c>
      <c r="E355" s="365" t="s">
        <v>616</v>
      </c>
      <c r="F355" s="365" t="s">
        <v>617</v>
      </c>
      <c r="G355" s="366" t="s">
        <v>34</v>
      </c>
      <c r="H355" s="366" t="s">
        <v>1338</v>
      </c>
      <c r="I355" s="366" t="s">
        <v>34</v>
      </c>
      <c r="J355" s="366" t="s">
        <v>608</v>
      </c>
      <c r="K355" s="367" t="s">
        <v>48</v>
      </c>
      <c r="L355" s="368" t="s">
        <v>1421</v>
      </c>
      <c r="M355" s="368" t="s">
        <v>1418</v>
      </c>
      <c r="N355" s="367">
        <v>352691</v>
      </c>
      <c r="O355" s="367" t="s">
        <v>1321</v>
      </c>
      <c r="P355" s="371">
        <v>41536</v>
      </c>
      <c r="Q355" s="372">
        <v>168.30100200000001</v>
      </c>
      <c r="R355" s="372">
        <v>208.09906517269081</v>
      </c>
      <c r="S355" s="367">
        <v>2</v>
      </c>
      <c r="T355" s="369">
        <v>0.13525154747822166</v>
      </c>
      <c r="U355" s="369">
        <v>1.4237325801170262</v>
      </c>
      <c r="V355" s="369">
        <v>0.13628779477953845</v>
      </c>
      <c r="W355" s="369">
        <v>1.2140177884385579</v>
      </c>
      <c r="X355" s="369">
        <v>0.25440817740062616</v>
      </c>
      <c r="Y355" s="369">
        <v>1.7249897892997719</v>
      </c>
      <c r="Z355" s="369">
        <v>0.39544821160166377</v>
      </c>
      <c r="AA355" s="369">
        <v>2.1273027990826283</v>
      </c>
      <c r="AB355" s="369">
        <v>0.11297639027886958</v>
      </c>
      <c r="AC355" s="373">
        <v>0.21266405552151682</v>
      </c>
      <c r="AD355" s="555">
        <v>0</v>
      </c>
      <c r="AE355" s="370" t="s">
        <v>1955</v>
      </c>
      <c r="AF355" s="370" t="s">
        <v>1813</v>
      </c>
      <c r="AG355" s="374" t="s">
        <v>741</v>
      </c>
      <c r="AH355" s="374" t="s">
        <v>1802</v>
      </c>
      <c r="AI355" s="374">
        <v>2000</v>
      </c>
      <c r="AJ355" s="374">
        <v>0</v>
      </c>
      <c r="AK355" s="374">
        <v>1000</v>
      </c>
      <c r="AL355" s="691">
        <v>2</v>
      </c>
      <c r="AM355" s="691">
        <v>20</v>
      </c>
      <c r="AN355" s="369" t="s">
        <v>1807</v>
      </c>
      <c r="AO355" s="367" t="s">
        <v>1324</v>
      </c>
      <c r="AP355" s="370" t="s">
        <v>1818</v>
      </c>
      <c r="AQ355" s="376" t="s">
        <v>668</v>
      </c>
      <c r="AR355" s="369">
        <v>2.5999999999999999E-3</v>
      </c>
      <c r="AS355" s="369">
        <v>2.5999999999999999E-3</v>
      </c>
      <c r="AT355" s="369" t="s">
        <v>1421</v>
      </c>
      <c r="AW355" s="198"/>
      <c r="AX355" s="198"/>
      <c r="AY355" s="184"/>
      <c r="AZ355" s="184"/>
      <c r="BA355" s="184"/>
      <c r="BB355" s="186"/>
      <c r="BC355" s="184"/>
      <c r="BD355" s="184"/>
      <c r="BE355" s="184"/>
      <c r="BF355" s="184"/>
      <c r="BG355" s="186"/>
      <c r="BH355" s="186"/>
      <c r="BI355" s="199"/>
      <c r="BJ355" s="199"/>
      <c r="BK355" s="199"/>
      <c r="BL355" s="218"/>
      <c r="BM355" s="186"/>
      <c r="BN355" s="186"/>
      <c r="BO355" s="186"/>
      <c r="BP355" s="186"/>
      <c r="BQ355" s="186"/>
      <c r="BR355" s="186"/>
      <c r="BS355" s="186"/>
      <c r="BT355" s="187"/>
      <c r="BU355" s="188"/>
      <c r="BV355" s="189"/>
      <c r="BW355" s="185"/>
      <c r="BX355"/>
      <c r="BZ355"/>
    </row>
    <row r="356" spans="2:78" ht="18.75">
      <c r="B356" s="363" t="s">
        <v>1075</v>
      </c>
      <c r="C356" s="364"/>
      <c r="D356" s="365" t="s">
        <v>13</v>
      </c>
      <c r="E356" s="365" t="s">
        <v>615</v>
      </c>
      <c r="F356" s="365" t="s">
        <v>619</v>
      </c>
      <c r="G356" s="366" t="s">
        <v>34</v>
      </c>
      <c r="H356" s="366" t="s">
        <v>1337</v>
      </c>
      <c r="I356" s="366" t="s">
        <v>34</v>
      </c>
      <c r="J356" s="366" t="s">
        <v>1421</v>
      </c>
      <c r="L356" s="368" t="s">
        <v>1421</v>
      </c>
      <c r="M356" s="368" t="s">
        <v>34</v>
      </c>
      <c r="N356" s="367">
        <v>354341</v>
      </c>
      <c r="O356" s="367" t="s">
        <v>1321</v>
      </c>
      <c r="P356" s="371"/>
      <c r="S356" s="367"/>
      <c r="U356" s="369"/>
      <c r="W356" s="369"/>
      <c r="Y356" s="369"/>
      <c r="AA356" s="369"/>
      <c r="AD356" s="555">
        <v>0</v>
      </c>
      <c r="AE356" s="370"/>
      <c r="AF356" s="370"/>
      <c r="AG356" s="374" t="s">
        <v>736</v>
      </c>
      <c r="AH356" s="374"/>
      <c r="AI356" s="374">
        <v>500</v>
      </c>
      <c r="AJ356" s="374">
        <v>100</v>
      </c>
      <c r="AK356" s="374">
        <v>100</v>
      </c>
      <c r="AN356" s="369"/>
      <c r="AO356" s="367" t="s">
        <v>1324</v>
      </c>
      <c r="AP356" s="370"/>
      <c r="AR356" s="369">
        <v>5.2500000000000003E-3</v>
      </c>
      <c r="AS356" s="369">
        <v>5.2500000000000003E-3</v>
      </c>
      <c r="AT356" s="369" t="s">
        <v>1421</v>
      </c>
      <c r="AW356" s="198"/>
      <c r="AX356" s="198"/>
      <c r="AY356" s="184"/>
      <c r="AZ356" s="184"/>
      <c r="BA356" s="184"/>
      <c r="BB356" s="186"/>
      <c r="BC356" s="184"/>
      <c r="BD356" s="184"/>
      <c r="BE356" s="184"/>
      <c r="BF356" s="184"/>
      <c r="BG356" s="186"/>
      <c r="BH356" s="186"/>
      <c r="BI356" s="199"/>
      <c r="BJ356" s="199"/>
      <c r="BK356" s="199"/>
      <c r="BL356" s="218"/>
      <c r="BM356" s="186"/>
      <c r="BN356" s="186"/>
      <c r="BO356" s="186"/>
      <c r="BP356" s="186"/>
      <c r="BQ356" s="186"/>
      <c r="BR356" s="186"/>
      <c r="BS356" s="186"/>
      <c r="BT356" s="187"/>
      <c r="BU356" s="188"/>
      <c r="BV356" s="189"/>
      <c r="BW356" s="185"/>
      <c r="BX356"/>
      <c r="BZ356"/>
    </row>
    <row r="357" spans="2:78" ht="18.75">
      <c r="B357" s="363" t="s">
        <v>1052</v>
      </c>
      <c r="C357" s="364">
        <v>11952816000131</v>
      </c>
      <c r="D357" s="365" t="s">
        <v>14</v>
      </c>
      <c r="E357" s="365" t="s">
        <v>607</v>
      </c>
      <c r="F357" s="365" t="s">
        <v>1421</v>
      </c>
      <c r="G357" s="366" t="s">
        <v>1421</v>
      </c>
      <c r="H357" s="366" t="s">
        <v>34</v>
      </c>
      <c r="I357" s="366" t="s">
        <v>34</v>
      </c>
      <c r="J357" s="366" t="s">
        <v>611</v>
      </c>
      <c r="K357" s="367" t="s">
        <v>1798</v>
      </c>
      <c r="L357" s="368" t="s">
        <v>1421</v>
      </c>
      <c r="M357" s="368" t="s">
        <v>1418</v>
      </c>
      <c r="N357" s="367">
        <v>354465</v>
      </c>
      <c r="O357" s="367" t="s">
        <v>1321</v>
      </c>
      <c r="P357" s="371">
        <v>40369</v>
      </c>
      <c r="Q357" s="372">
        <v>392.040277</v>
      </c>
      <c r="R357" s="372">
        <v>423.4157004096383</v>
      </c>
      <c r="S357" s="367">
        <v>2</v>
      </c>
      <c r="T357" s="369">
        <v>-0.19588974385571556</v>
      </c>
      <c r="U357" s="369">
        <v>-2.0620437668786686</v>
      </c>
      <c r="V357" s="369">
        <v>-0.18535820549072579</v>
      </c>
      <c r="W357" s="369">
        <v>-1.6511248058771528</v>
      </c>
      <c r="X357" s="369">
        <v>-1.9703410273989919E-2</v>
      </c>
      <c r="Y357" s="369">
        <v>-0.1335970481935192</v>
      </c>
      <c r="Z357" s="369">
        <v>0.42951207446115247</v>
      </c>
      <c r="AA357" s="369">
        <v>2.310548414267128</v>
      </c>
      <c r="AB357" s="369">
        <v>0.1614423371133076</v>
      </c>
      <c r="AC357" s="373">
        <v>-1.8435064076562202</v>
      </c>
      <c r="AD357" s="555">
        <v>46785338000105</v>
      </c>
      <c r="AE357" s="370" t="s">
        <v>1964</v>
      </c>
      <c r="AF357" s="370" t="s">
        <v>1816</v>
      </c>
      <c r="AG357" s="374" t="s">
        <v>1444</v>
      </c>
      <c r="AH357" s="374" t="s">
        <v>1877</v>
      </c>
      <c r="AI357" s="374">
        <v>0</v>
      </c>
      <c r="AJ357" s="374">
        <v>0</v>
      </c>
      <c r="AK357" s="374">
        <v>0</v>
      </c>
      <c r="AL357" s="691">
        <v>1.17</v>
      </c>
      <c r="AM357" s="691">
        <v>0</v>
      </c>
      <c r="AN357" s="369" t="s">
        <v>1798</v>
      </c>
      <c r="AO357" s="367" t="s">
        <v>1324</v>
      </c>
      <c r="AP357" s="370" t="s">
        <v>1799</v>
      </c>
      <c r="AQ357" s="376" t="s">
        <v>687</v>
      </c>
      <c r="AR357" s="369">
        <v>0</v>
      </c>
      <c r="AS357" s="369">
        <v>0</v>
      </c>
      <c r="AT357" s="369" t="s">
        <v>1421</v>
      </c>
      <c r="AW357" s="198"/>
      <c r="AX357" s="198"/>
      <c r="AY357" s="184"/>
      <c r="AZ357" s="184"/>
      <c r="BA357" s="184"/>
      <c r="BB357" s="186"/>
      <c r="BC357" s="184"/>
      <c r="BD357" s="184"/>
      <c r="BE357" s="184"/>
      <c r="BF357" s="184"/>
      <c r="BG357" s="186"/>
      <c r="BH357" s="186"/>
      <c r="BI357" s="199"/>
      <c r="BJ357" s="199"/>
      <c r="BK357" s="199"/>
      <c r="BL357" s="218"/>
      <c r="BM357" s="186"/>
      <c r="BN357" s="186"/>
      <c r="BO357" s="186"/>
      <c r="BP357" s="186"/>
      <c r="BQ357" s="186"/>
      <c r="BR357" s="186"/>
      <c r="BS357" s="186"/>
      <c r="BT357" s="187"/>
      <c r="BU357" s="188"/>
      <c r="BV357" s="189"/>
      <c r="BW357" s="185"/>
      <c r="BX357"/>
      <c r="BZ357"/>
    </row>
    <row r="358" spans="2:78" ht="18.75">
      <c r="B358" s="363" t="s">
        <v>395</v>
      </c>
      <c r="C358" s="364">
        <v>3618010000183</v>
      </c>
      <c r="D358" s="365" t="s">
        <v>14</v>
      </c>
      <c r="E358" s="365" t="s">
        <v>607</v>
      </c>
      <c r="F358" s="365" t="s">
        <v>1421</v>
      </c>
      <c r="G358" s="366" t="s">
        <v>1421</v>
      </c>
      <c r="H358" s="366" t="s">
        <v>34</v>
      </c>
      <c r="I358" s="366" t="s">
        <v>34</v>
      </c>
      <c r="J358" s="366" t="s">
        <v>608</v>
      </c>
      <c r="K358" s="367" t="s">
        <v>48</v>
      </c>
      <c r="L358" s="368" t="s">
        <v>1421</v>
      </c>
      <c r="M358" s="368" t="s">
        <v>34</v>
      </c>
      <c r="N358" s="367">
        <v>354491</v>
      </c>
      <c r="O358" s="367" t="s">
        <v>1321</v>
      </c>
      <c r="P358" s="371">
        <v>40551</v>
      </c>
      <c r="Q358" s="372">
        <v>23.29898283</v>
      </c>
      <c r="R358" s="372">
        <v>28.994029111944464</v>
      </c>
      <c r="S358" s="367">
        <v>3</v>
      </c>
      <c r="T358" s="369">
        <v>-7.5617996084671901E-2</v>
      </c>
      <c r="U358" s="369">
        <v>-0.79599684200466991</v>
      </c>
      <c r="V358" s="369">
        <v>-0.23430850731659203</v>
      </c>
      <c r="W358" s="369">
        <v>-2.0871619232299388</v>
      </c>
      <c r="X358" s="369">
        <v>-0.22410716142820108</v>
      </c>
      <c r="Y358" s="369">
        <v>-1.519536711132663</v>
      </c>
      <c r="Z358" s="369">
        <v>-0.19145095913293098</v>
      </c>
      <c r="AA358" s="369">
        <v>-1.0299051792419951</v>
      </c>
      <c r="AB358" s="369">
        <v>0.39216775406682103</v>
      </c>
      <c r="AC358" s="373">
        <v>-0.88372968243124006</v>
      </c>
      <c r="AD358" s="555">
        <v>0</v>
      </c>
      <c r="AE358" s="370" t="s">
        <v>1942</v>
      </c>
      <c r="AF358" s="370" t="s">
        <v>1816</v>
      </c>
      <c r="AG358" s="374" t="s">
        <v>1444</v>
      </c>
      <c r="AH358" s="374" t="s">
        <v>1802</v>
      </c>
      <c r="AI358" s="374">
        <v>1000</v>
      </c>
      <c r="AJ358" s="374">
        <v>1000</v>
      </c>
      <c r="AK358" s="374">
        <v>1000</v>
      </c>
      <c r="AL358" s="691">
        <v>2</v>
      </c>
      <c r="AM358" s="691">
        <v>20</v>
      </c>
      <c r="AN358" s="369" t="s">
        <v>666</v>
      </c>
      <c r="AO358" s="367" t="s">
        <v>1324</v>
      </c>
      <c r="AP358" s="370" t="s">
        <v>1799</v>
      </c>
      <c r="AQ358" s="376" t="s">
        <v>659</v>
      </c>
      <c r="AR358" s="369">
        <v>4.0000000000000001E-3</v>
      </c>
      <c r="AS358" s="369">
        <v>4.0000000000000001E-3</v>
      </c>
      <c r="AT358" s="369" t="s">
        <v>1421</v>
      </c>
      <c r="AW358" s="198"/>
      <c r="AX358" s="198"/>
      <c r="AY358" s="184"/>
      <c r="AZ358" s="184"/>
      <c r="BA358" s="184"/>
      <c r="BB358" s="186"/>
      <c r="BC358" s="184"/>
      <c r="BD358" s="184"/>
      <c r="BE358" s="184"/>
      <c r="BF358" s="184"/>
      <c r="BG358" s="186"/>
      <c r="BH358" s="186"/>
      <c r="BI358" s="199"/>
      <c r="BJ358" s="199"/>
      <c r="BK358" s="199"/>
      <c r="BL358" s="218"/>
      <c r="BM358" s="186"/>
      <c r="BN358" s="186"/>
      <c r="BO358" s="186"/>
      <c r="BP358" s="186"/>
      <c r="BQ358" s="186"/>
      <c r="BR358" s="186"/>
      <c r="BS358" s="186"/>
      <c r="BT358" s="187"/>
      <c r="BU358" s="188"/>
      <c r="BV358" s="189"/>
      <c r="BW358" s="185"/>
      <c r="BX358"/>
      <c r="BZ358"/>
    </row>
    <row r="359" spans="2:78" ht="18.75">
      <c r="B359" s="363" t="s">
        <v>650</v>
      </c>
      <c r="C359" s="364">
        <v>18772290000157</v>
      </c>
      <c r="D359" s="365" t="s">
        <v>13</v>
      </c>
      <c r="E359" s="365" t="s">
        <v>616</v>
      </c>
      <c r="F359" s="365" t="s">
        <v>617</v>
      </c>
      <c r="G359" s="366" t="s">
        <v>34</v>
      </c>
      <c r="H359" s="366" t="s">
        <v>1337</v>
      </c>
      <c r="I359" s="366" t="s">
        <v>34</v>
      </c>
      <c r="J359" s="366" t="s">
        <v>608</v>
      </c>
      <c r="K359" s="367" t="s">
        <v>48</v>
      </c>
      <c r="L359" s="368" t="s">
        <v>715</v>
      </c>
      <c r="M359" s="368" t="s">
        <v>34</v>
      </c>
      <c r="N359" s="367">
        <v>355208</v>
      </c>
      <c r="O359" s="367" t="s">
        <v>1321</v>
      </c>
      <c r="P359" s="371">
        <v>41579</v>
      </c>
      <c r="Q359" s="372">
        <v>475.74814500000002</v>
      </c>
      <c r="R359" s="372">
        <v>545.19312557539672</v>
      </c>
      <c r="S359" s="367">
        <v>3</v>
      </c>
      <c r="T359" s="369">
        <v>0.12860072444148885</v>
      </c>
      <c r="U359" s="369">
        <v>1.3537223390621942</v>
      </c>
      <c r="V359" s="369">
        <v>0.12790648850735842</v>
      </c>
      <c r="W359" s="369">
        <v>1.1393591961468741</v>
      </c>
      <c r="X359" s="369">
        <v>0.22728358112298874</v>
      </c>
      <c r="Y359" s="369">
        <v>1.5410741145134159</v>
      </c>
      <c r="Z359" s="369">
        <v>0.34297882605104868</v>
      </c>
      <c r="AA359" s="369">
        <v>1.8450451798209624</v>
      </c>
      <c r="AB359" s="369">
        <v>4.760056782685286E-2</v>
      </c>
      <c r="AC359" s="373">
        <v>0.32866647977002506</v>
      </c>
      <c r="AD359" s="555">
        <v>18816393000171</v>
      </c>
      <c r="AE359" s="370" t="s">
        <v>1965</v>
      </c>
      <c r="AF359" s="370" t="s">
        <v>1841</v>
      </c>
      <c r="AG359" s="374" t="s">
        <v>719</v>
      </c>
      <c r="AH359" s="374" t="s">
        <v>1802</v>
      </c>
      <c r="AI359" s="374">
        <v>10000</v>
      </c>
      <c r="AJ359" s="374">
        <v>5000</v>
      </c>
      <c r="AK359" s="374">
        <v>10000</v>
      </c>
      <c r="AL359" s="691">
        <v>2.2999999999999998</v>
      </c>
      <c r="AM359" s="691">
        <v>20</v>
      </c>
      <c r="AN359" s="369" t="s">
        <v>1803</v>
      </c>
      <c r="AO359" s="367" t="s">
        <v>1324</v>
      </c>
      <c r="AP359" s="370" t="s">
        <v>1818</v>
      </c>
      <c r="AQ359" s="376" t="s">
        <v>674</v>
      </c>
      <c r="AR359" s="369">
        <v>4.6249999999999998E-3</v>
      </c>
      <c r="AS359" s="369">
        <v>4.6249999999999998E-3</v>
      </c>
      <c r="AT359" s="369" t="s">
        <v>1421</v>
      </c>
      <c r="AW359" s="198"/>
      <c r="AX359" s="198"/>
      <c r="AY359" s="184"/>
      <c r="AZ359" s="184"/>
      <c r="BA359" s="184"/>
      <c r="BB359" s="186"/>
      <c r="BC359" s="184"/>
      <c r="BD359" s="184"/>
      <c r="BE359" s="184"/>
      <c r="BF359" s="184"/>
      <c r="BG359" s="186"/>
      <c r="BH359" s="186"/>
      <c r="BI359" s="199"/>
      <c r="BJ359" s="199"/>
      <c r="BK359" s="199"/>
      <c r="BL359" s="218"/>
      <c r="BM359" s="186"/>
      <c r="BN359" s="186"/>
      <c r="BO359" s="186"/>
      <c r="BP359" s="186"/>
      <c r="BQ359" s="186"/>
      <c r="BR359" s="186"/>
      <c r="BS359" s="186"/>
      <c r="BT359" s="187"/>
      <c r="BU359" s="188"/>
      <c r="BV359" s="189"/>
      <c r="BW359" s="185"/>
      <c r="BX359"/>
      <c r="BZ359"/>
    </row>
    <row r="360" spans="2:78" ht="18.75">
      <c r="B360" s="363" t="s">
        <v>952</v>
      </c>
      <c r="C360" s="364">
        <v>19211736000137</v>
      </c>
      <c r="D360" s="365" t="s">
        <v>13</v>
      </c>
      <c r="E360" s="365" t="s">
        <v>615</v>
      </c>
      <c r="F360" s="365" t="s">
        <v>619</v>
      </c>
      <c r="G360" s="366" t="s">
        <v>34</v>
      </c>
      <c r="H360" s="366" t="s">
        <v>1337</v>
      </c>
      <c r="I360" s="366" t="s">
        <v>34</v>
      </c>
      <c r="J360" s="366" t="s">
        <v>1421</v>
      </c>
      <c r="K360" s="367" t="s">
        <v>48</v>
      </c>
      <c r="L360" s="368" t="s">
        <v>1421</v>
      </c>
      <c r="M360" s="368" t="s">
        <v>34</v>
      </c>
      <c r="N360" s="367">
        <v>355259</v>
      </c>
      <c r="O360" s="367" t="s">
        <v>1321</v>
      </c>
      <c r="P360" s="371">
        <v>41616</v>
      </c>
      <c r="Q360" s="372">
        <v>31.371237000000001</v>
      </c>
      <c r="R360" s="372">
        <v>38.535455670682737</v>
      </c>
      <c r="S360" s="367">
        <v>1</v>
      </c>
      <c r="T360" s="369">
        <v>0.11960244214113147</v>
      </c>
      <c r="U360" s="369">
        <v>1.2590014437011112</v>
      </c>
      <c r="V360" s="369">
        <v>0.1418734580594383</v>
      </c>
      <c r="W360" s="369">
        <v>1.2637734880813298</v>
      </c>
      <c r="X360" s="369">
        <v>0.19665053539509825</v>
      </c>
      <c r="Y360" s="369">
        <v>1.3333697410311425</v>
      </c>
      <c r="Z360" s="369">
        <v>0.24438900321349832</v>
      </c>
      <c r="AA360" s="369">
        <v>1.3146839342006549</v>
      </c>
      <c r="AB360" s="369">
        <v>4.1654568644175792E-2</v>
      </c>
      <c r="AC360" s="373">
        <v>0.71088674252605111</v>
      </c>
      <c r="AD360" s="555">
        <v>19203036000109</v>
      </c>
      <c r="AE360" s="370" t="s">
        <v>1872</v>
      </c>
      <c r="AF360" s="370" t="s">
        <v>1816</v>
      </c>
      <c r="AG360" s="374" t="s">
        <v>1444</v>
      </c>
      <c r="AH360" s="374" t="s">
        <v>1802</v>
      </c>
      <c r="AI360" s="374">
        <v>5000</v>
      </c>
      <c r="AJ360" s="374">
        <v>1000</v>
      </c>
      <c r="AK360" s="374">
        <v>5000</v>
      </c>
      <c r="AL360" s="691">
        <v>0</v>
      </c>
      <c r="AM360" s="691">
        <v>0</v>
      </c>
      <c r="AN360" s="369" t="s">
        <v>1798</v>
      </c>
      <c r="AO360" s="367" t="s">
        <v>1324</v>
      </c>
      <c r="AP360" s="370" t="s">
        <v>1818</v>
      </c>
      <c r="AQ360" s="376" t="s">
        <v>664</v>
      </c>
      <c r="AR360" s="369">
        <v>3.7799999999999999E-3</v>
      </c>
      <c r="AS360" s="369">
        <v>3.7799999999999999E-3</v>
      </c>
      <c r="AT360" s="369" t="s">
        <v>1421</v>
      </c>
      <c r="AW360" s="198"/>
      <c r="AX360" s="198"/>
      <c r="AY360" s="184"/>
      <c r="AZ360" s="184"/>
      <c r="BA360" s="184"/>
      <c r="BB360" s="186"/>
      <c r="BC360" s="184"/>
      <c r="BD360" s="184"/>
      <c r="BE360" s="184"/>
      <c r="BF360" s="184"/>
      <c r="BG360" s="186"/>
      <c r="BH360" s="186"/>
      <c r="BI360" s="199"/>
      <c r="BJ360" s="199"/>
      <c r="BK360" s="199"/>
      <c r="BL360" s="218"/>
      <c r="BM360" s="186"/>
      <c r="BN360" s="186"/>
      <c r="BO360" s="186"/>
      <c r="BP360" s="186"/>
      <c r="BQ360" s="186"/>
      <c r="BR360" s="186"/>
      <c r="BS360" s="186"/>
      <c r="BT360" s="187"/>
      <c r="BU360" s="188"/>
      <c r="BV360" s="189"/>
      <c r="BW360" s="185"/>
      <c r="BX360"/>
      <c r="BZ360"/>
    </row>
    <row r="361" spans="2:78" ht="18.75">
      <c r="B361" s="363" t="s">
        <v>953</v>
      </c>
      <c r="C361" s="364">
        <v>19212817000151</v>
      </c>
      <c r="D361" s="365" t="s">
        <v>13</v>
      </c>
      <c r="E361" s="365" t="s">
        <v>615</v>
      </c>
      <c r="F361" s="365" t="s">
        <v>619</v>
      </c>
      <c r="G361" s="366" t="s">
        <v>34</v>
      </c>
      <c r="H361" s="366" t="s">
        <v>1337</v>
      </c>
      <c r="I361" s="366" t="s">
        <v>34</v>
      </c>
      <c r="J361" s="366" t="s">
        <v>1421</v>
      </c>
      <c r="K361" s="367" t="s">
        <v>48</v>
      </c>
      <c r="L361" s="368" t="s">
        <v>1421</v>
      </c>
      <c r="M361" s="368" t="s">
        <v>34</v>
      </c>
      <c r="N361" s="367">
        <v>355283</v>
      </c>
      <c r="O361" s="367" t="s">
        <v>1321</v>
      </c>
      <c r="P361" s="371">
        <v>41616</v>
      </c>
      <c r="Q361" s="372">
        <v>239.87995900000001</v>
      </c>
      <c r="R361" s="372">
        <v>260.14919775396822</v>
      </c>
      <c r="S361" s="367">
        <v>1</v>
      </c>
      <c r="T361" s="369">
        <v>0.12043693723619109</v>
      </c>
      <c r="U361" s="369">
        <v>1.2677858005305629</v>
      </c>
      <c r="V361" s="369">
        <v>0.14288340104677233</v>
      </c>
      <c r="W361" s="369">
        <v>1.2727698090939021</v>
      </c>
      <c r="X361" s="369">
        <v>0.19848466340587123</v>
      </c>
      <c r="Y361" s="369">
        <v>1.3458058668002835</v>
      </c>
      <c r="Z361" s="369">
        <v>0.24730927592864149</v>
      </c>
      <c r="AA361" s="369">
        <v>1.3303934611089885</v>
      </c>
      <c r="AB361" s="369">
        <v>4.2985186258137818E-2</v>
      </c>
      <c r="AC361" s="373">
        <v>0.71237619905212723</v>
      </c>
      <c r="AD361" s="555">
        <v>18981231000199</v>
      </c>
      <c r="AE361" s="370" t="s">
        <v>1966</v>
      </c>
      <c r="AF361" s="370" t="s">
        <v>1839</v>
      </c>
      <c r="AG361" s="374" t="s">
        <v>59</v>
      </c>
      <c r="AH361" s="374" t="s">
        <v>1802</v>
      </c>
      <c r="AI361" s="374">
        <v>500</v>
      </c>
      <c r="AJ361" s="374">
        <v>100</v>
      </c>
      <c r="AK361" s="374">
        <v>500</v>
      </c>
      <c r="AL361" s="691">
        <v>2.5</v>
      </c>
      <c r="AM361" s="691">
        <v>20</v>
      </c>
      <c r="AN361" s="369" t="s">
        <v>1803</v>
      </c>
      <c r="AO361" s="367" t="s">
        <v>1814</v>
      </c>
      <c r="AP361" s="370" t="s">
        <v>1818</v>
      </c>
      <c r="AQ361" s="376" t="s">
        <v>664</v>
      </c>
      <c r="AR361" s="369">
        <v>3.7799999999999999E-3</v>
      </c>
      <c r="AS361" s="369">
        <v>3.7799999999999999E-3</v>
      </c>
      <c r="AT361" s="369" t="s">
        <v>1421</v>
      </c>
      <c r="AW361" s="198"/>
      <c r="AX361" s="198"/>
      <c r="AY361" s="184"/>
      <c r="AZ361" s="184"/>
      <c r="BA361" s="184"/>
      <c r="BB361" s="186"/>
      <c r="BC361" s="184"/>
      <c r="BD361" s="184"/>
      <c r="BE361" s="184"/>
      <c r="BF361" s="184"/>
      <c r="BG361" s="186"/>
      <c r="BH361" s="186"/>
      <c r="BI361" s="199"/>
      <c r="BJ361" s="199"/>
      <c r="BK361" s="199"/>
      <c r="BL361" s="218"/>
      <c r="BM361" s="186"/>
      <c r="BN361" s="186"/>
      <c r="BO361" s="186"/>
      <c r="BP361" s="186"/>
      <c r="BQ361" s="186"/>
      <c r="BR361" s="186"/>
      <c r="BS361" s="186"/>
      <c r="BT361" s="187"/>
      <c r="BU361" s="188"/>
      <c r="BV361" s="189"/>
      <c r="BW361" s="185"/>
      <c r="BX361"/>
      <c r="BZ361"/>
    </row>
    <row r="362" spans="2:78" ht="18.75">
      <c r="B362" s="363" t="s">
        <v>1077</v>
      </c>
      <c r="C362" s="364">
        <v>19186860000190</v>
      </c>
      <c r="D362" s="365" t="s">
        <v>14</v>
      </c>
      <c r="E362" s="365" t="s">
        <v>607</v>
      </c>
      <c r="F362" s="365" t="s">
        <v>1421</v>
      </c>
      <c r="G362" s="366" t="s">
        <v>1421</v>
      </c>
      <c r="H362" s="366" t="s">
        <v>34</v>
      </c>
      <c r="I362" s="366" t="s">
        <v>34</v>
      </c>
      <c r="J362" s="366" t="s">
        <v>611</v>
      </c>
      <c r="K362" s="367" t="s">
        <v>1798</v>
      </c>
      <c r="L362" s="368" t="s">
        <v>1421</v>
      </c>
      <c r="M362" s="368" t="s">
        <v>34</v>
      </c>
      <c r="N362" s="367">
        <v>355739</v>
      </c>
      <c r="O362" s="367" t="s">
        <v>1321</v>
      </c>
      <c r="P362" s="371">
        <v>41607</v>
      </c>
      <c r="Q362" s="372">
        <v>91.548783</v>
      </c>
      <c r="R362" s="372">
        <v>91.817889182539673</v>
      </c>
      <c r="S362" s="367">
        <v>2</v>
      </c>
      <c r="T362" s="369">
        <v>-1.4457755825064922E-2</v>
      </c>
      <c r="U362" s="369">
        <v>-0.15219033266023149</v>
      </c>
      <c r="V362" s="369">
        <v>-0.12103535866653126</v>
      </c>
      <c r="W362" s="369">
        <v>-1.0781528800058815</v>
      </c>
      <c r="X362" s="369">
        <v>-6.9246162924986976E-2</v>
      </c>
      <c r="Y362" s="369">
        <v>-0.46951684184934916</v>
      </c>
      <c r="Z362" s="369">
        <v>-1.5456359684327126E-2</v>
      </c>
      <c r="AA362" s="369">
        <v>-8.3147062637920002E-2</v>
      </c>
      <c r="AB362" s="369">
        <v>0.22324864230398006</v>
      </c>
      <c r="AC362" s="373">
        <v>-1.0450103243786868</v>
      </c>
      <c r="AD362" s="555">
        <v>18981190000130</v>
      </c>
      <c r="AE362" s="370" t="s">
        <v>1893</v>
      </c>
      <c r="AF362" s="370" t="s">
        <v>1795</v>
      </c>
      <c r="AG362" s="374" t="s">
        <v>1445</v>
      </c>
      <c r="AH362" s="374" t="s">
        <v>1796</v>
      </c>
      <c r="AI362" s="374">
        <v>5000</v>
      </c>
      <c r="AJ362" s="374">
        <v>1000</v>
      </c>
      <c r="AK362" s="374">
        <v>5000</v>
      </c>
      <c r="AL362" s="691">
        <v>2</v>
      </c>
      <c r="AM362" s="691">
        <v>10</v>
      </c>
      <c r="AN362" s="369" t="s">
        <v>1849</v>
      </c>
      <c r="AO362" s="367" t="s">
        <v>1324</v>
      </c>
      <c r="AP362" s="370" t="s">
        <v>1799</v>
      </c>
      <c r="AQ362" s="376" t="s">
        <v>665</v>
      </c>
      <c r="AR362" s="369">
        <v>6.0000000000000001E-3</v>
      </c>
      <c r="AS362" s="369">
        <v>6.0000000000000001E-3</v>
      </c>
      <c r="AT362" s="369" t="s">
        <v>1421</v>
      </c>
      <c r="AW362" s="198"/>
      <c r="AX362" s="198"/>
      <c r="AY362" s="184"/>
      <c r="AZ362" s="184"/>
      <c r="BA362" s="184"/>
      <c r="BB362" s="186"/>
      <c r="BC362" s="184"/>
      <c r="BD362" s="184"/>
      <c r="BE362" s="184"/>
      <c r="BF362" s="184"/>
      <c r="BG362" s="186"/>
      <c r="BH362" s="186"/>
      <c r="BI362" s="199"/>
      <c r="BJ362" s="199"/>
      <c r="BK362" s="199"/>
      <c r="BL362" s="218"/>
      <c r="BM362" s="186"/>
      <c r="BN362" s="186"/>
      <c r="BO362" s="186"/>
      <c r="BP362" s="186"/>
      <c r="BQ362" s="186"/>
      <c r="BR362" s="186"/>
      <c r="BS362" s="186"/>
      <c r="BT362" s="187"/>
      <c r="BU362" s="188"/>
      <c r="BV362" s="189"/>
      <c r="BW362" s="185"/>
      <c r="BX362"/>
      <c r="BZ362"/>
    </row>
    <row r="363" spans="2:78" ht="18.75">
      <c r="B363" s="363" t="s">
        <v>1247</v>
      </c>
      <c r="C363" s="364">
        <v>18679873000138</v>
      </c>
      <c r="D363" s="365" t="s">
        <v>13</v>
      </c>
      <c r="E363" s="365" t="s">
        <v>616</v>
      </c>
      <c r="F363" s="365" t="s">
        <v>619</v>
      </c>
      <c r="G363" s="366" t="s">
        <v>34</v>
      </c>
      <c r="H363" s="366" t="s">
        <v>1338</v>
      </c>
      <c r="I363" s="366" t="s">
        <v>34</v>
      </c>
      <c r="J363" s="366" t="s">
        <v>611</v>
      </c>
      <c r="K363" s="367" t="s">
        <v>48</v>
      </c>
      <c r="L363" s="368" t="s">
        <v>1421</v>
      </c>
      <c r="M363" s="368" t="s">
        <v>1418</v>
      </c>
      <c r="N363" s="367">
        <v>357308</v>
      </c>
      <c r="O363" s="367" t="s">
        <v>1321</v>
      </c>
      <c r="P363" s="371">
        <v>41609</v>
      </c>
      <c r="Q363" s="372">
        <v>9.099164</v>
      </c>
      <c r="R363" s="372">
        <v>15.078379416666669</v>
      </c>
      <c r="S363" s="367">
        <v>3</v>
      </c>
      <c r="T363" s="369">
        <v>2.6779818578881454E-4</v>
      </c>
      <c r="U363" s="369">
        <v>2.8189917905757098E-3</v>
      </c>
      <c r="V363" s="369">
        <v>1.2213407155515998E-2</v>
      </c>
      <c r="W363" s="369">
        <v>0.10879399412268782</v>
      </c>
      <c r="X363" s="369">
        <v>1.4982052017792569E-2</v>
      </c>
      <c r="Y363" s="369">
        <v>0.10158433984907994</v>
      </c>
      <c r="Z363" s="369">
        <v>0.50669388224860246</v>
      </c>
      <c r="AA363" s="369">
        <v>2.7257458305849136</v>
      </c>
      <c r="AB363" s="369">
        <v>0.16296605497526345</v>
      </c>
      <c r="AC363" s="373">
        <v>-0.61392153294943952</v>
      </c>
      <c r="AD363" s="555">
        <v>22187896000100</v>
      </c>
      <c r="AE363" s="370" t="s">
        <v>1821</v>
      </c>
      <c r="AF363" s="370" t="s">
        <v>1839</v>
      </c>
      <c r="AG363" s="374" t="s">
        <v>59</v>
      </c>
      <c r="AH363" s="374" t="s">
        <v>1877</v>
      </c>
      <c r="AI363" s="374">
        <v>500000</v>
      </c>
      <c r="AJ363" s="374">
        <v>100000</v>
      </c>
      <c r="AK363" s="374">
        <v>500000</v>
      </c>
      <c r="AL363" s="691">
        <v>0</v>
      </c>
      <c r="AM363" s="691">
        <v>0</v>
      </c>
      <c r="AN363" s="369" t="s">
        <v>1803</v>
      </c>
      <c r="AO363" s="367" t="s">
        <v>1324</v>
      </c>
      <c r="AP363" s="370" t="s">
        <v>1818</v>
      </c>
      <c r="AQ363" s="376" t="s">
        <v>679</v>
      </c>
      <c r="AR363" s="369">
        <v>2.66666666666667E-3</v>
      </c>
      <c r="AS363" s="369">
        <v>2.66666666666667E-3</v>
      </c>
      <c r="AT363" s="369" t="s">
        <v>1421</v>
      </c>
      <c r="AW363" s="198"/>
      <c r="AX363" s="198"/>
      <c r="AY363" s="184"/>
      <c r="AZ363" s="184"/>
      <c r="BA363" s="184"/>
      <c r="BB363" s="186"/>
      <c r="BC363" s="184"/>
      <c r="BD363" s="184"/>
      <c r="BE363" s="184"/>
      <c r="BF363" s="184"/>
      <c r="BG363" s="186"/>
      <c r="BH363" s="186"/>
      <c r="BI363" s="199"/>
      <c r="BJ363" s="199"/>
      <c r="BK363" s="199"/>
      <c r="BL363" s="218"/>
      <c r="BM363" s="186"/>
      <c r="BN363" s="186"/>
      <c r="BO363" s="186"/>
      <c r="BP363" s="186"/>
      <c r="BQ363" s="186"/>
      <c r="BR363" s="186"/>
      <c r="BS363" s="186"/>
      <c r="BT363" s="187"/>
      <c r="BU363" s="188"/>
      <c r="BV363" s="189"/>
      <c r="BW363" s="185"/>
      <c r="BX363"/>
      <c r="BZ363"/>
    </row>
    <row r="364" spans="2:78" ht="18.75">
      <c r="B364" s="363" t="s">
        <v>1592</v>
      </c>
      <c r="C364" s="364">
        <v>19009392000188</v>
      </c>
      <c r="D364" s="365" t="s">
        <v>13</v>
      </c>
      <c r="E364" s="365" t="s">
        <v>615</v>
      </c>
      <c r="F364" s="365" t="s">
        <v>619</v>
      </c>
      <c r="G364" s="366" t="s">
        <v>34</v>
      </c>
      <c r="H364" s="366" t="s">
        <v>1338</v>
      </c>
      <c r="I364" s="366" t="s">
        <v>34</v>
      </c>
      <c r="J364" s="366" t="s">
        <v>611</v>
      </c>
      <c r="K364" s="367" t="s">
        <v>48</v>
      </c>
      <c r="L364" s="368" t="s">
        <v>1421</v>
      </c>
      <c r="M364" s="368" t="s">
        <v>1421</v>
      </c>
      <c r="N364" s="367">
        <v>357898</v>
      </c>
      <c r="O364" s="367" t="s">
        <v>1321</v>
      </c>
      <c r="P364" s="371">
        <v>41637</v>
      </c>
      <c r="Q364" s="372">
        <v>2697.1166449000002</v>
      </c>
      <c r="R364" s="372">
        <v>2073.1810842463715</v>
      </c>
      <c r="S364" s="367">
        <v>1</v>
      </c>
      <c r="T364" s="369">
        <v>0.5324259389598871</v>
      </c>
      <c r="U364" s="369">
        <v>5.6046098542321632</v>
      </c>
      <c r="V364" s="369">
        <v>0.62017784853963365</v>
      </c>
      <c r="W364" s="369">
        <v>5.5243900698561053</v>
      </c>
      <c r="X364" s="369">
        <v>0.9202253089359711</v>
      </c>
      <c r="Y364" s="369">
        <v>6.2394977944049037</v>
      </c>
      <c r="Z364" s="369">
        <v>1.121533268352187</v>
      </c>
      <c r="AA364" s="369">
        <v>6.0332574305157332</v>
      </c>
      <c r="AB364" s="369">
        <v>0.20712883058545675</v>
      </c>
      <c r="AC364" s="373">
        <v>2.4521746666523394</v>
      </c>
      <c r="AD364" s="555">
        <v>18764148000168</v>
      </c>
      <c r="AE364" s="370" t="s">
        <v>1800</v>
      </c>
      <c r="AF364" s="370" t="s">
        <v>1801</v>
      </c>
      <c r="AG364" s="374" t="s">
        <v>1577</v>
      </c>
      <c r="AH364" s="374" t="s">
        <v>1877</v>
      </c>
      <c r="AI364" s="374">
        <v>1000000</v>
      </c>
      <c r="AJ364" s="374">
        <v>200000</v>
      </c>
      <c r="AK364" s="374">
        <v>1000000</v>
      </c>
      <c r="AL364" s="691">
        <v>0</v>
      </c>
      <c r="AM364" s="691">
        <v>0</v>
      </c>
      <c r="AN364" s="369" t="s">
        <v>1803</v>
      </c>
      <c r="AO364" s="367" t="s">
        <v>1324</v>
      </c>
      <c r="AP364" s="370" t="s">
        <v>1818</v>
      </c>
      <c r="AQ364" s="376" t="s">
        <v>1798</v>
      </c>
      <c r="AR364" s="369">
        <v>0</v>
      </c>
      <c r="AS364" s="369">
        <v>0</v>
      </c>
      <c r="AT364" s="369" t="s">
        <v>1421</v>
      </c>
      <c r="AW364" s="198"/>
      <c r="AX364" s="198"/>
      <c r="AY364" s="184"/>
      <c r="AZ364" s="184"/>
      <c r="BA364" s="184"/>
      <c r="BB364" s="186"/>
      <c r="BC364" s="184"/>
      <c r="BD364" s="184"/>
      <c r="BE364" s="184"/>
      <c r="BF364" s="184"/>
      <c r="BG364" s="186"/>
      <c r="BH364" s="186"/>
      <c r="BI364" s="199"/>
      <c r="BJ364" s="199"/>
      <c r="BK364" s="199"/>
      <c r="BL364" s="218"/>
      <c r="BM364" s="186"/>
      <c r="BN364" s="186"/>
      <c r="BO364" s="186"/>
      <c r="BP364" s="186"/>
      <c r="BQ364" s="186"/>
      <c r="BR364" s="186"/>
      <c r="BS364" s="186"/>
      <c r="BT364" s="187"/>
      <c r="BU364" s="188"/>
      <c r="BV364" s="189"/>
      <c r="BW364" s="185"/>
      <c r="BX364"/>
      <c r="BZ364"/>
    </row>
    <row r="365" spans="2:78" ht="18.75">
      <c r="B365" s="363" t="s">
        <v>1171</v>
      </c>
      <c r="C365" s="364">
        <v>19436818000180</v>
      </c>
      <c r="D365" s="365" t="s">
        <v>14</v>
      </c>
      <c r="E365" s="365" t="s">
        <v>607</v>
      </c>
      <c r="F365" s="365" t="s">
        <v>860</v>
      </c>
      <c r="G365" s="366" t="s">
        <v>1421</v>
      </c>
      <c r="H365" s="366" t="s">
        <v>34</v>
      </c>
      <c r="I365" s="366" t="s">
        <v>34</v>
      </c>
      <c r="J365" s="366" t="s">
        <v>611</v>
      </c>
      <c r="K365" s="367" t="s">
        <v>1798</v>
      </c>
      <c r="L365" s="368" t="s">
        <v>1421</v>
      </c>
      <c r="M365" s="368" t="s">
        <v>1418</v>
      </c>
      <c r="N365" s="367">
        <v>359130</v>
      </c>
      <c r="O365" s="367" t="s">
        <v>1321</v>
      </c>
      <c r="P365" s="371">
        <v>41658</v>
      </c>
      <c r="Q365" s="372">
        <v>1057.7875670000001</v>
      </c>
      <c r="R365" s="372">
        <v>2362.1396992222217</v>
      </c>
      <c r="S365" s="367">
        <v>3</v>
      </c>
      <c r="T365" s="369">
        <v>-0.32281443221819739</v>
      </c>
      <c r="U365" s="369">
        <v>-3.3981232233592933</v>
      </c>
      <c r="V365" s="369">
        <v>-0.26605025408462946</v>
      </c>
      <c r="W365" s="369">
        <v>-2.3699095109713393</v>
      </c>
      <c r="X365" s="369">
        <v>-0.10970850851254743</v>
      </c>
      <c r="Y365" s="369">
        <v>-0.74386782263464168</v>
      </c>
      <c r="Z365" s="369">
        <v>0.36867076988799896</v>
      </c>
      <c r="AA365" s="369">
        <v>1.983254286436601</v>
      </c>
      <c r="AB365" s="369">
        <v>0.23770997834826632</v>
      </c>
      <c r="AC365" s="373">
        <v>-1.5914857010126051</v>
      </c>
      <c r="AD365" s="555">
        <v>0</v>
      </c>
      <c r="AE365" s="370" t="s">
        <v>1967</v>
      </c>
      <c r="AF365" s="370" t="s">
        <v>1890</v>
      </c>
      <c r="AG365" s="374" t="s">
        <v>1448</v>
      </c>
      <c r="AH365" s="374" t="s">
        <v>1802</v>
      </c>
      <c r="AI365" s="374">
        <v>50000</v>
      </c>
      <c r="AJ365" s="374">
        <v>1000</v>
      </c>
      <c r="AK365" s="374">
        <v>1000</v>
      </c>
      <c r="AL365" s="691">
        <v>1.5</v>
      </c>
      <c r="AM365" s="691">
        <v>0</v>
      </c>
      <c r="AN365" s="369" t="s">
        <v>1807</v>
      </c>
      <c r="AO365" s="367" t="s">
        <v>1324</v>
      </c>
      <c r="AP365" s="370" t="s">
        <v>1799</v>
      </c>
      <c r="AQ365" s="376" t="s">
        <v>659</v>
      </c>
      <c r="AR365" s="369">
        <v>2E-3</v>
      </c>
      <c r="AS365" s="369">
        <v>2E-3</v>
      </c>
      <c r="AT365" s="369" t="s">
        <v>1421</v>
      </c>
      <c r="AW365" s="198"/>
      <c r="AX365" s="198"/>
      <c r="AY365" s="184"/>
      <c r="AZ365" s="184"/>
      <c r="BA365" s="184"/>
      <c r="BB365" s="186"/>
      <c r="BC365" s="184"/>
      <c r="BD365" s="184"/>
      <c r="BE365" s="184"/>
      <c r="BF365" s="184"/>
      <c r="BG365" s="186"/>
      <c r="BH365" s="186"/>
      <c r="BI365" s="199"/>
      <c r="BJ365" s="199"/>
      <c r="BK365" s="199"/>
      <c r="BL365" s="218"/>
      <c r="BM365" s="186"/>
      <c r="BN365" s="186"/>
      <c r="BO365" s="186"/>
      <c r="BP365" s="186"/>
      <c r="BQ365" s="186"/>
      <c r="BR365" s="186"/>
      <c r="BS365" s="186"/>
      <c r="BT365" s="187"/>
      <c r="BU365" s="188"/>
      <c r="BV365" s="189"/>
      <c r="BW365" s="185"/>
      <c r="BX365"/>
      <c r="BZ365"/>
    </row>
    <row r="366" spans="2:78" ht="18.75">
      <c r="B366" s="363" t="s">
        <v>1172</v>
      </c>
      <c r="C366" s="364">
        <v>19436835000117</v>
      </c>
      <c r="D366" s="365" t="s">
        <v>14</v>
      </c>
      <c r="E366" s="365" t="s">
        <v>607</v>
      </c>
      <c r="F366" s="365" t="s">
        <v>860</v>
      </c>
      <c r="G366" s="366" t="s">
        <v>1421</v>
      </c>
      <c r="H366" s="366" t="s">
        <v>34</v>
      </c>
      <c r="I366" s="366" t="s">
        <v>34</v>
      </c>
      <c r="J366" s="366" t="s">
        <v>611</v>
      </c>
      <c r="K366" s="367" t="s">
        <v>1798</v>
      </c>
      <c r="L366" s="368" t="s">
        <v>1421</v>
      </c>
      <c r="M366" s="368" t="s">
        <v>1418</v>
      </c>
      <c r="N366" s="367">
        <v>359149</v>
      </c>
      <c r="O366" s="367" t="s">
        <v>1321</v>
      </c>
      <c r="P366" s="371">
        <v>41655</v>
      </c>
      <c r="Q366" s="372">
        <v>601.53481399999998</v>
      </c>
      <c r="R366" s="372">
        <v>1461.4376342896826</v>
      </c>
      <c r="S366" s="367">
        <v>3</v>
      </c>
      <c r="T366" s="369">
        <v>-0.32801780056299523</v>
      </c>
      <c r="U366" s="369">
        <v>-3.4528967559137445</v>
      </c>
      <c r="V366" s="369">
        <v>-0.27325237884716336</v>
      </c>
      <c r="W366" s="369">
        <v>-2.4340642475742293</v>
      </c>
      <c r="X366" s="369">
        <v>-0.12755207157794723</v>
      </c>
      <c r="Y366" s="369">
        <v>-0.8648543585511772</v>
      </c>
      <c r="Z366" s="369">
        <v>0.32749283848276178</v>
      </c>
      <c r="AA366" s="369">
        <v>1.7617387347945792</v>
      </c>
      <c r="AB366" s="369">
        <v>0.23725271569684933</v>
      </c>
      <c r="AC366" s="373">
        <v>-1.6249093510247026</v>
      </c>
      <c r="AD366" s="555">
        <v>19436818000180</v>
      </c>
      <c r="AE366" s="370" t="s">
        <v>1889</v>
      </c>
      <c r="AF366" s="370" t="s">
        <v>1890</v>
      </c>
      <c r="AG366" s="374" t="s">
        <v>1448</v>
      </c>
      <c r="AH366" s="374" t="s">
        <v>1802</v>
      </c>
      <c r="AI366" s="374">
        <v>1000</v>
      </c>
      <c r="AJ366" s="374">
        <v>100</v>
      </c>
      <c r="AK366" s="374">
        <v>100</v>
      </c>
      <c r="AL366" s="691">
        <v>2.5</v>
      </c>
      <c r="AM366" s="691">
        <v>0</v>
      </c>
      <c r="AN366" s="369" t="s">
        <v>1807</v>
      </c>
      <c r="AO366" s="367" t="s">
        <v>1324</v>
      </c>
      <c r="AP366" s="370" t="s">
        <v>1799</v>
      </c>
      <c r="AQ366" s="376" t="s">
        <v>659</v>
      </c>
      <c r="AR366" s="369">
        <v>3.0000000000000001E-3</v>
      </c>
      <c r="AS366" s="369">
        <v>3.0000000000000001E-3</v>
      </c>
      <c r="AT366" s="369" t="s">
        <v>1421</v>
      </c>
      <c r="AW366" s="198"/>
      <c r="AX366" s="198"/>
      <c r="AY366" s="184"/>
      <c r="AZ366" s="184"/>
      <c r="BA366" s="184"/>
      <c r="BB366" s="184"/>
      <c r="BC366" s="184"/>
      <c r="BD366" s="184"/>
      <c r="BE366" s="184"/>
      <c r="BF366" s="184"/>
      <c r="BG366" s="186"/>
      <c r="BH366" s="186"/>
      <c r="BI366" s="199"/>
      <c r="BJ366" s="199"/>
      <c r="BK366" s="199"/>
      <c r="BL366" s="218"/>
      <c r="BM366" s="186"/>
      <c r="BN366" s="186"/>
      <c r="BO366" s="186"/>
      <c r="BP366" s="186"/>
      <c r="BQ366" s="186"/>
      <c r="BR366" s="186"/>
      <c r="BS366" s="186"/>
      <c r="BT366" s="186"/>
      <c r="BU366" s="186"/>
      <c r="BV366" s="189"/>
      <c r="BW366" s="184"/>
      <c r="BX366"/>
      <c r="BZ366"/>
    </row>
    <row r="367" spans="2:78" ht="18.75">
      <c r="B367" s="363" t="s">
        <v>889</v>
      </c>
      <c r="C367" s="364">
        <v>13614709000129</v>
      </c>
      <c r="D367" s="365" t="s">
        <v>14</v>
      </c>
      <c r="E367" s="365" t="s">
        <v>607</v>
      </c>
      <c r="F367" s="365" t="s">
        <v>1421</v>
      </c>
      <c r="G367" s="366" t="s">
        <v>1421</v>
      </c>
      <c r="H367" s="366" t="s">
        <v>34</v>
      </c>
      <c r="I367" s="366" t="s">
        <v>34</v>
      </c>
      <c r="J367" s="366" t="s">
        <v>608</v>
      </c>
      <c r="K367" s="367" t="s">
        <v>48</v>
      </c>
      <c r="L367" s="368" t="s">
        <v>1421</v>
      </c>
      <c r="M367" s="368" t="s">
        <v>1418</v>
      </c>
      <c r="N367" s="367">
        <v>359890</v>
      </c>
      <c r="O367" s="367" t="s">
        <v>1321</v>
      </c>
      <c r="P367" s="371">
        <v>41648</v>
      </c>
      <c r="Q367" s="372">
        <v>180.40035800000001</v>
      </c>
      <c r="R367" s="372">
        <v>197.52785702811244</v>
      </c>
      <c r="S367" s="367">
        <v>2</v>
      </c>
      <c r="T367" s="369">
        <v>3.2202052791121982E-2</v>
      </c>
      <c r="U367" s="369">
        <v>0.33897661476110752</v>
      </c>
      <c r="V367" s="369">
        <v>-8.8957862723814674E-2</v>
      </c>
      <c r="W367" s="369">
        <v>-0.79241452209923302</v>
      </c>
      <c r="X367" s="369">
        <v>-1.794034855534421E-3</v>
      </c>
      <c r="Y367" s="369">
        <v>-1.2164278047444362E-2</v>
      </c>
      <c r="Z367" s="369">
        <v>-1.7642850996990589E-2</v>
      </c>
      <c r="AA367" s="369">
        <v>-9.4909232634238339E-2</v>
      </c>
      <c r="AB367" s="369">
        <v>0.19786513455347784</v>
      </c>
      <c r="AC367" s="373">
        <v>-1.0169534952307759</v>
      </c>
      <c r="AD367" s="555">
        <v>0</v>
      </c>
      <c r="AE367" s="370" t="s">
        <v>1827</v>
      </c>
      <c r="AF367" s="370" t="s">
        <v>1827</v>
      </c>
      <c r="AG367" s="374" t="s">
        <v>469</v>
      </c>
      <c r="AH367" s="374" t="s">
        <v>1802</v>
      </c>
      <c r="AI367" s="374">
        <v>1000</v>
      </c>
      <c r="AJ367" s="374">
        <v>1000</v>
      </c>
      <c r="AK367" s="374">
        <v>1000</v>
      </c>
      <c r="AL367" s="691">
        <v>1</v>
      </c>
      <c r="AM367" s="691">
        <v>0</v>
      </c>
      <c r="AN367" s="369" t="s">
        <v>666</v>
      </c>
      <c r="AO367" s="367" t="s">
        <v>1324</v>
      </c>
      <c r="AP367" s="370" t="s">
        <v>1799</v>
      </c>
      <c r="AQ367" s="376" t="s">
        <v>659</v>
      </c>
      <c r="AR367" s="369">
        <v>2.66666666666667E-3</v>
      </c>
      <c r="AS367" s="369">
        <v>2.66666666666667E-3</v>
      </c>
      <c r="AT367" s="369" t="s">
        <v>1421</v>
      </c>
      <c r="AW367" s="198"/>
      <c r="AX367" s="198"/>
      <c r="AY367" s="184"/>
      <c r="AZ367" s="184"/>
      <c r="BA367" s="184"/>
      <c r="BB367" s="184"/>
      <c r="BC367" s="184"/>
      <c r="BD367" s="184"/>
      <c r="BE367" s="184"/>
      <c r="BF367" s="184"/>
      <c r="BG367" s="186"/>
      <c r="BH367" s="186"/>
      <c r="BI367" s="199"/>
      <c r="BJ367" s="199"/>
      <c r="BK367" s="199"/>
      <c r="BL367" s="218"/>
      <c r="BM367" s="186"/>
      <c r="BN367" s="186"/>
      <c r="BO367" s="186"/>
      <c r="BP367" s="186"/>
      <c r="BQ367" s="186"/>
      <c r="BR367" s="186"/>
      <c r="BS367" s="186"/>
      <c r="BT367" s="186"/>
      <c r="BU367" s="186"/>
      <c r="BV367" s="189"/>
      <c r="BW367" s="184"/>
      <c r="BX367"/>
      <c r="BZ367"/>
    </row>
    <row r="368" spans="2:78" ht="18.75">
      <c r="B368" s="363" t="s">
        <v>938</v>
      </c>
      <c r="C368" s="364">
        <v>19038997000105</v>
      </c>
      <c r="D368" s="365" t="s">
        <v>13</v>
      </c>
      <c r="E368" s="365" t="s">
        <v>615</v>
      </c>
      <c r="F368" s="365" t="s">
        <v>619</v>
      </c>
      <c r="G368" s="366" t="s">
        <v>34</v>
      </c>
      <c r="H368" s="366" t="s">
        <v>1337</v>
      </c>
      <c r="I368" s="366" t="s">
        <v>34</v>
      </c>
      <c r="J368" s="366" t="s">
        <v>1421</v>
      </c>
      <c r="K368" s="367" t="s">
        <v>48</v>
      </c>
      <c r="L368" s="368" t="s">
        <v>1421</v>
      </c>
      <c r="M368" s="368" t="s">
        <v>1418</v>
      </c>
      <c r="N368" s="367">
        <v>360600</v>
      </c>
      <c r="O368" s="367" t="s">
        <v>1321</v>
      </c>
      <c r="P368" s="371">
        <v>41529</v>
      </c>
      <c r="Q368" s="372">
        <v>69.275492999999997</v>
      </c>
      <c r="R368" s="372">
        <v>57.981126160642546</v>
      </c>
      <c r="S368" s="367">
        <v>3</v>
      </c>
      <c r="T368" s="369">
        <v>7.5046299499353486E-2</v>
      </c>
      <c r="U368" s="369">
        <v>0.78997884761099735</v>
      </c>
      <c r="V368" s="369">
        <v>8.0837325819645978E-2</v>
      </c>
      <c r="W368" s="369">
        <v>0.72007879849845269</v>
      </c>
      <c r="X368" s="369">
        <v>0.13703289122389872</v>
      </c>
      <c r="Y368" s="369">
        <v>0.92913812981417887</v>
      </c>
      <c r="Z368" s="369">
        <v>0.15755467491952624</v>
      </c>
      <c r="AA368" s="369">
        <v>0.84756104878399596</v>
      </c>
      <c r="AB368" s="369">
        <v>5.3653881935289485E-2</v>
      </c>
      <c r="AC368" s="373">
        <v>-0.58568831352979445</v>
      </c>
      <c r="AD368" s="555">
        <v>0</v>
      </c>
      <c r="AE368" s="370" t="s">
        <v>1881</v>
      </c>
      <c r="AF368" s="370" t="s">
        <v>1841</v>
      </c>
      <c r="AG368" s="374" t="s">
        <v>719</v>
      </c>
      <c r="AH368" s="374" t="s">
        <v>1802</v>
      </c>
      <c r="AI368" s="374">
        <v>1000</v>
      </c>
      <c r="AJ368" s="374">
        <v>500</v>
      </c>
      <c r="AK368" s="374">
        <v>500</v>
      </c>
      <c r="AL368" s="691">
        <v>0.85</v>
      </c>
      <c r="AM368" s="691">
        <v>20</v>
      </c>
      <c r="AN368" s="369" t="s">
        <v>1803</v>
      </c>
      <c r="AO368" s="367" t="s">
        <v>1324</v>
      </c>
      <c r="AP368" s="370" t="s">
        <v>1818</v>
      </c>
      <c r="AQ368" s="376" t="s">
        <v>686</v>
      </c>
      <c r="AR368" s="369">
        <v>2.6503E-3</v>
      </c>
      <c r="AS368" s="369">
        <v>2.6503E-3</v>
      </c>
      <c r="AT368" s="369" t="s">
        <v>1421</v>
      </c>
      <c r="AW368" s="198"/>
      <c r="AX368" s="198"/>
      <c r="AY368" s="184"/>
      <c r="AZ368" s="184"/>
      <c r="BA368" s="184"/>
      <c r="BB368" s="184"/>
      <c r="BC368" s="184"/>
      <c r="BD368" s="184"/>
      <c r="BE368" s="184"/>
      <c r="BF368" s="184"/>
      <c r="BG368" s="186"/>
      <c r="BH368" s="186"/>
      <c r="BI368" s="199"/>
      <c r="BJ368" s="199"/>
      <c r="BK368" s="199"/>
      <c r="BL368" s="218"/>
      <c r="BM368" s="186"/>
      <c r="BN368" s="186"/>
      <c r="BO368" s="186"/>
      <c r="BP368" s="186"/>
      <c r="BQ368" s="186"/>
      <c r="BR368" s="186"/>
      <c r="BS368" s="186"/>
      <c r="BT368" s="186"/>
      <c r="BU368" s="186"/>
      <c r="BV368" s="189"/>
      <c r="BW368" s="184"/>
      <c r="BX368"/>
      <c r="BZ368"/>
    </row>
    <row r="369" spans="2:78" ht="18.75">
      <c r="B369" s="363" t="s">
        <v>215</v>
      </c>
      <c r="C369" s="364">
        <v>18889810000106</v>
      </c>
      <c r="D369" s="365" t="s">
        <v>14</v>
      </c>
      <c r="E369" s="365" t="s">
        <v>614</v>
      </c>
      <c r="F369" s="365" t="s">
        <v>1421</v>
      </c>
      <c r="G369" s="366" t="s">
        <v>1421</v>
      </c>
      <c r="H369" s="366" t="s">
        <v>1338</v>
      </c>
      <c r="I369" s="366" t="s">
        <v>34</v>
      </c>
      <c r="J369" s="366" t="s">
        <v>608</v>
      </c>
      <c r="K369" s="367" t="s">
        <v>48</v>
      </c>
      <c r="L369" s="368" t="s">
        <v>1421</v>
      </c>
      <c r="M369" s="368" t="s">
        <v>34</v>
      </c>
      <c r="N369" s="367">
        <v>361402</v>
      </c>
      <c r="O369" s="367" t="s">
        <v>1321</v>
      </c>
      <c r="P369" s="371">
        <v>41697</v>
      </c>
      <c r="Q369" s="372">
        <v>51.367578000000002</v>
      </c>
      <c r="R369" s="372">
        <v>46.827142261904804</v>
      </c>
      <c r="S369" s="367">
        <v>2</v>
      </c>
      <c r="T369" s="369">
        <v>0.1205826634152587</v>
      </c>
      <c r="U369" s="369">
        <v>1.2693197948750485</v>
      </c>
      <c r="V369" s="369">
        <v>-1.4348431115602023E-2</v>
      </c>
      <c r="W369" s="369">
        <v>-0.12781225669329999</v>
      </c>
      <c r="X369" s="369">
        <v>0.17159070179126124</v>
      </c>
      <c r="Y369" s="369">
        <v>1.1634539878118682</v>
      </c>
      <c r="Z369" s="369">
        <v>0.2661459262409378</v>
      </c>
      <c r="AA369" s="369">
        <v>1.431724704389594</v>
      </c>
      <c r="AB369" s="369">
        <v>0.24375956973840551</v>
      </c>
      <c r="AC369" s="373">
        <v>-0.51940610453213454</v>
      </c>
      <c r="AD369" s="555">
        <v>26946245000108</v>
      </c>
      <c r="AE369" s="370" t="s">
        <v>1842</v>
      </c>
      <c r="AF369" s="370" t="s">
        <v>1795</v>
      </c>
      <c r="AG369" s="374" t="s">
        <v>1445</v>
      </c>
      <c r="AH369" s="374" t="s">
        <v>1802</v>
      </c>
      <c r="AI369" s="374">
        <v>5000</v>
      </c>
      <c r="AJ369" s="374">
        <v>1000</v>
      </c>
      <c r="AK369" s="374">
        <v>5000</v>
      </c>
      <c r="AL369" s="691">
        <v>2</v>
      </c>
      <c r="AM369" s="691">
        <v>20</v>
      </c>
      <c r="AN369" s="369" t="s">
        <v>1803</v>
      </c>
      <c r="AO369" s="367" t="s">
        <v>1324</v>
      </c>
      <c r="AP369" s="370" t="s">
        <v>1818</v>
      </c>
      <c r="AQ369" s="376" t="s">
        <v>668</v>
      </c>
      <c r="AR369" s="369">
        <v>4.0000000000000001E-3</v>
      </c>
      <c r="AS369" s="369">
        <v>4.0000000000000001E-3</v>
      </c>
      <c r="AT369" s="369" t="s">
        <v>1421</v>
      </c>
      <c r="AW369" s="198"/>
      <c r="AX369" s="198"/>
      <c r="AY369" s="184"/>
      <c r="AZ369" s="184"/>
      <c r="BA369" s="184"/>
      <c r="BB369" s="184"/>
      <c r="BC369" s="184"/>
      <c r="BD369" s="184"/>
      <c r="BE369" s="184"/>
      <c r="BF369" s="184"/>
      <c r="BG369" s="186"/>
      <c r="BH369" s="186"/>
      <c r="BI369" s="199"/>
      <c r="BJ369" s="199"/>
      <c r="BK369" s="199"/>
      <c r="BL369" s="218"/>
      <c r="BM369" s="186"/>
      <c r="BN369" s="186"/>
      <c r="BO369" s="186"/>
      <c r="BP369" s="186"/>
      <c r="BQ369" s="186"/>
      <c r="BR369" s="186"/>
      <c r="BS369" s="186"/>
      <c r="BT369" s="186"/>
      <c r="BU369" s="186"/>
      <c r="BV369" s="189"/>
      <c r="BW369" s="184"/>
      <c r="BX369"/>
      <c r="BZ369"/>
    </row>
    <row r="370" spans="2:78" ht="18.75">
      <c r="B370" s="363" t="s">
        <v>1136</v>
      </c>
      <c r="C370" s="364">
        <v>18719154000101</v>
      </c>
      <c r="D370" s="365" t="s">
        <v>11</v>
      </c>
      <c r="E370" s="365" t="s">
        <v>620</v>
      </c>
      <c r="F370" s="365" t="s">
        <v>672</v>
      </c>
      <c r="G370" s="366" t="s">
        <v>738</v>
      </c>
      <c r="H370" s="366" t="s">
        <v>34</v>
      </c>
      <c r="I370" s="366" t="s">
        <v>1421</v>
      </c>
      <c r="J370" s="366" t="s">
        <v>608</v>
      </c>
      <c r="K370" s="367" t="s">
        <v>48</v>
      </c>
      <c r="L370" s="368" t="s">
        <v>1339</v>
      </c>
      <c r="M370" s="368" t="s">
        <v>1418</v>
      </c>
      <c r="N370" s="367">
        <v>361445</v>
      </c>
      <c r="O370" s="367" t="s">
        <v>1321</v>
      </c>
      <c r="P370" s="371">
        <v>41700</v>
      </c>
      <c r="Q370" s="372">
        <v>4817.753866</v>
      </c>
      <c r="R370" s="372">
        <v>4149.8898891944473</v>
      </c>
      <c r="S370" s="367">
        <v>0</v>
      </c>
      <c r="T370" s="369">
        <v>0.10087648079601719</v>
      </c>
      <c r="U370" s="369">
        <v>1.061881619505797</v>
      </c>
      <c r="V370" s="369">
        <v>0.1192852757435543</v>
      </c>
      <c r="W370" s="369">
        <v>1.0625635764796675</v>
      </c>
      <c r="X370" s="369">
        <v>0.18922590396387107</v>
      </c>
      <c r="Y370" s="369">
        <v>1.2830277530532455</v>
      </c>
      <c r="Z370" s="369">
        <v>0.20540409738008725</v>
      </c>
      <c r="AA370" s="369">
        <v>1.1049657034227485</v>
      </c>
      <c r="AB370" s="369">
        <v>1.4231160088355849E-3</v>
      </c>
      <c r="AC370" s="373">
        <v>4.9352956858721964</v>
      </c>
      <c r="AD370" s="555">
        <v>0</v>
      </c>
      <c r="AE370" s="370" t="s">
        <v>1843</v>
      </c>
      <c r="AF370" s="370" t="s">
        <v>1839</v>
      </c>
      <c r="AG370" s="374" t="s">
        <v>59</v>
      </c>
      <c r="AH370" s="374" t="s">
        <v>1802</v>
      </c>
      <c r="AI370" s="374">
        <v>20000</v>
      </c>
      <c r="AJ370" s="374">
        <v>100</v>
      </c>
      <c r="AK370" s="374">
        <v>1000</v>
      </c>
      <c r="AL370" s="691">
        <v>0.4</v>
      </c>
      <c r="AM370" s="691">
        <v>0</v>
      </c>
      <c r="AN370" s="369" t="s">
        <v>1803</v>
      </c>
      <c r="AO370" s="367" t="s">
        <v>1324</v>
      </c>
      <c r="AP370" s="370" t="s">
        <v>1804</v>
      </c>
      <c r="AQ370" s="376" t="s">
        <v>677</v>
      </c>
      <c r="AR370" s="369">
        <v>6.6666666666666697E-4</v>
      </c>
      <c r="AS370" s="369">
        <v>6.6666666666666697E-4</v>
      </c>
      <c r="AT370" s="369" t="s">
        <v>1421</v>
      </c>
      <c r="AW370" s="198"/>
      <c r="AX370" s="198"/>
      <c r="AY370" s="184"/>
      <c r="AZ370" s="184"/>
      <c r="BA370" s="184"/>
      <c r="BB370" s="184"/>
      <c r="BC370" s="184"/>
      <c r="BD370" s="184"/>
      <c r="BE370" s="184"/>
      <c r="BF370" s="184"/>
      <c r="BG370" s="186"/>
      <c r="BH370" s="186"/>
      <c r="BI370" s="199"/>
      <c r="BJ370" s="199"/>
      <c r="BK370" s="199"/>
      <c r="BL370" s="218"/>
      <c r="BM370" s="186"/>
      <c r="BN370" s="186"/>
      <c r="BO370" s="186"/>
      <c r="BP370" s="186"/>
      <c r="BQ370" s="186"/>
      <c r="BR370" s="186"/>
      <c r="BS370" s="186"/>
      <c r="BT370" s="186"/>
      <c r="BU370" s="186"/>
      <c r="BV370" s="189"/>
      <c r="BW370" s="184"/>
      <c r="BX370"/>
      <c r="BZ370"/>
    </row>
    <row r="371" spans="2:78" ht="18.75">
      <c r="B371" s="363" t="s">
        <v>1023</v>
      </c>
      <c r="C371" s="364">
        <v>17340392000130</v>
      </c>
      <c r="D371" s="365" t="s">
        <v>14</v>
      </c>
      <c r="E371" s="365" t="s">
        <v>607</v>
      </c>
      <c r="F371" s="365" t="s">
        <v>1421</v>
      </c>
      <c r="G371" s="366" t="s">
        <v>1421</v>
      </c>
      <c r="H371" s="366" t="s">
        <v>34</v>
      </c>
      <c r="I371" s="366" t="s">
        <v>34</v>
      </c>
      <c r="J371" s="366" t="s">
        <v>611</v>
      </c>
      <c r="K371" s="367" t="s">
        <v>1798</v>
      </c>
      <c r="L371" s="368" t="s">
        <v>1421</v>
      </c>
      <c r="M371" s="368" t="s">
        <v>1418</v>
      </c>
      <c r="N371" s="367">
        <v>363103</v>
      </c>
      <c r="O371" s="367" t="s">
        <v>1321</v>
      </c>
      <c r="P371" s="371">
        <v>41712</v>
      </c>
      <c r="Q371" s="372">
        <v>119.820502</v>
      </c>
      <c r="R371" s="372">
        <v>241.67588970281113</v>
      </c>
      <c r="S371" s="367">
        <v>5</v>
      </c>
      <c r="T371" s="369">
        <v>-0.27036721508854866</v>
      </c>
      <c r="U371" s="369">
        <v>-2.8460348136057836</v>
      </c>
      <c r="V371" s="369">
        <v>-0.21577995629575863</v>
      </c>
      <c r="W371" s="369">
        <v>-1.9221141977922369</v>
      </c>
      <c r="X371" s="369">
        <v>-2.7278268528085459E-2</v>
      </c>
      <c r="Y371" s="369">
        <v>-0.18495763446560079</v>
      </c>
      <c r="Z371" s="369">
        <v>0.50602102673288085</v>
      </c>
      <c r="AA371" s="369">
        <v>2.7221262228082708</v>
      </c>
      <c r="AB371" s="369">
        <v>0.22378441978084235</v>
      </c>
      <c r="AC371" s="373">
        <v>-1.4658828083817026</v>
      </c>
      <c r="AD371" s="555">
        <v>0</v>
      </c>
      <c r="AE371" s="370" t="s">
        <v>1968</v>
      </c>
      <c r="AF371" s="370" t="s">
        <v>1795</v>
      </c>
      <c r="AG371" s="374" t="s">
        <v>728</v>
      </c>
      <c r="AH371" s="374" t="s">
        <v>1877</v>
      </c>
      <c r="AI371" s="374">
        <v>10000</v>
      </c>
      <c r="AJ371" s="374">
        <v>1000</v>
      </c>
      <c r="AK371" s="374">
        <v>1000</v>
      </c>
      <c r="AL371" s="691">
        <v>0.3</v>
      </c>
      <c r="AM371" s="691">
        <v>0</v>
      </c>
      <c r="AN371" s="369" t="s">
        <v>1807</v>
      </c>
      <c r="AO371" s="367" t="s">
        <v>1324</v>
      </c>
      <c r="AP371" s="370" t="s">
        <v>1799</v>
      </c>
      <c r="AQ371" s="376" t="s">
        <v>687</v>
      </c>
      <c r="AR371" s="369">
        <v>0</v>
      </c>
      <c r="AS371" s="369">
        <v>0</v>
      </c>
      <c r="AT371" s="369" t="s">
        <v>1421</v>
      </c>
      <c r="AW371" s="198"/>
      <c r="AX371" s="198"/>
      <c r="AY371" s="184"/>
      <c r="AZ371" s="184"/>
      <c r="BA371" s="184"/>
      <c r="BB371" s="184"/>
      <c r="BC371" s="184"/>
      <c r="BD371" s="184"/>
      <c r="BE371" s="184"/>
      <c r="BF371" s="184"/>
      <c r="BG371" s="186"/>
      <c r="BH371" s="186"/>
      <c r="BI371" s="199"/>
      <c r="BJ371" s="199"/>
      <c r="BK371" s="199"/>
      <c r="BL371" s="218"/>
      <c r="BM371" s="186"/>
      <c r="BN371" s="186"/>
      <c r="BO371" s="186"/>
      <c r="BP371" s="186"/>
      <c r="BQ371" s="186"/>
      <c r="BR371" s="186"/>
      <c r="BS371" s="186"/>
      <c r="BT371" s="186"/>
      <c r="BU371" s="186"/>
      <c r="BV371" s="189"/>
      <c r="BW371" s="184"/>
      <c r="BX371"/>
      <c r="BZ371"/>
    </row>
    <row r="372" spans="2:78" ht="18.75">
      <c r="B372" s="363" t="s">
        <v>1255</v>
      </c>
      <c r="C372" s="364">
        <v>19587174000120</v>
      </c>
      <c r="D372" s="365" t="s">
        <v>14</v>
      </c>
      <c r="E372" s="365" t="s">
        <v>607</v>
      </c>
      <c r="F372" s="365" t="s">
        <v>1421</v>
      </c>
      <c r="G372" s="366" t="s">
        <v>1421</v>
      </c>
      <c r="H372" s="366" t="s">
        <v>34</v>
      </c>
      <c r="I372" s="366" t="s">
        <v>34</v>
      </c>
      <c r="J372" s="366" t="s">
        <v>611</v>
      </c>
      <c r="K372" s="367" t="s">
        <v>48</v>
      </c>
      <c r="L372" s="368" t="s">
        <v>1421</v>
      </c>
      <c r="M372" s="368" t="s">
        <v>1418</v>
      </c>
      <c r="N372" s="367">
        <v>363871</v>
      </c>
      <c r="O372" s="367" t="s">
        <v>1321</v>
      </c>
      <c r="P372" s="371">
        <v>41726</v>
      </c>
      <c r="Q372" s="372">
        <v>127.379087</v>
      </c>
      <c r="R372" s="372">
        <v>128.59315491666669</v>
      </c>
      <c r="S372" s="367">
        <v>2</v>
      </c>
      <c r="T372" s="369">
        <v>0.29721165426901508</v>
      </c>
      <c r="U372" s="369">
        <v>3.1286142248495192</v>
      </c>
      <c r="V372" s="369">
        <v>0.29721165426901508</v>
      </c>
      <c r="W372" s="369">
        <v>2.6474875156466076</v>
      </c>
      <c r="X372" s="369">
        <v>0.29721165426901508</v>
      </c>
      <c r="Y372" s="369">
        <v>2.0152145819888378</v>
      </c>
      <c r="Z372" s="369">
        <v>0.29721165426901508</v>
      </c>
      <c r="AA372" s="369">
        <v>1.5988419355486447</v>
      </c>
      <c r="AB372" s="369">
        <v>0.57900920950897405</v>
      </c>
      <c r="AC372" s="373">
        <v>0.31942475834056</v>
      </c>
      <c r="AD372" s="555">
        <v>19587181000122</v>
      </c>
      <c r="AE372" s="370" t="s">
        <v>1941</v>
      </c>
      <c r="AF372" s="370" t="s">
        <v>1841</v>
      </c>
      <c r="AG372" s="374" t="s">
        <v>719</v>
      </c>
      <c r="AH372" s="374" t="s">
        <v>1796</v>
      </c>
      <c r="AI372" s="374">
        <v>25000</v>
      </c>
      <c r="AJ372" s="374">
        <v>500</v>
      </c>
      <c r="AK372" s="374">
        <v>1000</v>
      </c>
      <c r="AL372" s="691">
        <v>1</v>
      </c>
      <c r="AM372" s="691">
        <v>10</v>
      </c>
      <c r="AN372" s="369" t="s">
        <v>1807</v>
      </c>
      <c r="AO372" s="367" t="s">
        <v>1324</v>
      </c>
      <c r="AP372" s="370" t="s">
        <v>1818</v>
      </c>
      <c r="AQ372" s="376" t="s">
        <v>1933</v>
      </c>
      <c r="AR372" s="369">
        <v>1.66666666666667E-3</v>
      </c>
      <c r="AS372" s="369">
        <v>1.66666666666667E-3</v>
      </c>
      <c r="AT372" s="369" t="s">
        <v>1421</v>
      </c>
      <c r="AW372" s="198"/>
      <c r="AX372" s="198"/>
      <c r="AY372" s="184"/>
      <c r="AZ372" s="184"/>
      <c r="BA372" s="184"/>
      <c r="BB372" s="184"/>
      <c r="BC372" s="184"/>
      <c r="BD372" s="184"/>
      <c r="BE372" s="184"/>
      <c r="BF372" s="184"/>
      <c r="BG372" s="186"/>
      <c r="BH372" s="186"/>
      <c r="BI372" s="199"/>
      <c r="BJ372" s="199"/>
      <c r="BK372" s="199"/>
      <c r="BL372" s="218"/>
      <c r="BM372" s="186"/>
      <c r="BN372" s="186"/>
      <c r="BO372" s="186"/>
      <c r="BP372" s="186"/>
      <c r="BQ372" s="186"/>
      <c r="BR372" s="186"/>
      <c r="BS372" s="186"/>
      <c r="BT372" s="186"/>
      <c r="BU372" s="186"/>
      <c r="BV372" s="189"/>
      <c r="BW372" s="184"/>
      <c r="BX372"/>
      <c r="BZ372"/>
    </row>
    <row r="373" spans="2:78" ht="18.75">
      <c r="B373" s="363" t="s">
        <v>1166</v>
      </c>
      <c r="C373" s="364">
        <v>19211696000123</v>
      </c>
      <c r="D373" s="365" t="s">
        <v>14</v>
      </c>
      <c r="E373" s="365" t="s">
        <v>614</v>
      </c>
      <c r="F373" s="365" t="s">
        <v>1421</v>
      </c>
      <c r="G373" s="366" t="s">
        <v>1421</v>
      </c>
      <c r="H373" s="366" t="s">
        <v>1337</v>
      </c>
      <c r="I373" s="366" t="s">
        <v>34</v>
      </c>
      <c r="J373" s="366" t="s">
        <v>608</v>
      </c>
      <c r="K373" s="367" t="s">
        <v>48</v>
      </c>
      <c r="L373" s="368" t="s">
        <v>1421</v>
      </c>
      <c r="M373" s="368" t="s">
        <v>1418</v>
      </c>
      <c r="N373" s="367">
        <v>364010</v>
      </c>
      <c r="O373" s="367" t="s">
        <v>1321</v>
      </c>
      <c r="P373" s="371">
        <v>41614</v>
      </c>
      <c r="Q373" s="372">
        <v>460.63748500000003</v>
      </c>
      <c r="R373" s="372">
        <v>351.40685935714299</v>
      </c>
      <c r="S373" s="367">
        <v>2</v>
      </c>
      <c r="T373" s="369">
        <v>7.6246250941706339E-2</v>
      </c>
      <c r="U373" s="369">
        <v>0.80261020004200201</v>
      </c>
      <c r="V373" s="369">
        <v>5.022833486267908E-2</v>
      </c>
      <c r="W373" s="369">
        <v>0.44742151786651335</v>
      </c>
      <c r="X373" s="369">
        <v>0.18295066547071626</v>
      </c>
      <c r="Y373" s="369">
        <v>1.240479111587736</v>
      </c>
      <c r="Z373" s="369">
        <v>0.27495829130801108</v>
      </c>
      <c r="AA373" s="369">
        <v>1.4791305803645913</v>
      </c>
      <c r="AB373" s="369">
        <v>0.10005412492379398</v>
      </c>
      <c r="AC373" s="373">
        <v>-0.61999885191361115</v>
      </c>
      <c r="AD373" s="555">
        <v>18611600000151</v>
      </c>
      <c r="AE373" s="370" t="s">
        <v>1969</v>
      </c>
      <c r="AF373" s="370" t="s">
        <v>1816</v>
      </c>
      <c r="AG373" s="374" t="s">
        <v>1444</v>
      </c>
      <c r="AH373" s="374" t="s">
        <v>1796</v>
      </c>
      <c r="AI373" s="374">
        <v>50000500</v>
      </c>
      <c r="AJ373" s="374">
        <v>100</v>
      </c>
      <c r="AK373" s="374">
        <v>100</v>
      </c>
      <c r="AL373" s="691">
        <v>1.7</v>
      </c>
      <c r="AM373" s="691">
        <v>20</v>
      </c>
      <c r="AN373" s="369" t="s">
        <v>1798</v>
      </c>
      <c r="AO373" s="367" t="s">
        <v>1324</v>
      </c>
      <c r="AP373" s="370" t="s">
        <v>1818</v>
      </c>
      <c r="AQ373" s="376" t="s">
        <v>668</v>
      </c>
      <c r="AR373" s="369">
        <v>1.1333333333333299E-3</v>
      </c>
      <c r="AS373" s="369">
        <v>1.1333333333333299E-3</v>
      </c>
      <c r="AT373" s="369" t="s">
        <v>1421</v>
      </c>
      <c r="AW373" s="198"/>
      <c r="AX373" s="198"/>
      <c r="AY373" s="184"/>
      <c r="AZ373" s="184"/>
      <c r="BA373" s="184"/>
      <c r="BB373" s="184"/>
      <c r="BC373" s="184"/>
      <c r="BD373" s="184"/>
      <c r="BE373" s="184"/>
      <c r="BF373" s="184"/>
      <c r="BG373" s="186"/>
      <c r="BH373" s="186"/>
      <c r="BI373" s="199"/>
      <c r="BJ373" s="199"/>
      <c r="BK373" s="199"/>
      <c r="BL373" s="218"/>
      <c r="BM373" s="186"/>
      <c r="BN373" s="186"/>
      <c r="BO373" s="186"/>
      <c r="BP373" s="186"/>
      <c r="BQ373" s="186"/>
      <c r="BR373" s="186"/>
      <c r="BS373" s="186"/>
      <c r="BT373" s="186"/>
      <c r="BU373" s="186"/>
      <c r="BV373" s="189"/>
      <c r="BW373" s="184"/>
      <c r="BX373"/>
      <c r="BZ373"/>
    </row>
    <row r="374" spans="2:78" ht="18.75">
      <c r="B374" s="363" t="s">
        <v>1695</v>
      </c>
      <c r="C374" s="364">
        <v>19436830000194</v>
      </c>
      <c r="D374" s="365" t="s">
        <v>14</v>
      </c>
      <c r="E374" s="365" t="s">
        <v>614</v>
      </c>
      <c r="F374" s="365" t="s">
        <v>1421</v>
      </c>
      <c r="G374" s="366" t="s">
        <v>1421</v>
      </c>
      <c r="H374" s="366" t="s">
        <v>865</v>
      </c>
      <c r="I374" s="366" t="s">
        <v>34</v>
      </c>
      <c r="J374" s="366" t="s">
        <v>608</v>
      </c>
      <c r="K374" s="367" t="s">
        <v>48</v>
      </c>
      <c r="L374" s="368" t="s">
        <v>1421</v>
      </c>
      <c r="M374" s="368" t="s">
        <v>1421</v>
      </c>
      <c r="N374" s="367">
        <v>365981</v>
      </c>
      <c r="O374" s="367" t="s">
        <v>1321</v>
      </c>
      <c r="P374" s="371">
        <v>41759</v>
      </c>
      <c r="Q374" s="372">
        <v>224.446786</v>
      </c>
      <c r="R374" s="372">
        <v>281.09007939357434</v>
      </c>
      <c r="S374" s="367">
        <v>2</v>
      </c>
      <c r="T374" s="369">
        <v>0.19077360251080067</v>
      </c>
      <c r="U374" s="369">
        <v>2.0081884339597464</v>
      </c>
      <c r="V374" s="369">
        <v>0.1261040952031689</v>
      </c>
      <c r="W374" s="369">
        <v>1.1233039247516021</v>
      </c>
      <c r="X374" s="369">
        <v>0.43938316906992259</v>
      </c>
      <c r="Y374" s="369">
        <v>2.9791946468853023</v>
      </c>
      <c r="Z374" s="369">
        <v>0.35591153463756608</v>
      </c>
      <c r="AA374" s="369">
        <v>1.9146163306535551</v>
      </c>
      <c r="AB374" s="369">
        <v>0.16313928107821982</v>
      </c>
      <c r="AC374" s="373">
        <v>8.4849692036337909E-2</v>
      </c>
      <c r="AD374" s="555">
        <v>26218464000162</v>
      </c>
      <c r="AE374" s="370" t="s">
        <v>1889</v>
      </c>
      <c r="AF374" s="370" t="s">
        <v>1890</v>
      </c>
      <c r="AG374" s="374" t="s">
        <v>1448</v>
      </c>
      <c r="AH374" s="374" t="s">
        <v>1796</v>
      </c>
      <c r="AI374" s="374">
        <v>10000</v>
      </c>
      <c r="AJ374" s="374">
        <v>10000</v>
      </c>
      <c r="AK374" s="374">
        <v>10000</v>
      </c>
      <c r="AL374" s="691">
        <v>2.2000000000000002</v>
      </c>
      <c r="AM374" s="691">
        <v>0</v>
      </c>
      <c r="AN374" s="369" t="s">
        <v>1807</v>
      </c>
      <c r="AO374" s="367" t="s">
        <v>1324</v>
      </c>
      <c r="AP374" s="370" t="s">
        <v>1799</v>
      </c>
      <c r="AQ374" s="376" t="s">
        <v>1798</v>
      </c>
      <c r="AR374" s="369">
        <v>0</v>
      </c>
      <c r="AS374" s="369">
        <v>0</v>
      </c>
      <c r="AT374" s="369" t="s">
        <v>1421</v>
      </c>
      <c r="AW374" s="198"/>
      <c r="AX374" s="198"/>
      <c r="AY374" s="184"/>
      <c r="AZ374" s="184"/>
      <c r="BA374" s="184"/>
      <c r="BB374" s="184"/>
      <c r="BC374" s="184"/>
      <c r="BD374" s="184"/>
      <c r="BE374" s="184"/>
      <c r="BF374" s="184"/>
      <c r="BG374" s="186"/>
      <c r="BH374" s="186"/>
      <c r="BI374" s="199"/>
      <c r="BJ374" s="199"/>
      <c r="BK374" s="199"/>
      <c r="BL374" s="218"/>
      <c r="BM374" s="186"/>
      <c r="BN374" s="186"/>
      <c r="BO374" s="186"/>
      <c r="BP374" s="186"/>
      <c r="BQ374" s="186"/>
      <c r="BR374" s="186"/>
      <c r="BS374" s="186"/>
      <c r="BT374" s="186"/>
      <c r="BU374" s="186"/>
      <c r="BV374" s="189"/>
      <c r="BW374" s="184"/>
      <c r="BX374"/>
      <c r="BZ374"/>
    </row>
    <row r="375" spans="2:78" ht="18.75">
      <c r="B375" s="363" t="s">
        <v>982</v>
      </c>
      <c r="C375" s="364">
        <v>19418031000195</v>
      </c>
      <c r="D375" s="365" t="s">
        <v>11</v>
      </c>
      <c r="E375" s="365" t="s">
        <v>661</v>
      </c>
      <c r="F375" s="365" t="s">
        <v>672</v>
      </c>
      <c r="G375" s="366" t="s">
        <v>866</v>
      </c>
      <c r="H375" s="366" t="s">
        <v>34</v>
      </c>
      <c r="I375" s="366" t="s">
        <v>1421</v>
      </c>
      <c r="J375" s="366" t="s">
        <v>608</v>
      </c>
      <c r="K375" s="367" t="s">
        <v>48</v>
      </c>
      <c r="L375" s="368" t="s">
        <v>1421</v>
      </c>
      <c r="M375" s="368" t="s">
        <v>1418</v>
      </c>
      <c r="N375" s="367">
        <v>366153</v>
      </c>
      <c r="O375" s="367" t="s">
        <v>1321</v>
      </c>
      <c r="P375" s="371">
        <v>41742</v>
      </c>
      <c r="Q375" s="372">
        <v>100.468633</v>
      </c>
      <c r="R375" s="372">
        <v>133.72147997222223</v>
      </c>
      <c r="S375" s="367">
        <v>1</v>
      </c>
      <c r="T375" s="369">
        <v>5.7007243657535511E-2</v>
      </c>
      <c r="U375" s="369">
        <v>0.6000897705881848</v>
      </c>
      <c r="V375" s="369">
        <v>6.2942091299973413E-2</v>
      </c>
      <c r="W375" s="369">
        <v>0.5606724989812788</v>
      </c>
      <c r="X375" s="369">
        <v>6.9443421334300925E-3</v>
      </c>
      <c r="Y375" s="369">
        <v>4.7085433322009332E-2</v>
      </c>
      <c r="Z375" s="369">
        <v>4.3511920345126187E-2</v>
      </c>
      <c r="AA375" s="369">
        <v>0.23407118107512476</v>
      </c>
      <c r="AB375" s="369">
        <v>8.7042426282393601E-2</v>
      </c>
      <c r="AC375" s="373">
        <v>-0.56661662882270836</v>
      </c>
      <c r="AD375" s="555">
        <v>0</v>
      </c>
      <c r="AE375" s="370" t="s">
        <v>1848</v>
      </c>
      <c r="AF375" s="370" t="s">
        <v>1841</v>
      </c>
      <c r="AG375" s="374" t="s">
        <v>719</v>
      </c>
      <c r="AH375" s="374" t="s">
        <v>1802</v>
      </c>
      <c r="AI375" s="374">
        <v>500</v>
      </c>
      <c r="AJ375" s="374">
        <v>500</v>
      </c>
      <c r="AK375" s="374">
        <v>500</v>
      </c>
      <c r="AL375" s="691">
        <v>0.35</v>
      </c>
      <c r="AM375" s="691">
        <v>20</v>
      </c>
      <c r="AN375" s="369" t="s">
        <v>633</v>
      </c>
      <c r="AO375" s="367" t="s">
        <v>1324</v>
      </c>
      <c r="AP375" s="370" t="s">
        <v>1804</v>
      </c>
      <c r="AQ375" s="376" t="s">
        <v>673</v>
      </c>
      <c r="AR375" s="369">
        <v>7.5000000000000002E-4</v>
      </c>
      <c r="AS375" s="369">
        <v>7.5000000000000002E-4</v>
      </c>
      <c r="AT375" s="369" t="s">
        <v>1421</v>
      </c>
      <c r="AW375" s="198"/>
      <c r="AX375" s="198"/>
      <c r="AY375" s="184"/>
      <c r="AZ375" s="184"/>
      <c r="BA375" s="184"/>
      <c r="BB375" s="184"/>
      <c r="BC375" s="184"/>
      <c r="BD375" s="184"/>
      <c r="BE375" s="184"/>
      <c r="BF375" s="184"/>
      <c r="BG375" s="186"/>
      <c r="BH375" s="186"/>
      <c r="BI375" s="199"/>
      <c r="BJ375" s="199"/>
      <c r="BK375" s="199"/>
      <c r="BL375" s="218"/>
      <c r="BM375" s="186"/>
      <c r="BN375" s="186"/>
      <c r="BO375" s="186"/>
      <c r="BP375" s="186"/>
      <c r="BQ375" s="186"/>
      <c r="BR375" s="186"/>
      <c r="BS375" s="186"/>
      <c r="BT375" s="186"/>
      <c r="BU375" s="186"/>
      <c r="BV375" s="189"/>
      <c r="BW375" s="184"/>
      <c r="BX375"/>
      <c r="BZ375"/>
    </row>
    <row r="376" spans="2:78" ht="18.75">
      <c r="B376" s="363" t="s">
        <v>1694</v>
      </c>
      <c r="C376" s="364">
        <v>19391009000107</v>
      </c>
      <c r="D376" s="365" t="s">
        <v>13</v>
      </c>
      <c r="E376" s="365" t="s">
        <v>616</v>
      </c>
      <c r="F376" s="365" t="s">
        <v>617</v>
      </c>
      <c r="G376" s="366" t="s">
        <v>34</v>
      </c>
      <c r="H376" s="366" t="s">
        <v>1337</v>
      </c>
      <c r="I376" s="366" t="s">
        <v>34</v>
      </c>
      <c r="J376" s="366" t="s">
        <v>608</v>
      </c>
      <c r="K376" s="367" t="s">
        <v>48</v>
      </c>
      <c r="L376" s="368" t="s">
        <v>1421</v>
      </c>
      <c r="M376" s="368" t="s">
        <v>1421</v>
      </c>
      <c r="N376" s="367">
        <v>366226</v>
      </c>
      <c r="O376" s="367" t="s">
        <v>1321</v>
      </c>
      <c r="P376" s="371">
        <v>41756</v>
      </c>
      <c r="Q376" s="372">
        <v>74.351543000000007</v>
      </c>
      <c r="R376" s="372">
        <v>100.77578586345376</v>
      </c>
      <c r="S376" s="367">
        <v>1</v>
      </c>
      <c r="T376" s="369">
        <v>0.12781516386753644</v>
      </c>
      <c r="U376" s="369">
        <v>1.3454530940617142</v>
      </c>
      <c r="V376" s="369">
        <v>0.1270870221774798</v>
      </c>
      <c r="W376" s="369">
        <v>1.1320595938375964</v>
      </c>
      <c r="X376" s="369">
        <v>0.22499964069756273</v>
      </c>
      <c r="Y376" s="369">
        <v>1.525588079616728</v>
      </c>
      <c r="Z376" s="369">
        <v>0.33897009223067553</v>
      </c>
      <c r="AA376" s="369">
        <v>1.8234803062757834</v>
      </c>
      <c r="AB376" s="369">
        <v>4.7700802114950334E-2</v>
      </c>
      <c r="AC376" s="373">
        <v>0.3107965500685137</v>
      </c>
      <c r="AD376" s="555">
        <v>18772290000157</v>
      </c>
      <c r="AE376" s="370" t="s">
        <v>1889</v>
      </c>
      <c r="AF376" s="370" t="s">
        <v>1890</v>
      </c>
      <c r="AG376" s="374" t="s">
        <v>1448</v>
      </c>
      <c r="AH376" s="374" t="s">
        <v>1802</v>
      </c>
      <c r="AI376" s="374">
        <v>10000</v>
      </c>
      <c r="AJ376" s="374">
        <v>5000</v>
      </c>
      <c r="AK376" s="374">
        <v>10000</v>
      </c>
      <c r="AL376" s="691">
        <v>2.2999999999999998</v>
      </c>
      <c r="AM376" s="691">
        <v>0</v>
      </c>
      <c r="AN376" s="369" t="s">
        <v>1803</v>
      </c>
      <c r="AO376" s="367" t="s">
        <v>1324</v>
      </c>
      <c r="AP376" s="370" t="s">
        <v>1818</v>
      </c>
      <c r="AQ376" s="376" t="s">
        <v>1798</v>
      </c>
      <c r="AR376" s="369">
        <v>0</v>
      </c>
      <c r="AS376" s="369">
        <v>0</v>
      </c>
      <c r="AT376" s="369" t="s">
        <v>1421</v>
      </c>
      <c r="AW376" s="198"/>
      <c r="AX376" s="198"/>
      <c r="AY376" s="184"/>
      <c r="AZ376" s="184"/>
      <c r="BA376" s="184"/>
      <c r="BB376" s="184"/>
      <c r="BC376" s="184"/>
      <c r="BD376" s="184"/>
      <c r="BE376" s="184"/>
      <c r="BF376" s="184"/>
      <c r="BG376" s="186"/>
      <c r="BH376" s="186"/>
      <c r="BI376" s="199"/>
      <c r="BJ376" s="199"/>
      <c r="BK376" s="199"/>
      <c r="BL376" s="218"/>
      <c r="BM376" s="186"/>
      <c r="BN376" s="186"/>
      <c r="BO376" s="186"/>
      <c r="BP376" s="186"/>
      <c r="BQ376" s="186"/>
      <c r="BR376" s="186"/>
      <c r="BS376" s="186"/>
      <c r="BT376" s="186"/>
      <c r="BU376" s="186"/>
      <c r="BV376" s="189"/>
      <c r="BW376" s="184"/>
      <c r="BX376"/>
      <c r="BZ376"/>
    </row>
    <row r="377" spans="2:78" ht="18.75">
      <c r="B377" s="363" t="s">
        <v>166</v>
      </c>
      <c r="C377" s="364">
        <v>19773986000160</v>
      </c>
      <c r="D377" s="365" t="s">
        <v>14</v>
      </c>
      <c r="E377" s="365" t="s">
        <v>607</v>
      </c>
      <c r="F377" s="365" t="s">
        <v>1421</v>
      </c>
      <c r="G377" s="366" t="s">
        <v>1421</v>
      </c>
      <c r="H377" s="366" t="s">
        <v>34</v>
      </c>
      <c r="I377" s="366" t="s">
        <v>34</v>
      </c>
      <c r="J377" s="366" t="s">
        <v>608</v>
      </c>
      <c r="K377" s="367" t="s">
        <v>48</v>
      </c>
      <c r="L377" s="368" t="s">
        <v>1421</v>
      </c>
      <c r="M377" s="368" t="s">
        <v>34</v>
      </c>
      <c r="N377" s="367">
        <v>366471</v>
      </c>
      <c r="O377" s="367" t="s">
        <v>1321</v>
      </c>
      <c r="P377" s="371">
        <v>41760</v>
      </c>
      <c r="Q377" s="372">
        <v>69.991386000000006</v>
      </c>
      <c r="R377" s="372">
        <v>68.321793063492052</v>
      </c>
      <c r="S377" s="367">
        <v>2</v>
      </c>
      <c r="T377" s="369">
        <v>-9.1263198264303291E-2</v>
      </c>
      <c r="U377" s="369">
        <v>-0.96068689162680676</v>
      </c>
      <c r="V377" s="369">
        <v>-0.22000560927069968</v>
      </c>
      <c r="W377" s="369">
        <v>-1.9597552637999827</v>
      </c>
      <c r="X377" s="369">
        <v>-0.14139906260035584</v>
      </c>
      <c r="Y377" s="369">
        <v>-0.958742528224931</v>
      </c>
      <c r="Z377" s="369">
        <v>-0.16551664640120256</v>
      </c>
      <c r="AA377" s="369">
        <v>-0.8903922558100309</v>
      </c>
      <c r="AB377" s="369">
        <v>0.26558109134175367</v>
      </c>
      <c r="AC377" s="373">
        <v>-1.2510957953997768</v>
      </c>
      <c r="AD377" s="555">
        <v>0</v>
      </c>
      <c r="AE377" s="370" t="s">
        <v>1970</v>
      </c>
      <c r="AF377" s="370" t="s">
        <v>1795</v>
      </c>
      <c r="AG377" s="374" t="s">
        <v>1445</v>
      </c>
      <c r="AH377" s="374" t="s">
        <v>1802</v>
      </c>
      <c r="AI377" s="374">
        <v>100000</v>
      </c>
      <c r="AJ377" s="374">
        <v>10000</v>
      </c>
      <c r="AK377" s="374">
        <v>10000</v>
      </c>
      <c r="AL377" s="691">
        <v>2.5</v>
      </c>
      <c r="AM377" s="691">
        <v>20</v>
      </c>
      <c r="AN377" s="369" t="s">
        <v>1817</v>
      </c>
      <c r="AO377" s="367" t="s">
        <v>1324</v>
      </c>
      <c r="AP377" s="370" t="s">
        <v>1799</v>
      </c>
      <c r="AQ377" s="376" t="s">
        <v>659</v>
      </c>
      <c r="AR377" s="369">
        <v>4.0000000000000001E-3</v>
      </c>
      <c r="AS377" s="369">
        <v>4.0000000000000001E-3</v>
      </c>
      <c r="AT377" s="369" t="s">
        <v>1421</v>
      </c>
      <c r="AW377" s="198"/>
      <c r="AX377" s="198"/>
      <c r="AY377" s="184"/>
      <c r="AZ377" s="184"/>
      <c r="BA377" s="184"/>
      <c r="BB377" s="184"/>
      <c r="BC377" s="184"/>
      <c r="BD377" s="184"/>
      <c r="BE377" s="184"/>
      <c r="BF377" s="184"/>
      <c r="BG377" s="186"/>
      <c r="BH377" s="186"/>
      <c r="BI377" s="199"/>
      <c r="BJ377" s="199"/>
      <c r="BK377" s="199"/>
      <c r="BL377" s="218"/>
      <c r="BM377" s="186"/>
      <c r="BN377" s="186"/>
      <c r="BO377" s="186"/>
      <c r="BP377" s="186"/>
      <c r="BQ377" s="186"/>
      <c r="BR377" s="186"/>
      <c r="BS377" s="186"/>
      <c r="BT377" s="186"/>
      <c r="BU377" s="186"/>
      <c r="BV377" s="189"/>
      <c r="BW377" s="184"/>
      <c r="BX377"/>
      <c r="BZ377"/>
    </row>
    <row r="378" spans="2:78" ht="18.75">
      <c r="B378" s="363" t="s">
        <v>765</v>
      </c>
      <c r="C378" s="364">
        <v>19523641000159</v>
      </c>
      <c r="D378" s="365" t="s">
        <v>13</v>
      </c>
      <c r="E378" s="365" t="s">
        <v>615</v>
      </c>
      <c r="F378" s="365" t="s">
        <v>619</v>
      </c>
      <c r="G378" s="366" t="s">
        <v>34</v>
      </c>
      <c r="H378" s="366" t="s">
        <v>1337</v>
      </c>
      <c r="I378" s="366" t="s">
        <v>34</v>
      </c>
      <c r="J378" s="366" t="s">
        <v>1421</v>
      </c>
      <c r="K378" s="367" t="s">
        <v>48</v>
      </c>
      <c r="L378" s="368" t="s">
        <v>1421</v>
      </c>
      <c r="M378" s="368" t="s">
        <v>34</v>
      </c>
      <c r="N378" s="367">
        <v>366706</v>
      </c>
      <c r="O378" s="367" t="s">
        <v>1321</v>
      </c>
      <c r="P378" s="371">
        <v>41739</v>
      </c>
      <c r="Q378" s="372">
        <v>61.85</v>
      </c>
      <c r="R378" s="372">
        <v>58.327579365079401</v>
      </c>
      <c r="S378" s="367">
        <v>1</v>
      </c>
      <c r="T378" s="369">
        <v>0.15582842354495785</v>
      </c>
      <c r="U378" s="369">
        <v>1.6403361561904155</v>
      </c>
      <c r="V378" s="369">
        <v>0.15872275081295784</v>
      </c>
      <c r="W378" s="369">
        <v>1.4138627984151755</v>
      </c>
      <c r="X378" s="369">
        <v>0.23820121084721735</v>
      </c>
      <c r="Y378" s="369">
        <v>1.6151000361251779</v>
      </c>
      <c r="Z378" s="369">
        <v>0.23490998941051977</v>
      </c>
      <c r="AA378" s="369">
        <v>1.2636918396506582</v>
      </c>
      <c r="AB378" s="369">
        <v>3.7322954710548126E-2</v>
      </c>
      <c r="AC378" s="373">
        <v>1.2448364211415117</v>
      </c>
      <c r="AD378" s="555">
        <v>0</v>
      </c>
      <c r="AE378" s="370" t="s">
        <v>1971</v>
      </c>
      <c r="AF378" s="370" t="s">
        <v>1816</v>
      </c>
      <c r="AG378" s="374" t="s">
        <v>1444</v>
      </c>
      <c r="AH378" s="374" t="s">
        <v>1802</v>
      </c>
      <c r="AI378" s="374">
        <v>1000</v>
      </c>
      <c r="AJ378" s="374">
        <v>1000</v>
      </c>
      <c r="AK378" s="374">
        <v>1000</v>
      </c>
      <c r="AL378" s="691">
        <v>1.4</v>
      </c>
      <c r="AM378" s="691">
        <v>15</v>
      </c>
      <c r="AN378" s="369" t="s">
        <v>1803</v>
      </c>
      <c r="AO378" s="367" t="s">
        <v>1324</v>
      </c>
      <c r="AP378" s="370" t="s">
        <v>1818</v>
      </c>
      <c r="AQ378" s="376" t="s">
        <v>668</v>
      </c>
      <c r="AR378" s="369">
        <v>3.7333333333333298E-3</v>
      </c>
      <c r="AS378" s="369">
        <v>3.7333333333333298E-3</v>
      </c>
      <c r="AT378" s="369" t="s">
        <v>1421</v>
      </c>
      <c r="AW378" s="198"/>
      <c r="AX378" s="198"/>
      <c r="AY378" s="184"/>
      <c r="AZ378" s="184"/>
      <c r="BA378" s="184"/>
      <c r="BB378" s="184"/>
      <c r="BC378" s="184"/>
      <c r="BD378" s="184"/>
      <c r="BE378" s="184"/>
      <c r="BF378" s="184"/>
      <c r="BG378" s="186"/>
      <c r="BH378" s="186"/>
      <c r="BI378" s="199"/>
      <c r="BJ378" s="199"/>
      <c r="BK378" s="199"/>
      <c r="BL378" s="218"/>
      <c r="BM378" s="186"/>
      <c r="BN378" s="186"/>
      <c r="BO378" s="186"/>
      <c r="BP378" s="186"/>
      <c r="BQ378" s="186"/>
      <c r="BR378" s="186"/>
      <c r="BS378" s="186"/>
      <c r="BT378" s="186"/>
      <c r="BU378" s="186"/>
      <c r="BV378" s="189"/>
      <c r="BW378" s="184"/>
      <c r="BX378"/>
      <c r="BZ378"/>
    </row>
    <row r="379" spans="2:78" ht="18.75">
      <c r="B379" s="363" t="s">
        <v>550</v>
      </c>
      <c r="C379" s="364"/>
      <c r="D379" s="365" t="s">
        <v>14</v>
      </c>
      <c r="E379" s="365" t="s">
        <v>15</v>
      </c>
      <c r="F379" s="365" t="s">
        <v>17</v>
      </c>
      <c r="G379" s="366" t="s">
        <v>1421</v>
      </c>
      <c r="H379" s="366" t="s">
        <v>34</v>
      </c>
      <c r="I379" s="366" t="s">
        <v>34</v>
      </c>
      <c r="J379" s="366" t="s">
        <v>611</v>
      </c>
      <c r="L379" s="368" t="s">
        <v>1421</v>
      </c>
      <c r="M379" s="368" t="s">
        <v>1418</v>
      </c>
      <c r="N379" s="367">
        <v>367044</v>
      </c>
      <c r="O379" s="367" t="s">
        <v>1321</v>
      </c>
      <c r="P379" s="371"/>
      <c r="S379" s="367"/>
      <c r="U379" s="369"/>
      <c r="W379" s="369"/>
      <c r="Y379" s="369"/>
      <c r="AA379" s="369"/>
      <c r="AD379" s="555">
        <v>0</v>
      </c>
      <c r="AE379" s="370"/>
      <c r="AF379" s="370"/>
      <c r="AG379" s="374" t="s">
        <v>1445</v>
      </c>
      <c r="AH379" s="374"/>
      <c r="AI379" s="374">
        <v>500</v>
      </c>
      <c r="AJ379" s="374">
        <v>0</v>
      </c>
      <c r="AK379" s="374">
        <v>0</v>
      </c>
      <c r="AN379" s="369"/>
      <c r="AO379" s="367" t="s">
        <v>1324</v>
      </c>
      <c r="AP379" s="370"/>
      <c r="AR379" s="369">
        <v>5.6666666666666703E-4</v>
      </c>
      <c r="AS379" s="369">
        <v>5.6666666666666703E-4</v>
      </c>
      <c r="AT379" s="369" t="s">
        <v>1421</v>
      </c>
      <c r="AW379" s="198"/>
      <c r="AX379" s="198"/>
      <c r="AY379" s="184"/>
      <c r="AZ379" s="184"/>
      <c r="BA379" s="184"/>
      <c r="BB379" s="184"/>
      <c r="BC379" s="184"/>
      <c r="BD379" s="184"/>
      <c r="BE379" s="184"/>
      <c r="BF379" s="184"/>
      <c r="BG379" s="186"/>
      <c r="BH379" s="186"/>
      <c r="BI379" s="199"/>
      <c r="BJ379" s="199"/>
      <c r="BK379" s="199"/>
      <c r="BL379" s="218"/>
      <c r="BM379" s="186"/>
      <c r="BN379" s="186"/>
      <c r="BO379" s="186"/>
      <c r="BP379" s="186"/>
      <c r="BQ379" s="186"/>
      <c r="BR379" s="186"/>
      <c r="BS379" s="186"/>
      <c r="BT379" s="186"/>
      <c r="BU379" s="186"/>
      <c r="BV379" s="189"/>
      <c r="BW379" s="184"/>
      <c r="BX379"/>
      <c r="BZ379"/>
    </row>
    <row r="380" spans="2:78" ht="18.75">
      <c r="B380" s="363" t="s">
        <v>1277</v>
      </c>
      <c r="C380" s="364">
        <v>19831126000136</v>
      </c>
      <c r="D380" s="365" t="s">
        <v>14</v>
      </c>
      <c r="E380" s="365" t="s">
        <v>607</v>
      </c>
      <c r="F380" s="365" t="s">
        <v>1421</v>
      </c>
      <c r="G380" s="366" t="s">
        <v>1421</v>
      </c>
      <c r="H380" s="366" t="s">
        <v>34</v>
      </c>
      <c r="I380" s="366" t="s">
        <v>34</v>
      </c>
      <c r="J380" s="366" t="s">
        <v>611</v>
      </c>
      <c r="K380" s="367" t="s">
        <v>1798</v>
      </c>
      <c r="L380" s="368" t="s">
        <v>1421</v>
      </c>
      <c r="M380" s="368" t="s">
        <v>34</v>
      </c>
      <c r="N380" s="367">
        <v>367222</v>
      </c>
      <c r="O380" s="367" t="s">
        <v>1321</v>
      </c>
      <c r="P380" s="371">
        <v>41767</v>
      </c>
      <c r="Q380" s="372">
        <v>1525.0796330000001</v>
      </c>
      <c r="R380" s="372">
        <v>2774.2642511269851</v>
      </c>
      <c r="S380" s="367">
        <v>3</v>
      </c>
      <c r="T380" s="369">
        <v>-0.3868069995198975</v>
      </c>
      <c r="U380" s="369">
        <v>-4.0717443733681851</v>
      </c>
      <c r="V380" s="369">
        <v>-0.34895490933265094</v>
      </c>
      <c r="W380" s="369">
        <v>-3.1084035659839224</v>
      </c>
      <c r="X380" s="369">
        <v>-0.22983653573912188</v>
      </c>
      <c r="Y380" s="369">
        <v>-1.5583841738455124</v>
      </c>
      <c r="Z380" s="369">
        <v>0.37635293400865</v>
      </c>
      <c r="AA380" s="369">
        <v>2.0245802774448363</v>
      </c>
      <c r="AB380" s="369">
        <v>0.2709548227169874</v>
      </c>
      <c r="AC380" s="373">
        <v>-1.7021903583500511</v>
      </c>
      <c r="AD380" s="555">
        <v>0</v>
      </c>
      <c r="AE380" s="370" t="s">
        <v>1808</v>
      </c>
      <c r="AF380" s="370" t="s">
        <v>1809</v>
      </c>
      <c r="AG380" s="374" t="s">
        <v>728</v>
      </c>
      <c r="AH380" s="374" t="s">
        <v>1802</v>
      </c>
      <c r="AI380" s="374">
        <v>1000</v>
      </c>
      <c r="AJ380" s="374">
        <v>100</v>
      </c>
      <c r="AK380" s="374">
        <v>500</v>
      </c>
      <c r="AL380" s="691">
        <v>1.5</v>
      </c>
      <c r="AM380" s="691">
        <v>0</v>
      </c>
      <c r="AN380" s="369" t="s">
        <v>1807</v>
      </c>
      <c r="AO380" s="367" t="s">
        <v>1324</v>
      </c>
      <c r="AP380" s="370" t="s">
        <v>1799</v>
      </c>
      <c r="AQ380" s="376" t="s">
        <v>659</v>
      </c>
      <c r="AR380" s="369">
        <v>4.0000000000000001E-3</v>
      </c>
      <c r="AS380" s="369">
        <v>4.0000000000000001E-3</v>
      </c>
      <c r="AT380" s="369" t="s">
        <v>1421</v>
      </c>
      <c r="AW380" s="198"/>
      <c r="AX380" s="198"/>
      <c r="AY380" s="184"/>
      <c r="AZ380" s="184"/>
      <c r="BA380" s="184"/>
      <c r="BB380" s="184"/>
      <c r="BC380" s="184"/>
      <c r="BD380" s="184"/>
      <c r="BE380" s="184"/>
      <c r="BF380" s="184"/>
      <c r="BG380" s="186"/>
      <c r="BH380" s="186"/>
      <c r="BI380" s="199"/>
      <c r="BJ380" s="199"/>
      <c r="BK380" s="199"/>
      <c r="BL380" s="218"/>
      <c r="BM380" s="186"/>
      <c r="BN380" s="186"/>
      <c r="BO380" s="186"/>
      <c r="BP380" s="186"/>
      <c r="BQ380" s="186"/>
      <c r="BR380" s="186"/>
      <c r="BS380" s="186"/>
      <c r="BT380" s="186"/>
      <c r="BU380" s="186"/>
      <c r="BV380" s="189"/>
      <c r="BW380" s="184"/>
      <c r="BX380"/>
      <c r="BZ380"/>
    </row>
    <row r="381" spans="2:78" ht="18.75">
      <c r="B381" s="363" t="s">
        <v>980</v>
      </c>
      <c r="C381" s="364">
        <v>19719727000151</v>
      </c>
      <c r="D381" s="365" t="s">
        <v>11</v>
      </c>
      <c r="E381" s="365" t="s">
        <v>621</v>
      </c>
      <c r="F381" s="365" t="s">
        <v>672</v>
      </c>
      <c r="G381" s="366" t="s">
        <v>738</v>
      </c>
      <c r="H381" s="366" t="s">
        <v>34</v>
      </c>
      <c r="I381" s="366" t="s">
        <v>1421</v>
      </c>
      <c r="J381" s="366" t="s">
        <v>608</v>
      </c>
      <c r="K381" s="367" t="s">
        <v>48</v>
      </c>
      <c r="L381" s="368" t="s">
        <v>1421</v>
      </c>
      <c r="M381" s="368" t="s">
        <v>1418</v>
      </c>
      <c r="N381" s="367">
        <v>367354</v>
      </c>
      <c r="O381" s="367" t="s">
        <v>1321</v>
      </c>
      <c r="P381" s="371">
        <v>41756</v>
      </c>
      <c r="Q381" s="372">
        <v>807.63753099999997</v>
      </c>
      <c r="R381" s="372">
        <v>959.28669241666682</v>
      </c>
      <c r="S381" s="367">
        <v>1</v>
      </c>
      <c r="T381" s="369">
        <v>8.9582279929051767E-2</v>
      </c>
      <c r="U381" s="369">
        <v>0.94299261571621862</v>
      </c>
      <c r="V381" s="369">
        <v>0.10222634444498158</v>
      </c>
      <c r="W381" s="369">
        <v>0.91060685811233921</v>
      </c>
      <c r="X381" s="369">
        <v>0.1864277594226591</v>
      </c>
      <c r="Y381" s="369">
        <v>1.2640552073910254</v>
      </c>
      <c r="Z381" s="369">
        <v>0.23631415522470212</v>
      </c>
      <c r="AA381" s="369">
        <v>1.2712455111030787</v>
      </c>
      <c r="AB381" s="369">
        <v>3.8754674620389749E-2</v>
      </c>
      <c r="AC381" s="373">
        <v>-0.25894767787292744</v>
      </c>
      <c r="AD381" s="555">
        <v>0</v>
      </c>
      <c r="AE381" s="370" t="s">
        <v>1848</v>
      </c>
      <c r="AF381" s="370" t="s">
        <v>1841</v>
      </c>
      <c r="AG381" s="374" t="s">
        <v>719</v>
      </c>
      <c r="AH381" s="374" t="s">
        <v>1802</v>
      </c>
      <c r="AI381" s="374">
        <v>500</v>
      </c>
      <c r="AJ381" s="374">
        <v>500</v>
      </c>
      <c r="AK381" s="374">
        <v>500</v>
      </c>
      <c r="AL381" s="691">
        <v>0.4</v>
      </c>
      <c r="AM381" s="691">
        <v>0</v>
      </c>
      <c r="AN381" s="369" t="s">
        <v>1807</v>
      </c>
      <c r="AO381" s="367" t="s">
        <v>1324</v>
      </c>
      <c r="AP381" s="370" t="s">
        <v>1804</v>
      </c>
      <c r="AQ381" s="376" t="s">
        <v>669</v>
      </c>
      <c r="AR381" s="369">
        <v>6.6666666666666697E-4</v>
      </c>
      <c r="AS381" s="369">
        <v>6.6666666666666697E-4</v>
      </c>
      <c r="AT381" s="369" t="s">
        <v>1421</v>
      </c>
      <c r="AW381" s="198"/>
      <c r="AX381" s="198"/>
      <c r="AY381" s="184"/>
      <c r="AZ381" s="184"/>
      <c r="BA381" s="184"/>
      <c r="BB381" s="184"/>
      <c r="BC381" s="184"/>
      <c r="BD381" s="184"/>
      <c r="BE381" s="184"/>
      <c r="BF381" s="184"/>
      <c r="BG381" s="186"/>
      <c r="BH381" s="186"/>
      <c r="BI381" s="199"/>
      <c r="BJ381" s="199"/>
      <c r="BK381" s="199"/>
      <c r="BL381" s="218"/>
      <c r="BM381" s="186"/>
      <c r="BN381" s="186"/>
      <c r="BO381" s="186"/>
      <c r="BP381" s="186"/>
      <c r="BQ381" s="186"/>
      <c r="BR381" s="186"/>
      <c r="BS381" s="186"/>
      <c r="BT381" s="186"/>
      <c r="BU381" s="186"/>
      <c r="BV381" s="189"/>
      <c r="BW381" s="184"/>
      <c r="BX381"/>
      <c r="BZ381"/>
    </row>
    <row r="382" spans="2:78" ht="18.75">
      <c r="B382" s="363" t="s">
        <v>96</v>
      </c>
      <c r="C382" s="364">
        <v>17249227000178</v>
      </c>
      <c r="D382" s="365" t="s">
        <v>14</v>
      </c>
      <c r="E382" s="365" t="s">
        <v>614</v>
      </c>
      <c r="F382" s="365" t="s">
        <v>1421</v>
      </c>
      <c r="G382" s="366" t="s">
        <v>1421</v>
      </c>
      <c r="H382" s="366" t="s">
        <v>1338</v>
      </c>
      <c r="I382" s="366" t="s">
        <v>34</v>
      </c>
      <c r="J382" s="366" t="s">
        <v>608</v>
      </c>
      <c r="K382" s="367" t="s">
        <v>48</v>
      </c>
      <c r="L382" s="368" t="s">
        <v>1421</v>
      </c>
      <c r="M382" s="368" t="s">
        <v>34</v>
      </c>
      <c r="N382" s="367">
        <v>367427</v>
      </c>
      <c r="O382" s="367" t="s">
        <v>1321</v>
      </c>
      <c r="P382" s="371">
        <v>41284</v>
      </c>
      <c r="Q382" s="372">
        <v>128.00883099999999</v>
      </c>
      <c r="R382" s="372">
        <v>125.92972305555553</v>
      </c>
      <c r="S382" s="367">
        <v>27</v>
      </c>
      <c r="T382" s="369">
        <v>0.1124938410469527</v>
      </c>
      <c r="U382" s="369">
        <v>1.1841723776716264</v>
      </c>
      <c r="V382" s="369">
        <v>2.3755890496868215E-3</v>
      </c>
      <c r="W382" s="369">
        <v>2.1161156573153681E-2</v>
      </c>
      <c r="X382" s="369">
        <v>0.15205066360355435</v>
      </c>
      <c r="Y382" s="369">
        <v>1.030964668086727</v>
      </c>
      <c r="Z382" s="369">
        <v>3.5479872215686159E-2</v>
      </c>
      <c r="AA382" s="369">
        <v>0.19086299864608006</v>
      </c>
      <c r="AB382" s="369">
        <v>0.21106209313838847</v>
      </c>
      <c r="AC382" s="373">
        <v>-0.52063441028662483</v>
      </c>
      <c r="AD382" s="555">
        <v>21360513000183</v>
      </c>
      <c r="AE382" s="370" t="s">
        <v>1972</v>
      </c>
      <c r="AF382" s="370" t="s">
        <v>1816</v>
      </c>
      <c r="AG382" s="374" t="s">
        <v>1444</v>
      </c>
      <c r="AH382" s="374" t="s">
        <v>1877</v>
      </c>
      <c r="AI382" s="374">
        <v>20000</v>
      </c>
      <c r="AJ382" s="374">
        <v>1000</v>
      </c>
      <c r="AK382" s="374">
        <v>20000</v>
      </c>
      <c r="AL382" s="691">
        <v>2</v>
      </c>
      <c r="AM382" s="691">
        <v>20</v>
      </c>
      <c r="AN382" s="369" t="s">
        <v>1798</v>
      </c>
      <c r="AO382" s="367" t="s">
        <v>1324</v>
      </c>
      <c r="AP382" s="370" t="s">
        <v>1799</v>
      </c>
      <c r="AQ382" s="376" t="s">
        <v>659</v>
      </c>
      <c r="AR382" s="369">
        <v>5.0000000000000001E-3</v>
      </c>
      <c r="AS382" s="369">
        <v>5.0000000000000001E-3</v>
      </c>
      <c r="AT382" s="369" t="s">
        <v>1421</v>
      </c>
      <c r="AW382" s="198"/>
      <c r="AX382" s="198"/>
      <c r="AY382" s="184"/>
      <c r="AZ382" s="184"/>
      <c r="BA382" s="184"/>
      <c r="BB382" s="184"/>
      <c r="BC382" s="184"/>
      <c r="BD382" s="184"/>
      <c r="BE382" s="184"/>
      <c r="BF382" s="184"/>
      <c r="BG382" s="186"/>
      <c r="BH382" s="186"/>
      <c r="BI382" s="199"/>
      <c r="BJ382" s="199"/>
      <c r="BK382" s="199"/>
      <c r="BL382" s="218"/>
      <c r="BM382" s="186"/>
      <c r="BN382" s="186"/>
      <c r="BO382" s="186"/>
      <c r="BP382" s="186"/>
      <c r="BQ382" s="186"/>
      <c r="BR382" s="186"/>
      <c r="BS382" s="186"/>
      <c r="BT382" s="186"/>
      <c r="BU382" s="186"/>
      <c r="BV382" s="189"/>
      <c r="BW382" s="184"/>
      <c r="BX382"/>
      <c r="BZ382"/>
    </row>
    <row r="383" spans="2:78" ht="18.75">
      <c r="B383" s="363" t="s">
        <v>1569</v>
      </c>
      <c r="C383" s="364">
        <v>19729259000104</v>
      </c>
      <c r="D383" s="365" t="s">
        <v>13</v>
      </c>
      <c r="E383" s="365" t="s">
        <v>1421</v>
      </c>
      <c r="F383" s="365" t="s">
        <v>1421</v>
      </c>
      <c r="G383" s="366" t="s">
        <v>1421</v>
      </c>
      <c r="H383" s="366" t="s">
        <v>1338</v>
      </c>
      <c r="I383" s="366" t="s">
        <v>1421</v>
      </c>
      <c r="J383" s="366" t="s">
        <v>1421</v>
      </c>
      <c r="K383" s="367" t="s">
        <v>48</v>
      </c>
      <c r="L383" s="368" t="s">
        <v>1421</v>
      </c>
      <c r="M383" s="368" t="s">
        <v>1421</v>
      </c>
      <c r="N383" s="367">
        <v>367745</v>
      </c>
      <c r="O383" s="367" t="s">
        <v>1324</v>
      </c>
      <c r="P383" s="371">
        <v>41781</v>
      </c>
      <c r="Q383" s="372">
        <v>20712539.280000001</v>
      </c>
      <c r="R383" s="372">
        <v>19638977.376944445</v>
      </c>
      <c r="S383" s="367">
        <v>1</v>
      </c>
      <c r="T383" s="369">
        <v>8.8986034925846003E-2</v>
      </c>
      <c r="U383" s="369">
        <v>0.93671621110108683</v>
      </c>
      <c r="V383" s="369">
        <v>8.8158508840806782E-2</v>
      </c>
      <c r="W383" s="369">
        <v>0.78529407646579386</v>
      </c>
      <c r="X383" s="369">
        <v>0.14743631628399156</v>
      </c>
      <c r="Y383" s="369">
        <v>0.99967753694237649</v>
      </c>
      <c r="Z383" s="369">
        <v>0.21819691225474469</v>
      </c>
      <c r="AA383" s="369">
        <v>1.173784299872535</v>
      </c>
      <c r="AB383" s="369">
        <v>4.2587443398096024E-2</v>
      </c>
      <c r="AC383" s="373">
        <v>-0.56597125069318421</v>
      </c>
      <c r="AD383" s="555">
        <v>0</v>
      </c>
      <c r="AE383" s="370" t="s">
        <v>1973</v>
      </c>
      <c r="AF383" s="370" t="s">
        <v>1816</v>
      </c>
      <c r="AG383" s="374" t="s">
        <v>1444</v>
      </c>
      <c r="AH383" s="374" t="s">
        <v>1877</v>
      </c>
      <c r="AI383" s="374">
        <v>1000000</v>
      </c>
      <c r="AJ383" s="374">
        <v>0</v>
      </c>
      <c r="AK383" s="374">
        <v>1000000</v>
      </c>
      <c r="AL383" s="691">
        <v>0.3</v>
      </c>
      <c r="AM383" s="691">
        <v>10</v>
      </c>
      <c r="AN383" s="369" t="s">
        <v>1803</v>
      </c>
      <c r="AO383" s="367" t="s">
        <v>1324</v>
      </c>
      <c r="AP383" s="370" t="s">
        <v>1818</v>
      </c>
      <c r="AQ383" s="376" t="s">
        <v>679</v>
      </c>
      <c r="AR383" s="369">
        <v>0</v>
      </c>
      <c r="AS383" s="369">
        <v>0</v>
      </c>
      <c r="AT383" s="369" t="s">
        <v>1421</v>
      </c>
      <c r="AW383" s="198"/>
      <c r="AX383" s="198"/>
      <c r="AY383" s="184"/>
      <c r="AZ383" s="184"/>
      <c r="BA383" s="184"/>
      <c r="BB383" s="184"/>
      <c r="BC383" s="184"/>
      <c r="BD383" s="184"/>
      <c r="BE383" s="184"/>
      <c r="BF383" s="184"/>
      <c r="BG383" s="186"/>
      <c r="BH383" s="186"/>
      <c r="BI383" s="199"/>
      <c r="BJ383" s="199"/>
      <c r="BK383" s="199"/>
      <c r="BL383" s="218"/>
      <c r="BM383" s="186"/>
      <c r="BN383" s="186"/>
      <c r="BO383" s="186"/>
      <c r="BP383" s="186"/>
      <c r="BQ383" s="186"/>
      <c r="BR383" s="186"/>
      <c r="BS383" s="186"/>
      <c r="BT383" s="186"/>
      <c r="BU383" s="186"/>
      <c r="BV383" s="189"/>
      <c r="BW383" s="184"/>
      <c r="BX383"/>
      <c r="BZ383"/>
    </row>
    <row r="384" spans="2:78" ht="18.75">
      <c r="B384" s="363" t="s">
        <v>278</v>
      </c>
      <c r="C384" s="364">
        <v>19392834000118</v>
      </c>
      <c r="D384" s="365" t="s">
        <v>11</v>
      </c>
      <c r="E384" s="365" t="s">
        <v>620</v>
      </c>
      <c r="F384" s="365" t="s">
        <v>685</v>
      </c>
      <c r="G384" s="366" t="s">
        <v>738</v>
      </c>
      <c r="H384" s="366" t="s">
        <v>34</v>
      </c>
      <c r="I384" s="366" t="s">
        <v>1319</v>
      </c>
      <c r="J384" s="366" t="s">
        <v>608</v>
      </c>
      <c r="K384" s="367" t="s">
        <v>48</v>
      </c>
      <c r="L384" s="368" t="s">
        <v>1421</v>
      </c>
      <c r="M384" s="368" t="s">
        <v>34</v>
      </c>
      <c r="N384" s="367">
        <v>367771</v>
      </c>
      <c r="O384" s="367" t="s">
        <v>1321</v>
      </c>
      <c r="P384" s="371">
        <v>41654</v>
      </c>
      <c r="Q384" s="372">
        <v>332.10288400000002</v>
      </c>
      <c r="R384" s="372">
        <v>149.65258756349206</v>
      </c>
      <c r="S384" s="367">
        <v>1</v>
      </c>
      <c r="T384" s="369">
        <v>0.11999627813097713</v>
      </c>
      <c r="U384" s="369">
        <v>1.2631471791135374</v>
      </c>
      <c r="V384" s="369">
        <v>0.14492935879876878</v>
      </c>
      <c r="W384" s="369">
        <v>1.2909946920288364</v>
      </c>
      <c r="X384" s="369">
        <v>0.21753355696538468</v>
      </c>
      <c r="Y384" s="369">
        <v>1.4749650283624307</v>
      </c>
      <c r="Z384" s="369">
        <v>0.27679756194330563</v>
      </c>
      <c r="AA384" s="369">
        <v>1.4890248862583648</v>
      </c>
      <c r="AB384" s="369">
        <v>1.703550781887913E-3</v>
      </c>
      <c r="AC384" s="373">
        <v>19.176171148777531</v>
      </c>
      <c r="AD384" s="555">
        <v>0</v>
      </c>
      <c r="AE384" s="370" t="s">
        <v>1940</v>
      </c>
      <c r="AF384" s="370" t="s">
        <v>1816</v>
      </c>
      <c r="AG384" s="374" t="s">
        <v>1444</v>
      </c>
      <c r="AH384" s="374" t="s">
        <v>1796</v>
      </c>
      <c r="AI384" s="374">
        <v>100</v>
      </c>
      <c r="AJ384" s="374">
        <v>100</v>
      </c>
      <c r="AK384" s="374">
        <v>100</v>
      </c>
      <c r="AL384" s="691">
        <v>0.5</v>
      </c>
      <c r="AM384" s="691">
        <v>0</v>
      </c>
      <c r="AN384" s="369" t="s">
        <v>1817</v>
      </c>
      <c r="AO384" s="367" t="s">
        <v>1324</v>
      </c>
      <c r="AP384" s="370" t="s">
        <v>1818</v>
      </c>
      <c r="AQ384" s="376" t="s">
        <v>1933</v>
      </c>
      <c r="AR384" s="369">
        <v>1E-3</v>
      </c>
      <c r="AS384" s="369">
        <v>1E-3</v>
      </c>
      <c r="AT384" s="369" t="s">
        <v>1421</v>
      </c>
      <c r="AW384" s="198"/>
      <c r="AX384" s="198"/>
      <c r="AY384" s="184"/>
      <c r="AZ384" s="184"/>
      <c r="BA384" s="184"/>
      <c r="BB384" s="184"/>
      <c r="BC384" s="184"/>
      <c r="BD384" s="184"/>
      <c r="BE384" s="184"/>
      <c r="BF384" s="184"/>
      <c r="BG384" s="186"/>
      <c r="BH384" s="186"/>
      <c r="BI384" s="199"/>
      <c r="BJ384" s="199"/>
      <c r="BK384" s="199"/>
      <c r="BL384" s="218"/>
      <c r="BM384" s="186"/>
      <c r="BN384" s="186"/>
      <c r="BO384" s="186"/>
      <c r="BP384" s="186"/>
      <c r="BQ384" s="186"/>
      <c r="BR384" s="186"/>
      <c r="BS384" s="186"/>
      <c r="BT384" s="186"/>
      <c r="BU384" s="186"/>
      <c r="BV384" s="189"/>
      <c r="BW384" s="184"/>
      <c r="BX384"/>
      <c r="BZ384"/>
    </row>
    <row r="385" spans="2:78" ht="18.75">
      <c r="B385" s="363" t="s">
        <v>28</v>
      </c>
      <c r="C385" s="364">
        <v>18525868000170</v>
      </c>
      <c r="D385" s="365" t="s">
        <v>14</v>
      </c>
      <c r="E385" s="365" t="s">
        <v>614</v>
      </c>
      <c r="F385" s="365" t="s">
        <v>1421</v>
      </c>
      <c r="G385" s="366" t="s">
        <v>1421</v>
      </c>
      <c r="H385" s="366" t="s">
        <v>865</v>
      </c>
      <c r="I385" s="366" t="s">
        <v>34</v>
      </c>
      <c r="J385" s="366" t="s">
        <v>608</v>
      </c>
      <c r="K385" s="367" t="s">
        <v>48</v>
      </c>
      <c r="L385" s="368" t="s">
        <v>1421</v>
      </c>
      <c r="M385" s="368" t="s">
        <v>34</v>
      </c>
      <c r="N385" s="367">
        <v>368091</v>
      </c>
      <c r="O385" s="367" t="s">
        <v>1321</v>
      </c>
      <c r="P385" s="371">
        <v>41521</v>
      </c>
      <c r="Q385" s="372">
        <v>87.827034999999995</v>
      </c>
      <c r="R385" s="372">
        <v>143.52054282142842</v>
      </c>
      <c r="S385" s="367">
        <v>2</v>
      </c>
      <c r="T385" s="369">
        <v>2.573828923574828E-3</v>
      </c>
      <c r="U385" s="369">
        <v>2.7093546524715888E-2</v>
      </c>
      <c r="V385" s="369">
        <v>-2.8918282932657524E-2</v>
      </c>
      <c r="W385" s="369">
        <v>-0.25759687393970665</v>
      </c>
      <c r="X385" s="369">
        <v>-4.6597813811493083E-2</v>
      </c>
      <c r="Y385" s="369">
        <v>-0.31595192359693236</v>
      </c>
      <c r="Z385" s="369">
        <v>6.8285663627941195E-2</v>
      </c>
      <c r="AA385" s="369">
        <v>0.36734085301480462</v>
      </c>
      <c r="AB385" s="369">
        <v>0.14311000692511577</v>
      </c>
      <c r="AC385" s="373">
        <v>-0.9865142446061389</v>
      </c>
      <c r="AD385" s="555">
        <v>18525753000186</v>
      </c>
      <c r="AE385" s="370" t="s">
        <v>1901</v>
      </c>
      <c r="AF385" s="370" t="s">
        <v>1795</v>
      </c>
      <c r="AG385" s="374" t="s">
        <v>1445</v>
      </c>
      <c r="AH385" s="374" t="s">
        <v>1802</v>
      </c>
      <c r="AI385" s="374">
        <v>5000</v>
      </c>
      <c r="AJ385" s="374">
        <v>0</v>
      </c>
      <c r="AK385" s="374">
        <v>0</v>
      </c>
      <c r="AL385" s="691">
        <v>2</v>
      </c>
      <c r="AM385" s="691">
        <v>20</v>
      </c>
      <c r="AN385" s="369" t="s">
        <v>1797</v>
      </c>
      <c r="AO385" s="367" t="s">
        <v>1324</v>
      </c>
      <c r="AP385" s="370" t="s">
        <v>1818</v>
      </c>
      <c r="AQ385" s="376" t="s">
        <v>674</v>
      </c>
      <c r="AR385" s="369">
        <v>4.6666666666666697E-3</v>
      </c>
      <c r="AS385" s="369">
        <v>4.6666666666666697E-3</v>
      </c>
      <c r="AT385" s="369" t="s">
        <v>1421</v>
      </c>
      <c r="AW385" s="198"/>
      <c r="AX385" s="198"/>
      <c r="AY385" s="184"/>
      <c r="AZ385" s="184"/>
      <c r="BA385" s="184"/>
      <c r="BB385" s="184"/>
      <c r="BC385" s="184"/>
      <c r="BD385" s="184"/>
      <c r="BE385" s="184"/>
      <c r="BF385" s="184"/>
      <c r="BG385" s="186"/>
      <c r="BH385" s="186"/>
      <c r="BI385" s="199"/>
      <c r="BJ385" s="199"/>
      <c r="BK385" s="199"/>
      <c r="BL385" s="218"/>
      <c r="BM385" s="186"/>
      <c r="BN385" s="186"/>
      <c r="BO385" s="186"/>
      <c r="BP385" s="186"/>
      <c r="BQ385" s="186"/>
      <c r="BR385" s="186"/>
      <c r="BS385" s="186"/>
      <c r="BT385" s="186"/>
      <c r="BU385" s="186"/>
      <c r="BV385" s="189"/>
      <c r="BW385" s="184"/>
      <c r="BX385"/>
      <c r="BZ385"/>
    </row>
    <row r="386" spans="2:78" ht="18.75">
      <c r="B386" s="363" t="s">
        <v>114</v>
      </c>
      <c r="C386" s="364">
        <v>19782311000188</v>
      </c>
      <c r="D386" s="365" t="s">
        <v>11</v>
      </c>
      <c r="E386" s="365" t="s">
        <v>620</v>
      </c>
      <c r="F386" s="365" t="s">
        <v>663</v>
      </c>
      <c r="G386" s="366" t="s">
        <v>738</v>
      </c>
      <c r="H386" s="366" t="s">
        <v>34</v>
      </c>
      <c r="I386" s="366" t="s">
        <v>1421</v>
      </c>
      <c r="J386" s="366" t="s">
        <v>608</v>
      </c>
      <c r="K386" s="367" t="s">
        <v>48</v>
      </c>
      <c r="L386" s="368" t="s">
        <v>1421</v>
      </c>
      <c r="M386" s="368" t="s">
        <v>34</v>
      </c>
      <c r="N386" s="367">
        <v>369888</v>
      </c>
      <c r="O386" s="367" t="s">
        <v>1321</v>
      </c>
      <c r="P386" s="371">
        <v>41759</v>
      </c>
      <c r="Q386" s="372">
        <v>863.02061000000003</v>
      </c>
      <c r="R386" s="372">
        <v>557.3623890396824</v>
      </c>
      <c r="S386" s="367">
        <v>1</v>
      </c>
      <c r="T386" s="369">
        <v>0.10203887169476644</v>
      </c>
      <c r="U386" s="369">
        <v>1.0741175888846117</v>
      </c>
      <c r="V386" s="369">
        <v>0.11843901767406417</v>
      </c>
      <c r="W386" s="369">
        <v>1.0550253200155977</v>
      </c>
      <c r="X386" s="369">
        <v>0.18982560251555425</v>
      </c>
      <c r="Y386" s="369">
        <v>1.2870939504879384</v>
      </c>
      <c r="Z386" s="369">
        <v>0.18359494250533892</v>
      </c>
      <c r="AA386" s="369">
        <v>0.98764395344499889</v>
      </c>
      <c r="AB386" s="369">
        <v>3.385847894267453E-3</v>
      </c>
      <c r="AC386" s="373">
        <v>1.8244293371448914</v>
      </c>
      <c r="AD386" s="555">
        <v>0</v>
      </c>
      <c r="AE386" s="370" t="s">
        <v>1844</v>
      </c>
      <c r="AF386" s="370" t="s">
        <v>1795</v>
      </c>
      <c r="AG386" s="374" t="s">
        <v>1445</v>
      </c>
      <c r="AH386" s="374" t="s">
        <v>1802</v>
      </c>
      <c r="AI386" s="374">
        <v>5000</v>
      </c>
      <c r="AJ386" s="374">
        <v>2500</v>
      </c>
      <c r="AK386" s="374">
        <v>5000</v>
      </c>
      <c r="AL386" s="691">
        <v>1</v>
      </c>
      <c r="AM386" s="691">
        <v>0</v>
      </c>
      <c r="AN386" s="369" t="s">
        <v>1817</v>
      </c>
      <c r="AO386" s="367" t="s">
        <v>1324</v>
      </c>
      <c r="AP386" s="370" t="s">
        <v>1804</v>
      </c>
      <c r="AQ386" s="376" t="s">
        <v>669</v>
      </c>
      <c r="AR386" s="369">
        <v>3.0000000000000001E-3</v>
      </c>
      <c r="AS386" s="369">
        <v>3.0000000000000001E-3</v>
      </c>
      <c r="AT386" s="369" t="s">
        <v>1421</v>
      </c>
      <c r="AW386" s="198"/>
      <c r="AX386" s="198"/>
      <c r="AY386" s="184"/>
      <c r="AZ386" s="184"/>
      <c r="BA386" s="184"/>
      <c r="BB386" s="184"/>
      <c r="BC386" s="184"/>
      <c r="BD386" s="184"/>
      <c r="BE386" s="184"/>
      <c r="BF386" s="184"/>
      <c r="BG386" s="186"/>
      <c r="BH386" s="186"/>
      <c r="BI386" s="199"/>
      <c r="BJ386" s="199"/>
      <c r="BK386" s="199"/>
      <c r="BL386" s="218"/>
      <c r="BM386" s="186"/>
      <c r="BN386" s="186"/>
      <c r="BO386" s="186"/>
      <c r="BP386" s="186"/>
      <c r="BQ386" s="186"/>
      <c r="BR386" s="186"/>
      <c r="BS386" s="186"/>
      <c r="BT386" s="186"/>
      <c r="BU386" s="186"/>
      <c r="BV386" s="189"/>
      <c r="BW386" s="184"/>
      <c r="BX386"/>
      <c r="BZ386"/>
    </row>
    <row r="387" spans="2:78" ht="18.75">
      <c r="B387" s="363" t="s">
        <v>931</v>
      </c>
      <c r="C387" s="364">
        <v>19628666000117</v>
      </c>
      <c r="D387" s="365" t="s">
        <v>13</v>
      </c>
      <c r="E387" s="365" t="s">
        <v>615</v>
      </c>
      <c r="F387" s="365" t="s">
        <v>619</v>
      </c>
      <c r="G387" s="366" t="s">
        <v>34</v>
      </c>
      <c r="H387" s="366" t="s">
        <v>1338</v>
      </c>
      <c r="I387" s="366" t="s">
        <v>34</v>
      </c>
      <c r="J387" s="366" t="s">
        <v>700</v>
      </c>
      <c r="K387" s="367" t="s">
        <v>48</v>
      </c>
      <c r="L387" s="368" t="s">
        <v>1421</v>
      </c>
      <c r="M387" s="368" t="s">
        <v>34</v>
      </c>
      <c r="N387" s="367">
        <v>370126</v>
      </c>
      <c r="O387" s="367" t="s">
        <v>1321</v>
      </c>
      <c r="P387" s="371">
        <v>41745</v>
      </c>
      <c r="Q387" s="372">
        <v>184.52086399999999</v>
      </c>
      <c r="R387" s="372">
        <v>220.56740240873015</v>
      </c>
      <c r="S387" s="367">
        <v>3</v>
      </c>
      <c r="T387" s="369">
        <v>0.32421324936393847</v>
      </c>
      <c r="U387" s="369">
        <v>3.4128479461528611</v>
      </c>
      <c r="V387" s="369">
        <v>0.33898822458002398</v>
      </c>
      <c r="W387" s="369">
        <v>3.0196228163869301</v>
      </c>
      <c r="X387" s="369">
        <v>0.65631361829248136</v>
      </c>
      <c r="Y387" s="369">
        <v>4.4500703621255999</v>
      </c>
      <c r="Z387" s="369">
        <v>0.13328562100254082</v>
      </c>
      <c r="AA387" s="369">
        <v>0.71700633943384984</v>
      </c>
      <c r="AB387" s="369">
        <v>0.25263177384080959</v>
      </c>
      <c r="AC387" s="373">
        <v>0.89745816089720498</v>
      </c>
      <c r="AD387" s="555">
        <v>19770499000144</v>
      </c>
      <c r="AE387" s="370" t="s">
        <v>1974</v>
      </c>
      <c r="AF387" s="370" t="s">
        <v>1816</v>
      </c>
      <c r="AG387" s="374" t="s">
        <v>1444</v>
      </c>
      <c r="AH387" s="374" t="s">
        <v>1802</v>
      </c>
      <c r="AI387" s="374">
        <v>5000</v>
      </c>
      <c r="AJ387" s="374">
        <v>1000</v>
      </c>
      <c r="AK387" s="374">
        <v>5000</v>
      </c>
      <c r="AL387" s="691">
        <v>2</v>
      </c>
      <c r="AM387" s="691">
        <v>20</v>
      </c>
      <c r="AN387" s="369" t="s">
        <v>1798</v>
      </c>
      <c r="AO387" s="367" t="s">
        <v>1324</v>
      </c>
      <c r="AP387" s="370" t="s">
        <v>1818</v>
      </c>
      <c r="AQ387" s="376" t="s">
        <v>674</v>
      </c>
      <c r="AR387" s="369">
        <v>4.1999999999999997E-3</v>
      </c>
      <c r="AS387" s="369">
        <v>4.1999999999999997E-3</v>
      </c>
      <c r="AT387" s="369" t="s">
        <v>1421</v>
      </c>
      <c r="AW387" s="198"/>
      <c r="AX387" s="198"/>
      <c r="AY387" s="184"/>
      <c r="AZ387" s="184"/>
      <c r="BA387" s="184"/>
      <c r="BB387" s="184"/>
      <c r="BC387" s="184"/>
      <c r="BD387" s="184"/>
      <c r="BE387" s="184"/>
      <c r="BF387" s="184"/>
      <c r="BG387" s="186"/>
      <c r="BH387" s="186"/>
      <c r="BI387" s="199"/>
      <c r="BJ387" s="199"/>
      <c r="BK387" s="199"/>
      <c r="BL387" s="218"/>
      <c r="BM387" s="186"/>
      <c r="BN387" s="186"/>
      <c r="BO387" s="186"/>
      <c r="BP387" s="186"/>
      <c r="BQ387" s="186"/>
      <c r="BR387" s="186"/>
      <c r="BS387" s="186"/>
      <c r="BT387" s="186"/>
      <c r="BU387" s="186"/>
      <c r="BV387" s="189"/>
      <c r="BW387" s="184"/>
      <c r="BX387"/>
      <c r="BZ387"/>
    </row>
    <row r="388" spans="2:78" ht="18.75">
      <c r="B388" s="363" t="s">
        <v>337</v>
      </c>
      <c r="C388" s="364"/>
      <c r="D388" s="365" t="s">
        <v>11</v>
      </c>
      <c r="E388" s="365" t="s">
        <v>620</v>
      </c>
      <c r="F388" s="365" t="s">
        <v>685</v>
      </c>
      <c r="G388" s="366" t="s">
        <v>738</v>
      </c>
      <c r="H388" s="366" t="s">
        <v>34</v>
      </c>
      <c r="I388" s="366" t="s">
        <v>1319</v>
      </c>
      <c r="J388" s="366" t="s">
        <v>608</v>
      </c>
      <c r="L388" s="368" t="s">
        <v>1421</v>
      </c>
      <c r="M388" s="368" t="s">
        <v>34</v>
      </c>
      <c r="N388" s="367">
        <v>370797</v>
      </c>
      <c r="O388" s="367" t="s">
        <v>1321</v>
      </c>
      <c r="P388" s="371"/>
      <c r="S388" s="367"/>
      <c r="U388" s="369"/>
      <c r="W388" s="369"/>
      <c r="Y388" s="369"/>
      <c r="AA388" s="369"/>
      <c r="AD388" s="555">
        <v>0</v>
      </c>
      <c r="AE388" s="370"/>
      <c r="AF388" s="370"/>
      <c r="AG388" s="374" t="s">
        <v>1444</v>
      </c>
      <c r="AH388" s="374"/>
      <c r="AI388" s="374">
        <v>20000</v>
      </c>
      <c r="AJ388" s="374">
        <v>10000</v>
      </c>
      <c r="AK388" s="374">
        <v>20000</v>
      </c>
      <c r="AN388" s="369"/>
      <c r="AO388" s="367" t="s">
        <v>1324</v>
      </c>
      <c r="AP388" s="370"/>
      <c r="AR388" s="369">
        <v>5.3333333333333297E-3</v>
      </c>
      <c r="AS388" s="369">
        <v>5.3333333333333297E-3</v>
      </c>
      <c r="AT388" s="369" t="s">
        <v>1421</v>
      </c>
      <c r="AW388" s="198"/>
      <c r="AX388" s="198"/>
      <c r="AY388" s="184"/>
      <c r="AZ388" s="184"/>
      <c r="BA388" s="184"/>
      <c r="BB388" s="184"/>
      <c r="BC388" s="184"/>
      <c r="BD388" s="184"/>
      <c r="BE388" s="184"/>
      <c r="BF388" s="184"/>
      <c r="BG388" s="186"/>
      <c r="BH388" s="186"/>
      <c r="BI388" s="199"/>
      <c r="BJ388" s="199"/>
      <c r="BK388" s="199"/>
      <c r="BL388" s="218"/>
      <c r="BM388" s="186"/>
      <c r="BN388" s="186"/>
      <c r="BO388" s="186"/>
      <c r="BP388" s="186"/>
      <c r="BQ388" s="186"/>
      <c r="BR388" s="186"/>
      <c r="BS388" s="186"/>
      <c r="BT388" s="186"/>
      <c r="BU388" s="186"/>
      <c r="BV388" s="189"/>
      <c r="BW388" s="184"/>
      <c r="BX388"/>
      <c r="BZ388"/>
    </row>
    <row r="389" spans="2:78" ht="18.75">
      <c r="B389" s="363" t="s">
        <v>768</v>
      </c>
      <c r="C389" s="364">
        <v>20441301000168</v>
      </c>
      <c r="D389" s="365" t="s">
        <v>11</v>
      </c>
      <c r="E389" s="365" t="s">
        <v>620</v>
      </c>
      <c r="F389" s="365" t="s">
        <v>685</v>
      </c>
      <c r="G389" s="366" t="s">
        <v>738</v>
      </c>
      <c r="H389" s="366" t="s">
        <v>34</v>
      </c>
      <c r="I389" s="366" t="s">
        <v>1319</v>
      </c>
      <c r="J389" s="366" t="s">
        <v>608</v>
      </c>
      <c r="K389" s="367" t="s">
        <v>48</v>
      </c>
      <c r="L389" s="368" t="s">
        <v>1421</v>
      </c>
      <c r="M389" s="368" t="s">
        <v>34</v>
      </c>
      <c r="N389" s="367">
        <v>371688</v>
      </c>
      <c r="O389" s="367" t="s">
        <v>1321</v>
      </c>
      <c r="P389" s="371">
        <v>41840</v>
      </c>
      <c r="Q389" s="372">
        <v>665.07358699999997</v>
      </c>
      <c r="R389" s="372">
        <v>522.12582086111104</v>
      </c>
      <c r="S389" s="367">
        <v>1</v>
      </c>
      <c r="T389" s="369">
        <v>0.11538366674519773</v>
      </c>
      <c r="U389" s="369">
        <v>1.214592280986325</v>
      </c>
      <c r="V389" s="369">
        <v>0.14097219080497392</v>
      </c>
      <c r="W389" s="369">
        <v>1.2557452234753403</v>
      </c>
      <c r="X389" s="369">
        <v>0.22372505894966621</v>
      </c>
      <c r="Y389" s="369">
        <v>1.5169459026112024</v>
      </c>
      <c r="Z389" s="369">
        <v>0.30002765725229841</v>
      </c>
      <c r="AA389" s="369">
        <v>1.6139905462966886</v>
      </c>
      <c r="AB389" s="369">
        <v>1.1508473472271786E-3</v>
      </c>
      <c r="AC389" s="373">
        <v>24.947195151029941</v>
      </c>
      <c r="AD389" s="555">
        <v>30576260000170</v>
      </c>
      <c r="AE389" s="370" t="s">
        <v>1887</v>
      </c>
      <c r="AF389" s="370" t="s">
        <v>1939</v>
      </c>
      <c r="AG389" s="374" t="s">
        <v>1446</v>
      </c>
      <c r="AH389" s="374" t="s">
        <v>1796</v>
      </c>
      <c r="AI389" s="374">
        <v>25000</v>
      </c>
      <c r="AJ389" s="374">
        <v>5000</v>
      </c>
      <c r="AK389" s="374">
        <v>5000</v>
      </c>
      <c r="AL389" s="691">
        <v>2</v>
      </c>
      <c r="AM389" s="691">
        <v>20</v>
      </c>
      <c r="AN389" s="369" t="s">
        <v>1803</v>
      </c>
      <c r="AO389" s="367" t="s">
        <v>1324</v>
      </c>
      <c r="AP389" s="370" t="s">
        <v>1818</v>
      </c>
      <c r="AQ389" s="376" t="s">
        <v>668</v>
      </c>
      <c r="AR389" s="369">
        <v>6.6666666666666697E-3</v>
      </c>
      <c r="AS389" s="369">
        <v>6.6666666666666697E-3</v>
      </c>
      <c r="AT389" s="369" t="s">
        <v>1421</v>
      </c>
      <c r="AW389" s="198"/>
      <c r="AX389" s="198"/>
      <c r="AY389" s="184"/>
      <c r="AZ389" s="184"/>
      <c r="BA389" s="184"/>
      <c r="BB389" s="184"/>
      <c r="BC389" s="184"/>
      <c r="BD389" s="184"/>
      <c r="BE389" s="184"/>
      <c r="BF389" s="184"/>
      <c r="BG389" s="186"/>
      <c r="BH389" s="186"/>
      <c r="BI389" s="199"/>
      <c r="BJ389" s="199"/>
      <c r="BK389" s="199"/>
      <c r="BL389" s="218"/>
      <c r="BM389" s="186"/>
      <c r="BN389" s="186"/>
      <c r="BO389" s="186"/>
      <c r="BP389" s="186"/>
      <c r="BQ389" s="186"/>
      <c r="BR389" s="186"/>
      <c r="BS389" s="186"/>
      <c r="BT389" s="186"/>
      <c r="BU389" s="186"/>
      <c r="BV389" s="189"/>
      <c r="BW389" s="184"/>
      <c r="BX389"/>
      <c r="BZ389"/>
    </row>
    <row r="390" spans="2:78" ht="18.75">
      <c r="B390" s="363" t="s">
        <v>159</v>
      </c>
      <c r="C390" s="364">
        <v>11888706000158</v>
      </c>
      <c r="D390" s="365" t="s">
        <v>14</v>
      </c>
      <c r="E390" s="365" t="s">
        <v>607</v>
      </c>
      <c r="F390" s="365" t="s">
        <v>1421</v>
      </c>
      <c r="G390" s="366" t="s">
        <v>1421</v>
      </c>
      <c r="H390" s="366" t="s">
        <v>34</v>
      </c>
      <c r="I390" s="366" t="s">
        <v>34</v>
      </c>
      <c r="J390" s="366" t="s">
        <v>608</v>
      </c>
      <c r="K390" s="367" t="s">
        <v>48</v>
      </c>
      <c r="L390" s="368" t="s">
        <v>1421</v>
      </c>
      <c r="M390" s="368" t="s">
        <v>1418</v>
      </c>
      <c r="N390" s="367">
        <v>372986</v>
      </c>
      <c r="O390" s="367" t="s">
        <v>1321</v>
      </c>
      <c r="P390" s="371">
        <v>40292</v>
      </c>
      <c r="Q390" s="372">
        <v>28.564906000000001</v>
      </c>
      <c r="R390" s="372">
        <v>33.871813435483837</v>
      </c>
      <c r="S390" s="367">
        <v>2</v>
      </c>
      <c r="T390" s="369">
        <v>2.0932230895102544E-2</v>
      </c>
      <c r="U390" s="369">
        <v>0.2203442375007828</v>
      </c>
      <c r="V390" s="369">
        <v>-0.10432429065475868</v>
      </c>
      <c r="W390" s="369">
        <v>-0.92929484130244544</v>
      </c>
      <c r="X390" s="369">
        <v>-3.2679587052562353E-2</v>
      </c>
      <c r="Y390" s="369">
        <v>-0.2215807469719499</v>
      </c>
      <c r="Z390" s="369">
        <v>2.0392994548348531E-2</v>
      </c>
      <c r="AA390" s="369">
        <v>0.10970355437611008</v>
      </c>
      <c r="AB390" s="369">
        <v>0.22132486336782789</v>
      </c>
      <c r="AC390" s="373">
        <v>-0.97858896105793025</v>
      </c>
      <c r="AD390" s="555">
        <v>0</v>
      </c>
      <c r="AE390" s="370" t="s">
        <v>1923</v>
      </c>
      <c r="AF390" s="370" t="s">
        <v>1923</v>
      </c>
      <c r="AG390" s="374" t="s">
        <v>719</v>
      </c>
      <c r="AH390" s="374" t="s">
        <v>1796</v>
      </c>
      <c r="AI390" s="374">
        <v>50000</v>
      </c>
      <c r="AJ390" s="374">
        <v>1000</v>
      </c>
      <c r="AK390" s="374">
        <v>1000</v>
      </c>
      <c r="AL390" s="691">
        <v>4</v>
      </c>
      <c r="AM390" s="691">
        <v>20</v>
      </c>
      <c r="AN390" s="369" t="s">
        <v>666</v>
      </c>
      <c r="AO390" s="367" t="s">
        <v>1324</v>
      </c>
      <c r="AP390" s="370" t="s">
        <v>1799</v>
      </c>
      <c r="AQ390" s="376" t="s">
        <v>670</v>
      </c>
      <c r="AR390" s="369">
        <v>2.3333333333333301E-3</v>
      </c>
      <c r="AS390" s="369">
        <v>2.3333333333333301E-3</v>
      </c>
      <c r="AT390" s="369" t="s">
        <v>1421</v>
      </c>
      <c r="AW390" s="198"/>
      <c r="AX390" s="198"/>
      <c r="AY390" s="184"/>
      <c r="AZ390" s="184"/>
      <c r="BA390" s="184"/>
      <c r="BB390" s="184"/>
      <c r="BC390" s="184"/>
      <c r="BD390" s="184"/>
      <c r="BE390" s="184"/>
      <c r="BF390" s="184"/>
      <c r="BG390" s="186"/>
      <c r="BH390" s="186"/>
      <c r="BI390" s="199"/>
      <c r="BJ390" s="199"/>
      <c r="BK390" s="199"/>
      <c r="BL390" s="218"/>
      <c r="BM390" s="186"/>
      <c r="BN390" s="186"/>
      <c r="BO390" s="186"/>
      <c r="BP390" s="186"/>
      <c r="BQ390" s="186"/>
      <c r="BR390" s="186"/>
      <c r="BS390" s="186"/>
      <c r="BT390" s="186"/>
      <c r="BU390" s="186"/>
      <c r="BV390" s="189"/>
      <c r="BW390" s="184"/>
      <c r="BX390"/>
      <c r="BZ390"/>
    </row>
    <row r="391" spans="2:78" ht="18.75">
      <c r="B391" s="363" t="s">
        <v>551</v>
      </c>
      <c r="C391" s="364">
        <v>13001237000139</v>
      </c>
      <c r="D391" s="365" t="s">
        <v>14</v>
      </c>
      <c r="E391" s="365" t="s">
        <v>607</v>
      </c>
      <c r="F391" s="365" t="s">
        <v>1421</v>
      </c>
      <c r="G391" s="366" t="s">
        <v>1421</v>
      </c>
      <c r="H391" s="366" t="s">
        <v>34</v>
      </c>
      <c r="I391" s="366" t="s">
        <v>34</v>
      </c>
      <c r="J391" s="366" t="s">
        <v>608</v>
      </c>
      <c r="K391" s="367" t="s">
        <v>48</v>
      </c>
      <c r="L391" s="368" t="s">
        <v>1421</v>
      </c>
      <c r="M391" s="368" t="s">
        <v>1418</v>
      </c>
      <c r="N391" s="367">
        <v>372994</v>
      </c>
      <c r="O391" s="367" t="s">
        <v>1321</v>
      </c>
      <c r="P391" s="371">
        <v>40583</v>
      </c>
      <c r="Q391" s="372">
        <v>26.006716000000001</v>
      </c>
      <c r="R391" s="372">
        <v>26.282307023809537</v>
      </c>
      <c r="S391" s="367">
        <v>2</v>
      </c>
      <c r="T391" s="369">
        <v>3.5589093034384511E-2</v>
      </c>
      <c r="U391" s="369">
        <v>0.37463047332621446</v>
      </c>
      <c r="V391" s="369">
        <v>-4.0073001199232405E-2</v>
      </c>
      <c r="W391" s="369">
        <v>-0.35696033067879501</v>
      </c>
      <c r="X391" s="369">
        <v>0.17429507074222439</v>
      </c>
      <c r="Y391" s="369">
        <v>1.1817906972469765</v>
      </c>
      <c r="Z391" s="369">
        <v>0.13268560961885134</v>
      </c>
      <c r="AA391" s="369">
        <v>0.71377859466587046</v>
      </c>
      <c r="AB391" s="369">
        <v>0.20651009687570435</v>
      </c>
      <c r="AC391" s="373">
        <v>-0.73766261770519159</v>
      </c>
      <c r="AD391" s="555">
        <v>0</v>
      </c>
      <c r="AE391" s="370" t="s">
        <v>1831</v>
      </c>
      <c r="AF391" s="370" t="s">
        <v>1832</v>
      </c>
      <c r="AG391" s="374" t="s">
        <v>719</v>
      </c>
      <c r="AH391" s="374" t="s">
        <v>1802</v>
      </c>
      <c r="AI391" s="374">
        <v>1000</v>
      </c>
      <c r="AJ391" s="374">
        <v>1000</v>
      </c>
      <c r="AK391" s="374">
        <v>1000</v>
      </c>
      <c r="AL391" s="691">
        <v>1</v>
      </c>
      <c r="AM391" s="691">
        <v>0</v>
      </c>
      <c r="AN391" s="369" t="s">
        <v>666</v>
      </c>
      <c r="AO391" s="367" t="s">
        <v>1324</v>
      </c>
      <c r="AP391" s="370" t="s">
        <v>1799</v>
      </c>
      <c r="AQ391" s="376" t="s">
        <v>659</v>
      </c>
      <c r="AR391" s="369">
        <v>3.3333333333333301E-3</v>
      </c>
      <c r="AS391" s="369">
        <v>3.3333333333333301E-3</v>
      </c>
      <c r="AT391" s="369" t="s">
        <v>1421</v>
      </c>
      <c r="AW391" s="198"/>
      <c r="AX391" s="198"/>
      <c r="AY391" s="184"/>
      <c r="AZ391" s="184"/>
      <c r="BA391" s="184"/>
      <c r="BB391" s="184"/>
      <c r="BC391" s="184"/>
      <c r="BD391" s="184"/>
      <c r="BE391" s="184"/>
      <c r="BF391" s="184"/>
      <c r="BG391" s="186"/>
      <c r="BH391" s="186"/>
      <c r="BI391" s="199"/>
      <c r="BJ391" s="199"/>
      <c r="BK391" s="199"/>
      <c r="BL391" s="218"/>
      <c r="BM391" s="186"/>
      <c r="BN391" s="186"/>
      <c r="BO391" s="186"/>
      <c r="BP391" s="186"/>
      <c r="BQ391" s="186"/>
      <c r="BR391" s="186"/>
      <c r="BS391" s="186"/>
      <c r="BT391" s="186"/>
      <c r="BU391" s="186"/>
      <c r="BV391" s="189"/>
      <c r="BW391" s="184"/>
      <c r="BX391"/>
      <c r="BZ391"/>
    </row>
    <row r="392" spans="2:78" ht="18.75">
      <c r="B392" s="363" t="s">
        <v>1006</v>
      </c>
      <c r="C392" s="364">
        <v>19628842000110</v>
      </c>
      <c r="D392" s="365" t="s">
        <v>14</v>
      </c>
      <c r="E392" s="365" t="s">
        <v>614</v>
      </c>
      <c r="F392" s="365" t="s">
        <v>1421</v>
      </c>
      <c r="G392" s="366" t="s">
        <v>1421</v>
      </c>
      <c r="H392" s="366" t="s">
        <v>1338</v>
      </c>
      <c r="I392" s="366" t="s">
        <v>34</v>
      </c>
      <c r="J392" s="366" t="s">
        <v>611</v>
      </c>
      <c r="K392" s="367" t="s">
        <v>48</v>
      </c>
      <c r="L392" s="368" t="s">
        <v>1421</v>
      </c>
      <c r="M392" s="368" t="s">
        <v>34</v>
      </c>
      <c r="N392" s="367">
        <v>374296</v>
      </c>
      <c r="O392" s="367" t="s">
        <v>1321</v>
      </c>
      <c r="P392" s="371">
        <v>41727</v>
      </c>
      <c r="Q392" s="372">
        <v>164.23389599999999</v>
      </c>
      <c r="R392" s="372">
        <v>175.8075135753968</v>
      </c>
      <c r="S392" s="367">
        <v>2</v>
      </c>
      <c r="T392" s="369">
        <v>-6.2639552269642129E-2</v>
      </c>
      <c r="U392" s="369">
        <v>-0.65937856559159214</v>
      </c>
      <c r="V392" s="369">
        <v>-0.15011768297230588</v>
      </c>
      <c r="W392" s="369">
        <v>-1.3372109937090326</v>
      </c>
      <c r="X392" s="369">
        <v>-9.2554147796994224E-2</v>
      </c>
      <c r="Y392" s="369">
        <v>-0.62755435591106146</v>
      </c>
      <c r="Z392" s="369">
        <v>3.7987908470425102E-2</v>
      </c>
      <c r="AA392" s="369">
        <v>0.2043549108317424</v>
      </c>
      <c r="AB392" s="369">
        <v>0.24670766879691222</v>
      </c>
      <c r="AC392" s="373">
        <v>-1.0635237311287107</v>
      </c>
      <c r="AD392" s="555">
        <v>19601993000185</v>
      </c>
      <c r="AE392" s="370" t="s">
        <v>1975</v>
      </c>
      <c r="AF392" s="370" t="s">
        <v>1795</v>
      </c>
      <c r="AG392" s="374" t="s">
        <v>1445</v>
      </c>
      <c r="AH392" s="374" t="s">
        <v>1796</v>
      </c>
      <c r="AI392" s="374">
        <v>20000</v>
      </c>
      <c r="AJ392" s="374">
        <v>10000</v>
      </c>
      <c r="AK392" s="374">
        <v>20000</v>
      </c>
      <c r="AL392" s="691">
        <v>2</v>
      </c>
      <c r="AM392" s="691">
        <v>20</v>
      </c>
      <c r="AN392" s="369" t="s">
        <v>666</v>
      </c>
      <c r="AO392" s="367" t="s">
        <v>1324</v>
      </c>
      <c r="AP392" s="370" t="s">
        <v>1799</v>
      </c>
      <c r="AQ392" s="376" t="s">
        <v>659</v>
      </c>
      <c r="AR392" s="369">
        <v>5.3333333333333297E-3</v>
      </c>
      <c r="AS392" s="369">
        <v>5.3333333333333297E-3</v>
      </c>
      <c r="AT392" s="369" t="s">
        <v>1421</v>
      </c>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c r="BX392"/>
      <c r="BZ392"/>
    </row>
    <row r="393" spans="2:78" ht="18.75">
      <c r="B393" s="363" t="s">
        <v>781</v>
      </c>
      <c r="C393" s="364">
        <v>17627210000107</v>
      </c>
      <c r="D393" s="365" t="s">
        <v>11</v>
      </c>
      <c r="E393" s="365" t="s">
        <v>620</v>
      </c>
      <c r="F393" s="365" t="s">
        <v>663</v>
      </c>
      <c r="G393" s="366" t="s">
        <v>738</v>
      </c>
      <c r="H393" s="366" t="s">
        <v>34</v>
      </c>
      <c r="I393" s="366" t="s">
        <v>1421</v>
      </c>
      <c r="J393" s="366" t="s">
        <v>608</v>
      </c>
      <c r="K393" s="367" t="s">
        <v>48</v>
      </c>
      <c r="L393" s="368" t="s">
        <v>1421</v>
      </c>
      <c r="M393" s="368" t="s">
        <v>1418</v>
      </c>
      <c r="N393" s="367">
        <v>375322</v>
      </c>
      <c r="O393" s="367" t="s">
        <v>1321</v>
      </c>
      <c r="P393" s="371">
        <v>41462</v>
      </c>
      <c r="Q393" s="372">
        <v>170.99564000000001</v>
      </c>
      <c r="R393" s="372">
        <v>171.47939580876488</v>
      </c>
      <c r="S393" s="367">
        <v>1</v>
      </c>
      <c r="T393" s="369">
        <v>9.9951015534976095E-2</v>
      </c>
      <c r="U393" s="369">
        <v>1.0521396604045683</v>
      </c>
      <c r="V393" s="369">
        <v>0.11903789500340078</v>
      </c>
      <c r="W393" s="369">
        <v>1.0603599703566888</v>
      </c>
      <c r="X393" s="369">
        <v>0.16744182623805548</v>
      </c>
      <c r="Y393" s="369">
        <v>1.1353229424992588</v>
      </c>
      <c r="Z393" s="369">
        <v>0.20389267696146796</v>
      </c>
      <c r="AA393" s="369">
        <v>1.0968350587699458</v>
      </c>
      <c r="AB393" s="369">
        <v>1.5625224785195361E-3</v>
      </c>
      <c r="AC393" s="373">
        <v>4.3366528494160708</v>
      </c>
      <c r="AD393" s="555">
        <v>23225882000199</v>
      </c>
      <c r="AE393" s="370" t="s">
        <v>1976</v>
      </c>
      <c r="AF393" s="370" t="s">
        <v>1816</v>
      </c>
      <c r="AG393" s="374" t="s">
        <v>1444</v>
      </c>
      <c r="AH393" s="374" t="s">
        <v>1796</v>
      </c>
      <c r="AI393" s="374">
        <v>1000</v>
      </c>
      <c r="AJ393" s="374">
        <v>1000</v>
      </c>
      <c r="AK393" s="374">
        <v>1000</v>
      </c>
      <c r="AL393" s="691">
        <v>0.5</v>
      </c>
      <c r="AM393" s="691">
        <v>15</v>
      </c>
      <c r="AN393" s="369" t="s">
        <v>1817</v>
      </c>
      <c r="AO393" s="367" t="s">
        <v>1324</v>
      </c>
      <c r="AP393" s="370" t="s">
        <v>1804</v>
      </c>
      <c r="AQ393" s="376" t="s">
        <v>675</v>
      </c>
      <c r="AR393" s="369">
        <v>0</v>
      </c>
      <c r="AS393" s="369">
        <v>0</v>
      </c>
      <c r="AT393" s="369" t="s">
        <v>1421</v>
      </c>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c r="BX393"/>
      <c r="BZ393"/>
    </row>
    <row r="394" spans="2:78" ht="18.75">
      <c r="B394" s="363" t="s">
        <v>570</v>
      </c>
      <c r="C394" s="364">
        <v>19496576000110</v>
      </c>
      <c r="D394" s="365" t="s">
        <v>14</v>
      </c>
      <c r="E394" s="365" t="s">
        <v>614</v>
      </c>
      <c r="F394" s="365" t="s">
        <v>1421</v>
      </c>
      <c r="G394" s="366" t="s">
        <v>1421</v>
      </c>
      <c r="H394" s="366" t="s">
        <v>865</v>
      </c>
      <c r="I394" s="366" t="s">
        <v>34</v>
      </c>
      <c r="J394" s="366" t="s">
        <v>608</v>
      </c>
      <c r="K394" s="367" t="s">
        <v>48</v>
      </c>
      <c r="L394" s="368" t="s">
        <v>1421</v>
      </c>
      <c r="M394" s="368" t="s">
        <v>1418</v>
      </c>
      <c r="N394" s="367">
        <v>375756</v>
      </c>
      <c r="O394" s="367" t="s">
        <v>1321</v>
      </c>
      <c r="P394" s="371">
        <v>41707</v>
      </c>
      <c r="Q394" s="372">
        <v>199.26854900000001</v>
      </c>
      <c r="R394" s="372">
        <v>211.02040670634926</v>
      </c>
      <c r="S394" s="367">
        <v>2</v>
      </c>
      <c r="T394" s="369">
        <v>9.6470967867035462E-2</v>
      </c>
      <c r="U394" s="369">
        <v>1.0155067542560812</v>
      </c>
      <c r="V394" s="369">
        <v>3.2014674870490367E-2</v>
      </c>
      <c r="W394" s="369">
        <v>0.28517876341548515</v>
      </c>
      <c r="X394" s="369">
        <v>0.15097612699905172</v>
      </c>
      <c r="Y394" s="369">
        <v>1.02367887763009</v>
      </c>
      <c r="Z394" s="369">
        <v>0.15474877232594397</v>
      </c>
      <c r="AA394" s="369">
        <v>0.83246677280508896</v>
      </c>
      <c r="AB394" s="369">
        <v>0.17184132431466603</v>
      </c>
      <c r="AC394" s="373">
        <v>-0.46698372986941195</v>
      </c>
      <c r="AD394" s="555">
        <v>19418024000193</v>
      </c>
      <c r="AE394" s="370" t="s">
        <v>1913</v>
      </c>
      <c r="AF394" s="370" t="s">
        <v>1795</v>
      </c>
      <c r="AG394" s="374" t="s">
        <v>1445</v>
      </c>
      <c r="AH394" s="374" t="s">
        <v>1802</v>
      </c>
      <c r="AI394" s="374">
        <v>50000</v>
      </c>
      <c r="AJ394" s="374">
        <v>10000</v>
      </c>
      <c r="AK394" s="374">
        <v>10000</v>
      </c>
      <c r="AL394" s="691">
        <v>2</v>
      </c>
      <c r="AM394" s="691">
        <v>15</v>
      </c>
      <c r="AN394" s="369" t="s">
        <v>1798</v>
      </c>
      <c r="AO394" s="367" t="s">
        <v>1324</v>
      </c>
      <c r="AP394" s="370" t="s">
        <v>1818</v>
      </c>
      <c r="AQ394" s="376" t="s">
        <v>668</v>
      </c>
      <c r="AR394" s="369">
        <v>3.3333333333333301E-3</v>
      </c>
      <c r="AS394" s="369">
        <v>3.3333333333333301E-3</v>
      </c>
      <c r="AT394" s="369" t="s">
        <v>1421</v>
      </c>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c r="BX394"/>
      <c r="BZ394"/>
    </row>
    <row r="395" spans="2:78" ht="18.75">
      <c r="B395" s="363" t="s">
        <v>776</v>
      </c>
      <c r="C395" s="364">
        <v>20458815000126</v>
      </c>
      <c r="D395" s="365" t="s">
        <v>13</v>
      </c>
      <c r="E395" s="365" t="s">
        <v>616</v>
      </c>
      <c r="F395" s="365" t="s">
        <v>617</v>
      </c>
      <c r="G395" s="366" t="s">
        <v>34</v>
      </c>
      <c r="H395" s="366" t="s">
        <v>1338</v>
      </c>
      <c r="I395" s="366" t="s">
        <v>34</v>
      </c>
      <c r="J395" s="366" t="s">
        <v>608</v>
      </c>
      <c r="K395" s="367" t="s">
        <v>48</v>
      </c>
      <c r="L395" s="368" t="s">
        <v>1421</v>
      </c>
      <c r="M395" s="368" t="s">
        <v>34</v>
      </c>
      <c r="N395" s="367">
        <v>375918</v>
      </c>
      <c r="O395" s="367" t="s">
        <v>1321</v>
      </c>
      <c r="P395" s="371">
        <v>41872</v>
      </c>
      <c r="Q395" s="372">
        <v>1655.760123</v>
      </c>
      <c r="R395" s="372">
        <v>427.93838191666651</v>
      </c>
      <c r="S395" s="367">
        <v>1</v>
      </c>
      <c r="T395" s="369">
        <v>0.37803413885903159</v>
      </c>
      <c r="U395" s="369">
        <v>3.9793963908379819</v>
      </c>
      <c r="V395" s="369">
        <v>0.4054252938031504</v>
      </c>
      <c r="W395" s="369">
        <v>3.6114277096942842</v>
      </c>
      <c r="X395" s="369">
        <v>0.47406225216492226</v>
      </c>
      <c r="Y395" s="369">
        <v>3.2143327814074105</v>
      </c>
      <c r="Z395" s="369">
        <v>0.58906890309266124</v>
      </c>
      <c r="AA395" s="369">
        <v>3.1688799939847279</v>
      </c>
      <c r="AB395" s="369">
        <v>8.5847398488812482E-2</v>
      </c>
      <c r="AC395" s="373">
        <v>3.4149376861629963</v>
      </c>
      <c r="AD395" s="555">
        <v>36327493000116</v>
      </c>
      <c r="AE395" s="370" t="s">
        <v>1977</v>
      </c>
      <c r="AF395" s="370" t="s">
        <v>1795</v>
      </c>
      <c r="AG395" s="374" t="s">
        <v>1445</v>
      </c>
      <c r="AH395" s="374" t="s">
        <v>1802</v>
      </c>
      <c r="AI395" s="374">
        <v>10000</v>
      </c>
      <c r="AJ395" s="374">
        <v>5000</v>
      </c>
      <c r="AK395" s="374">
        <v>5000</v>
      </c>
      <c r="AL395" s="691">
        <v>2</v>
      </c>
      <c r="AM395" s="691">
        <v>20</v>
      </c>
      <c r="AN395" s="369" t="s">
        <v>1798</v>
      </c>
      <c r="AO395" s="367" t="s">
        <v>1324</v>
      </c>
      <c r="AP395" s="370" t="s">
        <v>1818</v>
      </c>
      <c r="AQ395" s="376" t="s">
        <v>668</v>
      </c>
      <c r="AR395" s="369">
        <v>3.8E-3</v>
      </c>
      <c r="AS395" s="369">
        <v>3.8E-3</v>
      </c>
      <c r="AT395" s="369" t="s">
        <v>1421</v>
      </c>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c r="BX395"/>
      <c r="BZ395"/>
    </row>
    <row r="396" spans="2:78" ht="18.75">
      <c r="B396" s="363" t="s">
        <v>461</v>
      </c>
      <c r="C396" s="364">
        <v>20226378000115</v>
      </c>
      <c r="D396" s="365" t="s">
        <v>13</v>
      </c>
      <c r="E396" s="365" t="s">
        <v>615</v>
      </c>
      <c r="F396" s="365" t="s">
        <v>619</v>
      </c>
      <c r="G396" s="366" t="s">
        <v>34</v>
      </c>
      <c r="H396" s="366" t="s">
        <v>1338</v>
      </c>
      <c r="I396" s="366" t="s">
        <v>34</v>
      </c>
      <c r="J396" s="366" t="s">
        <v>611</v>
      </c>
      <c r="K396" s="367" t="s">
        <v>48</v>
      </c>
      <c r="L396" s="368" t="s">
        <v>1339</v>
      </c>
      <c r="M396" s="368" t="s">
        <v>34</v>
      </c>
      <c r="N396" s="367">
        <v>376711</v>
      </c>
      <c r="O396" s="367" t="s">
        <v>1321</v>
      </c>
      <c r="P396" s="371">
        <v>41854</v>
      </c>
      <c r="Q396" s="372">
        <v>961.42732899999999</v>
      </c>
      <c r="R396" s="372">
        <v>317.26742928354849</v>
      </c>
      <c r="S396" s="367">
        <v>1</v>
      </c>
      <c r="T396" s="369">
        <v>-0.98071393821409925</v>
      </c>
      <c r="U396" s="369">
        <v>-10.323537228549041</v>
      </c>
      <c r="V396" s="369">
        <v>-0.98032520990008998</v>
      </c>
      <c r="W396" s="369">
        <v>-8.7324932155417958</v>
      </c>
      <c r="X396" s="369">
        <v>-0.97832753068461353</v>
      </c>
      <c r="Y396" s="369">
        <v>-6.6334542319537251</v>
      </c>
      <c r="Z396" s="369">
        <v>0.29224813541135219</v>
      </c>
      <c r="AA396" s="369">
        <v>1.5721408221046378</v>
      </c>
      <c r="AB396" s="369">
        <v>0.99479430194439311</v>
      </c>
      <c r="AC396" s="373">
        <v>-1.0983044285730292</v>
      </c>
      <c r="AD396" s="555">
        <v>20226388000150</v>
      </c>
      <c r="AE396" s="370" t="s">
        <v>1872</v>
      </c>
      <c r="AF396" s="370" t="s">
        <v>1816</v>
      </c>
      <c r="AG396" s="374" t="s">
        <v>1444</v>
      </c>
      <c r="AH396" s="374" t="s">
        <v>1802</v>
      </c>
      <c r="AI396" s="374">
        <v>500</v>
      </c>
      <c r="AJ396" s="374">
        <v>100</v>
      </c>
      <c r="AK396" s="374">
        <v>100</v>
      </c>
      <c r="AL396" s="691">
        <v>0</v>
      </c>
      <c r="AM396" s="691">
        <v>0</v>
      </c>
      <c r="AN396" s="369" t="s">
        <v>1798</v>
      </c>
      <c r="AO396" s="367" t="s">
        <v>1324</v>
      </c>
      <c r="AP396" s="370" t="s">
        <v>1818</v>
      </c>
      <c r="AQ396" s="376" t="s">
        <v>664</v>
      </c>
      <c r="AR396" s="369">
        <v>4.0000000000000001E-3</v>
      </c>
      <c r="AS396" s="369">
        <v>4.0000000000000001E-3</v>
      </c>
      <c r="AT396" s="369" t="s">
        <v>1421</v>
      </c>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c r="BX396"/>
      <c r="BZ396"/>
    </row>
    <row r="397" spans="2:78" ht="18.75">
      <c r="B397" s="363" t="s">
        <v>1381</v>
      </c>
      <c r="C397" s="364">
        <v>20374752000120</v>
      </c>
      <c r="D397" s="365" t="s">
        <v>11</v>
      </c>
      <c r="E397" s="365" t="s">
        <v>621</v>
      </c>
      <c r="F397" s="365" t="s">
        <v>672</v>
      </c>
      <c r="G397" s="366" t="s">
        <v>866</v>
      </c>
      <c r="H397" s="366" t="s">
        <v>34</v>
      </c>
      <c r="I397" s="366" t="s">
        <v>1421</v>
      </c>
      <c r="J397" s="366" t="s">
        <v>608</v>
      </c>
      <c r="K397" s="367" t="s">
        <v>48</v>
      </c>
      <c r="L397" s="368" t="s">
        <v>1339</v>
      </c>
      <c r="M397" s="368" t="s">
        <v>1418</v>
      </c>
      <c r="N397" s="367">
        <v>377546</v>
      </c>
      <c r="O397" s="367" t="s">
        <v>1321</v>
      </c>
      <c r="P397" s="371">
        <v>41867</v>
      </c>
      <c r="Q397" s="372">
        <v>317.45649300000002</v>
      </c>
      <c r="R397" s="372">
        <v>266.32391303968262</v>
      </c>
      <c r="S397" s="367">
        <v>1</v>
      </c>
      <c r="T397" s="369">
        <v>4.3879061563972366E-2</v>
      </c>
      <c r="U397" s="369">
        <v>0.46189526625303512</v>
      </c>
      <c r="V397" s="369">
        <v>5.0425872101151459E-2</v>
      </c>
      <c r="W397" s="369">
        <v>0.44918113046991942</v>
      </c>
      <c r="X397" s="369">
        <v>6.8247465523463502E-2</v>
      </c>
      <c r="Y397" s="369">
        <v>0.46274527169845997</v>
      </c>
      <c r="Z397" s="369">
        <v>2.2245041227002327E-2</v>
      </c>
      <c r="AA397" s="369">
        <v>0.11966658864442671</v>
      </c>
      <c r="AB397" s="369">
        <v>8.7656368627398215E-2</v>
      </c>
      <c r="AC397" s="373">
        <v>-0.70543539861145066</v>
      </c>
      <c r="AD397" s="555">
        <v>0</v>
      </c>
      <c r="AE397" s="370" t="s">
        <v>1819</v>
      </c>
      <c r="AF397" s="370" t="s">
        <v>1816</v>
      </c>
      <c r="AG397" s="374" t="s">
        <v>1444</v>
      </c>
      <c r="AH397" s="374" t="s">
        <v>1802</v>
      </c>
      <c r="AI397" s="374">
        <v>3000</v>
      </c>
      <c r="AJ397" s="374">
        <v>1000</v>
      </c>
      <c r="AK397" s="374">
        <v>1000</v>
      </c>
      <c r="AL397" s="691">
        <v>0.2</v>
      </c>
      <c r="AM397" s="691">
        <v>0</v>
      </c>
      <c r="AN397" s="369" t="s">
        <v>1807</v>
      </c>
      <c r="AO397" s="367" t="s">
        <v>1324</v>
      </c>
      <c r="AP397" s="370" t="s">
        <v>1804</v>
      </c>
      <c r="AQ397" s="376" t="s">
        <v>680</v>
      </c>
      <c r="AR397" s="369">
        <v>6.9999999999999999E-4</v>
      </c>
      <c r="AS397" s="369">
        <v>6.9999999999999999E-4</v>
      </c>
      <c r="AT397" s="369" t="s">
        <v>1421</v>
      </c>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c r="BX397"/>
      <c r="BZ397"/>
    </row>
    <row r="398" spans="2:78" ht="18.75">
      <c r="B398" s="363" t="s">
        <v>1181</v>
      </c>
      <c r="C398" s="364">
        <v>17899612000160</v>
      </c>
      <c r="D398" s="365" t="s">
        <v>11</v>
      </c>
      <c r="E398" s="365" t="s">
        <v>620</v>
      </c>
      <c r="F398" s="365" t="s">
        <v>663</v>
      </c>
      <c r="G398" s="366" t="s">
        <v>738</v>
      </c>
      <c r="H398" s="366" t="s">
        <v>34</v>
      </c>
      <c r="I398" s="366" t="s">
        <v>1304</v>
      </c>
      <c r="J398" s="366" t="s">
        <v>608</v>
      </c>
      <c r="K398" s="367" t="s">
        <v>48</v>
      </c>
      <c r="L398" s="368" t="s">
        <v>1339</v>
      </c>
      <c r="M398" s="368" t="s">
        <v>34</v>
      </c>
      <c r="N398" s="367">
        <v>377856</v>
      </c>
      <c r="O398" s="367" t="s">
        <v>1321</v>
      </c>
      <c r="P398" s="371">
        <v>41915</v>
      </c>
      <c r="Q398" s="372">
        <v>258.50915800000001</v>
      </c>
      <c r="R398" s="372">
        <v>449.74156768674692</v>
      </c>
      <c r="S398" s="367">
        <v>1</v>
      </c>
      <c r="T398" s="369">
        <v>9.8370254017722036E-2</v>
      </c>
      <c r="U398" s="369">
        <v>1.0354996905449094</v>
      </c>
      <c r="V398" s="369">
        <v>0.11698862720575343</v>
      </c>
      <c r="W398" s="369">
        <v>1.0421056023581268</v>
      </c>
      <c r="X398" s="369">
        <v>0.15736650633787419</v>
      </c>
      <c r="Y398" s="369">
        <v>1.0670082203495346</v>
      </c>
      <c r="Z398" s="369">
        <v>0.20338914276098352</v>
      </c>
      <c r="AA398" s="369">
        <v>1.0941263103606766</v>
      </c>
      <c r="AB398" s="369">
        <v>2.2140582775731954E-3</v>
      </c>
      <c r="AC398" s="373">
        <v>2.1349256290950462</v>
      </c>
      <c r="AD398" s="555">
        <v>0</v>
      </c>
      <c r="AE398" s="370" t="s">
        <v>1845</v>
      </c>
      <c r="AF398" s="370" t="s">
        <v>1816</v>
      </c>
      <c r="AG398" s="374" t="s">
        <v>1444</v>
      </c>
      <c r="AH398" s="374" t="s">
        <v>1802</v>
      </c>
      <c r="AI398" s="374">
        <v>100</v>
      </c>
      <c r="AJ398" s="374">
        <v>100</v>
      </c>
      <c r="AK398" s="374">
        <v>100</v>
      </c>
      <c r="AL398" s="691">
        <v>0.8</v>
      </c>
      <c r="AM398" s="691">
        <v>20</v>
      </c>
      <c r="AN398" s="369" t="s">
        <v>1803</v>
      </c>
      <c r="AO398" s="367" t="s">
        <v>1324</v>
      </c>
      <c r="AP398" s="370" t="s">
        <v>1818</v>
      </c>
      <c r="AQ398" s="376" t="s">
        <v>686</v>
      </c>
      <c r="AR398" s="369">
        <v>1.6000000000000001E-3</v>
      </c>
      <c r="AS398" s="369">
        <v>1.6000000000000001E-3</v>
      </c>
      <c r="AT398" s="369" t="s">
        <v>1421</v>
      </c>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c r="BX398"/>
      <c r="BZ398"/>
    </row>
    <row r="399" spans="2:78" ht="18.75">
      <c r="B399" s="363" t="s">
        <v>425</v>
      </c>
      <c r="C399" s="364">
        <v>19941946000180</v>
      </c>
      <c r="D399" s="365" t="s">
        <v>11</v>
      </c>
      <c r="E399" s="365" t="s">
        <v>621</v>
      </c>
      <c r="F399" s="365" t="s">
        <v>672</v>
      </c>
      <c r="G399" s="366" t="s">
        <v>866</v>
      </c>
      <c r="H399" s="366" t="s">
        <v>34</v>
      </c>
      <c r="I399" s="366" t="s">
        <v>1421</v>
      </c>
      <c r="J399" s="366" t="s">
        <v>608</v>
      </c>
      <c r="K399" s="367" t="s">
        <v>48</v>
      </c>
      <c r="L399" s="368" t="s">
        <v>1421</v>
      </c>
      <c r="M399" s="368" t="s">
        <v>34</v>
      </c>
      <c r="N399" s="367">
        <v>378003</v>
      </c>
      <c r="O399" s="367" t="s">
        <v>1321</v>
      </c>
      <c r="P399" s="371">
        <v>41869</v>
      </c>
      <c r="Q399" s="372">
        <v>154.97353100000001</v>
      </c>
      <c r="R399" s="372">
        <v>150.1880526933333</v>
      </c>
      <c r="S399" s="367">
        <v>1</v>
      </c>
      <c r="T399" s="369">
        <v>0.59306971171485579</v>
      </c>
      <c r="U399" s="369">
        <v>6.2429797410267289</v>
      </c>
      <c r="V399" s="369">
        <v>0.59306971171485579</v>
      </c>
      <c r="W399" s="369">
        <v>5.2829175273592357</v>
      </c>
      <c r="X399" s="369">
        <v>0.59306971171485579</v>
      </c>
      <c r="Y399" s="369">
        <v>4.0212512329745875</v>
      </c>
      <c r="Z399" s="369">
        <v>0.59306971171485579</v>
      </c>
      <c r="AA399" s="369">
        <v>3.1904022341438552</v>
      </c>
      <c r="AB399" s="369">
        <v>1.0068116083881364</v>
      </c>
      <c r="AC399" s="373">
        <v>0.47755501651392057</v>
      </c>
      <c r="AD399" s="555">
        <v>0</v>
      </c>
      <c r="AE399" s="370" t="s">
        <v>1862</v>
      </c>
      <c r="AF399" s="370" t="s">
        <v>1839</v>
      </c>
      <c r="AG399" s="374" t="s">
        <v>59</v>
      </c>
      <c r="AH399" s="374" t="s">
        <v>1796</v>
      </c>
      <c r="AI399" s="374">
        <v>20000</v>
      </c>
      <c r="AJ399" s="374">
        <v>10000</v>
      </c>
      <c r="AK399" s="374">
        <v>20000</v>
      </c>
      <c r="AL399" s="691">
        <v>0</v>
      </c>
      <c r="AM399" s="691">
        <v>0</v>
      </c>
      <c r="AN399" s="369" t="s">
        <v>1874</v>
      </c>
      <c r="AO399" s="367" t="s">
        <v>1324</v>
      </c>
      <c r="AP399" s="370" t="s">
        <v>1818</v>
      </c>
      <c r="AQ399" s="376" t="s">
        <v>1933</v>
      </c>
      <c r="AR399" s="369">
        <v>4.0000000000000001E-3</v>
      </c>
      <c r="AS399" s="369">
        <v>4.0000000000000001E-3</v>
      </c>
      <c r="AT399" s="369" t="s">
        <v>1421</v>
      </c>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c r="BX399"/>
      <c r="BZ399"/>
    </row>
    <row r="400" spans="2:78" ht="18.75">
      <c r="B400" s="363" t="s">
        <v>317</v>
      </c>
      <c r="C400" s="364">
        <v>11628883000103</v>
      </c>
      <c r="D400" s="365" t="s">
        <v>14</v>
      </c>
      <c r="E400" s="365" t="s">
        <v>607</v>
      </c>
      <c r="F400" s="365" t="s">
        <v>1421</v>
      </c>
      <c r="G400" s="366" t="s">
        <v>1421</v>
      </c>
      <c r="H400" s="366" t="s">
        <v>34</v>
      </c>
      <c r="I400" s="366" t="s">
        <v>34</v>
      </c>
      <c r="J400" s="366" t="s">
        <v>608</v>
      </c>
      <c r="K400" s="367" t="s">
        <v>48</v>
      </c>
      <c r="L400" s="368" t="s">
        <v>1421</v>
      </c>
      <c r="M400" s="368" t="s">
        <v>34</v>
      </c>
      <c r="N400" s="367">
        <v>378100</v>
      </c>
      <c r="O400" s="367" t="s">
        <v>1321</v>
      </c>
      <c r="P400" s="371">
        <v>40271</v>
      </c>
      <c r="Q400" s="372">
        <v>1047.0134479999999</v>
      </c>
      <c r="R400" s="372">
        <v>1009.6698399642851</v>
      </c>
      <c r="S400" s="367">
        <v>2</v>
      </c>
      <c r="T400" s="369">
        <v>0.10717013324533897</v>
      </c>
      <c r="U400" s="369">
        <v>1.1281320854494534</v>
      </c>
      <c r="V400" s="369">
        <v>2.943841558458149E-2</v>
      </c>
      <c r="W400" s="369">
        <v>0.26223008627397959</v>
      </c>
      <c r="X400" s="369">
        <v>0.13549752999294262</v>
      </c>
      <c r="Y400" s="369">
        <v>0.91872776300385672</v>
      </c>
      <c r="Z400" s="369">
        <v>0.1189773525826896</v>
      </c>
      <c r="AA400" s="369">
        <v>0.64003540223756439</v>
      </c>
      <c r="AB400" s="369">
        <v>0.19356626022859649</v>
      </c>
      <c r="AC400" s="373">
        <v>-0.42788119046293888</v>
      </c>
      <c r="AD400" s="555">
        <v>11616482000125</v>
      </c>
      <c r="AE400" s="370" t="s">
        <v>1901</v>
      </c>
      <c r="AF400" s="370" t="s">
        <v>1841</v>
      </c>
      <c r="AG400" s="374" t="s">
        <v>719</v>
      </c>
      <c r="AH400" s="374" t="s">
        <v>1802</v>
      </c>
      <c r="AI400" s="374">
        <v>5000</v>
      </c>
      <c r="AJ400" s="374">
        <v>0</v>
      </c>
      <c r="AK400" s="374">
        <v>0</v>
      </c>
      <c r="AL400" s="691">
        <v>2</v>
      </c>
      <c r="AM400" s="691">
        <v>20</v>
      </c>
      <c r="AN400" s="369" t="s">
        <v>666</v>
      </c>
      <c r="AO400" s="367" t="s">
        <v>1324</v>
      </c>
      <c r="AP400" s="370" t="s">
        <v>1799</v>
      </c>
      <c r="AQ400" s="376" t="s">
        <v>665</v>
      </c>
      <c r="AR400" s="369">
        <v>5.3333333333333297E-3</v>
      </c>
      <c r="AS400" s="369">
        <v>5.3333333333333297E-3</v>
      </c>
      <c r="AT400" s="369" t="s">
        <v>1421</v>
      </c>
      <c r="AW400" s="198"/>
      <c r="AX400" s="198"/>
      <c r="AY400" s="184"/>
      <c r="AZ400" s="184"/>
      <c r="BA400" s="184"/>
      <c r="BB400" s="186"/>
      <c r="BC400" s="184"/>
      <c r="BD400" s="184"/>
      <c r="BE400" s="184"/>
      <c r="BF400" s="184"/>
      <c r="BG400" s="186"/>
      <c r="BH400" s="186"/>
      <c r="BI400" s="199"/>
      <c r="BJ400" s="199"/>
      <c r="BK400" s="199"/>
      <c r="BL400" s="186"/>
      <c r="BM400" s="186"/>
      <c r="BN400" s="186"/>
      <c r="BO400" s="186"/>
      <c r="BP400" s="186"/>
      <c r="BQ400" s="186"/>
      <c r="BR400" s="186"/>
      <c r="BS400" s="186"/>
      <c r="BT400" s="187"/>
      <c r="BU400" s="188"/>
      <c r="BV400" s="189"/>
      <c r="BW400" s="185"/>
      <c r="BX400"/>
      <c r="BZ400"/>
    </row>
    <row r="401" spans="2:78" ht="18.75">
      <c r="B401" s="363" t="s">
        <v>1059</v>
      </c>
      <c r="C401" s="364">
        <v>19488768000184</v>
      </c>
      <c r="D401" s="365" t="s">
        <v>11</v>
      </c>
      <c r="E401" s="365" t="s">
        <v>620</v>
      </c>
      <c r="F401" s="365" t="s">
        <v>663</v>
      </c>
      <c r="G401" s="366" t="s">
        <v>738</v>
      </c>
      <c r="H401" s="366" t="s">
        <v>34</v>
      </c>
      <c r="I401" s="366" t="s">
        <v>1421</v>
      </c>
      <c r="J401" s="366" t="s">
        <v>608</v>
      </c>
      <c r="K401" s="367" t="s">
        <v>48</v>
      </c>
      <c r="L401" s="368" t="s">
        <v>1421</v>
      </c>
      <c r="M401" s="368" t="s">
        <v>34</v>
      </c>
      <c r="N401" s="367">
        <v>378615</v>
      </c>
      <c r="O401" s="367" t="s">
        <v>1321</v>
      </c>
      <c r="P401" s="371">
        <v>41907</v>
      </c>
      <c r="Q401" s="372">
        <v>1254.298628</v>
      </c>
      <c r="R401" s="372">
        <v>894.38496470000064</v>
      </c>
      <c r="S401" s="367">
        <v>1</v>
      </c>
      <c r="T401" s="369">
        <v>0.10419219274886071</v>
      </c>
      <c r="U401" s="369">
        <v>1.0967846370428562</v>
      </c>
      <c r="V401" s="369">
        <v>0.12404655909809104</v>
      </c>
      <c r="W401" s="369">
        <v>1.1049759047263332</v>
      </c>
      <c r="X401" s="369">
        <v>0.18725564188479171</v>
      </c>
      <c r="Y401" s="369">
        <v>1.269668583535261</v>
      </c>
      <c r="Z401" s="369">
        <v>0.18060734604101536</v>
      </c>
      <c r="AA401" s="369">
        <v>0.97157226027601618</v>
      </c>
      <c r="AB401" s="369">
        <v>1.8572550070834592E-3</v>
      </c>
      <c r="AC401" s="373">
        <v>6.345268478745357</v>
      </c>
      <c r="AD401" s="555">
        <v>0</v>
      </c>
      <c r="AE401" s="370" t="s">
        <v>1906</v>
      </c>
      <c r="AF401" s="370" t="s">
        <v>1841</v>
      </c>
      <c r="AG401" s="374" t="s">
        <v>719</v>
      </c>
      <c r="AH401" s="374" t="s">
        <v>1802</v>
      </c>
      <c r="AI401" s="374">
        <v>1000</v>
      </c>
      <c r="AJ401" s="374">
        <v>0</v>
      </c>
      <c r="AK401" s="374">
        <v>0</v>
      </c>
      <c r="AL401" s="691">
        <v>0.45</v>
      </c>
      <c r="AM401" s="691">
        <v>0</v>
      </c>
      <c r="AN401" s="369" t="s">
        <v>1803</v>
      </c>
      <c r="AO401" s="367" t="s">
        <v>1324</v>
      </c>
      <c r="AP401" s="370" t="s">
        <v>1804</v>
      </c>
      <c r="AQ401" s="376" t="s">
        <v>11</v>
      </c>
      <c r="AR401" s="369">
        <v>1.6199999999999999E-3</v>
      </c>
      <c r="AS401" s="369">
        <v>1.6199999999999999E-3</v>
      </c>
      <c r="AT401" s="369" t="s">
        <v>1421</v>
      </c>
      <c r="AW401" s="198"/>
      <c r="AX401" s="198"/>
      <c r="AY401" s="184"/>
      <c r="AZ401" s="184"/>
      <c r="BA401" s="184"/>
      <c r="BB401" s="186"/>
      <c r="BC401" s="184"/>
      <c r="BD401" s="184"/>
      <c r="BE401" s="184"/>
      <c r="BF401" s="184"/>
      <c r="BG401" s="186"/>
      <c r="BH401" s="186"/>
      <c r="BI401" s="199"/>
      <c r="BJ401" s="199"/>
      <c r="BK401" s="199"/>
      <c r="BL401" s="218"/>
      <c r="BM401" s="186"/>
      <c r="BN401" s="186"/>
      <c r="BO401" s="186"/>
      <c r="BP401" s="186"/>
      <c r="BQ401" s="186"/>
      <c r="BR401" s="186"/>
      <c r="BS401" s="186"/>
      <c r="BT401" s="187"/>
      <c r="BU401" s="188"/>
      <c r="BV401" s="189"/>
      <c r="BW401" s="185"/>
      <c r="BX401"/>
      <c r="BZ401"/>
    </row>
    <row r="402" spans="2:78" ht="18.75">
      <c r="B402" s="363" t="s">
        <v>1217</v>
      </c>
      <c r="C402" s="364">
        <v>9141867000131</v>
      </c>
      <c r="D402" s="365" t="s">
        <v>14</v>
      </c>
      <c r="E402" s="365" t="s">
        <v>614</v>
      </c>
      <c r="F402" s="365" t="s">
        <v>1421</v>
      </c>
      <c r="G402" s="366" t="s">
        <v>1421</v>
      </c>
      <c r="H402" s="366" t="s">
        <v>1338</v>
      </c>
      <c r="I402" s="366" t="s">
        <v>34</v>
      </c>
      <c r="J402" s="366" t="s">
        <v>608</v>
      </c>
      <c r="K402" s="367" t="s">
        <v>48</v>
      </c>
      <c r="L402" s="368" t="s">
        <v>1421</v>
      </c>
      <c r="M402" s="368" t="s">
        <v>34</v>
      </c>
      <c r="N402" s="367">
        <v>378631</v>
      </c>
      <c r="O402" s="367" t="s">
        <v>1324</v>
      </c>
      <c r="P402" s="371">
        <v>39375</v>
      </c>
      <c r="Q402" s="372">
        <v>174.313571</v>
      </c>
      <c r="R402" s="372">
        <v>227.905720781746</v>
      </c>
      <c r="S402" s="367">
        <v>2</v>
      </c>
      <c r="T402" s="369">
        <v>3.547505202838197E-2</v>
      </c>
      <c r="U402" s="369">
        <v>0.37343001463466946</v>
      </c>
      <c r="V402" s="369">
        <v>-3.2761721653479348E-2</v>
      </c>
      <c r="W402" s="369">
        <v>-0.29183327040792334</v>
      </c>
      <c r="X402" s="369">
        <v>-5.299523991931232E-3</v>
      </c>
      <c r="Y402" s="369">
        <v>-3.5932904624503798E-2</v>
      </c>
      <c r="Z402" s="369">
        <v>2.9472523193719846E-2</v>
      </c>
      <c r="AA402" s="369">
        <v>0.15854662948680312</v>
      </c>
      <c r="AB402" s="369">
        <v>0.27884878156721599</v>
      </c>
      <c r="AC402" s="373">
        <v>-0.52007937163309459</v>
      </c>
      <c r="AD402" s="555">
        <v>33589828000186</v>
      </c>
      <c r="AE402" s="370" t="s">
        <v>1978</v>
      </c>
      <c r="AF402" s="370" t="s">
        <v>1816</v>
      </c>
      <c r="AG402" s="374" t="s">
        <v>1444</v>
      </c>
      <c r="AH402" s="374" t="s">
        <v>1802</v>
      </c>
      <c r="AI402" s="374">
        <v>10000</v>
      </c>
      <c r="AJ402" s="374">
        <v>5000</v>
      </c>
      <c r="AK402" s="374">
        <v>5000</v>
      </c>
      <c r="AL402" s="691">
        <v>2</v>
      </c>
      <c r="AM402" s="691">
        <v>20</v>
      </c>
      <c r="AN402" s="369" t="s">
        <v>1817</v>
      </c>
      <c r="AO402" s="367" t="s">
        <v>1324</v>
      </c>
      <c r="AP402" s="370" t="s">
        <v>1818</v>
      </c>
      <c r="AQ402" s="376" t="s">
        <v>674</v>
      </c>
      <c r="AR402" s="369">
        <v>6.6666666666666697E-3</v>
      </c>
      <c r="AS402" s="369">
        <v>6.6666666666666697E-3</v>
      </c>
      <c r="AT402" s="369" t="s">
        <v>1421</v>
      </c>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c r="BX402"/>
      <c r="BZ402"/>
    </row>
    <row r="403" spans="2:78" ht="18.75">
      <c r="B403" s="363" t="s">
        <v>1185</v>
      </c>
      <c r="C403" s="364">
        <v>20501983000157</v>
      </c>
      <c r="D403" s="365" t="s">
        <v>13</v>
      </c>
      <c r="E403" s="365" t="s">
        <v>616</v>
      </c>
      <c r="F403" s="365" t="s">
        <v>617</v>
      </c>
      <c r="G403" s="366" t="s">
        <v>34</v>
      </c>
      <c r="H403" s="366" t="s">
        <v>1337</v>
      </c>
      <c r="I403" s="366" t="s">
        <v>34</v>
      </c>
      <c r="J403" s="366" t="s">
        <v>608</v>
      </c>
      <c r="K403" s="367" t="s">
        <v>48</v>
      </c>
      <c r="L403" s="368" t="s">
        <v>1421</v>
      </c>
      <c r="M403" s="368" t="s">
        <v>34</v>
      </c>
      <c r="N403" s="367">
        <v>378860</v>
      </c>
      <c r="O403" s="367" t="s">
        <v>1324</v>
      </c>
      <c r="P403" s="371">
        <v>41907</v>
      </c>
      <c r="Q403" s="372">
        <v>25.342082999999999</v>
      </c>
      <c r="R403" s="372">
        <v>24.006682147410373</v>
      </c>
      <c r="S403" s="367">
        <v>1</v>
      </c>
      <c r="T403" s="369">
        <v>0.10327492815755668</v>
      </c>
      <c r="U403" s="369">
        <v>1.0871290027260838</v>
      </c>
      <c r="V403" s="369">
        <v>0.11367768212909746</v>
      </c>
      <c r="W403" s="369">
        <v>1.0126125268695585</v>
      </c>
      <c r="X403" s="369">
        <v>0.1575950557088337</v>
      </c>
      <c r="Y403" s="369">
        <v>1.0685578770283575</v>
      </c>
      <c r="Z403" s="369">
        <v>0.27393500621620492</v>
      </c>
      <c r="AA403" s="369">
        <v>1.4736258463028489</v>
      </c>
      <c r="AB403" s="369">
        <v>1.6559705164956078E-2</v>
      </c>
      <c r="AC403" s="373">
        <v>8.5503012906379544E-2</v>
      </c>
      <c r="AD403" s="555">
        <v>7279819000189</v>
      </c>
      <c r="AE403" s="370" t="s">
        <v>1872</v>
      </c>
      <c r="AF403" s="370" t="s">
        <v>1816</v>
      </c>
      <c r="AG403" s="374" t="s">
        <v>1444</v>
      </c>
      <c r="AH403" s="374" t="s">
        <v>1796</v>
      </c>
      <c r="AI403" s="374">
        <v>50000</v>
      </c>
      <c r="AJ403" s="374">
        <v>5000</v>
      </c>
      <c r="AK403" s="374">
        <v>5000</v>
      </c>
      <c r="AL403" s="691">
        <v>0</v>
      </c>
      <c r="AM403" s="691">
        <v>0</v>
      </c>
      <c r="AN403" s="369" t="s">
        <v>1798</v>
      </c>
      <c r="AO403" s="367" t="s">
        <v>1324</v>
      </c>
      <c r="AP403" s="370" t="s">
        <v>1818</v>
      </c>
      <c r="AQ403" s="376" t="s">
        <v>668</v>
      </c>
      <c r="AR403" s="369">
        <v>4.0000000000000001E-3</v>
      </c>
      <c r="AS403" s="369">
        <v>4.0000000000000001E-3</v>
      </c>
      <c r="AT403" s="369" t="s">
        <v>1421</v>
      </c>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c r="BX403"/>
      <c r="BZ403"/>
    </row>
    <row r="404" spans="2:78" ht="18.75">
      <c r="B404" s="363" t="s">
        <v>1080</v>
      </c>
      <c r="C404" s="364">
        <v>19620324000150</v>
      </c>
      <c r="D404" s="365" t="s">
        <v>11</v>
      </c>
      <c r="E404" s="365" t="s">
        <v>621</v>
      </c>
      <c r="F404" s="365" t="s">
        <v>672</v>
      </c>
      <c r="G404" s="366" t="s">
        <v>738</v>
      </c>
      <c r="H404" s="366" t="s">
        <v>34</v>
      </c>
      <c r="I404" s="366" t="s">
        <v>1421</v>
      </c>
      <c r="J404" s="366" t="s">
        <v>608</v>
      </c>
      <c r="K404" s="367" t="s">
        <v>48</v>
      </c>
      <c r="L404" s="368" t="s">
        <v>1421</v>
      </c>
      <c r="M404" s="368" t="s">
        <v>34</v>
      </c>
      <c r="N404" s="367">
        <v>379018</v>
      </c>
      <c r="O404" s="367" t="s">
        <v>1321</v>
      </c>
      <c r="P404" s="371">
        <v>41712</v>
      </c>
      <c r="Q404" s="372">
        <v>43.087684000000003</v>
      </c>
      <c r="R404" s="372">
        <v>1055.553094484324</v>
      </c>
      <c r="S404" s="367">
        <v>1</v>
      </c>
      <c r="T404" s="369">
        <v>0.45482596095451244</v>
      </c>
      <c r="U404" s="369">
        <v>4.7877495745343923</v>
      </c>
      <c r="V404" s="369">
        <v>0.45482596095451244</v>
      </c>
      <c r="W404" s="369">
        <v>4.05147656938491</v>
      </c>
      <c r="X404" s="369">
        <v>0.45482596095451244</v>
      </c>
      <c r="Y404" s="369">
        <v>3.0839029883835005</v>
      </c>
      <c r="Z404" s="369">
        <v>0.45482596095451244</v>
      </c>
      <c r="AA404" s="369">
        <v>2.4467237717807642</v>
      </c>
      <c r="AB404" s="369">
        <v>2.2173911876283765</v>
      </c>
      <c r="AC404" s="373">
        <v>0.1544897379502313</v>
      </c>
      <c r="AD404" s="555">
        <v>0</v>
      </c>
      <c r="AE404" s="370" t="s">
        <v>1940</v>
      </c>
      <c r="AF404" s="370" t="s">
        <v>1816</v>
      </c>
      <c r="AG404" s="374" t="s">
        <v>1444</v>
      </c>
      <c r="AH404" s="374" t="s">
        <v>1796</v>
      </c>
      <c r="AI404" s="374">
        <v>5000</v>
      </c>
      <c r="AJ404" s="374">
        <v>0</v>
      </c>
      <c r="AK404" s="374">
        <v>0</v>
      </c>
      <c r="AL404" s="691">
        <v>0.7</v>
      </c>
      <c r="AM404" s="691">
        <v>20</v>
      </c>
      <c r="AN404" s="369" t="s">
        <v>1911</v>
      </c>
      <c r="AO404" s="367" t="s">
        <v>1321</v>
      </c>
      <c r="AP404" s="370" t="s">
        <v>1804</v>
      </c>
      <c r="AQ404" s="376" t="s">
        <v>11</v>
      </c>
      <c r="AR404" s="369">
        <v>2.3333333333333301E-3</v>
      </c>
      <c r="AS404" s="369">
        <v>2.3333333333333301E-3</v>
      </c>
      <c r="AT404" s="369" t="s">
        <v>1421</v>
      </c>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c r="BX404"/>
      <c r="BZ404"/>
    </row>
    <row r="405" spans="2:78" ht="18.75">
      <c r="B405" s="363" t="s">
        <v>762</v>
      </c>
      <c r="C405" s="364">
        <v>4812385000142</v>
      </c>
      <c r="D405" s="365" t="s">
        <v>14</v>
      </c>
      <c r="E405" s="365" t="s">
        <v>614</v>
      </c>
      <c r="F405" s="365" t="s">
        <v>1421</v>
      </c>
      <c r="G405" s="366" t="s">
        <v>1421</v>
      </c>
      <c r="H405" s="366" t="s">
        <v>1338</v>
      </c>
      <c r="I405" s="366" t="s">
        <v>34</v>
      </c>
      <c r="J405" s="366" t="s">
        <v>608</v>
      </c>
      <c r="K405" s="367" t="s">
        <v>48</v>
      </c>
      <c r="L405" s="368" t="s">
        <v>1421</v>
      </c>
      <c r="M405" s="368" t="s">
        <v>1418</v>
      </c>
      <c r="N405" s="367">
        <v>379360</v>
      </c>
      <c r="O405" s="367" t="s">
        <v>1321</v>
      </c>
      <c r="P405" s="371">
        <v>41755</v>
      </c>
      <c r="Q405" s="372">
        <v>25.191227999999999</v>
      </c>
      <c r="R405" s="372">
        <v>27.080142829365073</v>
      </c>
      <c r="S405" s="367">
        <v>2</v>
      </c>
      <c r="T405" s="369">
        <v>-0.10783575292976277</v>
      </c>
      <c r="U405" s="369">
        <v>-1.135138766321877</v>
      </c>
      <c r="V405" s="369">
        <v>-0.18133828823806919</v>
      </c>
      <c r="W405" s="369">
        <v>-1.6153163825280881</v>
      </c>
      <c r="X405" s="369">
        <v>-4.0166062025837723E-2</v>
      </c>
      <c r="Y405" s="369">
        <v>-0.27234205904413217</v>
      </c>
      <c r="Z405" s="369">
        <v>-0.19976872177599525</v>
      </c>
      <c r="AA405" s="369">
        <v>-1.0746503550540916</v>
      </c>
      <c r="AB405" s="369">
        <v>0.19032087717080326</v>
      </c>
      <c r="AC405" s="373">
        <v>-1.5426582204075832</v>
      </c>
      <c r="AD405" s="555">
        <v>0</v>
      </c>
      <c r="AE405" s="370" t="s">
        <v>1979</v>
      </c>
      <c r="AF405" s="370" t="s">
        <v>1939</v>
      </c>
      <c r="AG405" s="374" t="s">
        <v>1445</v>
      </c>
      <c r="AH405" s="374" t="s">
        <v>1802</v>
      </c>
      <c r="AI405" s="374">
        <v>100000</v>
      </c>
      <c r="AJ405" s="374">
        <v>1000</v>
      </c>
      <c r="AK405" s="374">
        <v>1000</v>
      </c>
      <c r="AL405" s="691">
        <v>2</v>
      </c>
      <c r="AM405" s="691">
        <v>10</v>
      </c>
      <c r="AN405" s="369" t="s">
        <v>666</v>
      </c>
      <c r="AO405" s="367" t="s">
        <v>1324</v>
      </c>
      <c r="AP405" s="370" t="s">
        <v>1799</v>
      </c>
      <c r="AQ405" s="376" t="s">
        <v>659</v>
      </c>
      <c r="AR405" s="369">
        <v>0</v>
      </c>
      <c r="AS405" s="369">
        <v>0</v>
      </c>
      <c r="AT405" s="369" t="s">
        <v>1421</v>
      </c>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c r="BX405"/>
      <c r="BZ405"/>
    </row>
    <row r="406" spans="2:78" ht="18.75">
      <c r="B406" s="363" t="s">
        <v>1625</v>
      </c>
      <c r="C406" s="364">
        <v>20216106000134</v>
      </c>
      <c r="D406" s="365" t="s">
        <v>13</v>
      </c>
      <c r="E406" s="365" t="s">
        <v>615</v>
      </c>
      <c r="F406" s="365" t="s">
        <v>619</v>
      </c>
      <c r="G406" s="366" t="s">
        <v>34</v>
      </c>
      <c r="H406" s="366" t="s">
        <v>1338</v>
      </c>
      <c r="I406" s="366" t="s">
        <v>34</v>
      </c>
      <c r="J406" s="366" t="s">
        <v>611</v>
      </c>
      <c r="K406" s="367" t="s">
        <v>48</v>
      </c>
      <c r="L406" s="368" t="s">
        <v>1421</v>
      </c>
      <c r="M406" s="368" t="s">
        <v>1421</v>
      </c>
      <c r="N406" s="367">
        <v>380776</v>
      </c>
      <c r="O406" s="367" t="s">
        <v>1321</v>
      </c>
      <c r="P406" s="371">
        <v>41936</v>
      </c>
      <c r="Q406" s="372">
        <v>143.53296499999999</v>
      </c>
      <c r="R406" s="372">
        <v>152.5702280714286</v>
      </c>
      <c r="S406" s="367">
        <v>1</v>
      </c>
      <c r="T406" s="369">
        <v>0.14895704165928514</v>
      </c>
      <c r="U406" s="369">
        <v>1.5680041907270741</v>
      </c>
      <c r="V406" s="369">
        <v>0.13831106212976918</v>
      </c>
      <c r="W406" s="369">
        <v>1.2320405509164478</v>
      </c>
      <c r="X406" s="369">
        <v>0.15768937714595932</v>
      </c>
      <c r="Y406" s="369">
        <v>1.0691974143168841</v>
      </c>
      <c r="Z406" s="369">
        <v>0.27795856797216745</v>
      </c>
      <c r="AA406" s="369">
        <v>1.4952704863204975</v>
      </c>
      <c r="AB406" s="369">
        <v>6.955464795371831E-2</v>
      </c>
      <c r="AC406" s="373">
        <v>0.37451536959039755</v>
      </c>
      <c r="AD406" s="555">
        <v>20216114000180</v>
      </c>
      <c r="AE406" s="370" t="s">
        <v>1980</v>
      </c>
      <c r="AF406" s="370" t="s">
        <v>1801</v>
      </c>
      <c r="AG406" s="374" t="s">
        <v>59</v>
      </c>
      <c r="AH406" s="374" t="s">
        <v>1796</v>
      </c>
      <c r="AI406" s="374">
        <v>200000</v>
      </c>
      <c r="AJ406" s="374">
        <v>50000</v>
      </c>
      <c r="AK406" s="374">
        <v>200000</v>
      </c>
      <c r="AL406" s="691">
        <v>0</v>
      </c>
      <c r="AM406" s="691">
        <v>20</v>
      </c>
      <c r="AN406" s="369" t="s">
        <v>1803</v>
      </c>
      <c r="AO406" s="367" t="s">
        <v>1324</v>
      </c>
      <c r="AP406" s="370" t="s">
        <v>1818</v>
      </c>
      <c r="AQ406" s="376" t="s">
        <v>1798</v>
      </c>
      <c r="AR406" s="369">
        <v>0</v>
      </c>
      <c r="AS406" s="369">
        <v>0</v>
      </c>
      <c r="AT406" s="369" t="s">
        <v>1421</v>
      </c>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c r="BX406"/>
      <c r="BZ406"/>
    </row>
    <row r="407" spans="2:78" ht="18.75">
      <c r="B407" s="363" t="s">
        <v>644</v>
      </c>
      <c r="C407" s="364">
        <v>20146294000171</v>
      </c>
      <c r="D407" s="365" t="s">
        <v>11</v>
      </c>
      <c r="E407" s="365" t="s">
        <v>620</v>
      </c>
      <c r="F407" s="365" t="s">
        <v>663</v>
      </c>
      <c r="G407" s="366" t="s">
        <v>738</v>
      </c>
      <c r="H407" s="366" t="s">
        <v>34</v>
      </c>
      <c r="I407" s="366" t="s">
        <v>34</v>
      </c>
      <c r="J407" s="366" t="s">
        <v>608</v>
      </c>
      <c r="K407" s="367" t="s">
        <v>48</v>
      </c>
      <c r="L407" s="368" t="s">
        <v>1339</v>
      </c>
      <c r="M407" s="368" t="s">
        <v>34</v>
      </c>
      <c r="N407" s="367">
        <v>381934</v>
      </c>
      <c r="O407" s="367" t="s">
        <v>1321</v>
      </c>
      <c r="P407" s="371">
        <v>41951</v>
      </c>
      <c r="Q407" s="372">
        <v>1448.7387249999999</v>
      </c>
      <c r="R407" s="372">
        <v>1048.3783019087307</v>
      </c>
      <c r="S407" s="367">
        <v>1</v>
      </c>
      <c r="T407" s="369">
        <v>0.11083477389590479</v>
      </c>
      <c r="U407" s="369">
        <v>1.166708119409227</v>
      </c>
      <c r="V407" s="369">
        <v>0.13036948509244684</v>
      </c>
      <c r="W407" s="369">
        <v>1.161298957311824</v>
      </c>
      <c r="X407" s="369">
        <v>0.21805737915214007</v>
      </c>
      <c r="Y407" s="369">
        <v>1.4785167535184143</v>
      </c>
      <c r="Z407" s="369">
        <v>0.26163840088705093</v>
      </c>
      <c r="AA407" s="369">
        <v>1.4074765954819266</v>
      </c>
      <c r="AB407" s="369">
        <v>5.6919867439332705E-3</v>
      </c>
      <c r="AC407" s="373">
        <v>3.1812631445592037</v>
      </c>
      <c r="AD407" s="555">
        <v>20146318000192</v>
      </c>
      <c r="AE407" s="370" t="s">
        <v>1924</v>
      </c>
      <c r="AF407" s="370" t="s">
        <v>1795</v>
      </c>
      <c r="AG407" s="374" t="s">
        <v>1445</v>
      </c>
      <c r="AH407" s="374" t="s">
        <v>1802</v>
      </c>
      <c r="AI407" s="374">
        <v>1000</v>
      </c>
      <c r="AJ407" s="374">
        <v>1000</v>
      </c>
      <c r="AK407" s="374">
        <v>1000</v>
      </c>
      <c r="AL407" s="691">
        <v>0.75</v>
      </c>
      <c r="AM407" s="691">
        <v>15</v>
      </c>
      <c r="AN407" s="369" t="s">
        <v>1803</v>
      </c>
      <c r="AO407" s="367" t="s">
        <v>1324</v>
      </c>
      <c r="AP407" s="370" t="s">
        <v>1804</v>
      </c>
      <c r="AQ407" s="376" t="s">
        <v>1375</v>
      </c>
      <c r="AR407" s="369">
        <v>1.65E-3</v>
      </c>
      <c r="AS407" s="369">
        <v>1.65E-3</v>
      </c>
      <c r="AT407" s="369" t="s">
        <v>1421</v>
      </c>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c r="BX407"/>
      <c r="BZ407"/>
    </row>
    <row r="408" spans="2:78" ht="18.75">
      <c r="B408" s="363" t="s">
        <v>1061</v>
      </c>
      <c r="C408" s="364">
        <v>18683208000118</v>
      </c>
      <c r="D408" s="365" t="s">
        <v>13</v>
      </c>
      <c r="E408" s="365" t="s">
        <v>615</v>
      </c>
      <c r="F408" s="365" t="s">
        <v>619</v>
      </c>
      <c r="G408" s="366" t="s">
        <v>34</v>
      </c>
      <c r="H408" s="366" t="s">
        <v>1337</v>
      </c>
      <c r="I408" s="366" t="s">
        <v>34</v>
      </c>
      <c r="J408" s="366" t="s">
        <v>1421</v>
      </c>
      <c r="K408" s="367" t="s">
        <v>48</v>
      </c>
      <c r="L408" s="368" t="s">
        <v>1421</v>
      </c>
      <c r="M408" s="368" t="s">
        <v>1418</v>
      </c>
      <c r="N408" s="367">
        <v>382485</v>
      </c>
      <c r="O408" s="367" t="s">
        <v>1321</v>
      </c>
      <c r="P408" s="371">
        <v>41941</v>
      </c>
      <c r="Q408" s="372">
        <v>92.710161999999997</v>
      </c>
      <c r="R408" s="372">
        <v>86.296300790322633</v>
      </c>
      <c r="S408" s="367">
        <v>1</v>
      </c>
      <c r="T408" s="369">
        <v>7.359265761789513E-2</v>
      </c>
      <c r="U408" s="369">
        <v>0.7746770093323031</v>
      </c>
      <c r="V408" s="369">
        <v>8.1792352094246734E-2</v>
      </c>
      <c r="W408" s="369">
        <v>0.72858593508883496</v>
      </c>
      <c r="X408" s="369">
        <v>0.12695549796101568</v>
      </c>
      <c r="Y408" s="369">
        <v>0.86080934943123832</v>
      </c>
      <c r="Z408" s="369">
        <v>0.11819496715942646</v>
      </c>
      <c r="AA408" s="369">
        <v>0.63582658132994663</v>
      </c>
      <c r="AB408" s="369">
        <v>2.457849086718529E-2</v>
      </c>
      <c r="AC408" s="373">
        <v>-1.2396784454771115</v>
      </c>
      <c r="AD408" s="555">
        <v>0</v>
      </c>
      <c r="AE408" s="370" t="s">
        <v>1906</v>
      </c>
      <c r="AF408" s="370" t="s">
        <v>1795</v>
      </c>
      <c r="AG408" s="374" t="s">
        <v>1445</v>
      </c>
      <c r="AH408" s="374" t="s">
        <v>1802</v>
      </c>
      <c r="AI408" s="374">
        <v>1000</v>
      </c>
      <c r="AJ408" s="374">
        <v>0</v>
      </c>
      <c r="AK408" s="374">
        <v>500</v>
      </c>
      <c r="AL408" s="691">
        <v>0.9</v>
      </c>
      <c r="AM408" s="691">
        <v>15</v>
      </c>
      <c r="AN408" s="369" t="s">
        <v>1803</v>
      </c>
      <c r="AO408" s="367" t="s">
        <v>1324</v>
      </c>
      <c r="AP408" s="370" t="s">
        <v>1818</v>
      </c>
      <c r="AQ408" s="376" t="s">
        <v>668</v>
      </c>
      <c r="AR408" s="369">
        <v>8.0009999999999999E-4</v>
      </c>
      <c r="AS408" s="369">
        <v>8.0009999999999999E-4</v>
      </c>
      <c r="AT408" s="369" t="s">
        <v>1421</v>
      </c>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c r="BX408"/>
      <c r="BZ408"/>
    </row>
    <row r="409" spans="2:78" ht="18.75">
      <c r="B409" s="363" t="s">
        <v>779</v>
      </c>
      <c r="C409" s="364">
        <v>20501989000124</v>
      </c>
      <c r="D409" s="365" t="s">
        <v>14</v>
      </c>
      <c r="E409" s="365" t="s">
        <v>614</v>
      </c>
      <c r="F409" s="365" t="s">
        <v>1421</v>
      </c>
      <c r="G409" s="366" t="s">
        <v>1421</v>
      </c>
      <c r="H409" s="366" t="s">
        <v>865</v>
      </c>
      <c r="I409" s="366" t="s">
        <v>34</v>
      </c>
      <c r="J409" s="366" t="s">
        <v>608</v>
      </c>
      <c r="K409" s="367" t="s">
        <v>48</v>
      </c>
      <c r="L409" s="368" t="s">
        <v>1421</v>
      </c>
      <c r="M409" s="368" t="s">
        <v>34</v>
      </c>
      <c r="N409" s="367">
        <v>383651</v>
      </c>
      <c r="O409" s="367" t="s">
        <v>1321</v>
      </c>
      <c r="P409" s="371">
        <v>41922</v>
      </c>
      <c r="Q409" s="372">
        <v>92.773343999999994</v>
      </c>
      <c r="R409" s="372">
        <v>90.566944592741905</v>
      </c>
      <c r="S409" s="367">
        <v>2</v>
      </c>
      <c r="T409" s="369">
        <v>1.5050219065847026E-2</v>
      </c>
      <c r="U409" s="369">
        <v>0.15842692835285396</v>
      </c>
      <c r="V409" s="369">
        <v>-2.6897408821082602E-2</v>
      </c>
      <c r="W409" s="369">
        <v>-0.23959542983669255</v>
      </c>
      <c r="X409" s="369">
        <v>2.1818922938276808E-2</v>
      </c>
      <c r="Y409" s="369">
        <v>0.14794107511244423</v>
      </c>
      <c r="Z409" s="369">
        <v>-1.0146174007036435E-2</v>
      </c>
      <c r="AA409" s="369">
        <v>-5.4581064553883049E-2</v>
      </c>
      <c r="AB409" s="369">
        <v>0.17272430279800594</v>
      </c>
      <c r="AC409" s="373">
        <v>-0.80567229979487021</v>
      </c>
      <c r="AD409" s="555">
        <v>20355747000170</v>
      </c>
      <c r="AE409" s="370" t="s">
        <v>1976</v>
      </c>
      <c r="AF409" s="370" t="s">
        <v>1816</v>
      </c>
      <c r="AG409" s="374" t="s">
        <v>1444</v>
      </c>
      <c r="AH409" s="374" t="s">
        <v>1796</v>
      </c>
      <c r="AI409" s="374">
        <v>1000</v>
      </c>
      <c r="AJ409" s="374">
        <v>1000</v>
      </c>
      <c r="AK409" s="374">
        <v>1000</v>
      </c>
      <c r="AL409" s="691">
        <v>1.6</v>
      </c>
      <c r="AM409" s="691">
        <v>15</v>
      </c>
      <c r="AN409" s="369" t="s">
        <v>1817</v>
      </c>
      <c r="AO409" s="367" t="s">
        <v>1324</v>
      </c>
      <c r="AP409" s="370" t="s">
        <v>1799</v>
      </c>
      <c r="AQ409" s="376" t="s">
        <v>659</v>
      </c>
      <c r="AR409" s="369">
        <v>4.2666666666666703E-3</v>
      </c>
      <c r="AS409" s="369">
        <v>4.2666666666666703E-3</v>
      </c>
      <c r="AT409" s="369" t="s">
        <v>1421</v>
      </c>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c r="BX409"/>
      <c r="BZ409"/>
    </row>
    <row r="410" spans="2:78" ht="18.75">
      <c r="B410" s="363" t="s">
        <v>552</v>
      </c>
      <c r="C410" s="364">
        <v>14438229000117</v>
      </c>
      <c r="D410" s="365" t="s">
        <v>14</v>
      </c>
      <c r="E410" s="365" t="s">
        <v>607</v>
      </c>
      <c r="F410" s="365" t="s">
        <v>1421</v>
      </c>
      <c r="G410" s="366" t="s">
        <v>1421</v>
      </c>
      <c r="H410" s="366" t="s">
        <v>34</v>
      </c>
      <c r="I410" s="366" t="s">
        <v>34</v>
      </c>
      <c r="J410" s="366" t="s">
        <v>608</v>
      </c>
      <c r="K410" s="367" t="s">
        <v>48</v>
      </c>
      <c r="L410" s="368" t="s">
        <v>1421</v>
      </c>
      <c r="M410" s="368" t="s">
        <v>1418</v>
      </c>
      <c r="N410" s="367">
        <v>383732</v>
      </c>
      <c r="O410" s="367" t="s">
        <v>1321</v>
      </c>
      <c r="P410" s="371">
        <v>41949</v>
      </c>
      <c r="Q410" s="372">
        <v>200.76212699999999</v>
      </c>
      <c r="R410" s="372">
        <v>145.57044094444436</v>
      </c>
      <c r="S410" s="367">
        <v>2</v>
      </c>
      <c r="T410" s="369">
        <v>0.2298543235868844</v>
      </c>
      <c r="U410" s="369">
        <v>2.4195737148523428</v>
      </c>
      <c r="V410" s="369">
        <v>0.20299210349671881</v>
      </c>
      <c r="W410" s="369">
        <v>1.8082031847108297</v>
      </c>
      <c r="X410" s="369">
        <v>0.68478525315473449</v>
      </c>
      <c r="Y410" s="369">
        <v>4.643119500419286</v>
      </c>
      <c r="Z410" s="369">
        <v>1.0632467178046006</v>
      </c>
      <c r="AA410" s="369">
        <v>5.7197065318366143</v>
      </c>
      <c r="AB410" s="369">
        <v>0.172176504965602</v>
      </c>
      <c r="AC410" s="373">
        <v>0.52696113253194943</v>
      </c>
      <c r="AD410" s="555">
        <v>0</v>
      </c>
      <c r="AE410" s="370" t="s">
        <v>1981</v>
      </c>
      <c r="AF410" s="370" t="s">
        <v>1816</v>
      </c>
      <c r="AG410" s="374" t="s">
        <v>1444</v>
      </c>
      <c r="AH410" s="374" t="s">
        <v>1802</v>
      </c>
      <c r="AI410" s="374">
        <v>5000</v>
      </c>
      <c r="AJ410" s="374">
        <v>1000</v>
      </c>
      <c r="AK410" s="374">
        <v>1000</v>
      </c>
      <c r="AL410" s="691">
        <v>2</v>
      </c>
      <c r="AM410" s="691">
        <v>20</v>
      </c>
      <c r="AN410" s="369" t="s">
        <v>1798</v>
      </c>
      <c r="AO410" s="367" t="s">
        <v>1324</v>
      </c>
      <c r="AP410" s="370" t="s">
        <v>1799</v>
      </c>
      <c r="AQ410" s="376" t="s">
        <v>659</v>
      </c>
      <c r="AR410" s="369">
        <v>2.666E-3</v>
      </c>
      <c r="AS410" s="369">
        <v>2.666E-3</v>
      </c>
      <c r="AT410" s="369" t="s">
        <v>1421</v>
      </c>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c r="BX410"/>
      <c r="BZ410"/>
    </row>
    <row r="411" spans="2:78" ht="18.75">
      <c r="B411" s="363" t="s">
        <v>1173</v>
      </c>
      <c r="C411" s="364">
        <v>20391600000135</v>
      </c>
      <c r="D411" s="365" t="s">
        <v>13</v>
      </c>
      <c r="E411" s="365" t="s">
        <v>615</v>
      </c>
      <c r="F411" s="365" t="s">
        <v>619</v>
      </c>
      <c r="G411" s="366" t="s">
        <v>34</v>
      </c>
      <c r="H411" s="366" t="s">
        <v>865</v>
      </c>
      <c r="I411" s="366" t="s">
        <v>34</v>
      </c>
      <c r="J411" s="366" t="s">
        <v>1421</v>
      </c>
      <c r="K411" s="367" t="s">
        <v>48</v>
      </c>
      <c r="L411" s="368" t="s">
        <v>1421</v>
      </c>
      <c r="M411" s="368" t="s">
        <v>1418</v>
      </c>
      <c r="N411" s="367">
        <v>383791</v>
      </c>
      <c r="O411" s="367" t="s">
        <v>1321</v>
      </c>
      <c r="P411" s="371">
        <v>41976</v>
      </c>
      <c r="Q411" s="372">
        <v>11.885305000000001</v>
      </c>
      <c r="R411" s="372">
        <v>14.412798654761904</v>
      </c>
      <c r="S411" s="367">
        <v>1</v>
      </c>
      <c r="T411" s="369">
        <v>0.18771981474063937</v>
      </c>
      <c r="U411" s="369">
        <v>1.9760425752083584</v>
      </c>
      <c r="V411" s="369">
        <v>0.1630355219298143</v>
      </c>
      <c r="W411" s="369">
        <v>1.4522798911694992</v>
      </c>
      <c r="X411" s="369">
        <v>0.19694918327202893</v>
      </c>
      <c r="Y411" s="369">
        <v>1.3353946937805592</v>
      </c>
      <c r="Z411" s="369">
        <v>0.25494672569339838</v>
      </c>
      <c r="AA411" s="369">
        <v>1.3714789124671201</v>
      </c>
      <c r="AB411" s="369">
        <v>5.95824142466072E-2</v>
      </c>
      <c r="AC411" s="373">
        <v>0.85215990535417296</v>
      </c>
      <c r="AD411" s="555">
        <v>10347249000121</v>
      </c>
      <c r="AE411" s="370" t="s">
        <v>1889</v>
      </c>
      <c r="AF411" s="370" t="s">
        <v>1890</v>
      </c>
      <c r="AG411" s="374" t="s">
        <v>1448</v>
      </c>
      <c r="AH411" s="374" t="s">
        <v>1802</v>
      </c>
      <c r="AI411" s="374">
        <v>5000</v>
      </c>
      <c r="AJ411" s="374">
        <v>500</v>
      </c>
      <c r="AK411" s="374">
        <v>100</v>
      </c>
      <c r="AL411" s="691">
        <v>2</v>
      </c>
      <c r="AM411" s="691">
        <v>0</v>
      </c>
      <c r="AN411" s="369" t="s">
        <v>1803</v>
      </c>
      <c r="AO411" s="367" t="s">
        <v>1324</v>
      </c>
      <c r="AP411" s="370" t="s">
        <v>1818</v>
      </c>
      <c r="AQ411" s="376" t="s">
        <v>668</v>
      </c>
      <c r="AR411" s="369">
        <v>0</v>
      </c>
      <c r="AS411" s="369">
        <v>0</v>
      </c>
      <c r="AT411" s="369" t="s">
        <v>1421</v>
      </c>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c r="BX411"/>
      <c r="BZ411"/>
    </row>
    <row r="412" spans="2:78" ht="18.75">
      <c r="B412" s="363" t="s">
        <v>350</v>
      </c>
      <c r="C412" s="364">
        <v>20468028000165</v>
      </c>
      <c r="D412" s="365" t="s">
        <v>14</v>
      </c>
      <c r="E412" s="365" t="s">
        <v>607</v>
      </c>
      <c r="F412" s="365" t="s">
        <v>1421</v>
      </c>
      <c r="G412" s="366" t="s">
        <v>1421</v>
      </c>
      <c r="H412" s="366" t="s">
        <v>34</v>
      </c>
      <c r="I412" s="366" t="s">
        <v>34</v>
      </c>
      <c r="J412" s="366" t="s">
        <v>608</v>
      </c>
      <c r="K412" s="367" t="s">
        <v>48</v>
      </c>
      <c r="L412" s="368" t="s">
        <v>1421</v>
      </c>
      <c r="M412" s="368" t="s">
        <v>34</v>
      </c>
      <c r="N412" s="367">
        <v>383872</v>
      </c>
      <c r="O412" s="367" t="s">
        <v>1321</v>
      </c>
      <c r="P412" s="371">
        <v>41801</v>
      </c>
      <c r="Q412" s="372">
        <v>75.375040999999996</v>
      </c>
      <c r="R412" s="372">
        <v>76.682235019920242</v>
      </c>
      <c r="S412" s="367">
        <v>2</v>
      </c>
      <c r="T412" s="369">
        <v>0.12479444752218583</v>
      </c>
      <c r="U412" s="369">
        <v>1.3136553634157102</v>
      </c>
      <c r="V412" s="369">
        <v>-4.2731657773641407E-3</v>
      </c>
      <c r="W412" s="369">
        <v>-3.806429823784778E-2</v>
      </c>
      <c r="X412" s="369">
        <v>7.3665570331668206E-2</v>
      </c>
      <c r="Y412" s="369">
        <v>0.49948220196148113</v>
      </c>
      <c r="Z412" s="369">
        <v>9.9146732997379639E-2</v>
      </c>
      <c r="AA412" s="369">
        <v>0.53335712853767847</v>
      </c>
      <c r="AB412" s="369">
        <v>0.23391852515199926</v>
      </c>
      <c r="AC412" s="373">
        <v>-0.49818603783643306</v>
      </c>
      <c r="AD412" s="555">
        <v>0</v>
      </c>
      <c r="AE412" s="370" t="s">
        <v>1982</v>
      </c>
      <c r="AF412" s="370" t="s">
        <v>1816</v>
      </c>
      <c r="AG412" s="374" t="s">
        <v>1444</v>
      </c>
      <c r="AH412" s="374" t="s">
        <v>1802</v>
      </c>
      <c r="AI412" s="374">
        <v>1000</v>
      </c>
      <c r="AJ412" s="374">
        <v>1000</v>
      </c>
      <c r="AK412" s="374">
        <v>1000</v>
      </c>
      <c r="AL412" s="691">
        <v>1.66</v>
      </c>
      <c r="AM412" s="691">
        <v>20</v>
      </c>
      <c r="AN412" s="369" t="s">
        <v>1817</v>
      </c>
      <c r="AO412" s="367" t="s">
        <v>1324</v>
      </c>
      <c r="AP412" s="370" t="s">
        <v>1799</v>
      </c>
      <c r="AQ412" s="376" t="s">
        <v>659</v>
      </c>
      <c r="AR412" s="369">
        <v>3.8733333333333302E-3</v>
      </c>
      <c r="AS412" s="369">
        <v>3.8733333333333302E-3</v>
      </c>
      <c r="AT412" s="369" t="s">
        <v>1421</v>
      </c>
      <c r="AW412" s="198"/>
      <c r="AX412" s="198"/>
      <c r="AY412" s="184"/>
      <c r="AZ412" s="184"/>
      <c r="BA412" s="184"/>
      <c r="BB412" s="186"/>
      <c r="BC412" s="184"/>
      <c r="BD412" s="184"/>
      <c r="BE412" s="184"/>
      <c r="BF412" s="184"/>
      <c r="BG412" s="186"/>
      <c r="BH412" s="186"/>
      <c r="BI412" s="199"/>
      <c r="BJ412" s="199"/>
      <c r="BK412" s="199"/>
      <c r="BL412" s="186"/>
      <c r="BM412" s="186"/>
      <c r="BN412" s="186"/>
      <c r="BO412" s="186"/>
      <c r="BP412" s="186"/>
      <c r="BQ412" s="186"/>
      <c r="BR412" s="186"/>
      <c r="BS412" s="186"/>
      <c r="BT412" s="187"/>
      <c r="BU412" s="188"/>
      <c r="BV412" s="189"/>
      <c r="BW412" s="185"/>
      <c r="BX412"/>
      <c r="BZ412"/>
    </row>
    <row r="413" spans="2:78" ht="18.75">
      <c r="B413" s="363" t="s">
        <v>1734</v>
      </c>
      <c r="C413" s="364">
        <v>20852221000103</v>
      </c>
      <c r="D413" s="365" t="s">
        <v>14</v>
      </c>
      <c r="E413" s="365" t="s">
        <v>607</v>
      </c>
      <c r="F413" s="365" t="s">
        <v>1421</v>
      </c>
      <c r="G413" s="366" t="s">
        <v>1421</v>
      </c>
      <c r="H413" s="366" t="s">
        <v>34</v>
      </c>
      <c r="I413" s="366" t="s">
        <v>34</v>
      </c>
      <c r="J413" s="366" t="s">
        <v>611</v>
      </c>
      <c r="K413" s="367" t="s">
        <v>48</v>
      </c>
      <c r="L413" s="368" t="s">
        <v>1421</v>
      </c>
      <c r="M413" s="368" t="s">
        <v>1421</v>
      </c>
      <c r="N413" s="367">
        <v>384021</v>
      </c>
      <c r="O413" s="367" t="s">
        <v>1321</v>
      </c>
      <c r="P413" s="371">
        <v>41893</v>
      </c>
      <c r="Q413" s="372">
        <v>0</v>
      </c>
      <c r="R413" s="372">
        <v>12.630331779411767</v>
      </c>
      <c r="S413" s="367">
        <v>3</v>
      </c>
      <c r="T413" s="369">
        <v>-4.079222728644849E-2</v>
      </c>
      <c r="U413" s="369">
        <v>-0.42940154169110062</v>
      </c>
      <c r="V413" s="369">
        <v>8.3395533778290121E-2</v>
      </c>
      <c r="W413" s="369">
        <v>0.74286667890507996</v>
      </c>
      <c r="X413" s="369">
        <v>0.40147540934882242</v>
      </c>
      <c r="Y413" s="369">
        <v>2.7221647859655644</v>
      </c>
      <c r="Z413" s="369">
        <v>0.83988308317620719</v>
      </c>
      <c r="AA413" s="369">
        <v>4.5181279907838539</v>
      </c>
      <c r="AB413" s="369">
        <v>0.20600959665397661</v>
      </c>
      <c r="AC413" s="373">
        <v>-0.14012086881004557</v>
      </c>
      <c r="AD413" s="555">
        <v>0</v>
      </c>
      <c r="AE413" s="370" t="s">
        <v>1983</v>
      </c>
      <c r="AF413" s="370" t="s">
        <v>1816</v>
      </c>
      <c r="AG413" s="374" t="s">
        <v>1444</v>
      </c>
      <c r="AH413" s="374" t="s">
        <v>1877</v>
      </c>
      <c r="AI413" s="374">
        <v>200000</v>
      </c>
      <c r="AJ413" s="374">
        <v>50000</v>
      </c>
      <c r="AK413" s="374">
        <v>200000</v>
      </c>
      <c r="AL413" s="691">
        <v>0.08</v>
      </c>
      <c r="AM413" s="691">
        <v>10</v>
      </c>
      <c r="AN413" s="369" t="s">
        <v>1817</v>
      </c>
      <c r="AO413" s="367" t="s">
        <v>1324</v>
      </c>
      <c r="AP413" s="370" t="s">
        <v>1818</v>
      </c>
      <c r="AQ413" s="376" t="s">
        <v>679</v>
      </c>
      <c r="AR413" s="369">
        <v>1.3333333333333299E-4</v>
      </c>
      <c r="AS413" s="369">
        <v>1.3333333333333299E-4</v>
      </c>
      <c r="AT413" s="369" t="s">
        <v>1421</v>
      </c>
      <c r="AW413" s="198"/>
      <c r="AX413" s="198"/>
      <c r="AY413" s="184"/>
      <c r="AZ413" s="184"/>
      <c r="BA413" s="184"/>
      <c r="BB413" s="186"/>
      <c r="BC413" s="184"/>
      <c r="BD413" s="184"/>
      <c r="BE413" s="184"/>
      <c r="BF413" s="184"/>
      <c r="BG413" s="186"/>
      <c r="BH413" s="186"/>
      <c r="BI413" s="199"/>
      <c r="BJ413" s="199"/>
      <c r="BK413" s="199"/>
      <c r="BL413" s="218"/>
      <c r="BM413" s="186"/>
      <c r="BN413" s="186"/>
      <c r="BO413" s="186"/>
      <c r="BP413" s="186"/>
      <c r="BQ413" s="186"/>
      <c r="BR413" s="186"/>
      <c r="BS413" s="186"/>
      <c r="BT413" s="187"/>
      <c r="BU413" s="188"/>
      <c r="BV413" s="189"/>
      <c r="BW413" s="185"/>
      <c r="BX413"/>
      <c r="BZ413"/>
    </row>
    <row r="414" spans="2:78" ht="18.75">
      <c r="B414" s="363" t="s">
        <v>529</v>
      </c>
      <c r="C414" s="364">
        <v>21006934000100</v>
      </c>
      <c r="D414" s="365" t="s">
        <v>13</v>
      </c>
      <c r="E414" s="365" t="s">
        <v>616</v>
      </c>
      <c r="F414" s="365" t="s">
        <v>619</v>
      </c>
      <c r="G414" s="366" t="s">
        <v>34</v>
      </c>
      <c r="H414" s="366" t="s">
        <v>1338</v>
      </c>
      <c r="I414" s="366" t="s">
        <v>34</v>
      </c>
      <c r="J414" s="366" t="s">
        <v>611</v>
      </c>
      <c r="K414" s="367" t="s">
        <v>48</v>
      </c>
      <c r="L414" s="368" t="s">
        <v>1421</v>
      </c>
      <c r="M414" s="368" t="s">
        <v>1418</v>
      </c>
      <c r="N414" s="367">
        <v>384844</v>
      </c>
      <c r="O414" s="367" t="s">
        <v>1321</v>
      </c>
      <c r="P414" s="371">
        <v>41935</v>
      </c>
      <c r="Q414" s="372">
        <v>100.46700199999999</v>
      </c>
      <c r="R414" s="372">
        <v>111.48391774603171</v>
      </c>
      <c r="S414" s="367">
        <v>5</v>
      </c>
      <c r="T414" s="369">
        <v>-0.14624585261388923</v>
      </c>
      <c r="U414" s="369">
        <v>-1.5394647156027095</v>
      </c>
      <c r="V414" s="369">
        <v>-0.1714778082296341</v>
      </c>
      <c r="W414" s="369">
        <v>-1.527481678384939</v>
      </c>
      <c r="X414" s="369">
        <v>9.0171318148511981E-2</v>
      </c>
      <c r="Y414" s="369">
        <v>0.61139781229965118</v>
      </c>
      <c r="Z414" s="369">
        <v>9.6486906564713371E-2</v>
      </c>
      <c r="AA414" s="369">
        <v>0.51904866525656379</v>
      </c>
      <c r="AB414" s="369">
        <v>0.11751094608850758</v>
      </c>
      <c r="AC414" s="373">
        <v>-2.4145800465309661</v>
      </c>
      <c r="AD414" s="555">
        <v>0</v>
      </c>
      <c r="AE414" s="370" t="s">
        <v>1984</v>
      </c>
      <c r="AF414" s="370" t="s">
        <v>1816</v>
      </c>
      <c r="AG414" s="374" t="s">
        <v>1444</v>
      </c>
      <c r="AH414" s="374" t="s">
        <v>1877</v>
      </c>
      <c r="AI414" s="374">
        <v>250000</v>
      </c>
      <c r="AJ414" s="374">
        <v>50000</v>
      </c>
      <c r="AK414" s="374">
        <v>250000</v>
      </c>
      <c r="AL414" s="691">
        <v>2</v>
      </c>
      <c r="AM414" s="691">
        <v>20</v>
      </c>
      <c r="AN414" s="369" t="s">
        <v>1798</v>
      </c>
      <c r="AO414" s="367" t="s">
        <v>1324</v>
      </c>
      <c r="AP414" s="370" t="s">
        <v>1818</v>
      </c>
      <c r="AQ414" s="376" t="s">
        <v>679</v>
      </c>
      <c r="AR414" s="369">
        <v>3.3333333333333301E-3</v>
      </c>
      <c r="AS414" s="369">
        <v>3.3333333333333301E-3</v>
      </c>
      <c r="AT414" s="369" t="s">
        <v>1421</v>
      </c>
      <c r="AW414" s="198"/>
      <c r="AX414" s="198"/>
      <c r="AY414" s="184"/>
      <c r="AZ414" s="184"/>
      <c r="BA414" s="184"/>
      <c r="BB414" s="186"/>
      <c r="BC414" s="184"/>
      <c r="BD414" s="184"/>
      <c r="BE414" s="184"/>
      <c r="BF414" s="184"/>
      <c r="BG414" s="186"/>
      <c r="BH414" s="186"/>
      <c r="BI414" s="199"/>
      <c r="BJ414" s="199"/>
      <c r="BK414" s="199"/>
      <c r="BL414" s="186"/>
      <c r="BM414" s="186"/>
      <c r="BN414" s="186"/>
      <c r="BO414" s="186"/>
      <c r="BP414" s="186"/>
      <c r="BQ414" s="186"/>
      <c r="BR414" s="186"/>
      <c r="BS414" s="186"/>
      <c r="BT414" s="187"/>
      <c r="BU414" s="188"/>
      <c r="BV414" s="189"/>
      <c r="BW414" s="185"/>
      <c r="BX414"/>
      <c r="BZ414"/>
    </row>
    <row r="415" spans="2:78" ht="18.75">
      <c r="B415" s="363" t="s">
        <v>442</v>
      </c>
      <c r="C415" s="364">
        <v>17094929000120</v>
      </c>
      <c r="D415" s="365" t="s">
        <v>14</v>
      </c>
      <c r="E415" s="365" t="s">
        <v>607</v>
      </c>
      <c r="F415" s="365" t="s">
        <v>1421</v>
      </c>
      <c r="G415" s="366" t="s">
        <v>1421</v>
      </c>
      <c r="H415" s="366" t="s">
        <v>34</v>
      </c>
      <c r="I415" s="366" t="s">
        <v>34</v>
      </c>
      <c r="J415" s="366" t="s">
        <v>608</v>
      </c>
      <c r="K415" s="367" t="s">
        <v>48</v>
      </c>
      <c r="L415" s="368" t="s">
        <v>1421</v>
      </c>
      <c r="M415" s="368" t="s">
        <v>1418</v>
      </c>
      <c r="N415" s="367">
        <v>385875</v>
      </c>
      <c r="O415" s="367" t="s">
        <v>1321</v>
      </c>
      <c r="P415" s="371">
        <v>41244</v>
      </c>
      <c r="Q415" s="372">
        <v>22.302809</v>
      </c>
      <c r="R415" s="372">
        <v>20.29371597619048</v>
      </c>
      <c r="S415" s="367">
        <v>2</v>
      </c>
      <c r="T415" s="369">
        <v>0.18516798378087374</v>
      </c>
      <c r="U415" s="369">
        <v>1.9491805914151257</v>
      </c>
      <c r="V415" s="369">
        <v>0.12369464756464699</v>
      </c>
      <c r="W415" s="369">
        <v>1.1018411642879187</v>
      </c>
      <c r="X415" s="369">
        <v>0.20055366338334757</v>
      </c>
      <c r="Y415" s="369">
        <v>1.359834518990924</v>
      </c>
      <c r="Z415" s="369">
        <v>0.27516104045264611</v>
      </c>
      <c r="AA415" s="369">
        <v>1.4802212638226016</v>
      </c>
      <c r="AB415" s="369">
        <v>0.17050028384147106</v>
      </c>
      <c r="AC415" s="373">
        <v>6.7054845085329842E-2</v>
      </c>
      <c r="AD415" s="555">
        <v>0</v>
      </c>
      <c r="AE415" s="370" t="s">
        <v>1985</v>
      </c>
      <c r="AF415" s="370" t="s">
        <v>1816</v>
      </c>
      <c r="AG415" s="374" t="s">
        <v>1444</v>
      </c>
      <c r="AH415" s="374" t="s">
        <v>1802</v>
      </c>
      <c r="AI415" s="374">
        <v>10000</v>
      </c>
      <c r="AJ415" s="374">
        <v>5000</v>
      </c>
      <c r="AK415" s="374">
        <v>10000</v>
      </c>
      <c r="AL415" s="691">
        <v>2</v>
      </c>
      <c r="AM415" s="691">
        <v>0</v>
      </c>
      <c r="AN415" s="369" t="s">
        <v>1798</v>
      </c>
      <c r="AO415" s="367" t="s">
        <v>1324</v>
      </c>
      <c r="AP415" s="370" t="s">
        <v>1799</v>
      </c>
      <c r="AQ415" s="376" t="s">
        <v>659</v>
      </c>
      <c r="AR415" s="369">
        <v>0</v>
      </c>
      <c r="AS415" s="369">
        <v>0</v>
      </c>
      <c r="AT415" s="369" t="s">
        <v>1421</v>
      </c>
      <c r="AW415" s="198"/>
      <c r="AX415" s="198"/>
      <c r="AY415" s="184"/>
      <c r="AZ415" s="184"/>
      <c r="BA415" s="184"/>
      <c r="BB415" s="186"/>
      <c r="BC415" s="184"/>
      <c r="BD415" s="184"/>
      <c r="BE415" s="184"/>
      <c r="BF415" s="184"/>
      <c r="BG415" s="186"/>
      <c r="BH415" s="186"/>
      <c r="BI415" s="199"/>
      <c r="BJ415" s="199"/>
      <c r="BK415" s="199"/>
      <c r="BL415" s="218"/>
      <c r="BM415" s="186"/>
      <c r="BN415" s="186"/>
      <c r="BO415" s="186"/>
      <c r="BP415" s="186"/>
      <c r="BQ415" s="186"/>
      <c r="BR415" s="186"/>
      <c r="BS415" s="186"/>
      <c r="BT415" s="187"/>
      <c r="BU415" s="188"/>
      <c r="BV415" s="189"/>
      <c r="BW415" s="185"/>
      <c r="BX415"/>
      <c r="BZ415"/>
    </row>
    <row r="416" spans="2:78" ht="18.75">
      <c r="B416" s="363" t="s">
        <v>812</v>
      </c>
      <c r="C416" s="364">
        <v>21185984000100</v>
      </c>
      <c r="D416" s="365" t="s">
        <v>11</v>
      </c>
      <c r="E416" s="365" t="s">
        <v>620</v>
      </c>
      <c r="F416" s="365" t="s">
        <v>663</v>
      </c>
      <c r="G416" s="366" t="s">
        <v>738</v>
      </c>
      <c r="H416" s="366" t="s">
        <v>34</v>
      </c>
      <c r="I416" s="366" t="s">
        <v>1421</v>
      </c>
      <c r="J416" s="366" t="s">
        <v>608</v>
      </c>
      <c r="K416" s="367" t="s">
        <v>48</v>
      </c>
      <c r="L416" s="368" t="s">
        <v>1421</v>
      </c>
      <c r="M416" s="368" t="s">
        <v>1418</v>
      </c>
      <c r="N416" s="367">
        <v>385883</v>
      </c>
      <c r="O416" s="367" t="s">
        <v>1321</v>
      </c>
      <c r="P416" s="371">
        <v>42005</v>
      </c>
      <c r="Q416" s="372">
        <v>610.23513400000002</v>
      </c>
      <c r="R416" s="372">
        <v>629.50647511904765</v>
      </c>
      <c r="S416" s="367">
        <v>1</v>
      </c>
      <c r="T416" s="369">
        <v>0.10518719732875037</v>
      </c>
      <c r="U416" s="369">
        <v>1.1072586054681171</v>
      </c>
      <c r="V416" s="369">
        <v>0.12536089500382475</v>
      </c>
      <c r="W416" s="369">
        <v>1.1166836821698332</v>
      </c>
      <c r="X416" s="369">
        <v>0.18860175271270241</v>
      </c>
      <c r="Y416" s="369">
        <v>1.2787957564789012</v>
      </c>
      <c r="Z416" s="369">
        <v>0.19540697291501652</v>
      </c>
      <c r="AA416" s="369">
        <v>1.051186446788394</v>
      </c>
      <c r="AB416" s="369">
        <v>2.9016058111899809E-3</v>
      </c>
      <c r="AC416" s="373">
        <v>4.5144373190375831</v>
      </c>
      <c r="AD416" s="555">
        <v>17137984000150</v>
      </c>
      <c r="AE416" s="370" t="s">
        <v>1824</v>
      </c>
      <c r="AF416" s="370" t="s">
        <v>1809</v>
      </c>
      <c r="AG416" s="374" t="s">
        <v>728</v>
      </c>
      <c r="AH416" s="374" t="s">
        <v>1802</v>
      </c>
      <c r="AI416" s="374">
        <v>5000</v>
      </c>
      <c r="AJ416" s="374">
        <v>5000</v>
      </c>
      <c r="AK416" s="374">
        <v>5000</v>
      </c>
      <c r="AL416" s="691">
        <v>0.4</v>
      </c>
      <c r="AM416" s="691">
        <v>0</v>
      </c>
      <c r="AN416" s="369" t="s">
        <v>1817</v>
      </c>
      <c r="AO416" s="367" t="s">
        <v>1324</v>
      </c>
      <c r="AP416" s="370" t="s">
        <v>1804</v>
      </c>
      <c r="AQ416" s="376" t="s">
        <v>677</v>
      </c>
      <c r="AR416" s="369">
        <v>1.2800000000000001E-3</v>
      </c>
      <c r="AS416" s="369">
        <v>1.2800000000000001E-3</v>
      </c>
      <c r="AT416" s="369" t="s">
        <v>1421</v>
      </c>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c r="BX416"/>
      <c r="BZ416"/>
    </row>
    <row r="417" spans="2:78" ht="18.75">
      <c r="B417" s="363" t="s">
        <v>352</v>
      </c>
      <c r="C417" s="364">
        <v>17155131000140</v>
      </c>
      <c r="D417" s="365" t="s">
        <v>13</v>
      </c>
      <c r="E417" s="365" t="s">
        <v>615</v>
      </c>
      <c r="F417" s="365" t="s">
        <v>619</v>
      </c>
      <c r="G417" s="366" t="s">
        <v>34</v>
      </c>
      <c r="H417" s="366" t="s">
        <v>1338</v>
      </c>
      <c r="I417" s="366" t="s">
        <v>34</v>
      </c>
      <c r="J417" s="366" t="s">
        <v>1421</v>
      </c>
      <c r="K417" s="367" t="s">
        <v>48</v>
      </c>
      <c r="L417" s="368" t="s">
        <v>1421</v>
      </c>
      <c r="M417" s="368" t="s">
        <v>34</v>
      </c>
      <c r="N417" s="367">
        <v>386278</v>
      </c>
      <c r="O417" s="367" t="s">
        <v>1321</v>
      </c>
      <c r="P417" s="371">
        <v>41271</v>
      </c>
      <c r="Q417" s="372">
        <v>59.547651000000002</v>
      </c>
      <c r="R417" s="372">
        <v>83.147637650793641</v>
      </c>
      <c r="S417" s="367">
        <v>1</v>
      </c>
      <c r="T417" s="369">
        <v>1.2141070101349571E-2</v>
      </c>
      <c r="U417" s="369">
        <v>0.1278036176522081</v>
      </c>
      <c r="V417" s="369">
        <v>-1.2056253385101856E-2</v>
      </c>
      <c r="W417" s="369">
        <v>-0.10739410741154409</v>
      </c>
      <c r="X417" s="369">
        <v>4.1532559405362601E-2</v>
      </c>
      <c r="Y417" s="369">
        <v>0.28160746100907513</v>
      </c>
      <c r="Z417" s="369">
        <v>0.14727429059453723</v>
      </c>
      <c r="AA417" s="369">
        <v>0.7922580035088197</v>
      </c>
      <c r="AB417" s="369">
        <v>9.0579981656384326E-2</v>
      </c>
      <c r="AC417" s="373">
        <v>-1.3724669464093666</v>
      </c>
      <c r="AD417" s="555">
        <v>0</v>
      </c>
      <c r="AE417" s="370" t="s">
        <v>1855</v>
      </c>
      <c r="AF417" s="370" t="s">
        <v>1841</v>
      </c>
      <c r="AG417" s="374" t="s">
        <v>719</v>
      </c>
      <c r="AH417" s="374" t="s">
        <v>1802</v>
      </c>
      <c r="AI417" s="374">
        <v>10000</v>
      </c>
      <c r="AJ417" s="374">
        <v>1000</v>
      </c>
      <c r="AK417" s="374">
        <v>10000</v>
      </c>
      <c r="AL417" s="691">
        <v>2</v>
      </c>
      <c r="AM417" s="691">
        <v>0</v>
      </c>
      <c r="AN417" s="369" t="s">
        <v>1803</v>
      </c>
      <c r="AO417" s="367" t="s">
        <v>1324</v>
      </c>
      <c r="AP417" s="370" t="s">
        <v>1818</v>
      </c>
      <c r="AQ417" s="376" t="s">
        <v>678</v>
      </c>
      <c r="AR417" s="369">
        <v>6.0000000000000001E-3</v>
      </c>
      <c r="AS417" s="369">
        <v>6.0000000000000001E-3</v>
      </c>
      <c r="AT417" s="369" t="s">
        <v>1421</v>
      </c>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c r="BX417"/>
      <c r="BZ417"/>
    </row>
    <row r="418" spans="2:78" ht="18.75">
      <c r="B418" s="363" t="s">
        <v>1554</v>
      </c>
      <c r="C418" s="364">
        <v>20997959000150</v>
      </c>
      <c r="D418" s="365" t="s">
        <v>11</v>
      </c>
      <c r="E418" s="365" t="s">
        <v>620</v>
      </c>
      <c r="F418" s="365" t="s">
        <v>672</v>
      </c>
      <c r="G418" s="366" t="s">
        <v>738</v>
      </c>
      <c r="H418" s="366" t="s">
        <v>34</v>
      </c>
      <c r="I418" s="366" t="s">
        <v>1304</v>
      </c>
      <c r="J418" s="366" t="s">
        <v>608</v>
      </c>
      <c r="K418" s="367" t="s">
        <v>48</v>
      </c>
      <c r="L418" s="368" t="s">
        <v>1421</v>
      </c>
      <c r="M418" s="368" t="s">
        <v>1421</v>
      </c>
      <c r="N418" s="367">
        <v>387150</v>
      </c>
      <c r="O418" s="367" t="s">
        <v>1321</v>
      </c>
      <c r="P418" s="371">
        <v>42013</v>
      </c>
      <c r="Q418" s="372">
        <v>575.67092000000002</v>
      </c>
      <c r="R418" s="372">
        <v>408.0841072261905</v>
      </c>
      <c r="S418" s="367">
        <v>1</v>
      </c>
      <c r="T418" s="369">
        <v>9.9725069025223823E-2</v>
      </c>
      <c r="U418" s="369">
        <v>1.0497612224990809</v>
      </c>
      <c r="V418" s="369">
        <v>0.11781721448570659</v>
      </c>
      <c r="W418" s="369">
        <v>1.049486451822778</v>
      </c>
      <c r="X418" s="369">
        <v>0.17674135628060128</v>
      </c>
      <c r="Y418" s="369">
        <v>1.1983774973197066</v>
      </c>
      <c r="Z418" s="369">
        <v>0.17019321861302572</v>
      </c>
      <c r="AA418" s="369">
        <v>0.91554974764955543</v>
      </c>
      <c r="AB418" s="369">
        <v>2.0770934647262756E-3</v>
      </c>
      <c r="AC418" s="373">
        <v>2.6746206347466028</v>
      </c>
      <c r="AD418" s="555">
        <v>0</v>
      </c>
      <c r="AE418" s="370" t="s">
        <v>1819</v>
      </c>
      <c r="AF418" s="370" t="s">
        <v>1816</v>
      </c>
      <c r="AG418" s="374" t="s">
        <v>1444</v>
      </c>
      <c r="AH418" s="374" t="s">
        <v>1877</v>
      </c>
      <c r="AI418" s="374">
        <v>1000</v>
      </c>
      <c r="AJ418" s="374">
        <v>0</v>
      </c>
      <c r="AK418" s="374">
        <v>0</v>
      </c>
      <c r="AL418" s="691">
        <v>0.75</v>
      </c>
      <c r="AM418" s="691">
        <v>0</v>
      </c>
      <c r="AN418" s="369" t="s">
        <v>1798</v>
      </c>
      <c r="AO418" s="367" t="s">
        <v>1321</v>
      </c>
      <c r="AP418" s="370" t="s">
        <v>1818</v>
      </c>
      <c r="AQ418" s="376" t="s">
        <v>1798</v>
      </c>
      <c r="AR418" s="369">
        <v>0</v>
      </c>
      <c r="AS418" s="369">
        <v>0</v>
      </c>
      <c r="AT418" s="369" t="s">
        <v>1421</v>
      </c>
      <c r="AW418" s="198"/>
      <c r="AX418" s="198"/>
      <c r="AY418" s="184"/>
      <c r="AZ418" s="184"/>
      <c r="BA418" s="184"/>
      <c r="BB418" s="186"/>
      <c r="BC418" s="184"/>
      <c r="BD418" s="184"/>
      <c r="BE418" s="184"/>
      <c r="BF418" s="184"/>
      <c r="BG418" s="186"/>
      <c r="BH418" s="186"/>
      <c r="BI418" s="199"/>
      <c r="BJ418" s="199"/>
      <c r="BK418" s="199"/>
      <c r="BL418" s="186"/>
      <c r="BM418" s="186"/>
      <c r="BN418" s="186"/>
      <c r="BO418" s="186"/>
      <c r="BP418" s="186"/>
      <c r="BQ418" s="186"/>
      <c r="BR418" s="186"/>
      <c r="BS418" s="186"/>
      <c r="BT418" s="187"/>
      <c r="BU418" s="188"/>
      <c r="BV418" s="189"/>
      <c r="BW418" s="185"/>
      <c r="BX418"/>
      <c r="BZ418"/>
    </row>
    <row r="419" spans="2:78" ht="18.75">
      <c r="B419" s="363" t="s">
        <v>985</v>
      </c>
      <c r="C419" s="364">
        <v>20879578000177</v>
      </c>
      <c r="D419" s="365" t="s">
        <v>11</v>
      </c>
      <c r="E419" s="365" t="s">
        <v>620</v>
      </c>
      <c r="F419" s="365" t="s">
        <v>663</v>
      </c>
      <c r="G419" s="366" t="s">
        <v>738</v>
      </c>
      <c r="H419" s="366" t="s">
        <v>34</v>
      </c>
      <c r="I419" s="366" t="s">
        <v>1421</v>
      </c>
      <c r="J419" s="366" t="s">
        <v>608</v>
      </c>
      <c r="K419" s="367" t="s">
        <v>48</v>
      </c>
      <c r="L419" s="368" t="s">
        <v>1421</v>
      </c>
      <c r="M419" s="368" t="s">
        <v>34</v>
      </c>
      <c r="N419" s="367">
        <v>387444</v>
      </c>
      <c r="O419" s="367" t="s">
        <v>1321</v>
      </c>
      <c r="P419" s="371">
        <v>41992</v>
      </c>
      <c r="Q419" s="372">
        <v>1558.102652</v>
      </c>
      <c r="R419" s="372">
        <v>680.866406876984</v>
      </c>
      <c r="S419" s="367">
        <v>1</v>
      </c>
      <c r="T419" s="369">
        <v>0.1060362264733008</v>
      </c>
      <c r="U419" s="369">
        <v>1.1161959557395436</v>
      </c>
      <c r="V419" s="369">
        <v>0.12614016208103429</v>
      </c>
      <c r="W419" s="369">
        <v>1.1236251995317308</v>
      </c>
      <c r="X419" s="369">
        <v>0.17706376668314605</v>
      </c>
      <c r="Y419" s="369">
        <v>1.2005635695522747</v>
      </c>
      <c r="Z419" s="369">
        <v>0.16907721494597849</v>
      </c>
      <c r="AA419" s="369">
        <v>0.90954623655746969</v>
      </c>
      <c r="AB419" s="369">
        <v>2.219838220408255E-3</v>
      </c>
      <c r="AC419" s="373">
        <v>6.2519802158508249</v>
      </c>
      <c r="AD419" s="555">
        <v>0</v>
      </c>
      <c r="AE419" s="370" t="s">
        <v>1884</v>
      </c>
      <c r="AF419" s="370" t="s">
        <v>1816</v>
      </c>
      <c r="AG419" s="374" t="s">
        <v>1444</v>
      </c>
      <c r="AH419" s="374" t="s">
        <v>1802</v>
      </c>
      <c r="AI419" s="374">
        <v>500</v>
      </c>
      <c r="AJ419" s="374">
        <v>100</v>
      </c>
      <c r="AK419" s="374">
        <v>500</v>
      </c>
      <c r="AL419" s="691">
        <v>0.5</v>
      </c>
      <c r="AM419" s="691">
        <v>0</v>
      </c>
      <c r="AN419" s="369" t="s">
        <v>1803</v>
      </c>
      <c r="AO419" s="367" t="s">
        <v>1324</v>
      </c>
      <c r="AP419" s="370" t="s">
        <v>1804</v>
      </c>
      <c r="AQ419" s="376" t="s">
        <v>11</v>
      </c>
      <c r="AR419" s="369">
        <v>1.5E-3</v>
      </c>
      <c r="AS419" s="369">
        <v>1.5E-3</v>
      </c>
      <c r="AT419" s="369" t="s">
        <v>1421</v>
      </c>
      <c r="AW419" s="198"/>
      <c r="AX419" s="198"/>
      <c r="AY419" s="184"/>
      <c r="AZ419" s="184"/>
      <c r="BA419" s="184"/>
      <c r="BB419" s="186"/>
      <c r="BC419" s="184"/>
      <c r="BD419" s="184"/>
      <c r="BE419" s="184"/>
      <c r="BF419" s="184"/>
      <c r="BG419" s="186"/>
      <c r="BH419" s="186"/>
      <c r="BI419" s="199"/>
      <c r="BJ419" s="199"/>
      <c r="BK419" s="199"/>
      <c r="BL419" s="218"/>
      <c r="BM419" s="186"/>
      <c r="BN419" s="186"/>
      <c r="BO419" s="186"/>
      <c r="BP419" s="186"/>
      <c r="BQ419" s="186"/>
      <c r="BR419" s="186"/>
      <c r="BS419" s="186"/>
      <c r="BT419" s="187"/>
      <c r="BU419" s="188"/>
      <c r="BV419" s="189"/>
      <c r="BW419" s="185"/>
      <c r="BX419"/>
      <c r="BZ419"/>
    </row>
    <row r="420" spans="2:78" ht="18.75">
      <c r="B420" s="363" t="s">
        <v>1113</v>
      </c>
      <c r="C420" s="364">
        <v>20331359000159</v>
      </c>
      <c r="D420" s="365" t="s">
        <v>14</v>
      </c>
      <c r="E420" s="365" t="s">
        <v>607</v>
      </c>
      <c r="F420" s="365" t="s">
        <v>1421</v>
      </c>
      <c r="G420" s="366" t="s">
        <v>1421</v>
      </c>
      <c r="H420" s="366" t="s">
        <v>34</v>
      </c>
      <c r="I420" s="366" t="s">
        <v>34</v>
      </c>
      <c r="J420" s="366" t="s">
        <v>608</v>
      </c>
      <c r="K420" s="367" t="s">
        <v>48</v>
      </c>
      <c r="L420" s="368" t="s">
        <v>1421</v>
      </c>
      <c r="M420" s="368" t="s">
        <v>34</v>
      </c>
      <c r="N420" s="367">
        <v>387894</v>
      </c>
      <c r="O420" s="367" t="s">
        <v>1321</v>
      </c>
      <c r="P420" s="371">
        <v>41879</v>
      </c>
      <c r="Q420" s="372">
        <v>75.393994000000006</v>
      </c>
      <c r="R420" s="372">
        <v>76.913578611999952</v>
      </c>
      <c r="S420" s="367">
        <v>2</v>
      </c>
      <c r="T420" s="369">
        <v>-2.1411028114592612E-2</v>
      </c>
      <c r="U420" s="369">
        <v>-0.22538432179828199</v>
      </c>
      <c r="V420" s="369">
        <v>-0.17491398879438924</v>
      </c>
      <c r="W420" s="369">
        <v>-1.5580903204621523</v>
      </c>
      <c r="X420" s="369">
        <v>-0.19440132031703405</v>
      </c>
      <c r="Y420" s="369">
        <v>-1.3181191579593177</v>
      </c>
      <c r="Z420" s="369">
        <v>-0.13483768880827052</v>
      </c>
      <c r="AA420" s="369">
        <v>-0.72535564558982424</v>
      </c>
      <c r="AB420" s="369">
        <v>0.2865586579369428</v>
      </c>
      <c r="AC420" s="373">
        <v>-1.0021535147691634</v>
      </c>
      <c r="AD420" s="555">
        <v>43310020000171</v>
      </c>
      <c r="AE420" s="370" t="s">
        <v>1986</v>
      </c>
      <c r="AF420" s="370" t="s">
        <v>1841</v>
      </c>
      <c r="AG420" s="374" t="s">
        <v>719</v>
      </c>
      <c r="AH420" s="374" t="s">
        <v>1796</v>
      </c>
      <c r="AI420" s="374">
        <v>1000</v>
      </c>
      <c r="AJ420" s="374">
        <v>100</v>
      </c>
      <c r="AK420" s="374">
        <v>1000</v>
      </c>
      <c r="AL420" s="691">
        <v>1.97</v>
      </c>
      <c r="AM420" s="691">
        <v>20</v>
      </c>
      <c r="AN420" s="369" t="s">
        <v>1797</v>
      </c>
      <c r="AO420" s="367" t="s">
        <v>1324</v>
      </c>
      <c r="AP420" s="370" t="s">
        <v>1799</v>
      </c>
      <c r="AQ420" s="376" t="s">
        <v>659</v>
      </c>
      <c r="AR420" s="369">
        <v>4.0000000000000001E-3</v>
      </c>
      <c r="AS420" s="369">
        <v>4.0000000000000001E-3</v>
      </c>
      <c r="AT420" s="369" t="s">
        <v>1421</v>
      </c>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c r="BX420"/>
      <c r="BZ420"/>
    </row>
    <row r="421" spans="2:78" ht="18.75">
      <c r="B421" s="363" t="s">
        <v>69</v>
      </c>
      <c r="C421" s="364">
        <v>11741292000130</v>
      </c>
      <c r="D421" s="365" t="s">
        <v>13</v>
      </c>
      <c r="E421" s="365" t="s">
        <v>615</v>
      </c>
      <c r="F421" s="365" t="s">
        <v>619</v>
      </c>
      <c r="G421" s="366" t="s">
        <v>34</v>
      </c>
      <c r="H421" s="366" t="s">
        <v>865</v>
      </c>
      <c r="I421" s="366" t="s">
        <v>34</v>
      </c>
      <c r="J421" s="366" t="s">
        <v>1421</v>
      </c>
      <c r="K421" s="367" t="s">
        <v>48</v>
      </c>
      <c r="L421" s="368" t="s">
        <v>1421</v>
      </c>
      <c r="M421" s="368" t="s">
        <v>1418</v>
      </c>
      <c r="N421" s="367">
        <v>388041</v>
      </c>
      <c r="O421" s="367" t="s">
        <v>1321</v>
      </c>
      <c r="P421" s="371">
        <v>40438</v>
      </c>
      <c r="Q421" s="372">
        <v>13.873351</v>
      </c>
      <c r="R421" s="372">
        <v>22.361143392857169</v>
      </c>
      <c r="S421" s="367">
        <v>1</v>
      </c>
      <c r="T421" s="369">
        <v>5.6463518373820909E-2</v>
      </c>
      <c r="U421" s="369">
        <v>0.5943662175827561</v>
      </c>
      <c r="V421" s="369">
        <v>6.5380410433383274E-2</v>
      </c>
      <c r="W421" s="369">
        <v>0.58239243954263342</v>
      </c>
      <c r="X421" s="369">
        <v>0.11416147613230576</v>
      </c>
      <c r="Y421" s="369">
        <v>0.77406073449246127</v>
      </c>
      <c r="Z421" s="369">
        <v>7.6027812463101085E-2</v>
      </c>
      <c r="AA421" s="369">
        <v>0.40898953014813327</v>
      </c>
      <c r="AB421" s="369">
        <v>5.3295131313519976E-2</v>
      </c>
      <c r="AC421" s="373">
        <v>-0.87965571818332644</v>
      </c>
      <c r="AD421" s="555">
        <v>0</v>
      </c>
      <c r="AE421" s="370" t="s">
        <v>1987</v>
      </c>
      <c r="AF421" s="370" t="s">
        <v>1816</v>
      </c>
      <c r="AG421" s="374" t="s">
        <v>1444</v>
      </c>
      <c r="AH421" s="374" t="s">
        <v>1802</v>
      </c>
      <c r="AI421" s="374">
        <v>1000</v>
      </c>
      <c r="AJ421" s="374">
        <v>1000</v>
      </c>
      <c r="AK421" s="374">
        <v>1000</v>
      </c>
      <c r="AL421" s="691">
        <v>0.14000000000000001</v>
      </c>
      <c r="AM421" s="691">
        <v>0</v>
      </c>
      <c r="AN421" s="369" t="s">
        <v>1817</v>
      </c>
      <c r="AO421" s="367" t="s">
        <v>1324</v>
      </c>
      <c r="AP421" s="370" t="s">
        <v>1818</v>
      </c>
      <c r="AQ421" s="376" t="s">
        <v>668</v>
      </c>
      <c r="AR421" s="369">
        <v>0</v>
      </c>
      <c r="AS421" s="369">
        <v>0</v>
      </c>
      <c r="AT421" s="369" t="s">
        <v>1421</v>
      </c>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c r="BX421"/>
      <c r="BZ421"/>
    </row>
    <row r="422" spans="2:78" ht="18.75">
      <c r="B422" s="363" t="s">
        <v>340</v>
      </c>
      <c r="C422" s="364">
        <v>398561000190</v>
      </c>
      <c r="D422" s="365" t="s">
        <v>14</v>
      </c>
      <c r="E422" s="365" t="s">
        <v>607</v>
      </c>
      <c r="F422" s="365" t="s">
        <v>1421</v>
      </c>
      <c r="G422" s="366" t="s">
        <v>1421</v>
      </c>
      <c r="H422" s="366" t="s">
        <v>34</v>
      </c>
      <c r="I422" s="366" t="s">
        <v>34</v>
      </c>
      <c r="J422" s="366" t="s">
        <v>608</v>
      </c>
      <c r="K422" s="367" t="s">
        <v>48</v>
      </c>
      <c r="L422" s="368" t="s">
        <v>1421</v>
      </c>
      <c r="M422" s="368" t="s">
        <v>34</v>
      </c>
      <c r="N422" s="367">
        <v>388211</v>
      </c>
      <c r="O422" s="367" t="s">
        <v>1321</v>
      </c>
      <c r="P422" s="371">
        <v>34725</v>
      </c>
      <c r="Q422" s="372">
        <v>70.432400999999999</v>
      </c>
      <c r="R422" s="372">
        <v>138.79821768253967</v>
      </c>
      <c r="S422" s="367">
        <v>2</v>
      </c>
      <c r="T422" s="369">
        <v>5.440007697829552E-2</v>
      </c>
      <c r="U422" s="369">
        <v>0.57264529241223494</v>
      </c>
      <c r="V422" s="369">
        <v>-4.2280856629269614E-2</v>
      </c>
      <c r="W422" s="369">
        <v>-0.37662735787445589</v>
      </c>
      <c r="X422" s="369">
        <v>0.10133245361563481</v>
      </c>
      <c r="Y422" s="369">
        <v>0.68707480080879113</v>
      </c>
      <c r="Z422" s="369">
        <v>-5.0725555801875988E-3</v>
      </c>
      <c r="AA422" s="369">
        <v>-2.7287673499722265E-2</v>
      </c>
      <c r="AB422" s="369">
        <v>0.24319867127258915</v>
      </c>
      <c r="AC422" s="373">
        <v>-0.63545838168130009</v>
      </c>
      <c r="AD422" s="555">
        <v>14172679000100</v>
      </c>
      <c r="AE422" s="370" t="s">
        <v>1843</v>
      </c>
      <c r="AF422" s="370" t="s">
        <v>1839</v>
      </c>
      <c r="AG422" s="374" t="s">
        <v>59</v>
      </c>
      <c r="AH422" s="374" t="s">
        <v>1802</v>
      </c>
      <c r="AI422" s="374">
        <v>1000</v>
      </c>
      <c r="AJ422" s="374">
        <v>100</v>
      </c>
      <c r="AK422" s="374">
        <v>1000</v>
      </c>
      <c r="AL422" s="691">
        <v>2</v>
      </c>
      <c r="AM422" s="691">
        <v>20</v>
      </c>
      <c r="AN422" s="369" t="s">
        <v>666</v>
      </c>
      <c r="AO422" s="367" t="s">
        <v>1324</v>
      </c>
      <c r="AP422" s="370" t="s">
        <v>1799</v>
      </c>
      <c r="AQ422" s="376" t="s">
        <v>659</v>
      </c>
      <c r="AR422" s="369">
        <v>6.0000000000000001E-3</v>
      </c>
      <c r="AS422" s="369">
        <v>6.0000000000000001E-3</v>
      </c>
      <c r="AT422" s="369" t="s">
        <v>1421</v>
      </c>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c r="BX422"/>
      <c r="BZ422"/>
    </row>
    <row r="423" spans="2:78" ht="18.75">
      <c r="B423" s="363" t="s">
        <v>441</v>
      </c>
      <c r="C423" s="364"/>
      <c r="D423" s="365" t="s">
        <v>11</v>
      </c>
      <c r="E423" s="365" t="s">
        <v>620</v>
      </c>
      <c r="F423" s="365" t="s">
        <v>663</v>
      </c>
      <c r="G423" s="366" t="s">
        <v>738</v>
      </c>
      <c r="H423" s="366" t="s">
        <v>34</v>
      </c>
      <c r="I423" s="366" t="s">
        <v>34</v>
      </c>
      <c r="J423" s="366" t="s">
        <v>608</v>
      </c>
      <c r="L423" s="368" t="s">
        <v>1421</v>
      </c>
      <c r="M423" s="368" t="s">
        <v>1418</v>
      </c>
      <c r="N423" s="367">
        <v>388343</v>
      </c>
      <c r="O423" s="367" t="s">
        <v>1321</v>
      </c>
      <c r="P423" s="371"/>
      <c r="S423" s="367"/>
      <c r="U423" s="369"/>
      <c r="W423" s="369"/>
      <c r="Y423" s="369"/>
      <c r="AA423" s="369"/>
      <c r="AD423" s="555">
        <v>0</v>
      </c>
      <c r="AE423" s="370"/>
      <c r="AF423" s="370"/>
      <c r="AG423" s="374" t="s">
        <v>1444</v>
      </c>
      <c r="AH423" s="374"/>
      <c r="AI423" s="374">
        <v>1000</v>
      </c>
      <c r="AJ423" s="374">
        <v>1000</v>
      </c>
      <c r="AK423" s="374">
        <v>1000</v>
      </c>
      <c r="AN423" s="369"/>
      <c r="AO423" s="367" t="s">
        <v>1324</v>
      </c>
      <c r="AP423" s="370"/>
      <c r="AR423" s="369">
        <v>0</v>
      </c>
      <c r="AS423" s="369">
        <v>0</v>
      </c>
      <c r="AT423" s="369" t="s">
        <v>1421</v>
      </c>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c r="BX423"/>
      <c r="BZ423"/>
    </row>
    <row r="424" spans="2:78" ht="18.75">
      <c r="B424" s="363" t="s">
        <v>56</v>
      </c>
      <c r="C424" s="364">
        <v>21329166000126</v>
      </c>
      <c r="D424" s="365" t="s">
        <v>14</v>
      </c>
      <c r="E424" s="365" t="s">
        <v>607</v>
      </c>
      <c r="F424" s="365" t="s">
        <v>1421</v>
      </c>
      <c r="G424" s="366" t="s">
        <v>1421</v>
      </c>
      <c r="H424" s="366" t="s">
        <v>34</v>
      </c>
      <c r="I424" s="366" t="s">
        <v>34</v>
      </c>
      <c r="J424" s="366" t="s">
        <v>611</v>
      </c>
      <c r="K424" s="367" t="s">
        <v>48</v>
      </c>
      <c r="L424" s="368" t="s">
        <v>1421</v>
      </c>
      <c r="M424" s="368" t="s">
        <v>34</v>
      </c>
      <c r="N424" s="367">
        <v>388467</v>
      </c>
      <c r="O424" s="367" t="s">
        <v>1321</v>
      </c>
      <c r="P424" s="371">
        <v>42005</v>
      </c>
      <c r="Q424" s="372">
        <v>472.61667299999999</v>
      </c>
      <c r="R424" s="372">
        <v>496.03023028571414</v>
      </c>
      <c r="S424" s="367">
        <v>2</v>
      </c>
      <c r="T424" s="369">
        <v>8.911047506637404E-3</v>
      </c>
      <c r="U424" s="369">
        <v>9.3802613683315744E-2</v>
      </c>
      <c r="V424" s="369">
        <v>-0.1684892100856521</v>
      </c>
      <c r="W424" s="369">
        <v>-1.5008599892222545</v>
      </c>
      <c r="X424" s="369">
        <v>-5.0393274353758732E-2</v>
      </c>
      <c r="Y424" s="369">
        <v>-0.34168667295912919</v>
      </c>
      <c r="Z424" s="369">
        <v>-2.5923834729829398E-2</v>
      </c>
      <c r="AA424" s="369">
        <v>-0.13945655730837425</v>
      </c>
      <c r="AB424" s="369">
        <v>0.30313667787383758</v>
      </c>
      <c r="AC424" s="373">
        <v>-0.92615314484362787</v>
      </c>
      <c r="AD424" s="555">
        <v>34507968000120</v>
      </c>
      <c r="AE424" s="370" t="s">
        <v>1988</v>
      </c>
      <c r="AF424" s="370" t="s">
        <v>1816</v>
      </c>
      <c r="AG424" s="374" t="s">
        <v>1444</v>
      </c>
      <c r="AH424" s="374" t="s">
        <v>1802</v>
      </c>
      <c r="AI424" s="374">
        <v>5000</v>
      </c>
      <c r="AJ424" s="374">
        <v>2000</v>
      </c>
      <c r="AK424" s="374">
        <v>2000</v>
      </c>
      <c r="AL424" s="691">
        <v>2</v>
      </c>
      <c r="AM424" s="691">
        <v>20</v>
      </c>
      <c r="AN424" s="369" t="s">
        <v>1852</v>
      </c>
      <c r="AO424" s="367" t="s">
        <v>1324</v>
      </c>
      <c r="AP424" s="370" t="s">
        <v>1799</v>
      </c>
      <c r="AQ424" s="376" t="s">
        <v>659</v>
      </c>
      <c r="AR424" s="369">
        <v>5.3340000000000002E-3</v>
      </c>
      <c r="AS424" s="369">
        <v>5.3340000000000002E-3</v>
      </c>
      <c r="AT424" s="369" t="s">
        <v>1421</v>
      </c>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c r="BX424"/>
      <c r="BZ424"/>
    </row>
    <row r="425" spans="2:78" ht="18.75">
      <c r="B425" s="363" t="s">
        <v>1711</v>
      </c>
      <c r="C425" s="364">
        <v>21312739000109</v>
      </c>
      <c r="D425" s="365" t="s">
        <v>14</v>
      </c>
      <c r="E425" s="365" t="s">
        <v>607</v>
      </c>
      <c r="F425" s="365" t="s">
        <v>1421</v>
      </c>
      <c r="G425" s="366" t="s">
        <v>1421</v>
      </c>
      <c r="H425" s="366" t="s">
        <v>34</v>
      </c>
      <c r="I425" s="366" t="s">
        <v>34</v>
      </c>
      <c r="J425" s="366" t="s">
        <v>608</v>
      </c>
      <c r="K425" s="367" t="s">
        <v>48</v>
      </c>
      <c r="L425" s="368" t="s">
        <v>1421</v>
      </c>
      <c r="M425" s="368" t="s">
        <v>1421</v>
      </c>
      <c r="N425" s="367">
        <v>388483</v>
      </c>
      <c r="O425" s="367" t="s">
        <v>1321</v>
      </c>
      <c r="P425" s="371">
        <v>41997</v>
      </c>
      <c r="Q425" s="372">
        <v>13.574655999999999</v>
      </c>
      <c r="R425" s="372">
        <v>19.537263527896993</v>
      </c>
      <c r="S425" s="367">
        <v>2</v>
      </c>
      <c r="T425" s="369">
        <v>9.4525764441624194E-3</v>
      </c>
      <c r="U425" s="369">
        <v>9.9503046734217948E-2</v>
      </c>
      <c r="V425" s="369">
        <v>-0.20403329360482447</v>
      </c>
      <c r="W425" s="369">
        <v>-1.8174778473057542</v>
      </c>
      <c r="X425" s="369">
        <v>-0.24042784330063793</v>
      </c>
      <c r="Y425" s="369">
        <v>-1.6301974999170967</v>
      </c>
      <c r="Z425" s="369">
        <v>-0.26855326786859834</v>
      </c>
      <c r="AA425" s="369">
        <v>-1.4446749325930002</v>
      </c>
      <c r="AB425" s="369">
        <v>0.38351638866167509</v>
      </c>
      <c r="AC425" s="373">
        <v>-0.82472374167170581</v>
      </c>
      <c r="AD425" s="555">
        <v>21293631000116</v>
      </c>
      <c r="AE425" s="370" t="s">
        <v>1838</v>
      </c>
      <c r="AF425" s="370" t="s">
        <v>1839</v>
      </c>
      <c r="AG425" s="374" t="s">
        <v>59</v>
      </c>
      <c r="AH425" s="374" t="s">
        <v>1802</v>
      </c>
      <c r="AI425" s="374">
        <v>5000</v>
      </c>
      <c r="AJ425" s="374">
        <v>1000</v>
      </c>
      <c r="AK425" s="374">
        <v>5000</v>
      </c>
      <c r="AL425" s="691">
        <v>1.86</v>
      </c>
      <c r="AM425" s="691">
        <v>20</v>
      </c>
      <c r="AN425" s="369" t="s">
        <v>666</v>
      </c>
      <c r="AO425" s="367" t="s">
        <v>1324</v>
      </c>
      <c r="AP425" s="370" t="s">
        <v>1799</v>
      </c>
      <c r="AQ425" s="376" t="s">
        <v>659</v>
      </c>
      <c r="AR425" s="369">
        <v>6.6674166666666696E-3</v>
      </c>
      <c r="AS425" s="369">
        <v>6.6674166666666696E-3</v>
      </c>
      <c r="AT425" s="369" t="s">
        <v>1421</v>
      </c>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c r="BX425"/>
      <c r="BZ425"/>
    </row>
    <row r="426" spans="2:78" ht="18.75">
      <c r="B426" s="363" t="s">
        <v>1545</v>
      </c>
      <c r="C426" s="364">
        <v>21336440000194</v>
      </c>
      <c r="D426" s="365" t="s">
        <v>11</v>
      </c>
      <c r="E426" s="365" t="s">
        <v>620</v>
      </c>
      <c r="F426" s="365" t="s">
        <v>663</v>
      </c>
      <c r="G426" s="366" t="s">
        <v>738</v>
      </c>
      <c r="H426" s="366" t="s">
        <v>34</v>
      </c>
      <c r="I426" s="366" t="s">
        <v>1421</v>
      </c>
      <c r="J426" s="366" t="s">
        <v>608</v>
      </c>
      <c r="K426" s="367" t="s">
        <v>48</v>
      </c>
      <c r="L426" s="368" t="s">
        <v>1421</v>
      </c>
      <c r="M426" s="368" t="s">
        <v>1421</v>
      </c>
      <c r="N426" s="367">
        <v>388491</v>
      </c>
      <c r="O426" s="367" t="s">
        <v>1321</v>
      </c>
      <c r="P426" s="371">
        <v>42013</v>
      </c>
      <c r="Q426" s="372">
        <v>2442.4041860000002</v>
      </c>
      <c r="R426" s="372">
        <v>1418.1686790515871</v>
      </c>
      <c r="S426" s="367">
        <v>1</v>
      </c>
      <c r="T426" s="369">
        <v>0.11674245272976824</v>
      </c>
      <c r="U426" s="369">
        <v>1.2288956136409916</v>
      </c>
      <c r="V426" s="369">
        <v>0.13672169777933552</v>
      </c>
      <c r="W426" s="369">
        <v>1.2178828884723694</v>
      </c>
      <c r="X426" s="369">
        <v>0.21885689165276756</v>
      </c>
      <c r="Y426" s="369">
        <v>1.4839377699106198</v>
      </c>
      <c r="Z426" s="369">
        <v>0.2333090543052756</v>
      </c>
      <c r="AA426" s="369">
        <v>1.2550796531983748</v>
      </c>
      <c r="AB426" s="369">
        <v>4.9202849736251384E-3</v>
      </c>
      <c r="AC426" s="373">
        <v>4.9712405817546994</v>
      </c>
      <c r="AD426" s="555">
        <v>0</v>
      </c>
      <c r="AE426" s="370" t="s">
        <v>1819</v>
      </c>
      <c r="AF426" s="370" t="s">
        <v>1816</v>
      </c>
      <c r="AG426" s="374" t="s">
        <v>1444</v>
      </c>
      <c r="AH426" s="374" t="s">
        <v>1796</v>
      </c>
      <c r="AI426" s="374">
        <v>0</v>
      </c>
      <c r="AJ426" s="374">
        <v>0</v>
      </c>
      <c r="AK426" s="374">
        <v>0</v>
      </c>
      <c r="AL426" s="691">
        <v>0</v>
      </c>
      <c r="AM426" s="691">
        <v>0</v>
      </c>
      <c r="AN426" s="369" t="s">
        <v>1798</v>
      </c>
      <c r="AO426" s="367" t="s">
        <v>1321</v>
      </c>
      <c r="AP426" s="370" t="s">
        <v>1818</v>
      </c>
      <c r="AQ426" s="376" t="s">
        <v>1798</v>
      </c>
      <c r="AR426" s="369">
        <v>0</v>
      </c>
      <c r="AS426" s="369">
        <v>0</v>
      </c>
      <c r="AT426" s="369" t="s">
        <v>1421</v>
      </c>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c r="BX426"/>
      <c r="BZ426"/>
    </row>
    <row r="427" spans="2:78" ht="18.75">
      <c r="B427" s="363" t="s">
        <v>1196</v>
      </c>
      <c r="C427" s="364"/>
      <c r="D427" s="365" t="s">
        <v>11</v>
      </c>
      <c r="E427" s="365" t="s">
        <v>620</v>
      </c>
      <c r="F427" s="365" t="s">
        <v>663</v>
      </c>
      <c r="G427" s="366" t="s">
        <v>738</v>
      </c>
      <c r="H427" s="366" t="s">
        <v>34</v>
      </c>
      <c r="I427" s="366" t="s">
        <v>1304</v>
      </c>
      <c r="J427" s="366" t="s">
        <v>608</v>
      </c>
      <c r="L427" s="368" t="s">
        <v>1421</v>
      </c>
      <c r="M427" s="368" t="s">
        <v>1418</v>
      </c>
      <c r="N427" s="367">
        <v>389651</v>
      </c>
      <c r="O427" s="367" t="s">
        <v>1321</v>
      </c>
      <c r="P427" s="371"/>
      <c r="S427" s="367"/>
      <c r="U427" s="369"/>
      <c r="W427" s="369"/>
      <c r="Y427" s="369"/>
      <c r="AA427" s="369"/>
      <c r="AD427" s="555">
        <v>0</v>
      </c>
      <c r="AE427" s="370"/>
      <c r="AF427" s="370"/>
      <c r="AG427" s="374" t="s">
        <v>1445</v>
      </c>
      <c r="AH427" s="374"/>
      <c r="AI427" s="374">
        <v>500</v>
      </c>
      <c r="AJ427" s="374">
        <v>100</v>
      </c>
      <c r="AK427" s="374">
        <v>100</v>
      </c>
      <c r="AN427" s="369"/>
      <c r="AO427" s="367" t="s">
        <v>1324</v>
      </c>
      <c r="AP427" s="370"/>
      <c r="AR427" s="369">
        <v>7.5000000000000002E-4</v>
      </c>
      <c r="AS427" s="369">
        <v>7.5000000000000002E-4</v>
      </c>
      <c r="AT427" s="369" t="s">
        <v>1421</v>
      </c>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c r="BX427"/>
      <c r="BZ427"/>
    </row>
    <row r="428" spans="2:78" ht="18.75">
      <c r="B428" s="363" t="s">
        <v>70</v>
      </c>
      <c r="C428" s="364">
        <v>21377860000119</v>
      </c>
      <c r="D428" s="365" t="s">
        <v>13</v>
      </c>
      <c r="E428" s="365" t="s">
        <v>615</v>
      </c>
      <c r="F428" s="365" t="s">
        <v>619</v>
      </c>
      <c r="G428" s="366" t="s">
        <v>34</v>
      </c>
      <c r="H428" s="366" t="s">
        <v>1338</v>
      </c>
      <c r="I428" s="366" t="s">
        <v>34</v>
      </c>
      <c r="J428" s="366" t="s">
        <v>1421</v>
      </c>
      <c r="K428" s="367" t="s">
        <v>48</v>
      </c>
      <c r="L428" s="368" t="s">
        <v>1421</v>
      </c>
      <c r="M428" s="368" t="s">
        <v>1418</v>
      </c>
      <c r="N428" s="367">
        <v>390887</v>
      </c>
      <c r="O428" s="367" t="s">
        <v>1321</v>
      </c>
      <c r="P428" s="371">
        <v>41979</v>
      </c>
      <c r="Q428" s="372">
        <v>29.007697</v>
      </c>
      <c r="R428" s="372">
        <v>28.254700051587296</v>
      </c>
      <c r="S428" s="367">
        <v>1</v>
      </c>
      <c r="T428" s="369">
        <v>-3.4744101667556149E-2</v>
      </c>
      <c r="U428" s="369">
        <v>-0.36573562693589962</v>
      </c>
      <c r="V428" s="369">
        <v>-5.6899560206630229E-2</v>
      </c>
      <c r="W428" s="369">
        <v>-0.50684713445485052</v>
      </c>
      <c r="X428" s="369">
        <v>-4.717696559076423E-2</v>
      </c>
      <c r="Y428" s="369">
        <v>-0.31987880564885762</v>
      </c>
      <c r="Z428" s="369">
        <v>-0.48772404354183807</v>
      </c>
      <c r="AA428" s="369">
        <v>-2.6236981039923473</v>
      </c>
      <c r="AB428" s="369">
        <v>0.18547294064645134</v>
      </c>
      <c r="AC428" s="373">
        <v>-0.91205400130975478</v>
      </c>
      <c r="AD428" s="555">
        <v>28971394000144</v>
      </c>
      <c r="AE428" s="370" t="s">
        <v>1987</v>
      </c>
      <c r="AF428" s="370" t="s">
        <v>1816</v>
      </c>
      <c r="AG428" s="374" t="s">
        <v>1444</v>
      </c>
      <c r="AH428" s="374" t="s">
        <v>1877</v>
      </c>
      <c r="AI428" s="374">
        <v>5000</v>
      </c>
      <c r="AJ428" s="374">
        <v>1000</v>
      </c>
      <c r="AK428" s="374">
        <v>1000</v>
      </c>
      <c r="AL428" s="691">
        <v>2</v>
      </c>
      <c r="AM428" s="691">
        <v>20</v>
      </c>
      <c r="AN428" s="369" t="s">
        <v>1803</v>
      </c>
      <c r="AO428" s="367" t="s">
        <v>1324</v>
      </c>
      <c r="AP428" s="370" t="s">
        <v>1818</v>
      </c>
      <c r="AQ428" s="376" t="s">
        <v>668</v>
      </c>
      <c r="AR428" s="369">
        <v>0</v>
      </c>
      <c r="AS428" s="369">
        <v>0</v>
      </c>
      <c r="AT428" s="369" t="s">
        <v>1421</v>
      </c>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c r="BX428"/>
      <c r="BZ428"/>
    </row>
    <row r="429" spans="2:78" ht="18.75">
      <c r="B429" s="363" t="s">
        <v>1007</v>
      </c>
      <c r="C429" s="364">
        <v>20824446000148</v>
      </c>
      <c r="D429" s="365" t="s">
        <v>11</v>
      </c>
      <c r="E429" s="365" t="s">
        <v>620</v>
      </c>
      <c r="F429" s="365" t="s">
        <v>663</v>
      </c>
      <c r="G429" s="366" t="s">
        <v>738</v>
      </c>
      <c r="H429" s="366" t="s">
        <v>34</v>
      </c>
      <c r="I429" s="366" t="s">
        <v>1421</v>
      </c>
      <c r="J429" s="366" t="s">
        <v>608</v>
      </c>
      <c r="K429" s="367" t="s">
        <v>48</v>
      </c>
      <c r="L429" s="368" t="s">
        <v>1339</v>
      </c>
      <c r="M429" s="368" t="s">
        <v>1418</v>
      </c>
      <c r="N429" s="367">
        <v>391573</v>
      </c>
      <c r="O429" s="367" t="s">
        <v>1321</v>
      </c>
      <c r="P429" s="371">
        <v>41994</v>
      </c>
      <c r="Q429" s="372">
        <v>582.28732300000001</v>
      </c>
      <c r="R429" s="372">
        <v>440.27662300000014</v>
      </c>
      <c r="S429" s="367">
        <v>1</v>
      </c>
      <c r="T429" s="369">
        <v>0.10945132346374065</v>
      </c>
      <c r="U429" s="369">
        <v>1.1521451551402508</v>
      </c>
      <c r="V429" s="369">
        <v>0.12831862651559578</v>
      </c>
      <c r="W429" s="369">
        <v>1.1430304190476566</v>
      </c>
      <c r="X429" s="369">
        <v>0.20765985158771705</v>
      </c>
      <c r="Y429" s="369">
        <v>1.4080173337833766</v>
      </c>
      <c r="Z429" s="369">
        <v>0.22102748042632725</v>
      </c>
      <c r="AA429" s="369">
        <v>1.1890112636512136</v>
      </c>
      <c r="AB429" s="369">
        <v>1.872507499274773E-3</v>
      </c>
      <c r="AC429" s="373">
        <v>8.5750519435368133</v>
      </c>
      <c r="AD429" s="555">
        <v>20833920000106</v>
      </c>
      <c r="AE429" s="370" t="s">
        <v>1989</v>
      </c>
      <c r="AF429" s="370" t="s">
        <v>1795</v>
      </c>
      <c r="AG429" s="374" t="s">
        <v>1445</v>
      </c>
      <c r="AH429" s="374" t="s">
        <v>1802</v>
      </c>
      <c r="AI429" s="374">
        <v>100000</v>
      </c>
      <c r="AJ429" s="374">
        <v>50000</v>
      </c>
      <c r="AK429" s="374">
        <v>100000</v>
      </c>
      <c r="AL429" s="691">
        <v>0.6</v>
      </c>
      <c r="AM429" s="691">
        <v>20</v>
      </c>
      <c r="AN429" s="369" t="s">
        <v>1817</v>
      </c>
      <c r="AO429" s="367" t="s">
        <v>1324</v>
      </c>
      <c r="AP429" s="370" t="s">
        <v>1804</v>
      </c>
      <c r="AQ429" s="376" t="s">
        <v>675</v>
      </c>
      <c r="AR429" s="369">
        <v>0</v>
      </c>
      <c r="AS429" s="369">
        <v>0</v>
      </c>
      <c r="AT429" s="369" t="s">
        <v>1421</v>
      </c>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c r="BX429"/>
      <c r="BZ429"/>
    </row>
    <row r="430" spans="2:78" ht="18.75">
      <c r="B430" s="363" t="s">
        <v>1599</v>
      </c>
      <c r="C430" s="364">
        <v>21595870000120</v>
      </c>
      <c r="D430" s="365" t="s">
        <v>13</v>
      </c>
      <c r="E430" s="365" t="s">
        <v>615</v>
      </c>
      <c r="F430" s="365" t="s">
        <v>619</v>
      </c>
      <c r="G430" s="366" t="s">
        <v>1421</v>
      </c>
      <c r="H430" s="366" t="s">
        <v>34</v>
      </c>
      <c r="I430" s="366" t="s">
        <v>1421</v>
      </c>
      <c r="J430" s="366" t="s">
        <v>611</v>
      </c>
      <c r="K430" s="367" t="s">
        <v>48</v>
      </c>
      <c r="L430" s="368" t="s">
        <v>1421</v>
      </c>
      <c r="M430" s="368" t="s">
        <v>1421</v>
      </c>
      <c r="N430" s="367">
        <v>392111</v>
      </c>
      <c r="O430" s="367" t="s">
        <v>1321</v>
      </c>
      <c r="P430" s="371">
        <v>42097</v>
      </c>
      <c r="Q430" s="372">
        <v>21.105340000000002</v>
      </c>
      <c r="R430" s="372">
        <v>21.403576760751122</v>
      </c>
      <c r="S430" s="367">
        <v>2</v>
      </c>
      <c r="T430" s="369">
        <v>9.0792109501734997E-2</v>
      </c>
      <c r="U430" s="369">
        <v>0.95572795080948636</v>
      </c>
      <c r="V430" s="369">
        <v>9.5765471934899704E-2</v>
      </c>
      <c r="W430" s="369">
        <v>0.85305501226465319</v>
      </c>
      <c r="X430" s="369">
        <v>0.12350670810710995</v>
      </c>
      <c r="Y430" s="369">
        <v>0.83742516679916934</v>
      </c>
      <c r="Z430" s="369">
        <v>0.231314877652536</v>
      </c>
      <c r="AA430" s="369">
        <v>1.2443520346359942</v>
      </c>
      <c r="AB430" s="369">
        <v>5.7814781627693074E-2</v>
      </c>
      <c r="AC430" s="373">
        <v>-0.28533023986812056</v>
      </c>
      <c r="AD430" s="555">
        <v>21862646000158</v>
      </c>
      <c r="AE430" s="370" t="s">
        <v>1800</v>
      </c>
      <c r="AF430" s="370" t="s">
        <v>1801</v>
      </c>
      <c r="AG430" s="374" t="s">
        <v>1577</v>
      </c>
      <c r="AH430" s="374" t="s">
        <v>1877</v>
      </c>
      <c r="AI430" s="374">
        <v>500000</v>
      </c>
      <c r="AJ430" s="374">
        <v>100000</v>
      </c>
      <c r="AK430" s="374">
        <v>500000</v>
      </c>
      <c r="AL430" s="691">
        <v>0</v>
      </c>
      <c r="AM430" s="691">
        <v>0</v>
      </c>
      <c r="AN430" s="369" t="s">
        <v>1803</v>
      </c>
      <c r="AO430" s="367" t="s">
        <v>1324</v>
      </c>
      <c r="AP430" s="370" t="s">
        <v>1818</v>
      </c>
      <c r="AQ430" s="376" t="s">
        <v>1798</v>
      </c>
      <c r="AR430" s="369">
        <v>0</v>
      </c>
      <c r="AS430" s="369">
        <v>0</v>
      </c>
      <c r="AT430" s="369" t="s">
        <v>1421</v>
      </c>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c r="BX430"/>
      <c r="BZ430"/>
    </row>
    <row r="431" spans="2:78" ht="18.75">
      <c r="B431" s="363" t="s">
        <v>1138</v>
      </c>
      <c r="C431" s="364">
        <v>21625026000103</v>
      </c>
      <c r="D431" s="365" t="s">
        <v>11</v>
      </c>
      <c r="E431" s="365" t="s">
        <v>621</v>
      </c>
      <c r="F431" s="365" t="s">
        <v>663</v>
      </c>
      <c r="G431" s="366" t="s">
        <v>865</v>
      </c>
      <c r="H431" s="366" t="s">
        <v>34</v>
      </c>
      <c r="I431" s="366" t="s">
        <v>1421</v>
      </c>
      <c r="J431" s="366" t="s">
        <v>608</v>
      </c>
      <c r="K431" s="367" t="s">
        <v>48</v>
      </c>
      <c r="L431" s="368" t="s">
        <v>1421</v>
      </c>
      <c r="M431" s="368" t="s">
        <v>34</v>
      </c>
      <c r="N431" s="367">
        <v>392979</v>
      </c>
      <c r="O431" s="367" t="s">
        <v>1321</v>
      </c>
      <c r="P431" s="371">
        <v>42113</v>
      </c>
      <c r="Q431" s="372">
        <v>29.94849</v>
      </c>
      <c r="R431" s="372">
        <v>50.240175253968246</v>
      </c>
      <c r="S431" s="367">
        <v>1</v>
      </c>
      <c r="T431" s="369">
        <v>6.0184324633058006E-2</v>
      </c>
      <c r="U431" s="369">
        <v>0.63353348179784552</v>
      </c>
      <c r="V431" s="369">
        <v>6.8652595064103705E-2</v>
      </c>
      <c r="W431" s="369">
        <v>0.61154024661644968</v>
      </c>
      <c r="X431" s="369">
        <v>0.11002580076391499</v>
      </c>
      <c r="Y431" s="369">
        <v>0.74601919174323394</v>
      </c>
      <c r="Z431" s="369">
        <v>0.11374045336923189</v>
      </c>
      <c r="AA431" s="369">
        <v>0.61186364667397108</v>
      </c>
      <c r="AB431" s="369">
        <v>5.8812756402910241E-2</v>
      </c>
      <c r="AC431" s="373">
        <v>-0.74149189814866001</v>
      </c>
      <c r="AD431" s="555">
        <v>0</v>
      </c>
      <c r="AE431" s="370" t="s">
        <v>1843</v>
      </c>
      <c r="AF431" s="370" t="s">
        <v>1839</v>
      </c>
      <c r="AG431" s="374" t="s">
        <v>59</v>
      </c>
      <c r="AH431" s="374" t="s">
        <v>1802</v>
      </c>
      <c r="AI431" s="374">
        <v>20000</v>
      </c>
      <c r="AJ431" s="374">
        <v>100</v>
      </c>
      <c r="AK431" s="374">
        <v>1000</v>
      </c>
      <c r="AL431" s="691">
        <v>0.5</v>
      </c>
      <c r="AM431" s="691">
        <v>20</v>
      </c>
      <c r="AN431" s="369" t="s">
        <v>1990</v>
      </c>
      <c r="AO431" s="367" t="s">
        <v>1324</v>
      </c>
      <c r="AP431" s="370" t="s">
        <v>1804</v>
      </c>
      <c r="AQ431" s="376" t="s">
        <v>669</v>
      </c>
      <c r="AR431" s="369">
        <v>1.33333333333333E-3</v>
      </c>
      <c r="AS431" s="369">
        <v>1.33333333333333E-3</v>
      </c>
      <c r="AT431" s="369" t="s">
        <v>1421</v>
      </c>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c r="BX431"/>
      <c r="BZ431"/>
    </row>
    <row r="432" spans="2:78" ht="18.75">
      <c r="B432" s="363" t="s">
        <v>249</v>
      </c>
      <c r="C432" s="364">
        <v>21946695000179</v>
      </c>
      <c r="D432" s="365" t="s">
        <v>11</v>
      </c>
      <c r="E432" s="365" t="s">
        <v>620</v>
      </c>
      <c r="F432" s="365" t="s">
        <v>663</v>
      </c>
      <c r="G432" s="366" t="s">
        <v>738</v>
      </c>
      <c r="H432" s="366" t="s">
        <v>34</v>
      </c>
      <c r="I432" s="366" t="s">
        <v>1421</v>
      </c>
      <c r="J432" s="366" t="s">
        <v>608</v>
      </c>
      <c r="K432" s="367" t="s">
        <v>48</v>
      </c>
      <c r="L432" s="368" t="s">
        <v>1339</v>
      </c>
      <c r="M432" s="368" t="s">
        <v>34</v>
      </c>
      <c r="N432" s="367">
        <v>393185</v>
      </c>
      <c r="O432" s="367" t="s">
        <v>1321</v>
      </c>
      <c r="P432" s="371">
        <v>42120</v>
      </c>
      <c r="Q432" s="372">
        <v>328.91886499999998</v>
      </c>
      <c r="R432" s="372">
        <v>339.87091057142857</v>
      </c>
      <c r="S432" s="367">
        <v>1</v>
      </c>
      <c r="T432" s="369">
        <v>0.10291591000765599</v>
      </c>
      <c r="U432" s="369">
        <v>1.0833497791504774</v>
      </c>
      <c r="V432" s="369">
        <v>0.11829496420631491</v>
      </c>
      <c r="W432" s="369">
        <v>1.0537421275432508</v>
      </c>
      <c r="X432" s="369">
        <v>0.21459743282338994</v>
      </c>
      <c r="Y432" s="369">
        <v>1.4550569254987331</v>
      </c>
      <c r="Z432" s="369">
        <v>0.18110794380183526</v>
      </c>
      <c r="AA432" s="369">
        <v>0.97426521218871664</v>
      </c>
      <c r="AB432" s="369">
        <v>6.4980476728424266E-3</v>
      </c>
      <c r="AC432" s="373">
        <v>0.92846144956388899</v>
      </c>
      <c r="AD432" s="555">
        <v>21762085000115</v>
      </c>
      <c r="AE432" s="370" t="s">
        <v>1989</v>
      </c>
      <c r="AF432" s="370" t="s">
        <v>1795</v>
      </c>
      <c r="AG432" s="374" t="s">
        <v>1445</v>
      </c>
      <c r="AH432" s="374" t="s">
        <v>1802</v>
      </c>
      <c r="AI432" s="374">
        <v>100000</v>
      </c>
      <c r="AJ432" s="374">
        <v>50000</v>
      </c>
      <c r="AK432" s="374">
        <v>100000</v>
      </c>
      <c r="AL432" s="691">
        <v>0.85</v>
      </c>
      <c r="AM432" s="691">
        <v>20</v>
      </c>
      <c r="AN432" s="369" t="s">
        <v>1803</v>
      </c>
      <c r="AO432" s="367" t="s">
        <v>1324</v>
      </c>
      <c r="AP432" s="370" t="s">
        <v>1818</v>
      </c>
      <c r="AQ432" s="376" t="s">
        <v>671</v>
      </c>
      <c r="AR432" s="369">
        <v>1.66656666666667E-3</v>
      </c>
      <c r="AS432" s="369">
        <v>1.66656666666667E-3</v>
      </c>
      <c r="AT432" s="369" t="s">
        <v>1421</v>
      </c>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c r="BX432"/>
      <c r="BZ432"/>
    </row>
    <row r="433" spans="2:78" ht="18.75">
      <c r="B433" s="363" t="s">
        <v>763</v>
      </c>
      <c r="C433" s="364">
        <v>21689246000192</v>
      </c>
      <c r="D433" s="365" t="s">
        <v>14</v>
      </c>
      <c r="E433" s="365" t="s">
        <v>607</v>
      </c>
      <c r="F433" s="365" t="s">
        <v>1317</v>
      </c>
      <c r="G433" s="366" t="s">
        <v>1421</v>
      </c>
      <c r="H433" s="366" t="s">
        <v>34</v>
      </c>
      <c r="I433" s="366" t="s">
        <v>34</v>
      </c>
      <c r="J433" s="366" t="s">
        <v>611</v>
      </c>
      <c r="K433" s="367" t="s">
        <v>1421</v>
      </c>
      <c r="L433" s="368" t="s">
        <v>1421</v>
      </c>
      <c r="M433" s="368" t="s">
        <v>34</v>
      </c>
      <c r="N433" s="367">
        <v>393959</v>
      </c>
      <c r="O433" s="367" t="s">
        <v>1321</v>
      </c>
      <c r="P433" s="371">
        <v>42082</v>
      </c>
      <c r="Q433" s="372">
        <v>115.945196</v>
      </c>
      <c r="R433" s="372">
        <v>130.1453856133333</v>
      </c>
      <c r="S433" s="367">
        <v>0</v>
      </c>
      <c r="T433" s="369">
        <v>1.1645076425190144</v>
      </c>
      <c r="U433" s="369">
        <v>12.258251394251563</v>
      </c>
      <c r="V433" s="369">
        <v>1.1645076425190144</v>
      </c>
      <c r="W433" s="369">
        <v>10.373144529028531</v>
      </c>
      <c r="X433" s="369">
        <v>1.1645076425190144</v>
      </c>
      <c r="Y433" s="369">
        <v>7.8958302890695711</v>
      </c>
      <c r="Z433" s="369">
        <v>1.1645076425190144</v>
      </c>
      <c r="AA433" s="369">
        <v>6.2644368966805795</v>
      </c>
      <c r="AB433" s="369">
        <v>2.2626199622500107</v>
      </c>
      <c r="AC433" s="373">
        <v>0.46505638712211317</v>
      </c>
      <c r="AD433" s="555">
        <v>39466384000178</v>
      </c>
      <c r="AE433" s="370" t="s">
        <v>1991</v>
      </c>
      <c r="AF433" s="370" t="s">
        <v>1816</v>
      </c>
      <c r="AG433" s="374" t="s">
        <v>1444</v>
      </c>
      <c r="AH433" s="374" t="s">
        <v>1796</v>
      </c>
      <c r="AI433" s="374">
        <v>1000</v>
      </c>
      <c r="AJ433" s="374">
        <v>100</v>
      </c>
      <c r="AK433" s="374">
        <v>1000</v>
      </c>
      <c r="AL433" s="691">
        <v>2</v>
      </c>
      <c r="AM433" s="691">
        <v>20</v>
      </c>
      <c r="AN433" s="369" t="s">
        <v>1798</v>
      </c>
      <c r="AO433" s="367" t="s">
        <v>1324</v>
      </c>
      <c r="AP433" s="370" t="s">
        <v>1799</v>
      </c>
      <c r="AQ433" s="376" t="s">
        <v>1421</v>
      </c>
      <c r="AR433" s="369">
        <v>6.6666666666666697E-3</v>
      </c>
      <c r="AS433" s="369">
        <v>6.6666666666666697E-3</v>
      </c>
      <c r="AT433" s="369" t="s">
        <v>1421</v>
      </c>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c r="BX433"/>
      <c r="BZ433"/>
    </row>
    <row r="434" spans="2:78" ht="18.75">
      <c r="B434" s="363" t="s">
        <v>204</v>
      </c>
      <c r="C434" s="364">
        <v>21917184000129</v>
      </c>
      <c r="D434" s="365" t="s">
        <v>14</v>
      </c>
      <c r="E434" s="365" t="s">
        <v>607</v>
      </c>
      <c r="F434" s="365" t="s">
        <v>689</v>
      </c>
      <c r="G434" s="366" t="s">
        <v>1421</v>
      </c>
      <c r="H434" s="366" t="s">
        <v>34</v>
      </c>
      <c r="I434" s="366" t="s">
        <v>34</v>
      </c>
      <c r="J434" s="366" t="s">
        <v>608</v>
      </c>
      <c r="K434" s="367" t="s">
        <v>48</v>
      </c>
      <c r="L434" s="368" t="s">
        <v>1339</v>
      </c>
      <c r="M434" s="368" t="s">
        <v>34</v>
      </c>
      <c r="N434" s="367">
        <v>394181</v>
      </c>
      <c r="O434" s="367" t="s">
        <v>1321</v>
      </c>
      <c r="P434" s="371">
        <v>42036</v>
      </c>
      <c r="Q434" s="372">
        <v>811.88056900000004</v>
      </c>
      <c r="R434" s="372">
        <v>678.32562167729066</v>
      </c>
      <c r="S434" s="367">
        <v>2</v>
      </c>
      <c r="T434" s="369">
        <v>0.2497114824817106</v>
      </c>
      <c r="U434" s="369">
        <v>2.6286011499852155</v>
      </c>
      <c r="V434" s="369">
        <v>1.9889257101121771E-2</v>
      </c>
      <c r="W434" s="369">
        <v>0.17716855686636201</v>
      </c>
      <c r="X434" s="369">
        <v>6.9109704430456276E-2</v>
      </c>
      <c r="Y434" s="369">
        <v>0.46859159836019043</v>
      </c>
      <c r="Z434" s="369">
        <v>0.41993763598848188</v>
      </c>
      <c r="AA434" s="369">
        <v>2.2590429853259724</v>
      </c>
      <c r="AB434" s="369">
        <v>0.27710267620319173</v>
      </c>
      <c r="AC434" s="373">
        <v>-0.33335123864266253</v>
      </c>
      <c r="AD434" s="555">
        <v>21917206000150</v>
      </c>
      <c r="AE434" s="370" t="s">
        <v>1992</v>
      </c>
      <c r="AF434" s="370" t="s">
        <v>1795</v>
      </c>
      <c r="AG434" s="374" t="s">
        <v>1445</v>
      </c>
      <c r="AH434" s="374" t="s">
        <v>1802</v>
      </c>
      <c r="AI434" s="374">
        <v>10000</v>
      </c>
      <c r="AJ434" s="374">
        <v>5000</v>
      </c>
      <c r="AK434" s="374">
        <v>5000</v>
      </c>
      <c r="AL434" s="691">
        <v>3</v>
      </c>
      <c r="AM434" s="691">
        <v>20</v>
      </c>
      <c r="AN434" s="369" t="s">
        <v>666</v>
      </c>
      <c r="AO434" s="367" t="s">
        <v>1324</v>
      </c>
      <c r="AP434" s="370" t="s">
        <v>1799</v>
      </c>
      <c r="AQ434" s="376" t="s">
        <v>670</v>
      </c>
      <c r="AR434" s="369">
        <v>4.4999999999999997E-3</v>
      </c>
      <c r="AS434" s="369">
        <v>4.4999999999999997E-3</v>
      </c>
      <c r="AT434" s="369" t="s">
        <v>1421</v>
      </c>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c r="BX434"/>
      <c r="BZ434"/>
    </row>
    <row r="435" spans="2:78" ht="18.75">
      <c r="B435" s="363" t="s">
        <v>1148</v>
      </c>
      <c r="C435" s="364">
        <v>21732619000160</v>
      </c>
      <c r="D435" s="365" t="s">
        <v>11</v>
      </c>
      <c r="E435" s="365" t="s">
        <v>620</v>
      </c>
      <c r="F435" s="365" t="s">
        <v>1421</v>
      </c>
      <c r="G435" s="366" t="s">
        <v>1421</v>
      </c>
      <c r="H435" s="366" t="s">
        <v>34</v>
      </c>
      <c r="I435" s="366" t="s">
        <v>34</v>
      </c>
      <c r="J435" s="366" t="s">
        <v>700</v>
      </c>
      <c r="K435" s="367" t="s">
        <v>48</v>
      </c>
      <c r="L435" s="368" t="s">
        <v>1421</v>
      </c>
      <c r="M435" s="368" t="s">
        <v>34</v>
      </c>
      <c r="N435" s="367">
        <v>395102</v>
      </c>
      <c r="O435" s="367" t="s">
        <v>1321</v>
      </c>
      <c r="P435" s="371">
        <v>42118</v>
      </c>
      <c r="Q435" s="372">
        <v>36102960</v>
      </c>
      <c r="R435" s="372">
        <v>456367.5135648055</v>
      </c>
      <c r="S435" s="367">
        <v>2</v>
      </c>
      <c r="T435" s="369">
        <v>-2.4128734287174547E-2</v>
      </c>
      <c r="U435" s="369">
        <v>-0.25399239980724586</v>
      </c>
      <c r="V435" s="369">
        <v>-4.3278793380927327E-2</v>
      </c>
      <c r="W435" s="369">
        <v>-0.38551673032492972</v>
      </c>
      <c r="X435" s="369">
        <v>0.1409131424079193</v>
      </c>
      <c r="Y435" s="369">
        <v>0.95544779383812062</v>
      </c>
      <c r="Z435" s="369">
        <v>0.1256698074559599</v>
      </c>
      <c r="AA435" s="369">
        <v>0.67603727951747217</v>
      </c>
      <c r="AB435" s="369">
        <v>3.8399803177783028E-2</v>
      </c>
      <c r="AC435" s="373">
        <v>-4.0505564600281811</v>
      </c>
      <c r="AD435" s="555">
        <v>0</v>
      </c>
      <c r="AE435" s="370" t="s">
        <v>1993</v>
      </c>
      <c r="AF435" s="370" t="s">
        <v>1816</v>
      </c>
      <c r="AG435" s="374" t="s">
        <v>1444</v>
      </c>
      <c r="AH435" s="374" t="s">
        <v>1796</v>
      </c>
      <c r="AI435" s="374">
        <v>500</v>
      </c>
      <c r="AJ435" s="374">
        <v>500</v>
      </c>
      <c r="AK435" s="374">
        <v>500</v>
      </c>
      <c r="AL435" s="691">
        <v>1</v>
      </c>
      <c r="AM435" s="691">
        <v>20</v>
      </c>
      <c r="AN435" s="369" t="s">
        <v>1798</v>
      </c>
      <c r="AO435" s="367" t="s">
        <v>1324</v>
      </c>
      <c r="AP435" s="370" t="s">
        <v>1818</v>
      </c>
      <c r="AQ435" s="376" t="s">
        <v>679</v>
      </c>
      <c r="AR435" s="369">
        <v>3.1113333333333301E-3</v>
      </c>
      <c r="AS435" s="369">
        <v>3.1113333333333301E-3</v>
      </c>
      <c r="AT435" s="369" t="s">
        <v>1421</v>
      </c>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c r="BX435"/>
      <c r="BZ435"/>
    </row>
    <row r="436" spans="2:78" ht="18.75">
      <c r="B436" s="363" t="s">
        <v>293</v>
      </c>
      <c r="C436" s="364">
        <v>20658576000158</v>
      </c>
      <c r="D436" s="365" t="s">
        <v>14</v>
      </c>
      <c r="E436" s="365" t="s">
        <v>607</v>
      </c>
      <c r="F436" s="365" t="s">
        <v>1421</v>
      </c>
      <c r="G436" s="366" t="s">
        <v>1421</v>
      </c>
      <c r="H436" s="366" t="s">
        <v>34</v>
      </c>
      <c r="I436" s="366" t="s">
        <v>34</v>
      </c>
      <c r="J436" s="366" t="s">
        <v>608</v>
      </c>
      <c r="K436" s="367" t="s">
        <v>48</v>
      </c>
      <c r="L436" s="368" t="s">
        <v>1421</v>
      </c>
      <c r="M436" s="368" t="s">
        <v>34</v>
      </c>
      <c r="N436" s="367">
        <v>395511</v>
      </c>
      <c r="O436" s="367" t="s">
        <v>1321</v>
      </c>
      <c r="P436" s="371">
        <v>41857</v>
      </c>
      <c r="Q436" s="372">
        <v>935.87209399999995</v>
      </c>
      <c r="R436" s="372">
        <v>1134.1063270876498</v>
      </c>
      <c r="S436" s="367">
        <v>2</v>
      </c>
      <c r="T436" s="369">
        <v>6.8056861634118615E-2</v>
      </c>
      <c r="U436" s="369">
        <v>0.71640415962422355</v>
      </c>
      <c r="V436" s="369">
        <v>-2.0155559849448945E-2</v>
      </c>
      <c r="W436" s="369">
        <v>-0.17954071553326417</v>
      </c>
      <c r="X436" s="369">
        <v>3.5960895418201133E-3</v>
      </c>
      <c r="Y436" s="369">
        <v>2.4382933773700793E-2</v>
      </c>
      <c r="Z436" s="369">
        <v>5.7238249471072589E-2</v>
      </c>
      <c r="AA436" s="369">
        <v>0.30791159181434058</v>
      </c>
      <c r="AB436" s="369">
        <v>0.27661846842731858</v>
      </c>
      <c r="AC436" s="373">
        <v>-0.47870027640216634</v>
      </c>
      <c r="AD436" s="555">
        <v>26491395000166</v>
      </c>
      <c r="AE436" s="370" t="s">
        <v>1994</v>
      </c>
      <c r="AF436" s="370" t="s">
        <v>1839</v>
      </c>
      <c r="AG436" s="374" t="s">
        <v>59</v>
      </c>
      <c r="AH436" s="374" t="s">
        <v>1802</v>
      </c>
      <c r="AI436" s="374">
        <v>1000</v>
      </c>
      <c r="AJ436" s="374">
        <v>500</v>
      </c>
      <c r="AK436" s="374">
        <v>1000</v>
      </c>
      <c r="AL436" s="691">
        <v>2</v>
      </c>
      <c r="AM436" s="691">
        <v>20</v>
      </c>
      <c r="AN436" s="369" t="s">
        <v>666</v>
      </c>
      <c r="AO436" s="367" t="s">
        <v>1324</v>
      </c>
      <c r="AP436" s="370" t="s">
        <v>1799</v>
      </c>
      <c r="AQ436" s="376" t="s">
        <v>659</v>
      </c>
      <c r="AR436" s="369">
        <v>4.9333333333333304E-3</v>
      </c>
      <c r="AS436" s="369">
        <v>4.9333333333333304E-3</v>
      </c>
      <c r="AT436" s="369" t="s">
        <v>1421</v>
      </c>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c r="BX436"/>
      <c r="BZ436"/>
    </row>
    <row r="437" spans="2:78" ht="18.75">
      <c r="B437" s="363" t="s">
        <v>306</v>
      </c>
      <c r="C437" s="364">
        <v>17759778000181</v>
      </c>
      <c r="D437" s="365" t="s">
        <v>14</v>
      </c>
      <c r="E437" s="365" t="s">
        <v>607</v>
      </c>
      <c r="F437" s="365" t="s">
        <v>1421</v>
      </c>
      <c r="G437" s="366" t="s">
        <v>1421</v>
      </c>
      <c r="H437" s="366" t="s">
        <v>34</v>
      </c>
      <c r="I437" s="366" t="s">
        <v>34</v>
      </c>
      <c r="J437" s="366" t="s">
        <v>608</v>
      </c>
      <c r="K437" s="367" t="s">
        <v>48</v>
      </c>
      <c r="L437" s="368" t="s">
        <v>1421</v>
      </c>
      <c r="M437" s="368" t="s">
        <v>34</v>
      </c>
      <c r="N437" s="367">
        <v>395951</v>
      </c>
      <c r="O437" s="367" t="s">
        <v>1321</v>
      </c>
      <c r="P437" s="371">
        <v>41388</v>
      </c>
      <c r="Q437" s="372">
        <v>58.560177000000003</v>
      </c>
      <c r="R437" s="372">
        <v>72.510624317460284</v>
      </c>
      <c r="S437" s="367">
        <v>5</v>
      </c>
      <c r="T437" s="369">
        <v>6.6986557495682275E-2</v>
      </c>
      <c r="U437" s="369">
        <v>0.70513754640657234</v>
      </c>
      <c r="V437" s="369">
        <v>1.7612778348538471E-2</v>
      </c>
      <c r="W437" s="369">
        <v>0.15689025017639663</v>
      </c>
      <c r="X437" s="369">
        <v>0.11503913091096263</v>
      </c>
      <c r="Y437" s="369">
        <v>0.78001158696576511</v>
      </c>
      <c r="Z437" s="369">
        <v>0.16965690566019087</v>
      </c>
      <c r="AA437" s="369">
        <v>0.91266466684180836</v>
      </c>
      <c r="AB437" s="369">
        <v>0.17228382018134689</v>
      </c>
      <c r="AC437" s="373">
        <v>-0.54937833974476447</v>
      </c>
      <c r="AD437" s="555">
        <v>0</v>
      </c>
      <c r="AE437" s="370" t="s">
        <v>1995</v>
      </c>
      <c r="AF437" s="370" t="s">
        <v>1816</v>
      </c>
      <c r="AG437" s="374" t="s">
        <v>1444</v>
      </c>
      <c r="AH437" s="374" t="s">
        <v>1802</v>
      </c>
      <c r="AI437" s="374">
        <v>1000</v>
      </c>
      <c r="AJ437" s="374">
        <v>1000</v>
      </c>
      <c r="AK437" s="374">
        <v>100</v>
      </c>
      <c r="AL437" s="691">
        <v>2</v>
      </c>
      <c r="AM437" s="691">
        <v>20</v>
      </c>
      <c r="AN437" s="369" t="s">
        <v>1798</v>
      </c>
      <c r="AO437" s="367" t="s">
        <v>1324</v>
      </c>
      <c r="AP437" s="370" t="s">
        <v>1799</v>
      </c>
      <c r="AQ437" s="376" t="s">
        <v>659</v>
      </c>
      <c r="AR437" s="369">
        <v>6.0000000000000001E-3</v>
      </c>
      <c r="AS437" s="369">
        <v>6.0000000000000001E-3</v>
      </c>
      <c r="AT437" s="369" t="s">
        <v>1421</v>
      </c>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c r="BX437"/>
      <c r="BZ437"/>
    </row>
    <row r="438" spans="2:78" ht="18.75">
      <c r="B438" s="363" t="s">
        <v>543</v>
      </c>
      <c r="C438" s="364">
        <v>22187946000141</v>
      </c>
      <c r="D438" s="365" t="s">
        <v>13</v>
      </c>
      <c r="E438" s="365" t="s">
        <v>615</v>
      </c>
      <c r="F438" s="365" t="s">
        <v>619</v>
      </c>
      <c r="G438" s="366" t="s">
        <v>34</v>
      </c>
      <c r="H438" s="366" t="s">
        <v>1338</v>
      </c>
      <c r="I438" s="366" t="s">
        <v>34</v>
      </c>
      <c r="J438" s="366" t="s">
        <v>611</v>
      </c>
      <c r="K438" s="367" t="s">
        <v>48</v>
      </c>
      <c r="L438" s="368" t="s">
        <v>1421</v>
      </c>
      <c r="M438" s="368" t="s">
        <v>1418</v>
      </c>
      <c r="N438" s="367">
        <v>396052</v>
      </c>
      <c r="O438" s="367" t="s">
        <v>1324</v>
      </c>
      <c r="P438" s="371">
        <v>42147</v>
      </c>
      <c r="Q438" s="372">
        <v>1299.6788819999999</v>
      </c>
      <c r="R438" s="372">
        <v>1302.4398642976198</v>
      </c>
      <c r="S438" s="367">
        <v>1</v>
      </c>
      <c r="T438" s="369">
        <v>0.12955106908982184</v>
      </c>
      <c r="U438" s="369">
        <v>1.3637261923518536</v>
      </c>
      <c r="V438" s="369">
        <v>9.3871721953735499E-2</v>
      </c>
      <c r="W438" s="369">
        <v>0.83618595830639153</v>
      </c>
      <c r="X438" s="369">
        <v>0.1617695147343825</v>
      </c>
      <c r="Y438" s="369">
        <v>1.096862388575494</v>
      </c>
      <c r="Z438" s="369">
        <v>0.1904721124623987</v>
      </c>
      <c r="AA438" s="369">
        <v>1.0246395004476412</v>
      </c>
      <c r="AB438" s="369">
        <v>8.2923200268680552E-2</v>
      </c>
      <c r="AC438" s="373">
        <v>-0.22177213893495448</v>
      </c>
      <c r="AD438" s="555">
        <v>7455507000189</v>
      </c>
      <c r="AE438" s="370" t="s">
        <v>1821</v>
      </c>
      <c r="AF438" s="370" t="s">
        <v>1839</v>
      </c>
      <c r="AG438" s="374" t="s">
        <v>59</v>
      </c>
      <c r="AH438" s="374" t="s">
        <v>1802</v>
      </c>
      <c r="AI438" s="374">
        <v>5000</v>
      </c>
      <c r="AJ438" s="374">
        <v>2000</v>
      </c>
      <c r="AK438" s="374">
        <v>5000</v>
      </c>
      <c r="AL438" s="691">
        <v>0</v>
      </c>
      <c r="AM438" s="691">
        <v>0</v>
      </c>
      <c r="AN438" s="369" t="s">
        <v>1803</v>
      </c>
      <c r="AO438" s="367" t="s">
        <v>1324</v>
      </c>
      <c r="AP438" s="370" t="s">
        <v>1818</v>
      </c>
      <c r="AQ438" s="376" t="s">
        <v>664</v>
      </c>
      <c r="AR438" s="369">
        <v>0</v>
      </c>
      <c r="AS438" s="369">
        <v>0</v>
      </c>
      <c r="AT438" s="369" t="s">
        <v>1421</v>
      </c>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c r="BX438"/>
      <c r="BZ438"/>
    </row>
    <row r="439" spans="2:78" ht="18.75">
      <c r="B439" s="363" t="s">
        <v>65</v>
      </c>
      <c r="C439" s="364">
        <v>21983042000160</v>
      </c>
      <c r="D439" s="365" t="s">
        <v>13</v>
      </c>
      <c r="E439" s="365" t="s">
        <v>615</v>
      </c>
      <c r="F439" s="365" t="s">
        <v>619</v>
      </c>
      <c r="G439" s="366" t="s">
        <v>34</v>
      </c>
      <c r="H439" s="366" t="s">
        <v>1337</v>
      </c>
      <c r="I439" s="366" t="s">
        <v>34</v>
      </c>
      <c r="J439" s="366" t="s">
        <v>611</v>
      </c>
      <c r="K439" s="367" t="s">
        <v>48</v>
      </c>
      <c r="L439" s="368" t="s">
        <v>1339</v>
      </c>
      <c r="M439" s="368" t="s">
        <v>34</v>
      </c>
      <c r="N439" s="367">
        <v>396729</v>
      </c>
      <c r="O439" s="367" t="s">
        <v>1321</v>
      </c>
      <c r="P439" s="371">
        <v>42155</v>
      </c>
      <c r="Q439" s="372">
        <v>655.44671000000005</v>
      </c>
      <c r="R439" s="372">
        <v>715.33437241666718</v>
      </c>
      <c r="S439" s="367">
        <v>1</v>
      </c>
      <c r="T439" s="369">
        <v>8.6123798553269681E-2</v>
      </c>
      <c r="U439" s="369">
        <v>0.90658672828471421</v>
      </c>
      <c r="V439" s="369">
        <v>0.10385025417619831</v>
      </c>
      <c r="W439" s="369">
        <v>0.92507224221885187</v>
      </c>
      <c r="X439" s="369">
        <v>0.13904220170214332</v>
      </c>
      <c r="Y439" s="369">
        <v>0.94276206318738509</v>
      </c>
      <c r="Z439" s="369">
        <v>0.18560958918732617</v>
      </c>
      <c r="AA439" s="369">
        <v>0.99848168996780573</v>
      </c>
      <c r="AB439" s="369">
        <v>2.3820473843264422E-2</v>
      </c>
      <c r="AC439" s="373">
        <v>-0.35312157616178347</v>
      </c>
      <c r="AD439" s="555">
        <v>21983079000198</v>
      </c>
      <c r="AE439" s="370" t="s">
        <v>1958</v>
      </c>
      <c r="AF439" s="370" t="s">
        <v>1795</v>
      </c>
      <c r="AG439" s="374" t="s">
        <v>1445</v>
      </c>
      <c r="AH439" s="374" t="s">
        <v>1802</v>
      </c>
      <c r="AI439" s="374">
        <v>50000</v>
      </c>
      <c r="AJ439" s="374">
        <v>5000</v>
      </c>
      <c r="AK439" s="374">
        <v>25000</v>
      </c>
      <c r="AL439" s="691">
        <v>1.9</v>
      </c>
      <c r="AM439" s="691">
        <v>20</v>
      </c>
      <c r="AN439" s="369" t="s">
        <v>1803</v>
      </c>
      <c r="AO439" s="367" t="s">
        <v>1324</v>
      </c>
      <c r="AP439" s="370" t="s">
        <v>1818</v>
      </c>
      <c r="AQ439" s="376" t="s">
        <v>671</v>
      </c>
      <c r="AR439" s="369">
        <v>3.8E-3</v>
      </c>
      <c r="AS439" s="369">
        <v>3.8E-3</v>
      </c>
      <c r="AT439" s="369" t="s">
        <v>1421</v>
      </c>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c r="BX439"/>
      <c r="BZ439"/>
    </row>
    <row r="440" spans="2:78" ht="18.75">
      <c r="B440" s="363" t="s">
        <v>1184</v>
      </c>
      <c r="C440" s="364">
        <v>19366052000104</v>
      </c>
      <c r="D440" s="365" t="s">
        <v>13</v>
      </c>
      <c r="E440" s="365" t="s">
        <v>616</v>
      </c>
      <c r="F440" s="365" t="s">
        <v>617</v>
      </c>
      <c r="G440" s="366" t="s">
        <v>34</v>
      </c>
      <c r="H440" s="366" t="s">
        <v>1337</v>
      </c>
      <c r="I440" s="366" t="s">
        <v>34</v>
      </c>
      <c r="J440" s="366" t="s">
        <v>608</v>
      </c>
      <c r="K440" s="367" t="s">
        <v>48</v>
      </c>
      <c r="L440" s="368" t="s">
        <v>1339</v>
      </c>
      <c r="M440" s="368" t="s">
        <v>34</v>
      </c>
      <c r="N440" s="367">
        <v>396941</v>
      </c>
      <c r="O440" s="367" t="s">
        <v>1324</v>
      </c>
      <c r="P440" s="371">
        <v>42148</v>
      </c>
      <c r="Q440" s="372">
        <v>1492.706539</v>
      </c>
      <c r="R440" s="372">
        <v>1465.892025753968</v>
      </c>
      <c r="S440" s="367">
        <v>1</v>
      </c>
      <c r="T440" s="369">
        <v>0.12430856209914132</v>
      </c>
      <c r="U440" s="369">
        <v>1.3085406647679643</v>
      </c>
      <c r="V440" s="369">
        <v>0.13583632866006057</v>
      </c>
      <c r="W440" s="369">
        <v>1.2099962405016345</v>
      </c>
      <c r="X440" s="369">
        <v>0.20846762787319362</v>
      </c>
      <c r="Y440" s="369">
        <v>1.4134943819613184</v>
      </c>
      <c r="Z440" s="369">
        <v>0.44598411048075404</v>
      </c>
      <c r="AA440" s="369">
        <v>2.3991592798698917</v>
      </c>
      <c r="AB440" s="369">
        <v>2.8974055682187368E-2</v>
      </c>
      <c r="AC440" s="373">
        <v>0.81364347035135032</v>
      </c>
      <c r="AD440" s="555">
        <v>32318967000102</v>
      </c>
      <c r="AE440" s="370" t="s">
        <v>1847</v>
      </c>
      <c r="AF440" s="370" t="s">
        <v>1795</v>
      </c>
      <c r="AG440" s="374" t="s">
        <v>1445</v>
      </c>
      <c r="AH440" s="374" t="s">
        <v>1802</v>
      </c>
      <c r="AI440" s="374">
        <v>50000</v>
      </c>
      <c r="AJ440" s="374">
        <v>5000</v>
      </c>
      <c r="AK440" s="374">
        <v>5000</v>
      </c>
      <c r="AL440" s="691">
        <v>2</v>
      </c>
      <c r="AM440" s="691">
        <v>25</v>
      </c>
      <c r="AN440" s="369" t="s">
        <v>1803</v>
      </c>
      <c r="AO440" s="367" t="s">
        <v>1324</v>
      </c>
      <c r="AP440" s="370" t="s">
        <v>1818</v>
      </c>
      <c r="AQ440" s="376" t="s">
        <v>668</v>
      </c>
      <c r="AR440" s="369">
        <v>3.8899999999999998E-3</v>
      </c>
      <c r="AS440" s="369">
        <v>3.8899999999999998E-3</v>
      </c>
      <c r="AT440" s="369" t="s">
        <v>1421</v>
      </c>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c r="BX440"/>
      <c r="BZ440"/>
    </row>
    <row r="441" spans="2:78" ht="18.75">
      <c r="B441" s="363" t="s">
        <v>1692</v>
      </c>
      <c r="C441" s="364">
        <v>21940710000171</v>
      </c>
      <c r="D441" s="365" t="s">
        <v>13</v>
      </c>
      <c r="E441" s="365" t="s">
        <v>616</v>
      </c>
      <c r="F441" s="365" t="s">
        <v>617</v>
      </c>
      <c r="G441" s="366" t="s">
        <v>34</v>
      </c>
      <c r="H441" s="366" t="s">
        <v>1337</v>
      </c>
      <c r="I441" s="366" t="s">
        <v>34</v>
      </c>
      <c r="J441" s="366" t="s">
        <v>608</v>
      </c>
      <c r="K441" s="367" t="s">
        <v>48</v>
      </c>
      <c r="L441" s="368" t="s">
        <v>1421</v>
      </c>
      <c r="M441" s="368" t="s">
        <v>1421</v>
      </c>
      <c r="N441" s="367">
        <v>397520</v>
      </c>
      <c r="O441" s="367" t="s">
        <v>1321</v>
      </c>
      <c r="P441" s="371">
        <v>42165</v>
      </c>
      <c r="Q441" s="372">
        <v>356.50474200000002</v>
      </c>
      <c r="R441" s="372">
        <v>329.54196930645151</v>
      </c>
      <c r="S441" s="367">
        <v>1</v>
      </c>
      <c r="T441" s="369">
        <v>0.12402945966830448</v>
      </c>
      <c r="U441" s="369">
        <v>1.3056026782429948</v>
      </c>
      <c r="V441" s="369">
        <v>0.1354439991178471</v>
      </c>
      <c r="W441" s="369">
        <v>1.2065014664908909</v>
      </c>
      <c r="X441" s="369">
        <v>0.20762739328131774</v>
      </c>
      <c r="Y441" s="369">
        <v>1.4077972534082532</v>
      </c>
      <c r="Z441" s="369">
        <v>0.44388007947642771</v>
      </c>
      <c r="AA441" s="369">
        <v>2.3878407028387008</v>
      </c>
      <c r="AB441" s="369">
        <v>2.9326303371836792E-2</v>
      </c>
      <c r="AC441" s="373">
        <v>0.79049245925272427</v>
      </c>
      <c r="AD441" s="555">
        <v>19366052000104</v>
      </c>
      <c r="AE441" s="370" t="s">
        <v>1889</v>
      </c>
      <c r="AF441" s="370" t="s">
        <v>1890</v>
      </c>
      <c r="AG441" s="374" t="s">
        <v>1448</v>
      </c>
      <c r="AH441" s="374" t="s">
        <v>1802</v>
      </c>
      <c r="AI441" s="374">
        <v>50000</v>
      </c>
      <c r="AJ441" s="374">
        <v>5000</v>
      </c>
      <c r="AK441" s="374">
        <v>5000</v>
      </c>
      <c r="AL441" s="691">
        <v>0</v>
      </c>
      <c r="AM441" s="691">
        <v>0</v>
      </c>
      <c r="AN441" s="369" t="s">
        <v>1803</v>
      </c>
      <c r="AO441" s="367" t="s">
        <v>1324</v>
      </c>
      <c r="AP441" s="370" t="s">
        <v>1818</v>
      </c>
      <c r="AQ441" s="376" t="s">
        <v>1798</v>
      </c>
      <c r="AR441" s="369">
        <v>0</v>
      </c>
      <c r="AS441" s="369">
        <v>0</v>
      </c>
      <c r="AT441" s="369" t="s">
        <v>1421</v>
      </c>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c r="BX441"/>
      <c r="BZ441"/>
    </row>
    <row r="442" spans="2:78" ht="18.75">
      <c r="B442" s="363" t="s">
        <v>1032</v>
      </c>
      <c r="C442" s="364">
        <v>21624757000126</v>
      </c>
      <c r="D442" s="365" t="s">
        <v>13</v>
      </c>
      <c r="E442" s="365" t="s">
        <v>615</v>
      </c>
      <c r="F442" s="365" t="s">
        <v>619</v>
      </c>
      <c r="G442" s="366" t="s">
        <v>34</v>
      </c>
      <c r="H442" s="366" t="s">
        <v>1337</v>
      </c>
      <c r="I442" s="366" t="s">
        <v>34</v>
      </c>
      <c r="J442" s="366" t="s">
        <v>611</v>
      </c>
      <c r="K442" s="367" t="s">
        <v>48</v>
      </c>
      <c r="L442" s="368" t="s">
        <v>1421</v>
      </c>
      <c r="M442" s="368" t="s">
        <v>34</v>
      </c>
      <c r="N442" s="367">
        <v>397679</v>
      </c>
      <c r="O442" s="367" t="s">
        <v>1321</v>
      </c>
      <c r="P442" s="371">
        <v>42088</v>
      </c>
      <c r="Q442" s="372">
        <v>3284.9016040000001</v>
      </c>
      <c r="R442" s="372">
        <v>3457.0992534103593</v>
      </c>
      <c r="S442" s="367">
        <v>1</v>
      </c>
      <c r="T442" s="369">
        <v>0.12304731777764633</v>
      </c>
      <c r="U442" s="369">
        <v>1.2952641095973911</v>
      </c>
      <c r="V442" s="369">
        <v>0.12446943894777762</v>
      </c>
      <c r="W442" s="369">
        <v>1.1087428132798263</v>
      </c>
      <c r="X442" s="369">
        <v>0.20174270186736387</v>
      </c>
      <c r="Y442" s="369">
        <v>1.3678966782539208</v>
      </c>
      <c r="Z442" s="369">
        <v>0.21504282336108549</v>
      </c>
      <c r="AA442" s="369">
        <v>1.1568169652502323</v>
      </c>
      <c r="AB442" s="369">
        <v>2.1392684005134634E-2</v>
      </c>
      <c r="AC442" s="373">
        <v>0.57064655843068512</v>
      </c>
      <c r="AD442" s="555">
        <v>0</v>
      </c>
      <c r="AE442" s="370" t="s">
        <v>1996</v>
      </c>
      <c r="AF442" s="370" t="s">
        <v>1839</v>
      </c>
      <c r="AG442" s="374" t="s">
        <v>59</v>
      </c>
      <c r="AH442" s="374" t="s">
        <v>1802</v>
      </c>
      <c r="AI442" s="374">
        <v>1</v>
      </c>
      <c r="AJ442" s="374">
        <v>1</v>
      </c>
      <c r="AK442" s="374">
        <v>1</v>
      </c>
      <c r="AL442" s="691">
        <v>2.0499999999999998</v>
      </c>
      <c r="AM442" s="691">
        <v>20</v>
      </c>
      <c r="AN442" s="369" t="s">
        <v>1803</v>
      </c>
      <c r="AO442" s="367" t="s">
        <v>1324</v>
      </c>
      <c r="AP442" s="370" t="s">
        <v>1818</v>
      </c>
      <c r="AQ442" s="376" t="s">
        <v>664</v>
      </c>
      <c r="AR442" s="369">
        <v>4.6666666666666697E-3</v>
      </c>
      <c r="AS442" s="369">
        <v>4.6666666666666697E-3</v>
      </c>
      <c r="AT442" s="369" t="s">
        <v>1421</v>
      </c>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c r="BX442"/>
      <c r="BZ442"/>
    </row>
    <row r="443" spans="2:78" ht="18.75">
      <c r="B443" s="363" t="s">
        <v>53</v>
      </c>
      <c r="C443" s="364">
        <v>21646715000196</v>
      </c>
      <c r="D443" s="365" t="s">
        <v>13</v>
      </c>
      <c r="E443" s="365" t="s">
        <v>615</v>
      </c>
      <c r="F443" s="365" t="s">
        <v>619</v>
      </c>
      <c r="G443" s="366" t="s">
        <v>34</v>
      </c>
      <c r="H443" s="366" t="s">
        <v>1338</v>
      </c>
      <c r="I443" s="366" t="s">
        <v>34</v>
      </c>
      <c r="J443" s="366" t="s">
        <v>611</v>
      </c>
      <c r="K443" s="367" t="s">
        <v>48</v>
      </c>
      <c r="L443" s="368" t="s">
        <v>1421</v>
      </c>
      <c r="M443" s="368" t="s">
        <v>34</v>
      </c>
      <c r="N443" s="367">
        <v>397806</v>
      </c>
      <c r="O443" s="367" t="s">
        <v>1321</v>
      </c>
      <c r="P443" s="371">
        <v>42036</v>
      </c>
      <c r="Q443" s="372">
        <v>861.86814500000003</v>
      </c>
      <c r="R443" s="372">
        <v>933.42843882142813</v>
      </c>
      <c r="S443" s="367">
        <v>1</v>
      </c>
      <c r="T443" s="369">
        <v>0.26211504142181918</v>
      </c>
      <c r="U443" s="369">
        <v>2.7591678703052027</v>
      </c>
      <c r="V443" s="369">
        <v>9.1767155291210711E-2</v>
      </c>
      <c r="W443" s="369">
        <v>0.81743900176936013</v>
      </c>
      <c r="X443" s="369">
        <v>0.84760067201817035</v>
      </c>
      <c r="Y443" s="369">
        <v>5.7470735397492385</v>
      </c>
      <c r="Z443" s="369">
        <v>1.3932858415604916</v>
      </c>
      <c r="AA443" s="369">
        <v>7.4951429383613348</v>
      </c>
      <c r="AB443" s="369">
        <v>0.27385054317660856</v>
      </c>
      <c r="AC443" s="373">
        <v>-7.4838712809214725E-2</v>
      </c>
      <c r="AD443" s="555">
        <v>31301673000105</v>
      </c>
      <c r="AE443" s="370" t="s">
        <v>1988</v>
      </c>
      <c r="AF443" s="370" t="s">
        <v>1816</v>
      </c>
      <c r="AG443" s="374" t="s">
        <v>1444</v>
      </c>
      <c r="AH443" s="374" t="s">
        <v>1796</v>
      </c>
      <c r="AI443" s="374">
        <v>5000</v>
      </c>
      <c r="AJ443" s="374">
        <v>2000</v>
      </c>
      <c r="AK443" s="374">
        <v>2000</v>
      </c>
      <c r="AL443" s="691">
        <v>2</v>
      </c>
      <c r="AM443" s="691">
        <v>20</v>
      </c>
      <c r="AN443" s="369" t="s">
        <v>1803</v>
      </c>
      <c r="AO443" s="367" t="s">
        <v>1324</v>
      </c>
      <c r="AP443" s="370" t="s">
        <v>1818</v>
      </c>
      <c r="AQ443" s="376" t="s">
        <v>668</v>
      </c>
      <c r="AR443" s="369">
        <v>5.3333333333333297E-3</v>
      </c>
      <c r="AS443" s="369">
        <v>5.3333333333333297E-3</v>
      </c>
      <c r="AT443" s="369" t="s">
        <v>1421</v>
      </c>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c r="BX443"/>
      <c r="BZ443"/>
    </row>
    <row r="444" spans="2:78" ht="18.75">
      <c r="B444" s="363" t="s">
        <v>774</v>
      </c>
      <c r="C444" s="364">
        <v>17414721000140</v>
      </c>
      <c r="D444" s="365" t="s">
        <v>13</v>
      </c>
      <c r="E444" s="365" t="s">
        <v>615</v>
      </c>
      <c r="F444" s="365" t="s">
        <v>619</v>
      </c>
      <c r="G444" s="366" t="s">
        <v>34</v>
      </c>
      <c r="H444" s="366" t="s">
        <v>1338</v>
      </c>
      <c r="I444" s="366" t="s">
        <v>34</v>
      </c>
      <c r="J444" s="366" t="s">
        <v>611</v>
      </c>
      <c r="K444" s="367" t="s">
        <v>48</v>
      </c>
      <c r="L444" s="368" t="s">
        <v>715</v>
      </c>
      <c r="M444" s="368" t="s">
        <v>34</v>
      </c>
      <c r="N444" s="367">
        <v>398322</v>
      </c>
      <c r="O444" s="367" t="s">
        <v>1324</v>
      </c>
      <c r="P444" s="371">
        <v>42187</v>
      </c>
      <c r="Q444" s="372">
        <v>503.24751099999997</v>
      </c>
      <c r="R444" s="372">
        <v>899.57251129365102</v>
      </c>
      <c r="S444" s="367">
        <v>1</v>
      </c>
      <c r="T444" s="369">
        <v>2.2778977110152976E-2</v>
      </c>
      <c r="U444" s="369">
        <v>0.23978410937358688</v>
      </c>
      <c r="V444" s="369">
        <v>4.2436118096154996E-2</v>
      </c>
      <c r="W444" s="369">
        <v>0.37801038841627971</v>
      </c>
      <c r="X444" s="369">
        <v>0.14339660426172296</v>
      </c>
      <c r="Y444" s="369">
        <v>0.97228666428520016</v>
      </c>
      <c r="Z444" s="369">
        <v>0.29849237150306962</v>
      </c>
      <c r="AA444" s="369">
        <v>1.6057315187529859</v>
      </c>
      <c r="AB444" s="369">
        <v>9.1719285500763789E-2</v>
      </c>
      <c r="AC444" s="373">
        <v>-0.76129746287563382</v>
      </c>
      <c r="AD444" s="555">
        <v>19736757000176</v>
      </c>
      <c r="AE444" s="370" t="s">
        <v>1826</v>
      </c>
      <c r="AF444" s="370" t="s">
        <v>1795</v>
      </c>
      <c r="AG444" s="374" t="s">
        <v>1445</v>
      </c>
      <c r="AH444" s="374" t="s">
        <v>1802</v>
      </c>
      <c r="AI444" s="374">
        <v>1000</v>
      </c>
      <c r="AJ444" s="374">
        <v>1000</v>
      </c>
      <c r="AK444" s="374">
        <v>1000</v>
      </c>
      <c r="AL444" s="691">
        <v>2.5</v>
      </c>
      <c r="AM444" s="691">
        <v>20</v>
      </c>
      <c r="AN444" s="369" t="s">
        <v>1803</v>
      </c>
      <c r="AO444" s="367" t="s">
        <v>1324</v>
      </c>
      <c r="AP444" s="370" t="s">
        <v>1818</v>
      </c>
      <c r="AQ444" s="376" t="s">
        <v>664</v>
      </c>
      <c r="AR444" s="369">
        <v>4.6666666666666697E-3</v>
      </c>
      <c r="AS444" s="369">
        <v>4.6666666666666697E-3</v>
      </c>
      <c r="AT444" s="369" t="s">
        <v>1421</v>
      </c>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c r="BX444"/>
      <c r="BZ444"/>
    </row>
    <row r="445" spans="2:78" ht="18.75">
      <c r="B445" s="363" t="s">
        <v>842</v>
      </c>
      <c r="C445" s="364">
        <v>22232878000195</v>
      </c>
      <c r="D445" s="365" t="s">
        <v>11</v>
      </c>
      <c r="E445" s="365" t="s">
        <v>620</v>
      </c>
      <c r="F445" s="365" t="s">
        <v>663</v>
      </c>
      <c r="G445" s="366" t="s">
        <v>738</v>
      </c>
      <c r="H445" s="366" t="s">
        <v>34</v>
      </c>
      <c r="I445" s="366" t="s">
        <v>1421</v>
      </c>
      <c r="J445" s="366" t="s">
        <v>608</v>
      </c>
      <c r="K445" s="367" t="s">
        <v>48</v>
      </c>
      <c r="L445" s="368" t="s">
        <v>1421</v>
      </c>
      <c r="M445" s="368" t="s">
        <v>34</v>
      </c>
      <c r="N445" s="367">
        <v>400513</v>
      </c>
      <c r="O445" s="367" t="s">
        <v>1321</v>
      </c>
      <c r="P445" s="371">
        <v>42186</v>
      </c>
      <c r="Q445" s="372">
        <v>984.67760499999997</v>
      </c>
      <c r="R445" s="372">
        <v>793.26498059523817</v>
      </c>
      <c r="S445" s="367">
        <v>1</v>
      </c>
      <c r="T445" s="369">
        <v>0.11459700647962334</v>
      </c>
      <c r="U445" s="369">
        <v>1.206311460023725</v>
      </c>
      <c r="V445" s="369">
        <v>0.13693167402858686</v>
      </c>
      <c r="W445" s="369">
        <v>1.2197533046908802</v>
      </c>
      <c r="X445" s="369">
        <v>0.22162186206261447</v>
      </c>
      <c r="Y445" s="369">
        <v>1.5026853816164776</v>
      </c>
      <c r="Z445" s="369">
        <v>0.21287492886588089</v>
      </c>
      <c r="AA445" s="369">
        <v>1.1451548363229429</v>
      </c>
      <c r="AB445" s="369">
        <v>5.3733059478637468E-3</v>
      </c>
      <c r="AC445" s="373">
        <v>4.5911952200939599</v>
      </c>
      <c r="AD445" s="555">
        <v>0</v>
      </c>
      <c r="AE445" s="370" t="s">
        <v>1819</v>
      </c>
      <c r="AF445" s="370" t="s">
        <v>1816</v>
      </c>
      <c r="AG445" s="374" t="s">
        <v>1444</v>
      </c>
      <c r="AH445" s="374" t="s">
        <v>1802</v>
      </c>
      <c r="AI445" s="374">
        <v>0</v>
      </c>
      <c r="AJ445" s="374">
        <v>0</v>
      </c>
      <c r="AK445" s="374">
        <v>0</v>
      </c>
      <c r="AL445" s="691">
        <v>0.3</v>
      </c>
      <c r="AM445" s="691">
        <v>20</v>
      </c>
      <c r="AN445" s="369" t="s">
        <v>1798</v>
      </c>
      <c r="AO445" s="367" t="s">
        <v>1324</v>
      </c>
      <c r="AP445" s="370" t="s">
        <v>1804</v>
      </c>
      <c r="AQ445" s="376" t="s">
        <v>675</v>
      </c>
      <c r="AR445" s="369">
        <v>1.0499999999999999E-3</v>
      </c>
      <c r="AS445" s="369">
        <v>1.0499999999999999E-3</v>
      </c>
      <c r="AT445" s="369" t="s">
        <v>1421</v>
      </c>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c r="BX445"/>
      <c r="BZ445"/>
    </row>
    <row r="446" spans="2:78" ht="18.75">
      <c r="B446" s="363" t="s">
        <v>463</v>
      </c>
      <c r="C446" s="364">
        <v>22232929000189</v>
      </c>
      <c r="D446" s="365" t="s">
        <v>13</v>
      </c>
      <c r="E446" s="365" t="s">
        <v>616</v>
      </c>
      <c r="F446" s="365" t="s">
        <v>617</v>
      </c>
      <c r="G446" s="366" t="s">
        <v>34</v>
      </c>
      <c r="H446" s="366" t="s">
        <v>1337</v>
      </c>
      <c r="I446" s="366" t="s">
        <v>34</v>
      </c>
      <c r="J446" s="366" t="s">
        <v>608</v>
      </c>
      <c r="K446" s="367" t="s">
        <v>48</v>
      </c>
      <c r="L446" s="368" t="s">
        <v>1421</v>
      </c>
      <c r="M446" s="368" t="s">
        <v>1418</v>
      </c>
      <c r="N446" s="367">
        <v>400531</v>
      </c>
      <c r="O446" s="367" t="s">
        <v>1321</v>
      </c>
      <c r="P446" s="371">
        <v>42193</v>
      </c>
      <c r="Q446" s="372">
        <v>100.53374700000001</v>
      </c>
      <c r="R446" s="372">
        <v>100.1353530992064</v>
      </c>
      <c r="S446" s="367">
        <v>1</v>
      </c>
      <c r="T446" s="369">
        <v>0.11161976674041796</v>
      </c>
      <c r="U446" s="369">
        <v>1.1749713881756867</v>
      </c>
      <c r="V446" s="369">
        <v>0.12644219319819028</v>
      </c>
      <c r="W446" s="369">
        <v>1.1263156176244329</v>
      </c>
      <c r="X446" s="369">
        <v>0.18718105901131099</v>
      </c>
      <c r="Y446" s="369">
        <v>1.2691628816489247</v>
      </c>
      <c r="Z446" s="369">
        <v>0.33908281034227472</v>
      </c>
      <c r="AA446" s="369">
        <v>1.8240866702629692</v>
      </c>
      <c r="AB446" s="369">
        <v>2.2632909459984571E-2</v>
      </c>
      <c r="AC446" s="373">
        <v>0.62653967571465585</v>
      </c>
      <c r="AD446" s="555">
        <v>0</v>
      </c>
      <c r="AE446" s="370" t="s">
        <v>1997</v>
      </c>
      <c r="AF446" s="370" t="s">
        <v>1839</v>
      </c>
      <c r="AG446" s="374" t="s">
        <v>59</v>
      </c>
      <c r="AH446" s="374" t="s">
        <v>1802</v>
      </c>
      <c r="AI446" s="374">
        <v>5000</v>
      </c>
      <c r="AJ446" s="374">
        <v>0</v>
      </c>
      <c r="AK446" s="374">
        <v>1000</v>
      </c>
      <c r="AL446" s="691">
        <v>0</v>
      </c>
      <c r="AM446" s="691">
        <v>0</v>
      </c>
      <c r="AN446" s="369" t="s">
        <v>1803</v>
      </c>
      <c r="AO446" s="367" t="s">
        <v>1324</v>
      </c>
      <c r="AP446" s="370" t="s">
        <v>1818</v>
      </c>
      <c r="AQ446" s="376" t="s">
        <v>668</v>
      </c>
      <c r="AR446" s="369">
        <v>3.0000000000000001E-3</v>
      </c>
      <c r="AS446" s="369">
        <v>3.0000000000000001E-3</v>
      </c>
      <c r="AT446" s="369" t="s">
        <v>1421</v>
      </c>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c r="BX446"/>
      <c r="BZ446"/>
    </row>
    <row r="447" spans="2:78" ht="18.75">
      <c r="B447" s="363" t="s">
        <v>396</v>
      </c>
      <c r="C447" s="364">
        <v>22232927000190</v>
      </c>
      <c r="D447" s="365" t="s">
        <v>14</v>
      </c>
      <c r="E447" s="365" t="s">
        <v>607</v>
      </c>
      <c r="F447" s="365" t="s">
        <v>1421</v>
      </c>
      <c r="G447" s="366" t="s">
        <v>1421</v>
      </c>
      <c r="H447" s="366" t="s">
        <v>34</v>
      </c>
      <c r="I447" s="366" t="s">
        <v>34</v>
      </c>
      <c r="J447" s="366" t="s">
        <v>608</v>
      </c>
      <c r="K447" s="367" t="s">
        <v>48</v>
      </c>
      <c r="L447" s="368" t="s">
        <v>1339</v>
      </c>
      <c r="M447" s="368" t="s">
        <v>34</v>
      </c>
      <c r="N447" s="367">
        <v>401463</v>
      </c>
      <c r="O447" s="367" t="s">
        <v>1324</v>
      </c>
      <c r="P447" s="371">
        <v>42222</v>
      </c>
      <c r="Q447" s="372">
        <v>457.71824299999997</v>
      </c>
      <c r="R447" s="372">
        <v>454.07488138709675</v>
      </c>
      <c r="S447" s="367">
        <v>2</v>
      </c>
      <c r="T447" s="369">
        <v>0.25968968372629653</v>
      </c>
      <c r="U447" s="369">
        <v>2.7336372140285401</v>
      </c>
      <c r="V447" s="369">
        <v>0.21651941179268919</v>
      </c>
      <c r="W447" s="369">
        <v>1.9287010834960119</v>
      </c>
      <c r="X447" s="369">
        <v>0.67165973054264883</v>
      </c>
      <c r="Y447" s="369">
        <v>4.5541231768089139</v>
      </c>
      <c r="Z447" s="369">
        <v>0.96767063054504554</v>
      </c>
      <c r="AA447" s="369">
        <v>5.2055575940297567</v>
      </c>
      <c r="AB447" s="369">
        <v>0.19682990527123767</v>
      </c>
      <c r="AC447" s="373">
        <v>0.52968391263698766</v>
      </c>
      <c r="AD447" s="555">
        <v>27389566000103</v>
      </c>
      <c r="AE447" s="370" t="s">
        <v>1998</v>
      </c>
      <c r="AF447" s="370" t="s">
        <v>1816</v>
      </c>
      <c r="AG447" s="374" t="s">
        <v>1444</v>
      </c>
      <c r="AH447" s="374" t="s">
        <v>1802</v>
      </c>
      <c r="AI447" s="374">
        <v>1000</v>
      </c>
      <c r="AJ447" s="374">
        <v>1000</v>
      </c>
      <c r="AK447" s="374">
        <v>1000</v>
      </c>
      <c r="AL447" s="691">
        <v>1.5</v>
      </c>
      <c r="AM447" s="691">
        <v>20</v>
      </c>
      <c r="AN447" s="369" t="s">
        <v>1817</v>
      </c>
      <c r="AO447" s="367" t="s">
        <v>1324</v>
      </c>
      <c r="AP447" s="370" t="s">
        <v>1799</v>
      </c>
      <c r="AQ447" s="376" t="s">
        <v>659</v>
      </c>
      <c r="AR447" s="369">
        <v>3.7499999999999999E-3</v>
      </c>
      <c r="AS447" s="369">
        <v>3.7499999999999999E-3</v>
      </c>
      <c r="AT447" s="369" t="s">
        <v>1421</v>
      </c>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c r="BX447"/>
      <c r="BZ447"/>
    </row>
    <row r="448" spans="2:78" ht="18.75">
      <c r="B448" s="363" t="s">
        <v>354</v>
      </c>
      <c r="C448" s="364">
        <v>22504083000199</v>
      </c>
      <c r="D448" s="365" t="s">
        <v>13</v>
      </c>
      <c r="E448" s="365" t="s">
        <v>615</v>
      </c>
      <c r="F448" s="365" t="s">
        <v>619</v>
      </c>
      <c r="G448" s="366" t="s">
        <v>34</v>
      </c>
      <c r="H448" s="366" t="s">
        <v>1337</v>
      </c>
      <c r="I448" s="366" t="s">
        <v>34</v>
      </c>
      <c r="J448" s="366" t="s">
        <v>1421</v>
      </c>
      <c r="K448" s="367" t="s">
        <v>48</v>
      </c>
      <c r="L448" s="368" t="s">
        <v>1421</v>
      </c>
      <c r="M448" s="368" t="s">
        <v>34</v>
      </c>
      <c r="N448" s="367">
        <v>402346</v>
      </c>
      <c r="O448" s="367" t="s">
        <v>1321</v>
      </c>
      <c r="P448" s="371">
        <v>42249</v>
      </c>
      <c r="Q448" s="372">
        <v>7.2442289999999998</v>
      </c>
      <c r="R448" s="372">
        <v>7.0912290714285744</v>
      </c>
      <c r="S448" s="367">
        <v>1</v>
      </c>
      <c r="T448" s="369">
        <v>0.10078052477763855</v>
      </c>
      <c r="U448" s="369">
        <v>1.0608715333946124</v>
      </c>
      <c r="V448" s="369">
        <v>0.10279598168232362</v>
      </c>
      <c r="W448" s="369">
        <v>0.91568104498438385</v>
      </c>
      <c r="X448" s="369">
        <v>0.13950406777286384</v>
      </c>
      <c r="Y448" s="369">
        <v>0.94589370095216607</v>
      </c>
      <c r="Z448" s="369">
        <v>0.12277414473952475</v>
      </c>
      <c r="AA448" s="369">
        <v>0.66046014142163301</v>
      </c>
      <c r="AB448" s="369">
        <v>1.9909365963750942E-2</v>
      </c>
      <c r="AC448" s="373">
        <v>-0.47544436018520958</v>
      </c>
      <c r="AD448" s="555">
        <v>22504056000116</v>
      </c>
      <c r="AE448" s="370" t="s">
        <v>1855</v>
      </c>
      <c r="AF448" s="370" t="s">
        <v>1841</v>
      </c>
      <c r="AG448" s="374" t="s">
        <v>719</v>
      </c>
      <c r="AH448" s="374" t="s">
        <v>1802</v>
      </c>
      <c r="AI448" s="374">
        <v>50000</v>
      </c>
      <c r="AJ448" s="374">
        <v>10000</v>
      </c>
      <c r="AK448" s="374">
        <v>50000</v>
      </c>
      <c r="AL448" s="691">
        <v>2.5</v>
      </c>
      <c r="AM448" s="691">
        <v>20</v>
      </c>
      <c r="AN448" s="369" t="s">
        <v>1803</v>
      </c>
      <c r="AO448" s="367" t="s">
        <v>1324</v>
      </c>
      <c r="AP448" s="370" t="s">
        <v>1818</v>
      </c>
      <c r="AQ448" s="376" t="s">
        <v>668</v>
      </c>
      <c r="AR448" s="369">
        <v>6.0000000000000001E-3</v>
      </c>
      <c r="AS448" s="369">
        <v>6.0000000000000001E-3</v>
      </c>
      <c r="AT448" s="369" t="s">
        <v>1421</v>
      </c>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c r="BX448"/>
      <c r="BZ448"/>
    </row>
    <row r="449" spans="2:78" ht="18.75">
      <c r="B449" s="363" t="s">
        <v>981</v>
      </c>
      <c r="C449" s="364">
        <v>22504092000180</v>
      </c>
      <c r="D449" s="365" t="s">
        <v>13</v>
      </c>
      <c r="E449" s="365" t="s">
        <v>615</v>
      </c>
      <c r="F449" s="365" t="s">
        <v>619</v>
      </c>
      <c r="G449" s="366" t="s">
        <v>34</v>
      </c>
      <c r="H449" s="366" t="s">
        <v>1337</v>
      </c>
      <c r="I449" s="366" t="s">
        <v>34</v>
      </c>
      <c r="J449" s="366" t="s">
        <v>1421</v>
      </c>
      <c r="K449" s="367" t="s">
        <v>48</v>
      </c>
      <c r="L449" s="368" t="s">
        <v>1421</v>
      </c>
      <c r="M449" s="368" t="s">
        <v>1418</v>
      </c>
      <c r="N449" s="367">
        <v>402354</v>
      </c>
      <c r="O449" s="367" t="s">
        <v>1321</v>
      </c>
      <c r="P449" s="371">
        <v>42239</v>
      </c>
      <c r="Q449" s="372">
        <v>88.481909000000002</v>
      </c>
      <c r="R449" s="372">
        <v>109.88739788095231</v>
      </c>
      <c r="S449" s="367">
        <v>1</v>
      </c>
      <c r="T449" s="369">
        <v>9.2628554278213038E-2</v>
      </c>
      <c r="U449" s="369">
        <v>0.97505938404339099</v>
      </c>
      <c r="V449" s="369">
        <v>0.12088153490855968</v>
      </c>
      <c r="W449" s="369">
        <v>1.0767826562175808</v>
      </c>
      <c r="X449" s="369">
        <v>0.16901594456094826</v>
      </c>
      <c r="Y449" s="369">
        <v>1.1459960979846024</v>
      </c>
      <c r="Z449" s="369">
        <v>0.18104427168994919</v>
      </c>
      <c r="AA449" s="369">
        <v>0.97392268981065322</v>
      </c>
      <c r="AB449" s="369">
        <v>2.3200530435490772E-2</v>
      </c>
      <c r="AC449" s="373">
        <v>0.37153277541970858</v>
      </c>
      <c r="AD449" s="555">
        <v>0</v>
      </c>
      <c r="AE449" s="370" t="s">
        <v>1848</v>
      </c>
      <c r="AF449" s="370" t="s">
        <v>1841</v>
      </c>
      <c r="AG449" s="374" t="s">
        <v>719</v>
      </c>
      <c r="AH449" s="374" t="s">
        <v>1802</v>
      </c>
      <c r="AI449" s="374">
        <v>500</v>
      </c>
      <c r="AJ449" s="374">
        <v>500</v>
      </c>
      <c r="AK449" s="374">
        <v>500</v>
      </c>
      <c r="AL449" s="691">
        <v>1.5</v>
      </c>
      <c r="AM449" s="691">
        <v>20</v>
      </c>
      <c r="AN449" s="369" t="s">
        <v>1803</v>
      </c>
      <c r="AO449" s="367" t="s">
        <v>1324</v>
      </c>
      <c r="AP449" s="370" t="s">
        <v>1818</v>
      </c>
      <c r="AQ449" s="376" t="s">
        <v>664</v>
      </c>
      <c r="AR449" s="369">
        <v>3.0000000000000001E-3</v>
      </c>
      <c r="AS449" s="369">
        <v>3.0000000000000001E-3</v>
      </c>
      <c r="AT449" s="369" t="s">
        <v>1421</v>
      </c>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c r="BX449"/>
      <c r="BZ449"/>
    </row>
    <row r="450" spans="2:78" ht="18.75">
      <c r="B450" s="363" t="s">
        <v>1158</v>
      </c>
      <c r="C450" s="364">
        <v>22407091000117</v>
      </c>
      <c r="D450" s="365" t="s">
        <v>13</v>
      </c>
      <c r="E450" s="365" t="s">
        <v>616</v>
      </c>
      <c r="F450" s="365" t="s">
        <v>610</v>
      </c>
      <c r="G450" s="366" t="s">
        <v>34</v>
      </c>
      <c r="H450" s="366" t="s">
        <v>1338</v>
      </c>
      <c r="I450" s="366" t="s">
        <v>34</v>
      </c>
      <c r="J450" s="366" t="s">
        <v>1421</v>
      </c>
      <c r="K450" s="367" t="s">
        <v>48</v>
      </c>
      <c r="L450" s="368" t="s">
        <v>1421</v>
      </c>
      <c r="M450" s="368" t="s">
        <v>34</v>
      </c>
      <c r="N450" s="367">
        <v>402362</v>
      </c>
      <c r="O450" s="367" t="s">
        <v>1321</v>
      </c>
      <c r="P450" s="371">
        <v>42235</v>
      </c>
      <c r="Q450" s="372">
        <v>6.787255</v>
      </c>
      <c r="R450" s="372">
        <v>10.835206397590358</v>
      </c>
      <c r="S450" s="367">
        <v>1</v>
      </c>
      <c r="T450" s="369">
        <v>1.7469594286700474E-2</v>
      </c>
      <c r="U450" s="369">
        <v>0.18389460979296113</v>
      </c>
      <c r="V450" s="369">
        <v>6.423161813520406E-2</v>
      </c>
      <c r="W450" s="369">
        <v>0.57215928339342137</v>
      </c>
      <c r="X450" s="369">
        <v>0.10541561511927977</v>
      </c>
      <c r="Y450" s="369">
        <v>0.71476027842910328</v>
      </c>
      <c r="Z450" s="369">
        <v>0.1376184665678144</v>
      </c>
      <c r="AA450" s="369">
        <v>0.74031476321370959</v>
      </c>
      <c r="AB450" s="369">
        <v>6.3318738129386168E-2</v>
      </c>
      <c r="AC450" s="373">
        <v>-0.7585457437781371</v>
      </c>
      <c r="AD450" s="555">
        <v>22407108000136</v>
      </c>
      <c r="AE450" s="370" t="s">
        <v>1840</v>
      </c>
      <c r="AF450" s="370" t="s">
        <v>1841</v>
      </c>
      <c r="AG450" s="374" t="s">
        <v>719</v>
      </c>
      <c r="AH450" s="374" t="s">
        <v>1802</v>
      </c>
      <c r="AI450" s="374">
        <v>100</v>
      </c>
      <c r="AJ450" s="374">
        <v>100</v>
      </c>
      <c r="AK450" s="374">
        <v>100</v>
      </c>
      <c r="AL450" s="691">
        <v>1.5</v>
      </c>
      <c r="AM450" s="691">
        <v>20</v>
      </c>
      <c r="AN450" s="369" t="s">
        <v>1803</v>
      </c>
      <c r="AO450" s="367" t="s">
        <v>1324</v>
      </c>
      <c r="AP450" s="370" t="s">
        <v>1818</v>
      </c>
      <c r="AQ450" s="376" t="s">
        <v>668</v>
      </c>
      <c r="AR450" s="369">
        <v>4.0000000000000001E-3</v>
      </c>
      <c r="AS450" s="369">
        <v>4.0000000000000001E-3</v>
      </c>
      <c r="AT450" s="369" t="s">
        <v>1421</v>
      </c>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c r="BX450"/>
      <c r="BZ450"/>
    </row>
    <row r="451" spans="2:78" ht="18.75">
      <c r="B451" s="363" t="s">
        <v>327</v>
      </c>
      <c r="C451" s="364">
        <v>22354046000141</v>
      </c>
      <c r="D451" s="365" t="s">
        <v>13</v>
      </c>
      <c r="E451" s="365" t="s">
        <v>615</v>
      </c>
      <c r="F451" s="365" t="s">
        <v>619</v>
      </c>
      <c r="G451" s="366" t="s">
        <v>34</v>
      </c>
      <c r="H451" s="366" t="s">
        <v>1337</v>
      </c>
      <c r="I451" s="366" t="s">
        <v>34</v>
      </c>
      <c r="J451" s="366" t="s">
        <v>611</v>
      </c>
      <c r="K451" s="367" t="s">
        <v>48</v>
      </c>
      <c r="L451" s="368" t="s">
        <v>1421</v>
      </c>
      <c r="M451" s="368" t="s">
        <v>34</v>
      </c>
      <c r="N451" s="367">
        <v>403075</v>
      </c>
      <c r="O451" s="367" t="s">
        <v>1321</v>
      </c>
      <c r="P451" s="371">
        <v>42249</v>
      </c>
      <c r="Q451" s="372">
        <v>124.03434799999999</v>
      </c>
      <c r="R451" s="372">
        <v>197.13691784523803</v>
      </c>
      <c r="S451" s="367">
        <v>1</v>
      </c>
      <c r="T451" s="369">
        <v>6.8460149549584681E-2</v>
      </c>
      <c r="U451" s="369">
        <v>0.7206493912324532</v>
      </c>
      <c r="V451" s="369">
        <v>6.908669001703549E-2</v>
      </c>
      <c r="W451" s="369">
        <v>0.61540705652105687</v>
      </c>
      <c r="X451" s="369">
        <v>7.801134838530821E-2</v>
      </c>
      <c r="Y451" s="369">
        <v>0.5289483254394507</v>
      </c>
      <c r="Z451" s="369">
        <v>0.10246060019001568</v>
      </c>
      <c r="AA451" s="369">
        <v>0.55118398613334219</v>
      </c>
      <c r="AB451" s="369">
        <v>4.9148432984014223E-2</v>
      </c>
      <c r="AC451" s="373">
        <v>-0.87846315347754433</v>
      </c>
      <c r="AD451" s="555">
        <v>18237547000170</v>
      </c>
      <c r="AE451" s="370" t="s">
        <v>1927</v>
      </c>
      <c r="AF451" s="370" t="s">
        <v>1795</v>
      </c>
      <c r="AG451" s="374" t="s">
        <v>1445</v>
      </c>
      <c r="AH451" s="374" t="s">
        <v>1802</v>
      </c>
      <c r="AI451" s="374">
        <v>50000</v>
      </c>
      <c r="AJ451" s="374">
        <v>5000</v>
      </c>
      <c r="AK451" s="374">
        <v>5000</v>
      </c>
      <c r="AL451" s="691">
        <v>1.93</v>
      </c>
      <c r="AM451" s="691">
        <v>20</v>
      </c>
      <c r="AN451" s="369" t="s">
        <v>1803</v>
      </c>
      <c r="AO451" s="367" t="s">
        <v>1324</v>
      </c>
      <c r="AP451" s="370" t="s">
        <v>1818</v>
      </c>
      <c r="AQ451" s="376" t="s">
        <v>664</v>
      </c>
      <c r="AR451" s="369">
        <v>4.8250000000000003E-3</v>
      </c>
      <c r="AS451" s="369">
        <v>4.8250000000000003E-3</v>
      </c>
      <c r="AT451" s="369" t="s">
        <v>1421</v>
      </c>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c r="BX451"/>
      <c r="BZ451"/>
    </row>
    <row r="452" spans="2:78" ht="18.75">
      <c r="B452" s="363" t="s">
        <v>512</v>
      </c>
      <c r="C452" s="364">
        <v>12672120000114</v>
      </c>
      <c r="D452" s="365" t="s">
        <v>13</v>
      </c>
      <c r="E452" s="365" t="s">
        <v>615</v>
      </c>
      <c r="F452" s="365" t="s">
        <v>619</v>
      </c>
      <c r="G452" s="366" t="s">
        <v>34</v>
      </c>
      <c r="H452" s="366" t="s">
        <v>1337</v>
      </c>
      <c r="I452" s="366" t="s">
        <v>34</v>
      </c>
      <c r="J452" s="366" t="s">
        <v>1421</v>
      </c>
      <c r="K452" s="367" t="s">
        <v>48</v>
      </c>
      <c r="L452" s="368" t="s">
        <v>1421</v>
      </c>
      <c r="M452" s="368" t="s">
        <v>1418</v>
      </c>
      <c r="N452" s="367">
        <v>403679</v>
      </c>
      <c r="O452" s="367" t="s">
        <v>1321</v>
      </c>
      <c r="P452" s="371">
        <v>40452</v>
      </c>
      <c r="Q452" s="372">
        <v>168.054632</v>
      </c>
      <c r="R452" s="372">
        <v>152.57172022489971</v>
      </c>
      <c r="S452" s="367">
        <v>1</v>
      </c>
      <c r="T452" s="369">
        <v>7.3312353610823999E-2</v>
      </c>
      <c r="U452" s="369">
        <v>0.77172637435144442</v>
      </c>
      <c r="V452" s="369">
        <v>8.9558739940104326E-2</v>
      </c>
      <c r="W452" s="369">
        <v>0.79776698693603731</v>
      </c>
      <c r="X452" s="369">
        <v>0.14630145600964317</v>
      </c>
      <c r="Y452" s="369">
        <v>0.99198272773642016</v>
      </c>
      <c r="Z452" s="369">
        <v>0.20641478815927616</v>
      </c>
      <c r="AA452" s="369">
        <v>1.1104026867254859</v>
      </c>
      <c r="AB452" s="369">
        <v>2.7315857044022611E-2</v>
      </c>
      <c r="AC452" s="373">
        <v>-0.83113033824856841</v>
      </c>
      <c r="AD452" s="555">
        <v>0</v>
      </c>
      <c r="AE452" s="370" t="s">
        <v>1812</v>
      </c>
      <c r="AF452" s="370" t="s">
        <v>1813</v>
      </c>
      <c r="AG452" s="374" t="s">
        <v>741</v>
      </c>
      <c r="AH452" s="374" t="s">
        <v>1802</v>
      </c>
      <c r="AI452" s="374">
        <v>500</v>
      </c>
      <c r="AJ452" s="374">
        <v>500</v>
      </c>
      <c r="AK452" s="374">
        <v>500</v>
      </c>
      <c r="AL452" s="691">
        <v>0.5</v>
      </c>
      <c r="AM452" s="691">
        <v>0</v>
      </c>
      <c r="AN452" s="369" t="s">
        <v>1911</v>
      </c>
      <c r="AO452" s="367" t="s">
        <v>1324</v>
      </c>
      <c r="AP452" s="370" t="s">
        <v>1804</v>
      </c>
      <c r="AQ452" s="376" t="s">
        <v>676</v>
      </c>
      <c r="AR452" s="369">
        <v>6.6666666666666697E-4</v>
      </c>
      <c r="AS452" s="369">
        <v>6.6666666666666697E-4</v>
      </c>
      <c r="AT452" s="369" t="s">
        <v>1421</v>
      </c>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c r="BX452"/>
      <c r="BZ452"/>
    </row>
    <row r="453" spans="2:78" ht="18.75">
      <c r="B453" s="363" t="s">
        <v>549</v>
      </c>
      <c r="C453" s="364">
        <v>21732670000172</v>
      </c>
      <c r="D453" s="365" t="s">
        <v>14</v>
      </c>
      <c r="E453" s="365" t="s">
        <v>15</v>
      </c>
      <c r="F453" s="365" t="s">
        <v>16</v>
      </c>
      <c r="G453" s="366" t="s">
        <v>1421</v>
      </c>
      <c r="H453" s="366" t="s">
        <v>34</v>
      </c>
      <c r="I453" s="366" t="s">
        <v>34</v>
      </c>
      <c r="J453" s="366" t="s">
        <v>608</v>
      </c>
      <c r="K453" s="367" t="s">
        <v>48</v>
      </c>
      <c r="L453" s="368" t="s">
        <v>1421</v>
      </c>
      <c r="M453" s="368" t="s">
        <v>1418</v>
      </c>
      <c r="N453" s="367">
        <v>403806</v>
      </c>
      <c r="O453" s="367" t="s">
        <v>1321</v>
      </c>
      <c r="P453" s="371">
        <v>42204</v>
      </c>
      <c r="Q453" s="372">
        <v>338.93462299999999</v>
      </c>
      <c r="R453" s="372">
        <v>323.60097134920647</v>
      </c>
      <c r="S453" s="367">
        <v>1</v>
      </c>
      <c r="T453" s="369">
        <v>8.749683040228029E-2</v>
      </c>
      <c r="U453" s="369">
        <v>0.9210400207861511</v>
      </c>
      <c r="V453" s="369">
        <v>8.9077408645597878E-2</v>
      </c>
      <c r="W453" s="369">
        <v>0.79347940744582524</v>
      </c>
      <c r="X453" s="369">
        <v>0.14022055503422859</v>
      </c>
      <c r="Y453" s="369">
        <v>0.95075177282173218</v>
      </c>
      <c r="Z453" s="369">
        <v>0.20567200849524436</v>
      </c>
      <c r="AA453" s="369">
        <v>1.1064069239124574</v>
      </c>
      <c r="AB453" s="369">
        <v>6.5450287549833383E-2</v>
      </c>
      <c r="AC453" s="373">
        <v>-0.35422867747375575</v>
      </c>
      <c r="AD453" s="555">
        <v>18447898000106</v>
      </c>
      <c r="AE453" s="370" t="s">
        <v>1924</v>
      </c>
      <c r="AF453" s="370" t="s">
        <v>1795</v>
      </c>
      <c r="AG453" s="374" t="s">
        <v>1445</v>
      </c>
      <c r="AH453" s="374" t="s">
        <v>1796</v>
      </c>
      <c r="AI453" s="374">
        <v>25000</v>
      </c>
      <c r="AJ453" s="374">
        <v>5000</v>
      </c>
      <c r="AK453" s="374">
        <v>5000</v>
      </c>
      <c r="AL453" s="691">
        <v>0.55000000000000004</v>
      </c>
      <c r="AM453" s="691">
        <v>20</v>
      </c>
      <c r="AN453" s="369" t="s">
        <v>1807</v>
      </c>
      <c r="AO453" s="367" t="s">
        <v>1324</v>
      </c>
      <c r="AP453" s="370" t="s">
        <v>1818</v>
      </c>
      <c r="AQ453" s="376" t="s">
        <v>671</v>
      </c>
      <c r="AR453" s="369">
        <v>1.2833333333333299E-3</v>
      </c>
      <c r="AS453" s="369">
        <v>1.2833333333333299E-3</v>
      </c>
      <c r="AT453" s="369" t="s">
        <v>1421</v>
      </c>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c r="BX453"/>
      <c r="BZ453"/>
    </row>
    <row r="454" spans="2:78" ht="18.75">
      <c r="B454" s="363" t="s">
        <v>788</v>
      </c>
      <c r="C454" s="364">
        <v>22681798000117</v>
      </c>
      <c r="D454" s="365" t="s">
        <v>11</v>
      </c>
      <c r="E454" s="365" t="s">
        <v>620</v>
      </c>
      <c r="F454" s="365" t="s">
        <v>663</v>
      </c>
      <c r="G454" s="366" t="s">
        <v>738</v>
      </c>
      <c r="H454" s="366" t="s">
        <v>34</v>
      </c>
      <c r="I454" s="366" t="s">
        <v>1304</v>
      </c>
      <c r="J454" s="366" t="s">
        <v>608</v>
      </c>
      <c r="K454" s="367" t="s">
        <v>48</v>
      </c>
      <c r="L454" s="368" t="s">
        <v>1421</v>
      </c>
      <c r="M454" s="368" t="s">
        <v>1418</v>
      </c>
      <c r="N454" s="367">
        <v>403822</v>
      </c>
      <c r="O454" s="367" t="s">
        <v>1321</v>
      </c>
      <c r="P454" s="371">
        <v>42221</v>
      </c>
      <c r="Q454" s="372">
        <v>502.71812</v>
      </c>
      <c r="R454" s="372">
        <v>535.79189205158707</v>
      </c>
      <c r="S454" s="367">
        <v>1</v>
      </c>
      <c r="T454" s="369">
        <v>9.7112101499848391E-2</v>
      </c>
      <c r="U454" s="369">
        <v>1.0222556814089592</v>
      </c>
      <c r="V454" s="369">
        <v>0.11495090018380161</v>
      </c>
      <c r="W454" s="369">
        <v>1.0239540367198892</v>
      </c>
      <c r="X454" s="369">
        <v>0.15387553570473655</v>
      </c>
      <c r="Y454" s="369">
        <v>1.0433380350652586</v>
      </c>
      <c r="Z454" s="369">
        <v>0.19575277985770079</v>
      </c>
      <c r="AA454" s="369">
        <v>1.0530467057440105</v>
      </c>
      <c r="AB454" s="369">
        <v>1.4470508929026404E-3</v>
      </c>
      <c r="AC454" s="373">
        <v>1.8583470369553603</v>
      </c>
      <c r="AD454" s="555">
        <v>0</v>
      </c>
      <c r="AE454" s="370" t="s">
        <v>1844</v>
      </c>
      <c r="AF454" s="370" t="s">
        <v>1816</v>
      </c>
      <c r="AG454" s="374" t="s">
        <v>1444</v>
      </c>
      <c r="AH454" s="374" t="s">
        <v>1802</v>
      </c>
      <c r="AI454" s="374">
        <v>500</v>
      </c>
      <c r="AJ454" s="374">
        <v>300</v>
      </c>
      <c r="AK454" s="374">
        <v>300</v>
      </c>
      <c r="AL454" s="691">
        <v>0.4</v>
      </c>
      <c r="AM454" s="691">
        <v>10</v>
      </c>
      <c r="AN454" s="369" t="s">
        <v>1817</v>
      </c>
      <c r="AO454" s="367" t="s">
        <v>1324</v>
      </c>
      <c r="AP454" s="370" t="s">
        <v>1804</v>
      </c>
      <c r="AQ454" s="376" t="s">
        <v>1374</v>
      </c>
      <c r="AR454" s="369">
        <v>1E-3</v>
      </c>
      <c r="AS454" s="369">
        <v>1E-3</v>
      </c>
      <c r="AT454" s="369" t="s">
        <v>1421</v>
      </c>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c r="BX454"/>
      <c r="BZ454"/>
    </row>
    <row r="455" spans="2:78" ht="18.75">
      <c r="B455" s="363" t="s">
        <v>1022</v>
      </c>
      <c r="C455" s="364">
        <v>19821469000110</v>
      </c>
      <c r="D455" s="365" t="s">
        <v>13</v>
      </c>
      <c r="E455" s="365" t="s">
        <v>615</v>
      </c>
      <c r="F455" s="365" t="s">
        <v>619</v>
      </c>
      <c r="G455" s="366" t="s">
        <v>34</v>
      </c>
      <c r="H455" s="366" t="s">
        <v>865</v>
      </c>
      <c r="I455" s="366" t="s">
        <v>34</v>
      </c>
      <c r="J455" s="366" t="s">
        <v>611</v>
      </c>
      <c r="K455" s="367" t="s">
        <v>48</v>
      </c>
      <c r="L455" s="368" t="s">
        <v>1421</v>
      </c>
      <c r="M455" s="368" t="s">
        <v>34</v>
      </c>
      <c r="N455" s="367">
        <v>405396</v>
      </c>
      <c r="O455" s="367" t="s">
        <v>1321</v>
      </c>
      <c r="P455" s="371">
        <v>42280</v>
      </c>
      <c r="Q455" s="372">
        <v>124.277823</v>
      </c>
      <c r="R455" s="372">
        <v>270.84180636111103</v>
      </c>
      <c r="S455" s="367">
        <v>4</v>
      </c>
      <c r="T455" s="369">
        <v>-4.0490043561848044E-2</v>
      </c>
      <c r="U455" s="369">
        <v>-0.42622058870448842</v>
      </c>
      <c r="V455" s="369">
        <v>-2.7230018248573962E-2</v>
      </c>
      <c r="W455" s="369">
        <v>-0.24255823191467801</v>
      </c>
      <c r="X455" s="369">
        <v>7.1816421600378266E-2</v>
      </c>
      <c r="Y455" s="369">
        <v>0.48694422966451073</v>
      </c>
      <c r="Z455" s="369">
        <v>0.17583698865921482</v>
      </c>
      <c r="AA455" s="369">
        <v>0.94591025368904269</v>
      </c>
      <c r="AB455" s="369">
        <v>6.5606898684238038E-2</v>
      </c>
      <c r="AC455" s="373">
        <v>-2.1261757298510902</v>
      </c>
      <c r="AD455" s="555">
        <v>26094770000134</v>
      </c>
      <c r="AE455" s="370" t="s">
        <v>1968</v>
      </c>
      <c r="AF455" s="370" t="s">
        <v>1795</v>
      </c>
      <c r="AG455" s="374" t="s">
        <v>1445</v>
      </c>
      <c r="AH455" s="374" t="s">
        <v>1796</v>
      </c>
      <c r="AI455" s="374">
        <v>10000</v>
      </c>
      <c r="AJ455" s="374">
        <v>1000</v>
      </c>
      <c r="AK455" s="374">
        <v>1000</v>
      </c>
      <c r="AL455" s="691">
        <v>1.4</v>
      </c>
      <c r="AM455" s="691">
        <v>0</v>
      </c>
      <c r="AN455" s="369" t="s">
        <v>1817</v>
      </c>
      <c r="AO455" s="367" t="s">
        <v>1324</v>
      </c>
      <c r="AP455" s="370" t="s">
        <v>1818</v>
      </c>
      <c r="AQ455" s="376" t="s">
        <v>679</v>
      </c>
      <c r="AR455" s="369">
        <v>6.6666666666666697E-3</v>
      </c>
      <c r="AS455" s="369">
        <v>6.6666666666666697E-3</v>
      </c>
      <c r="AT455" s="369" t="s">
        <v>1421</v>
      </c>
      <c r="AW455" s="198"/>
      <c r="AX455" s="198"/>
      <c r="AY455" s="184"/>
      <c r="AZ455" s="184"/>
      <c r="BA455" s="184"/>
      <c r="BB455" s="186"/>
      <c r="BC455" s="184"/>
      <c r="BD455" s="184"/>
      <c r="BE455" s="184"/>
      <c r="BF455" s="184"/>
      <c r="BG455" s="186"/>
      <c r="BH455" s="186"/>
      <c r="BI455" s="199"/>
      <c r="BJ455" s="199"/>
      <c r="BK455" s="199"/>
      <c r="BL455" s="186"/>
      <c r="BM455" s="186"/>
      <c r="BN455" s="186"/>
      <c r="BO455" s="186"/>
      <c r="BP455" s="186"/>
      <c r="BQ455" s="186"/>
      <c r="BR455" s="186"/>
      <c r="BS455" s="186"/>
      <c r="BT455" s="187"/>
      <c r="BU455" s="188"/>
      <c r="BV455" s="189"/>
      <c r="BW455" s="185"/>
      <c r="BX455"/>
      <c r="BZ455"/>
    </row>
    <row r="456" spans="2:78" ht="18.75">
      <c r="B456" s="363" t="s">
        <v>893</v>
      </c>
      <c r="C456" s="364">
        <v>18623722000168</v>
      </c>
      <c r="D456" s="365" t="s">
        <v>11</v>
      </c>
      <c r="E456" s="365" t="s">
        <v>621</v>
      </c>
      <c r="F456" s="365" t="s">
        <v>692</v>
      </c>
      <c r="G456" s="366" t="s">
        <v>738</v>
      </c>
      <c r="H456" s="366" t="s">
        <v>34</v>
      </c>
      <c r="I456" s="366" t="s">
        <v>1421</v>
      </c>
      <c r="J456" s="366" t="s">
        <v>608</v>
      </c>
      <c r="K456" s="367" t="s">
        <v>48</v>
      </c>
      <c r="L456" s="368" t="s">
        <v>1421</v>
      </c>
      <c r="M456" s="368" t="s">
        <v>34</v>
      </c>
      <c r="N456" s="367">
        <v>405469</v>
      </c>
      <c r="O456" s="367" t="s">
        <v>1321</v>
      </c>
      <c r="P456" s="371">
        <v>41463</v>
      </c>
      <c r="Q456" s="372">
        <v>828.32796800000006</v>
      </c>
      <c r="R456" s="372">
        <v>858.11880730666644</v>
      </c>
      <c r="S456" s="367">
        <v>1</v>
      </c>
      <c r="T456" s="369">
        <v>0.51612441397878861</v>
      </c>
      <c r="U456" s="369">
        <v>5.4330109878685926</v>
      </c>
      <c r="V456" s="369">
        <v>0.51612441397878861</v>
      </c>
      <c r="W456" s="369">
        <v>4.5975079472908735</v>
      </c>
      <c r="X456" s="369">
        <v>0.51612441397878861</v>
      </c>
      <c r="Y456" s="369">
        <v>3.4995311598012635</v>
      </c>
      <c r="Z456" s="369">
        <v>0.51612441397878861</v>
      </c>
      <c r="AA456" s="369">
        <v>2.7764771171551779</v>
      </c>
      <c r="AB456" s="369">
        <v>0.92498809959816353</v>
      </c>
      <c r="AC456" s="373">
        <v>0.43661387288072528</v>
      </c>
      <c r="AD456" s="555">
        <v>0</v>
      </c>
      <c r="AE456" s="370" t="s">
        <v>1923</v>
      </c>
      <c r="AF456" s="370" t="s">
        <v>1923</v>
      </c>
      <c r="AG456" s="374" t="s">
        <v>719</v>
      </c>
      <c r="AH456" s="374" t="s">
        <v>1802</v>
      </c>
      <c r="AI456" s="374">
        <v>1000</v>
      </c>
      <c r="AJ456" s="374">
        <v>1000</v>
      </c>
      <c r="AK456" s="374">
        <v>1000</v>
      </c>
      <c r="AL456" s="691">
        <v>1.2</v>
      </c>
      <c r="AM456" s="691">
        <v>20</v>
      </c>
      <c r="AN456" s="369" t="s">
        <v>1911</v>
      </c>
      <c r="AO456" s="367" t="s">
        <v>1324</v>
      </c>
      <c r="AP456" s="370" t="s">
        <v>1818</v>
      </c>
      <c r="AQ456" s="376" t="s">
        <v>1933</v>
      </c>
      <c r="AR456" s="369">
        <v>2.8E-3</v>
      </c>
      <c r="AS456" s="369">
        <v>2.8E-3</v>
      </c>
      <c r="AT456" s="369" t="s">
        <v>1421</v>
      </c>
      <c r="AW456" s="198"/>
      <c r="AX456" s="198"/>
      <c r="AY456" s="184"/>
      <c r="AZ456" s="184"/>
      <c r="BA456" s="184"/>
      <c r="BB456" s="184"/>
      <c r="BC456" s="184"/>
      <c r="BD456" s="184"/>
      <c r="BE456" s="184"/>
      <c r="BF456" s="184"/>
      <c r="BG456" s="186"/>
      <c r="BH456" s="186"/>
      <c r="BI456" s="199"/>
      <c r="BJ456" s="199"/>
      <c r="BK456" s="199"/>
      <c r="BL456" s="218"/>
      <c r="BM456" s="186"/>
      <c r="BN456" s="186"/>
      <c r="BO456" s="186"/>
      <c r="BP456" s="186"/>
      <c r="BQ456" s="186"/>
      <c r="BR456" s="186"/>
      <c r="BS456" s="186"/>
      <c r="BT456" s="186"/>
      <c r="BU456" s="186"/>
      <c r="BV456" s="189"/>
      <c r="BW456" s="184"/>
      <c r="BX456"/>
      <c r="BZ456"/>
    </row>
    <row r="457" spans="2:78" ht="18.75">
      <c r="B457" s="363" t="s">
        <v>1667</v>
      </c>
      <c r="C457" s="364">
        <v>21940681000148</v>
      </c>
      <c r="D457" s="365" t="s">
        <v>13</v>
      </c>
      <c r="E457" s="365" t="s">
        <v>615</v>
      </c>
      <c r="F457" s="365" t="s">
        <v>619</v>
      </c>
      <c r="G457" s="366" t="s">
        <v>34</v>
      </c>
      <c r="H457" s="366" t="s">
        <v>865</v>
      </c>
      <c r="I457" s="366" t="s">
        <v>34</v>
      </c>
      <c r="J457" s="366" t="s">
        <v>611</v>
      </c>
      <c r="K457" s="367" t="s">
        <v>48</v>
      </c>
      <c r="L457" s="368" t="s">
        <v>1421</v>
      </c>
      <c r="M457" s="368" t="s">
        <v>1421</v>
      </c>
      <c r="N457" s="367">
        <v>406597</v>
      </c>
      <c r="O457" s="367" t="s">
        <v>1321</v>
      </c>
      <c r="P457" s="371">
        <v>42299</v>
      </c>
      <c r="Q457" s="372">
        <v>781.41267200000004</v>
      </c>
      <c r="R457" s="372">
        <v>818.67650229435469</v>
      </c>
      <c r="S457" s="367">
        <v>1</v>
      </c>
      <c r="T457" s="369">
        <v>0.19814096633450196</v>
      </c>
      <c r="U457" s="369">
        <v>2.0857413795707238</v>
      </c>
      <c r="V457" s="369">
        <v>0.22120714074987924</v>
      </c>
      <c r="W457" s="369">
        <v>1.9704582074601431</v>
      </c>
      <c r="X457" s="369">
        <v>0.34372585188136662</v>
      </c>
      <c r="Y457" s="369">
        <v>2.3305995541174136</v>
      </c>
      <c r="Z457" s="369">
        <v>0.55305786498225862</v>
      </c>
      <c r="AA457" s="369">
        <v>2.9751596029887595</v>
      </c>
      <c r="AB457" s="369">
        <v>6.2205318533244125E-2</v>
      </c>
      <c r="AC457" s="373">
        <v>1.7513834166286546</v>
      </c>
      <c r="AD457" s="555">
        <v>15799713000134</v>
      </c>
      <c r="AE457" s="370" t="s">
        <v>1889</v>
      </c>
      <c r="AF457" s="370" t="s">
        <v>1890</v>
      </c>
      <c r="AG457" s="374" t="s">
        <v>1448</v>
      </c>
      <c r="AH457" s="374" t="s">
        <v>1802</v>
      </c>
      <c r="AI457" s="374">
        <v>5000</v>
      </c>
      <c r="AJ457" s="374">
        <v>1000</v>
      </c>
      <c r="AK457" s="374">
        <v>5000</v>
      </c>
      <c r="AL457" s="691">
        <v>1.96</v>
      </c>
      <c r="AM457" s="691">
        <v>0</v>
      </c>
      <c r="AN457" s="369" t="s">
        <v>1803</v>
      </c>
      <c r="AO457" s="367" t="s">
        <v>1324</v>
      </c>
      <c r="AP457" s="370" t="s">
        <v>1818</v>
      </c>
      <c r="AQ457" s="376" t="s">
        <v>1798</v>
      </c>
      <c r="AR457" s="369">
        <v>0</v>
      </c>
      <c r="AS457" s="369">
        <v>0</v>
      </c>
      <c r="AT457" s="369" t="s">
        <v>1421</v>
      </c>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c r="BX457"/>
      <c r="BZ457"/>
    </row>
    <row r="458" spans="2:78" ht="18.75">
      <c r="B458" s="363" t="s">
        <v>394</v>
      </c>
      <c r="C458" s="364">
        <v>12120451000141</v>
      </c>
      <c r="D458" s="365" t="s">
        <v>13</v>
      </c>
      <c r="E458" s="365" t="s">
        <v>615</v>
      </c>
      <c r="F458" s="365" t="s">
        <v>619</v>
      </c>
      <c r="G458" s="366" t="s">
        <v>34</v>
      </c>
      <c r="H458" s="366" t="s">
        <v>1337</v>
      </c>
      <c r="I458" s="366" t="s">
        <v>34</v>
      </c>
      <c r="J458" s="366" t="s">
        <v>1421</v>
      </c>
      <c r="K458" s="367" t="s">
        <v>48</v>
      </c>
      <c r="L458" s="368" t="s">
        <v>1421</v>
      </c>
      <c r="M458" s="368" t="s">
        <v>34</v>
      </c>
      <c r="N458" s="367">
        <v>406619</v>
      </c>
      <c r="O458" s="367" t="s">
        <v>1324</v>
      </c>
      <c r="P458" s="371">
        <v>40384</v>
      </c>
      <c r="Q458" s="372">
        <v>11.958803</v>
      </c>
      <c r="R458" s="372">
        <v>23.646443515873017</v>
      </c>
      <c r="S458" s="367">
        <v>1</v>
      </c>
      <c r="T458" s="369">
        <v>8.9240630527466003E-2</v>
      </c>
      <c r="U458" s="369">
        <v>0.93939622518994037</v>
      </c>
      <c r="V458" s="369">
        <v>9.9458866369561916E-2</v>
      </c>
      <c r="W458" s="369">
        <v>0.88595485153971854</v>
      </c>
      <c r="X458" s="369">
        <v>0.12057704809870651</v>
      </c>
      <c r="Y458" s="369">
        <v>0.8175608933616938</v>
      </c>
      <c r="Z458" s="369">
        <v>0.18788292798426665</v>
      </c>
      <c r="AA458" s="369">
        <v>1.0107110536217903</v>
      </c>
      <c r="AB458" s="369">
        <v>2.0822970092579923E-2</v>
      </c>
      <c r="AC458" s="373">
        <v>-0.61484557765621839</v>
      </c>
      <c r="AD458" s="555">
        <v>0</v>
      </c>
      <c r="AE458" s="370" t="s">
        <v>1942</v>
      </c>
      <c r="AF458" s="370" t="s">
        <v>1816</v>
      </c>
      <c r="AG458" s="374" t="s">
        <v>1444</v>
      </c>
      <c r="AH458" s="374" t="s">
        <v>1802</v>
      </c>
      <c r="AI458" s="374">
        <v>1000</v>
      </c>
      <c r="AJ458" s="374">
        <v>1000</v>
      </c>
      <c r="AK458" s="374">
        <v>1000</v>
      </c>
      <c r="AL458" s="691">
        <v>2</v>
      </c>
      <c r="AM458" s="691">
        <v>20</v>
      </c>
      <c r="AN458" s="369" t="s">
        <v>1803</v>
      </c>
      <c r="AO458" s="367" t="s">
        <v>1324</v>
      </c>
      <c r="AP458" s="370" t="s">
        <v>1818</v>
      </c>
      <c r="AQ458" s="376" t="s">
        <v>668</v>
      </c>
      <c r="AR458" s="369">
        <v>4.0000000000000001E-3</v>
      </c>
      <c r="AS458" s="369">
        <v>4.0000000000000001E-3</v>
      </c>
      <c r="AT458" s="369" t="s">
        <v>1421</v>
      </c>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c r="BX458"/>
      <c r="BZ458"/>
    </row>
    <row r="459" spans="2:78" ht="18.75">
      <c r="B459" s="363" t="s">
        <v>97</v>
      </c>
      <c r="C459" s="364">
        <v>23186344000132</v>
      </c>
      <c r="D459" s="365" t="s">
        <v>14</v>
      </c>
      <c r="E459" s="365" t="s">
        <v>607</v>
      </c>
      <c r="F459" s="365" t="s">
        <v>1421</v>
      </c>
      <c r="G459" s="366" t="s">
        <v>1421</v>
      </c>
      <c r="H459" s="366" t="s">
        <v>34</v>
      </c>
      <c r="I459" s="366" t="s">
        <v>34</v>
      </c>
      <c r="J459" s="366" t="s">
        <v>608</v>
      </c>
      <c r="K459" s="367" t="s">
        <v>48</v>
      </c>
      <c r="L459" s="368" t="s">
        <v>1421</v>
      </c>
      <c r="M459" s="368" t="s">
        <v>34</v>
      </c>
      <c r="N459" s="367">
        <v>407194</v>
      </c>
      <c r="O459" s="367" t="s">
        <v>1321</v>
      </c>
      <c r="P459" s="371">
        <v>42278</v>
      </c>
      <c r="Q459" s="372">
        <v>126.582612</v>
      </c>
      <c r="R459" s="372">
        <v>152.45025750199198</v>
      </c>
      <c r="S459" s="367">
        <v>27</v>
      </c>
      <c r="T459" s="369">
        <v>0.10829306985200793</v>
      </c>
      <c r="U459" s="369">
        <v>1.1399527371324079</v>
      </c>
      <c r="V459" s="369">
        <v>-6.728173200756582E-3</v>
      </c>
      <c r="W459" s="369">
        <v>-5.9932893936885376E-2</v>
      </c>
      <c r="X459" s="369">
        <v>0.13483876859715793</v>
      </c>
      <c r="Y459" s="369">
        <v>0.91426109572561132</v>
      </c>
      <c r="Z459" s="369">
        <v>1.4755948785909689E-2</v>
      </c>
      <c r="AA459" s="369">
        <v>7.9379221436472719E-2</v>
      </c>
      <c r="AB459" s="369">
        <v>0.21897483149901223</v>
      </c>
      <c r="AC459" s="373">
        <v>-0.54339555752070856</v>
      </c>
      <c r="AD459" s="555">
        <v>21360513000183</v>
      </c>
      <c r="AE459" s="370" t="s">
        <v>1972</v>
      </c>
      <c r="AF459" s="370" t="s">
        <v>1816</v>
      </c>
      <c r="AG459" s="374" t="s">
        <v>1444</v>
      </c>
      <c r="AH459" s="374" t="s">
        <v>1802</v>
      </c>
      <c r="AI459" s="374">
        <v>1000</v>
      </c>
      <c r="AJ459" s="374">
        <v>0</v>
      </c>
      <c r="AK459" s="374">
        <v>0</v>
      </c>
      <c r="AL459" s="691">
        <v>3</v>
      </c>
      <c r="AM459" s="691">
        <v>0</v>
      </c>
      <c r="AN459" s="369" t="s">
        <v>1798</v>
      </c>
      <c r="AO459" s="367" t="s">
        <v>1324</v>
      </c>
      <c r="AP459" s="370" t="s">
        <v>1799</v>
      </c>
      <c r="AQ459" s="376" t="s">
        <v>659</v>
      </c>
      <c r="AR459" s="369">
        <v>1.0500000000000001E-2</v>
      </c>
      <c r="AS459" s="369">
        <v>1.0500000000000001E-2</v>
      </c>
      <c r="AT459" s="369" t="s">
        <v>1421</v>
      </c>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c r="BX459"/>
      <c r="BZ459"/>
    </row>
    <row r="460" spans="2:78" ht="18.75">
      <c r="B460" s="363" t="s">
        <v>645</v>
      </c>
      <c r="C460" s="364">
        <v>22672424000135</v>
      </c>
      <c r="D460" s="365" t="s">
        <v>11</v>
      </c>
      <c r="E460" s="365" t="s">
        <v>620</v>
      </c>
      <c r="F460" s="365" t="s">
        <v>685</v>
      </c>
      <c r="G460" s="366" t="s">
        <v>738</v>
      </c>
      <c r="H460" s="366" t="s">
        <v>34</v>
      </c>
      <c r="I460" s="366" t="s">
        <v>1319</v>
      </c>
      <c r="J460" s="366" t="s">
        <v>608</v>
      </c>
      <c r="K460" s="367" t="s">
        <v>48</v>
      </c>
      <c r="L460" s="368" t="s">
        <v>1421</v>
      </c>
      <c r="M460" s="368" t="s">
        <v>34</v>
      </c>
      <c r="N460" s="367">
        <v>407410</v>
      </c>
      <c r="O460" s="367" t="s">
        <v>1321</v>
      </c>
      <c r="P460" s="371">
        <v>42278</v>
      </c>
      <c r="Q460" s="372">
        <v>191.53820200000001</v>
      </c>
      <c r="R460" s="372">
        <v>166.71815458887087</v>
      </c>
      <c r="S460" s="367">
        <v>1</v>
      </c>
      <c r="T460" s="369">
        <v>0.10598640694963812</v>
      </c>
      <c r="U460" s="369">
        <v>1.1156715278842846</v>
      </c>
      <c r="V460" s="369">
        <v>0.14317533692804751</v>
      </c>
      <c r="W460" s="369">
        <v>1.2753703013355211</v>
      </c>
      <c r="X460" s="369">
        <v>0.24118846650890835</v>
      </c>
      <c r="Y460" s="369">
        <v>1.6353548312622475</v>
      </c>
      <c r="Z460" s="369">
        <v>0.31013236258109722</v>
      </c>
      <c r="AA460" s="369">
        <v>1.6683485312343258</v>
      </c>
      <c r="AB460" s="369">
        <v>1.7472551729268762</v>
      </c>
      <c r="AC460" s="373">
        <v>1.7692641557106377E-2</v>
      </c>
      <c r="AD460" s="555">
        <v>0</v>
      </c>
      <c r="AE460" s="370" t="s">
        <v>1999</v>
      </c>
      <c r="AF460" s="370" t="s">
        <v>1816</v>
      </c>
      <c r="AG460" s="374" t="s">
        <v>1444</v>
      </c>
      <c r="AH460" s="374" t="s">
        <v>1877</v>
      </c>
      <c r="AI460" s="374">
        <v>50000</v>
      </c>
      <c r="AJ460" s="374">
        <v>10000</v>
      </c>
      <c r="AK460" s="374">
        <v>30000</v>
      </c>
      <c r="AL460" s="691">
        <v>2</v>
      </c>
      <c r="AM460" s="691">
        <v>20</v>
      </c>
      <c r="AN460" s="369" t="s">
        <v>1817</v>
      </c>
      <c r="AO460" s="367" t="s">
        <v>1324</v>
      </c>
      <c r="AP460" s="370" t="s">
        <v>1818</v>
      </c>
      <c r="AQ460" s="376" t="s">
        <v>679</v>
      </c>
      <c r="AR460" s="369">
        <v>6.6666666666666697E-3</v>
      </c>
      <c r="AS460" s="369">
        <v>6.6666666666666697E-3</v>
      </c>
      <c r="AT460" s="369" t="s">
        <v>1421</v>
      </c>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c r="BX460"/>
      <c r="BZ460"/>
    </row>
    <row r="461" spans="2:78" ht="18.75">
      <c r="B461" s="363" t="s">
        <v>975</v>
      </c>
      <c r="C461" s="364">
        <v>22662135000155</v>
      </c>
      <c r="D461" s="365" t="s">
        <v>14</v>
      </c>
      <c r="E461" s="365" t="s">
        <v>607</v>
      </c>
      <c r="F461" s="365" t="s">
        <v>1421</v>
      </c>
      <c r="G461" s="366" t="s">
        <v>1421</v>
      </c>
      <c r="H461" s="366" t="s">
        <v>34</v>
      </c>
      <c r="I461" s="366" t="s">
        <v>34</v>
      </c>
      <c r="J461" s="366" t="s">
        <v>608</v>
      </c>
      <c r="K461" s="367" t="s">
        <v>48</v>
      </c>
      <c r="L461" s="368" t="s">
        <v>1421</v>
      </c>
      <c r="M461" s="368" t="s">
        <v>34</v>
      </c>
      <c r="N461" s="367">
        <v>407496</v>
      </c>
      <c r="O461" s="367" t="s">
        <v>1321</v>
      </c>
      <c r="P461" s="371">
        <v>42313</v>
      </c>
      <c r="Q461" s="372">
        <v>365.98551400000002</v>
      </c>
      <c r="R461" s="372">
        <v>431.5952025119048</v>
      </c>
      <c r="S461" s="367">
        <v>2</v>
      </c>
      <c r="T461" s="369">
        <v>-6.3813339008505721E-2</v>
      </c>
      <c r="U461" s="369">
        <v>-0.67173449388511874</v>
      </c>
      <c r="V461" s="369">
        <v>-0.1220819060279168</v>
      </c>
      <c r="W461" s="369">
        <v>-1.0874752636809619</v>
      </c>
      <c r="X461" s="369">
        <v>-4.3822889656276898E-2</v>
      </c>
      <c r="Y461" s="369">
        <v>-0.29713682149315296</v>
      </c>
      <c r="Z461" s="369">
        <v>6.0201563247832768E-2</v>
      </c>
      <c r="AA461" s="369">
        <v>0.3238526569321466</v>
      </c>
      <c r="AB461" s="369">
        <v>0.25224657922587318</v>
      </c>
      <c r="AC461" s="373">
        <v>-0.92902620995596163</v>
      </c>
      <c r="AD461" s="555">
        <v>35939458000195</v>
      </c>
      <c r="AE461" s="370" t="s">
        <v>1948</v>
      </c>
      <c r="AF461" s="370" t="s">
        <v>1795</v>
      </c>
      <c r="AG461" s="374" t="s">
        <v>1445</v>
      </c>
      <c r="AH461" s="374" t="s">
        <v>1802</v>
      </c>
      <c r="AI461" s="374">
        <v>1000</v>
      </c>
      <c r="AJ461" s="374">
        <v>100</v>
      </c>
      <c r="AK461" s="374">
        <v>1000</v>
      </c>
      <c r="AL461" s="691">
        <v>2</v>
      </c>
      <c r="AM461" s="691">
        <v>20</v>
      </c>
      <c r="AN461" s="369" t="s">
        <v>666</v>
      </c>
      <c r="AO461" s="367" t="s">
        <v>1324</v>
      </c>
      <c r="AP461" s="370" t="s">
        <v>1799</v>
      </c>
      <c r="AQ461" s="376" t="s">
        <v>659</v>
      </c>
      <c r="AR461" s="369">
        <v>4.0000000000000001E-3</v>
      </c>
      <c r="AS461" s="369">
        <v>4.0000000000000001E-3</v>
      </c>
      <c r="AT461" s="369" t="s">
        <v>1421</v>
      </c>
      <c r="AW461" s="198"/>
      <c r="AX461" s="198"/>
      <c r="AY461" s="184"/>
      <c r="AZ461" s="184"/>
      <c r="BA461" s="184"/>
      <c r="BB461" s="186"/>
      <c r="BC461" s="184"/>
      <c r="BD461" s="184"/>
      <c r="BE461" s="184"/>
      <c r="BF461" s="184"/>
      <c r="BG461" s="186"/>
      <c r="BH461" s="186"/>
      <c r="BI461" s="199"/>
      <c r="BJ461" s="199"/>
      <c r="BK461" s="199"/>
      <c r="BL461" s="186"/>
      <c r="BM461" s="186"/>
      <c r="BN461" s="186"/>
      <c r="BO461" s="186"/>
      <c r="BP461" s="186"/>
      <c r="BQ461" s="186"/>
      <c r="BR461" s="186"/>
      <c r="BS461" s="186"/>
      <c r="BT461" s="187"/>
      <c r="BU461" s="188"/>
      <c r="BV461" s="189"/>
      <c r="BW461" s="185"/>
      <c r="BX461"/>
      <c r="BZ461"/>
    </row>
    <row r="462" spans="2:78" ht="18.75">
      <c r="B462" s="363" t="s">
        <v>146</v>
      </c>
      <c r="C462" s="364">
        <v>22710616000199</v>
      </c>
      <c r="D462" s="365" t="s">
        <v>14</v>
      </c>
      <c r="E462" s="365" t="s">
        <v>607</v>
      </c>
      <c r="F462" s="365" t="s">
        <v>1421</v>
      </c>
      <c r="G462" s="366" t="s">
        <v>1421</v>
      </c>
      <c r="H462" s="366" t="s">
        <v>34</v>
      </c>
      <c r="I462" s="366" t="s">
        <v>34</v>
      </c>
      <c r="J462" s="366" t="s">
        <v>611</v>
      </c>
      <c r="K462" s="367" t="s">
        <v>48</v>
      </c>
      <c r="L462" s="368" t="s">
        <v>1421</v>
      </c>
      <c r="M462" s="368" t="s">
        <v>34</v>
      </c>
      <c r="N462" s="367">
        <v>407771</v>
      </c>
      <c r="O462" s="367" t="s">
        <v>1321</v>
      </c>
      <c r="P462" s="371">
        <v>42250</v>
      </c>
      <c r="Q462" s="372">
        <v>4.255522</v>
      </c>
      <c r="R462" s="372">
        <v>7.1540375277777786</v>
      </c>
      <c r="S462" s="367">
        <v>2</v>
      </c>
      <c r="T462" s="369">
        <v>-0.23480443228650738</v>
      </c>
      <c r="U462" s="369">
        <v>-2.4716812963342387</v>
      </c>
      <c r="V462" s="369">
        <v>-0.19680814072507624</v>
      </c>
      <c r="W462" s="369">
        <v>-1.7531179819605756</v>
      </c>
      <c r="X462" s="369">
        <v>-7.1509732309819163E-2</v>
      </c>
      <c r="Y462" s="369">
        <v>-0.48486475289569231</v>
      </c>
      <c r="Z462" s="369">
        <v>-2.5002392872153445E-2</v>
      </c>
      <c r="AA462" s="369">
        <v>-0.13449968612899349</v>
      </c>
      <c r="AB462" s="369">
        <v>0.23127456337460256</v>
      </c>
      <c r="AC462" s="373">
        <v>-1.3363766151365228</v>
      </c>
      <c r="AD462" s="555">
        <v>22314799000123</v>
      </c>
      <c r="AE462" s="370" t="s">
        <v>1819</v>
      </c>
      <c r="AF462" s="370" t="s">
        <v>1816</v>
      </c>
      <c r="AG462" s="374" t="s">
        <v>1444</v>
      </c>
      <c r="AH462" s="374" t="s">
        <v>1877</v>
      </c>
      <c r="AI462" s="374">
        <v>50000</v>
      </c>
      <c r="AJ462" s="374">
        <v>5000</v>
      </c>
      <c r="AK462" s="374">
        <v>5000</v>
      </c>
      <c r="AL462" s="691">
        <v>1.5</v>
      </c>
      <c r="AM462" s="691">
        <v>0</v>
      </c>
      <c r="AN462" s="369" t="s">
        <v>1798</v>
      </c>
      <c r="AO462" s="367" t="s">
        <v>1324</v>
      </c>
      <c r="AP462" s="370" t="s">
        <v>1799</v>
      </c>
      <c r="AQ462" s="376" t="s">
        <v>687</v>
      </c>
      <c r="AR462" s="369">
        <v>5.2500000000000003E-3</v>
      </c>
      <c r="AS462" s="369">
        <v>5.2500000000000003E-3</v>
      </c>
      <c r="AT462" s="369" t="s">
        <v>1421</v>
      </c>
      <c r="AW462" s="198"/>
      <c r="AX462" s="198"/>
      <c r="AY462" s="184"/>
      <c r="AZ462" s="184"/>
      <c r="BA462" s="184"/>
      <c r="BB462" s="184"/>
      <c r="BC462" s="184"/>
      <c r="BD462" s="184"/>
      <c r="BE462" s="184"/>
      <c r="BF462" s="184"/>
      <c r="BG462" s="186"/>
      <c r="BH462" s="186"/>
      <c r="BI462" s="199"/>
      <c r="BJ462" s="199"/>
      <c r="BK462" s="199"/>
      <c r="BL462" s="218"/>
      <c r="BM462" s="186"/>
      <c r="BN462" s="186"/>
      <c r="BO462" s="186"/>
      <c r="BP462" s="186"/>
      <c r="BQ462" s="186"/>
      <c r="BR462" s="186"/>
      <c r="BS462" s="186"/>
      <c r="BT462" s="186"/>
      <c r="BU462" s="186"/>
      <c r="BV462" s="189"/>
      <c r="BW462" s="184"/>
      <c r="BX462"/>
      <c r="BZ462"/>
    </row>
    <row r="463" spans="2:78" ht="18.75">
      <c r="B463" s="363" t="s">
        <v>147</v>
      </c>
      <c r="C463" s="364">
        <v>22353918000157</v>
      </c>
      <c r="D463" s="365" t="s">
        <v>14</v>
      </c>
      <c r="E463" s="365" t="s">
        <v>607</v>
      </c>
      <c r="F463" s="365" t="s">
        <v>1421</v>
      </c>
      <c r="G463" s="366" t="s">
        <v>1421</v>
      </c>
      <c r="H463" s="366" t="s">
        <v>34</v>
      </c>
      <c r="I463" s="366" t="s">
        <v>34</v>
      </c>
      <c r="J463" s="366" t="s">
        <v>611</v>
      </c>
      <c r="K463" s="367" t="s">
        <v>49</v>
      </c>
      <c r="L463" s="368" t="s">
        <v>1421</v>
      </c>
      <c r="M463" s="368" t="s">
        <v>34</v>
      </c>
      <c r="N463" s="367">
        <v>408565</v>
      </c>
      <c r="O463" s="367" t="s">
        <v>1321</v>
      </c>
      <c r="P463" s="371">
        <v>42250</v>
      </c>
      <c r="Q463" s="372">
        <v>5.9976079999999996</v>
      </c>
      <c r="R463" s="372">
        <v>10.828441404761906</v>
      </c>
      <c r="S463" s="367">
        <v>2</v>
      </c>
      <c r="T463" s="369">
        <v>-0.30928030303030241</v>
      </c>
      <c r="U463" s="369">
        <v>-3.2556554954287007</v>
      </c>
      <c r="V463" s="369">
        <v>-0.26879978818339056</v>
      </c>
      <c r="W463" s="369">
        <v>-2.3944016770615892</v>
      </c>
      <c r="X463" s="369">
        <v>-0.20434508918211314</v>
      </c>
      <c r="Y463" s="369">
        <v>-1.3855419111690428</v>
      </c>
      <c r="Z463" s="369">
        <v>0.15694027980958269</v>
      </c>
      <c r="AA463" s="369">
        <v>0.84425592715547249</v>
      </c>
      <c r="AB463" s="369">
        <v>0.24505040014669849</v>
      </c>
      <c r="AC463" s="373">
        <v>-1.5550334355704862</v>
      </c>
      <c r="AD463" s="555">
        <v>22690848000122</v>
      </c>
      <c r="AE463" s="370" t="s">
        <v>1819</v>
      </c>
      <c r="AF463" s="370" t="s">
        <v>1816</v>
      </c>
      <c r="AG463" s="374" t="s">
        <v>1444</v>
      </c>
      <c r="AH463" s="374" t="s">
        <v>1877</v>
      </c>
      <c r="AI463" s="374">
        <v>50000</v>
      </c>
      <c r="AJ463" s="374">
        <v>5000</v>
      </c>
      <c r="AK463" s="374">
        <v>5000</v>
      </c>
      <c r="AL463" s="691">
        <v>1.5</v>
      </c>
      <c r="AM463" s="691">
        <v>20</v>
      </c>
      <c r="AN463" s="369" t="s">
        <v>1798</v>
      </c>
      <c r="AO463" s="367" t="s">
        <v>1324</v>
      </c>
      <c r="AP463" s="370" t="s">
        <v>1799</v>
      </c>
      <c r="AQ463" s="376" t="s">
        <v>687</v>
      </c>
      <c r="AR463" s="369">
        <v>5.2500000000000003E-3</v>
      </c>
      <c r="AS463" s="369">
        <v>5.2500000000000003E-3</v>
      </c>
      <c r="AT463" s="369" t="s">
        <v>1421</v>
      </c>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c r="BX463"/>
      <c r="BZ463"/>
    </row>
    <row r="464" spans="2:78" ht="18.75">
      <c r="B464" s="363" t="s">
        <v>933</v>
      </c>
      <c r="C464" s="364">
        <v>20584638000124</v>
      </c>
      <c r="D464" s="365" t="s">
        <v>11</v>
      </c>
      <c r="E464" s="365" t="s">
        <v>620</v>
      </c>
      <c r="F464" s="365" t="s">
        <v>692</v>
      </c>
      <c r="G464" s="366" t="s">
        <v>738</v>
      </c>
      <c r="H464" s="366" t="s">
        <v>34</v>
      </c>
      <c r="I464" s="366" t="s">
        <v>1304</v>
      </c>
      <c r="J464" s="366" t="s">
        <v>608</v>
      </c>
      <c r="K464" s="367" t="s">
        <v>48</v>
      </c>
      <c r="L464" s="368" t="s">
        <v>1421</v>
      </c>
      <c r="M464" s="368" t="s">
        <v>34</v>
      </c>
      <c r="N464" s="367">
        <v>408840</v>
      </c>
      <c r="O464" s="367" t="s">
        <v>1321</v>
      </c>
      <c r="P464" s="371">
        <v>42321</v>
      </c>
      <c r="Q464" s="372">
        <v>13.299958</v>
      </c>
      <c r="R464" s="372">
        <v>23.177273686507931</v>
      </c>
      <c r="S464" s="367">
        <v>1</v>
      </c>
      <c r="T464" s="369">
        <v>7.8817324494993457E-2</v>
      </c>
      <c r="U464" s="369">
        <v>0.82967474201540559</v>
      </c>
      <c r="V464" s="369">
        <v>9.6497239655437772E-2</v>
      </c>
      <c r="W464" s="369">
        <v>0.85957341716786118</v>
      </c>
      <c r="X464" s="369">
        <v>0.15509146288164244</v>
      </c>
      <c r="Y464" s="369">
        <v>1.0515825104831686</v>
      </c>
      <c r="Z464" s="369">
        <v>0.12804147858059456</v>
      </c>
      <c r="AA464" s="369">
        <v>0.68879561922902166</v>
      </c>
      <c r="AB464" s="369">
        <v>7.6004878931503449E-3</v>
      </c>
      <c r="AC464" s="373">
        <v>-2.0741481350719346</v>
      </c>
      <c r="AD464" s="555">
        <v>0</v>
      </c>
      <c r="AE464" s="370" t="s">
        <v>1815</v>
      </c>
      <c r="AF464" s="370" t="s">
        <v>1816</v>
      </c>
      <c r="AG464" s="374" t="s">
        <v>59</v>
      </c>
      <c r="AH464" s="374" t="s">
        <v>1802</v>
      </c>
      <c r="AI464" s="374">
        <v>0</v>
      </c>
      <c r="AJ464" s="374">
        <v>0</v>
      </c>
      <c r="AK464" s="374">
        <v>0</v>
      </c>
      <c r="AL464" s="691">
        <v>0</v>
      </c>
      <c r="AM464" s="691">
        <v>0</v>
      </c>
      <c r="AN464" s="369" t="s">
        <v>1803</v>
      </c>
      <c r="AO464" s="367" t="s">
        <v>1324</v>
      </c>
      <c r="AP464" s="370" t="s">
        <v>1804</v>
      </c>
      <c r="AQ464" s="376" t="s">
        <v>675</v>
      </c>
      <c r="AR464" s="369">
        <v>2E-3</v>
      </c>
      <c r="AS464" s="369">
        <v>2E-3</v>
      </c>
      <c r="AT464" s="369" t="s">
        <v>1421</v>
      </c>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c r="BX464"/>
      <c r="BZ464"/>
    </row>
    <row r="465" spans="2:78" ht="18.75">
      <c r="B465" s="363" t="s">
        <v>168</v>
      </c>
      <c r="C465" s="364">
        <v>23591953000177</v>
      </c>
      <c r="D465" s="365" t="s">
        <v>14</v>
      </c>
      <c r="E465" s="365" t="s">
        <v>607</v>
      </c>
      <c r="F465" s="365" t="s">
        <v>1421</v>
      </c>
      <c r="G465" s="366" t="s">
        <v>1421</v>
      </c>
      <c r="H465" s="366" t="s">
        <v>34</v>
      </c>
      <c r="I465" s="366" t="s">
        <v>34</v>
      </c>
      <c r="J465" s="366" t="s">
        <v>608</v>
      </c>
      <c r="K465" s="367" t="s">
        <v>48</v>
      </c>
      <c r="L465" s="368" t="s">
        <v>1421</v>
      </c>
      <c r="M465" s="368" t="s">
        <v>34</v>
      </c>
      <c r="N465" s="367">
        <v>409804</v>
      </c>
      <c r="O465" s="367" t="s">
        <v>1321</v>
      </c>
      <c r="P465" s="371">
        <v>42355</v>
      </c>
      <c r="Q465" s="372">
        <v>109.961016</v>
      </c>
      <c r="R465" s="372">
        <v>103.23940233730156</v>
      </c>
      <c r="S465" s="367">
        <v>3</v>
      </c>
      <c r="T465" s="369">
        <v>0.21950573741669732</v>
      </c>
      <c r="U465" s="369">
        <v>2.3106387742667924</v>
      </c>
      <c r="V465" s="369">
        <v>0.10470570933376355</v>
      </c>
      <c r="W465" s="369">
        <v>0.93269242405667285</v>
      </c>
      <c r="X465" s="369">
        <v>0.17329648821821464</v>
      </c>
      <c r="Y465" s="369">
        <v>1.1750199060118447</v>
      </c>
      <c r="Z465" s="369">
        <v>0.33323214780386001</v>
      </c>
      <c r="AA465" s="369">
        <v>1.7926131917408448</v>
      </c>
      <c r="AB465" s="369">
        <v>0.17424026051464114</v>
      </c>
      <c r="AC465" s="373">
        <v>-4.3365798975340146E-2</v>
      </c>
      <c r="AD465" s="555">
        <v>0</v>
      </c>
      <c r="AE465" s="370" t="s">
        <v>2000</v>
      </c>
      <c r="AF465" s="370" t="s">
        <v>1816</v>
      </c>
      <c r="AG465" s="374" t="s">
        <v>1444</v>
      </c>
      <c r="AH465" s="374" t="s">
        <v>1802</v>
      </c>
      <c r="AI465" s="374">
        <v>10000</v>
      </c>
      <c r="AJ465" s="374">
        <v>1000</v>
      </c>
      <c r="AK465" s="374">
        <v>10000</v>
      </c>
      <c r="AL465" s="691">
        <v>2</v>
      </c>
      <c r="AM465" s="691">
        <v>20</v>
      </c>
      <c r="AN465" s="369" t="s">
        <v>1798</v>
      </c>
      <c r="AO465" s="367" t="s">
        <v>1324</v>
      </c>
      <c r="AP465" s="370" t="s">
        <v>1799</v>
      </c>
      <c r="AQ465" s="376" t="s">
        <v>659</v>
      </c>
      <c r="AR465" s="369">
        <v>4.0000000000000001E-3</v>
      </c>
      <c r="AS465" s="369">
        <v>4.0000000000000001E-3</v>
      </c>
      <c r="AT465" s="369" t="s">
        <v>1421</v>
      </c>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c r="BX465"/>
      <c r="BZ465"/>
    </row>
    <row r="466" spans="2:78" ht="18.75">
      <c r="B466" s="363" t="s">
        <v>117</v>
      </c>
      <c r="C466" s="364">
        <v>23732231000195</v>
      </c>
      <c r="D466" s="365" t="s">
        <v>14</v>
      </c>
      <c r="E466" s="365" t="s">
        <v>614</v>
      </c>
      <c r="F466" s="365" t="s">
        <v>1421</v>
      </c>
      <c r="G466" s="366" t="s">
        <v>1421</v>
      </c>
      <c r="H466" s="366" t="s">
        <v>865</v>
      </c>
      <c r="I466" s="366" t="s">
        <v>34</v>
      </c>
      <c r="J466" s="366" t="s">
        <v>608</v>
      </c>
      <c r="K466" s="367" t="s">
        <v>48</v>
      </c>
      <c r="L466" s="368" t="s">
        <v>1421</v>
      </c>
      <c r="M466" s="368" t="s">
        <v>34</v>
      </c>
      <c r="N466" s="367">
        <v>410314</v>
      </c>
      <c r="O466" s="367" t="s">
        <v>1324</v>
      </c>
      <c r="P466" s="371">
        <v>42368</v>
      </c>
      <c r="Q466" s="372">
        <v>212.69007300000001</v>
      </c>
      <c r="R466" s="372">
        <v>285.48429122222217</v>
      </c>
      <c r="S466" s="367">
        <v>2</v>
      </c>
      <c r="T466" s="369">
        <v>0.12295738872479212</v>
      </c>
      <c r="U466" s="369">
        <v>1.2943174666581063</v>
      </c>
      <c r="V466" s="369">
        <v>-2.7089820271228415E-2</v>
      </c>
      <c r="W466" s="369">
        <v>-0.24130938319219394</v>
      </c>
      <c r="X466" s="369">
        <v>3.0444408645116772E-2</v>
      </c>
      <c r="Y466" s="369">
        <v>0.20642533817376768</v>
      </c>
      <c r="Z466" s="369">
        <v>8.0564873029744799E-3</v>
      </c>
      <c r="AA466" s="369">
        <v>4.3339652292207147E-2</v>
      </c>
      <c r="AB466" s="369">
        <v>0.14463243693208391</v>
      </c>
      <c r="AC466" s="373">
        <v>-0.9634878639382749</v>
      </c>
      <c r="AD466" s="555">
        <v>23732220000105</v>
      </c>
      <c r="AE466" s="370" t="s">
        <v>1873</v>
      </c>
      <c r="AF466" s="370" t="s">
        <v>1841</v>
      </c>
      <c r="AG466" s="374" t="s">
        <v>719</v>
      </c>
      <c r="AH466" s="374" t="s">
        <v>1802</v>
      </c>
      <c r="AI466" s="374">
        <v>20000</v>
      </c>
      <c r="AJ466" s="374">
        <v>1000</v>
      </c>
      <c r="AK466" s="374">
        <v>20000</v>
      </c>
      <c r="AL466" s="691">
        <v>2.2000000000000002</v>
      </c>
      <c r="AM466" s="691">
        <v>20</v>
      </c>
      <c r="AN466" s="369" t="s">
        <v>1803</v>
      </c>
      <c r="AO466" s="367" t="s">
        <v>1324</v>
      </c>
      <c r="AP466" s="370" t="s">
        <v>1818</v>
      </c>
      <c r="AQ466" s="376" t="s">
        <v>668</v>
      </c>
      <c r="AR466" s="369">
        <v>4.7499999999999999E-3</v>
      </c>
      <c r="AS466" s="369">
        <v>4.7499999999999999E-3</v>
      </c>
      <c r="AT466" s="369" t="s">
        <v>1421</v>
      </c>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c r="BX466"/>
      <c r="BZ466"/>
    </row>
    <row r="467" spans="2:78" ht="18.75">
      <c r="B467" s="363" t="s">
        <v>1715</v>
      </c>
      <c r="C467" s="364">
        <v>23339998000159</v>
      </c>
      <c r="D467" s="365" t="s">
        <v>13</v>
      </c>
      <c r="E467" s="365" t="s">
        <v>615</v>
      </c>
      <c r="F467" s="365" t="s">
        <v>619</v>
      </c>
      <c r="G467" s="366" t="s">
        <v>34</v>
      </c>
      <c r="H467" s="366" t="s">
        <v>1337</v>
      </c>
      <c r="I467" s="366" t="s">
        <v>1421</v>
      </c>
      <c r="J467" s="366" t="s">
        <v>608</v>
      </c>
      <c r="K467" s="367" t="s">
        <v>48</v>
      </c>
      <c r="L467" s="368" t="s">
        <v>1421</v>
      </c>
      <c r="M467" s="368" t="s">
        <v>1421</v>
      </c>
      <c r="N467" s="367">
        <v>410349</v>
      </c>
      <c r="O467" s="367" t="s">
        <v>1321</v>
      </c>
      <c r="P467" s="371">
        <v>42361</v>
      </c>
      <c r="Q467" s="372">
        <v>23.987642999999998</v>
      </c>
      <c r="R467" s="372">
        <v>22.587710984126989</v>
      </c>
      <c r="S467" s="367">
        <v>1</v>
      </c>
      <c r="T467" s="369">
        <v>0.13913262855693431</v>
      </c>
      <c r="U467" s="369">
        <v>1.4645869857106382</v>
      </c>
      <c r="V467" s="369">
        <v>0.12940913672177645</v>
      </c>
      <c r="W467" s="369">
        <v>1.1527444128129729</v>
      </c>
      <c r="X467" s="369">
        <v>0.16301896200367594</v>
      </c>
      <c r="Y467" s="369">
        <v>1.1053341437046762</v>
      </c>
      <c r="Z467" s="369">
        <v>0.18310472915694209</v>
      </c>
      <c r="AA467" s="369">
        <v>0.98500686419387162</v>
      </c>
      <c r="AB467" s="369">
        <v>3.6312984908488791E-2</v>
      </c>
      <c r="AC467" s="373">
        <v>0.47221012870014939</v>
      </c>
      <c r="AD467" s="555">
        <v>22918586000100</v>
      </c>
      <c r="AE467" s="370" t="s">
        <v>1980</v>
      </c>
      <c r="AF467" s="370" t="s">
        <v>1801</v>
      </c>
      <c r="AG467" s="374" t="s">
        <v>59</v>
      </c>
      <c r="AH467" s="374" t="s">
        <v>1802</v>
      </c>
      <c r="AI467" s="374">
        <v>50000</v>
      </c>
      <c r="AJ467" s="374">
        <v>50000</v>
      </c>
      <c r="AK467" s="374">
        <v>50000</v>
      </c>
      <c r="AL467" s="691">
        <v>1</v>
      </c>
      <c r="AM467" s="691">
        <v>20</v>
      </c>
      <c r="AN467" s="369" t="s">
        <v>1803</v>
      </c>
      <c r="AO467" s="367" t="s">
        <v>1324</v>
      </c>
      <c r="AP467" s="370" t="s">
        <v>1818</v>
      </c>
      <c r="AQ467" s="376" t="s">
        <v>1798</v>
      </c>
      <c r="AR467" s="369">
        <v>0</v>
      </c>
      <c r="AS467" s="369">
        <v>0</v>
      </c>
      <c r="AT467" s="369" t="s">
        <v>1421</v>
      </c>
      <c r="AW467" s="198"/>
      <c r="AX467" s="198"/>
      <c r="AY467" s="184"/>
      <c r="AZ467" s="184"/>
      <c r="BA467" s="184"/>
      <c r="BB467" s="186"/>
      <c r="BC467" s="184"/>
      <c r="BD467" s="184"/>
      <c r="BE467" s="184"/>
      <c r="BF467" s="184"/>
      <c r="BG467" s="186"/>
      <c r="BH467" s="186"/>
      <c r="BI467" s="199"/>
      <c r="BJ467" s="199"/>
      <c r="BK467" s="199"/>
      <c r="BL467" s="186"/>
      <c r="BM467" s="186"/>
      <c r="BN467" s="186"/>
      <c r="BO467" s="186"/>
      <c r="BP467" s="186"/>
      <c r="BQ467" s="186"/>
      <c r="BR467" s="186"/>
      <c r="BS467" s="186"/>
      <c r="BT467" s="187"/>
      <c r="BU467" s="188"/>
      <c r="BV467" s="189"/>
      <c r="BW467" s="185"/>
      <c r="BX467"/>
      <c r="BZ467"/>
    </row>
    <row r="468" spans="2:78" ht="18.75">
      <c r="B468" s="363" t="s">
        <v>1280</v>
      </c>
      <c r="C468" s="364">
        <v>22773406000140</v>
      </c>
      <c r="D468" s="365" t="s">
        <v>13</v>
      </c>
      <c r="E468" s="365" t="s">
        <v>615</v>
      </c>
      <c r="F468" s="365" t="s">
        <v>619</v>
      </c>
      <c r="G468" s="366" t="s">
        <v>34</v>
      </c>
      <c r="H468" s="366" t="s">
        <v>1338</v>
      </c>
      <c r="I468" s="366" t="s">
        <v>34</v>
      </c>
      <c r="J468" s="366" t="s">
        <v>1421</v>
      </c>
      <c r="K468" s="367" t="s">
        <v>48</v>
      </c>
      <c r="L468" s="368" t="s">
        <v>1421</v>
      </c>
      <c r="M468" s="368" t="s">
        <v>34</v>
      </c>
      <c r="N468" s="367">
        <v>410373</v>
      </c>
      <c r="O468" s="367" t="s">
        <v>1321</v>
      </c>
      <c r="P468" s="371">
        <v>42334</v>
      </c>
      <c r="Q468" s="372">
        <v>26.944838000000001</v>
      </c>
      <c r="R468" s="372">
        <v>69.365574007936544</v>
      </c>
      <c r="S468" s="367">
        <v>4</v>
      </c>
      <c r="T468" s="369">
        <v>-0.21752146442626463</v>
      </c>
      <c r="U468" s="369">
        <v>-2.2897512195067984</v>
      </c>
      <c r="V468" s="369">
        <v>-0.21203036836002287</v>
      </c>
      <c r="W468" s="369">
        <v>-1.8887138007819151</v>
      </c>
      <c r="X468" s="369">
        <v>-0.1648545944202281</v>
      </c>
      <c r="Y468" s="369">
        <v>-1.1177804699502112</v>
      </c>
      <c r="Z468" s="369">
        <v>-0.14430734226456698</v>
      </c>
      <c r="AA468" s="369">
        <v>-0.77629738641179025</v>
      </c>
      <c r="AB468" s="369">
        <v>0.1305294815418061</v>
      </c>
      <c r="AC468" s="373">
        <v>-2.484436021457809</v>
      </c>
      <c r="AD468" s="555">
        <v>22282992000120</v>
      </c>
      <c r="AE468" s="370" t="s">
        <v>1808</v>
      </c>
      <c r="AF468" s="370" t="s">
        <v>1809</v>
      </c>
      <c r="AG468" s="374" t="s">
        <v>728</v>
      </c>
      <c r="AH468" s="374" t="s">
        <v>1796</v>
      </c>
      <c r="AI468" s="374">
        <v>1000</v>
      </c>
      <c r="AJ468" s="374">
        <v>100</v>
      </c>
      <c r="AK468" s="374">
        <v>500</v>
      </c>
      <c r="AL468" s="691">
        <v>1</v>
      </c>
      <c r="AM468" s="691">
        <v>0</v>
      </c>
      <c r="AN468" s="369" t="s">
        <v>1817</v>
      </c>
      <c r="AO468" s="367" t="s">
        <v>1324</v>
      </c>
      <c r="AP468" s="370" t="s">
        <v>1818</v>
      </c>
      <c r="AQ468" s="376" t="s">
        <v>679</v>
      </c>
      <c r="AR468" s="369">
        <v>5.4999999999999997E-3</v>
      </c>
      <c r="AS468" s="369">
        <v>5.4999999999999997E-3</v>
      </c>
      <c r="AT468" s="369" t="s">
        <v>1421</v>
      </c>
      <c r="AW468" s="198"/>
      <c r="AX468" s="198"/>
      <c r="AY468" s="184"/>
      <c r="AZ468" s="184"/>
      <c r="BA468" s="184"/>
      <c r="BB468" s="186"/>
      <c r="BC468" s="184"/>
      <c r="BD468" s="184"/>
      <c r="BE468" s="184"/>
      <c r="BF468" s="184"/>
      <c r="BG468" s="186"/>
      <c r="BH468" s="186"/>
      <c r="BI468" s="199"/>
      <c r="BJ468" s="199"/>
      <c r="BK468" s="199"/>
      <c r="BL468" s="218"/>
      <c r="BM468" s="186"/>
      <c r="BN468" s="186"/>
      <c r="BO468" s="186"/>
      <c r="BP468" s="186"/>
      <c r="BQ468" s="186"/>
      <c r="BR468" s="186"/>
      <c r="BS468" s="186"/>
      <c r="BT468" s="187"/>
      <c r="BU468" s="188"/>
      <c r="BV468" s="189"/>
      <c r="BW468" s="185"/>
      <c r="BX468"/>
      <c r="BZ468"/>
    </row>
    <row r="469" spans="2:78" ht="18.75">
      <c r="B469" s="363" t="s">
        <v>157</v>
      </c>
      <c r="C469" s="364">
        <v>22344837000190</v>
      </c>
      <c r="D469" s="365" t="s">
        <v>14</v>
      </c>
      <c r="E469" s="365" t="s">
        <v>607</v>
      </c>
      <c r="F469" s="365" t="s">
        <v>1421</v>
      </c>
      <c r="G469" s="366" t="s">
        <v>1421</v>
      </c>
      <c r="H469" s="366" t="s">
        <v>34</v>
      </c>
      <c r="I469" s="366" t="s">
        <v>34</v>
      </c>
      <c r="J469" s="366" t="s">
        <v>608</v>
      </c>
      <c r="K469" s="367" t="s">
        <v>48</v>
      </c>
      <c r="L469" s="368" t="s">
        <v>1421</v>
      </c>
      <c r="M469" s="368" t="s">
        <v>34</v>
      </c>
      <c r="N469" s="367">
        <v>410802</v>
      </c>
      <c r="O469" s="367" t="s">
        <v>1321</v>
      </c>
      <c r="P469" s="371">
        <v>42307</v>
      </c>
      <c r="Q469" s="372">
        <v>82.911496999999997</v>
      </c>
      <c r="R469" s="372">
        <v>76.431015813333332</v>
      </c>
      <c r="S469" s="367">
        <v>2</v>
      </c>
      <c r="T469" s="369">
        <v>0.39430537172068658</v>
      </c>
      <c r="U469" s="369">
        <v>4.1506763856013631</v>
      </c>
      <c r="V469" s="369">
        <v>0.39430537172068658</v>
      </c>
      <c r="W469" s="369">
        <v>3.5123742087113143</v>
      </c>
      <c r="X469" s="369">
        <v>0.39430537172068658</v>
      </c>
      <c r="Y469" s="369">
        <v>2.6735490463938261</v>
      </c>
      <c r="Z469" s="369">
        <v>0.39430537172068658</v>
      </c>
      <c r="AA469" s="369">
        <v>2.1211549233143723</v>
      </c>
      <c r="AB469" s="369">
        <v>0.3342349458759713</v>
      </c>
      <c r="AC469" s="373">
        <v>0.84384831016651263</v>
      </c>
      <c r="AD469" s="555">
        <v>22662147000180</v>
      </c>
      <c r="AE469" s="370" t="s">
        <v>2001</v>
      </c>
      <c r="AF469" s="370" t="s">
        <v>1816</v>
      </c>
      <c r="AG469" s="374" t="s">
        <v>1444</v>
      </c>
      <c r="AH469" s="374" t="s">
        <v>1802</v>
      </c>
      <c r="AI469" s="374">
        <v>100</v>
      </c>
      <c r="AJ469" s="374">
        <v>0</v>
      </c>
      <c r="AK469" s="374">
        <v>0</v>
      </c>
      <c r="AL469" s="691">
        <v>2</v>
      </c>
      <c r="AM469" s="691">
        <v>20</v>
      </c>
      <c r="AN469" s="369" t="s">
        <v>1798</v>
      </c>
      <c r="AO469" s="367" t="s">
        <v>1324</v>
      </c>
      <c r="AP469" s="370" t="s">
        <v>1799</v>
      </c>
      <c r="AQ469" s="376" t="s">
        <v>716</v>
      </c>
      <c r="AR469" s="369">
        <v>4.6666666666666697E-3</v>
      </c>
      <c r="AS469" s="369">
        <v>4.6666666666666697E-3</v>
      </c>
      <c r="AT469" s="369" t="s">
        <v>1421</v>
      </c>
      <c r="AW469" s="198"/>
      <c r="AX469" s="198"/>
      <c r="AY469" s="184"/>
      <c r="AZ469" s="184"/>
      <c r="BA469" s="184"/>
      <c r="BB469" s="186"/>
      <c r="BC469" s="184"/>
      <c r="BD469" s="184"/>
      <c r="BE469" s="184"/>
      <c r="BF469" s="184"/>
      <c r="BG469" s="186"/>
      <c r="BH469" s="186"/>
      <c r="BI469" s="199"/>
      <c r="BJ469" s="199"/>
      <c r="BK469" s="199"/>
      <c r="BL469" s="218"/>
      <c r="BM469" s="186"/>
      <c r="BN469" s="186"/>
      <c r="BO469" s="186"/>
      <c r="BP469" s="186"/>
      <c r="BQ469" s="186"/>
      <c r="BR469" s="186"/>
      <c r="BS469" s="186"/>
      <c r="BT469" s="187"/>
      <c r="BU469" s="188"/>
      <c r="BV469" s="189"/>
      <c r="BW469" s="185"/>
      <c r="BX469"/>
      <c r="BZ469"/>
    </row>
    <row r="470" spans="2:78" ht="18.75">
      <c r="B470" s="363" t="s">
        <v>67</v>
      </c>
      <c r="C470" s="364">
        <v>23565803000199</v>
      </c>
      <c r="D470" s="365" t="s">
        <v>13</v>
      </c>
      <c r="E470" s="365" t="s">
        <v>615</v>
      </c>
      <c r="F470" s="365" t="s">
        <v>619</v>
      </c>
      <c r="G470" s="366" t="s">
        <v>34</v>
      </c>
      <c r="H470" s="366" t="s">
        <v>1337</v>
      </c>
      <c r="I470" s="366" t="s">
        <v>34</v>
      </c>
      <c r="J470" s="366" t="s">
        <v>611</v>
      </c>
      <c r="K470" s="367" t="s">
        <v>48</v>
      </c>
      <c r="L470" s="368" t="s">
        <v>715</v>
      </c>
      <c r="M470" s="368" t="s">
        <v>34</v>
      </c>
      <c r="N470" s="367">
        <v>410901</v>
      </c>
      <c r="O470" s="367" t="s">
        <v>1321</v>
      </c>
      <c r="P470" s="371">
        <v>42368</v>
      </c>
      <c r="Q470" s="372">
        <v>3664.3671570000001</v>
      </c>
      <c r="R470" s="372">
        <v>3235.7634257936493</v>
      </c>
      <c r="S470" s="367">
        <v>1</v>
      </c>
      <c r="T470" s="369">
        <v>0.22799442977778739</v>
      </c>
      <c r="U470" s="369">
        <v>2.3999954441342517</v>
      </c>
      <c r="V470" s="369">
        <v>0.2718155888600875</v>
      </c>
      <c r="W470" s="369">
        <v>2.421265679621889</v>
      </c>
      <c r="X470" s="369">
        <v>0.36295692397256007</v>
      </c>
      <c r="Y470" s="369">
        <v>2.460993959413424</v>
      </c>
      <c r="Z470" s="369">
        <v>0.41093073225623522</v>
      </c>
      <c r="AA470" s="369">
        <v>2.2105905939418471</v>
      </c>
      <c r="AB470" s="369">
        <v>4.1797001325223695E-2</v>
      </c>
      <c r="AC470" s="373">
        <v>3.8173506796323071</v>
      </c>
      <c r="AD470" s="555">
        <v>21470947000136</v>
      </c>
      <c r="AE470" s="370" t="s">
        <v>1958</v>
      </c>
      <c r="AF470" s="370" t="s">
        <v>1795</v>
      </c>
      <c r="AG470" s="374" t="s">
        <v>1445</v>
      </c>
      <c r="AH470" s="374" t="s">
        <v>1802</v>
      </c>
      <c r="AI470" s="374">
        <v>100000</v>
      </c>
      <c r="AJ470" s="374">
        <v>10000</v>
      </c>
      <c r="AK470" s="374">
        <v>100000</v>
      </c>
      <c r="AL470" s="691">
        <v>1.9</v>
      </c>
      <c r="AM470" s="691">
        <v>20</v>
      </c>
      <c r="AN470" s="369" t="s">
        <v>1803</v>
      </c>
      <c r="AO470" s="367" t="s">
        <v>1324</v>
      </c>
      <c r="AP470" s="370" t="s">
        <v>1818</v>
      </c>
      <c r="AQ470" s="376" t="s">
        <v>664</v>
      </c>
      <c r="AR470" s="369">
        <v>3.8E-3</v>
      </c>
      <c r="AS470" s="369">
        <v>3.8E-3</v>
      </c>
      <c r="AT470" s="369" t="s">
        <v>1421</v>
      </c>
      <c r="AW470" s="198"/>
      <c r="AX470" s="198"/>
      <c r="AY470" s="184"/>
      <c r="AZ470" s="184"/>
      <c r="BA470" s="184"/>
      <c r="BB470" s="186"/>
      <c r="BC470" s="184"/>
      <c r="BD470" s="184"/>
      <c r="BE470" s="184"/>
      <c r="BF470" s="184"/>
      <c r="BG470" s="186"/>
      <c r="BH470" s="186"/>
      <c r="BI470" s="199"/>
      <c r="BJ470" s="199"/>
      <c r="BK470" s="199"/>
      <c r="BL470" s="218"/>
      <c r="BM470" s="186"/>
      <c r="BN470" s="186"/>
      <c r="BO470" s="186"/>
      <c r="BP470" s="186"/>
      <c r="BQ470" s="186"/>
      <c r="BR470" s="186"/>
      <c r="BS470" s="186"/>
      <c r="BT470" s="187"/>
      <c r="BU470" s="188"/>
      <c r="BV470" s="189"/>
      <c r="BW470" s="185"/>
      <c r="BX470"/>
      <c r="BZ470"/>
    </row>
    <row r="471" spans="2:78" ht="18.75">
      <c r="B471" s="363" t="s">
        <v>897</v>
      </c>
      <c r="C471" s="364">
        <v>23272391000107</v>
      </c>
      <c r="D471" s="365" t="s">
        <v>11</v>
      </c>
      <c r="E471" s="365" t="s">
        <v>620</v>
      </c>
      <c r="F471" s="365" t="s">
        <v>663</v>
      </c>
      <c r="G471" s="366" t="s">
        <v>738</v>
      </c>
      <c r="H471" s="366" t="s">
        <v>34</v>
      </c>
      <c r="I471" s="366" t="s">
        <v>1304</v>
      </c>
      <c r="J471" s="366" t="s">
        <v>608</v>
      </c>
      <c r="K471" s="367" t="s">
        <v>48</v>
      </c>
      <c r="L471" s="368" t="s">
        <v>1421</v>
      </c>
      <c r="M471" s="368" t="s">
        <v>34</v>
      </c>
      <c r="N471" s="367">
        <v>410942</v>
      </c>
      <c r="O471" s="367" t="s">
        <v>1321</v>
      </c>
      <c r="P471" s="371">
        <v>42342</v>
      </c>
      <c r="Q471" s="372">
        <v>728.75085899999999</v>
      </c>
      <c r="R471" s="372">
        <v>463.6964102666667</v>
      </c>
      <c r="S471" s="367">
        <v>1</v>
      </c>
      <c r="T471" s="369">
        <v>0.43842800121892989</v>
      </c>
      <c r="U471" s="369">
        <v>4.6151355826186595</v>
      </c>
      <c r="V471" s="369">
        <v>0.43842800121892989</v>
      </c>
      <c r="W471" s="369">
        <v>3.9054076213525564</v>
      </c>
      <c r="X471" s="369">
        <v>0.43842800121892989</v>
      </c>
      <c r="Y471" s="369">
        <v>2.9727182245986272</v>
      </c>
      <c r="Z471" s="369">
        <v>0.43842800121892989</v>
      </c>
      <c r="AA471" s="369">
        <v>2.3585113975144538</v>
      </c>
      <c r="AB471" s="369">
        <v>0.68516197945947943</v>
      </c>
      <c r="AC471" s="373">
        <v>0.47604250316339541</v>
      </c>
      <c r="AD471" s="555">
        <v>0</v>
      </c>
      <c r="AE471" s="370" t="s">
        <v>1924</v>
      </c>
      <c r="AF471" s="370" t="s">
        <v>1795</v>
      </c>
      <c r="AG471" s="374" t="s">
        <v>1445</v>
      </c>
      <c r="AH471" s="374" t="s">
        <v>1796</v>
      </c>
      <c r="AI471" s="374">
        <v>20000</v>
      </c>
      <c r="AJ471" s="374">
        <v>1000</v>
      </c>
      <c r="AK471" s="374">
        <v>10000</v>
      </c>
      <c r="AL471" s="691">
        <v>0.75</v>
      </c>
      <c r="AM471" s="691">
        <v>20</v>
      </c>
      <c r="AN471" s="369" t="s">
        <v>1803</v>
      </c>
      <c r="AO471" s="367" t="s">
        <v>1324</v>
      </c>
      <c r="AP471" s="370" t="s">
        <v>1818</v>
      </c>
      <c r="AQ471" s="376" t="s">
        <v>1933</v>
      </c>
      <c r="AR471" s="369">
        <v>1.75E-3</v>
      </c>
      <c r="AS471" s="369">
        <v>1.75E-3</v>
      </c>
      <c r="AT471" s="369" t="s">
        <v>1421</v>
      </c>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c r="BX471"/>
      <c r="BZ471"/>
    </row>
    <row r="472" spans="2:78" ht="18.75">
      <c r="B472" s="363" t="s">
        <v>879</v>
      </c>
      <c r="C472" s="364">
        <v>23186354000178</v>
      </c>
      <c r="D472" s="365" t="s">
        <v>11</v>
      </c>
      <c r="E472" s="365" t="s">
        <v>621</v>
      </c>
      <c r="F472" s="365" t="s">
        <v>692</v>
      </c>
      <c r="G472" s="366" t="s">
        <v>738</v>
      </c>
      <c r="H472" s="366" t="s">
        <v>34</v>
      </c>
      <c r="I472" s="366" t="s">
        <v>1421</v>
      </c>
      <c r="J472" s="366" t="s">
        <v>608</v>
      </c>
      <c r="K472" s="367" t="s">
        <v>48</v>
      </c>
      <c r="L472" s="368" t="s">
        <v>1421</v>
      </c>
      <c r="M472" s="368" t="s">
        <v>34</v>
      </c>
      <c r="N472" s="367">
        <v>411051</v>
      </c>
      <c r="O472" s="367" t="s">
        <v>1321</v>
      </c>
      <c r="P472" s="371">
        <v>42303</v>
      </c>
      <c r="Q472" s="372">
        <v>54.895519</v>
      </c>
      <c r="R472" s="372">
        <v>58.388124333333337</v>
      </c>
      <c r="S472" s="367">
        <v>1</v>
      </c>
      <c r="T472" s="369">
        <v>0.4084927932002258</v>
      </c>
      <c r="U472" s="369">
        <v>4.3000210294511838</v>
      </c>
      <c r="V472" s="369">
        <v>0.4084927932002258</v>
      </c>
      <c r="W472" s="369">
        <v>3.638752231601019</v>
      </c>
      <c r="X472" s="369">
        <v>0.4084927932002258</v>
      </c>
      <c r="Y472" s="369">
        <v>2.7697454715195744</v>
      </c>
      <c r="Z472" s="369">
        <v>0.4084927932002258</v>
      </c>
      <c r="AA472" s="369">
        <v>2.1974757677125512</v>
      </c>
      <c r="AB472" s="369">
        <v>0.75727791624916152</v>
      </c>
      <c r="AC472" s="373">
        <v>0.39117873293179029</v>
      </c>
      <c r="AD472" s="555">
        <v>0</v>
      </c>
      <c r="AE472" s="370" t="s">
        <v>2001</v>
      </c>
      <c r="AF472" s="370" t="s">
        <v>1816</v>
      </c>
      <c r="AG472" s="374" t="s">
        <v>1444</v>
      </c>
      <c r="AH472" s="374" t="s">
        <v>1802</v>
      </c>
      <c r="AI472" s="374">
        <v>100</v>
      </c>
      <c r="AJ472" s="374">
        <v>0</v>
      </c>
      <c r="AK472" s="374">
        <v>0</v>
      </c>
      <c r="AL472" s="691">
        <v>1</v>
      </c>
      <c r="AM472" s="691">
        <v>20</v>
      </c>
      <c r="AN472" s="369" t="s">
        <v>1798</v>
      </c>
      <c r="AO472" s="367" t="s">
        <v>1324</v>
      </c>
      <c r="AP472" s="370" t="s">
        <v>1804</v>
      </c>
      <c r="AQ472" s="376" t="s">
        <v>11</v>
      </c>
      <c r="AR472" s="369">
        <v>2.3333333333333301E-3</v>
      </c>
      <c r="AS472" s="369">
        <v>2.3333333333333301E-3</v>
      </c>
      <c r="AT472" s="369" t="s">
        <v>1421</v>
      </c>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c r="BX472"/>
      <c r="BZ472"/>
    </row>
    <row r="473" spans="2:78" ht="18.75">
      <c r="B473" s="363" t="s">
        <v>923</v>
      </c>
      <c r="C473" s="364">
        <v>22652091000182</v>
      </c>
      <c r="D473" s="365" t="s">
        <v>11</v>
      </c>
      <c r="E473" s="365" t="s">
        <v>620</v>
      </c>
      <c r="F473" s="365" t="s">
        <v>672</v>
      </c>
      <c r="G473" s="366" t="s">
        <v>738</v>
      </c>
      <c r="H473" s="366" t="s">
        <v>34</v>
      </c>
      <c r="I473" s="366" t="s">
        <v>1304</v>
      </c>
      <c r="J473" s="366" t="s">
        <v>608</v>
      </c>
      <c r="K473" s="367" t="s">
        <v>48</v>
      </c>
      <c r="L473" s="368" t="s">
        <v>1421</v>
      </c>
      <c r="M473" s="368" t="s">
        <v>34</v>
      </c>
      <c r="N473" s="367">
        <v>412112</v>
      </c>
      <c r="O473" s="367" t="s">
        <v>1321</v>
      </c>
      <c r="P473" s="371">
        <v>42356</v>
      </c>
      <c r="Q473" s="372">
        <v>1576.3738209999999</v>
      </c>
      <c r="R473" s="372">
        <v>1329.3684926787153</v>
      </c>
      <c r="S473" s="367">
        <v>1</v>
      </c>
      <c r="T473" s="369">
        <v>0.11404209510487129</v>
      </c>
      <c r="U473" s="369">
        <v>1.2004701560383546</v>
      </c>
      <c r="V473" s="369">
        <v>0.14970212849747155</v>
      </c>
      <c r="W473" s="369">
        <v>1.3335093377732963</v>
      </c>
      <c r="X473" s="369">
        <v>0.28555602615885012</v>
      </c>
      <c r="Y473" s="369">
        <v>1.9361847344291483</v>
      </c>
      <c r="Z473" s="369">
        <v>0.39841323964203657</v>
      </c>
      <c r="AA473" s="369">
        <v>2.1432530860344809</v>
      </c>
      <c r="AB473" s="369">
        <v>4.127938063499822E-3</v>
      </c>
      <c r="AC473" s="373">
        <v>9.0699885698081015</v>
      </c>
      <c r="AD473" s="555">
        <v>0</v>
      </c>
      <c r="AE473" s="370" t="s">
        <v>1963</v>
      </c>
      <c r="AF473" s="370" t="s">
        <v>1816</v>
      </c>
      <c r="AG473" s="374" t="s">
        <v>1444</v>
      </c>
      <c r="AH473" s="374" t="s">
        <v>1796</v>
      </c>
      <c r="AI473" s="374">
        <v>1000</v>
      </c>
      <c r="AJ473" s="374">
        <v>100</v>
      </c>
      <c r="AK473" s="374">
        <v>1000</v>
      </c>
      <c r="AL473" s="691">
        <v>1</v>
      </c>
      <c r="AM473" s="691">
        <v>0</v>
      </c>
      <c r="AN473" s="369" t="s">
        <v>1797</v>
      </c>
      <c r="AO473" s="367" t="s">
        <v>1324</v>
      </c>
      <c r="AP473" s="370" t="s">
        <v>1818</v>
      </c>
      <c r="AQ473" s="376" t="s">
        <v>671</v>
      </c>
      <c r="AR473" s="369">
        <v>3.0000000000000001E-3</v>
      </c>
      <c r="AS473" s="369">
        <v>3.0000000000000001E-3</v>
      </c>
      <c r="AT473" s="369" t="s">
        <v>1421</v>
      </c>
      <c r="AW473" s="198"/>
      <c r="AX473" s="198"/>
      <c r="AY473" s="184"/>
      <c r="AZ473" s="184"/>
      <c r="BA473" s="184"/>
      <c r="BB473" s="186"/>
      <c r="BC473" s="184"/>
      <c r="BD473" s="184"/>
      <c r="BE473" s="184"/>
      <c r="BF473" s="184"/>
      <c r="BG473" s="186"/>
      <c r="BH473" s="186"/>
      <c r="BI473" s="199"/>
      <c r="BJ473" s="199"/>
      <c r="BK473" s="199"/>
      <c r="BL473" s="186"/>
      <c r="BM473" s="186"/>
      <c r="BN473" s="186"/>
      <c r="BO473" s="186"/>
      <c r="BP473" s="186"/>
      <c r="BQ473" s="186"/>
      <c r="BR473" s="186"/>
      <c r="BS473" s="186"/>
      <c r="BT473" s="187"/>
      <c r="BU473" s="188"/>
      <c r="BV473" s="189"/>
      <c r="BW473" s="185"/>
      <c r="BX473"/>
      <c r="BZ473"/>
    </row>
    <row r="474" spans="2:78" ht="18.75">
      <c r="B474" s="363" t="s">
        <v>156</v>
      </c>
      <c r="C474" s="364">
        <v>22632296000104</v>
      </c>
      <c r="D474" s="365" t="s">
        <v>13</v>
      </c>
      <c r="E474" s="365" t="s">
        <v>615</v>
      </c>
      <c r="F474" s="365" t="s">
        <v>619</v>
      </c>
      <c r="G474" s="366" t="s">
        <v>34</v>
      </c>
      <c r="H474" s="366" t="s">
        <v>865</v>
      </c>
      <c r="I474" s="366" t="s">
        <v>34</v>
      </c>
      <c r="J474" s="366" t="s">
        <v>1421</v>
      </c>
      <c r="K474" s="367" t="s">
        <v>48</v>
      </c>
      <c r="L474" s="368" t="s">
        <v>1421</v>
      </c>
      <c r="M474" s="368" t="s">
        <v>1418</v>
      </c>
      <c r="N474" s="367">
        <v>412155</v>
      </c>
      <c r="O474" s="367" t="s">
        <v>1321</v>
      </c>
      <c r="P474" s="371">
        <v>42328</v>
      </c>
      <c r="Q474" s="372">
        <v>34.640028000000001</v>
      </c>
      <c r="R474" s="372">
        <v>44.195010432539647</v>
      </c>
      <c r="S474" s="367">
        <v>1</v>
      </c>
      <c r="T474" s="369">
        <v>0.11526801097332728</v>
      </c>
      <c r="U474" s="369">
        <v>1.2133748243763218</v>
      </c>
      <c r="V474" s="369">
        <v>7.5375497847472994E-2</v>
      </c>
      <c r="W474" s="369">
        <v>0.67142619298571893</v>
      </c>
      <c r="X474" s="369">
        <v>6.1675149950340513E-2</v>
      </c>
      <c r="Y474" s="369">
        <v>0.41818232811885975</v>
      </c>
      <c r="Z474" s="369">
        <v>0.10887568135066017</v>
      </c>
      <c r="AA474" s="369">
        <v>0.58569373914021061</v>
      </c>
      <c r="AB474" s="369">
        <v>5.6155265594723253E-2</v>
      </c>
      <c r="AC474" s="373">
        <v>-0.65686234775186392</v>
      </c>
      <c r="AD474" s="555">
        <v>19805188000173</v>
      </c>
      <c r="AE474" s="370" t="s">
        <v>2001</v>
      </c>
      <c r="AF474" s="370" t="s">
        <v>1816</v>
      </c>
      <c r="AG474" s="374" t="s">
        <v>1444</v>
      </c>
      <c r="AH474" s="374" t="s">
        <v>1802</v>
      </c>
      <c r="AI474" s="374">
        <v>100</v>
      </c>
      <c r="AJ474" s="374">
        <v>0</v>
      </c>
      <c r="AK474" s="374">
        <v>0</v>
      </c>
      <c r="AL474" s="691">
        <v>1.5</v>
      </c>
      <c r="AM474" s="691">
        <v>20</v>
      </c>
      <c r="AN474" s="369" t="s">
        <v>1798</v>
      </c>
      <c r="AO474" s="367" t="s">
        <v>1324</v>
      </c>
      <c r="AP474" s="370" t="s">
        <v>1818</v>
      </c>
      <c r="AQ474" s="376" t="s">
        <v>668</v>
      </c>
      <c r="AR474" s="369">
        <v>3.5000000000000001E-3</v>
      </c>
      <c r="AS474" s="369">
        <v>3.5000000000000001E-3</v>
      </c>
      <c r="AT474" s="369" t="s">
        <v>1421</v>
      </c>
      <c r="AW474" s="198"/>
      <c r="AX474" s="198"/>
      <c r="AY474" s="184"/>
      <c r="AZ474" s="184"/>
      <c r="BA474" s="184"/>
      <c r="BB474" s="186"/>
      <c r="BC474" s="184"/>
      <c r="BD474" s="184"/>
      <c r="BE474" s="184"/>
      <c r="BF474" s="184"/>
      <c r="BG474" s="186"/>
      <c r="BH474" s="186"/>
      <c r="BI474" s="199"/>
      <c r="BJ474" s="199"/>
      <c r="BK474" s="199"/>
      <c r="BL474" s="218"/>
      <c r="BM474" s="186"/>
      <c r="BN474" s="186"/>
      <c r="BO474" s="186"/>
      <c r="BP474" s="186"/>
      <c r="BQ474" s="186"/>
      <c r="BR474" s="186"/>
      <c r="BS474" s="186"/>
      <c r="BT474" s="187"/>
      <c r="BU474" s="188"/>
      <c r="BV474" s="189"/>
      <c r="BW474" s="185"/>
      <c r="BX474"/>
      <c r="BZ474"/>
    </row>
    <row r="475" spans="2:78" ht="18.75">
      <c r="B475" s="363" t="s">
        <v>158</v>
      </c>
      <c r="C475" s="364">
        <v>12796232000187</v>
      </c>
      <c r="D475" s="365" t="s">
        <v>11</v>
      </c>
      <c r="E475" s="365" t="s">
        <v>620</v>
      </c>
      <c r="F475" s="365" t="s">
        <v>663</v>
      </c>
      <c r="G475" s="366" t="s">
        <v>738</v>
      </c>
      <c r="H475" s="366" t="s">
        <v>34</v>
      </c>
      <c r="I475" s="366" t="s">
        <v>1304</v>
      </c>
      <c r="J475" s="366" t="s">
        <v>608</v>
      </c>
      <c r="K475" s="367" t="s">
        <v>48</v>
      </c>
      <c r="L475" s="368" t="s">
        <v>1421</v>
      </c>
      <c r="M475" s="368" t="s">
        <v>1418</v>
      </c>
      <c r="N475" s="367">
        <v>412171</v>
      </c>
      <c r="O475" s="367" t="s">
        <v>1321</v>
      </c>
      <c r="P475" s="371">
        <v>40455</v>
      </c>
      <c r="Q475" s="372">
        <v>1614.79006</v>
      </c>
      <c r="R475" s="372">
        <v>888.69438344841228</v>
      </c>
      <c r="S475" s="367">
        <v>1</v>
      </c>
      <c r="T475" s="369">
        <v>0.11091619735694347</v>
      </c>
      <c r="U475" s="369">
        <v>1.1675652277856419</v>
      </c>
      <c r="V475" s="369">
        <v>0.13602900744874735</v>
      </c>
      <c r="W475" s="369">
        <v>1.2117125752423861</v>
      </c>
      <c r="X475" s="369">
        <v>0.22372915703173168</v>
      </c>
      <c r="Y475" s="369">
        <v>1.5169736892562344</v>
      </c>
      <c r="Z475" s="369">
        <v>0.18949430320583804</v>
      </c>
      <c r="AA475" s="369">
        <v>1.0193794023932703</v>
      </c>
      <c r="AB475" s="369">
        <v>7.1793784744385502E-3</v>
      </c>
      <c r="AC475" s="373">
        <v>3.310485731977467</v>
      </c>
      <c r="AD475" s="555">
        <v>0</v>
      </c>
      <c r="AE475" s="370" t="s">
        <v>1923</v>
      </c>
      <c r="AF475" s="370" t="s">
        <v>1923</v>
      </c>
      <c r="AG475" s="374" t="s">
        <v>719</v>
      </c>
      <c r="AH475" s="374" t="s">
        <v>1802</v>
      </c>
      <c r="AI475" s="374">
        <v>1000</v>
      </c>
      <c r="AJ475" s="374">
        <v>1000</v>
      </c>
      <c r="AK475" s="374">
        <v>1000</v>
      </c>
      <c r="AL475" s="691">
        <v>0.6</v>
      </c>
      <c r="AM475" s="691">
        <v>0</v>
      </c>
      <c r="AN475" s="369" t="s">
        <v>1803</v>
      </c>
      <c r="AO475" s="367" t="s">
        <v>1324</v>
      </c>
      <c r="AP475" s="370" t="s">
        <v>1804</v>
      </c>
      <c r="AQ475" s="376" t="s">
        <v>11</v>
      </c>
      <c r="AR475" s="369">
        <v>1.5E-3</v>
      </c>
      <c r="AS475" s="369">
        <v>1.5E-3</v>
      </c>
      <c r="AT475" s="369" t="s">
        <v>1421</v>
      </c>
      <c r="AW475" s="198"/>
      <c r="AX475" s="198"/>
      <c r="AY475" s="184"/>
      <c r="AZ475" s="184"/>
      <c r="BA475" s="184"/>
      <c r="BB475" s="186"/>
      <c r="BC475" s="184"/>
      <c r="BD475" s="184"/>
      <c r="BE475" s="184"/>
      <c r="BF475" s="184"/>
      <c r="BG475" s="186"/>
      <c r="BH475" s="186"/>
      <c r="BI475" s="199"/>
      <c r="BJ475" s="199"/>
      <c r="BK475" s="199"/>
      <c r="BL475" s="218"/>
      <c r="BM475" s="186"/>
      <c r="BN475" s="186"/>
      <c r="BO475" s="186"/>
      <c r="BP475" s="186"/>
      <c r="BQ475" s="186"/>
      <c r="BR475" s="186"/>
      <c r="BS475" s="186"/>
      <c r="BT475" s="187"/>
      <c r="BU475" s="188"/>
      <c r="BV475" s="189"/>
      <c r="BW475" s="185"/>
      <c r="BX475"/>
      <c r="BZ475"/>
    </row>
    <row r="476" spans="2:78" ht="18.75">
      <c r="B476" s="363" t="s">
        <v>787</v>
      </c>
      <c r="C476" s="364">
        <v>23556185000110</v>
      </c>
      <c r="D476" s="365" t="s">
        <v>11</v>
      </c>
      <c r="E476" s="365" t="s">
        <v>620</v>
      </c>
      <c r="F476" s="365" t="s">
        <v>663</v>
      </c>
      <c r="G476" s="366" t="s">
        <v>738</v>
      </c>
      <c r="H476" s="366" t="s">
        <v>34</v>
      </c>
      <c r="I476" s="366" t="s">
        <v>1421</v>
      </c>
      <c r="J476" s="366" t="s">
        <v>608</v>
      </c>
      <c r="K476" s="367" t="s">
        <v>48</v>
      </c>
      <c r="L476" s="368" t="s">
        <v>1421</v>
      </c>
      <c r="M476" s="368" t="s">
        <v>34</v>
      </c>
      <c r="N476" s="367">
        <v>412449</v>
      </c>
      <c r="O476" s="367" t="s">
        <v>1321</v>
      </c>
      <c r="P476" s="371">
        <v>42351</v>
      </c>
      <c r="Q476" s="372">
        <v>2951.0759509999998</v>
      </c>
      <c r="R476" s="372">
        <v>2635.7789266349218</v>
      </c>
      <c r="S476" s="367">
        <v>1</v>
      </c>
      <c r="T476" s="369">
        <v>0.1039030800353018</v>
      </c>
      <c r="U476" s="369">
        <v>1.0937412767464711</v>
      </c>
      <c r="V476" s="369">
        <v>0.12305246150408178</v>
      </c>
      <c r="W476" s="369">
        <v>1.0961207305375995</v>
      </c>
      <c r="X476" s="369">
        <v>0.18702846950293317</v>
      </c>
      <c r="Y476" s="369">
        <v>1.2681282633964952</v>
      </c>
      <c r="Z476" s="369">
        <v>0.18425435602558471</v>
      </c>
      <c r="AA476" s="369">
        <v>0.99119125037596789</v>
      </c>
      <c r="AB476" s="369">
        <v>1.6970595474696745E-3</v>
      </c>
      <c r="AC476" s="373">
        <v>6.3584592983306756</v>
      </c>
      <c r="AD476" s="555">
        <v>23556204000109</v>
      </c>
      <c r="AE476" s="370" t="s">
        <v>1961</v>
      </c>
      <c r="AF476" s="370" t="s">
        <v>1795</v>
      </c>
      <c r="AG476" s="374" t="s">
        <v>1445</v>
      </c>
      <c r="AH476" s="374" t="s">
        <v>1802</v>
      </c>
      <c r="AI476" s="374">
        <v>5000</v>
      </c>
      <c r="AJ476" s="374">
        <v>2500</v>
      </c>
      <c r="AK476" s="374">
        <v>5000</v>
      </c>
      <c r="AL476" s="691">
        <v>0.8</v>
      </c>
      <c r="AM476" s="691">
        <v>0</v>
      </c>
      <c r="AN476" s="369" t="s">
        <v>1803</v>
      </c>
      <c r="AO476" s="367" t="s">
        <v>1324</v>
      </c>
      <c r="AP476" s="370" t="s">
        <v>1804</v>
      </c>
      <c r="AQ476" s="376" t="s">
        <v>669</v>
      </c>
      <c r="AR476" s="369">
        <v>1.08E-3</v>
      </c>
      <c r="AS476" s="369">
        <v>1.08E-3</v>
      </c>
      <c r="AT476" s="369" t="s">
        <v>1421</v>
      </c>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c r="BX476"/>
      <c r="BZ476"/>
    </row>
    <row r="477" spans="2:78" ht="18.75">
      <c r="B477" s="363" t="s">
        <v>881</v>
      </c>
      <c r="C477" s="364">
        <v>22344843000148</v>
      </c>
      <c r="D477" s="365" t="s">
        <v>11</v>
      </c>
      <c r="E477" s="365" t="s">
        <v>620</v>
      </c>
      <c r="F477" s="365" t="s">
        <v>663</v>
      </c>
      <c r="G477" s="366" t="s">
        <v>738</v>
      </c>
      <c r="H477" s="366" t="s">
        <v>34</v>
      </c>
      <c r="I477" s="366" t="s">
        <v>1421</v>
      </c>
      <c r="J477" s="366" t="s">
        <v>608</v>
      </c>
      <c r="K477" s="367" t="s">
        <v>48</v>
      </c>
      <c r="L477" s="368" t="s">
        <v>1421</v>
      </c>
      <c r="M477" s="368" t="s">
        <v>34</v>
      </c>
      <c r="N477" s="367">
        <v>412570</v>
      </c>
      <c r="O477" s="367" t="s">
        <v>1321</v>
      </c>
      <c r="P477" s="371">
        <v>42331</v>
      </c>
      <c r="Q477" s="372">
        <v>143.053889</v>
      </c>
      <c r="R477" s="372">
        <v>106.26363823412693</v>
      </c>
      <c r="S477" s="367">
        <v>1</v>
      </c>
      <c r="T477" s="369">
        <v>0.10938125462802595</v>
      </c>
      <c r="U477" s="369">
        <v>1.1514075718288734</v>
      </c>
      <c r="V477" s="369">
        <v>0.13353139186318042</v>
      </c>
      <c r="W477" s="369">
        <v>1.1894644366290605</v>
      </c>
      <c r="X477" s="369">
        <v>0.17779677149114681</v>
      </c>
      <c r="Y477" s="369">
        <v>1.2055336370329195</v>
      </c>
      <c r="Z477" s="369">
        <v>0.18028634698396862</v>
      </c>
      <c r="AA477" s="369">
        <v>0.96984545466019945</v>
      </c>
      <c r="AB477" s="369">
        <v>5.8428947745828392E-3</v>
      </c>
      <c r="AC477" s="373">
        <v>3.6402528607999121</v>
      </c>
      <c r="AD477" s="555">
        <v>23225888000166</v>
      </c>
      <c r="AE477" s="370" t="s">
        <v>2001</v>
      </c>
      <c r="AF477" s="370" t="s">
        <v>1816</v>
      </c>
      <c r="AG477" s="374" t="s">
        <v>1444</v>
      </c>
      <c r="AH477" s="374" t="s">
        <v>1802</v>
      </c>
      <c r="AI477" s="374">
        <v>100</v>
      </c>
      <c r="AJ477" s="374">
        <v>0</v>
      </c>
      <c r="AK477" s="374">
        <v>0</v>
      </c>
      <c r="AL477" s="691">
        <v>0.5</v>
      </c>
      <c r="AM477" s="691">
        <v>0</v>
      </c>
      <c r="AN477" s="369" t="s">
        <v>1817</v>
      </c>
      <c r="AO477" s="367" t="s">
        <v>1324</v>
      </c>
      <c r="AP477" s="370" t="s">
        <v>1804</v>
      </c>
      <c r="AQ477" s="376" t="s">
        <v>11</v>
      </c>
      <c r="AR477" s="369">
        <v>1.16666666666667E-3</v>
      </c>
      <c r="AS477" s="369">
        <v>1.16666666666667E-3</v>
      </c>
      <c r="AT477" s="369" t="s">
        <v>1421</v>
      </c>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c r="BX477"/>
      <c r="BZ477"/>
    </row>
    <row r="478" spans="2:78" ht="18.75">
      <c r="B478" s="363" t="s">
        <v>693</v>
      </c>
      <c r="C478" s="364">
        <v>23711486000171</v>
      </c>
      <c r="D478" s="365" t="s">
        <v>14</v>
      </c>
      <c r="E478" s="365" t="s">
        <v>15</v>
      </c>
      <c r="F478" s="365" t="s">
        <v>17</v>
      </c>
      <c r="G478" s="366" t="s">
        <v>1421</v>
      </c>
      <c r="H478" s="366" t="s">
        <v>34</v>
      </c>
      <c r="I478" s="366" t="s">
        <v>34</v>
      </c>
      <c r="J478" s="366" t="s">
        <v>611</v>
      </c>
      <c r="K478" s="367" t="s">
        <v>49</v>
      </c>
      <c r="L478" s="368" t="s">
        <v>1421</v>
      </c>
      <c r="M478" s="368" t="s">
        <v>1418</v>
      </c>
      <c r="N478" s="367">
        <v>412831</v>
      </c>
      <c r="O478" s="367" t="s">
        <v>1321</v>
      </c>
      <c r="P478" s="371">
        <v>42417</v>
      </c>
      <c r="Q478" s="372">
        <v>64.947298000000004</v>
      </c>
      <c r="R478" s="372">
        <v>72.896800186507917</v>
      </c>
      <c r="S478" s="367">
        <v>1</v>
      </c>
      <c r="T478" s="369">
        <v>-4.4169614886716446E-2</v>
      </c>
      <c r="U478" s="369">
        <v>-0.46495379119833097</v>
      </c>
      <c r="V478" s="369">
        <v>-2.3460881971859582E-2</v>
      </c>
      <c r="W478" s="369">
        <v>-0.20898370314354173</v>
      </c>
      <c r="X478" s="369">
        <v>-5.4965635211122965E-2</v>
      </c>
      <c r="Y478" s="369">
        <v>-0.37268911899893109</v>
      </c>
      <c r="Z478" s="369">
        <v>0.29904973255946099</v>
      </c>
      <c r="AA478" s="369">
        <v>1.6087298272560355</v>
      </c>
      <c r="AB478" s="369">
        <v>0.17406030030938874</v>
      </c>
      <c r="AC478" s="373">
        <v>-0.7797450606213342</v>
      </c>
      <c r="AD478" s="555">
        <v>0</v>
      </c>
      <c r="AE478" s="370" t="s">
        <v>1901</v>
      </c>
      <c r="AF478" s="370" t="s">
        <v>1795</v>
      </c>
      <c r="AG478" s="374" t="s">
        <v>1445</v>
      </c>
      <c r="AH478" s="374" t="s">
        <v>1802</v>
      </c>
      <c r="AI478" s="374">
        <v>5000</v>
      </c>
      <c r="AJ478" s="374">
        <v>0</v>
      </c>
      <c r="AK478" s="374">
        <v>0</v>
      </c>
      <c r="AL478" s="691">
        <v>0.75</v>
      </c>
      <c r="AM478" s="691">
        <v>0</v>
      </c>
      <c r="AN478" s="369" t="s">
        <v>1798</v>
      </c>
      <c r="AO478" s="367" t="s">
        <v>1324</v>
      </c>
      <c r="AP478" s="370" t="s">
        <v>1811</v>
      </c>
      <c r="AQ478" s="376" t="s">
        <v>17</v>
      </c>
      <c r="AR478" s="369">
        <v>1.75E-3</v>
      </c>
      <c r="AS478" s="369">
        <v>1.75E-3</v>
      </c>
      <c r="AT478" s="369" t="s">
        <v>1421</v>
      </c>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c r="BX478"/>
      <c r="BZ478"/>
    </row>
    <row r="479" spans="2:78" ht="18.75">
      <c r="B479" s="363" t="s">
        <v>1144</v>
      </c>
      <c r="C479" s="364">
        <v>22918359000185</v>
      </c>
      <c r="D479" s="365" t="s">
        <v>13</v>
      </c>
      <c r="E479" s="365" t="s">
        <v>615</v>
      </c>
      <c r="F479" s="365" t="s">
        <v>619</v>
      </c>
      <c r="G479" s="366" t="s">
        <v>34</v>
      </c>
      <c r="H479" s="366" t="s">
        <v>1337</v>
      </c>
      <c r="I479" s="366" t="s">
        <v>34</v>
      </c>
      <c r="J479" s="366" t="s">
        <v>611</v>
      </c>
      <c r="K479" s="367" t="s">
        <v>48</v>
      </c>
      <c r="L479" s="368" t="s">
        <v>1339</v>
      </c>
      <c r="M479" s="368" t="s">
        <v>34</v>
      </c>
      <c r="N479" s="367">
        <v>413259</v>
      </c>
      <c r="O479" s="367" t="s">
        <v>1321</v>
      </c>
      <c r="P479" s="371">
        <v>42424</v>
      </c>
      <c r="Q479" s="372">
        <v>1258.5288889999999</v>
      </c>
      <c r="R479" s="372">
        <v>1313.6580937341266</v>
      </c>
      <c r="S479" s="367">
        <v>1</v>
      </c>
      <c r="T479" s="369">
        <v>0.13922918292749609</v>
      </c>
      <c r="U479" s="369">
        <v>1.4656033704077791</v>
      </c>
      <c r="V479" s="369">
        <v>0.14321276690475804</v>
      </c>
      <c r="W479" s="369">
        <v>1.2757037182612327</v>
      </c>
      <c r="X479" s="369">
        <v>0.2703555019350119</v>
      </c>
      <c r="Y479" s="369">
        <v>1.8331190651333302</v>
      </c>
      <c r="Z479" s="369">
        <v>0.39721722187524455</v>
      </c>
      <c r="AA479" s="369">
        <v>2.1368191412892408</v>
      </c>
      <c r="AB479" s="369">
        <v>4.4920861264659204E-2</v>
      </c>
      <c r="AC479" s="373">
        <v>0.68901148795327916</v>
      </c>
      <c r="AD479" s="555">
        <v>22918378000101</v>
      </c>
      <c r="AE479" s="370" t="s">
        <v>1915</v>
      </c>
      <c r="AF479" s="370" t="s">
        <v>1839</v>
      </c>
      <c r="AG479" s="374" t="s">
        <v>59</v>
      </c>
      <c r="AH479" s="374" t="s">
        <v>1802</v>
      </c>
      <c r="AI479" s="374">
        <v>1000</v>
      </c>
      <c r="AJ479" s="374">
        <v>1000</v>
      </c>
      <c r="AK479" s="374">
        <v>1000</v>
      </c>
      <c r="AL479" s="691">
        <v>1.8</v>
      </c>
      <c r="AM479" s="691">
        <v>20</v>
      </c>
      <c r="AN479" s="369" t="s">
        <v>1803</v>
      </c>
      <c r="AO479" s="367" t="s">
        <v>1324</v>
      </c>
      <c r="AP479" s="370" t="s">
        <v>1818</v>
      </c>
      <c r="AQ479" s="376" t="s">
        <v>664</v>
      </c>
      <c r="AR479" s="369">
        <v>5.0004000000000003E-3</v>
      </c>
      <c r="AS479" s="369">
        <v>5.0004000000000003E-3</v>
      </c>
      <c r="AT479" s="369" t="s">
        <v>1421</v>
      </c>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c r="BX479"/>
      <c r="BZ479"/>
    </row>
    <row r="480" spans="2:78" ht="18.75">
      <c r="B480" s="363" t="s">
        <v>1129</v>
      </c>
      <c r="C480" s="364">
        <v>23729512000199</v>
      </c>
      <c r="D480" s="365" t="s">
        <v>11</v>
      </c>
      <c r="E480" s="365" t="s">
        <v>661</v>
      </c>
      <c r="F480" s="365" t="s">
        <v>1421</v>
      </c>
      <c r="G480" s="366" t="s">
        <v>738</v>
      </c>
      <c r="H480" s="366" t="s">
        <v>34</v>
      </c>
      <c r="I480" s="366" t="s">
        <v>34</v>
      </c>
      <c r="J480" s="366" t="s">
        <v>611</v>
      </c>
      <c r="K480" s="367" t="s">
        <v>48</v>
      </c>
      <c r="L480" s="368" t="s">
        <v>1339</v>
      </c>
      <c r="M480" s="368" t="s">
        <v>34</v>
      </c>
      <c r="N480" s="367">
        <v>414069</v>
      </c>
      <c r="O480" s="367" t="s">
        <v>1321</v>
      </c>
      <c r="P480" s="371">
        <v>42405</v>
      </c>
      <c r="Q480" s="372">
        <v>351.58087599999999</v>
      </c>
      <c r="R480" s="372">
        <v>626.76058472619047</v>
      </c>
      <c r="S480" s="367">
        <v>5</v>
      </c>
      <c r="T480" s="369">
        <v>-5.6189552474706694E-2</v>
      </c>
      <c r="U480" s="369">
        <v>-0.59148230103109689</v>
      </c>
      <c r="V480" s="369">
        <v>-4.5596867614976722E-2</v>
      </c>
      <c r="W480" s="369">
        <v>-0.40616555922123199</v>
      </c>
      <c r="X480" s="369">
        <v>3.4525656589678766E-2</v>
      </c>
      <c r="Y480" s="369">
        <v>0.23409784109368678</v>
      </c>
      <c r="Z480" s="369">
        <v>7.5477854951143675E-2</v>
      </c>
      <c r="AA480" s="369">
        <v>0.40603104880913565</v>
      </c>
      <c r="AB480" s="369">
        <v>5.879947281722403E-2</v>
      </c>
      <c r="AC480" s="373">
        <v>-2.6846949044990049</v>
      </c>
      <c r="AD480" s="555">
        <v>23720107000100</v>
      </c>
      <c r="AE480" s="370" t="s">
        <v>2002</v>
      </c>
      <c r="AF480" s="370" t="s">
        <v>1795</v>
      </c>
      <c r="AG480" s="374" t="s">
        <v>1445</v>
      </c>
      <c r="AH480" s="374" t="s">
        <v>1796</v>
      </c>
      <c r="AI480" s="374">
        <v>25000</v>
      </c>
      <c r="AJ480" s="374">
        <v>0</v>
      </c>
      <c r="AK480" s="374">
        <v>10000</v>
      </c>
      <c r="AL480" s="691">
        <v>0.93</v>
      </c>
      <c r="AM480" s="691">
        <v>0</v>
      </c>
      <c r="AN480" s="369" t="s">
        <v>1798</v>
      </c>
      <c r="AO480" s="367" t="s">
        <v>1324</v>
      </c>
      <c r="AP480" s="370" t="s">
        <v>1818</v>
      </c>
      <c r="AQ480" s="376" t="s">
        <v>679</v>
      </c>
      <c r="AR480" s="369">
        <v>4.3499200000000002E-3</v>
      </c>
      <c r="AS480" s="369">
        <v>4.3499200000000002E-3</v>
      </c>
      <c r="AT480" s="369" t="s">
        <v>1421</v>
      </c>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c r="BX480"/>
      <c r="BZ480"/>
    </row>
    <row r="481" spans="2:78" ht="18.75">
      <c r="B481" s="363" t="s">
        <v>105</v>
      </c>
      <c r="C481" s="364">
        <v>22100009000107</v>
      </c>
      <c r="D481" s="365" t="s">
        <v>11</v>
      </c>
      <c r="E481" s="365" t="s">
        <v>620</v>
      </c>
      <c r="F481" s="365" t="s">
        <v>663</v>
      </c>
      <c r="G481" s="366" t="s">
        <v>738</v>
      </c>
      <c r="H481" s="366" t="s">
        <v>34</v>
      </c>
      <c r="I481" s="366" t="s">
        <v>1421</v>
      </c>
      <c r="J481" s="366" t="s">
        <v>608</v>
      </c>
      <c r="K481" s="367" t="s">
        <v>48</v>
      </c>
      <c r="L481" s="368" t="s">
        <v>1421</v>
      </c>
      <c r="M481" s="368" t="s">
        <v>34</v>
      </c>
      <c r="N481" s="367">
        <v>414141</v>
      </c>
      <c r="O481" s="367" t="s">
        <v>1321</v>
      </c>
      <c r="P481" s="371">
        <v>42355</v>
      </c>
      <c r="Q481" s="372">
        <v>715.07992999999999</v>
      </c>
      <c r="R481" s="372">
        <v>660.43084435714263</v>
      </c>
      <c r="S481" s="367">
        <v>1</v>
      </c>
      <c r="T481" s="369">
        <v>0.1061803505335337</v>
      </c>
      <c r="U481" s="369">
        <v>1.1177130852952357</v>
      </c>
      <c r="V481" s="369">
        <v>0.12312452515215266</v>
      </c>
      <c r="W481" s="369">
        <v>1.0967626555962546</v>
      </c>
      <c r="X481" s="369">
        <v>0.20840389655553748</v>
      </c>
      <c r="Y481" s="369">
        <v>1.4130622579889731</v>
      </c>
      <c r="Z481" s="369">
        <v>0.22204405685242001</v>
      </c>
      <c r="AA481" s="369">
        <v>1.1944799086299067</v>
      </c>
      <c r="AB481" s="369">
        <v>4.651988470722998E-3</v>
      </c>
      <c r="AC481" s="373">
        <v>2.3350762315651292</v>
      </c>
      <c r="AD481" s="555">
        <v>23556180000198</v>
      </c>
      <c r="AE481" s="370" t="s">
        <v>1961</v>
      </c>
      <c r="AF481" s="370" t="s">
        <v>1795</v>
      </c>
      <c r="AG481" s="374" t="s">
        <v>1445</v>
      </c>
      <c r="AH481" s="374" t="s">
        <v>1802</v>
      </c>
      <c r="AI481" s="374">
        <v>10000</v>
      </c>
      <c r="AJ481" s="374">
        <v>5000</v>
      </c>
      <c r="AK481" s="374">
        <v>5000</v>
      </c>
      <c r="AL481" s="691">
        <v>0.8</v>
      </c>
      <c r="AM481" s="691">
        <v>20</v>
      </c>
      <c r="AN481" s="369" t="s">
        <v>1798</v>
      </c>
      <c r="AO481" s="367" t="s">
        <v>1324</v>
      </c>
      <c r="AP481" s="370" t="s">
        <v>1818</v>
      </c>
      <c r="AQ481" s="376" t="s">
        <v>686</v>
      </c>
      <c r="AR481" s="369">
        <v>2.32E-3</v>
      </c>
      <c r="AS481" s="369">
        <v>2.32E-3</v>
      </c>
      <c r="AT481" s="369" t="s">
        <v>1421</v>
      </c>
      <c r="AW481" s="198"/>
      <c r="AX481" s="198"/>
      <c r="AY481" s="184"/>
      <c r="AZ481" s="184"/>
      <c r="BA481" s="184"/>
      <c r="BB481" s="186"/>
      <c r="BC481" s="184"/>
      <c r="BD481" s="184"/>
      <c r="BE481" s="184"/>
      <c r="BF481" s="184"/>
      <c r="BG481" s="186"/>
      <c r="BH481" s="186"/>
      <c r="BI481" s="199"/>
      <c r="BJ481" s="199"/>
      <c r="BK481" s="199"/>
      <c r="BL481" s="186"/>
      <c r="BM481" s="186"/>
      <c r="BN481" s="186"/>
      <c r="BO481" s="186"/>
      <c r="BP481" s="186"/>
      <c r="BQ481" s="186"/>
      <c r="BR481" s="186"/>
      <c r="BS481" s="186"/>
      <c r="BT481" s="187"/>
      <c r="BU481" s="188"/>
      <c r="BV481" s="189"/>
      <c r="BW481" s="185"/>
      <c r="BX481"/>
      <c r="BZ481"/>
    </row>
    <row r="482" spans="2:78" ht="18.75">
      <c r="B482" s="363" t="s">
        <v>274</v>
      </c>
      <c r="C482" s="364">
        <v>24325422000103</v>
      </c>
      <c r="D482" s="365" t="s">
        <v>14</v>
      </c>
      <c r="E482" s="365" t="s">
        <v>607</v>
      </c>
      <c r="F482" s="365" t="s">
        <v>1421</v>
      </c>
      <c r="G482" s="366" t="s">
        <v>1421</v>
      </c>
      <c r="H482" s="366" t="s">
        <v>34</v>
      </c>
      <c r="I482" s="366" t="s">
        <v>34</v>
      </c>
      <c r="J482" s="366" t="s">
        <v>608</v>
      </c>
      <c r="K482" s="367" t="s">
        <v>48</v>
      </c>
      <c r="L482" s="368" t="s">
        <v>1421</v>
      </c>
      <c r="M482" s="368" t="s">
        <v>34</v>
      </c>
      <c r="N482" s="367">
        <v>414948</v>
      </c>
      <c r="O482" s="367" t="s">
        <v>1321</v>
      </c>
      <c r="P482" s="371">
        <v>42441</v>
      </c>
      <c r="Q482" s="372">
        <v>266.70732099999998</v>
      </c>
      <c r="R482" s="372">
        <v>257.56629994047637</v>
      </c>
      <c r="S482" s="367">
        <v>1</v>
      </c>
      <c r="T482" s="369">
        <v>-3.7871570054311299E-2</v>
      </c>
      <c r="U482" s="369">
        <v>-0.39865708860144039</v>
      </c>
      <c r="V482" s="369">
        <v>-0.10420569334516083</v>
      </c>
      <c r="W482" s="369">
        <v>-0.92823840595733154</v>
      </c>
      <c r="X482" s="369">
        <v>6.3613406492534885E-2</v>
      </c>
      <c r="Y482" s="369">
        <v>0.43132448722117378</v>
      </c>
      <c r="Z482" s="369">
        <v>0.39028682951170257</v>
      </c>
      <c r="AA482" s="369">
        <v>2.0995372858119059</v>
      </c>
      <c r="AB482" s="369">
        <v>0.19781734437441051</v>
      </c>
      <c r="AC482" s="373">
        <v>-1.0942795308186093</v>
      </c>
      <c r="AD482" s="555">
        <v>0</v>
      </c>
      <c r="AE482" s="370" t="s">
        <v>2003</v>
      </c>
      <c r="AF482" s="370" t="s">
        <v>1795</v>
      </c>
      <c r="AG482" s="374" t="s">
        <v>1445</v>
      </c>
      <c r="AH482" s="374" t="s">
        <v>1802</v>
      </c>
      <c r="AI482" s="374">
        <v>100</v>
      </c>
      <c r="AJ482" s="374">
        <v>100</v>
      </c>
      <c r="AK482" s="374">
        <v>100</v>
      </c>
      <c r="AL482" s="691">
        <v>3</v>
      </c>
      <c r="AM482" s="691">
        <v>20</v>
      </c>
      <c r="AN482" s="369" t="s">
        <v>1852</v>
      </c>
      <c r="AO482" s="367" t="s">
        <v>1324</v>
      </c>
      <c r="AP482" s="370" t="s">
        <v>1799</v>
      </c>
      <c r="AQ482" s="376" t="s">
        <v>659</v>
      </c>
      <c r="AR482" s="369">
        <v>7.4166666666666704E-3</v>
      </c>
      <c r="AS482" s="369">
        <v>7.4166666666666704E-3</v>
      </c>
      <c r="AT482" s="369" t="s">
        <v>1421</v>
      </c>
      <c r="AW482" s="198"/>
      <c r="AX482" s="198"/>
      <c r="AY482" s="184"/>
      <c r="AZ482" s="184"/>
      <c r="BA482" s="184"/>
      <c r="BB482" s="186"/>
      <c r="BC482" s="184"/>
      <c r="BD482" s="184"/>
      <c r="BE482" s="184"/>
      <c r="BF482" s="184"/>
      <c r="BG482" s="186"/>
      <c r="BH482" s="186"/>
      <c r="BI482" s="199"/>
      <c r="BJ482" s="199"/>
      <c r="BK482" s="199"/>
      <c r="BL482" s="218"/>
      <c r="BM482" s="186"/>
      <c r="BN482" s="186"/>
      <c r="BO482" s="186"/>
      <c r="BP482" s="186"/>
      <c r="BQ482" s="186"/>
      <c r="BR482" s="186"/>
      <c r="BS482" s="186"/>
      <c r="BT482" s="187"/>
      <c r="BU482" s="188"/>
      <c r="BV482" s="189"/>
      <c r="BW482" s="185"/>
      <c r="BX482"/>
      <c r="BZ482"/>
    </row>
    <row r="483" spans="2:78" ht="18.75">
      <c r="B483" s="363" t="s">
        <v>1134</v>
      </c>
      <c r="C483" s="364">
        <v>23601467000192</v>
      </c>
      <c r="D483" s="365" t="s">
        <v>11</v>
      </c>
      <c r="E483" s="365" t="s">
        <v>620</v>
      </c>
      <c r="F483" s="365" t="s">
        <v>685</v>
      </c>
      <c r="G483" s="366" t="s">
        <v>738</v>
      </c>
      <c r="H483" s="366" t="s">
        <v>34</v>
      </c>
      <c r="I483" s="366" t="s">
        <v>1319</v>
      </c>
      <c r="J483" s="366" t="s">
        <v>608</v>
      </c>
      <c r="K483" s="367" t="s">
        <v>48</v>
      </c>
      <c r="L483" s="368" t="s">
        <v>1421</v>
      </c>
      <c r="M483" s="368" t="s">
        <v>34</v>
      </c>
      <c r="N483" s="367">
        <v>414972</v>
      </c>
      <c r="O483" s="367" t="s">
        <v>1321</v>
      </c>
      <c r="P483" s="371">
        <v>42434</v>
      </c>
      <c r="Q483" s="372">
        <v>24.635581999999999</v>
      </c>
      <c r="R483" s="372">
        <v>33.24447023015874</v>
      </c>
      <c r="S483" s="367">
        <v>3</v>
      </c>
      <c r="T483" s="369">
        <v>9.9388376705016768E-2</v>
      </c>
      <c r="U483" s="369">
        <v>1.0462170129525605</v>
      </c>
      <c r="V483" s="369">
        <v>0.11245996453055884</v>
      </c>
      <c r="W483" s="369">
        <v>1.0017654012827668</v>
      </c>
      <c r="X483" s="369">
        <v>0.18953052094432321</v>
      </c>
      <c r="Y483" s="369">
        <v>1.2850931787258637</v>
      </c>
      <c r="Z483" s="369">
        <v>0.13019071197231535</v>
      </c>
      <c r="AA483" s="369">
        <v>0.70035736126237536</v>
      </c>
      <c r="AB483" s="369">
        <v>1.9031189941300486E-2</v>
      </c>
      <c r="AC483" s="373">
        <v>1.0413804208656957E-2</v>
      </c>
      <c r="AD483" s="555">
        <v>23376623000169</v>
      </c>
      <c r="AE483" s="370" t="s">
        <v>1837</v>
      </c>
      <c r="AF483" s="370" t="s">
        <v>1795</v>
      </c>
      <c r="AG483" s="374" t="s">
        <v>1445</v>
      </c>
      <c r="AH483" s="374" t="s">
        <v>1796</v>
      </c>
      <c r="AI483" s="374">
        <v>50000</v>
      </c>
      <c r="AJ483" s="374">
        <v>25000</v>
      </c>
      <c r="AK483" s="374">
        <v>25000</v>
      </c>
      <c r="AL483" s="691">
        <v>1</v>
      </c>
      <c r="AM483" s="691">
        <v>20</v>
      </c>
      <c r="AN483" s="369" t="s">
        <v>1803</v>
      </c>
      <c r="AO483" s="367" t="s">
        <v>1324</v>
      </c>
      <c r="AP483" s="370" t="s">
        <v>1818</v>
      </c>
      <c r="AQ483" s="376" t="s">
        <v>668</v>
      </c>
      <c r="AR483" s="369">
        <v>2.66666666666667E-3</v>
      </c>
      <c r="AS483" s="369">
        <v>2.66666666666667E-3</v>
      </c>
      <c r="AT483" s="369" t="s">
        <v>1421</v>
      </c>
      <c r="AW483" s="198"/>
      <c r="AX483" s="198"/>
      <c r="AY483" s="184"/>
      <c r="AZ483" s="184"/>
      <c r="BA483" s="184"/>
      <c r="BB483" s="186"/>
      <c r="BC483" s="184"/>
      <c r="BD483" s="184"/>
      <c r="BE483" s="184"/>
      <c r="BF483" s="184"/>
      <c r="BG483" s="186"/>
      <c r="BH483" s="186"/>
      <c r="BI483" s="199"/>
      <c r="BJ483" s="199"/>
      <c r="BK483" s="199"/>
      <c r="BL483" s="218"/>
      <c r="BM483" s="186"/>
      <c r="BN483" s="186"/>
      <c r="BO483" s="186"/>
      <c r="BP483" s="186"/>
      <c r="BQ483" s="186"/>
      <c r="BR483" s="186"/>
      <c r="BS483" s="186"/>
      <c r="BT483" s="187"/>
      <c r="BU483" s="188"/>
      <c r="BV483" s="189"/>
      <c r="BW483" s="185"/>
      <c r="BX483"/>
      <c r="BZ483"/>
    </row>
    <row r="484" spans="2:78" ht="18.75">
      <c r="B484" s="363" t="s">
        <v>1383</v>
      </c>
      <c r="C484" s="364">
        <v>23600995000127</v>
      </c>
      <c r="D484" s="365" t="s">
        <v>11</v>
      </c>
      <c r="E484" s="365" t="s">
        <v>620</v>
      </c>
      <c r="F484" s="365" t="s">
        <v>663</v>
      </c>
      <c r="G484" s="366" t="s">
        <v>738</v>
      </c>
      <c r="H484" s="366" t="s">
        <v>34</v>
      </c>
      <c r="I484" s="366" t="s">
        <v>1421</v>
      </c>
      <c r="J484" s="366" t="s">
        <v>608</v>
      </c>
      <c r="K484" s="367" t="s">
        <v>48</v>
      </c>
      <c r="L484" s="368" t="s">
        <v>1421</v>
      </c>
      <c r="M484" s="368" t="s">
        <v>34</v>
      </c>
      <c r="N484" s="367">
        <v>415359</v>
      </c>
      <c r="O484" s="367" t="s">
        <v>1321</v>
      </c>
      <c r="P484" s="371">
        <v>42458</v>
      </c>
      <c r="Q484" s="372">
        <v>62.166365999999996</v>
      </c>
      <c r="R484" s="372">
        <v>59.137072713147425</v>
      </c>
      <c r="S484" s="367">
        <v>1</v>
      </c>
      <c r="T484" s="369">
        <v>0.10227897727118784</v>
      </c>
      <c r="U484" s="369">
        <v>1.076645072955535</v>
      </c>
      <c r="V484" s="369">
        <v>0.11789766970270055</v>
      </c>
      <c r="W484" s="369">
        <v>1.0502031268908671</v>
      </c>
      <c r="X484" s="369">
        <v>0.1724590830069026</v>
      </c>
      <c r="Y484" s="369">
        <v>1.1693419617972414</v>
      </c>
      <c r="Z484" s="369">
        <v>0.19048106740327819</v>
      </c>
      <c r="AA484" s="369">
        <v>1.0246876733062853</v>
      </c>
      <c r="AB484" s="369">
        <v>4.4598600114621832E-3</v>
      </c>
      <c r="AC484" s="373">
        <v>1.2636926368907304</v>
      </c>
      <c r="AD484" s="555">
        <v>0</v>
      </c>
      <c r="AE484" s="370" t="s">
        <v>1940</v>
      </c>
      <c r="AF484" s="370" t="s">
        <v>1816</v>
      </c>
      <c r="AG484" s="374" t="s">
        <v>1444</v>
      </c>
      <c r="AH484" s="374" t="s">
        <v>1802</v>
      </c>
      <c r="AI484" s="374">
        <v>100</v>
      </c>
      <c r="AJ484" s="374">
        <v>100</v>
      </c>
      <c r="AK484" s="374">
        <v>100</v>
      </c>
      <c r="AL484" s="691">
        <v>0.8</v>
      </c>
      <c r="AM484" s="691">
        <v>20</v>
      </c>
      <c r="AN484" s="369" t="s">
        <v>1798</v>
      </c>
      <c r="AO484" s="367" t="s">
        <v>1324</v>
      </c>
      <c r="AP484" s="370" t="s">
        <v>1804</v>
      </c>
      <c r="AQ484" s="376" t="s">
        <v>11</v>
      </c>
      <c r="AR484" s="369">
        <v>2.6664000000000002E-3</v>
      </c>
      <c r="AS484" s="369">
        <v>2.6664000000000002E-3</v>
      </c>
      <c r="AT484" s="369" t="s">
        <v>1421</v>
      </c>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c r="BX484"/>
      <c r="BZ484"/>
    </row>
    <row r="485" spans="2:78" ht="18.75">
      <c r="B485" s="363" t="s">
        <v>960</v>
      </c>
      <c r="C485" s="364">
        <v>23686321000197</v>
      </c>
      <c r="D485" s="365" t="s">
        <v>13</v>
      </c>
      <c r="E485" s="365" t="s">
        <v>615</v>
      </c>
      <c r="F485" s="365" t="s">
        <v>619</v>
      </c>
      <c r="G485" s="366" t="s">
        <v>34</v>
      </c>
      <c r="H485" s="366" t="s">
        <v>1337</v>
      </c>
      <c r="I485" s="366" t="s">
        <v>34</v>
      </c>
      <c r="J485" s="366" t="s">
        <v>1421</v>
      </c>
      <c r="K485" s="367" t="s">
        <v>48</v>
      </c>
      <c r="L485" s="368" t="s">
        <v>1421</v>
      </c>
      <c r="M485" s="368" t="s">
        <v>34</v>
      </c>
      <c r="N485" s="367">
        <v>415391</v>
      </c>
      <c r="O485" s="367" t="s">
        <v>1321</v>
      </c>
      <c r="P485" s="371">
        <v>42428</v>
      </c>
      <c r="Q485" s="372">
        <v>0.65245699999999995</v>
      </c>
      <c r="R485" s="372">
        <v>53.191556657370519</v>
      </c>
      <c r="S485" s="367">
        <v>1</v>
      </c>
      <c r="T485" s="369">
        <v>9.9556587124922657E-3</v>
      </c>
      <c r="U485" s="369">
        <v>0.10479876888494388</v>
      </c>
      <c r="V485" s="369">
        <v>-2.4587050577155489E-2</v>
      </c>
      <c r="W485" s="369">
        <v>-0.21901533306184706</v>
      </c>
      <c r="X485" s="369">
        <v>-3.2707836620494923E-2</v>
      </c>
      <c r="Y485" s="369">
        <v>-0.22177229040712446</v>
      </c>
      <c r="Z485" s="369">
        <v>1.0152766602114616E-2</v>
      </c>
      <c r="AA485" s="369">
        <v>5.4616529238136466E-2</v>
      </c>
      <c r="AB485" s="369">
        <v>4.6432324987265509E-2</v>
      </c>
      <c r="AC485" s="373">
        <v>-2.9472749438960877</v>
      </c>
      <c r="AD485" s="555">
        <v>0</v>
      </c>
      <c r="AE485" s="370" t="s">
        <v>1819</v>
      </c>
      <c r="AF485" s="370" t="s">
        <v>1816</v>
      </c>
      <c r="AG485" s="374" t="s">
        <v>1444</v>
      </c>
      <c r="AH485" s="374" t="s">
        <v>1877</v>
      </c>
      <c r="AI485" s="374">
        <v>100000</v>
      </c>
      <c r="AJ485" s="374">
        <v>1000</v>
      </c>
      <c r="AK485" s="374">
        <v>100000</v>
      </c>
      <c r="AL485" s="691">
        <v>2</v>
      </c>
      <c r="AM485" s="691">
        <v>20</v>
      </c>
      <c r="AN485" s="369" t="s">
        <v>1798</v>
      </c>
      <c r="AO485" s="367" t="s">
        <v>1324</v>
      </c>
      <c r="AP485" s="370" t="s">
        <v>1818</v>
      </c>
      <c r="AQ485" s="376" t="s">
        <v>679</v>
      </c>
      <c r="AR485" s="369">
        <v>7.0000000000000001E-3</v>
      </c>
      <c r="AS485" s="369">
        <v>7.0000000000000001E-3</v>
      </c>
      <c r="AT485" s="369" t="s">
        <v>1421</v>
      </c>
      <c r="AW485" s="198"/>
      <c r="AX485" s="198"/>
      <c r="AY485" s="184"/>
      <c r="AZ485" s="184"/>
      <c r="BA485" s="184"/>
      <c r="BB485" s="186"/>
      <c r="BC485" s="184"/>
      <c r="BD485" s="184"/>
      <c r="BE485" s="184"/>
      <c r="BF485" s="184"/>
      <c r="BG485" s="186"/>
      <c r="BH485" s="186"/>
      <c r="BI485" s="199"/>
      <c r="BJ485" s="199"/>
      <c r="BK485" s="199"/>
      <c r="BL485" s="186"/>
      <c r="BM485" s="186"/>
      <c r="BN485" s="186"/>
      <c r="BO485" s="186"/>
      <c r="BP485" s="186"/>
      <c r="BQ485" s="186"/>
      <c r="BR485" s="186"/>
      <c r="BS485" s="186"/>
      <c r="BT485" s="187"/>
      <c r="BU485" s="188"/>
      <c r="BV485" s="189"/>
      <c r="BW485" s="185"/>
      <c r="BX485"/>
      <c r="BZ485"/>
    </row>
    <row r="486" spans="2:78" ht="18.75">
      <c r="B486" s="363" t="s">
        <v>1149</v>
      </c>
      <c r="C486" s="364">
        <v>23565840000105</v>
      </c>
      <c r="D486" s="365" t="s">
        <v>11</v>
      </c>
      <c r="E486" s="365" t="s">
        <v>620</v>
      </c>
      <c r="F486" s="365" t="s">
        <v>692</v>
      </c>
      <c r="G486" s="366" t="s">
        <v>738</v>
      </c>
      <c r="H486" s="366" t="s">
        <v>34</v>
      </c>
      <c r="I486" s="366" t="s">
        <v>1421</v>
      </c>
      <c r="J486" s="366" t="s">
        <v>608</v>
      </c>
      <c r="K486" s="367" t="s">
        <v>48</v>
      </c>
      <c r="L486" s="368" t="s">
        <v>1421</v>
      </c>
      <c r="M486" s="368" t="s">
        <v>34</v>
      </c>
      <c r="N486" s="367">
        <v>416517</v>
      </c>
      <c r="O486" s="367" t="s">
        <v>1321</v>
      </c>
      <c r="P486" s="371">
        <v>42366</v>
      </c>
      <c r="Q486" s="372">
        <v>53.354038000000003</v>
      </c>
      <c r="R486" s="372">
        <v>55.561515682539714</v>
      </c>
      <c r="S486" s="367">
        <v>1</v>
      </c>
      <c r="T486" s="369">
        <v>9.510013848924892E-2</v>
      </c>
      <c r="U486" s="369">
        <v>1.0010766461846705</v>
      </c>
      <c r="V486" s="369">
        <v>0.11368551719909736</v>
      </c>
      <c r="W486" s="369">
        <v>1.0126823197249564</v>
      </c>
      <c r="X486" s="369">
        <v>0.18291489185179177</v>
      </c>
      <c r="Y486" s="369">
        <v>1.2402365520599665</v>
      </c>
      <c r="Z486" s="369">
        <v>0.16108047723433483</v>
      </c>
      <c r="AA486" s="369">
        <v>0.86652800555167397</v>
      </c>
      <c r="AB486" s="369">
        <v>1.2651299043911745E-2</v>
      </c>
      <c r="AC486" s="373">
        <v>0.11253704062351921</v>
      </c>
      <c r="AD486" s="555">
        <v>26171796000139</v>
      </c>
      <c r="AE486" s="370" t="s">
        <v>2004</v>
      </c>
      <c r="AF486" s="370" t="s">
        <v>1795</v>
      </c>
      <c r="AG486" s="374" t="s">
        <v>1445</v>
      </c>
      <c r="AH486" s="374" t="s">
        <v>1802</v>
      </c>
      <c r="AI486" s="374">
        <v>1000</v>
      </c>
      <c r="AJ486" s="374">
        <v>1000</v>
      </c>
      <c r="AK486" s="374">
        <v>1000</v>
      </c>
      <c r="AL486" s="691">
        <v>1.5</v>
      </c>
      <c r="AM486" s="691">
        <v>0</v>
      </c>
      <c r="AN486" s="369" t="s">
        <v>1803</v>
      </c>
      <c r="AO486" s="367" t="s">
        <v>1324</v>
      </c>
      <c r="AP486" s="370" t="s">
        <v>1804</v>
      </c>
      <c r="AQ486" s="376" t="s">
        <v>11</v>
      </c>
      <c r="AR486" s="369">
        <v>1.6000000000000001E-3</v>
      </c>
      <c r="AS486" s="369">
        <v>1.6000000000000001E-3</v>
      </c>
      <c r="AT486" s="369" t="s">
        <v>1421</v>
      </c>
      <c r="AW486" s="198"/>
      <c r="AX486" s="198"/>
      <c r="AY486" s="184"/>
      <c r="AZ486" s="184"/>
      <c r="BA486" s="184"/>
      <c r="BB486" s="186"/>
      <c r="BC486" s="184"/>
      <c r="BD486" s="184"/>
      <c r="BE486" s="184"/>
      <c r="BF486" s="184"/>
      <c r="BG486" s="186"/>
      <c r="BH486" s="186"/>
      <c r="BI486" s="199"/>
      <c r="BJ486" s="199"/>
      <c r="BK486" s="199"/>
      <c r="BL486" s="218"/>
      <c r="BM486" s="186"/>
      <c r="BN486" s="186"/>
      <c r="BO486" s="186"/>
      <c r="BP486" s="186"/>
      <c r="BQ486" s="186"/>
      <c r="BR486" s="186"/>
      <c r="BS486" s="186"/>
      <c r="BT486" s="187"/>
      <c r="BU486" s="188"/>
      <c r="BV486" s="189"/>
      <c r="BW486" s="185"/>
      <c r="BX486"/>
      <c r="BZ486"/>
    </row>
    <row r="487" spans="2:78" ht="18.75">
      <c r="B487" s="363" t="s">
        <v>1727</v>
      </c>
      <c r="C487" s="364">
        <v>23711497000151</v>
      </c>
      <c r="D487" s="365" t="s">
        <v>13</v>
      </c>
      <c r="E487" s="365" t="s">
        <v>615</v>
      </c>
      <c r="F487" s="365" t="s">
        <v>619</v>
      </c>
      <c r="G487" s="366" t="s">
        <v>1421</v>
      </c>
      <c r="H487" s="366" t="s">
        <v>1338</v>
      </c>
      <c r="I487" s="366" t="s">
        <v>1421</v>
      </c>
      <c r="J487" s="366" t="s">
        <v>608</v>
      </c>
      <c r="K487" s="367" t="s">
        <v>48</v>
      </c>
      <c r="L487" s="368" t="s">
        <v>1421</v>
      </c>
      <c r="M487" s="368" t="s">
        <v>1421</v>
      </c>
      <c r="N487" s="367">
        <v>416630</v>
      </c>
      <c r="O487" s="367" t="s">
        <v>1321</v>
      </c>
      <c r="P487" s="371">
        <v>42426</v>
      </c>
      <c r="Q487" s="372">
        <v>12.082401000000001</v>
      </c>
      <c r="R487" s="372">
        <v>16.304794870000006</v>
      </c>
      <c r="S487" s="367">
        <v>1</v>
      </c>
      <c r="T487" s="369">
        <v>0.16302864082110724</v>
      </c>
      <c r="U487" s="369">
        <v>1.7161296248132127</v>
      </c>
      <c r="V487" s="369">
        <v>7.3513796323481539E-2</v>
      </c>
      <c r="W487" s="369">
        <v>0.65484261871522143</v>
      </c>
      <c r="X487" s="369">
        <v>7.6518893957187029E-2</v>
      </c>
      <c r="Y487" s="369">
        <v>0.51882888401343807</v>
      </c>
      <c r="Z487" s="369">
        <v>0.13658735255328924</v>
      </c>
      <c r="AA487" s="369">
        <v>0.73476791367710781</v>
      </c>
      <c r="AB487" s="369">
        <v>0.26117055128095423</v>
      </c>
      <c r="AC487" s="373">
        <v>-0.1483627496711438</v>
      </c>
      <c r="AD487" s="555">
        <v>44643074000111</v>
      </c>
      <c r="AE487" s="370" t="s">
        <v>1897</v>
      </c>
      <c r="AF487" s="370" t="s">
        <v>1795</v>
      </c>
      <c r="AG487" s="374" t="s">
        <v>1445</v>
      </c>
      <c r="AH487" s="374" t="s">
        <v>1802</v>
      </c>
      <c r="AI487" s="374">
        <v>1000</v>
      </c>
      <c r="AJ487" s="374">
        <v>500</v>
      </c>
      <c r="AK487" s="374">
        <v>500</v>
      </c>
      <c r="AL487" s="691">
        <v>2</v>
      </c>
      <c r="AM487" s="691">
        <v>20</v>
      </c>
      <c r="AN487" s="369" t="s">
        <v>1803</v>
      </c>
      <c r="AO487" s="367" t="s">
        <v>1324</v>
      </c>
      <c r="AP487" s="370" t="s">
        <v>1818</v>
      </c>
      <c r="AQ487" s="376" t="s">
        <v>668</v>
      </c>
      <c r="AR487" s="369">
        <v>4.9333333333333304E-3</v>
      </c>
      <c r="AS487" s="369">
        <v>4.9333333333333304E-3</v>
      </c>
      <c r="AT487" s="369" t="s">
        <v>1421</v>
      </c>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c r="BX487"/>
      <c r="BZ487"/>
    </row>
    <row r="488" spans="2:78" ht="18.75">
      <c r="B488" s="363" t="s">
        <v>1623</v>
      </c>
      <c r="C488" s="364">
        <v>23686459000196</v>
      </c>
      <c r="D488" s="365" t="s">
        <v>13</v>
      </c>
      <c r="E488" s="365" t="s">
        <v>615</v>
      </c>
      <c r="F488" s="365" t="s">
        <v>619</v>
      </c>
      <c r="G488" s="366" t="s">
        <v>34</v>
      </c>
      <c r="H488" s="366" t="s">
        <v>1337</v>
      </c>
      <c r="I488" s="366" t="s">
        <v>34</v>
      </c>
      <c r="J488" s="366" t="s">
        <v>1421</v>
      </c>
      <c r="K488" s="367" t="s">
        <v>48</v>
      </c>
      <c r="L488" s="368" t="s">
        <v>1421</v>
      </c>
      <c r="M488" s="368" t="s">
        <v>1421</v>
      </c>
      <c r="N488" s="367">
        <v>416665</v>
      </c>
      <c r="O488" s="367" t="s">
        <v>1321</v>
      </c>
      <c r="P488" s="371">
        <v>42446</v>
      </c>
      <c r="Q488" s="372">
        <v>40.413715000000003</v>
      </c>
      <c r="R488" s="372">
        <v>45.41863701606426</v>
      </c>
      <c r="S488" s="367">
        <v>1</v>
      </c>
      <c r="T488" s="369">
        <v>0.11923808781684531</v>
      </c>
      <c r="U488" s="369">
        <v>1.2551660486031271</v>
      </c>
      <c r="V488" s="369">
        <v>0.14098350783864633</v>
      </c>
      <c r="W488" s="369">
        <v>1.2558460327973555</v>
      </c>
      <c r="X488" s="369">
        <v>0.1967498630937794</v>
      </c>
      <c r="Y488" s="369">
        <v>1.3340432227869974</v>
      </c>
      <c r="Z488" s="369">
        <v>0.24428753369983069</v>
      </c>
      <c r="AA488" s="369">
        <v>1.314138081737263</v>
      </c>
      <c r="AB488" s="369">
        <v>4.3638042880149802E-2</v>
      </c>
      <c r="AC488" s="373">
        <v>0.65818099296700983</v>
      </c>
      <c r="AD488" s="555">
        <v>18981231000199</v>
      </c>
      <c r="AE488" s="370" t="s">
        <v>1966</v>
      </c>
      <c r="AF488" s="370" t="s">
        <v>1795</v>
      </c>
      <c r="AG488" s="374" t="s">
        <v>1445</v>
      </c>
      <c r="AH488" s="374" t="s">
        <v>1802</v>
      </c>
      <c r="AI488" s="374">
        <v>500</v>
      </c>
      <c r="AJ488" s="374">
        <v>100</v>
      </c>
      <c r="AK488" s="374">
        <v>500</v>
      </c>
      <c r="AL488" s="691">
        <v>1.89</v>
      </c>
      <c r="AM488" s="691">
        <v>20</v>
      </c>
      <c r="AN488" s="369" t="s">
        <v>1803</v>
      </c>
      <c r="AO488" s="367" t="s">
        <v>1324</v>
      </c>
      <c r="AP488" s="370" t="s">
        <v>1818</v>
      </c>
      <c r="AQ488" s="376" t="s">
        <v>1798</v>
      </c>
      <c r="AR488" s="369">
        <v>3.15E-3</v>
      </c>
      <c r="AS488" s="369">
        <v>3.15E-3</v>
      </c>
      <c r="AT488" s="369" t="s">
        <v>1421</v>
      </c>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c r="BX488"/>
      <c r="BZ488"/>
    </row>
    <row r="489" spans="2:78" ht="18.75">
      <c r="B489" s="363" t="s">
        <v>1168</v>
      </c>
      <c r="C489" s="364">
        <v>23960625000109</v>
      </c>
      <c r="D489" s="365" t="s">
        <v>14</v>
      </c>
      <c r="E489" s="365" t="s">
        <v>614</v>
      </c>
      <c r="F489" s="365" t="s">
        <v>1421</v>
      </c>
      <c r="G489" s="366" t="s">
        <v>1421</v>
      </c>
      <c r="H489" s="366" t="s">
        <v>1338</v>
      </c>
      <c r="I489" s="366" t="s">
        <v>34</v>
      </c>
      <c r="J489" s="366" t="s">
        <v>608</v>
      </c>
      <c r="K489" s="367" t="s">
        <v>48</v>
      </c>
      <c r="L489" s="368" t="s">
        <v>1421</v>
      </c>
      <c r="M489" s="368" t="s">
        <v>34</v>
      </c>
      <c r="N489" s="367">
        <v>416681</v>
      </c>
      <c r="O489" s="367" t="s">
        <v>1321</v>
      </c>
      <c r="P489" s="371">
        <v>42481</v>
      </c>
      <c r="Q489" s="372">
        <v>421.62847900000003</v>
      </c>
      <c r="R489" s="372">
        <v>235.76960480478078</v>
      </c>
      <c r="S489" s="367">
        <v>2</v>
      </c>
      <c r="T489" s="369">
        <v>1.8527633915594865E-2</v>
      </c>
      <c r="U489" s="369">
        <v>0.19503212000114881</v>
      </c>
      <c r="V489" s="369">
        <v>-0.16278978512344822</v>
      </c>
      <c r="W489" s="369">
        <v>-1.4500909287999408</v>
      </c>
      <c r="X489" s="369">
        <v>-0.10395404562306587</v>
      </c>
      <c r="Y489" s="369">
        <v>-0.70485024926620121</v>
      </c>
      <c r="Z489" s="369">
        <v>-0.21358264249914205</v>
      </c>
      <c r="AA489" s="369">
        <v>-1.1489619623860188</v>
      </c>
      <c r="AB489" s="369">
        <v>0.28192599151378789</v>
      </c>
      <c r="AC489" s="373">
        <v>-0.97561619306976488</v>
      </c>
      <c r="AD489" s="555">
        <v>22899381000125</v>
      </c>
      <c r="AE489" s="370" t="s">
        <v>2005</v>
      </c>
      <c r="AF489" s="370" t="s">
        <v>1795</v>
      </c>
      <c r="AG489" s="374" t="s">
        <v>1445</v>
      </c>
      <c r="AH489" s="374" t="s">
        <v>1802</v>
      </c>
      <c r="AI489" s="374">
        <v>100000</v>
      </c>
      <c r="AJ489" s="374">
        <v>10000</v>
      </c>
      <c r="AK489" s="374">
        <v>100000</v>
      </c>
      <c r="AL489" s="691">
        <v>2.5</v>
      </c>
      <c r="AM489" s="691">
        <v>20</v>
      </c>
      <c r="AN489" s="369" t="s">
        <v>1817</v>
      </c>
      <c r="AO489" s="367" t="s">
        <v>1324</v>
      </c>
      <c r="AP489" s="370" t="s">
        <v>1818</v>
      </c>
      <c r="AQ489" s="376" t="s">
        <v>668</v>
      </c>
      <c r="AR489" s="369">
        <v>4.7999999999999996E-3</v>
      </c>
      <c r="AS489" s="369">
        <v>4.7999999999999996E-3</v>
      </c>
      <c r="AT489" s="369" t="s">
        <v>1421</v>
      </c>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c r="BX489"/>
      <c r="BZ489"/>
    </row>
    <row r="490" spans="2:78" ht="18.75">
      <c r="B490" s="363" t="s">
        <v>1108</v>
      </c>
      <c r="C490" s="364">
        <v>23915589000153</v>
      </c>
      <c r="D490" s="365" t="s">
        <v>14</v>
      </c>
      <c r="E490" s="365" t="s">
        <v>614</v>
      </c>
      <c r="F490" s="365" t="s">
        <v>1421</v>
      </c>
      <c r="G490" s="366" t="s">
        <v>1421</v>
      </c>
      <c r="H490" s="366" t="s">
        <v>1338</v>
      </c>
      <c r="I490" s="366" t="s">
        <v>34</v>
      </c>
      <c r="J490" s="366" t="s">
        <v>611</v>
      </c>
      <c r="K490" s="367" t="s">
        <v>49</v>
      </c>
      <c r="L490" s="368" t="s">
        <v>1421</v>
      </c>
      <c r="M490" s="368" t="s">
        <v>34</v>
      </c>
      <c r="N490" s="367">
        <v>416691</v>
      </c>
      <c r="O490" s="367" t="s">
        <v>1321</v>
      </c>
      <c r="P490" s="371">
        <v>42445</v>
      </c>
      <c r="Q490" s="372">
        <v>68.790434000000005</v>
      </c>
      <c r="R490" s="372">
        <v>103.61906237301581</v>
      </c>
      <c r="S490" s="367">
        <v>3</v>
      </c>
      <c r="T490" s="369">
        <v>-0.37114408744426053</v>
      </c>
      <c r="U490" s="369">
        <v>-3.9068678995874806</v>
      </c>
      <c r="V490" s="369">
        <v>-0.37304682437044756</v>
      </c>
      <c r="W490" s="369">
        <v>-3.3230083547747866</v>
      </c>
      <c r="X490" s="369">
        <v>-0.28514426179439367</v>
      </c>
      <c r="Y490" s="369">
        <v>-1.9333928063883827</v>
      </c>
      <c r="Z490" s="369">
        <v>0.30493233217930737</v>
      </c>
      <c r="AA490" s="369">
        <v>1.6403751104310347</v>
      </c>
      <c r="AB490" s="369">
        <v>0.27628851815887917</v>
      </c>
      <c r="AC490" s="373">
        <v>-1.7565283025479335</v>
      </c>
      <c r="AD490" s="555">
        <v>23729562000176</v>
      </c>
      <c r="AE490" s="370" t="s">
        <v>2006</v>
      </c>
      <c r="AF490" s="370" t="s">
        <v>1795</v>
      </c>
      <c r="AG490" s="374" t="s">
        <v>1445</v>
      </c>
      <c r="AH490" s="374" t="s">
        <v>1877</v>
      </c>
      <c r="AI490" s="374">
        <v>50000</v>
      </c>
      <c r="AJ490" s="374">
        <v>5000</v>
      </c>
      <c r="AK490" s="374">
        <v>25000</v>
      </c>
      <c r="AL490" s="691">
        <v>1.5</v>
      </c>
      <c r="AM490" s="691">
        <v>20</v>
      </c>
      <c r="AN490" s="369" t="s">
        <v>1807</v>
      </c>
      <c r="AO490" s="367" t="s">
        <v>1324</v>
      </c>
      <c r="AP490" s="370" t="s">
        <v>1799</v>
      </c>
      <c r="AQ490" s="376" t="s">
        <v>687</v>
      </c>
      <c r="AR490" s="369">
        <v>4.0000000000000001E-3</v>
      </c>
      <c r="AS490" s="369">
        <v>4.0000000000000001E-3</v>
      </c>
      <c r="AT490" s="369" t="s">
        <v>1421</v>
      </c>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c r="BX490"/>
      <c r="BZ490"/>
    </row>
    <row r="491" spans="2:78" ht="18.75">
      <c r="B491" s="363" t="s">
        <v>1013</v>
      </c>
      <c r="C491" s="364">
        <v>18628905000176</v>
      </c>
      <c r="D491" s="365" t="s">
        <v>14</v>
      </c>
      <c r="E491" s="365" t="s">
        <v>607</v>
      </c>
      <c r="F491" s="365" t="s">
        <v>860</v>
      </c>
      <c r="G491" s="366" t="s">
        <v>1421</v>
      </c>
      <c r="H491" s="366" t="s">
        <v>34</v>
      </c>
      <c r="I491" s="366" t="s">
        <v>34</v>
      </c>
      <c r="J491" s="366" t="s">
        <v>611</v>
      </c>
      <c r="K491" s="367" t="s">
        <v>1798</v>
      </c>
      <c r="L491" s="368" t="s">
        <v>1421</v>
      </c>
      <c r="M491" s="368" t="s">
        <v>1418</v>
      </c>
      <c r="N491" s="367">
        <v>416703</v>
      </c>
      <c r="O491" s="367" t="s">
        <v>1321</v>
      </c>
      <c r="P491" s="371">
        <v>42459</v>
      </c>
      <c r="Q491" s="372">
        <v>26.135857999999999</v>
      </c>
      <c r="R491" s="372">
        <v>29.567861051587315</v>
      </c>
      <c r="S491" s="367">
        <v>5</v>
      </c>
      <c r="T491" s="369">
        <v>-0.21536192113262487</v>
      </c>
      <c r="U491" s="369">
        <v>-2.2670186726143258</v>
      </c>
      <c r="V491" s="369">
        <v>-0.17798522208702727</v>
      </c>
      <c r="W491" s="369">
        <v>-1.5854481029821397</v>
      </c>
      <c r="X491" s="369">
        <v>-0.13944070250415508</v>
      </c>
      <c r="Y491" s="369">
        <v>-0.94546405893894292</v>
      </c>
      <c r="Z491" s="369">
        <v>0.55091145894326021</v>
      </c>
      <c r="AA491" s="369">
        <v>2.963613070621764</v>
      </c>
      <c r="AB491" s="369">
        <v>0.25290866091132402</v>
      </c>
      <c r="AC491" s="373">
        <v>-1.1476356661168174</v>
      </c>
      <c r="AD491" s="555">
        <v>23668075000140</v>
      </c>
      <c r="AE491" s="370" t="s">
        <v>1828</v>
      </c>
      <c r="AF491" s="370" t="s">
        <v>1795</v>
      </c>
      <c r="AG491" s="374" t="s">
        <v>1445</v>
      </c>
      <c r="AH491" s="374" t="s">
        <v>1877</v>
      </c>
      <c r="AI491" s="374">
        <v>100000</v>
      </c>
      <c r="AJ491" s="374">
        <v>50000</v>
      </c>
      <c r="AK491" s="374">
        <v>100000</v>
      </c>
      <c r="AL491" s="691">
        <v>1.75</v>
      </c>
      <c r="AM491" s="691">
        <v>0</v>
      </c>
      <c r="AN491" s="369" t="s">
        <v>1807</v>
      </c>
      <c r="AO491" s="367" t="s">
        <v>1324</v>
      </c>
      <c r="AP491" s="370" t="s">
        <v>1799</v>
      </c>
      <c r="AQ491" s="376" t="s">
        <v>687</v>
      </c>
      <c r="AR491" s="369">
        <v>3.5000000000000001E-3</v>
      </c>
      <c r="AS491" s="369">
        <v>3.5000000000000001E-3</v>
      </c>
      <c r="AT491" s="369" t="s">
        <v>1421</v>
      </c>
      <c r="AW491" s="198"/>
      <c r="AX491" s="198"/>
      <c r="AY491" s="184"/>
      <c r="AZ491" s="184"/>
      <c r="BA491" s="184"/>
      <c r="BB491" s="186"/>
      <c r="BC491" s="184"/>
      <c r="BD491" s="184"/>
      <c r="BE491" s="184"/>
      <c r="BF491" s="184"/>
      <c r="BG491" s="186"/>
      <c r="BH491" s="186"/>
      <c r="BI491" s="199"/>
      <c r="BJ491" s="199"/>
      <c r="BK491" s="199"/>
      <c r="BL491" s="186"/>
      <c r="BM491" s="186"/>
      <c r="BN491" s="186"/>
      <c r="BO491" s="186"/>
      <c r="BP491" s="186"/>
      <c r="BQ491" s="186"/>
      <c r="BR491" s="186"/>
      <c r="BS491" s="186"/>
      <c r="BT491" s="187"/>
      <c r="BU491" s="188"/>
      <c r="BV491" s="189"/>
      <c r="BW491" s="185"/>
      <c r="BX491"/>
      <c r="BZ491"/>
    </row>
    <row r="492" spans="2:78" ht="18.75">
      <c r="B492" s="363" t="s">
        <v>732</v>
      </c>
      <c r="C492" s="364">
        <v>24018977000102</v>
      </c>
      <c r="D492" s="365" t="s">
        <v>13</v>
      </c>
      <c r="E492" s="365" t="s">
        <v>615</v>
      </c>
      <c r="F492" s="365" t="s">
        <v>619</v>
      </c>
      <c r="G492" s="366" t="s">
        <v>34</v>
      </c>
      <c r="H492" s="366" t="s">
        <v>1338</v>
      </c>
      <c r="I492" s="366" t="s">
        <v>34</v>
      </c>
      <c r="J492" s="366" t="s">
        <v>611</v>
      </c>
      <c r="K492" s="367" t="s">
        <v>48</v>
      </c>
      <c r="L492" s="368" t="s">
        <v>1421</v>
      </c>
      <c r="M492" s="368" t="s">
        <v>1418</v>
      </c>
      <c r="N492" s="367">
        <v>416762</v>
      </c>
      <c r="O492" s="367" t="s">
        <v>1321</v>
      </c>
      <c r="P492" s="371">
        <v>42491</v>
      </c>
      <c r="Q492" s="372">
        <v>70.099987999999996</v>
      </c>
      <c r="R492" s="372">
        <v>172.86409170517933</v>
      </c>
      <c r="S492" s="367">
        <v>1</v>
      </c>
      <c r="T492" s="369">
        <v>-8.7791803173051575E-2</v>
      </c>
      <c r="U492" s="369">
        <v>-0.92414506728524637</v>
      </c>
      <c r="V492" s="369">
        <v>-0.10353473925455381</v>
      </c>
      <c r="W492" s="369">
        <v>-0.92226171374846444</v>
      </c>
      <c r="X492" s="369">
        <v>-1.9160604512565627E-2</v>
      </c>
      <c r="Y492" s="369">
        <v>-0.12991660676432915</v>
      </c>
      <c r="Z492" s="369">
        <v>-1.6152020836622927E-2</v>
      </c>
      <c r="AA492" s="369">
        <v>-8.6889352710488574E-2</v>
      </c>
      <c r="AB492" s="369">
        <v>0.20966613851617205</v>
      </c>
      <c r="AC492" s="373">
        <v>-1.0292387613298906</v>
      </c>
      <c r="AD492" s="555">
        <v>23884625000169</v>
      </c>
      <c r="AE492" s="370" t="s">
        <v>2007</v>
      </c>
      <c r="AF492" s="370" t="s">
        <v>1795</v>
      </c>
      <c r="AG492" s="374" t="s">
        <v>1445</v>
      </c>
      <c r="AH492" s="374" t="s">
        <v>1877</v>
      </c>
      <c r="AI492" s="374">
        <v>500000</v>
      </c>
      <c r="AJ492" s="374">
        <v>50000</v>
      </c>
      <c r="AK492" s="374">
        <v>50000</v>
      </c>
      <c r="AL492" s="691">
        <v>1.9</v>
      </c>
      <c r="AM492" s="691">
        <v>20</v>
      </c>
      <c r="AN492" s="369" t="s">
        <v>1803</v>
      </c>
      <c r="AO492" s="367" t="s">
        <v>1324</v>
      </c>
      <c r="AP492" s="370" t="s">
        <v>1818</v>
      </c>
      <c r="AQ492" s="376" t="s">
        <v>679</v>
      </c>
      <c r="AR492" s="369">
        <v>0</v>
      </c>
      <c r="AS492" s="369">
        <v>0</v>
      </c>
      <c r="AT492" s="369" t="s">
        <v>1421</v>
      </c>
      <c r="AW492" s="198"/>
      <c r="AX492" s="198"/>
      <c r="AY492" s="184"/>
      <c r="AZ492" s="184"/>
      <c r="BA492" s="184"/>
      <c r="BB492" s="184"/>
      <c r="BC492" s="184"/>
      <c r="BD492" s="184"/>
      <c r="BE492" s="184"/>
      <c r="BF492" s="184"/>
      <c r="BG492" s="186"/>
      <c r="BH492" s="186"/>
      <c r="BI492" s="199"/>
      <c r="BJ492" s="199"/>
      <c r="BK492" s="199"/>
      <c r="BL492" s="218"/>
      <c r="BM492" s="186"/>
      <c r="BN492" s="186"/>
      <c r="BO492" s="186"/>
      <c r="BP492" s="186"/>
      <c r="BQ492" s="186"/>
      <c r="BR492" s="186"/>
      <c r="BS492" s="186"/>
      <c r="BT492" s="186"/>
      <c r="BU492" s="186"/>
      <c r="BV492" s="189"/>
      <c r="BW492" s="184"/>
      <c r="BX492"/>
      <c r="BZ492"/>
    </row>
    <row r="493" spans="2:78" ht="18.75">
      <c r="B493" s="363" t="s">
        <v>733</v>
      </c>
      <c r="C493" s="364">
        <v>24029438000160</v>
      </c>
      <c r="D493" s="365" t="s">
        <v>13</v>
      </c>
      <c r="E493" s="365" t="s">
        <v>615</v>
      </c>
      <c r="F493" s="365" t="s">
        <v>619</v>
      </c>
      <c r="G493" s="366" t="s">
        <v>34</v>
      </c>
      <c r="H493" s="366" t="s">
        <v>1338</v>
      </c>
      <c r="I493" s="366" t="s">
        <v>34</v>
      </c>
      <c r="J493" s="366" t="s">
        <v>611</v>
      </c>
      <c r="K493" s="367" t="s">
        <v>48</v>
      </c>
      <c r="L493" s="368" t="s">
        <v>1421</v>
      </c>
      <c r="M493" s="368" t="s">
        <v>34</v>
      </c>
      <c r="N493" s="367">
        <v>416770</v>
      </c>
      <c r="O493" s="367" t="s">
        <v>1321</v>
      </c>
      <c r="P493" s="371">
        <v>42491</v>
      </c>
      <c r="Q493" s="372">
        <v>177.02892399999999</v>
      </c>
      <c r="R493" s="372">
        <v>244.46700601984128</v>
      </c>
      <c r="S493" s="367">
        <v>1</v>
      </c>
      <c r="T493" s="369">
        <v>-8.2047356003330796E-3</v>
      </c>
      <c r="U493" s="369">
        <v>-8.6367583981404553E-2</v>
      </c>
      <c r="V493" s="369">
        <v>-7.7367670658322618E-3</v>
      </c>
      <c r="W493" s="369">
        <v>-6.8917197303834471E-2</v>
      </c>
      <c r="X493" s="369">
        <v>3.5622462223201534E-2</v>
      </c>
      <c r="Y493" s="369">
        <v>0.24153462452574553</v>
      </c>
      <c r="Z493" s="369">
        <v>4.8694359511462171E-2</v>
      </c>
      <c r="AA493" s="369">
        <v>0.26194997031017919</v>
      </c>
      <c r="AB493" s="369">
        <v>0.1052450611827329</v>
      </c>
      <c r="AC493" s="373">
        <v>-1.140182191562755</v>
      </c>
      <c r="AD493" s="555">
        <v>23884632000160</v>
      </c>
      <c r="AE493" s="370" t="s">
        <v>2007</v>
      </c>
      <c r="AF493" s="370" t="s">
        <v>1795</v>
      </c>
      <c r="AG493" s="374" t="s">
        <v>1445</v>
      </c>
      <c r="AH493" s="374" t="s">
        <v>1802</v>
      </c>
      <c r="AI493" s="374">
        <v>5000</v>
      </c>
      <c r="AJ493" s="374">
        <v>5000</v>
      </c>
      <c r="AK493" s="374">
        <v>5000</v>
      </c>
      <c r="AL493" s="691">
        <v>1.9</v>
      </c>
      <c r="AM493" s="691">
        <v>20</v>
      </c>
      <c r="AN493" s="369" t="s">
        <v>1803</v>
      </c>
      <c r="AO493" s="367" t="s">
        <v>1324</v>
      </c>
      <c r="AP493" s="370" t="s">
        <v>1818</v>
      </c>
      <c r="AQ493" s="376" t="s">
        <v>664</v>
      </c>
      <c r="AR493" s="369">
        <v>3.8E-3</v>
      </c>
      <c r="AS493" s="369">
        <v>3.8E-3</v>
      </c>
      <c r="AT493" s="369" t="s">
        <v>1421</v>
      </c>
      <c r="AW493" s="198"/>
      <c r="AX493" s="198"/>
      <c r="AY493" s="184"/>
      <c r="AZ493" s="184"/>
      <c r="BA493" s="184"/>
      <c r="BB493" s="184"/>
      <c r="BC493" s="184"/>
      <c r="BD493" s="184"/>
      <c r="BE493" s="184"/>
      <c r="BF493" s="184"/>
      <c r="BG493" s="186"/>
      <c r="BH493" s="186"/>
      <c r="BI493" s="199"/>
      <c r="BJ493" s="199"/>
      <c r="BK493" s="199"/>
      <c r="BL493" s="218"/>
      <c r="BM493" s="186"/>
      <c r="BN493" s="186"/>
      <c r="BO493" s="186"/>
      <c r="BP493" s="186"/>
      <c r="BQ493" s="186"/>
      <c r="BR493" s="186"/>
      <c r="BS493" s="186"/>
      <c r="BT493" s="186"/>
      <c r="BU493" s="186"/>
      <c r="BV493" s="189"/>
      <c r="BW493" s="184"/>
      <c r="BX493"/>
      <c r="BZ493"/>
    </row>
    <row r="494" spans="2:78" ht="18.75">
      <c r="B494" s="363" t="s">
        <v>1560</v>
      </c>
      <c r="C494" s="364">
        <v>23695873000161</v>
      </c>
      <c r="D494" s="365" t="s">
        <v>1421</v>
      </c>
      <c r="E494" s="365" t="s">
        <v>1421</v>
      </c>
      <c r="F494" s="365" t="s">
        <v>1421</v>
      </c>
      <c r="G494" s="366" t="s">
        <v>1421</v>
      </c>
      <c r="H494" s="366" t="s">
        <v>34</v>
      </c>
      <c r="I494" s="366" t="s">
        <v>1421</v>
      </c>
      <c r="J494" s="366" t="s">
        <v>1421</v>
      </c>
      <c r="K494" s="367" t="s">
        <v>48</v>
      </c>
      <c r="L494" s="368" t="s">
        <v>1421</v>
      </c>
      <c r="M494" s="368" t="s">
        <v>1421</v>
      </c>
      <c r="N494" s="367">
        <v>417017</v>
      </c>
      <c r="O494" s="367" t="s">
        <v>1321</v>
      </c>
      <c r="P494" s="371">
        <v>42501</v>
      </c>
      <c r="Q494" s="372">
        <v>16.282135</v>
      </c>
      <c r="R494" s="372">
        <v>16.442108188940097</v>
      </c>
      <c r="S494" s="367">
        <v>1</v>
      </c>
      <c r="T494" s="369">
        <v>-7.7464864426471935E-2</v>
      </c>
      <c r="U494" s="369">
        <v>-0.8154379994511739</v>
      </c>
      <c r="V494" s="369">
        <v>-0.13731775335436147</v>
      </c>
      <c r="W494" s="369">
        <v>-1.22319240332768</v>
      </c>
      <c r="X494" s="369">
        <v>3.8503506718644998E-2</v>
      </c>
      <c r="Y494" s="369">
        <v>0.26106926522769197</v>
      </c>
      <c r="Z494" s="369">
        <v>3.3809294380448884E-2</v>
      </c>
      <c r="AA494" s="369">
        <v>0.1818761710395225</v>
      </c>
      <c r="AB494" s="369">
        <v>0.16230044065417545</v>
      </c>
      <c r="AC494" s="373">
        <v>-1.5377624964728831</v>
      </c>
      <c r="AD494" s="555">
        <v>0</v>
      </c>
      <c r="AE494" s="370" t="s">
        <v>1872</v>
      </c>
      <c r="AF494" s="370" t="s">
        <v>1816</v>
      </c>
      <c r="AG494" s="374" t="s">
        <v>1444</v>
      </c>
      <c r="AH494" s="374" t="s">
        <v>1796</v>
      </c>
      <c r="AI494" s="374">
        <v>10000</v>
      </c>
      <c r="AJ494" s="374">
        <v>5000</v>
      </c>
      <c r="AK494" s="374">
        <v>5000</v>
      </c>
      <c r="AL494" s="691">
        <v>0</v>
      </c>
      <c r="AM494" s="691">
        <v>0</v>
      </c>
      <c r="AN494" s="369" t="s">
        <v>1798</v>
      </c>
      <c r="AO494" s="367" t="s">
        <v>1324</v>
      </c>
      <c r="AP494" s="370" t="s">
        <v>1818</v>
      </c>
      <c r="AQ494" s="376" t="s">
        <v>1798</v>
      </c>
      <c r="AR494" s="369">
        <v>0</v>
      </c>
      <c r="AS494" s="369">
        <v>0</v>
      </c>
      <c r="AT494" s="369" t="s">
        <v>1421</v>
      </c>
      <c r="AW494" s="198"/>
      <c r="AX494" s="198"/>
      <c r="AY494" s="184"/>
      <c r="AZ494" s="184"/>
      <c r="BA494" s="184"/>
      <c r="BB494" s="184"/>
      <c r="BC494" s="184"/>
      <c r="BD494" s="184"/>
      <c r="BE494" s="184"/>
      <c r="BF494" s="184"/>
      <c r="BG494" s="186"/>
      <c r="BH494" s="186"/>
      <c r="BI494" s="199"/>
      <c r="BJ494" s="199"/>
      <c r="BK494" s="199"/>
      <c r="BL494" s="218"/>
      <c r="BM494" s="186"/>
      <c r="BN494" s="186"/>
      <c r="BO494" s="186"/>
      <c r="BP494" s="186"/>
      <c r="BQ494" s="186"/>
      <c r="BR494" s="186"/>
      <c r="BS494" s="186"/>
      <c r="BT494" s="186"/>
      <c r="BU494" s="186"/>
      <c r="BV494" s="189"/>
      <c r="BW494" s="184"/>
      <c r="BX494"/>
      <c r="BZ494"/>
    </row>
    <row r="495" spans="2:78" ht="18.75">
      <c r="B495" s="363" t="s">
        <v>224</v>
      </c>
      <c r="C495" s="364"/>
      <c r="D495" s="365" t="s">
        <v>11</v>
      </c>
      <c r="E495" s="365" t="s">
        <v>620</v>
      </c>
      <c r="F495" s="365" t="s">
        <v>663</v>
      </c>
      <c r="G495" s="366" t="s">
        <v>738</v>
      </c>
      <c r="H495" s="366" t="s">
        <v>34</v>
      </c>
      <c r="I495" s="366" t="s">
        <v>1304</v>
      </c>
      <c r="J495" s="366" t="s">
        <v>1421</v>
      </c>
      <c r="L495" s="368" t="s">
        <v>1421</v>
      </c>
      <c r="M495" s="368" t="s">
        <v>34</v>
      </c>
      <c r="N495" s="367">
        <v>417122</v>
      </c>
      <c r="O495" s="367" t="s">
        <v>1321</v>
      </c>
      <c r="P495" s="371"/>
      <c r="S495" s="367"/>
      <c r="U495" s="369"/>
      <c r="W495" s="369"/>
      <c r="Y495" s="369"/>
      <c r="AA495" s="369"/>
      <c r="AD495" s="555">
        <v>0</v>
      </c>
      <c r="AE495" s="370"/>
      <c r="AF495" s="370"/>
      <c r="AG495" s="374" t="s">
        <v>973</v>
      </c>
      <c r="AH495" s="374"/>
      <c r="AI495" s="374">
        <v>1000</v>
      </c>
      <c r="AJ495" s="374">
        <v>1000</v>
      </c>
      <c r="AK495" s="374">
        <v>1000</v>
      </c>
      <c r="AN495" s="369"/>
      <c r="AO495" s="367" t="s">
        <v>1324</v>
      </c>
      <c r="AP495" s="370"/>
      <c r="AR495" s="369">
        <v>1.66666666666667E-3</v>
      </c>
      <c r="AS495" s="369">
        <v>1.66666666666667E-3</v>
      </c>
      <c r="AT495" s="369" t="s">
        <v>1421</v>
      </c>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c r="BX495"/>
      <c r="BZ495"/>
    </row>
    <row r="496" spans="2:78" ht="18.75">
      <c r="B496" s="363" t="s">
        <v>155</v>
      </c>
      <c r="C496" s="364">
        <v>23695876000103</v>
      </c>
      <c r="D496" s="365" t="s">
        <v>13</v>
      </c>
      <c r="E496" s="365" t="s">
        <v>615</v>
      </c>
      <c r="F496" s="365" t="s">
        <v>619</v>
      </c>
      <c r="G496" s="366" t="s">
        <v>34</v>
      </c>
      <c r="H496" s="366" t="s">
        <v>1338</v>
      </c>
      <c r="I496" s="366" t="s">
        <v>34</v>
      </c>
      <c r="J496" s="366" t="s">
        <v>611</v>
      </c>
      <c r="K496" s="367" t="s">
        <v>48</v>
      </c>
      <c r="L496" s="368" t="s">
        <v>1421</v>
      </c>
      <c r="M496" s="368" t="s">
        <v>34</v>
      </c>
      <c r="N496" s="367">
        <v>417971</v>
      </c>
      <c r="O496" s="367" t="s">
        <v>1321</v>
      </c>
      <c r="P496" s="371">
        <v>42491</v>
      </c>
      <c r="Q496" s="372">
        <v>25.381027</v>
      </c>
      <c r="R496" s="372">
        <v>42.874135156000051</v>
      </c>
      <c r="S496" s="367">
        <v>1</v>
      </c>
      <c r="T496" s="369">
        <v>-9.2140640960034492E-3</v>
      </c>
      <c r="U496" s="369">
        <v>-9.6992333865007926E-2</v>
      </c>
      <c r="V496" s="369">
        <v>-6.0915787416317979E-3</v>
      </c>
      <c r="W496" s="369">
        <v>-5.4262268781866435E-2</v>
      </c>
      <c r="X496" s="369">
        <v>3.5546202385015713E-2</v>
      </c>
      <c r="Y496" s="369">
        <v>0.24101755214407816</v>
      </c>
      <c r="Z496" s="369">
        <v>4.8643667405425806E-2</v>
      </c>
      <c r="AA496" s="369">
        <v>0.26167727351727732</v>
      </c>
      <c r="AB496" s="369">
        <v>9.9367237900981925E-2</v>
      </c>
      <c r="AC496" s="373">
        <v>-1.1910702026780864</v>
      </c>
      <c r="AD496" s="555">
        <v>38281343000144</v>
      </c>
      <c r="AE496" s="370" t="s">
        <v>1872</v>
      </c>
      <c r="AF496" s="370" t="s">
        <v>1816</v>
      </c>
      <c r="AG496" s="374" t="s">
        <v>1444</v>
      </c>
      <c r="AH496" s="374" t="s">
        <v>1802</v>
      </c>
      <c r="AI496" s="374">
        <v>10000</v>
      </c>
      <c r="AJ496" s="374">
        <v>10000</v>
      </c>
      <c r="AK496" s="374">
        <v>10000</v>
      </c>
      <c r="AL496" s="691">
        <v>0</v>
      </c>
      <c r="AM496" s="691">
        <v>0</v>
      </c>
      <c r="AN496" s="369" t="s">
        <v>1803</v>
      </c>
      <c r="AO496" s="367" t="s">
        <v>1324</v>
      </c>
      <c r="AP496" s="370" t="s">
        <v>1818</v>
      </c>
      <c r="AQ496" s="376" t="s">
        <v>664</v>
      </c>
      <c r="AR496" s="369">
        <v>3.8E-3</v>
      </c>
      <c r="AS496" s="369">
        <v>3.8E-3</v>
      </c>
      <c r="AT496" s="369" t="s">
        <v>1421</v>
      </c>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c r="BX496"/>
      <c r="BZ496"/>
    </row>
    <row r="497" spans="2:78" ht="18.75">
      <c r="B497" s="363" t="s">
        <v>1720</v>
      </c>
      <c r="C497" s="364">
        <v>22654439000170</v>
      </c>
      <c r="D497" s="365" t="s">
        <v>13</v>
      </c>
      <c r="E497" s="365" t="s">
        <v>616</v>
      </c>
      <c r="F497" s="365" t="s">
        <v>617</v>
      </c>
      <c r="G497" s="366" t="s">
        <v>34</v>
      </c>
      <c r="H497" s="366" t="s">
        <v>1337</v>
      </c>
      <c r="I497" s="366" t="s">
        <v>34</v>
      </c>
      <c r="J497" s="366" t="s">
        <v>608</v>
      </c>
      <c r="K497" s="367" t="s">
        <v>48</v>
      </c>
      <c r="L497" s="368" t="s">
        <v>1421</v>
      </c>
      <c r="M497" s="368" t="s">
        <v>1421</v>
      </c>
      <c r="N497" s="367">
        <v>418439</v>
      </c>
      <c r="O497" s="367" t="s">
        <v>1321</v>
      </c>
      <c r="P497" s="371">
        <v>42384</v>
      </c>
      <c r="Q497" s="372">
        <v>18.497485000000001</v>
      </c>
      <c r="R497" s="372">
        <v>28.031173431451606</v>
      </c>
      <c r="S497" s="367">
        <v>1</v>
      </c>
      <c r="T497" s="369">
        <v>0.11287038277286521</v>
      </c>
      <c r="U497" s="369">
        <v>1.1881360640985152</v>
      </c>
      <c r="V497" s="369">
        <v>8.1047135246699709E-2</v>
      </c>
      <c r="W497" s="369">
        <v>0.72194772870630697</v>
      </c>
      <c r="X497" s="369">
        <v>3.1131153567943937E-2</v>
      </c>
      <c r="Y497" s="369">
        <v>0.21108174502292662</v>
      </c>
      <c r="Z497" s="369">
        <v>0.11232749958744614</v>
      </c>
      <c r="AA497" s="369">
        <v>0.60426270059106169</v>
      </c>
      <c r="AB497" s="369">
        <v>4.8036937438817408E-2</v>
      </c>
      <c r="AC497" s="373">
        <v>-0.64980500136399044</v>
      </c>
      <c r="AD497" s="555">
        <v>13608337000128</v>
      </c>
      <c r="AE497" s="370" t="s">
        <v>1889</v>
      </c>
      <c r="AF497" s="370" t="s">
        <v>1890</v>
      </c>
      <c r="AG497" s="374" t="s">
        <v>1448</v>
      </c>
      <c r="AH497" s="374" t="s">
        <v>1802</v>
      </c>
      <c r="AI497" s="374">
        <v>5000</v>
      </c>
      <c r="AJ497" s="374">
        <v>5000</v>
      </c>
      <c r="AK497" s="374">
        <v>0</v>
      </c>
      <c r="AL497" s="691">
        <v>2.5</v>
      </c>
      <c r="AM497" s="691">
        <v>0</v>
      </c>
      <c r="AN497" s="369" t="s">
        <v>1803</v>
      </c>
      <c r="AO497" s="367" t="s">
        <v>1324</v>
      </c>
      <c r="AP497" s="370" t="s">
        <v>1818</v>
      </c>
      <c r="AQ497" s="376" t="s">
        <v>1798</v>
      </c>
      <c r="AR497" s="369">
        <v>0</v>
      </c>
      <c r="AS497" s="369">
        <v>0</v>
      </c>
      <c r="AT497" s="369" t="s">
        <v>1421</v>
      </c>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c r="BX497"/>
      <c r="BZ497"/>
    </row>
    <row r="498" spans="2:78" ht="18.75">
      <c r="B498" s="363" t="s">
        <v>329</v>
      </c>
      <c r="C498" s="364">
        <v>24140265000153</v>
      </c>
      <c r="D498" s="365" t="s">
        <v>13</v>
      </c>
      <c r="E498" s="365" t="s">
        <v>616</v>
      </c>
      <c r="F498" s="365" t="s">
        <v>610</v>
      </c>
      <c r="G498" s="366" t="s">
        <v>34</v>
      </c>
      <c r="H498" s="366" t="s">
        <v>1337</v>
      </c>
      <c r="I498" s="366" t="s">
        <v>34</v>
      </c>
      <c r="J498" s="366" t="s">
        <v>1421</v>
      </c>
      <c r="K498" s="367" t="s">
        <v>48</v>
      </c>
      <c r="L498" s="368" t="s">
        <v>1421</v>
      </c>
      <c r="M498" s="368" t="s">
        <v>34</v>
      </c>
      <c r="N498" s="367">
        <v>418803</v>
      </c>
      <c r="O498" s="367" t="s">
        <v>1321</v>
      </c>
      <c r="P498" s="371">
        <v>42447</v>
      </c>
      <c r="Q498" s="372">
        <v>135.271153</v>
      </c>
      <c r="R498" s="372">
        <v>185.60973286055778</v>
      </c>
      <c r="S498" s="367">
        <v>1</v>
      </c>
      <c r="T498" s="369">
        <v>5.1950578197527131E-2</v>
      </c>
      <c r="U498" s="369">
        <v>0.5468605137227458</v>
      </c>
      <c r="V498" s="369">
        <v>6.8421978370438952E-2</v>
      </c>
      <c r="W498" s="369">
        <v>0.60948597045127451</v>
      </c>
      <c r="X498" s="369">
        <v>9.6031812590855248E-2</v>
      </c>
      <c r="Y498" s="369">
        <v>0.65113432225220158</v>
      </c>
      <c r="Z498" s="369">
        <v>0.1630002662918375</v>
      </c>
      <c r="AA498" s="369">
        <v>0.8768554580874498</v>
      </c>
      <c r="AB498" s="369">
        <v>4.4123717398278209E-2</v>
      </c>
      <c r="AC498" s="373">
        <v>-0.99356540335207877</v>
      </c>
      <c r="AD498" s="555">
        <v>28078762000120</v>
      </c>
      <c r="AE498" s="370" t="s">
        <v>2008</v>
      </c>
      <c r="AF498" s="370" t="s">
        <v>1816</v>
      </c>
      <c r="AG498" s="374" t="s">
        <v>1444</v>
      </c>
      <c r="AH498" s="374" t="s">
        <v>1802</v>
      </c>
      <c r="AI498" s="374">
        <v>500</v>
      </c>
      <c r="AJ498" s="374">
        <v>100</v>
      </c>
      <c r="AK498" s="374">
        <v>500</v>
      </c>
      <c r="AL498" s="691">
        <v>1.4</v>
      </c>
      <c r="AM498" s="691">
        <v>20</v>
      </c>
      <c r="AN498" s="369" t="s">
        <v>1817</v>
      </c>
      <c r="AO498" s="367" t="s">
        <v>1324</v>
      </c>
      <c r="AP498" s="370" t="s">
        <v>1818</v>
      </c>
      <c r="AQ498" s="376" t="s">
        <v>664</v>
      </c>
      <c r="AR498" s="369">
        <v>4.6666666666666697E-3</v>
      </c>
      <c r="AS498" s="369">
        <v>4.6666666666666697E-3</v>
      </c>
      <c r="AT498" s="369" t="s">
        <v>1421</v>
      </c>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c r="BX498"/>
      <c r="BZ498"/>
    </row>
    <row r="499" spans="2:78" ht="18.75">
      <c r="B499" s="363" t="s">
        <v>1578</v>
      </c>
      <c r="C499" s="364">
        <v>23884623000170</v>
      </c>
      <c r="D499" s="365" t="s">
        <v>13</v>
      </c>
      <c r="E499" s="365" t="s">
        <v>615</v>
      </c>
      <c r="F499" s="365" t="s">
        <v>619</v>
      </c>
      <c r="G499" s="366" t="s">
        <v>34</v>
      </c>
      <c r="H499" s="366" t="s">
        <v>1338</v>
      </c>
      <c r="I499" s="366" t="s">
        <v>34</v>
      </c>
      <c r="J499" s="366" t="s">
        <v>611</v>
      </c>
      <c r="K499" s="367" t="s">
        <v>48</v>
      </c>
      <c r="L499" s="368" t="s">
        <v>1421</v>
      </c>
      <c r="M499" s="368" t="s">
        <v>1421</v>
      </c>
      <c r="N499" s="367">
        <v>418846</v>
      </c>
      <c r="O499" s="367" t="s">
        <v>1321</v>
      </c>
      <c r="P499" s="371">
        <v>42491</v>
      </c>
      <c r="Q499" s="372">
        <v>43.069335000000002</v>
      </c>
      <c r="R499" s="372">
        <v>125.76427379032248</v>
      </c>
      <c r="S499" s="367">
        <v>1</v>
      </c>
      <c r="T499" s="369">
        <v>-8.8771812187684596E-3</v>
      </c>
      <c r="U499" s="369">
        <v>-9.3446118409837256E-2</v>
      </c>
      <c r="V499" s="369">
        <v>-8.6435745511502793E-3</v>
      </c>
      <c r="W499" s="369">
        <v>-7.6994812908710256E-2</v>
      </c>
      <c r="X499" s="369">
        <v>3.6250859634246568E-2</v>
      </c>
      <c r="Y499" s="369">
        <v>0.24579541177225026</v>
      </c>
      <c r="Z499" s="369">
        <v>4.8649276835075694E-2</v>
      </c>
      <c r="AA499" s="369">
        <v>0.26170744929009754</v>
      </c>
      <c r="AB499" s="369">
        <v>0.10652197284934972</v>
      </c>
      <c r="AC499" s="373">
        <v>-1.1350273447037527</v>
      </c>
      <c r="AD499" s="555">
        <v>23884627000158</v>
      </c>
      <c r="AE499" s="370" t="s">
        <v>1800</v>
      </c>
      <c r="AF499" s="370" t="s">
        <v>1801</v>
      </c>
      <c r="AG499" s="374" t="s">
        <v>1577</v>
      </c>
      <c r="AH499" s="374" t="s">
        <v>1802</v>
      </c>
      <c r="AI499" s="374">
        <v>50000</v>
      </c>
      <c r="AJ499" s="374">
        <v>50000</v>
      </c>
      <c r="AK499" s="374">
        <v>50000</v>
      </c>
      <c r="AL499" s="691">
        <v>2.5</v>
      </c>
      <c r="AM499" s="691">
        <v>0</v>
      </c>
      <c r="AN499" s="369" t="s">
        <v>1803</v>
      </c>
      <c r="AO499" s="367" t="s">
        <v>1324</v>
      </c>
      <c r="AP499" s="370" t="s">
        <v>1818</v>
      </c>
      <c r="AQ499" s="376" t="s">
        <v>1798</v>
      </c>
      <c r="AR499" s="369">
        <v>0</v>
      </c>
      <c r="AS499" s="369">
        <v>0</v>
      </c>
      <c r="AT499" s="369" t="s">
        <v>1421</v>
      </c>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c r="BX499"/>
      <c r="BZ499"/>
    </row>
    <row r="500" spans="2:78" ht="18.75">
      <c r="B500" s="363" t="s">
        <v>1709</v>
      </c>
      <c r="C500" s="364">
        <v>23508793000150</v>
      </c>
      <c r="D500" s="365" t="s">
        <v>13</v>
      </c>
      <c r="E500" s="365" t="s">
        <v>615</v>
      </c>
      <c r="F500" s="365" t="s">
        <v>619</v>
      </c>
      <c r="G500" s="366" t="s">
        <v>34</v>
      </c>
      <c r="H500" s="366" t="s">
        <v>1338</v>
      </c>
      <c r="I500" s="366" t="s">
        <v>34</v>
      </c>
      <c r="J500" s="366" t="s">
        <v>611</v>
      </c>
      <c r="K500" s="367" t="s">
        <v>48</v>
      </c>
      <c r="L500" s="368" t="s">
        <v>1421</v>
      </c>
      <c r="M500" s="368" t="s">
        <v>1421</v>
      </c>
      <c r="N500" s="367">
        <v>418935</v>
      </c>
      <c r="O500" s="367" t="s">
        <v>1324</v>
      </c>
      <c r="P500" s="371">
        <v>42537</v>
      </c>
      <c r="Q500" s="372">
        <v>31.555985</v>
      </c>
      <c r="R500" s="372">
        <v>38.455889459677387</v>
      </c>
      <c r="S500" s="367">
        <v>2</v>
      </c>
      <c r="T500" s="369">
        <v>9.4016063264066974E-2</v>
      </c>
      <c r="U500" s="369">
        <v>0.98966507089280364</v>
      </c>
      <c r="V500" s="369">
        <v>9.6658142207181941E-2</v>
      </c>
      <c r="W500" s="369">
        <v>0.86100669709097222</v>
      </c>
      <c r="X500" s="369">
        <v>0.12559563655549844</v>
      </c>
      <c r="Y500" s="369">
        <v>0.85158894203967028</v>
      </c>
      <c r="Z500" s="369">
        <v>0.23342248476922878</v>
      </c>
      <c r="AA500" s="369">
        <v>1.2556898492654944</v>
      </c>
      <c r="AB500" s="369">
        <v>5.9580739764150195E-2</v>
      </c>
      <c r="AC500" s="373">
        <v>-0.26189059248403562</v>
      </c>
      <c r="AD500" s="555">
        <v>21956674000134</v>
      </c>
      <c r="AE500" s="370" t="s">
        <v>1889</v>
      </c>
      <c r="AF500" s="370" t="s">
        <v>1890</v>
      </c>
      <c r="AG500" s="374" t="s">
        <v>1448</v>
      </c>
      <c r="AH500" s="374" t="s">
        <v>1877</v>
      </c>
      <c r="AI500" s="374">
        <v>500000</v>
      </c>
      <c r="AJ500" s="374">
        <v>100000</v>
      </c>
      <c r="AK500" s="374">
        <v>500000</v>
      </c>
      <c r="AL500" s="691">
        <v>0</v>
      </c>
      <c r="AM500" s="691">
        <v>0</v>
      </c>
      <c r="AN500" s="369" t="s">
        <v>1803</v>
      </c>
      <c r="AO500" s="367" t="s">
        <v>1324</v>
      </c>
      <c r="AP500" s="370" t="s">
        <v>1818</v>
      </c>
      <c r="AQ500" s="376" t="s">
        <v>1798</v>
      </c>
      <c r="AR500" s="369">
        <v>0</v>
      </c>
      <c r="AS500" s="369">
        <v>0</v>
      </c>
      <c r="AT500" s="369" t="s">
        <v>1421</v>
      </c>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c r="BX500"/>
      <c r="BZ500"/>
    </row>
    <row r="501" spans="2:78" ht="18.75">
      <c r="B501" s="363" t="s">
        <v>1646</v>
      </c>
      <c r="C501" s="364">
        <v>23884835000157</v>
      </c>
      <c r="D501" s="365" t="s">
        <v>13</v>
      </c>
      <c r="E501" s="365" t="s">
        <v>615</v>
      </c>
      <c r="F501" s="365" t="s">
        <v>619</v>
      </c>
      <c r="G501" s="366" t="s">
        <v>34</v>
      </c>
      <c r="H501" s="366" t="s">
        <v>1338</v>
      </c>
      <c r="I501" s="366" t="s">
        <v>34</v>
      </c>
      <c r="J501" s="366" t="s">
        <v>611</v>
      </c>
      <c r="K501" s="367" t="s">
        <v>48</v>
      </c>
      <c r="L501" s="368" t="s">
        <v>1421</v>
      </c>
      <c r="M501" s="368" t="s">
        <v>1421</v>
      </c>
      <c r="N501" s="367">
        <v>419753</v>
      </c>
      <c r="O501" s="367" t="s">
        <v>1321</v>
      </c>
      <c r="P501" s="371">
        <v>42552</v>
      </c>
      <c r="Q501" s="372">
        <v>8.6471180000000007</v>
      </c>
      <c r="R501" s="372">
        <v>16.173170947580637</v>
      </c>
      <c r="S501" s="367">
        <v>1</v>
      </c>
      <c r="T501" s="369">
        <v>-8.9041830254528165E-3</v>
      </c>
      <c r="U501" s="369">
        <v>-9.3730354358447981E-2</v>
      </c>
      <c r="V501" s="369">
        <v>-8.2032562368778983E-3</v>
      </c>
      <c r="W501" s="369">
        <v>-7.3072566848696938E-2</v>
      </c>
      <c r="X501" s="369">
        <v>3.5528706664399223E-2</v>
      </c>
      <c r="Y501" s="369">
        <v>0.24089892411989969</v>
      </c>
      <c r="Z501" s="369">
        <v>4.8784882607176616E-2</v>
      </c>
      <c r="AA501" s="369">
        <v>0.26243693681867597</v>
      </c>
      <c r="AB501" s="369">
        <v>0.10334900508072296</v>
      </c>
      <c r="AC501" s="373">
        <v>-1.1656138691169642</v>
      </c>
      <c r="AD501" s="555">
        <v>24029438000160</v>
      </c>
      <c r="AE501" s="370" t="s">
        <v>1889</v>
      </c>
      <c r="AF501" s="370" t="s">
        <v>1890</v>
      </c>
      <c r="AG501" s="374" t="s">
        <v>1448</v>
      </c>
      <c r="AH501" s="374" t="s">
        <v>1802</v>
      </c>
      <c r="AI501" s="374">
        <v>1000</v>
      </c>
      <c r="AJ501" s="374">
        <v>100</v>
      </c>
      <c r="AK501" s="374">
        <v>1000</v>
      </c>
      <c r="AL501" s="691">
        <v>1.9</v>
      </c>
      <c r="AM501" s="691">
        <v>0</v>
      </c>
      <c r="AN501" s="369" t="s">
        <v>1803</v>
      </c>
      <c r="AO501" s="367" t="s">
        <v>1324</v>
      </c>
      <c r="AP501" s="370" t="s">
        <v>1818</v>
      </c>
      <c r="AQ501" s="376" t="s">
        <v>1798</v>
      </c>
      <c r="AR501" s="369">
        <v>0</v>
      </c>
      <c r="AS501" s="369">
        <v>0</v>
      </c>
      <c r="AT501" s="369" t="s">
        <v>1421</v>
      </c>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c r="BX501"/>
      <c r="BZ501"/>
    </row>
    <row r="502" spans="2:78" ht="18.75">
      <c r="B502" s="363" t="s">
        <v>1019</v>
      </c>
      <c r="C502" s="364">
        <v>24454718000116</v>
      </c>
      <c r="D502" s="365" t="s">
        <v>13</v>
      </c>
      <c r="E502" s="365" t="s">
        <v>615</v>
      </c>
      <c r="F502" s="365" t="s">
        <v>619</v>
      </c>
      <c r="G502" s="366" t="s">
        <v>34</v>
      </c>
      <c r="H502" s="366" t="s">
        <v>1338</v>
      </c>
      <c r="I502" s="366" t="s">
        <v>34</v>
      </c>
      <c r="J502" s="366" t="s">
        <v>611</v>
      </c>
      <c r="K502" s="367" t="s">
        <v>49</v>
      </c>
      <c r="L502" s="368" t="s">
        <v>1421</v>
      </c>
      <c r="M502" s="368" t="s">
        <v>34</v>
      </c>
      <c r="N502" s="367">
        <v>419761</v>
      </c>
      <c r="O502" s="367" t="s">
        <v>1321</v>
      </c>
      <c r="P502" s="371">
        <v>42509</v>
      </c>
      <c r="Q502" s="372">
        <v>287.33131600000002</v>
      </c>
      <c r="R502" s="372">
        <v>419.92486554365104</v>
      </c>
      <c r="S502" s="367">
        <v>4</v>
      </c>
      <c r="T502" s="369">
        <v>-0.154591533628055</v>
      </c>
      <c r="U502" s="369">
        <v>-1.6273159689500707</v>
      </c>
      <c r="V502" s="369">
        <v>-0.13677095880265611</v>
      </c>
      <c r="W502" s="369">
        <v>-1.2183216934195373</v>
      </c>
      <c r="X502" s="369">
        <v>-9.3353663208280868E-2</v>
      </c>
      <c r="Y502" s="369">
        <v>-0.63297539203870712</v>
      </c>
      <c r="Z502" s="369">
        <v>0.34055163114060227</v>
      </c>
      <c r="AA502" s="369">
        <v>1.8319881514277909</v>
      </c>
      <c r="AB502" s="369">
        <v>0.17687098202851748</v>
      </c>
      <c r="AC502" s="373">
        <v>-1.4079909173973837</v>
      </c>
      <c r="AD502" s="555">
        <v>0</v>
      </c>
      <c r="AE502" s="370" t="s">
        <v>1968</v>
      </c>
      <c r="AF502" s="370" t="s">
        <v>1795</v>
      </c>
      <c r="AG502" s="374" t="s">
        <v>1445</v>
      </c>
      <c r="AH502" s="374" t="s">
        <v>1796</v>
      </c>
      <c r="AI502" s="374">
        <v>5000</v>
      </c>
      <c r="AJ502" s="374">
        <v>1000</v>
      </c>
      <c r="AK502" s="374">
        <v>1000</v>
      </c>
      <c r="AL502" s="691">
        <v>1.4</v>
      </c>
      <c r="AM502" s="691">
        <v>0</v>
      </c>
      <c r="AN502" s="369" t="s">
        <v>1807</v>
      </c>
      <c r="AO502" s="367" t="s">
        <v>1324</v>
      </c>
      <c r="AP502" s="370" t="s">
        <v>1818</v>
      </c>
      <c r="AQ502" s="376" t="s">
        <v>679</v>
      </c>
      <c r="AR502" s="369">
        <v>7.4666666666666701E-3</v>
      </c>
      <c r="AS502" s="369">
        <v>7.4666666666666701E-3</v>
      </c>
      <c r="AT502" s="369" t="s">
        <v>1421</v>
      </c>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c r="BX502"/>
      <c r="BZ502"/>
    </row>
    <row r="503" spans="2:78" ht="18.75">
      <c r="B503" s="363" t="s">
        <v>1272</v>
      </c>
      <c r="C503" s="364">
        <v>14491665000150</v>
      </c>
      <c r="D503" s="365" t="s">
        <v>11</v>
      </c>
      <c r="E503" s="365" t="s">
        <v>620</v>
      </c>
      <c r="F503" s="365" t="s">
        <v>663</v>
      </c>
      <c r="G503" s="366" t="s">
        <v>738</v>
      </c>
      <c r="H503" s="366" t="s">
        <v>34</v>
      </c>
      <c r="I503" s="366" t="s">
        <v>1421</v>
      </c>
      <c r="J503" s="366" t="s">
        <v>608</v>
      </c>
      <c r="K503" s="367" t="s">
        <v>48</v>
      </c>
      <c r="L503" s="368" t="s">
        <v>1421</v>
      </c>
      <c r="M503" s="368" t="s">
        <v>34</v>
      </c>
      <c r="N503" s="367">
        <v>419958</v>
      </c>
      <c r="O503" s="367" t="s">
        <v>1321</v>
      </c>
      <c r="P503" s="371">
        <v>42501</v>
      </c>
      <c r="Q503" s="372">
        <v>391.29862100000003</v>
      </c>
      <c r="R503" s="372">
        <v>341.16597284920636</v>
      </c>
      <c r="S503" s="367">
        <v>1</v>
      </c>
      <c r="T503" s="369">
        <v>0.10494564473683221</v>
      </c>
      <c r="U503" s="369">
        <v>1.1047158893119047</v>
      </c>
      <c r="V503" s="369">
        <v>0.12466517489996232</v>
      </c>
      <c r="W503" s="369">
        <v>1.1104863804728649</v>
      </c>
      <c r="X503" s="369">
        <v>0.17676990340322418</v>
      </c>
      <c r="Y503" s="369">
        <v>1.1985710582953857</v>
      </c>
      <c r="Z503" s="369">
        <v>0.19597868018717968</v>
      </c>
      <c r="AA503" s="369">
        <v>1.054261930365378</v>
      </c>
      <c r="AB503" s="369">
        <v>1.5272286449948612E-3</v>
      </c>
      <c r="AC503" s="373">
        <v>8.121506557619389</v>
      </c>
      <c r="AD503" s="555">
        <v>0</v>
      </c>
      <c r="AE503" s="370" t="s">
        <v>1827</v>
      </c>
      <c r="AF503" s="370" t="s">
        <v>1827</v>
      </c>
      <c r="AG503" s="374" t="s">
        <v>469</v>
      </c>
      <c r="AH503" s="374" t="s">
        <v>1802</v>
      </c>
      <c r="AI503" s="374">
        <v>500</v>
      </c>
      <c r="AJ503" s="374">
        <v>100</v>
      </c>
      <c r="AK503" s="374">
        <v>500</v>
      </c>
      <c r="AL503" s="691">
        <v>0.4</v>
      </c>
      <c r="AM503" s="691">
        <v>20</v>
      </c>
      <c r="AN503" s="369" t="s">
        <v>1803</v>
      </c>
      <c r="AO503" s="367" t="s">
        <v>1324</v>
      </c>
      <c r="AP503" s="370" t="s">
        <v>1804</v>
      </c>
      <c r="AQ503" s="376" t="s">
        <v>675</v>
      </c>
      <c r="AR503" s="369">
        <v>1.06666666666667E-3</v>
      </c>
      <c r="AS503" s="369">
        <v>1.06666666666667E-3</v>
      </c>
      <c r="AT503" s="369" t="s">
        <v>1421</v>
      </c>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c r="BX503"/>
      <c r="BZ503"/>
    </row>
    <row r="504" spans="2:78" ht="18.75">
      <c r="B504" s="363" t="s">
        <v>90</v>
      </c>
      <c r="C504" s="364"/>
      <c r="D504" s="365" t="s">
        <v>11</v>
      </c>
      <c r="E504" s="365" t="s">
        <v>620</v>
      </c>
      <c r="F504" s="365" t="s">
        <v>685</v>
      </c>
      <c r="G504" s="366" t="s">
        <v>738</v>
      </c>
      <c r="H504" s="366" t="s">
        <v>34</v>
      </c>
      <c r="I504" s="366" t="s">
        <v>1304</v>
      </c>
      <c r="J504" s="366" t="s">
        <v>608</v>
      </c>
      <c r="L504" s="368" t="s">
        <v>1421</v>
      </c>
      <c r="M504" s="368" t="s">
        <v>34</v>
      </c>
      <c r="N504" s="367">
        <v>420530</v>
      </c>
      <c r="O504" s="367" t="s">
        <v>1321</v>
      </c>
      <c r="P504" s="371"/>
      <c r="S504" s="367"/>
      <c r="U504" s="369"/>
      <c r="W504" s="369"/>
      <c r="Y504" s="369"/>
      <c r="AA504" s="369"/>
      <c r="AD504" s="555">
        <v>0</v>
      </c>
      <c r="AE504" s="370"/>
      <c r="AF504" s="370"/>
      <c r="AG504" s="374" t="s">
        <v>1446</v>
      </c>
      <c r="AH504" s="374"/>
      <c r="AI504" s="374">
        <v>1000</v>
      </c>
      <c r="AJ504" s="374">
        <v>1000</v>
      </c>
      <c r="AK504" s="374">
        <v>1000</v>
      </c>
      <c r="AN504" s="369"/>
      <c r="AO504" s="367" t="s">
        <v>1324</v>
      </c>
      <c r="AP504" s="370"/>
      <c r="AR504" s="369">
        <v>1.33333333333333E-3</v>
      </c>
      <c r="AS504" s="369">
        <v>1.33333333333333E-3</v>
      </c>
      <c r="AT504" s="369" t="s">
        <v>1421</v>
      </c>
      <c r="AW504" s="198"/>
      <c r="AX504" s="198"/>
      <c r="AY504" s="184"/>
      <c r="AZ504" s="184"/>
      <c r="BA504" s="184"/>
      <c r="BB504" s="186"/>
      <c r="BC504" s="184"/>
      <c r="BD504" s="184"/>
      <c r="BE504" s="184"/>
      <c r="BF504" s="184"/>
      <c r="BG504" s="186"/>
      <c r="BH504" s="186"/>
      <c r="BI504" s="199"/>
      <c r="BJ504" s="199"/>
      <c r="BK504" s="199"/>
      <c r="BL504" s="186"/>
      <c r="BM504" s="186"/>
      <c r="BN504" s="186"/>
      <c r="BO504" s="186"/>
      <c r="BP504" s="186"/>
      <c r="BQ504" s="186"/>
      <c r="BR504" s="186"/>
      <c r="BS504" s="186"/>
      <c r="BT504" s="187"/>
      <c r="BU504" s="188"/>
      <c r="BV504" s="189"/>
      <c r="BW504" s="185"/>
      <c r="BX504"/>
      <c r="BZ504"/>
    </row>
    <row r="505" spans="2:78" ht="18.75">
      <c r="B505" s="363" t="s">
        <v>220</v>
      </c>
      <c r="C505" s="364">
        <v>24623392000103</v>
      </c>
      <c r="D505" s="365" t="s">
        <v>14</v>
      </c>
      <c r="E505" s="365" t="s">
        <v>614</v>
      </c>
      <c r="F505" s="365" t="s">
        <v>1421</v>
      </c>
      <c r="G505" s="366" t="s">
        <v>1421</v>
      </c>
      <c r="H505" s="366" t="s">
        <v>1338</v>
      </c>
      <c r="I505" s="366" t="s">
        <v>34</v>
      </c>
      <c r="J505" s="366" t="s">
        <v>608</v>
      </c>
      <c r="K505" s="367" t="s">
        <v>48</v>
      </c>
      <c r="L505" s="368" t="s">
        <v>1421</v>
      </c>
      <c r="M505" s="368" t="s">
        <v>34</v>
      </c>
      <c r="N505" s="367">
        <v>420591</v>
      </c>
      <c r="O505" s="367" t="s">
        <v>1321</v>
      </c>
      <c r="P505" s="371">
        <v>42561</v>
      </c>
      <c r="Q505" s="372">
        <v>19.806578999999999</v>
      </c>
      <c r="R505" s="372">
        <v>18.069745329365087</v>
      </c>
      <c r="S505" s="367">
        <v>2</v>
      </c>
      <c r="T505" s="369">
        <v>0.15301861266354688</v>
      </c>
      <c r="U505" s="369">
        <v>1.6107585330842822</v>
      </c>
      <c r="V505" s="369">
        <v>0.12992509118063156</v>
      </c>
      <c r="W505" s="369">
        <v>1.1573404068422808</v>
      </c>
      <c r="X505" s="369">
        <v>0.36519661720336916</v>
      </c>
      <c r="Y505" s="369">
        <v>2.4761799805302909</v>
      </c>
      <c r="Z505" s="369">
        <v>0.75529292281459726</v>
      </c>
      <c r="AA505" s="369">
        <v>4.0630775451559336</v>
      </c>
      <c r="AB505" s="369">
        <v>0.23761042483218706</v>
      </c>
      <c r="AC505" s="373">
        <v>7.4337284437136705E-2</v>
      </c>
      <c r="AD505" s="555">
        <v>0</v>
      </c>
      <c r="AE505" s="370" t="s">
        <v>1859</v>
      </c>
      <c r="AF505" s="370" t="s">
        <v>1816</v>
      </c>
      <c r="AG505" s="374" t="s">
        <v>1444</v>
      </c>
      <c r="AH505" s="374" t="s">
        <v>1802</v>
      </c>
      <c r="AI505" s="374">
        <v>5000</v>
      </c>
      <c r="AJ505" s="374">
        <v>1000</v>
      </c>
      <c r="AK505" s="374">
        <v>1000</v>
      </c>
      <c r="AL505" s="691">
        <v>2</v>
      </c>
      <c r="AM505" s="691">
        <v>20</v>
      </c>
      <c r="AN505" s="369" t="s">
        <v>1803</v>
      </c>
      <c r="AO505" s="367" t="s">
        <v>1324</v>
      </c>
      <c r="AP505" s="370" t="s">
        <v>1818</v>
      </c>
      <c r="AQ505" s="376" t="s">
        <v>668</v>
      </c>
      <c r="AR505" s="369">
        <v>4.6666666666666697E-3</v>
      </c>
      <c r="AS505" s="369">
        <v>4.6666666666666697E-3</v>
      </c>
      <c r="AT505" s="369" t="s">
        <v>1421</v>
      </c>
      <c r="AW505" s="198"/>
      <c r="AX505" s="198"/>
      <c r="AY505" s="184"/>
      <c r="AZ505" s="184"/>
      <c r="BA505" s="184"/>
      <c r="BB505" s="184"/>
      <c r="BC505" s="184"/>
      <c r="BD505" s="184"/>
      <c r="BE505" s="184"/>
      <c r="BF505" s="184"/>
      <c r="BG505" s="186"/>
      <c r="BH505" s="186"/>
      <c r="BI505" s="199"/>
      <c r="BJ505" s="199"/>
      <c r="BK505" s="199"/>
      <c r="BL505" s="218"/>
      <c r="BM505" s="186"/>
      <c r="BN505" s="186"/>
      <c r="BO505" s="186"/>
      <c r="BP505" s="186"/>
      <c r="BQ505" s="186"/>
      <c r="BR505" s="186"/>
      <c r="BS505" s="186"/>
      <c r="BT505" s="186"/>
      <c r="BU505" s="186"/>
      <c r="BV505" s="189"/>
      <c r="BW505" s="184"/>
      <c r="BX505"/>
      <c r="BZ505"/>
    </row>
    <row r="506" spans="2:78" ht="18.75">
      <c r="B506" s="363" t="s">
        <v>438</v>
      </c>
      <c r="C506" s="364">
        <v>24140275000199</v>
      </c>
      <c r="D506" s="365" t="s">
        <v>13</v>
      </c>
      <c r="E506" s="365" t="s">
        <v>615</v>
      </c>
      <c r="F506" s="365" t="s">
        <v>619</v>
      </c>
      <c r="G506" s="366" t="s">
        <v>34</v>
      </c>
      <c r="H506" s="366" t="s">
        <v>865</v>
      </c>
      <c r="I506" s="366" t="s">
        <v>34</v>
      </c>
      <c r="J506" s="366" t="s">
        <v>611</v>
      </c>
      <c r="K506" s="367" t="s">
        <v>48</v>
      </c>
      <c r="L506" s="368" t="s">
        <v>1339</v>
      </c>
      <c r="M506" s="368" t="s">
        <v>1418</v>
      </c>
      <c r="N506" s="367">
        <v>420808</v>
      </c>
      <c r="O506" s="367" t="s">
        <v>1321</v>
      </c>
      <c r="P506" s="371">
        <v>42532</v>
      </c>
      <c r="Q506" s="372">
        <v>426.394024</v>
      </c>
      <c r="R506" s="372">
        <v>422.87412841935509</v>
      </c>
      <c r="S506" s="367">
        <v>2</v>
      </c>
      <c r="T506" s="369">
        <v>0.13477024816092942</v>
      </c>
      <c r="U506" s="369">
        <v>1.4186661573544521</v>
      </c>
      <c r="V506" s="369">
        <v>0.11958084267079605</v>
      </c>
      <c r="W506" s="369">
        <v>1.0651964131759106</v>
      </c>
      <c r="X506" s="369">
        <v>0.23322292789880783</v>
      </c>
      <c r="Y506" s="369">
        <v>1.5813452750086414</v>
      </c>
      <c r="Z506" s="369">
        <v>0.2993859387343103</v>
      </c>
      <c r="AA506" s="369">
        <v>1.6105384391446289</v>
      </c>
      <c r="AB506" s="369">
        <v>5.6165988711767575E-2</v>
      </c>
      <c r="AC506" s="373">
        <v>0.13031133954934232</v>
      </c>
      <c r="AD506" s="555">
        <v>0</v>
      </c>
      <c r="AE506" s="370" t="s">
        <v>2009</v>
      </c>
      <c r="AF506" s="370" t="s">
        <v>1839</v>
      </c>
      <c r="AG506" s="374" t="s">
        <v>59</v>
      </c>
      <c r="AH506" s="374" t="s">
        <v>1796</v>
      </c>
      <c r="AI506" s="374">
        <v>300000</v>
      </c>
      <c r="AJ506" s="374">
        <v>1000</v>
      </c>
      <c r="AK506" s="374">
        <v>300000</v>
      </c>
      <c r="AL506" s="691">
        <v>1</v>
      </c>
      <c r="AM506" s="691">
        <v>0</v>
      </c>
      <c r="AN506" s="369" t="s">
        <v>1803</v>
      </c>
      <c r="AO506" s="367" t="s">
        <v>1324</v>
      </c>
      <c r="AP506" s="370" t="s">
        <v>1818</v>
      </c>
      <c r="AQ506" s="376" t="s">
        <v>668</v>
      </c>
      <c r="AR506" s="369">
        <v>3.0000000000000001E-3</v>
      </c>
      <c r="AS506" s="369">
        <v>3.0000000000000001E-3</v>
      </c>
      <c r="AT506" s="369" t="s">
        <v>1421</v>
      </c>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c r="BX506"/>
      <c r="BZ506"/>
    </row>
    <row r="507" spans="2:78" ht="18.75">
      <c r="B507" s="363" t="s">
        <v>791</v>
      </c>
      <c r="C507" s="364">
        <v>24038672000154</v>
      </c>
      <c r="D507" s="365" t="s">
        <v>13</v>
      </c>
      <c r="E507" s="365" t="s">
        <v>615</v>
      </c>
      <c r="F507" s="365" t="s">
        <v>619</v>
      </c>
      <c r="G507" s="366" t="s">
        <v>34</v>
      </c>
      <c r="H507" s="366" t="s">
        <v>1337</v>
      </c>
      <c r="I507" s="366" t="s">
        <v>34</v>
      </c>
      <c r="J507" s="366" t="s">
        <v>1421</v>
      </c>
      <c r="K507" s="367" t="s">
        <v>48</v>
      </c>
      <c r="L507" s="368" t="s">
        <v>1421</v>
      </c>
      <c r="M507" s="368" t="s">
        <v>1418</v>
      </c>
      <c r="N507" s="367">
        <v>421162</v>
      </c>
      <c r="O507" s="367" t="s">
        <v>1321</v>
      </c>
      <c r="P507" s="371">
        <v>42536</v>
      </c>
      <c r="Q507" s="372">
        <v>22.164885999999999</v>
      </c>
      <c r="R507" s="372">
        <v>32.572280786290314</v>
      </c>
      <c r="S507" s="367">
        <v>2</v>
      </c>
      <c r="T507" s="369">
        <v>0.10334084355583406</v>
      </c>
      <c r="U507" s="369">
        <v>1.0878228646582293</v>
      </c>
      <c r="V507" s="369">
        <v>9.5266608054123347E-2</v>
      </c>
      <c r="W507" s="369">
        <v>0.84861125685536165</v>
      </c>
      <c r="X507" s="369">
        <v>0.16380299967108458</v>
      </c>
      <c r="Y507" s="369">
        <v>1.1106502345022473</v>
      </c>
      <c r="Z507" s="369">
        <v>0.23897134599574121</v>
      </c>
      <c r="AA507" s="369">
        <v>1.2855397959148203</v>
      </c>
      <c r="AB507" s="369">
        <v>3.9254736138256516E-2</v>
      </c>
      <c r="AC507" s="373">
        <v>-0.43294570445388975</v>
      </c>
      <c r="AD507" s="555">
        <v>0</v>
      </c>
      <c r="AE507" s="370" t="s">
        <v>2010</v>
      </c>
      <c r="AF507" s="370" t="s">
        <v>1816</v>
      </c>
      <c r="AG507" s="374" t="s">
        <v>1444</v>
      </c>
      <c r="AH507" s="374" t="s">
        <v>1802</v>
      </c>
      <c r="AI507" s="374">
        <v>1000</v>
      </c>
      <c r="AJ507" s="374">
        <v>0</v>
      </c>
      <c r="AK507" s="374">
        <v>0</v>
      </c>
      <c r="AL507" s="691">
        <v>0.8</v>
      </c>
      <c r="AM507" s="691">
        <v>0</v>
      </c>
      <c r="AN507" s="369" t="s">
        <v>1817</v>
      </c>
      <c r="AO507" s="367" t="s">
        <v>1324</v>
      </c>
      <c r="AP507" s="370" t="s">
        <v>1818</v>
      </c>
      <c r="AQ507" s="376" t="s">
        <v>668</v>
      </c>
      <c r="AR507" s="369">
        <v>2.13333333333333E-3</v>
      </c>
      <c r="AS507" s="369">
        <v>2.13333333333333E-3</v>
      </c>
      <c r="AT507" s="369" t="s">
        <v>1421</v>
      </c>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c r="BX507"/>
      <c r="BZ507"/>
    </row>
    <row r="508" spans="2:78" ht="18.75">
      <c r="B508" s="363" t="s">
        <v>1283</v>
      </c>
      <c r="C508" s="364">
        <v>23872712000104</v>
      </c>
      <c r="D508" s="365" t="s">
        <v>13</v>
      </c>
      <c r="E508" s="365" t="s">
        <v>615</v>
      </c>
      <c r="F508" s="365" t="s">
        <v>619</v>
      </c>
      <c r="G508" s="366" t="s">
        <v>34</v>
      </c>
      <c r="H508" s="366" t="s">
        <v>1338</v>
      </c>
      <c r="I508" s="366" t="s">
        <v>34</v>
      </c>
      <c r="J508" s="366" t="s">
        <v>1421</v>
      </c>
      <c r="K508" s="367" t="s">
        <v>49</v>
      </c>
      <c r="L508" s="368" t="s">
        <v>1421</v>
      </c>
      <c r="M508" s="368" t="s">
        <v>34</v>
      </c>
      <c r="N508" s="367">
        <v>421693</v>
      </c>
      <c r="O508" s="367" t="s">
        <v>1324</v>
      </c>
      <c r="P508" s="371">
        <v>42589</v>
      </c>
      <c r="Q508" s="372">
        <v>65.765731000000002</v>
      </c>
      <c r="R508" s="372">
        <v>140.61833043394424</v>
      </c>
      <c r="S508" s="367">
        <v>4</v>
      </c>
      <c r="T508" s="369">
        <v>-0.30283462073494904</v>
      </c>
      <c r="U508" s="369">
        <v>-3.187804679256296</v>
      </c>
      <c r="V508" s="369">
        <v>-0.2904219513793932</v>
      </c>
      <c r="W508" s="369">
        <v>-2.5870065305404402</v>
      </c>
      <c r="X508" s="369">
        <v>-0.27971678922499155</v>
      </c>
      <c r="Y508" s="369">
        <v>-1.8965923589358622</v>
      </c>
      <c r="Z508" s="369">
        <v>5.3436093068184309E-3</v>
      </c>
      <c r="AA508" s="369">
        <v>2.8745799581588002E-2</v>
      </c>
      <c r="AB508" s="369">
        <v>0.17915198802392052</v>
      </c>
      <c r="AC508" s="373">
        <v>-2.2477212408621385</v>
      </c>
      <c r="AD508" s="555">
        <v>0</v>
      </c>
      <c r="AE508" s="370" t="s">
        <v>1808</v>
      </c>
      <c r="AF508" s="370" t="s">
        <v>1809</v>
      </c>
      <c r="AG508" s="374" t="s">
        <v>728</v>
      </c>
      <c r="AH508" s="374" t="s">
        <v>1796</v>
      </c>
      <c r="AI508" s="374">
        <v>1000</v>
      </c>
      <c r="AJ508" s="374">
        <v>100</v>
      </c>
      <c r="AK508" s="374">
        <v>500</v>
      </c>
      <c r="AL508" s="691">
        <v>1</v>
      </c>
      <c r="AM508" s="691">
        <v>0</v>
      </c>
      <c r="AN508" s="369" t="s">
        <v>1817</v>
      </c>
      <c r="AO508" s="367" t="s">
        <v>1324</v>
      </c>
      <c r="AP508" s="370" t="s">
        <v>1818</v>
      </c>
      <c r="AQ508" s="376" t="s">
        <v>679</v>
      </c>
      <c r="AR508" s="369">
        <v>5.3333333333333297E-3</v>
      </c>
      <c r="AS508" s="369">
        <v>5.3333333333333297E-3</v>
      </c>
      <c r="AT508" s="369" t="s">
        <v>1421</v>
      </c>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c r="BX508"/>
      <c r="BZ508"/>
    </row>
    <row r="509" spans="2:78" ht="18.75">
      <c r="B509" s="363" t="s">
        <v>430</v>
      </c>
      <c r="C509" s="364">
        <v>24572582000149</v>
      </c>
      <c r="D509" s="365" t="s">
        <v>13</v>
      </c>
      <c r="E509" s="365" t="s">
        <v>615</v>
      </c>
      <c r="F509" s="365" t="s">
        <v>619</v>
      </c>
      <c r="G509" s="366" t="s">
        <v>34</v>
      </c>
      <c r="H509" s="366" t="s">
        <v>1337</v>
      </c>
      <c r="I509" s="366" t="s">
        <v>34</v>
      </c>
      <c r="J509" s="366" t="s">
        <v>611</v>
      </c>
      <c r="K509" s="367" t="s">
        <v>48</v>
      </c>
      <c r="L509" s="368" t="s">
        <v>1421</v>
      </c>
      <c r="M509" s="368" t="s">
        <v>34</v>
      </c>
      <c r="N509" s="367">
        <v>421715</v>
      </c>
      <c r="O509" s="367" t="s">
        <v>1321</v>
      </c>
      <c r="P509" s="371">
        <v>42592</v>
      </c>
      <c r="Q509" s="372">
        <v>359.75496900000002</v>
      </c>
      <c r="R509" s="372">
        <v>419.84506350793623</v>
      </c>
      <c r="S509" s="367">
        <v>1</v>
      </c>
      <c r="T509" s="369">
        <v>0.10811537323575804</v>
      </c>
      <c r="U509" s="369">
        <v>1.1380822042871386</v>
      </c>
      <c r="V509" s="369">
        <v>0.10589282719400761</v>
      </c>
      <c r="W509" s="369">
        <v>0.94326697478324883</v>
      </c>
      <c r="X509" s="369">
        <v>7.8316580936653279E-2</v>
      </c>
      <c r="Y509" s="369">
        <v>0.53101792493036259</v>
      </c>
      <c r="Z509" s="369">
        <v>0.17407635410138589</v>
      </c>
      <c r="AA509" s="369">
        <v>0.93643896841540031</v>
      </c>
      <c r="AB509" s="369">
        <v>4.234581476398841E-2</v>
      </c>
      <c r="AC509" s="373">
        <v>-0.15040329926680332</v>
      </c>
      <c r="AD509" s="555">
        <v>24572601000137</v>
      </c>
      <c r="AE509" s="370" t="s">
        <v>1917</v>
      </c>
      <c r="AF509" s="370" t="s">
        <v>1841</v>
      </c>
      <c r="AG509" s="374" t="s">
        <v>719</v>
      </c>
      <c r="AH509" s="374" t="s">
        <v>1802</v>
      </c>
      <c r="AI509" s="374">
        <v>5000</v>
      </c>
      <c r="AJ509" s="374">
        <v>500</v>
      </c>
      <c r="AK509" s="374">
        <v>1000</v>
      </c>
      <c r="AL509" s="691">
        <v>2</v>
      </c>
      <c r="AM509" s="691">
        <v>20</v>
      </c>
      <c r="AN509" s="369" t="s">
        <v>1803</v>
      </c>
      <c r="AO509" s="367" t="s">
        <v>1324</v>
      </c>
      <c r="AP509" s="370" t="s">
        <v>1818</v>
      </c>
      <c r="AQ509" s="376" t="s">
        <v>668</v>
      </c>
      <c r="AR509" s="369">
        <v>5.1840000000000002E-3</v>
      </c>
      <c r="AS509" s="369">
        <v>5.1840000000000002E-3</v>
      </c>
      <c r="AT509" s="369" t="s">
        <v>1421</v>
      </c>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c r="BX509"/>
      <c r="BZ509"/>
    </row>
    <row r="510" spans="2:78" ht="18.75">
      <c r="B510" s="363" t="s">
        <v>279</v>
      </c>
      <c r="C510" s="364">
        <v>23711364000185</v>
      </c>
      <c r="D510" s="365" t="s">
        <v>11</v>
      </c>
      <c r="E510" s="365" t="s">
        <v>620</v>
      </c>
      <c r="F510" s="365" t="s">
        <v>685</v>
      </c>
      <c r="G510" s="366" t="s">
        <v>738</v>
      </c>
      <c r="H510" s="366" t="s">
        <v>34</v>
      </c>
      <c r="I510" s="366" t="s">
        <v>1319</v>
      </c>
      <c r="J510" s="366" t="s">
        <v>608</v>
      </c>
      <c r="K510" s="367" t="s">
        <v>48</v>
      </c>
      <c r="L510" s="368" t="s">
        <v>1421</v>
      </c>
      <c r="M510" s="368" t="s">
        <v>34</v>
      </c>
      <c r="N510" s="367">
        <v>421960</v>
      </c>
      <c r="O510" s="367" t="s">
        <v>1321</v>
      </c>
      <c r="P510" s="371">
        <v>42593</v>
      </c>
      <c r="Q510" s="372">
        <v>274.52855599999998</v>
      </c>
      <c r="R510" s="372">
        <v>223.70560456746034</v>
      </c>
      <c r="S510" s="367">
        <v>1</v>
      </c>
      <c r="T510" s="369">
        <v>0.11998746162853569</v>
      </c>
      <c r="U510" s="369">
        <v>1.2630543717334919</v>
      </c>
      <c r="V510" s="369">
        <v>0.14517388565862799</v>
      </c>
      <c r="W510" s="369">
        <v>1.2931728764957604</v>
      </c>
      <c r="X510" s="369">
        <v>0.21809914162580313</v>
      </c>
      <c r="Y510" s="369">
        <v>1.4787999198905832</v>
      </c>
      <c r="Z510" s="369">
        <v>0.27887164855636937</v>
      </c>
      <c r="AA510" s="369">
        <v>1.5001823782587453</v>
      </c>
      <c r="AB510" s="369">
        <v>1.2855332866129796E-3</v>
      </c>
      <c r="AC510" s="373">
        <v>25.601910550826577</v>
      </c>
      <c r="AD510" s="555">
        <v>0</v>
      </c>
      <c r="AE510" s="370" t="s">
        <v>1940</v>
      </c>
      <c r="AF510" s="370" t="s">
        <v>1816</v>
      </c>
      <c r="AG510" s="374" t="s">
        <v>1444</v>
      </c>
      <c r="AH510" s="374" t="s">
        <v>1796</v>
      </c>
      <c r="AI510" s="374">
        <v>100</v>
      </c>
      <c r="AJ510" s="374">
        <v>100</v>
      </c>
      <c r="AK510" s="374">
        <v>100</v>
      </c>
      <c r="AL510" s="691">
        <v>1</v>
      </c>
      <c r="AM510" s="691">
        <v>0</v>
      </c>
      <c r="AN510" s="369" t="s">
        <v>1803</v>
      </c>
      <c r="AO510" s="367" t="s">
        <v>1324</v>
      </c>
      <c r="AP510" s="370" t="s">
        <v>1818</v>
      </c>
      <c r="AQ510" s="376" t="s">
        <v>1933</v>
      </c>
      <c r="AR510" s="369">
        <v>3.0000000000000001E-3</v>
      </c>
      <c r="AS510" s="369">
        <v>3.0000000000000001E-3</v>
      </c>
      <c r="AT510" s="369" t="s">
        <v>1421</v>
      </c>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c r="BX510"/>
      <c r="BZ510"/>
    </row>
    <row r="511" spans="2:78" ht="18.75">
      <c r="B511" s="363" t="s">
        <v>537</v>
      </c>
      <c r="C511" s="364">
        <v>25108749000188</v>
      </c>
      <c r="D511" s="365" t="s">
        <v>13</v>
      </c>
      <c r="E511" s="365" t="s">
        <v>615</v>
      </c>
      <c r="F511" s="365" t="s">
        <v>619</v>
      </c>
      <c r="G511" s="366" t="s">
        <v>34</v>
      </c>
      <c r="H511" s="366" t="s">
        <v>1338</v>
      </c>
      <c r="I511" s="366" t="s">
        <v>34</v>
      </c>
      <c r="J511" s="366" t="s">
        <v>1421</v>
      </c>
      <c r="K511" s="367" t="s">
        <v>48</v>
      </c>
      <c r="L511" s="368" t="s">
        <v>1421</v>
      </c>
      <c r="M511" s="368" t="s">
        <v>1418</v>
      </c>
      <c r="N511" s="367">
        <v>422754</v>
      </c>
      <c r="O511" s="367" t="s">
        <v>1321</v>
      </c>
      <c r="P511" s="371">
        <v>42539</v>
      </c>
      <c r="Q511" s="372">
        <v>13.805004</v>
      </c>
      <c r="R511" s="372">
        <v>14.65376601209678</v>
      </c>
      <c r="S511" s="367">
        <v>2</v>
      </c>
      <c r="T511" s="369">
        <v>0.16185274888587742</v>
      </c>
      <c r="U511" s="369">
        <v>1.7037515360586044</v>
      </c>
      <c r="V511" s="369">
        <v>8.6430158235248244E-2</v>
      </c>
      <c r="W511" s="369">
        <v>0.76989835901948278</v>
      </c>
      <c r="X511" s="369">
        <v>0.13740123670485027</v>
      </c>
      <c r="Y511" s="369">
        <v>0.9316356603576863</v>
      </c>
      <c r="Z511" s="369">
        <v>0.18673809995782609</v>
      </c>
      <c r="AA511" s="369">
        <v>1.0045524826795897</v>
      </c>
      <c r="AB511" s="369">
        <v>0.15085540759210814</v>
      </c>
      <c r="AC511" s="373">
        <v>-0.171234293962131</v>
      </c>
      <c r="AD511" s="555">
        <v>0</v>
      </c>
      <c r="AE511" s="370" t="s">
        <v>2011</v>
      </c>
      <c r="AF511" s="370" t="s">
        <v>1816</v>
      </c>
      <c r="AG511" s="374" t="s">
        <v>741</v>
      </c>
      <c r="AH511" s="374" t="s">
        <v>1802</v>
      </c>
      <c r="AI511" s="374">
        <v>5000</v>
      </c>
      <c r="AJ511" s="374">
        <v>5000</v>
      </c>
      <c r="AK511" s="374">
        <v>5000</v>
      </c>
      <c r="AL511" s="691">
        <v>0.75</v>
      </c>
      <c r="AM511" s="691">
        <v>0</v>
      </c>
      <c r="AN511" s="369" t="s">
        <v>1817</v>
      </c>
      <c r="AO511" s="367" t="s">
        <v>1324</v>
      </c>
      <c r="AP511" s="370" t="s">
        <v>1818</v>
      </c>
      <c r="AQ511" s="376" t="s">
        <v>668</v>
      </c>
      <c r="AR511" s="369">
        <v>0</v>
      </c>
      <c r="AS511" s="369">
        <v>0</v>
      </c>
      <c r="AT511" s="369" t="s">
        <v>1421</v>
      </c>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c r="BX511"/>
      <c r="BZ511"/>
    </row>
    <row r="512" spans="2:78" ht="18.75">
      <c r="B512" s="363" t="s">
        <v>261</v>
      </c>
      <c r="C512" s="364">
        <v>25213366000170</v>
      </c>
      <c r="D512" s="365" t="s">
        <v>14</v>
      </c>
      <c r="E512" s="365" t="s">
        <v>607</v>
      </c>
      <c r="F512" s="365" t="s">
        <v>1421</v>
      </c>
      <c r="G512" s="366" t="s">
        <v>1421</v>
      </c>
      <c r="H512" s="366" t="s">
        <v>34</v>
      </c>
      <c r="I512" s="366" t="s">
        <v>34</v>
      </c>
      <c r="J512" s="366" t="s">
        <v>608</v>
      </c>
      <c r="K512" s="367" t="s">
        <v>48</v>
      </c>
      <c r="L512" s="368" t="s">
        <v>1421</v>
      </c>
      <c r="M512" s="368" t="s">
        <v>34</v>
      </c>
      <c r="N512" s="367">
        <v>422967</v>
      </c>
      <c r="O512" s="367" t="s">
        <v>1321</v>
      </c>
      <c r="P512" s="371">
        <v>42608</v>
      </c>
      <c r="Q512" s="372">
        <v>388.02207800000002</v>
      </c>
      <c r="R512" s="372">
        <v>469.95767284920635</v>
      </c>
      <c r="S512" s="367">
        <v>2</v>
      </c>
      <c r="T512" s="369">
        <v>0.11454410778455149</v>
      </c>
      <c r="U512" s="369">
        <v>1.2057546191074935</v>
      </c>
      <c r="V512" s="369">
        <v>-3.5062998137656898E-2</v>
      </c>
      <c r="W512" s="369">
        <v>-0.31233246912506579</v>
      </c>
      <c r="X512" s="369">
        <v>-2.9868581378520553E-2</v>
      </c>
      <c r="Y512" s="369">
        <v>-0.20252099765520529</v>
      </c>
      <c r="Z512" s="369">
        <v>4.695615707779055E-2</v>
      </c>
      <c r="AA512" s="369">
        <v>0.2525993580326692</v>
      </c>
      <c r="AB512" s="369">
        <v>0.22659786593807699</v>
      </c>
      <c r="AC512" s="373">
        <v>-0.65015958986378586</v>
      </c>
      <c r="AD512" s="555">
        <v>28408139000198</v>
      </c>
      <c r="AE512" s="370" t="s">
        <v>2012</v>
      </c>
      <c r="AF512" s="370" t="s">
        <v>1795</v>
      </c>
      <c r="AG512" s="374" t="s">
        <v>1445</v>
      </c>
      <c r="AH512" s="374" t="s">
        <v>1796</v>
      </c>
      <c r="AI512" s="374">
        <v>200000</v>
      </c>
      <c r="AJ512" s="374">
        <v>10000</v>
      </c>
      <c r="AK512" s="374">
        <v>10000</v>
      </c>
      <c r="AL512" s="691">
        <v>0.3</v>
      </c>
      <c r="AM512" s="691">
        <v>20</v>
      </c>
      <c r="AN512" s="369" t="s">
        <v>666</v>
      </c>
      <c r="AO512" s="367" t="s">
        <v>1324</v>
      </c>
      <c r="AP512" s="370" t="s">
        <v>1799</v>
      </c>
      <c r="AQ512" s="376" t="s">
        <v>716</v>
      </c>
      <c r="AR512" s="369">
        <v>4.7999999999999996E-3</v>
      </c>
      <c r="AS512" s="369">
        <v>4.7999999999999996E-3</v>
      </c>
      <c r="AT512" s="369" t="s">
        <v>1421</v>
      </c>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c r="BX512"/>
      <c r="BZ512"/>
    </row>
    <row r="513" spans="2:78" ht="18.75">
      <c r="B513" s="363" t="s">
        <v>326</v>
      </c>
      <c r="C513" s="364">
        <v>23970201000117</v>
      </c>
      <c r="D513" s="365" t="s">
        <v>11</v>
      </c>
      <c r="E513" s="365" t="s">
        <v>620</v>
      </c>
      <c r="F513" s="365" t="s">
        <v>663</v>
      </c>
      <c r="G513" s="366" t="s">
        <v>738</v>
      </c>
      <c r="H513" s="366" t="s">
        <v>34</v>
      </c>
      <c r="I513" s="366" t="s">
        <v>1421</v>
      </c>
      <c r="J513" s="366" t="s">
        <v>608</v>
      </c>
      <c r="K513" s="367" t="s">
        <v>48</v>
      </c>
      <c r="L513" s="368" t="s">
        <v>1421</v>
      </c>
      <c r="M513" s="368" t="s">
        <v>1418</v>
      </c>
      <c r="N513" s="367">
        <v>422991</v>
      </c>
      <c r="O513" s="367" t="s">
        <v>1321</v>
      </c>
      <c r="P513" s="371">
        <v>42475</v>
      </c>
      <c r="Q513" s="372">
        <v>110.324635</v>
      </c>
      <c r="R513" s="372">
        <v>108.26429011507938</v>
      </c>
      <c r="S513" s="367">
        <v>1</v>
      </c>
      <c r="T513" s="369">
        <v>9.9999722178620853E-2</v>
      </c>
      <c r="U513" s="369">
        <v>1.0526523734693587</v>
      </c>
      <c r="V513" s="369">
        <v>0.1199432868856245</v>
      </c>
      <c r="W513" s="369">
        <v>1.068424976121185</v>
      </c>
      <c r="X513" s="369">
        <v>0.16551433830104134</v>
      </c>
      <c r="Y513" s="369">
        <v>1.1222537988721968</v>
      </c>
      <c r="Z513" s="369">
        <v>0.20831073116581433</v>
      </c>
      <c r="AA513" s="369">
        <v>1.120601860084683</v>
      </c>
      <c r="AB513" s="369">
        <v>1.2034771639570438E-3</v>
      </c>
      <c r="AC513" s="373">
        <v>6.382762939776315</v>
      </c>
      <c r="AD513" s="555">
        <v>0</v>
      </c>
      <c r="AE513" s="370" t="s">
        <v>1938</v>
      </c>
      <c r="AF513" s="370" t="s">
        <v>1813</v>
      </c>
      <c r="AG513" s="374" t="s">
        <v>741</v>
      </c>
      <c r="AH513" s="374" t="s">
        <v>1802</v>
      </c>
      <c r="AI513" s="374">
        <v>0</v>
      </c>
      <c r="AJ513" s="374">
        <v>0</v>
      </c>
      <c r="AK513" s="374">
        <v>0</v>
      </c>
      <c r="AL513" s="691">
        <v>1</v>
      </c>
      <c r="AM513" s="691">
        <v>0</v>
      </c>
      <c r="AN513" s="369" t="s">
        <v>1803</v>
      </c>
      <c r="AO513" s="367" t="s">
        <v>1324</v>
      </c>
      <c r="AP513" s="370" t="s">
        <v>1804</v>
      </c>
      <c r="AQ513" s="376" t="s">
        <v>11</v>
      </c>
      <c r="AR513" s="369">
        <v>1.6000000000000001E-3</v>
      </c>
      <c r="AS513" s="369">
        <v>1.6000000000000001E-3</v>
      </c>
      <c r="AT513" s="369" t="s">
        <v>1421</v>
      </c>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c r="BX513"/>
      <c r="BZ513"/>
    </row>
    <row r="514" spans="2:78" ht="18.75">
      <c r="B514" s="363" t="s">
        <v>58</v>
      </c>
      <c r="C514" s="364">
        <v>23657955000111</v>
      </c>
      <c r="D514" s="365" t="s">
        <v>14</v>
      </c>
      <c r="E514" s="365" t="s">
        <v>607</v>
      </c>
      <c r="F514" s="365" t="s">
        <v>1421</v>
      </c>
      <c r="G514" s="366" t="s">
        <v>1421</v>
      </c>
      <c r="H514" s="366" t="s">
        <v>34</v>
      </c>
      <c r="I514" s="366" t="s">
        <v>34</v>
      </c>
      <c r="J514" s="366" t="s">
        <v>611</v>
      </c>
      <c r="K514" s="367" t="s">
        <v>1798</v>
      </c>
      <c r="L514" s="368" t="s">
        <v>1421</v>
      </c>
      <c r="M514" s="368" t="s">
        <v>1418</v>
      </c>
      <c r="N514" s="367">
        <v>423084</v>
      </c>
      <c r="O514" s="367" t="s">
        <v>1324</v>
      </c>
      <c r="P514" s="371">
        <v>42613</v>
      </c>
      <c r="Q514" s="372">
        <v>9.3680520000000005</v>
      </c>
      <c r="R514" s="372">
        <v>9.0816610515873002</v>
      </c>
      <c r="S514" s="367">
        <v>2</v>
      </c>
      <c r="T514" s="369">
        <v>0.11029771448907355</v>
      </c>
      <c r="U514" s="369">
        <v>1.1610547351099672</v>
      </c>
      <c r="V514" s="369">
        <v>0.1041070434614999</v>
      </c>
      <c r="W514" s="369">
        <v>0.92735965732260972</v>
      </c>
      <c r="X514" s="369">
        <v>0.57324053717422307</v>
      </c>
      <c r="Y514" s="369">
        <v>3.8868014524591983</v>
      </c>
      <c r="Z514" s="369">
        <v>0.37209311088610564</v>
      </c>
      <c r="AA514" s="369">
        <v>2.0016646758911398</v>
      </c>
      <c r="AB514" s="369">
        <v>0.19648535486065838</v>
      </c>
      <c r="AC514" s="373">
        <v>-4.1503011707593018E-2</v>
      </c>
      <c r="AD514" s="555">
        <v>0</v>
      </c>
      <c r="AE514" s="370" t="s">
        <v>1997</v>
      </c>
      <c r="AF514" s="370" t="s">
        <v>1839</v>
      </c>
      <c r="AG514" s="374" t="s">
        <v>59</v>
      </c>
      <c r="AH514" s="374" t="s">
        <v>1802</v>
      </c>
      <c r="AI514" s="374">
        <v>5000</v>
      </c>
      <c r="AJ514" s="374">
        <v>1000</v>
      </c>
      <c r="AK514" s="374">
        <v>1000</v>
      </c>
      <c r="AL514" s="691">
        <v>2</v>
      </c>
      <c r="AM514" s="691">
        <v>20</v>
      </c>
      <c r="AN514" s="369" t="s">
        <v>666</v>
      </c>
      <c r="AO514" s="367" t="s">
        <v>1324</v>
      </c>
      <c r="AP514" s="370" t="s">
        <v>1799</v>
      </c>
      <c r="AQ514" s="376" t="s">
        <v>694</v>
      </c>
      <c r="AR514" s="369">
        <v>3.0000000000000001E-3</v>
      </c>
      <c r="AS514" s="369">
        <v>3.0000000000000001E-3</v>
      </c>
      <c r="AT514" s="369" t="s">
        <v>1421</v>
      </c>
      <c r="AV514" s="556"/>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c r="BX514"/>
      <c r="BZ514"/>
    </row>
    <row r="515" spans="2:78" ht="18.75">
      <c r="B515" s="363" t="s">
        <v>786</v>
      </c>
      <c r="C515" s="364">
        <v>25213405000139</v>
      </c>
      <c r="D515" s="365" t="s">
        <v>11</v>
      </c>
      <c r="E515" s="365" t="s">
        <v>621</v>
      </c>
      <c r="F515" s="365" t="s">
        <v>692</v>
      </c>
      <c r="G515" s="366" t="s">
        <v>738</v>
      </c>
      <c r="H515" s="366" t="s">
        <v>34</v>
      </c>
      <c r="I515" s="366" t="s">
        <v>1421</v>
      </c>
      <c r="J515" s="366" t="s">
        <v>608</v>
      </c>
      <c r="K515" s="367" t="s">
        <v>48</v>
      </c>
      <c r="L515" s="368" t="s">
        <v>1421</v>
      </c>
      <c r="M515" s="368" t="s">
        <v>34</v>
      </c>
      <c r="N515" s="367">
        <v>423394</v>
      </c>
      <c r="O515" s="367" t="s">
        <v>1321</v>
      </c>
      <c r="P515" s="371">
        <v>42621</v>
      </c>
      <c r="Q515" s="372">
        <v>191.04073500000001</v>
      </c>
      <c r="R515" s="372">
        <v>180.249600079365</v>
      </c>
      <c r="S515" s="367">
        <v>1</v>
      </c>
      <c r="T515" s="369">
        <v>6.8955817854130075E-2</v>
      </c>
      <c r="U515" s="369">
        <v>0.72586706990061245</v>
      </c>
      <c r="V515" s="369">
        <v>8.6098438598380955E-2</v>
      </c>
      <c r="W515" s="369">
        <v>0.76694348297513326</v>
      </c>
      <c r="X515" s="369">
        <v>0.20328328206797974</v>
      </c>
      <c r="Y515" s="369">
        <v>1.3783424317780888</v>
      </c>
      <c r="Z515" s="369">
        <v>0.21337009841429766</v>
      </c>
      <c r="AA515" s="369">
        <v>1.1478185873160276</v>
      </c>
      <c r="AB515" s="369">
        <v>2.6014301970282094E-2</v>
      </c>
      <c r="AC515" s="373">
        <v>-1.0057290361340305</v>
      </c>
      <c r="AD515" s="555">
        <v>24658649000162</v>
      </c>
      <c r="AE515" s="370" t="s">
        <v>1844</v>
      </c>
      <c r="AF515" s="370" t="s">
        <v>1795</v>
      </c>
      <c r="AG515" s="374" t="s">
        <v>1445</v>
      </c>
      <c r="AH515" s="374" t="s">
        <v>1802</v>
      </c>
      <c r="AI515" s="374">
        <v>5000</v>
      </c>
      <c r="AJ515" s="374">
        <v>2500</v>
      </c>
      <c r="AK515" s="374">
        <v>5000</v>
      </c>
      <c r="AL515" s="691">
        <v>1.1000000000000001</v>
      </c>
      <c r="AM515" s="691">
        <v>20</v>
      </c>
      <c r="AN515" s="369" t="s">
        <v>1911</v>
      </c>
      <c r="AO515" s="367" t="s">
        <v>1324</v>
      </c>
      <c r="AP515" s="370" t="s">
        <v>1818</v>
      </c>
      <c r="AQ515" s="376" t="s">
        <v>671</v>
      </c>
      <c r="AR515" s="369">
        <v>2.7499999999999998E-3</v>
      </c>
      <c r="AS515" s="369">
        <v>2.7499999999999998E-3</v>
      </c>
      <c r="AT515" s="369" t="s">
        <v>1421</v>
      </c>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c r="BX515"/>
      <c r="BZ515"/>
    </row>
    <row r="516" spans="2:78" ht="18.75">
      <c r="B516" s="363" t="s">
        <v>1609</v>
      </c>
      <c r="C516" s="364">
        <v>25247292000192</v>
      </c>
      <c r="D516" s="365" t="s">
        <v>11</v>
      </c>
      <c r="E516" s="365" t="s">
        <v>1421</v>
      </c>
      <c r="F516" s="365" t="s">
        <v>1421</v>
      </c>
      <c r="G516" s="366" t="s">
        <v>1421</v>
      </c>
      <c r="H516" s="366" t="s">
        <v>34</v>
      </c>
      <c r="I516" s="366" t="s">
        <v>1421</v>
      </c>
      <c r="J516" s="366" t="s">
        <v>1421</v>
      </c>
      <c r="K516" s="367" t="s">
        <v>48</v>
      </c>
      <c r="L516" s="368" t="s">
        <v>1421</v>
      </c>
      <c r="M516" s="368" t="s">
        <v>1421</v>
      </c>
      <c r="N516" s="367">
        <v>423637</v>
      </c>
      <c r="O516" s="367" t="s">
        <v>1321</v>
      </c>
      <c r="P516" s="371">
        <v>42624</v>
      </c>
      <c r="Q516" s="372">
        <v>4.6273470000000003</v>
      </c>
      <c r="R516" s="372">
        <v>8.0832379800796819</v>
      </c>
      <c r="S516" s="367">
        <v>1</v>
      </c>
      <c r="T516" s="369">
        <v>4.3538995512679257E-2</v>
      </c>
      <c r="U516" s="369">
        <v>0.45831554294749804</v>
      </c>
      <c r="V516" s="369">
        <v>6.1158358853845796E-2</v>
      </c>
      <c r="W516" s="369">
        <v>0.54478345386966875</v>
      </c>
      <c r="X516" s="369">
        <v>1.5711742794203287E-2</v>
      </c>
      <c r="Y516" s="369">
        <v>0.10653193686233386</v>
      </c>
      <c r="Z516" s="369">
        <v>7.4618615256411891E-2</v>
      </c>
      <c r="AA516" s="369">
        <v>0.40140879245783612</v>
      </c>
      <c r="AB516" s="369">
        <v>7.1147593401711076E-2</v>
      </c>
      <c r="AC516" s="373">
        <v>-0.71827332657997622</v>
      </c>
      <c r="AD516" s="555">
        <v>31552347000170</v>
      </c>
      <c r="AE516" s="370" t="s">
        <v>1800</v>
      </c>
      <c r="AF516" s="370" t="s">
        <v>1801</v>
      </c>
      <c r="AG516" s="374" t="s">
        <v>59</v>
      </c>
      <c r="AH516" s="374" t="s">
        <v>1796</v>
      </c>
      <c r="AI516" s="374">
        <v>100000</v>
      </c>
      <c r="AJ516" s="374">
        <v>50000</v>
      </c>
      <c r="AK516" s="374">
        <v>100000</v>
      </c>
      <c r="AL516" s="691">
        <v>0.5</v>
      </c>
      <c r="AM516" s="691">
        <v>20</v>
      </c>
      <c r="AN516" s="369" t="s">
        <v>1807</v>
      </c>
      <c r="AO516" s="367" t="s">
        <v>1324</v>
      </c>
      <c r="AP516" s="370" t="s">
        <v>1804</v>
      </c>
      <c r="AQ516" s="376" t="s">
        <v>1798</v>
      </c>
      <c r="AR516" s="369">
        <v>0</v>
      </c>
      <c r="AS516" s="369">
        <v>0</v>
      </c>
      <c r="AT516" s="369" t="s">
        <v>1421</v>
      </c>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c r="BX516"/>
      <c r="BZ516"/>
    </row>
    <row r="517" spans="2:78" ht="18.75">
      <c r="B517" s="363" t="s">
        <v>1512</v>
      </c>
      <c r="C517" s="364">
        <v>22175345000119</v>
      </c>
      <c r="D517" s="365" t="s">
        <v>11</v>
      </c>
      <c r="E517" s="365" t="s">
        <v>620</v>
      </c>
      <c r="F517" s="365" t="s">
        <v>685</v>
      </c>
      <c r="G517" s="366" t="s">
        <v>738</v>
      </c>
      <c r="H517" s="366" t="s">
        <v>34</v>
      </c>
      <c r="I517" s="366" t="s">
        <v>1319</v>
      </c>
      <c r="J517" s="366" t="s">
        <v>608</v>
      </c>
      <c r="K517" s="367" t="s">
        <v>48</v>
      </c>
      <c r="L517" s="368" t="s">
        <v>1421</v>
      </c>
      <c r="M517" s="368" t="s">
        <v>1421</v>
      </c>
      <c r="N517" s="367">
        <v>424390</v>
      </c>
      <c r="O517" s="367" t="s">
        <v>1432</v>
      </c>
      <c r="P517" s="371">
        <v>42248</v>
      </c>
      <c r="Q517" s="372">
        <v>21290320</v>
      </c>
      <c r="R517" s="372">
        <v>164854.79676496825</v>
      </c>
      <c r="S517" s="367">
        <v>1</v>
      </c>
      <c r="T517" s="369">
        <v>0.12594026299306016</v>
      </c>
      <c r="U517" s="369">
        <v>1.3257168506748382</v>
      </c>
      <c r="V517" s="369">
        <v>0.15227083730955959</v>
      </c>
      <c r="W517" s="369">
        <v>1.3563907571714031</v>
      </c>
      <c r="X517" s="369">
        <v>0.22983116286743588</v>
      </c>
      <c r="Y517" s="369">
        <v>1.558347743614015</v>
      </c>
      <c r="Z517" s="369">
        <v>0.31333703311642447</v>
      </c>
      <c r="AA517" s="369">
        <v>1.6855879684094934</v>
      </c>
      <c r="AB517" s="369">
        <v>0.1175483673522227</v>
      </c>
      <c r="AC517" s="373">
        <v>0.34036253132315997</v>
      </c>
      <c r="AD517" s="555">
        <v>12167116000107</v>
      </c>
      <c r="AE517" s="370" t="s">
        <v>2013</v>
      </c>
      <c r="AF517" s="370" t="s">
        <v>1816</v>
      </c>
      <c r="AG517" s="374" t="s">
        <v>1444</v>
      </c>
      <c r="AH517" s="374" t="s">
        <v>1796</v>
      </c>
      <c r="AI517" s="374">
        <v>5000</v>
      </c>
      <c r="AJ517" s="374">
        <v>0</v>
      </c>
      <c r="AK517" s="374">
        <v>0</v>
      </c>
      <c r="AL517" s="691">
        <v>1.25</v>
      </c>
      <c r="AM517" s="691">
        <v>0</v>
      </c>
      <c r="AN517" s="369" t="s">
        <v>1798</v>
      </c>
      <c r="AO517" s="367" t="s">
        <v>1324</v>
      </c>
      <c r="AP517" s="370" t="s">
        <v>2014</v>
      </c>
      <c r="AQ517" s="376" t="s">
        <v>1421</v>
      </c>
      <c r="AR517" s="369">
        <v>7.0000000000000001E-3</v>
      </c>
      <c r="AS517" s="369">
        <v>7.0000000000000001E-3</v>
      </c>
      <c r="AT517" s="369" t="s">
        <v>1421</v>
      </c>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c r="BX517"/>
      <c r="BZ517"/>
    </row>
    <row r="518" spans="2:78" ht="18.75">
      <c r="B518" s="363" t="s">
        <v>419</v>
      </c>
      <c r="C518" s="364">
        <v>23729525000168</v>
      </c>
      <c r="D518" s="365" t="s">
        <v>11</v>
      </c>
      <c r="E518" s="365" t="s">
        <v>620</v>
      </c>
      <c r="F518" s="365" t="s">
        <v>685</v>
      </c>
      <c r="G518" s="366" t="s">
        <v>738</v>
      </c>
      <c r="H518" s="366" t="s">
        <v>34</v>
      </c>
      <c r="I518" s="366" t="s">
        <v>1319</v>
      </c>
      <c r="J518" s="366" t="s">
        <v>608</v>
      </c>
      <c r="K518" s="367" t="s">
        <v>48</v>
      </c>
      <c r="L518" s="368" t="s">
        <v>1421</v>
      </c>
      <c r="M518" s="368" t="s">
        <v>34</v>
      </c>
      <c r="N518" s="367">
        <v>424854</v>
      </c>
      <c r="O518" s="367" t="s">
        <v>1321</v>
      </c>
      <c r="P518" s="371">
        <v>42554</v>
      </c>
      <c r="Q518" s="372">
        <v>112.501914</v>
      </c>
      <c r="R518" s="372">
        <v>42.620380733870967</v>
      </c>
      <c r="S518" s="367">
        <v>1</v>
      </c>
      <c r="T518" s="369">
        <v>0.11605559384184372</v>
      </c>
      <c r="U518" s="369">
        <v>1.2216653571676706</v>
      </c>
      <c r="V518" s="369">
        <v>0.14146666956780241</v>
      </c>
      <c r="W518" s="369">
        <v>1.2601499173442956</v>
      </c>
      <c r="X518" s="369">
        <v>0.20339441359266663</v>
      </c>
      <c r="Y518" s="369">
        <v>1.3790959482228544</v>
      </c>
      <c r="Z518" s="369">
        <v>0.25337887734682085</v>
      </c>
      <c r="AA518" s="369">
        <v>1.3630447153248375</v>
      </c>
      <c r="AB518" s="369">
        <v>2.7164337663322159E-3</v>
      </c>
      <c r="AC518" s="373">
        <v>10.751188740590228</v>
      </c>
      <c r="AD518" s="555">
        <v>22128298000152</v>
      </c>
      <c r="AE518" s="370" t="s">
        <v>1892</v>
      </c>
      <c r="AF518" s="370" t="s">
        <v>1795</v>
      </c>
      <c r="AG518" s="374" t="s">
        <v>1445</v>
      </c>
      <c r="AH518" s="374" t="s">
        <v>1796</v>
      </c>
      <c r="AI518" s="374">
        <v>1000</v>
      </c>
      <c r="AJ518" s="374">
        <v>1000</v>
      </c>
      <c r="AK518" s="374">
        <v>1000</v>
      </c>
      <c r="AL518" s="691">
        <v>0.8</v>
      </c>
      <c r="AM518" s="691">
        <v>20</v>
      </c>
      <c r="AN518" s="369" t="s">
        <v>1803</v>
      </c>
      <c r="AO518" s="367" t="s">
        <v>1324</v>
      </c>
      <c r="AP518" s="370" t="s">
        <v>1818</v>
      </c>
      <c r="AQ518" s="376" t="s">
        <v>686</v>
      </c>
      <c r="AR518" s="369">
        <v>2.3999999999999998E-3</v>
      </c>
      <c r="AS518" s="369">
        <v>2.3999999999999998E-3</v>
      </c>
      <c r="AT518" s="369" t="s">
        <v>1421</v>
      </c>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c r="BX518"/>
      <c r="BZ518"/>
    </row>
    <row r="519" spans="2:78" ht="18.75">
      <c r="B519" s="363" t="s">
        <v>24</v>
      </c>
      <c r="C519" s="364">
        <v>24592505000150</v>
      </c>
      <c r="D519" s="365" t="s">
        <v>13</v>
      </c>
      <c r="E519" s="365" t="s">
        <v>615</v>
      </c>
      <c r="F519" s="365" t="s">
        <v>619</v>
      </c>
      <c r="G519" s="366" t="s">
        <v>34</v>
      </c>
      <c r="H519" s="366" t="s">
        <v>1338</v>
      </c>
      <c r="I519" s="366" t="s">
        <v>34</v>
      </c>
      <c r="J519" s="366" t="s">
        <v>611</v>
      </c>
      <c r="K519" s="367" t="s">
        <v>48</v>
      </c>
      <c r="L519" s="368" t="s">
        <v>1339</v>
      </c>
      <c r="M519" s="368" t="s">
        <v>34</v>
      </c>
      <c r="N519" s="367">
        <v>425257</v>
      </c>
      <c r="O519" s="367" t="s">
        <v>1321</v>
      </c>
      <c r="P519" s="371">
        <v>42652</v>
      </c>
      <c r="Q519" s="372">
        <v>364.52842299999998</v>
      </c>
      <c r="R519" s="372">
        <v>558.26906042063536</v>
      </c>
      <c r="S519" s="367">
        <v>1</v>
      </c>
      <c r="T519" s="369">
        <v>0.1530598379728203</v>
      </c>
      <c r="U519" s="369">
        <v>1.6111924934864537</v>
      </c>
      <c r="V519" s="369">
        <v>0.14257184381957555</v>
      </c>
      <c r="W519" s="369">
        <v>1.2699945347815889</v>
      </c>
      <c r="X519" s="369">
        <v>0.15451298365252897</v>
      </c>
      <c r="Y519" s="369">
        <v>1.0476601885918744</v>
      </c>
      <c r="Z519" s="369">
        <v>0.27280999896657421</v>
      </c>
      <c r="AA519" s="369">
        <v>1.4675739006854078</v>
      </c>
      <c r="AB519" s="369">
        <v>7.1017850133658647E-2</v>
      </c>
      <c r="AC519" s="373">
        <v>0.42679504262489393</v>
      </c>
      <c r="AD519" s="555">
        <v>20216114000180</v>
      </c>
      <c r="AE519" s="370" t="s">
        <v>1980</v>
      </c>
      <c r="AF519" s="370" t="s">
        <v>1795</v>
      </c>
      <c r="AG519" s="374" t="s">
        <v>1445</v>
      </c>
      <c r="AH519" s="374" t="s">
        <v>1796</v>
      </c>
      <c r="AI519" s="374">
        <v>500</v>
      </c>
      <c r="AJ519" s="374">
        <v>100</v>
      </c>
      <c r="AK519" s="374">
        <v>500</v>
      </c>
      <c r="AL519" s="691">
        <v>1.95</v>
      </c>
      <c r="AM519" s="691">
        <v>20</v>
      </c>
      <c r="AN519" s="369" t="s">
        <v>1803</v>
      </c>
      <c r="AO519" s="367" t="s">
        <v>1324</v>
      </c>
      <c r="AP519" s="370" t="s">
        <v>1818</v>
      </c>
      <c r="AQ519" s="376" t="s">
        <v>664</v>
      </c>
      <c r="AR519" s="369">
        <v>4.875E-3</v>
      </c>
      <c r="AS519" s="369">
        <v>4.875E-3</v>
      </c>
      <c r="AT519" s="369" t="s">
        <v>1421</v>
      </c>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c r="BX519"/>
      <c r="BZ519"/>
    </row>
    <row r="520" spans="2:78" ht="18.75">
      <c r="B520" s="363" t="s">
        <v>243</v>
      </c>
      <c r="C520" s="364">
        <v>19488866000111</v>
      </c>
      <c r="D520" s="365" t="s">
        <v>11</v>
      </c>
      <c r="E520" s="365" t="s">
        <v>620</v>
      </c>
      <c r="F520" s="365" t="s">
        <v>663</v>
      </c>
      <c r="G520" s="366" t="s">
        <v>738</v>
      </c>
      <c r="H520" s="366" t="s">
        <v>34</v>
      </c>
      <c r="I520" s="366" t="s">
        <v>1421</v>
      </c>
      <c r="J520" s="366" t="s">
        <v>608</v>
      </c>
      <c r="K520" s="367" t="s">
        <v>48</v>
      </c>
      <c r="L520" s="368" t="s">
        <v>1339</v>
      </c>
      <c r="M520" s="368" t="s">
        <v>34</v>
      </c>
      <c r="N520" s="367">
        <v>425338</v>
      </c>
      <c r="O520" s="367" t="s">
        <v>1321</v>
      </c>
      <c r="P520" s="371">
        <v>42553</v>
      </c>
      <c r="Q520" s="372">
        <v>608.02256599999998</v>
      </c>
      <c r="R520" s="372">
        <v>448.25030155158714</v>
      </c>
      <c r="S520" s="367">
        <v>1</v>
      </c>
      <c r="T520" s="369">
        <v>0.10858328353200486</v>
      </c>
      <c r="U520" s="369">
        <v>1.1430076868103316</v>
      </c>
      <c r="V520" s="369">
        <v>0.12687996374628563</v>
      </c>
      <c r="W520" s="369">
        <v>1.130215168816834</v>
      </c>
      <c r="X520" s="369">
        <v>0.21533609172788815</v>
      </c>
      <c r="Y520" s="369">
        <v>1.4600653300282316</v>
      </c>
      <c r="Z520" s="369">
        <v>0.20795669568298214</v>
      </c>
      <c r="AA520" s="369">
        <v>1.118697335923218</v>
      </c>
      <c r="AB520" s="369">
        <v>2.6355270782406582E-3</v>
      </c>
      <c r="AC520" s="373">
        <v>5.5465893036438079</v>
      </c>
      <c r="AD520" s="555">
        <v>18990334000115</v>
      </c>
      <c r="AE520" s="370" t="s">
        <v>1989</v>
      </c>
      <c r="AF520" s="370" t="s">
        <v>1795</v>
      </c>
      <c r="AG520" s="374" t="s">
        <v>1445</v>
      </c>
      <c r="AH520" s="374" t="s">
        <v>1802</v>
      </c>
      <c r="AI520" s="374">
        <v>100000</v>
      </c>
      <c r="AJ520" s="374">
        <v>50000</v>
      </c>
      <c r="AK520" s="374">
        <v>100000</v>
      </c>
      <c r="AL520" s="691">
        <v>0.85</v>
      </c>
      <c r="AM520" s="691">
        <v>20</v>
      </c>
      <c r="AN520" s="369" t="s">
        <v>1803</v>
      </c>
      <c r="AO520" s="367" t="s">
        <v>1324</v>
      </c>
      <c r="AP520" s="370" t="s">
        <v>1818</v>
      </c>
      <c r="AQ520" s="376" t="s">
        <v>671</v>
      </c>
      <c r="AR520" s="369">
        <v>1E-3</v>
      </c>
      <c r="AS520" s="369">
        <v>1E-3</v>
      </c>
      <c r="AT520" s="369" t="s">
        <v>1421</v>
      </c>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c r="BX520"/>
      <c r="BZ520"/>
    </row>
    <row r="521" spans="2:78" ht="18.75">
      <c r="B521" s="363" t="s">
        <v>827</v>
      </c>
      <c r="C521" s="364">
        <v>24623412000146</v>
      </c>
      <c r="D521" s="365" t="s">
        <v>11</v>
      </c>
      <c r="E521" s="365" t="s">
        <v>620</v>
      </c>
      <c r="F521" s="365" t="s">
        <v>692</v>
      </c>
      <c r="G521" s="366" t="s">
        <v>738</v>
      </c>
      <c r="H521" s="366" t="s">
        <v>34</v>
      </c>
      <c r="I521" s="366" t="s">
        <v>1421</v>
      </c>
      <c r="J521" s="366" t="s">
        <v>608</v>
      </c>
      <c r="K521" s="367" t="s">
        <v>48</v>
      </c>
      <c r="L521" s="368" t="s">
        <v>1421</v>
      </c>
      <c r="M521" s="368" t="s">
        <v>34</v>
      </c>
      <c r="N521" s="367">
        <v>425524</v>
      </c>
      <c r="O521" s="367" t="s">
        <v>1321</v>
      </c>
      <c r="P521" s="371">
        <v>42592</v>
      </c>
      <c r="Q521" s="372">
        <v>99.915771000000007</v>
      </c>
      <c r="R521" s="372">
        <v>105.71343225396816</v>
      </c>
      <c r="S521" s="367">
        <v>1</v>
      </c>
      <c r="T521" s="369">
        <v>7.0698159470780286E-2</v>
      </c>
      <c r="U521" s="369">
        <v>0.74420792123703139</v>
      </c>
      <c r="V521" s="369">
        <v>9.0581320449767855E-2</v>
      </c>
      <c r="W521" s="369">
        <v>0.80687587985524745</v>
      </c>
      <c r="X521" s="369">
        <v>0.17215198929266373</v>
      </c>
      <c r="Y521" s="369">
        <v>1.1672597428731775</v>
      </c>
      <c r="Z521" s="369">
        <v>0.19267723240452495</v>
      </c>
      <c r="AA521" s="369">
        <v>1.0365018826447905</v>
      </c>
      <c r="AB521" s="369">
        <v>2.1178481616123165E-2</v>
      </c>
      <c r="AC521" s="373">
        <v>-1.023702142007159</v>
      </c>
      <c r="AD521" s="555">
        <v>24601713000179</v>
      </c>
      <c r="AE521" s="370" t="s">
        <v>1902</v>
      </c>
      <c r="AF521" s="370" t="s">
        <v>1795</v>
      </c>
      <c r="AG521" s="374" t="s">
        <v>1445</v>
      </c>
      <c r="AH521" s="374" t="s">
        <v>1802</v>
      </c>
      <c r="AI521" s="374">
        <v>100</v>
      </c>
      <c r="AJ521" s="374">
        <v>100</v>
      </c>
      <c r="AK521" s="374">
        <v>100</v>
      </c>
      <c r="AL521" s="691">
        <v>1</v>
      </c>
      <c r="AM521" s="691">
        <v>20</v>
      </c>
      <c r="AN521" s="369" t="s">
        <v>1797</v>
      </c>
      <c r="AO521" s="367" t="s">
        <v>1324</v>
      </c>
      <c r="AP521" s="370" t="s">
        <v>1818</v>
      </c>
      <c r="AQ521" s="376" t="s">
        <v>671</v>
      </c>
      <c r="AR521" s="369">
        <v>2E-3</v>
      </c>
      <c r="AS521" s="369">
        <v>2E-3</v>
      </c>
      <c r="AT521" s="369" t="s">
        <v>1421</v>
      </c>
      <c r="AW521" s="198"/>
      <c r="AX521" s="198"/>
      <c r="AY521" s="184"/>
      <c r="AZ521" s="184"/>
      <c r="BA521" s="184"/>
      <c r="BB521" s="186"/>
      <c r="BC521" s="184"/>
      <c r="BD521" s="184"/>
      <c r="BE521" s="184"/>
      <c r="BF521" s="184"/>
      <c r="BG521" s="186"/>
      <c r="BH521" s="186"/>
      <c r="BI521" s="199"/>
      <c r="BJ521" s="199"/>
      <c r="BK521" s="199"/>
      <c r="BL521" s="186"/>
      <c r="BM521" s="186"/>
      <c r="BN521" s="186"/>
      <c r="BO521" s="186"/>
      <c r="BP521" s="186"/>
      <c r="BQ521" s="186"/>
      <c r="BR521" s="186"/>
      <c r="BS521" s="186"/>
      <c r="BT521" s="187"/>
      <c r="BU521" s="188"/>
      <c r="BV521" s="189"/>
      <c r="BW521" s="185"/>
      <c r="BX521"/>
      <c r="BZ521"/>
    </row>
    <row r="522" spans="2:78" ht="18.75">
      <c r="B522" s="363" t="s">
        <v>36</v>
      </c>
      <c r="C522" s="364">
        <v>23957096000186</v>
      </c>
      <c r="D522" s="365" t="s">
        <v>11</v>
      </c>
      <c r="E522" s="365" t="s">
        <v>620</v>
      </c>
      <c r="F522" s="365" t="s">
        <v>685</v>
      </c>
      <c r="G522" s="366" t="s">
        <v>738</v>
      </c>
      <c r="H522" s="366" t="s">
        <v>34</v>
      </c>
      <c r="I522" s="366" t="s">
        <v>1319</v>
      </c>
      <c r="J522" s="366" t="s">
        <v>608</v>
      </c>
      <c r="K522" s="367" t="s">
        <v>48</v>
      </c>
      <c r="L522" s="368" t="s">
        <v>1421</v>
      </c>
      <c r="M522" s="368" t="s">
        <v>34</v>
      </c>
      <c r="N522" s="367">
        <v>425559</v>
      </c>
      <c r="O522" s="367" t="s">
        <v>1321</v>
      </c>
      <c r="P522" s="371">
        <v>42641</v>
      </c>
      <c r="Q522" s="372">
        <v>292.66765700000002</v>
      </c>
      <c r="R522" s="372">
        <v>268.73503353012069</v>
      </c>
      <c r="S522" s="367">
        <v>1</v>
      </c>
      <c r="T522" s="369">
        <v>7.5563033936304036E-2</v>
      </c>
      <c r="U522" s="369">
        <v>0.79541828003799697</v>
      </c>
      <c r="V522" s="369">
        <v>9.4808644398142405E-2</v>
      </c>
      <c r="W522" s="369">
        <v>0.8445318304788576</v>
      </c>
      <c r="X522" s="369">
        <v>0.1568377616956611</v>
      </c>
      <c r="Y522" s="369">
        <v>1.0634231189652805</v>
      </c>
      <c r="Z522" s="369">
        <v>0.22913456288821998</v>
      </c>
      <c r="AA522" s="369">
        <v>1.232623091211962</v>
      </c>
      <c r="AB522" s="369">
        <v>8.9484304139737913E-3</v>
      </c>
      <c r="AC522" s="373">
        <v>-1.9504127806878078</v>
      </c>
      <c r="AD522" s="555">
        <v>0</v>
      </c>
      <c r="AE522" s="370" t="s">
        <v>2015</v>
      </c>
      <c r="AF522" s="370" t="s">
        <v>1858</v>
      </c>
      <c r="AG522" s="374" t="s">
        <v>736</v>
      </c>
      <c r="AH522" s="374" t="s">
        <v>1796</v>
      </c>
      <c r="AI522" s="374">
        <v>5000</v>
      </c>
      <c r="AJ522" s="374">
        <v>5000</v>
      </c>
      <c r="AK522" s="374">
        <v>5000</v>
      </c>
      <c r="AL522" s="691">
        <v>2</v>
      </c>
      <c r="AM522" s="691">
        <v>20</v>
      </c>
      <c r="AN522" s="369" t="s">
        <v>1807</v>
      </c>
      <c r="AO522" s="367" t="s">
        <v>1324</v>
      </c>
      <c r="AP522" s="370" t="s">
        <v>1818</v>
      </c>
      <c r="AQ522" s="376" t="s">
        <v>686</v>
      </c>
      <c r="AR522" s="369">
        <v>3.3333333333333301E-3</v>
      </c>
      <c r="AS522" s="369">
        <v>3.3333333333333301E-3</v>
      </c>
      <c r="AT522" s="369" t="s">
        <v>1421</v>
      </c>
      <c r="AW522" s="198"/>
      <c r="AX522" s="198"/>
      <c r="AY522" s="184"/>
      <c r="AZ522" s="184"/>
      <c r="BA522" s="184"/>
      <c r="BB522" s="186"/>
      <c r="BC522" s="184"/>
      <c r="BD522" s="184"/>
      <c r="BE522" s="184"/>
      <c r="BF522" s="184"/>
      <c r="BG522" s="186"/>
      <c r="BH522" s="186"/>
      <c r="BI522" s="199"/>
      <c r="BJ522" s="199"/>
      <c r="BK522" s="199"/>
      <c r="BL522" s="218"/>
      <c r="BM522" s="186"/>
      <c r="BN522" s="186"/>
      <c r="BO522" s="186"/>
      <c r="BP522" s="186"/>
      <c r="BQ522" s="186"/>
      <c r="BR522" s="186"/>
      <c r="BS522" s="186"/>
      <c r="BT522" s="187"/>
      <c r="BU522" s="188"/>
      <c r="BV522" s="189"/>
      <c r="BW522" s="185"/>
      <c r="BX522"/>
      <c r="BZ522"/>
    </row>
    <row r="523" spans="2:78" ht="18.75">
      <c r="B523" s="363" t="s">
        <v>1110</v>
      </c>
      <c r="C523" s="364">
        <v>24552346000160</v>
      </c>
      <c r="D523" s="365" t="s">
        <v>11</v>
      </c>
      <c r="E523" s="365" t="s">
        <v>621</v>
      </c>
      <c r="F523" s="365" t="s">
        <v>692</v>
      </c>
      <c r="G523" s="366" t="s">
        <v>738</v>
      </c>
      <c r="H523" s="366" t="s">
        <v>34</v>
      </c>
      <c r="I523" s="366" t="s">
        <v>1421</v>
      </c>
      <c r="J523" s="366" t="s">
        <v>608</v>
      </c>
      <c r="K523" s="367" t="s">
        <v>48</v>
      </c>
      <c r="L523" s="368" t="s">
        <v>1421</v>
      </c>
      <c r="M523" s="368" t="s">
        <v>34</v>
      </c>
      <c r="N523" s="367">
        <v>426911</v>
      </c>
      <c r="O523" s="367" t="s">
        <v>1321</v>
      </c>
      <c r="P523" s="371">
        <v>42641</v>
      </c>
      <c r="Q523" s="372">
        <v>39.777971000000001</v>
      </c>
      <c r="R523" s="372">
        <v>50.281419130952386</v>
      </c>
      <c r="S523" s="367">
        <v>1</v>
      </c>
      <c r="T523" s="369">
        <v>5.8700419651003477E-2</v>
      </c>
      <c r="U523" s="369">
        <v>0.61791307738739543</v>
      </c>
      <c r="V523" s="369">
        <v>7.8413568315282012E-2</v>
      </c>
      <c r="W523" s="369">
        <v>0.69848856930794356</v>
      </c>
      <c r="X523" s="369">
        <v>0.16646304108346976</v>
      </c>
      <c r="Y523" s="369">
        <v>1.128686385393157</v>
      </c>
      <c r="Z523" s="369">
        <v>0.17951929182886595</v>
      </c>
      <c r="AA523" s="369">
        <v>0.96571910250932835</v>
      </c>
      <c r="AB523" s="369">
        <v>3.5197161675297267E-2</v>
      </c>
      <c r="AC523" s="373">
        <v>-0.96167439413520528</v>
      </c>
      <c r="AD523" s="555">
        <v>0</v>
      </c>
      <c r="AE523" s="370" t="s">
        <v>1928</v>
      </c>
      <c r="AF523" s="370" t="s">
        <v>1816</v>
      </c>
      <c r="AG523" s="374" t="s">
        <v>1444</v>
      </c>
      <c r="AH523" s="374" t="s">
        <v>1802</v>
      </c>
      <c r="AI523" s="374">
        <v>0</v>
      </c>
      <c r="AJ523" s="374">
        <v>0</v>
      </c>
      <c r="AK523" s="374">
        <v>0</v>
      </c>
      <c r="AL523" s="691">
        <v>0.9</v>
      </c>
      <c r="AM523" s="691">
        <v>20</v>
      </c>
      <c r="AN523" s="369" t="s">
        <v>1817</v>
      </c>
      <c r="AO523" s="367" t="s">
        <v>1324</v>
      </c>
      <c r="AP523" s="370" t="s">
        <v>1804</v>
      </c>
      <c r="AQ523" s="376" t="s">
        <v>11</v>
      </c>
      <c r="AR523" s="369">
        <v>1.8E-3</v>
      </c>
      <c r="AS523" s="369">
        <v>1.8E-3</v>
      </c>
      <c r="AT523" s="369" t="s">
        <v>1421</v>
      </c>
      <c r="AW523" s="198"/>
      <c r="AX523" s="198"/>
      <c r="AY523" s="184"/>
      <c r="AZ523" s="184"/>
      <c r="BA523" s="184"/>
      <c r="BB523" s="186"/>
      <c r="BC523" s="184"/>
      <c r="BD523" s="184"/>
      <c r="BE523" s="184"/>
      <c r="BF523" s="184"/>
      <c r="BG523" s="186"/>
      <c r="BH523" s="186"/>
      <c r="BI523" s="199"/>
      <c r="BJ523" s="199"/>
      <c r="BK523" s="199"/>
      <c r="BL523" s="218"/>
      <c r="BM523" s="186"/>
      <c r="BN523" s="186"/>
      <c r="BO523" s="186"/>
      <c r="BP523" s="186"/>
      <c r="BQ523" s="186"/>
      <c r="BR523" s="186"/>
      <c r="BS523" s="186"/>
      <c r="BT523" s="187"/>
      <c r="BU523" s="188"/>
      <c r="BV523" s="189"/>
      <c r="BW523" s="185"/>
      <c r="BX523"/>
      <c r="BZ523"/>
    </row>
    <row r="524" spans="2:78" ht="18.75">
      <c r="B524" s="363" t="s">
        <v>400</v>
      </c>
      <c r="C524" s="364">
        <v>24769058000162</v>
      </c>
      <c r="D524" s="365" t="s">
        <v>11</v>
      </c>
      <c r="E524" s="365" t="s">
        <v>620</v>
      </c>
      <c r="F524" s="365" t="s">
        <v>663</v>
      </c>
      <c r="G524" s="366" t="s">
        <v>738</v>
      </c>
      <c r="H524" s="366" t="s">
        <v>34</v>
      </c>
      <c r="I524" s="366" t="s">
        <v>1421</v>
      </c>
      <c r="J524" s="366" t="s">
        <v>608</v>
      </c>
      <c r="K524" s="367" t="s">
        <v>48</v>
      </c>
      <c r="L524" s="368" t="s">
        <v>1421</v>
      </c>
      <c r="M524" s="368" t="s">
        <v>1418</v>
      </c>
      <c r="N524" s="367">
        <v>427128</v>
      </c>
      <c r="O524" s="367" t="s">
        <v>1321</v>
      </c>
      <c r="P524" s="371">
        <v>42473</v>
      </c>
      <c r="Q524" s="372">
        <v>34.545268999999998</v>
      </c>
      <c r="R524" s="372">
        <v>48.03264340637449</v>
      </c>
      <c r="S524" s="367">
        <v>1</v>
      </c>
      <c r="T524" s="369">
        <v>9.9710868893812199E-2</v>
      </c>
      <c r="U524" s="369">
        <v>1.0496117440634576</v>
      </c>
      <c r="V524" s="369">
        <v>0.11933148235152213</v>
      </c>
      <c r="W524" s="369">
        <v>1.0629751734543422</v>
      </c>
      <c r="X524" s="369">
        <v>0.16340478298875616</v>
      </c>
      <c r="Y524" s="369">
        <v>1.1079501651964418</v>
      </c>
      <c r="Z524" s="369">
        <v>0.20053666842470941</v>
      </c>
      <c r="AA524" s="369">
        <v>1.0787815029703738</v>
      </c>
      <c r="AB524" s="369">
        <v>2.3028872841504588E-3</v>
      </c>
      <c r="AC524" s="373">
        <v>3.069930932150589</v>
      </c>
      <c r="AD524" s="555">
        <v>0</v>
      </c>
      <c r="AE524" s="370" t="s">
        <v>2016</v>
      </c>
      <c r="AF524" s="370" t="s">
        <v>2017</v>
      </c>
      <c r="AG524" s="374" t="s">
        <v>1444</v>
      </c>
      <c r="AH524" s="374" t="s">
        <v>1802</v>
      </c>
      <c r="AI524" s="374">
        <v>100</v>
      </c>
      <c r="AJ524" s="374">
        <v>0</v>
      </c>
      <c r="AK524" s="374">
        <v>100</v>
      </c>
      <c r="AL524" s="691">
        <v>0.35</v>
      </c>
      <c r="AM524" s="691">
        <v>0</v>
      </c>
      <c r="AN524" s="369" t="s">
        <v>1803</v>
      </c>
      <c r="AO524" s="367" t="s">
        <v>1324</v>
      </c>
      <c r="AP524" s="370" t="s">
        <v>1804</v>
      </c>
      <c r="AQ524" s="376" t="s">
        <v>11</v>
      </c>
      <c r="AR524" s="369">
        <v>8.1666666666666704E-4</v>
      </c>
      <c r="AS524" s="369">
        <v>8.1666666666666704E-4</v>
      </c>
      <c r="AT524" s="369" t="s">
        <v>1421</v>
      </c>
      <c r="AW524" s="198"/>
      <c r="AX524" s="198"/>
      <c r="AY524" s="184"/>
      <c r="AZ524" s="184"/>
      <c r="BA524" s="184"/>
      <c r="BB524" s="186"/>
      <c r="BC524" s="184"/>
      <c r="BD524" s="184"/>
      <c r="BE524" s="184"/>
      <c r="BF524" s="184"/>
      <c r="BG524" s="186"/>
      <c r="BH524" s="186"/>
      <c r="BI524" s="199"/>
      <c r="BJ524" s="199"/>
      <c r="BK524" s="199"/>
      <c r="BL524" s="218"/>
      <c r="BM524" s="186"/>
      <c r="BN524" s="186"/>
      <c r="BO524" s="186"/>
      <c r="BP524" s="186"/>
      <c r="BQ524" s="186"/>
      <c r="BR524" s="186"/>
      <c r="BS524" s="186"/>
      <c r="BT524" s="187"/>
      <c r="BU524" s="188"/>
      <c r="BV524" s="189"/>
      <c r="BW524" s="185"/>
      <c r="BX524"/>
      <c r="BZ524"/>
    </row>
    <row r="525" spans="2:78" ht="18.75">
      <c r="B525" s="363" t="s">
        <v>489</v>
      </c>
      <c r="C525" s="364">
        <v>25274966000148</v>
      </c>
      <c r="D525" s="365" t="s">
        <v>11</v>
      </c>
      <c r="E525" s="365" t="s">
        <v>620</v>
      </c>
      <c r="F525" s="365" t="s">
        <v>685</v>
      </c>
      <c r="G525" s="366" t="s">
        <v>1421</v>
      </c>
      <c r="H525" s="366" t="s">
        <v>34</v>
      </c>
      <c r="I525" s="366" t="s">
        <v>1319</v>
      </c>
      <c r="J525" s="366" t="s">
        <v>608</v>
      </c>
      <c r="K525" s="367" t="s">
        <v>48</v>
      </c>
      <c r="L525" s="368" t="s">
        <v>1421</v>
      </c>
      <c r="M525" s="368" t="s">
        <v>34</v>
      </c>
      <c r="N525" s="367">
        <v>427616</v>
      </c>
      <c r="O525" s="367" t="s">
        <v>1321</v>
      </c>
      <c r="P525" s="371">
        <v>42683</v>
      </c>
      <c r="Q525" s="372">
        <v>2.6182699999999999</v>
      </c>
      <c r="R525" s="372">
        <v>4.0102076935483888</v>
      </c>
      <c r="S525" s="367">
        <v>1</v>
      </c>
      <c r="T525" s="369">
        <v>0.10146645692364631</v>
      </c>
      <c r="U525" s="369">
        <v>1.068092034470048</v>
      </c>
      <c r="V525" s="369">
        <v>0.13843753908349554</v>
      </c>
      <c r="W525" s="369">
        <v>1.2331671761722143</v>
      </c>
      <c r="X525" s="369">
        <v>8.5698720309596021E-2</v>
      </c>
      <c r="Y525" s="369">
        <v>0.58107179965885125</v>
      </c>
      <c r="Z525" s="369">
        <v>4.4355329469159432E-2</v>
      </c>
      <c r="AA525" s="369">
        <v>0.23860827730590767</v>
      </c>
      <c r="AB525" s="369">
        <v>1.6038177556794438E-2</v>
      </c>
      <c r="AC525" s="373">
        <v>1.6320907750365954</v>
      </c>
      <c r="AD525" s="555">
        <v>0</v>
      </c>
      <c r="AE525" s="370" t="s">
        <v>2018</v>
      </c>
      <c r="AF525" s="370" t="s">
        <v>2019</v>
      </c>
      <c r="AG525" s="374" t="s">
        <v>1180</v>
      </c>
      <c r="AH525" s="374" t="s">
        <v>1802</v>
      </c>
      <c r="AI525" s="374">
        <v>1000</v>
      </c>
      <c r="AJ525" s="374">
        <v>1000</v>
      </c>
      <c r="AK525" s="374">
        <v>1000</v>
      </c>
      <c r="AL525" s="691">
        <v>0.6</v>
      </c>
      <c r="AM525" s="691">
        <v>20</v>
      </c>
      <c r="AN525" s="369" t="s">
        <v>1803</v>
      </c>
      <c r="AO525" s="367" t="s">
        <v>1324</v>
      </c>
      <c r="AP525" s="370" t="s">
        <v>1804</v>
      </c>
      <c r="AQ525" s="376" t="s">
        <v>1374</v>
      </c>
      <c r="AR525" s="369">
        <v>8.8000000000000003E-4</v>
      </c>
      <c r="AS525" s="369">
        <v>8.8000000000000003E-4</v>
      </c>
      <c r="AT525" s="369" t="s">
        <v>1421</v>
      </c>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c r="BX525"/>
      <c r="BZ525"/>
    </row>
    <row r="526" spans="2:78" ht="18.75">
      <c r="B526" s="363" t="s">
        <v>341</v>
      </c>
      <c r="C526" s="364">
        <v>24011864000177</v>
      </c>
      <c r="D526" s="365" t="s">
        <v>11</v>
      </c>
      <c r="E526" s="365" t="s">
        <v>621</v>
      </c>
      <c r="F526" s="365" t="s">
        <v>672</v>
      </c>
      <c r="G526" s="366" t="s">
        <v>738</v>
      </c>
      <c r="H526" s="366" t="s">
        <v>34</v>
      </c>
      <c r="I526" s="366" t="s">
        <v>1421</v>
      </c>
      <c r="J526" s="366" t="s">
        <v>608</v>
      </c>
      <c r="K526" s="367" t="s">
        <v>48</v>
      </c>
      <c r="L526" s="368" t="s">
        <v>1421</v>
      </c>
      <c r="M526" s="368" t="s">
        <v>34</v>
      </c>
      <c r="N526" s="367">
        <v>427950</v>
      </c>
      <c r="O526" s="367" t="s">
        <v>1321</v>
      </c>
      <c r="P526" s="371">
        <v>42432</v>
      </c>
      <c r="Q526" s="372">
        <v>189.85492300000001</v>
      </c>
      <c r="R526" s="372">
        <v>153.14267792063487</v>
      </c>
      <c r="S526" s="367">
        <v>1</v>
      </c>
      <c r="T526" s="369">
        <v>7.5656427492426515E-2</v>
      </c>
      <c r="U526" s="369">
        <v>0.79640139225448359</v>
      </c>
      <c r="V526" s="369">
        <v>9.4115651435390246E-2</v>
      </c>
      <c r="W526" s="369">
        <v>0.83835882147680596</v>
      </c>
      <c r="X526" s="369">
        <v>0.16526213086466757</v>
      </c>
      <c r="Y526" s="369">
        <v>1.1205437309924009</v>
      </c>
      <c r="Z526" s="369">
        <v>0.23405186563081548</v>
      </c>
      <c r="AA526" s="369">
        <v>1.2590755863336167</v>
      </c>
      <c r="AB526" s="369">
        <v>2.8059322315960915E-2</v>
      </c>
      <c r="AC526" s="373">
        <v>-0.64670578301672366</v>
      </c>
      <c r="AD526" s="555">
        <v>21624772000174</v>
      </c>
      <c r="AE526" s="370" t="s">
        <v>1843</v>
      </c>
      <c r="AF526" s="370" t="s">
        <v>1839</v>
      </c>
      <c r="AG526" s="374" t="s">
        <v>59</v>
      </c>
      <c r="AH526" s="374" t="s">
        <v>1802</v>
      </c>
      <c r="AI526" s="374">
        <v>20000</v>
      </c>
      <c r="AJ526" s="374">
        <v>100</v>
      </c>
      <c r="AK526" s="374">
        <v>1000</v>
      </c>
      <c r="AL526" s="691">
        <v>0</v>
      </c>
      <c r="AM526" s="691">
        <v>0</v>
      </c>
      <c r="AN526" s="369" t="s">
        <v>1911</v>
      </c>
      <c r="AO526" s="367" t="s">
        <v>1324</v>
      </c>
      <c r="AP526" s="370" t="s">
        <v>1804</v>
      </c>
      <c r="AQ526" s="376" t="s">
        <v>1374</v>
      </c>
      <c r="AR526" s="369">
        <v>1.33333333333333E-3</v>
      </c>
      <c r="AS526" s="369">
        <v>1.33333333333333E-3</v>
      </c>
      <c r="AT526" s="369" t="s">
        <v>1421</v>
      </c>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c r="BX526"/>
      <c r="BZ526"/>
    </row>
    <row r="527" spans="2:78" ht="18.75">
      <c r="B527" s="363" t="s">
        <v>292</v>
      </c>
      <c r="C527" s="364">
        <v>24140256000162</v>
      </c>
      <c r="D527" s="365" t="s">
        <v>13</v>
      </c>
      <c r="E527" s="365" t="s">
        <v>616</v>
      </c>
      <c r="F527" s="365" t="s">
        <v>617</v>
      </c>
      <c r="G527" s="366" t="s">
        <v>34</v>
      </c>
      <c r="H527" s="366" t="s">
        <v>865</v>
      </c>
      <c r="I527" s="366" t="s">
        <v>34</v>
      </c>
      <c r="J527" s="366" t="s">
        <v>608</v>
      </c>
      <c r="K527" s="367" t="s">
        <v>48</v>
      </c>
      <c r="L527" s="368" t="s">
        <v>1421</v>
      </c>
      <c r="M527" s="368" t="s">
        <v>34</v>
      </c>
      <c r="N527" s="367">
        <v>427977</v>
      </c>
      <c r="O527" s="367" t="s">
        <v>1321</v>
      </c>
      <c r="P527" s="371">
        <v>42502</v>
      </c>
      <c r="Q527" s="372">
        <v>770.37100899999996</v>
      </c>
      <c r="R527" s="372">
        <v>556.93191634920618</v>
      </c>
      <c r="S527" s="367">
        <v>1</v>
      </c>
      <c r="T527" s="369">
        <v>0.14764266920190572</v>
      </c>
      <c r="U527" s="369">
        <v>1.5541683794194003</v>
      </c>
      <c r="V527" s="369">
        <v>0.20233545863343871</v>
      </c>
      <c r="W527" s="369">
        <v>1.8023539555410542</v>
      </c>
      <c r="X527" s="369">
        <v>0.25900118959494756</v>
      </c>
      <c r="Y527" s="369">
        <v>1.756132259712023</v>
      </c>
      <c r="Z527" s="369">
        <v>0.42600780042484643</v>
      </c>
      <c r="AA527" s="369">
        <v>2.2916972682826935</v>
      </c>
      <c r="AB527" s="369">
        <v>5.4226303644581843E-2</v>
      </c>
      <c r="AC527" s="373">
        <v>1.6610699076809798</v>
      </c>
      <c r="AD527" s="555">
        <v>24119428000116</v>
      </c>
      <c r="AE527" s="370" t="s">
        <v>1994</v>
      </c>
      <c r="AF527" s="370" t="s">
        <v>1839</v>
      </c>
      <c r="AG527" s="374" t="s">
        <v>59</v>
      </c>
      <c r="AH527" s="374" t="s">
        <v>1802</v>
      </c>
      <c r="AI527" s="374">
        <v>1000</v>
      </c>
      <c r="AJ527" s="374">
        <v>500</v>
      </c>
      <c r="AK527" s="374">
        <v>1000</v>
      </c>
      <c r="AL527" s="691">
        <v>2</v>
      </c>
      <c r="AM527" s="691">
        <v>20</v>
      </c>
      <c r="AN527" s="369" t="s">
        <v>1803</v>
      </c>
      <c r="AO527" s="367" t="s">
        <v>1324</v>
      </c>
      <c r="AP527" s="370" t="s">
        <v>1818</v>
      </c>
      <c r="AQ527" s="376" t="s">
        <v>674</v>
      </c>
      <c r="AR527" s="369">
        <v>4.9333333333333304E-3</v>
      </c>
      <c r="AS527" s="369">
        <v>4.9333333333333304E-3</v>
      </c>
      <c r="AT527" s="369" t="s">
        <v>1421</v>
      </c>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c r="BX527"/>
      <c r="BZ527"/>
    </row>
    <row r="528" spans="2:78" ht="18.75">
      <c r="B528" s="363" t="s">
        <v>375</v>
      </c>
      <c r="C528" s="364">
        <v>25423215000146</v>
      </c>
      <c r="D528" s="365" t="s">
        <v>13</v>
      </c>
      <c r="E528" s="365" t="s">
        <v>616</v>
      </c>
      <c r="F528" s="365" t="s">
        <v>617</v>
      </c>
      <c r="G528" s="366" t="s">
        <v>34</v>
      </c>
      <c r="H528" s="366" t="s">
        <v>1338</v>
      </c>
      <c r="I528" s="366" t="s">
        <v>34</v>
      </c>
      <c r="J528" s="366" t="s">
        <v>608</v>
      </c>
      <c r="K528" s="367" t="s">
        <v>48</v>
      </c>
      <c r="L528" s="368" t="s">
        <v>1339</v>
      </c>
      <c r="M528" s="368" t="s">
        <v>1418</v>
      </c>
      <c r="N528" s="367">
        <v>428035</v>
      </c>
      <c r="O528" s="367" t="s">
        <v>1321</v>
      </c>
      <c r="P528" s="371">
        <v>42679</v>
      </c>
      <c r="Q528" s="372">
        <v>262.79165699999999</v>
      </c>
      <c r="R528" s="372">
        <v>270.29788031075714</v>
      </c>
      <c r="S528" s="367">
        <v>2</v>
      </c>
      <c r="T528" s="369">
        <v>0.18305273129427135</v>
      </c>
      <c r="U528" s="369">
        <v>1.926914274049446</v>
      </c>
      <c r="V528" s="369">
        <v>0.15576940423634777</v>
      </c>
      <c r="W528" s="369">
        <v>1.3875551214494679</v>
      </c>
      <c r="X528" s="369">
        <v>0.3526617337076321</v>
      </c>
      <c r="Y528" s="369">
        <v>2.3911884277384998</v>
      </c>
      <c r="Z528" s="369">
        <v>0.49857817402409665</v>
      </c>
      <c r="AA528" s="369">
        <v>2.6820876009709691</v>
      </c>
      <c r="AB528" s="369">
        <v>0.10218038300263027</v>
      </c>
      <c r="AC528" s="373">
        <v>0.42579236359463879</v>
      </c>
      <c r="AD528" s="555">
        <v>25423226000126</v>
      </c>
      <c r="AE528" s="370" t="s">
        <v>1965</v>
      </c>
      <c r="AF528" s="370" t="s">
        <v>1841</v>
      </c>
      <c r="AG528" s="374" t="s">
        <v>719</v>
      </c>
      <c r="AH528" s="374" t="s">
        <v>1796</v>
      </c>
      <c r="AI528" s="374">
        <v>100000</v>
      </c>
      <c r="AJ528" s="374">
        <v>50000</v>
      </c>
      <c r="AK528" s="374">
        <v>100000</v>
      </c>
      <c r="AL528" s="691">
        <v>1.85</v>
      </c>
      <c r="AM528" s="691">
        <v>20</v>
      </c>
      <c r="AN528" s="369" t="s">
        <v>1803</v>
      </c>
      <c r="AO528" s="367" t="s">
        <v>1324</v>
      </c>
      <c r="AP528" s="370" t="s">
        <v>1818</v>
      </c>
      <c r="AQ528" s="376" t="s">
        <v>668</v>
      </c>
      <c r="AR528" s="369">
        <v>3.7000000000000002E-3</v>
      </c>
      <c r="AS528" s="369">
        <v>3.7000000000000002E-3</v>
      </c>
      <c r="AT528" s="369" t="s">
        <v>1421</v>
      </c>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c r="BX528"/>
      <c r="BZ528"/>
    </row>
    <row r="529" spans="2:78" ht="18.75">
      <c r="B529" s="363" t="s">
        <v>1528</v>
      </c>
      <c r="C529" s="364">
        <v>26387057000189</v>
      </c>
      <c r="D529" s="365" t="s">
        <v>11</v>
      </c>
      <c r="E529" s="365" t="s">
        <v>620</v>
      </c>
      <c r="F529" s="365" t="s">
        <v>663</v>
      </c>
      <c r="G529" s="366" t="s">
        <v>738</v>
      </c>
      <c r="H529" s="366" t="s">
        <v>34</v>
      </c>
      <c r="I529" s="366" t="s">
        <v>1421</v>
      </c>
      <c r="J529" s="366" t="s">
        <v>608</v>
      </c>
      <c r="K529" s="367" t="s">
        <v>48</v>
      </c>
      <c r="L529" s="368" t="s">
        <v>1421</v>
      </c>
      <c r="M529" s="368" t="s">
        <v>1421</v>
      </c>
      <c r="N529" s="367">
        <v>428515</v>
      </c>
      <c r="O529" s="367" t="s">
        <v>1321</v>
      </c>
      <c r="P529" s="371">
        <v>42693</v>
      </c>
      <c r="Q529" s="372">
        <v>2.010408</v>
      </c>
      <c r="R529" s="372">
        <v>2.0905785562499983</v>
      </c>
      <c r="S529" s="367">
        <v>1</v>
      </c>
      <c r="T529" s="369">
        <v>3.5338403682830366E-2</v>
      </c>
      <c r="U529" s="369">
        <v>0.37199157858563103</v>
      </c>
      <c r="V529" s="369">
        <v>4.9248075509420675E-2</v>
      </c>
      <c r="W529" s="369">
        <v>0.43868961128556067</v>
      </c>
      <c r="X529" s="369">
        <v>8.9251791912551282E-2</v>
      </c>
      <c r="Y529" s="369">
        <v>0.60516305450125041</v>
      </c>
      <c r="Z529" s="369">
        <v>0.11603315665723568</v>
      </c>
      <c r="AA529" s="369">
        <v>0.62419718107606692</v>
      </c>
      <c r="AB529" s="369">
        <v>6.0157897161930178E-3</v>
      </c>
      <c r="AC529" s="373">
        <v>-10.474718184649042</v>
      </c>
      <c r="AD529" s="555">
        <v>19782311000188</v>
      </c>
      <c r="AE529" s="370" t="s">
        <v>1844</v>
      </c>
      <c r="AF529" s="370" t="s">
        <v>1795</v>
      </c>
      <c r="AG529" s="374" t="s">
        <v>1445</v>
      </c>
      <c r="AH529" s="374" t="s">
        <v>1802</v>
      </c>
      <c r="AI529" s="374">
        <v>1000</v>
      </c>
      <c r="AJ529" s="374">
        <v>500</v>
      </c>
      <c r="AK529" s="374">
        <v>500</v>
      </c>
      <c r="AL529" s="691">
        <v>1</v>
      </c>
      <c r="AM529" s="691">
        <v>0</v>
      </c>
      <c r="AN529" s="369" t="s">
        <v>1817</v>
      </c>
      <c r="AO529" s="367" t="s">
        <v>1324</v>
      </c>
      <c r="AP529" s="370" t="s">
        <v>1804</v>
      </c>
      <c r="AQ529" s="376" t="s">
        <v>668</v>
      </c>
      <c r="AR529" s="369">
        <v>1.6000000000000001E-3</v>
      </c>
      <c r="AS529" s="369">
        <v>1.6000000000000001E-3</v>
      </c>
      <c r="AT529" s="369" t="s">
        <v>1421</v>
      </c>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c r="BX529"/>
      <c r="BZ529"/>
    </row>
    <row r="530" spans="2:78" ht="18.75">
      <c r="B530" s="363" t="s">
        <v>724</v>
      </c>
      <c r="C530" s="364">
        <v>25306476000186</v>
      </c>
      <c r="D530" s="365" t="s">
        <v>14</v>
      </c>
      <c r="E530" s="365" t="s">
        <v>15</v>
      </c>
      <c r="F530" s="365" t="s">
        <v>610</v>
      </c>
      <c r="G530" s="366" t="s">
        <v>1421</v>
      </c>
      <c r="H530" s="366" t="s">
        <v>34</v>
      </c>
      <c r="I530" s="366" t="s">
        <v>34</v>
      </c>
      <c r="J530" s="366" t="s">
        <v>611</v>
      </c>
      <c r="K530" s="367" t="s">
        <v>48</v>
      </c>
      <c r="L530" s="368" t="s">
        <v>1421</v>
      </c>
      <c r="M530" s="368" t="s">
        <v>1418</v>
      </c>
      <c r="N530" s="367">
        <v>428582</v>
      </c>
      <c r="O530" s="367" t="s">
        <v>1321</v>
      </c>
      <c r="P530" s="371">
        <v>42652</v>
      </c>
      <c r="Q530" s="372">
        <v>10.414282999999999</v>
      </c>
      <c r="R530" s="372">
        <v>21.901178615079342</v>
      </c>
      <c r="S530" s="367">
        <v>5</v>
      </c>
      <c r="T530" s="369">
        <v>-0.22530765444518008</v>
      </c>
      <c r="U530" s="369">
        <v>-2.3717129612509873</v>
      </c>
      <c r="V530" s="369">
        <v>-0.15302686967424139</v>
      </c>
      <c r="W530" s="369">
        <v>-1.3631253054913293</v>
      </c>
      <c r="X530" s="369">
        <v>-7.6490080673935368E-2</v>
      </c>
      <c r="Y530" s="369">
        <v>-0.51863351836162153</v>
      </c>
      <c r="Z530" s="369">
        <v>0.20893554480775833</v>
      </c>
      <c r="AA530" s="369">
        <v>1.1239630279201094</v>
      </c>
      <c r="AB530" s="369">
        <v>0.1749841310987898</v>
      </c>
      <c r="AC530" s="373">
        <v>-1.5160726030014759</v>
      </c>
      <c r="AD530" s="555">
        <v>23966345000108</v>
      </c>
      <c r="AE530" s="370" t="s">
        <v>2020</v>
      </c>
      <c r="AF530" s="370" t="s">
        <v>1795</v>
      </c>
      <c r="AG530" s="374" t="s">
        <v>1445</v>
      </c>
      <c r="AH530" s="374" t="s">
        <v>1796</v>
      </c>
      <c r="AI530" s="374">
        <v>5000</v>
      </c>
      <c r="AJ530" s="374">
        <v>1000</v>
      </c>
      <c r="AK530" s="374">
        <v>1000</v>
      </c>
      <c r="AL530" s="691">
        <v>0.55000000000000004</v>
      </c>
      <c r="AM530" s="691">
        <v>0</v>
      </c>
      <c r="AN530" s="369" t="s">
        <v>1817</v>
      </c>
      <c r="AO530" s="367" t="s">
        <v>1324</v>
      </c>
      <c r="AP530" s="370" t="s">
        <v>1799</v>
      </c>
      <c r="AQ530" s="376" t="s">
        <v>687</v>
      </c>
      <c r="AR530" s="369">
        <v>3.6666666666666701E-3</v>
      </c>
      <c r="AS530" s="369">
        <v>3.6666666666666701E-3</v>
      </c>
      <c r="AT530" s="369" t="s">
        <v>1421</v>
      </c>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c r="BX530"/>
      <c r="BZ530"/>
    </row>
    <row r="531" spans="2:78" ht="18.75">
      <c r="B531" s="363" t="s">
        <v>927</v>
      </c>
      <c r="C531" s="364">
        <v>23799268000130</v>
      </c>
      <c r="D531" s="365" t="s">
        <v>13</v>
      </c>
      <c r="E531" s="365" t="s">
        <v>616</v>
      </c>
      <c r="F531" s="365" t="s">
        <v>619</v>
      </c>
      <c r="G531" s="366" t="s">
        <v>34</v>
      </c>
      <c r="H531" s="366" t="s">
        <v>1338</v>
      </c>
      <c r="I531" s="366" t="s">
        <v>34</v>
      </c>
      <c r="J531" s="366" t="s">
        <v>611</v>
      </c>
      <c r="K531" s="367" t="s">
        <v>48</v>
      </c>
      <c r="L531" s="368" t="s">
        <v>1421</v>
      </c>
      <c r="M531" s="368" t="s">
        <v>34</v>
      </c>
      <c r="N531" s="367">
        <v>429661</v>
      </c>
      <c r="O531" s="367" t="s">
        <v>1321</v>
      </c>
      <c r="P531" s="371">
        <v>42609</v>
      </c>
      <c r="Q531" s="372">
        <v>141.635651</v>
      </c>
      <c r="R531" s="372">
        <v>107.15346993200004</v>
      </c>
      <c r="S531" s="367">
        <v>2</v>
      </c>
      <c r="T531" s="369">
        <v>0.23014782034468273</v>
      </c>
      <c r="U531" s="369">
        <v>2.4226632240226795</v>
      </c>
      <c r="V531" s="369">
        <v>0.19508361995674628</v>
      </c>
      <c r="W531" s="369">
        <v>1.7377563797520217</v>
      </c>
      <c r="X531" s="369">
        <v>1.6728575117579032</v>
      </c>
      <c r="Y531" s="369">
        <v>11.342646907892608</v>
      </c>
      <c r="Z531" s="369">
        <v>2.0324545397806761</v>
      </c>
      <c r="AA531" s="369">
        <v>10.933533404973012</v>
      </c>
      <c r="AB531" s="369">
        <v>0.28584010534899779</v>
      </c>
      <c r="AC531" s="373">
        <v>0.28974885246061671</v>
      </c>
      <c r="AD531" s="555">
        <v>0</v>
      </c>
      <c r="AE531" s="370" t="s">
        <v>2021</v>
      </c>
      <c r="AF531" s="370" t="s">
        <v>1839</v>
      </c>
      <c r="AG531" s="374" t="s">
        <v>59</v>
      </c>
      <c r="AH531" s="374" t="s">
        <v>1802</v>
      </c>
      <c r="AI531" s="374">
        <v>5000</v>
      </c>
      <c r="AJ531" s="374">
        <v>0</v>
      </c>
      <c r="AK531" s="374">
        <v>5000</v>
      </c>
      <c r="AL531" s="691">
        <v>2</v>
      </c>
      <c r="AM531" s="691">
        <v>20</v>
      </c>
      <c r="AN531" s="369" t="s">
        <v>1803</v>
      </c>
      <c r="AO531" s="367" t="s">
        <v>1324</v>
      </c>
      <c r="AP531" s="370" t="s">
        <v>1818</v>
      </c>
      <c r="AQ531" s="376" t="s">
        <v>668</v>
      </c>
      <c r="AR531" s="369">
        <v>4.0000000000000001E-3</v>
      </c>
      <c r="AS531" s="369">
        <v>4.0000000000000001E-3</v>
      </c>
      <c r="AT531" s="369" t="s">
        <v>1421</v>
      </c>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c r="BX531"/>
      <c r="BZ531"/>
    </row>
    <row r="532" spans="2:78" ht="18.75">
      <c r="B532" s="363" t="s">
        <v>989</v>
      </c>
      <c r="C532" s="364">
        <v>24874367000100</v>
      </c>
      <c r="D532" s="365" t="s">
        <v>14</v>
      </c>
      <c r="E532" s="365" t="s">
        <v>607</v>
      </c>
      <c r="F532" s="365" t="s">
        <v>1421</v>
      </c>
      <c r="G532" s="366" t="s">
        <v>1421</v>
      </c>
      <c r="H532" s="366" t="s">
        <v>34</v>
      </c>
      <c r="I532" s="366" t="s">
        <v>34</v>
      </c>
      <c r="J532" s="366" t="s">
        <v>608</v>
      </c>
      <c r="K532" s="367" t="s">
        <v>48</v>
      </c>
      <c r="L532" s="368" t="s">
        <v>1421</v>
      </c>
      <c r="M532" s="368" t="s">
        <v>34</v>
      </c>
      <c r="N532" s="367">
        <v>430595</v>
      </c>
      <c r="O532" s="367" t="s">
        <v>1321</v>
      </c>
      <c r="P532" s="371">
        <v>42510</v>
      </c>
      <c r="Q532" s="372">
        <v>51.534509</v>
      </c>
      <c r="R532" s="372">
        <v>99.588035490039758</v>
      </c>
      <c r="S532" s="367">
        <v>4</v>
      </c>
      <c r="T532" s="369">
        <v>-0.42099763686436498</v>
      </c>
      <c r="U532" s="369">
        <v>-4.4316539287847139</v>
      </c>
      <c r="V532" s="369">
        <v>-0.61977310921787421</v>
      </c>
      <c r="W532" s="369">
        <v>-5.5207847526148113</v>
      </c>
      <c r="X532" s="369">
        <v>-0.55317770894307716</v>
      </c>
      <c r="Y532" s="369">
        <v>-3.7507674059249823</v>
      </c>
      <c r="Z532" s="369">
        <v>-0.16414207743645393</v>
      </c>
      <c r="AA532" s="369">
        <v>-0.88299779979669235</v>
      </c>
      <c r="AB532" s="369">
        <v>0.52523338573011946</v>
      </c>
      <c r="AC532" s="373">
        <v>-1.3937325892658847</v>
      </c>
      <c r="AD532" s="555">
        <v>0</v>
      </c>
      <c r="AE532" s="370" t="s">
        <v>2022</v>
      </c>
      <c r="AF532" s="370" t="s">
        <v>2023</v>
      </c>
      <c r="AG532" s="374" t="s">
        <v>1446</v>
      </c>
      <c r="AH532" s="374" t="s">
        <v>1802</v>
      </c>
      <c r="AI532" s="374">
        <v>10000</v>
      </c>
      <c r="AJ532" s="374">
        <v>0</v>
      </c>
      <c r="AK532" s="374">
        <v>5000</v>
      </c>
      <c r="AL532" s="691">
        <v>2.5</v>
      </c>
      <c r="AM532" s="691">
        <v>20</v>
      </c>
      <c r="AN532" s="369" t="s">
        <v>666</v>
      </c>
      <c r="AO532" s="367" t="s">
        <v>1324</v>
      </c>
      <c r="AP532" s="370" t="s">
        <v>1799</v>
      </c>
      <c r="AQ532" s="376" t="s">
        <v>670</v>
      </c>
      <c r="AR532" s="369">
        <v>6.7200000000000003E-3</v>
      </c>
      <c r="AS532" s="369">
        <v>6.7200000000000003E-3</v>
      </c>
      <c r="AT532" s="369" t="s">
        <v>1421</v>
      </c>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c r="BX532"/>
      <c r="BZ532"/>
    </row>
    <row r="533" spans="2:78" ht="18.75">
      <c r="B533" s="363" t="s">
        <v>68</v>
      </c>
      <c r="C533" s="364">
        <v>18214066000140</v>
      </c>
      <c r="D533" s="365" t="s">
        <v>14</v>
      </c>
      <c r="E533" s="365" t="s">
        <v>607</v>
      </c>
      <c r="F533" s="365" t="s">
        <v>1421</v>
      </c>
      <c r="G533" s="366" t="s">
        <v>1421</v>
      </c>
      <c r="H533" s="366" t="s">
        <v>34</v>
      </c>
      <c r="I533" s="366" t="s">
        <v>34</v>
      </c>
      <c r="J533" s="366" t="s">
        <v>608</v>
      </c>
      <c r="K533" s="367" t="s">
        <v>48</v>
      </c>
      <c r="L533" s="368" t="s">
        <v>1421</v>
      </c>
      <c r="M533" s="368" t="s">
        <v>1418</v>
      </c>
      <c r="N533" s="367">
        <v>431011</v>
      </c>
      <c r="O533" s="367" t="s">
        <v>1321</v>
      </c>
      <c r="P533" s="371">
        <v>42677</v>
      </c>
      <c r="Q533" s="372">
        <v>25.419991</v>
      </c>
      <c r="R533" s="372">
        <v>27.345519378486056</v>
      </c>
      <c r="S533" s="367">
        <v>2</v>
      </c>
      <c r="T533" s="369">
        <v>-2.9147801427582221E-2</v>
      </c>
      <c r="U533" s="369">
        <v>-0.30682587596946004</v>
      </c>
      <c r="V533" s="369">
        <v>-2.9281617631264911E-2</v>
      </c>
      <c r="W533" s="369">
        <v>-0.26083336909306837</v>
      </c>
      <c r="X533" s="369">
        <v>9.5213090386189858E-2</v>
      </c>
      <c r="Y533" s="369">
        <v>0.6455830563386975</v>
      </c>
      <c r="Z533" s="369">
        <v>-8.7867295814702651E-2</v>
      </c>
      <c r="AA533" s="369">
        <v>-0.47267970583901314</v>
      </c>
      <c r="AB533" s="369">
        <v>0.19357740831674564</v>
      </c>
      <c r="AC533" s="373">
        <v>-0.7311979032404109</v>
      </c>
      <c r="AD533" s="555">
        <v>0</v>
      </c>
      <c r="AE533" s="370" t="s">
        <v>1987</v>
      </c>
      <c r="AF533" s="370" t="s">
        <v>1816</v>
      </c>
      <c r="AG533" s="374" t="s">
        <v>1444</v>
      </c>
      <c r="AH533" s="374" t="s">
        <v>1802</v>
      </c>
      <c r="AI533" s="374">
        <v>1000</v>
      </c>
      <c r="AJ533" s="374">
        <v>1000</v>
      </c>
      <c r="AK533" s="374">
        <v>1000</v>
      </c>
      <c r="AL533" s="691">
        <v>2</v>
      </c>
      <c r="AM533" s="691">
        <v>20</v>
      </c>
      <c r="AN533" s="369" t="s">
        <v>1798</v>
      </c>
      <c r="AO533" s="367" t="s">
        <v>1324</v>
      </c>
      <c r="AP533" s="370" t="s">
        <v>1799</v>
      </c>
      <c r="AQ533" s="376" t="s">
        <v>659</v>
      </c>
      <c r="AR533" s="369">
        <v>0</v>
      </c>
      <c r="AS533" s="369">
        <v>0</v>
      </c>
      <c r="AT533" s="369" t="s">
        <v>1421</v>
      </c>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c r="BX533"/>
      <c r="BZ533"/>
    </row>
    <row r="534" spans="2:78" ht="18.75">
      <c r="B534" s="363" t="s">
        <v>304</v>
      </c>
      <c r="C534" s="364">
        <v>26680221000141</v>
      </c>
      <c r="D534" s="365" t="s">
        <v>14</v>
      </c>
      <c r="E534" s="365" t="s">
        <v>614</v>
      </c>
      <c r="F534" s="365" t="s">
        <v>1421</v>
      </c>
      <c r="G534" s="366" t="s">
        <v>1421</v>
      </c>
      <c r="H534" s="366" t="s">
        <v>865</v>
      </c>
      <c r="I534" s="366" t="s">
        <v>34</v>
      </c>
      <c r="J534" s="366" t="s">
        <v>608</v>
      </c>
      <c r="K534" s="367" t="s">
        <v>48</v>
      </c>
      <c r="L534" s="368" t="s">
        <v>1421</v>
      </c>
      <c r="M534" s="368" t="s">
        <v>1418</v>
      </c>
      <c r="N534" s="367">
        <v>431214</v>
      </c>
      <c r="O534" s="367" t="s">
        <v>1324</v>
      </c>
      <c r="P534" s="371">
        <v>42722</v>
      </c>
      <c r="Q534" s="372">
        <v>446.75783699999999</v>
      </c>
      <c r="R534" s="372">
        <v>500.15158132669291</v>
      </c>
      <c r="S534" s="367">
        <v>2</v>
      </c>
      <c r="T534" s="369">
        <v>0.22669103713360439</v>
      </c>
      <c r="U534" s="369">
        <v>2.3862752124118973</v>
      </c>
      <c r="V534" s="369">
        <v>0.17558224600473404</v>
      </c>
      <c r="W534" s="369">
        <v>1.5640429895322128</v>
      </c>
      <c r="X534" s="369">
        <v>0.39149895646420885</v>
      </c>
      <c r="Y534" s="369">
        <v>2.6545204219548566</v>
      </c>
      <c r="Z534" s="369">
        <v>0.37633141745601684</v>
      </c>
      <c r="AA534" s="369">
        <v>2.0244645297405852</v>
      </c>
      <c r="AB534" s="369">
        <v>0.12848912258777029</v>
      </c>
      <c r="AC534" s="373">
        <v>0.49280800806175451</v>
      </c>
      <c r="AD534" s="555">
        <v>32812459000186</v>
      </c>
      <c r="AE534" s="370" t="s">
        <v>1907</v>
      </c>
      <c r="AF534" s="370" t="s">
        <v>1841</v>
      </c>
      <c r="AG534" s="374" t="s">
        <v>719</v>
      </c>
      <c r="AH534" s="374" t="s">
        <v>1796</v>
      </c>
      <c r="AI534" s="374">
        <v>50000</v>
      </c>
      <c r="AJ534" s="374">
        <v>10000</v>
      </c>
      <c r="AK534" s="374">
        <v>10000</v>
      </c>
      <c r="AL534" s="691">
        <v>2</v>
      </c>
      <c r="AM534" s="691">
        <v>20</v>
      </c>
      <c r="AN534" s="369" t="s">
        <v>1803</v>
      </c>
      <c r="AO534" s="367" t="s">
        <v>1324</v>
      </c>
      <c r="AP534" s="370" t="s">
        <v>1818</v>
      </c>
      <c r="AQ534" s="376" t="s">
        <v>668</v>
      </c>
      <c r="AR534" s="369">
        <v>3.3333333333333301E-3</v>
      </c>
      <c r="AS534" s="369">
        <v>3.3333333333333301E-3</v>
      </c>
      <c r="AT534" s="369" t="s">
        <v>1421</v>
      </c>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c r="BX534"/>
      <c r="BZ534"/>
    </row>
    <row r="535" spans="2:78" ht="18.75">
      <c r="B535" s="363" t="s">
        <v>916</v>
      </c>
      <c r="C535" s="364">
        <v>26142614000100</v>
      </c>
      <c r="D535" s="365" t="s">
        <v>11</v>
      </c>
      <c r="E535" s="365" t="s">
        <v>621</v>
      </c>
      <c r="F535" s="365" t="s">
        <v>692</v>
      </c>
      <c r="G535" s="366" t="s">
        <v>738</v>
      </c>
      <c r="H535" s="366" t="s">
        <v>34</v>
      </c>
      <c r="I535" s="366" t="s">
        <v>1421</v>
      </c>
      <c r="J535" s="366" t="s">
        <v>608</v>
      </c>
      <c r="K535" s="367" t="s">
        <v>48</v>
      </c>
      <c r="L535" s="368" t="s">
        <v>1421</v>
      </c>
      <c r="M535" s="368" t="s">
        <v>34</v>
      </c>
      <c r="N535" s="367">
        <v>431923</v>
      </c>
      <c r="O535" s="367" t="s">
        <v>1321</v>
      </c>
      <c r="P535" s="371">
        <v>42612</v>
      </c>
      <c r="Q535" s="372">
        <v>79.992440000000002</v>
      </c>
      <c r="R535" s="372">
        <v>91.646917350806476</v>
      </c>
      <c r="S535" s="367">
        <v>1</v>
      </c>
      <c r="T535" s="369">
        <v>5.8904496268069151E-2</v>
      </c>
      <c r="U535" s="369">
        <v>0.6200613007088569</v>
      </c>
      <c r="V535" s="369">
        <v>7.965256437751056E-2</v>
      </c>
      <c r="W535" s="369">
        <v>0.70952523815847379</v>
      </c>
      <c r="X535" s="369">
        <v>0.1676974568972025</v>
      </c>
      <c r="Y535" s="369">
        <v>1.1370562212065947</v>
      </c>
      <c r="Z535" s="369">
        <v>0.1985537085936071</v>
      </c>
      <c r="AA535" s="369">
        <v>1.0681142249920843</v>
      </c>
      <c r="AB535" s="369">
        <v>2.8187811142149431E-2</v>
      </c>
      <c r="AC535" s="373">
        <v>-1.1568550996278328</v>
      </c>
      <c r="AD535" s="555">
        <v>0</v>
      </c>
      <c r="AE535" s="370" t="s">
        <v>1812</v>
      </c>
      <c r="AF535" s="370" t="s">
        <v>1813</v>
      </c>
      <c r="AG535" s="374" t="s">
        <v>741</v>
      </c>
      <c r="AH535" s="374" t="s">
        <v>1802</v>
      </c>
      <c r="AI535" s="374">
        <v>100</v>
      </c>
      <c r="AJ535" s="374">
        <v>0</v>
      </c>
      <c r="AK535" s="374">
        <v>100</v>
      </c>
      <c r="AL535" s="691">
        <v>0.75</v>
      </c>
      <c r="AM535" s="691">
        <v>0</v>
      </c>
      <c r="AN535" s="369" t="s">
        <v>1807</v>
      </c>
      <c r="AO535" s="367" t="s">
        <v>1324</v>
      </c>
      <c r="AP535" s="370" t="s">
        <v>1818</v>
      </c>
      <c r="AQ535" s="376" t="s">
        <v>1933</v>
      </c>
      <c r="AR535" s="369">
        <v>1E-3</v>
      </c>
      <c r="AS535" s="369">
        <v>1E-3</v>
      </c>
      <c r="AT535" s="369" t="s">
        <v>1421</v>
      </c>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c r="BX535"/>
      <c r="BZ535"/>
    </row>
    <row r="536" spans="2:78" ht="18.75">
      <c r="B536" s="363" t="s">
        <v>415</v>
      </c>
      <c r="C536" s="364">
        <v>26343648000154</v>
      </c>
      <c r="D536" s="365" t="s">
        <v>13</v>
      </c>
      <c r="E536" s="365" t="s">
        <v>615</v>
      </c>
      <c r="F536" s="365" t="s">
        <v>619</v>
      </c>
      <c r="G536" s="366" t="s">
        <v>34</v>
      </c>
      <c r="H536" s="366" t="s">
        <v>865</v>
      </c>
      <c r="I536" s="366" t="s">
        <v>34</v>
      </c>
      <c r="J536" s="366" t="s">
        <v>1421</v>
      </c>
      <c r="K536" s="367" t="s">
        <v>48</v>
      </c>
      <c r="L536" s="368" t="s">
        <v>1421</v>
      </c>
      <c r="M536" s="368" t="s">
        <v>1418</v>
      </c>
      <c r="N536" s="367">
        <v>431931</v>
      </c>
      <c r="O536" s="367" t="s">
        <v>1321</v>
      </c>
      <c r="P536" s="371">
        <v>42644</v>
      </c>
      <c r="Q536" s="372">
        <v>19.603863</v>
      </c>
      <c r="R536" s="372">
        <v>20.662827420634915</v>
      </c>
      <c r="S536" s="367">
        <v>2</v>
      </c>
      <c r="T536" s="369">
        <v>7.3506176894478914E-2</v>
      </c>
      <c r="U536" s="369">
        <v>0.77376666541553885</v>
      </c>
      <c r="V536" s="369">
        <v>5.4535226389300417E-2</v>
      </c>
      <c r="W536" s="369">
        <v>0.48578623669296106</v>
      </c>
      <c r="X536" s="369">
        <v>0.10517942745871944</v>
      </c>
      <c r="Y536" s="369">
        <v>0.71315883107395961</v>
      </c>
      <c r="Z536" s="369">
        <v>0.15469014231425993</v>
      </c>
      <c r="AA536" s="369">
        <v>0.83215137426665442</v>
      </c>
      <c r="AB536" s="369">
        <v>6.83334751386383E-2</v>
      </c>
      <c r="AC536" s="373">
        <v>-0.84477704285101129</v>
      </c>
      <c r="AD536" s="555">
        <v>0</v>
      </c>
      <c r="AE536" s="370" t="s">
        <v>1983</v>
      </c>
      <c r="AF536" s="370" t="s">
        <v>1816</v>
      </c>
      <c r="AG536" s="374" t="s">
        <v>1444</v>
      </c>
      <c r="AH536" s="374" t="s">
        <v>1796</v>
      </c>
      <c r="AI536" s="374">
        <v>25000</v>
      </c>
      <c r="AJ536" s="374">
        <v>5000</v>
      </c>
      <c r="AK536" s="374">
        <v>25000</v>
      </c>
      <c r="AL536" s="691">
        <v>0.78</v>
      </c>
      <c r="AM536" s="691">
        <v>0</v>
      </c>
      <c r="AN536" s="369" t="s">
        <v>1817</v>
      </c>
      <c r="AO536" s="367" t="s">
        <v>1324</v>
      </c>
      <c r="AP536" s="370" t="s">
        <v>1818</v>
      </c>
      <c r="AQ536" s="376" t="s">
        <v>668</v>
      </c>
      <c r="AR536" s="369">
        <v>1.25E-3</v>
      </c>
      <c r="AS536" s="369">
        <v>1.25E-3</v>
      </c>
      <c r="AT536" s="369" t="s">
        <v>1421</v>
      </c>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c r="BX536"/>
      <c r="BZ536"/>
    </row>
    <row r="537" spans="2:78" ht="18.75">
      <c r="B537" s="363" t="s">
        <v>1532</v>
      </c>
      <c r="C537" s="364">
        <v>25108905000100</v>
      </c>
      <c r="D537" s="365" t="s">
        <v>11</v>
      </c>
      <c r="E537" s="365" t="s">
        <v>621</v>
      </c>
      <c r="F537" s="365" t="s">
        <v>692</v>
      </c>
      <c r="G537" s="366" t="s">
        <v>738</v>
      </c>
      <c r="H537" s="366" t="s">
        <v>34</v>
      </c>
      <c r="I537" s="366" t="s">
        <v>1421</v>
      </c>
      <c r="J537" s="366" t="s">
        <v>608</v>
      </c>
      <c r="K537" s="367" t="s">
        <v>48</v>
      </c>
      <c r="L537" s="368" t="s">
        <v>1421</v>
      </c>
      <c r="M537" s="368" t="s">
        <v>1421</v>
      </c>
      <c r="N537" s="367">
        <v>432016</v>
      </c>
      <c r="O537" s="367" t="s">
        <v>1321</v>
      </c>
      <c r="P537" s="371">
        <v>42735</v>
      </c>
      <c r="Q537" s="372">
        <v>496.37665900000002</v>
      </c>
      <c r="R537" s="372">
        <v>531.40163149206353</v>
      </c>
      <c r="S537" s="367">
        <v>0</v>
      </c>
      <c r="T537" s="369">
        <v>6.6960077821653918E-2</v>
      </c>
      <c r="U537" s="369">
        <v>0.70485880671502743</v>
      </c>
      <c r="V537" s="369">
        <v>8.989061912261298E-2</v>
      </c>
      <c r="W537" s="369">
        <v>0.80072328417328964</v>
      </c>
      <c r="X537" s="369">
        <v>0.18365137608186233</v>
      </c>
      <c r="Y537" s="369">
        <v>1.24523021142199</v>
      </c>
      <c r="Z537" s="369">
        <v>0.21614830460171208</v>
      </c>
      <c r="AA537" s="369">
        <v>1.1627638712382333</v>
      </c>
      <c r="AB537" s="369">
        <v>3.6379375132487547E-2</v>
      </c>
      <c r="AC537" s="373">
        <v>-0.61494069759492609</v>
      </c>
      <c r="AD537" s="555">
        <v>0</v>
      </c>
      <c r="AE537" s="370" t="s">
        <v>1824</v>
      </c>
      <c r="AF537" s="370" t="s">
        <v>1809</v>
      </c>
      <c r="AG537" s="374" t="s">
        <v>728</v>
      </c>
      <c r="AH537" s="374" t="s">
        <v>1802</v>
      </c>
      <c r="AI537" s="374">
        <v>1000</v>
      </c>
      <c r="AJ537" s="374">
        <v>1000</v>
      </c>
      <c r="AK537" s="374">
        <v>1000</v>
      </c>
      <c r="AL537" s="691">
        <v>0.2</v>
      </c>
      <c r="AM537" s="691">
        <v>0</v>
      </c>
      <c r="AN537" s="369" t="s">
        <v>1798</v>
      </c>
      <c r="AO537" s="367" t="s">
        <v>1324</v>
      </c>
      <c r="AP537" s="370" t="s">
        <v>1804</v>
      </c>
      <c r="AQ537" s="376" t="s">
        <v>1798</v>
      </c>
      <c r="AR537" s="369">
        <v>3.3E-3</v>
      </c>
      <c r="AS537" s="369">
        <v>3.3E-3</v>
      </c>
      <c r="AT537" s="369" t="s">
        <v>1421</v>
      </c>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c r="BX537"/>
      <c r="BZ537"/>
    </row>
    <row r="538" spans="2:78" ht="18.75">
      <c r="B538" s="363" t="s">
        <v>314</v>
      </c>
      <c r="C538" s="364">
        <v>26396708000105</v>
      </c>
      <c r="D538" s="365" t="s">
        <v>13</v>
      </c>
      <c r="E538" s="365" t="s">
        <v>616</v>
      </c>
      <c r="F538" s="365" t="s">
        <v>618</v>
      </c>
      <c r="G538" s="366" t="s">
        <v>34</v>
      </c>
      <c r="H538" s="366" t="s">
        <v>865</v>
      </c>
      <c r="I538" s="366" t="s">
        <v>34</v>
      </c>
      <c r="J538" s="366" t="s">
        <v>611</v>
      </c>
      <c r="K538" s="367" t="s">
        <v>1798</v>
      </c>
      <c r="L538" s="368" t="s">
        <v>1339</v>
      </c>
      <c r="M538" s="368" t="s">
        <v>1418</v>
      </c>
      <c r="N538" s="367">
        <v>432091</v>
      </c>
      <c r="O538" s="367" t="s">
        <v>1321</v>
      </c>
      <c r="P538" s="371">
        <v>42693</v>
      </c>
      <c r="Q538" s="372">
        <v>318.49029400000001</v>
      </c>
      <c r="R538" s="372">
        <v>338.47456605952402</v>
      </c>
      <c r="S538" s="367">
        <v>1</v>
      </c>
      <c r="T538" s="369">
        <v>0.14571362378808828</v>
      </c>
      <c r="U538" s="369">
        <v>1.5338621806705879</v>
      </c>
      <c r="V538" s="369">
        <v>0.16769694348921327</v>
      </c>
      <c r="W538" s="369">
        <v>1.4938026753753448</v>
      </c>
      <c r="X538" s="369">
        <v>0.23371544147668177</v>
      </c>
      <c r="Y538" s="369">
        <v>1.5846847152011876</v>
      </c>
      <c r="Z538" s="369">
        <v>0.18600777887851105</v>
      </c>
      <c r="AA538" s="369">
        <v>1.0006237404810514</v>
      </c>
      <c r="AB538" s="369">
        <v>6.8550031698473568E-2</v>
      </c>
      <c r="AC538" s="373">
        <v>0.80868184406390708</v>
      </c>
      <c r="AD538" s="555">
        <v>23648930000151</v>
      </c>
      <c r="AE538" s="370" t="s">
        <v>2024</v>
      </c>
      <c r="AF538" s="370" t="s">
        <v>1816</v>
      </c>
      <c r="AG538" s="374" t="s">
        <v>1444</v>
      </c>
      <c r="AH538" s="374" t="s">
        <v>1877</v>
      </c>
      <c r="AI538" s="374">
        <v>10000</v>
      </c>
      <c r="AJ538" s="374">
        <v>10000</v>
      </c>
      <c r="AK538" s="374">
        <v>10000</v>
      </c>
      <c r="AL538" s="691">
        <v>2</v>
      </c>
      <c r="AM538" s="691">
        <v>20</v>
      </c>
      <c r="AN538" s="369" t="s">
        <v>1798</v>
      </c>
      <c r="AO538" s="367" t="s">
        <v>1324</v>
      </c>
      <c r="AP538" s="370" t="s">
        <v>1818</v>
      </c>
      <c r="AQ538" s="376" t="s">
        <v>668</v>
      </c>
      <c r="AR538" s="369">
        <v>0</v>
      </c>
      <c r="AS538" s="369">
        <v>0</v>
      </c>
      <c r="AT538" s="369" t="s">
        <v>1421</v>
      </c>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c r="BX538"/>
      <c r="BZ538"/>
    </row>
    <row r="539" spans="2:78" ht="18.75">
      <c r="B539" s="363" t="s">
        <v>743</v>
      </c>
      <c r="C539" s="364">
        <v>26648868000196</v>
      </c>
      <c r="D539" s="365" t="s">
        <v>14</v>
      </c>
      <c r="E539" s="365" t="s">
        <v>607</v>
      </c>
      <c r="F539" s="365" t="s">
        <v>1317</v>
      </c>
      <c r="G539" s="366" t="s">
        <v>1421</v>
      </c>
      <c r="H539" s="366" t="s">
        <v>34</v>
      </c>
      <c r="I539" s="366" t="s">
        <v>34</v>
      </c>
      <c r="J539" s="366" t="s">
        <v>608</v>
      </c>
      <c r="K539" s="367" t="s">
        <v>48</v>
      </c>
      <c r="L539" s="368" t="s">
        <v>1421</v>
      </c>
      <c r="M539" s="368" t="s">
        <v>34</v>
      </c>
      <c r="N539" s="367">
        <v>432105</v>
      </c>
      <c r="O539" s="367" t="s">
        <v>1321</v>
      </c>
      <c r="P539" s="371">
        <v>42740</v>
      </c>
      <c r="Q539" s="372">
        <v>297.767</v>
      </c>
      <c r="R539" s="372">
        <v>298.5761786653386</v>
      </c>
      <c r="S539" s="367">
        <v>31</v>
      </c>
      <c r="T539" s="369">
        <v>0.20258815781075024</v>
      </c>
      <c r="U539" s="369">
        <v>2.1325549762563583</v>
      </c>
      <c r="V539" s="369">
        <v>8.9446210579022578E-2</v>
      </c>
      <c r="W539" s="369">
        <v>0.79676460336753174</v>
      </c>
      <c r="X539" s="369">
        <v>0.1875782990912469</v>
      </c>
      <c r="Y539" s="369">
        <v>1.271856329197629</v>
      </c>
      <c r="Z539" s="369">
        <v>-0.38932879261344822</v>
      </c>
      <c r="AA539" s="369">
        <v>-2.0943835526162835</v>
      </c>
      <c r="AB539" s="369">
        <v>0.45562874221928401</v>
      </c>
      <c r="AC539" s="373">
        <v>-5.0074906939582782E-2</v>
      </c>
      <c r="AD539" s="555">
        <v>12055107000116</v>
      </c>
      <c r="AE539" s="370" t="s">
        <v>1914</v>
      </c>
      <c r="AF539" s="370" t="s">
        <v>1816</v>
      </c>
      <c r="AG539" s="374" t="s">
        <v>1444</v>
      </c>
      <c r="AH539" s="374" t="s">
        <v>1802</v>
      </c>
      <c r="AI539" s="374">
        <v>1000</v>
      </c>
      <c r="AJ539" s="374">
        <v>500</v>
      </c>
      <c r="AK539" s="374">
        <v>1000</v>
      </c>
      <c r="AL539" s="691">
        <v>1.85</v>
      </c>
      <c r="AM539" s="691">
        <v>20</v>
      </c>
      <c r="AN539" s="369" t="s">
        <v>1798</v>
      </c>
      <c r="AO539" s="367" t="s">
        <v>1324</v>
      </c>
      <c r="AP539" s="370" t="s">
        <v>1799</v>
      </c>
      <c r="AQ539" s="376" t="s">
        <v>659</v>
      </c>
      <c r="AR539" s="369">
        <v>4.6249999999999998E-3</v>
      </c>
      <c r="AS539" s="369">
        <v>4.6249999999999998E-3</v>
      </c>
      <c r="AT539" s="369" t="s">
        <v>1421</v>
      </c>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c r="BX539"/>
      <c r="BZ539"/>
    </row>
    <row r="540" spans="2:78" ht="18.75">
      <c r="B540" s="363" t="s">
        <v>351</v>
      </c>
      <c r="C540" s="364">
        <v>26362460000153</v>
      </c>
      <c r="D540" s="365" t="s">
        <v>14</v>
      </c>
      <c r="E540" s="365" t="s">
        <v>614</v>
      </c>
      <c r="F540" s="365" t="s">
        <v>1421</v>
      </c>
      <c r="G540" s="366" t="s">
        <v>1421</v>
      </c>
      <c r="H540" s="366" t="s">
        <v>1338</v>
      </c>
      <c r="I540" s="366" t="s">
        <v>34</v>
      </c>
      <c r="J540" s="366" t="s">
        <v>608</v>
      </c>
      <c r="K540" s="367" t="s">
        <v>48</v>
      </c>
      <c r="L540" s="368" t="s">
        <v>1421</v>
      </c>
      <c r="M540" s="368" t="s">
        <v>34</v>
      </c>
      <c r="N540" s="367">
        <v>432369</v>
      </c>
      <c r="O540" s="367" t="s">
        <v>1321</v>
      </c>
      <c r="P540" s="371">
        <v>42732</v>
      </c>
      <c r="Q540" s="372">
        <v>123.176457</v>
      </c>
      <c r="R540" s="372">
        <v>122.38555869721121</v>
      </c>
      <c r="S540" s="367">
        <v>2</v>
      </c>
      <c r="T540" s="369">
        <v>0.21218565880385754</v>
      </c>
      <c r="U540" s="369">
        <v>2.2335835789331049</v>
      </c>
      <c r="V540" s="369">
        <v>8.7838682967623205E-2</v>
      </c>
      <c r="W540" s="369">
        <v>0.78244514711099855</v>
      </c>
      <c r="X540" s="369">
        <v>0.15911979704004486</v>
      </c>
      <c r="Y540" s="369">
        <v>1.0788962366461019</v>
      </c>
      <c r="Z540" s="369">
        <v>0.34317094028002804</v>
      </c>
      <c r="AA540" s="369">
        <v>1.846078653042136</v>
      </c>
      <c r="AB540" s="369">
        <v>0.2237836661362948</v>
      </c>
      <c r="AC540" s="373">
        <v>-0.10913707375834283</v>
      </c>
      <c r="AD540" s="555">
        <v>34719644000156</v>
      </c>
      <c r="AE540" s="370" t="s">
        <v>1982</v>
      </c>
      <c r="AF540" s="370" t="s">
        <v>1816</v>
      </c>
      <c r="AG540" s="374" t="s">
        <v>1444</v>
      </c>
      <c r="AH540" s="374" t="s">
        <v>1796</v>
      </c>
      <c r="AI540" s="374">
        <v>10000</v>
      </c>
      <c r="AJ540" s="374">
        <v>1000</v>
      </c>
      <c r="AK540" s="374">
        <v>10000</v>
      </c>
      <c r="AL540" s="691">
        <v>2</v>
      </c>
      <c r="AM540" s="691">
        <v>20</v>
      </c>
      <c r="AN540" s="369" t="s">
        <v>1817</v>
      </c>
      <c r="AO540" s="367" t="s">
        <v>1324</v>
      </c>
      <c r="AP540" s="370" t="s">
        <v>1799</v>
      </c>
      <c r="AQ540" s="376" t="s">
        <v>659</v>
      </c>
      <c r="AR540" s="369">
        <v>4.6666666666666697E-3</v>
      </c>
      <c r="AS540" s="369">
        <v>4.6666666666666697E-3</v>
      </c>
      <c r="AT540" s="369" t="s">
        <v>1421</v>
      </c>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c r="BX540"/>
      <c r="BZ540"/>
    </row>
    <row r="541" spans="2:78" ht="18.75">
      <c r="B541" s="363" t="s">
        <v>228</v>
      </c>
      <c r="C541" s="364">
        <v>26243348000101</v>
      </c>
      <c r="D541" s="365" t="s">
        <v>14</v>
      </c>
      <c r="E541" s="365" t="s">
        <v>607</v>
      </c>
      <c r="F541" s="365" t="s">
        <v>1421</v>
      </c>
      <c r="G541" s="366" t="s">
        <v>1421</v>
      </c>
      <c r="H541" s="366" t="s">
        <v>34</v>
      </c>
      <c r="I541" s="366" t="s">
        <v>34</v>
      </c>
      <c r="J541" s="366" t="s">
        <v>608</v>
      </c>
      <c r="K541" s="367" t="s">
        <v>48</v>
      </c>
      <c r="L541" s="368" t="s">
        <v>1421</v>
      </c>
      <c r="M541" s="368" t="s">
        <v>34</v>
      </c>
      <c r="N541" s="367">
        <v>432814</v>
      </c>
      <c r="O541" s="367" t="s">
        <v>1321</v>
      </c>
      <c r="P541" s="371">
        <v>42756</v>
      </c>
      <c r="Q541" s="372">
        <v>141.13591199999999</v>
      </c>
      <c r="R541" s="372">
        <v>79.083578599206334</v>
      </c>
      <c r="S541" s="367">
        <v>2</v>
      </c>
      <c r="T541" s="369">
        <v>0.19558081910137792</v>
      </c>
      <c r="U541" s="369">
        <v>2.0587918540853902</v>
      </c>
      <c r="V541" s="369">
        <v>8.9687532788011559E-2</v>
      </c>
      <c r="W541" s="369">
        <v>0.79891424160132829</v>
      </c>
      <c r="X541" s="369">
        <v>0.20838068714237612</v>
      </c>
      <c r="Y541" s="369">
        <v>1.4129048888307643</v>
      </c>
      <c r="Z541" s="369">
        <v>0.22671899494629177</v>
      </c>
      <c r="AA541" s="369">
        <v>1.2196286097767688</v>
      </c>
      <c r="AB541" s="369">
        <v>0.20345980092374949</v>
      </c>
      <c r="AC541" s="373">
        <v>-0.11095186643331552</v>
      </c>
      <c r="AD541" s="555">
        <v>13396819000161</v>
      </c>
      <c r="AE541" s="370" t="s">
        <v>1921</v>
      </c>
      <c r="AF541" s="370" t="s">
        <v>1841</v>
      </c>
      <c r="AG541" s="374" t="s">
        <v>719</v>
      </c>
      <c r="AH541" s="374" t="s">
        <v>1802</v>
      </c>
      <c r="AI541" s="374">
        <v>20000</v>
      </c>
      <c r="AJ541" s="374">
        <v>10000</v>
      </c>
      <c r="AK541" s="374">
        <v>20000</v>
      </c>
      <c r="AL541" s="691">
        <v>1.96</v>
      </c>
      <c r="AM541" s="691">
        <v>20</v>
      </c>
      <c r="AN541" s="369" t="s">
        <v>1852</v>
      </c>
      <c r="AO541" s="367" t="s">
        <v>1324</v>
      </c>
      <c r="AP541" s="370" t="s">
        <v>1799</v>
      </c>
      <c r="AQ541" s="376" t="s">
        <v>659</v>
      </c>
      <c r="AR541" s="369">
        <v>4.8937499999999997E-3</v>
      </c>
      <c r="AS541" s="369">
        <v>4.8937499999999997E-3</v>
      </c>
      <c r="AT541" s="369" t="s">
        <v>1421</v>
      </c>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c r="BX541"/>
      <c r="BZ541"/>
    </row>
    <row r="542" spans="2:78" ht="18.75">
      <c r="B542" s="363" t="s">
        <v>1598</v>
      </c>
      <c r="C542" s="364">
        <v>25682084000111</v>
      </c>
      <c r="D542" s="365" t="s">
        <v>13</v>
      </c>
      <c r="E542" s="365" t="s">
        <v>615</v>
      </c>
      <c r="F542" s="365" t="s">
        <v>619</v>
      </c>
      <c r="G542" s="366" t="s">
        <v>34</v>
      </c>
      <c r="H542" s="366" t="s">
        <v>1338</v>
      </c>
      <c r="I542" s="366" t="s">
        <v>34</v>
      </c>
      <c r="J542" s="366" t="s">
        <v>611</v>
      </c>
      <c r="K542" s="367" t="s">
        <v>48</v>
      </c>
      <c r="L542" s="368" t="s">
        <v>1421</v>
      </c>
      <c r="M542" s="368" t="s">
        <v>1421</v>
      </c>
      <c r="N542" s="367">
        <v>433004</v>
      </c>
      <c r="O542" s="367" t="s">
        <v>1321</v>
      </c>
      <c r="P542" s="371">
        <v>42726</v>
      </c>
      <c r="Q542" s="372">
        <v>1216.603871</v>
      </c>
      <c r="R542" s="372">
        <v>1462.8317997379031</v>
      </c>
      <c r="S542" s="367">
        <v>1</v>
      </c>
      <c r="T542" s="369">
        <v>0.12447834011535908</v>
      </c>
      <c r="U542" s="369">
        <v>1.3103278420504703</v>
      </c>
      <c r="V542" s="369">
        <v>8.7828554847230178E-2</v>
      </c>
      <c r="W542" s="369">
        <v>0.78235492833285725</v>
      </c>
      <c r="X542" s="369">
        <v>0.15007074637424833</v>
      </c>
      <c r="Y542" s="369">
        <v>1.0175400327660105</v>
      </c>
      <c r="Z542" s="369">
        <v>0.17174399941315666</v>
      </c>
      <c r="AA542" s="369">
        <v>0.92389213039424012</v>
      </c>
      <c r="AB542" s="369">
        <v>8.2753788208785997E-2</v>
      </c>
      <c r="AC542" s="373">
        <v>-0.29525201354864522</v>
      </c>
      <c r="AD542" s="555">
        <v>30756847000161</v>
      </c>
      <c r="AE542" s="370" t="s">
        <v>1800</v>
      </c>
      <c r="AF542" s="370" t="s">
        <v>1801</v>
      </c>
      <c r="AG542" s="374" t="s">
        <v>1577</v>
      </c>
      <c r="AH542" s="374" t="s">
        <v>1802</v>
      </c>
      <c r="AI542" s="374">
        <v>200000</v>
      </c>
      <c r="AJ542" s="374">
        <v>50000</v>
      </c>
      <c r="AK542" s="374">
        <v>200000</v>
      </c>
      <c r="AL542" s="691">
        <v>2.5</v>
      </c>
      <c r="AM542" s="691">
        <v>0</v>
      </c>
      <c r="AN542" s="369" t="s">
        <v>1803</v>
      </c>
      <c r="AO542" s="367" t="s">
        <v>1324</v>
      </c>
      <c r="AP542" s="370" t="s">
        <v>1818</v>
      </c>
      <c r="AQ542" s="376" t="s">
        <v>1798</v>
      </c>
      <c r="AR542" s="369">
        <v>0</v>
      </c>
      <c r="AS542" s="369">
        <v>0</v>
      </c>
      <c r="AT542" s="369" t="s">
        <v>1421</v>
      </c>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c r="BX542"/>
      <c r="BZ542"/>
    </row>
    <row r="543" spans="2:78" ht="18.75">
      <c r="B543" s="363" t="s">
        <v>1681</v>
      </c>
      <c r="C543" s="364">
        <v>26380695000178</v>
      </c>
      <c r="D543" s="365" t="s">
        <v>13</v>
      </c>
      <c r="E543" s="365" t="s">
        <v>616</v>
      </c>
      <c r="F543" s="365" t="s">
        <v>617</v>
      </c>
      <c r="G543" s="366" t="s">
        <v>34</v>
      </c>
      <c r="H543" s="366" t="s">
        <v>865</v>
      </c>
      <c r="I543" s="366" t="s">
        <v>34</v>
      </c>
      <c r="J543" s="366" t="s">
        <v>608</v>
      </c>
      <c r="K543" s="367" t="s">
        <v>48</v>
      </c>
      <c r="L543" s="368" t="s">
        <v>1421</v>
      </c>
      <c r="M543" s="368" t="s">
        <v>1421</v>
      </c>
      <c r="N543" s="367">
        <v>433411</v>
      </c>
      <c r="O543" s="367" t="s">
        <v>1321</v>
      </c>
      <c r="P543" s="371">
        <v>42728</v>
      </c>
      <c r="Q543" s="372">
        <v>383.13520999999997</v>
      </c>
      <c r="R543" s="372">
        <v>341.81380325806435</v>
      </c>
      <c r="S543" s="367">
        <v>2</v>
      </c>
      <c r="T543" s="369">
        <v>0.10524390241942405</v>
      </c>
      <c r="U543" s="369">
        <v>1.1078555146093128</v>
      </c>
      <c r="V543" s="369">
        <v>0.10152824118880011</v>
      </c>
      <c r="W543" s="369">
        <v>0.90438832788707491</v>
      </c>
      <c r="X543" s="369">
        <v>0.22083524167281032</v>
      </c>
      <c r="Y543" s="369">
        <v>1.497351778922055</v>
      </c>
      <c r="Z543" s="369">
        <v>0.27632066753954709</v>
      </c>
      <c r="AA543" s="369">
        <v>1.4864594459043083</v>
      </c>
      <c r="AB543" s="369">
        <v>6.0275169136897795E-2</v>
      </c>
      <c r="AC543" s="373">
        <v>-0.17807558916133634</v>
      </c>
      <c r="AD543" s="555">
        <v>30658543000161</v>
      </c>
      <c r="AE543" s="370" t="s">
        <v>1889</v>
      </c>
      <c r="AF543" s="370" t="s">
        <v>1890</v>
      </c>
      <c r="AG543" s="374" t="s">
        <v>1448</v>
      </c>
      <c r="AH543" s="374" t="s">
        <v>1802</v>
      </c>
      <c r="AI543" s="374">
        <v>1000</v>
      </c>
      <c r="AJ543" s="374">
        <v>100</v>
      </c>
      <c r="AK543" s="374">
        <v>1000</v>
      </c>
      <c r="AL543" s="691">
        <v>2</v>
      </c>
      <c r="AM543" s="691">
        <v>0</v>
      </c>
      <c r="AN543" s="369" t="s">
        <v>1803</v>
      </c>
      <c r="AO543" s="367" t="s">
        <v>1324</v>
      </c>
      <c r="AP543" s="370" t="s">
        <v>1818</v>
      </c>
      <c r="AQ543" s="376" t="s">
        <v>1798</v>
      </c>
      <c r="AR543" s="369">
        <v>0</v>
      </c>
      <c r="AS543" s="369">
        <v>0</v>
      </c>
      <c r="AT543" s="369" t="s">
        <v>1421</v>
      </c>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c r="BX543"/>
      <c r="BZ543"/>
    </row>
    <row r="544" spans="2:78" ht="18.75">
      <c r="B544" s="363" t="s">
        <v>1680</v>
      </c>
      <c r="C544" s="364">
        <v>25079957000104</v>
      </c>
      <c r="D544" s="365" t="s">
        <v>13</v>
      </c>
      <c r="E544" s="365" t="s">
        <v>616</v>
      </c>
      <c r="F544" s="365" t="s">
        <v>617</v>
      </c>
      <c r="G544" s="366" t="s">
        <v>34</v>
      </c>
      <c r="H544" s="366" t="s">
        <v>865</v>
      </c>
      <c r="I544" s="366" t="s">
        <v>34</v>
      </c>
      <c r="J544" s="366" t="s">
        <v>608</v>
      </c>
      <c r="K544" s="367" t="s">
        <v>48</v>
      </c>
      <c r="L544" s="368" t="s">
        <v>1421</v>
      </c>
      <c r="M544" s="368" t="s">
        <v>1421</v>
      </c>
      <c r="N544" s="367">
        <v>433421</v>
      </c>
      <c r="O544" s="367" t="s">
        <v>1321</v>
      </c>
      <c r="P544" s="371">
        <v>42735</v>
      </c>
      <c r="Q544" s="372">
        <v>13.995469999999999</v>
      </c>
      <c r="R544" s="372">
        <v>31.590872263157898</v>
      </c>
      <c r="S544" s="367">
        <v>2</v>
      </c>
      <c r="T544" s="369">
        <v>0.12550406898352251</v>
      </c>
      <c r="U544" s="369">
        <v>1.3211252313240089</v>
      </c>
      <c r="V544" s="369">
        <v>9.9890327751867902E-2</v>
      </c>
      <c r="W544" s="369">
        <v>0.88979820225201867</v>
      </c>
      <c r="X544" s="369">
        <v>0.22803517368583304</v>
      </c>
      <c r="Y544" s="369">
        <v>1.5461702144496157</v>
      </c>
      <c r="Z544" s="369">
        <v>0.29188120977885079</v>
      </c>
      <c r="AA544" s="369">
        <v>1.5701669557368676</v>
      </c>
      <c r="AB544" s="369">
        <v>7.7445529647409653E-2</v>
      </c>
      <c r="AC544" s="373">
        <v>-0.15974388385112254</v>
      </c>
      <c r="AD544" s="555">
        <v>31006911000150</v>
      </c>
      <c r="AE544" s="370" t="s">
        <v>1889</v>
      </c>
      <c r="AF544" s="370" t="s">
        <v>1890</v>
      </c>
      <c r="AG544" s="374" t="s">
        <v>1448</v>
      </c>
      <c r="AH544" s="374" t="s">
        <v>1802</v>
      </c>
      <c r="AI544" s="374">
        <v>1000</v>
      </c>
      <c r="AJ544" s="374">
        <v>100</v>
      </c>
      <c r="AK544" s="374">
        <v>1000</v>
      </c>
      <c r="AL544" s="691">
        <v>2</v>
      </c>
      <c r="AM544" s="691">
        <v>0</v>
      </c>
      <c r="AN544" s="369" t="s">
        <v>1803</v>
      </c>
      <c r="AO544" s="367" t="s">
        <v>1324</v>
      </c>
      <c r="AP544" s="370" t="s">
        <v>1818</v>
      </c>
      <c r="AQ544" s="376" t="s">
        <v>1798</v>
      </c>
      <c r="AR544" s="369">
        <v>0</v>
      </c>
      <c r="AS544" s="369">
        <v>0</v>
      </c>
      <c r="AT544" s="369" t="s">
        <v>1421</v>
      </c>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c r="BX544"/>
      <c r="BZ544"/>
    </row>
    <row r="545" spans="2:78" ht="18.75">
      <c r="B545" s="363" t="s">
        <v>1174</v>
      </c>
      <c r="C545" s="364">
        <v>25079578000106</v>
      </c>
      <c r="D545" s="365" t="s">
        <v>13</v>
      </c>
      <c r="E545" s="365" t="s">
        <v>616</v>
      </c>
      <c r="F545" s="365" t="s">
        <v>617</v>
      </c>
      <c r="G545" s="366" t="s">
        <v>34</v>
      </c>
      <c r="H545" s="366" t="s">
        <v>1337</v>
      </c>
      <c r="I545" s="366" t="s">
        <v>34</v>
      </c>
      <c r="J545" s="366" t="s">
        <v>608</v>
      </c>
      <c r="K545" s="367" t="s">
        <v>48</v>
      </c>
      <c r="L545" s="368" t="s">
        <v>1421</v>
      </c>
      <c r="M545" s="368" t="s">
        <v>1418</v>
      </c>
      <c r="N545" s="367">
        <v>433454</v>
      </c>
      <c r="O545" s="367" t="s">
        <v>1321</v>
      </c>
      <c r="P545" s="371">
        <v>42735</v>
      </c>
      <c r="Q545" s="372">
        <v>279.506935</v>
      </c>
      <c r="R545" s="372">
        <v>443.28203447222234</v>
      </c>
      <c r="S545" s="367">
        <v>1</v>
      </c>
      <c r="T545" s="369">
        <v>0.11182170396433788</v>
      </c>
      <c r="U545" s="369">
        <v>1.177097091061855</v>
      </c>
      <c r="V545" s="369">
        <v>8.9862111647955434E-2</v>
      </c>
      <c r="W545" s="369">
        <v>0.80046934667731862</v>
      </c>
      <c r="X545" s="369">
        <v>0.1194260108096219</v>
      </c>
      <c r="Y545" s="369">
        <v>0.80975639748793282</v>
      </c>
      <c r="Z545" s="369">
        <v>0.18783893812680819</v>
      </c>
      <c r="AA545" s="369">
        <v>1.0104744113911337</v>
      </c>
      <c r="AB545" s="369">
        <v>2.1496605000095679E-2</v>
      </c>
      <c r="AC545" s="373">
        <v>-1.0420094613357433</v>
      </c>
      <c r="AD545" s="555">
        <v>0</v>
      </c>
      <c r="AE545" s="370" t="s">
        <v>1889</v>
      </c>
      <c r="AF545" s="370" t="s">
        <v>1890</v>
      </c>
      <c r="AG545" s="374" t="s">
        <v>1448</v>
      </c>
      <c r="AH545" s="374" t="s">
        <v>1802</v>
      </c>
      <c r="AI545" s="374">
        <v>1000</v>
      </c>
      <c r="AJ545" s="374">
        <v>100</v>
      </c>
      <c r="AK545" s="374">
        <v>100</v>
      </c>
      <c r="AL545" s="691">
        <v>1</v>
      </c>
      <c r="AM545" s="691">
        <v>0</v>
      </c>
      <c r="AN545" s="369" t="s">
        <v>1803</v>
      </c>
      <c r="AO545" s="367" t="s">
        <v>1324</v>
      </c>
      <c r="AP545" s="370" t="s">
        <v>1818</v>
      </c>
      <c r="AQ545" s="376" t="s">
        <v>674</v>
      </c>
      <c r="AR545" s="369">
        <v>0</v>
      </c>
      <c r="AS545" s="369">
        <v>0</v>
      </c>
      <c r="AT545" s="369" t="s">
        <v>1421</v>
      </c>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c r="BX545"/>
      <c r="BZ545"/>
    </row>
    <row r="546" spans="2:78" ht="18.75">
      <c r="B546" s="363" t="s">
        <v>266</v>
      </c>
      <c r="C546" s="364">
        <v>26725138000141</v>
      </c>
      <c r="D546" s="365" t="s">
        <v>13</v>
      </c>
      <c r="E546" s="365" t="s">
        <v>615</v>
      </c>
      <c r="F546" s="365" t="s">
        <v>619</v>
      </c>
      <c r="G546" s="366" t="s">
        <v>34</v>
      </c>
      <c r="H546" s="366" t="s">
        <v>1338</v>
      </c>
      <c r="I546" s="366" t="s">
        <v>34</v>
      </c>
      <c r="J546" s="366" t="s">
        <v>1421</v>
      </c>
      <c r="K546" s="367" t="s">
        <v>48</v>
      </c>
      <c r="L546" s="368" t="s">
        <v>1421</v>
      </c>
      <c r="M546" s="368" t="s">
        <v>34</v>
      </c>
      <c r="N546" s="367">
        <v>433543</v>
      </c>
      <c r="O546" s="367" t="s">
        <v>1321</v>
      </c>
      <c r="P546" s="371">
        <v>42753</v>
      </c>
      <c r="Q546" s="372">
        <v>16.830434</v>
      </c>
      <c r="R546" s="372">
        <v>37.838158645418346</v>
      </c>
      <c r="S546" s="367">
        <v>1</v>
      </c>
      <c r="T546" s="369">
        <v>0.10443567562490141</v>
      </c>
      <c r="U546" s="369">
        <v>1.0993476724371505</v>
      </c>
      <c r="V546" s="369">
        <v>8.7072483127444089E-2</v>
      </c>
      <c r="W546" s="369">
        <v>0.77562002944744768</v>
      </c>
      <c r="X546" s="369">
        <v>0.12402253979121403</v>
      </c>
      <c r="Y546" s="369">
        <v>0.84092271313265698</v>
      </c>
      <c r="Z546" s="369">
        <v>0.29820199273162773</v>
      </c>
      <c r="AA546" s="369">
        <v>1.6041694341230401</v>
      </c>
      <c r="AB546" s="369">
        <v>9.1309635324312702E-2</v>
      </c>
      <c r="AC546" s="373">
        <v>-0.27586677164727674</v>
      </c>
      <c r="AD546" s="555">
        <v>26725144000107</v>
      </c>
      <c r="AE546" s="370" t="s">
        <v>2025</v>
      </c>
      <c r="AF546" s="370" t="s">
        <v>1841</v>
      </c>
      <c r="AG546" s="374" t="s">
        <v>719</v>
      </c>
      <c r="AH546" s="374" t="s">
        <v>1802</v>
      </c>
      <c r="AI546" s="374">
        <v>5000</v>
      </c>
      <c r="AJ546" s="374">
        <v>1000</v>
      </c>
      <c r="AK546" s="374">
        <v>4000</v>
      </c>
      <c r="AL546" s="691">
        <v>1.5</v>
      </c>
      <c r="AM546" s="691">
        <v>20</v>
      </c>
      <c r="AN546" s="369" t="s">
        <v>1803</v>
      </c>
      <c r="AO546" s="367" t="s">
        <v>1324</v>
      </c>
      <c r="AP546" s="370" t="s">
        <v>1818</v>
      </c>
      <c r="AQ546" s="376" t="s">
        <v>668</v>
      </c>
      <c r="AR546" s="369">
        <v>5.0000000000000001E-3</v>
      </c>
      <c r="AS546" s="369">
        <v>5.0000000000000001E-3</v>
      </c>
      <c r="AT546" s="369" t="s">
        <v>1421</v>
      </c>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c r="BX546"/>
      <c r="BZ546"/>
    </row>
    <row r="547" spans="2:78" ht="18.75">
      <c r="B547" s="363" t="s">
        <v>835</v>
      </c>
      <c r="C547" s="364">
        <v>26623189000162</v>
      </c>
      <c r="D547" s="365" t="s">
        <v>13</v>
      </c>
      <c r="E547" s="365" t="s">
        <v>615</v>
      </c>
      <c r="F547" s="365" t="s">
        <v>619</v>
      </c>
      <c r="G547" s="366" t="s">
        <v>34</v>
      </c>
      <c r="H547" s="366" t="s">
        <v>1337</v>
      </c>
      <c r="I547" s="366" t="s">
        <v>34</v>
      </c>
      <c r="J547" s="366" t="s">
        <v>1421</v>
      </c>
      <c r="K547" s="367" t="s">
        <v>48</v>
      </c>
      <c r="L547" s="368" t="s">
        <v>1421</v>
      </c>
      <c r="M547" s="368" t="s">
        <v>34</v>
      </c>
      <c r="N547" s="367">
        <v>433772</v>
      </c>
      <c r="O547" s="367" t="s">
        <v>1321</v>
      </c>
      <c r="P547" s="371">
        <v>42763</v>
      </c>
      <c r="Q547" s="372">
        <v>303.798182</v>
      </c>
      <c r="R547" s="372">
        <v>328.96221143548354</v>
      </c>
      <c r="S547" s="367">
        <v>1</v>
      </c>
      <c r="T547" s="369">
        <v>0.14351249567135005</v>
      </c>
      <c r="U547" s="369">
        <v>1.5106918889346175</v>
      </c>
      <c r="V547" s="369">
        <v>0.1209506562650422</v>
      </c>
      <c r="W547" s="369">
        <v>1.0773983720743567</v>
      </c>
      <c r="X547" s="369">
        <v>0.18157641221345844</v>
      </c>
      <c r="Y547" s="369">
        <v>1.2311611216516316</v>
      </c>
      <c r="Z547" s="369">
        <v>0.2613701519514533</v>
      </c>
      <c r="AA547" s="369">
        <v>1.4060335576964311</v>
      </c>
      <c r="AB547" s="369">
        <v>4.8406135266268538E-2</v>
      </c>
      <c r="AC547" s="373">
        <v>0.17949953601118421</v>
      </c>
      <c r="AD547" s="555">
        <v>0</v>
      </c>
      <c r="AE547" s="370" t="s">
        <v>1872</v>
      </c>
      <c r="AF547" s="370" t="s">
        <v>1816</v>
      </c>
      <c r="AG547" s="374" t="s">
        <v>1444</v>
      </c>
      <c r="AH547" s="374" t="s">
        <v>1796</v>
      </c>
      <c r="AI547" s="374">
        <v>5000</v>
      </c>
      <c r="AJ547" s="374">
        <v>1000</v>
      </c>
      <c r="AK547" s="374">
        <v>5000</v>
      </c>
      <c r="AL547" s="691">
        <v>0.5</v>
      </c>
      <c r="AM547" s="691">
        <v>10</v>
      </c>
      <c r="AN547" s="369" t="s">
        <v>1798</v>
      </c>
      <c r="AO547" s="367" t="s">
        <v>1324</v>
      </c>
      <c r="AP547" s="370" t="s">
        <v>1818</v>
      </c>
      <c r="AQ547" s="376" t="s">
        <v>668</v>
      </c>
      <c r="AR547" s="369">
        <v>4.0000000000000001E-3</v>
      </c>
      <c r="AS547" s="369">
        <v>4.0000000000000001E-3</v>
      </c>
      <c r="AT547" s="369" t="s">
        <v>1421</v>
      </c>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c r="BX547"/>
      <c r="BZ547"/>
    </row>
    <row r="548" spans="2:78" ht="18.75">
      <c r="B548" s="363" t="s">
        <v>312</v>
      </c>
      <c r="C548" s="364">
        <v>26587503000107</v>
      </c>
      <c r="D548" s="365" t="s">
        <v>14</v>
      </c>
      <c r="E548" s="365" t="s">
        <v>607</v>
      </c>
      <c r="F548" s="365" t="s">
        <v>1421</v>
      </c>
      <c r="G548" s="366" t="s">
        <v>1421</v>
      </c>
      <c r="H548" s="366" t="s">
        <v>34</v>
      </c>
      <c r="I548" s="366" t="s">
        <v>34</v>
      </c>
      <c r="J548" s="366" t="s">
        <v>608</v>
      </c>
      <c r="K548" s="367" t="s">
        <v>48</v>
      </c>
      <c r="L548" s="368" t="s">
        <v>1421</v>
      </c>
      <c r="M548" s="368" t="s">
        <v>34</v>
      </c>
      <c r="N548" s="367">
        <v>433977</v>
      </c>
      <c r="O548" s="367" t="s">
        <v>1321</v>
      </c>
      <c r="P548" s="371">
        <v>42755</v>
      </c>
      <c r="Q548" s="372">
        <v>18.275663000000002</v>
      </c>
      <c r="R548" s="372">
        <v>7.4385354920634876</v>
      </c>
      <c r="S548" s="367">
        <v>2</v>
      </c>
      <c r="T548" s="369">
        <v>0.1062908638936626</v>
      </c>
      <c r="U548" s="369">
        <v>1.1188764100355983</v>
      </c>
      <c r="V548" s="369">
        <v>1.3598585392232243E-2</v>
      </c>
      <c r="W548" s="369">
        <v>0.12113281743589581</v>
      </c>
      <c r="X548" s="369">
        <v>0.17908142036061037</v>
      </c>
      <c r="Y548" s="369">
        <v>1.2142440731725979</v>
      </c>
      <c r="Z548" s="369">
        <v>0.1240866730393797</v>
      </c>
      <c r="AA548" s="369">
        <v>0.66752085138121975</v>
      </c>
      <c r="AB548" s="369">
        <v>0.21130197926528158</v>
      </c>
      <c r="AC548" s="373">
        <v>-0.46692980536898926</v>
      </c>
      <c r="AD548" s="555">
        <v>0</v>
      </c>
      <c r="AE548" s="370" t="s">
        <v>2026</v>
      </c>
      <c r="AF548" s="370" t="s">
        <v>1795</v>
      </c>
      <c r="AG548" s="374" t="s">
        <v>1445</v>
      </c>
      <c r="AH548" s="374" t="s">
        <v>1802</v>
      </c>
      <c r="AI548" s="374">
        <v>10000</v>
      </c>
      <c r="AJ548" s="374">
        <v>5000</v>
      </c>
      <c r="AK548" s="374">
        <v>10000</v>
      </c>
      <c r="AL548" s="691">
        <v>2</v>
      </c>
      <c r="AM548" s="691">
        <v>20</v>
      </c>
      <c r="AN548" s="369" t="s">
        <v>666</v>
      </c>
      <c r="AO548" s="367" t="s">
        <v>1324</v>
      </c>
      <c r="AP548" s="370" t="s">
        <v>1799</v>
      </c>
      <c r="AQ548" s="376" t="s">
        <v>670</v>
      </c>
      <c r="AR548" s="369">
        <v>5.0000000000000001E-3</v>
      </c>
      <c r="AS548" s="369">
        <v>5.0000000000000001E-3</v>
      </c>
      <c r="AT548" s="369" t="s">
        <v>1421</v>
      </c>
      <c r="AW548" s="198"/>
      <c r="AX548" s="198"/>
      <c r="AY548" s="184"/>
      <c r="AZ548" s="184"/>
      <c r="BA548" s="184"/>
      <c r="BB548" s="186"/>
      <c r="BC548" s="184"/>
      <c r="BD548" s="184"/>
      <c r="BE548" s="184"/>
      <c r="BF548" s="184"/>
      <c r="BG548" s="186"/>
      <c r="BH548" s="186"/>
      <c r="BI548" s="199"/>
      <c r="BJ548" s="199"/>
      <c r="BK548" s="199"/>
      <c r="BL548" s="186"/>
      <c r="BM548" s="186"/>
      <c r="BN548" s="186"/>
      <c r="BO548" s="186"/>
      <c r="BP548" s="186"/>
      <c r="BQ548" s="186"/>
      <c r="BR548" s="186"/>
      <c r="BS548" s="186"/>
      <c r="BT548" s="187"/>
      <c r="BU548" s="188"/>
      <c r="BV548" s="189"/>
      <c r="BW548" s="185"/>
      <c r="BX548"/>
      <c r="BZ548"/>
    </row>
    <row r="549" spans="2:78" ht="18.75">
      <c r="B549" s="363" t="s">
        <v>202</v>
      </c>
      <c r="C549" s="364">
        <v>26846429000198</v>
      </c>
      <c r="D549" s="365" t="s">
        <v>14</v>
      </c>
      <c r="E549" s="365" t="s">
        <v>607</v>
      </c>
      <c r="F549" s="365" t="s">
        <v>1421</v>
      </c>
      <c r="G549" s="366" t="s">
        <v>1421</v>
      </c>
      <c r="H549" s="366" t="s">
        <v>34</v>
      </c>
      <c r="I549" s="366" t="s">
        <v>34</v>
      </c>
      <c r="J549" s="366" t="s">
        <v>608</v>
      </c>
      <c r="K549" s="367" t="s">
        <v>48</v>
      </c>
      <c r="L549" s="368" t="s">
        <v>1421</v>
      </c>
      <c r="M549" s="368" t="s">
        <v>34</v>
      </c>
      <c r="N549" s="367">
        <v>434213</v>
      </c>
      <c r="O549" s="367" t="s">
        <v>1321</v>
      </c>
      <c r="P549" s="371">
        <v>42706</v>
      </c>
      <c r="Q549" s="372">
        <v>27.555854</v>
      </c>
      <c r="R549" s="372">
        <v>33.403646503968233</v>
      </c>
      <c r="S549" s="367">
        <v>2</v>
      </c>
      <c r="T549" s="369">
        <v>-0.30794478309120066</v>
      </c>
      <c r="U549" s="369">
        <v>-3.2415970740342894</v>
      </c>
      <c r="V549" s="369">
        <v>-0.33660951248251803</v>
      </c>
      <c r="W549" s="369">
        <v>-2.9984338404803381</v>
      </c>
      <c r="X549" s="369">
        <v>-0.2299542416292526</v>
      </c>
      <c r="Y549" s="369">
        <v>-1.5591822671328055</v>
      </c>
      <c r="Z549" s="369">
        <v>3.6146132544419896E-2</v>
      </c>
      <c r="AA549" s="369">
        <v>0.19444712779536213</v>
      </c>
      <c r="AB549" s="369">
        <v>0.26193814536589249</v>
      </c>
      <c r="AC549" s="373">
        <v>-1.7136537685267541</v>
      </c>
      <c r="AD549" s="555">
        <v>0</v>
      </c>
      <c r="AE549" s="370" t="s">
        <v>2027</v>
      </c>
      <c r="AF549" s="370" t="s">
        <v>1939</v>
      </c>
      <c r="AG549" s="374" t="s">
        <v>1446</v>
      </c>
      <c r="AH549" s="374" t="s">
        <v>1796</v>
      </c>
      <c r="AI549" s="374">
        <v>10000</v>
      </c>
      <c r="AJ549" s="374">
        <v>5000</v>
      </c>
      <c r="AK549" s="374">
        <v>5000</v>
      </c>
      <c r="AL549" s="691">
        <v>2</v>
      </c>
      <c r="AM549" s="691">
        <v>20</v>
      </c>
      <c r="AN549" s="369" t="s">
        <v>1798</v>
      </c>
      <c r="AO549" s="367" t="s">
        <v>1324</v>
      </c>
      <c r="AP549" s="370" t="s">
        <v>1799</v>
      </c>
      <c r="AQ549" s="376" t="s">
        <v>687</v>
      </c>
      <c r="AR549" s="369">
        <v>4.0000000000000001E-3</v>
      </c>
      <c r="AS549" s="369">
        <v>4.0000000000000001E-3</v>
      </c>
      <c r="AT549" s="369" t="s">
        <v>1421</v>
      </c>
      <c r="AW549" s="198"/>
      <c r="AX549" s="198"/>
      <c r="AY549" s="184"/>
      <c r="AZ549" s="184"/>
      <c r="BA549" s="184"/>
      <c r="BB549" s="186"/>
      <c r="BC549" s="184"/>
      <c r="BD549" s="184"/>
      <c r="BE549" s="184"/>
      <c r="BF549" s="184"/>
      <c r="BG549" s="186"/>
      <c r="BH549" s="186"/>
      <c r="BI549" s="199"/>
      <c r="BJ549" s="199"/>
      <c r="BK549" s="199"/>
      <c r="BL549" s="218"/>
      <c r="BM549" s="186"/>
      <c r="BN549" s="186"/>
      <c r="BO549" s="186"/>
      <c r="BP549" s="186"/>
      <c r="BQ549" s="186"/>
      <c r="BR549" s="186"/>
      <c r="BS549" s="186"/>
      <c r="BT549" s="187"/>
      <c r="BU549" s="188"/>
      <c r="BV549" s="189"/>
      <c r="BW549" s="185"/>
      <c r="BX549"/>
      <c r="BZ549"/>
    </row>
    <row r="550" spans="2:78" ht="18.75">
      <c r="B550" s="363" t="s">
        <v>1656</v>
      </c>
      <c r="C550" s="364">
        <v>26570686000140</v>
      </c>
      <c r="D550" s="365" t="s">
        <v>13</v>
      </c>
      <c r="E550" s="365" t="s">
        <v>615</v>
      </c>
      <c r="F550" s="365" t="s">
        <v>619</v>
      </c>
      <c r="G550" s="366" t="s">
        <v>34</v>
      </c>
      <c r="H550" s="366" t="s">
        <v>1338</v>
      </c>
      <c r="I550" s="366" t="s">
        <v>34</v>
      </c>
      <c r="J550" s="366" t="s">
        <v>611</v>
      </c>
      <c r="K550" s="367" t="s">
        <v>48</v>
      </c>
      <c r="L550" s="368" t="s">
        <v>1421</v>
      </c>
      <c r="M550" s="368" t="s">
        <v>1421</v>
      </c>
      <c r="N550" s="367">
        <v>434922</v>
      </c>
      <c r="O550" s="367" t="s">
        <v>1321</v>
      </c>
      <c r="P550" s="371">
        <v>42778</v>
      </c>
      <c r="Q550" s="372">
        <v>11.849404</v>
      </c>
      <c r="R550" s="372">
        <v>9.3137763225806456</v>
      </c>
      <c r="S550" s="367">
        <v>1</v>
      </c>
      <c r="T550" s="369">
        <v>0.13160002160807882</v>
      </c>
      <c r="U550" s="369">
        <v>1.3852945995881925</v>
      </c>
      <c r="V550" s="369">
        <v>0.15181016682181725</v>
      </c>
      <c r="W550" s="369">
        <v>1.3522872190106123</v>
      </c>
      <c r="X550" s="369">
        <v>0.2690941868561243</v>
      </c>
      <c r="Y550" s="369">
        <v>1.8245668414807676</v>
      </c>
      <c r="Z550" s="369">
        <v>0.27828794420313163</v>
      </c>
      <c r="AA550" s="369">
        <v>1.4970423567134459</v>
      </c>
      <c r="AB550" s="369">
        <v>7.9230837251637876E-2</v>
      </c>
      <c r="AC550" s="373">
        <v>0.49915400050057301</v>
      </c>
      <c r="AD550" s="555">
        <v>26101893000155</v>
      </c>
      <c r="AE550" s="370" t="s">
        <v>1889</v>
      </c>
      <c r="AF550" s="370" t="s">
        <v>1890</v>
      </c>
      <c r="AG550" s="374" t="s">
        <v>1448</v>
      </c>
      <c r="AH550" s="374" t="s">
        <v>1796</v>
      </c>
      <c r="AI550" s="374">
        <v>1000</v>
      </c>
      <c r="AJ550" s="374">
        <v>100</v>
      </c>
      <c r="AK550" s="374">
        <v>1000</v>
      </c>
      <c r="AL550" s="691">
        <v>2.2000000000000002</v>
      </c>
      <c r="AM550" s="691">
        <v>0</v>
      </c>
      <c r="AN550" s="369" t="s">
        <v>1803</v>
      </c>
      <c r="AO550" s="367" t="s">
        <v>1324</v>
      </c>
      <c r="AP550" s="370" t="s">
        <v>1818</v>
      </c>
      <c r="AQ550" s="376" t="s">
        <v>1798</v>
      </c>
      <c r="AR550" s="369">
        <v>0</v>
      </c>
      <c r="AS550" s="369">
        <v>0</v>
      </c>
      <c r="AT550" s="369" t="s">
        <v>1421</v>
      </c>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c r="BX550"/>
      <c r="BZ550"/>
    </row>
    <row r="551" spans="2:78" ht="18.75">
      <c r="B551" s="363" t="s">
        <v>1689</v>
      </c>
      <c r="C551" s="364">
        <v>26135690000180</v>
      </c>
      <c r="D551" s="365" t="s">
        <v>11</v>
      </c>
      <c r="E551" s="365" t="s">
        <v>661</v>
      </c>
      <c r="F551" s="365" t="s">
        <v>1421</v>
      </c>
      <c r="G551" s="366" t="s">
        <v>1421</v>
      </c>
      <c r="H551" s="366" t="s">
        <v>34</v>
      </c>
      <c r="I551" s="366" t="s">
        <v>34</v>
      </c>
      <c r="J551" s="366" t="s">
        <v>611</v>
      </c>
      <c r="K551" s="367" t="s">
        <v>48</v>
      </c>
      <c r="L551" s="368" t="s">
        <v>1421</v>
      </c>
      <c r="M551" s="368" t="s">
        <v>1421</v>
      </c>
      <c r="N551" s="367">
        <v>434930</v>
      </c>
      <c r="O551" s="367" t="s">
        <v>1321</v>
      </c>
      <c r="P551" s="371">
        <v>42783</v>
      </c>
      <c r="Q551" s="372">
        <v>55.740507999999998</v>
      </c>
      <c r="R551" s="372">
        <v>109.6264104637096</v>
      </c>
      <c r="S551" s="367">
        <v>5</v>
      </c>
      <c r="T551" s="369">
        <v>-5.5497459404946214E-2</v>
      </c>
      <c r="U551" s="369">
        <v>-0.58419694666537436</v>
      </c>
      <c r="V551" s="369">
        <v>-4.5150627858407844E-2</v>
      </c>
      <c r="W551" s="369">
        <v>-0.40219056642558626</v>
      </c>
      <c r="X551" s="369">
        <v>3.469885242559112E-2</v>
      </c>
      <c r="Y551" s="369">
        <v>0.2352721785365732</v>
      </c>
      <c r="Z551" s="369">
        <v>7.5061870560062527E-2</v>
      </c>
      <c r="AA551" s="369">
        <v>0.40379327219627037</v>
      </c>
      <c r="AB551" s="369">
        <v>5.7793612626608981E-2</v>
      </c>
      <c r="AC551" s="373">
        <v>-2.7236990066716364</v>
      </c>
      <c r="AD551" s="555">
        <v>23720107000100</v>
      </c>
      <c r="AE551" s="370" t="s">
        <v>1889</v>
      </c>
      <c r="AF551" s="370" t="s">
        <v>1890</v>
      </c>
      <c r="AG551" s="374" t="s">
        <v>1448</v>
      </c>
      <c r="AH551" s="374" t="s">
        <v>1796</v>
      </c>
      <c r="AI551" s="374">
        <v>5000</v>
      </c>
      <c r="AJ551" s="374">
        <v>1000</v>
      </c>
      <c r="AK551" s="374">
        <v>1000</v>
      </c>
      <c r="AL551" s="691">
        <v>0.93</v>
      </c>
      <c r="AM551" s="691">
        <v>0</v>
      </c>
      <c r="AN551" s="369" t="s">
        <v>1803</v>
      </c>
      <c r="AO551" s="367" t="s">
        <v>1324</v>
      </c>
      <c r="AP551" s="370" t="s">
        <v>1818</v>
      </c>
      <c r="AQ551" s="376" t="s">
        <v>1798</v>
      </c>
      <c r="AR551" s="369">
        <v>0</v>
      </c>
      <c r="AS551" s="369">
        <v>0</v>
      </c>
      <c r="AT551" s="369" t="s">
        <v>1421</v>
      </c>
      <c r="AW551" s="198"/>
      <c r="AX551" s="198"/>
      <c r="AY551" s="184"/>
      <c r="AZ551" s="184"/>
      <c r="BA551" s="184"/>
      <c r="BB551" s="186"/>
      <c r="BC551" s="184"/>
      <c r="BD551" s="184"/>
      <c r="BE551" s="184"/>
      <c r="BF551" s="184"/>
      <c r="BG551" s="186"/>
      <c r="BH551" s="186"/>
      <c r="BI551" s="199"/>
      <c r="BJ551" s="199"/>
      <c r="BK551" s="199"/>
      <c r="BL551" s="186"/>
      <c r="BM551" s="186"/>
      <c r="BN551" s="186"/>
      <c r="BO551" s="186"/>
      <c r="BP551" s="186"/>
      <c r="BQ551" s="186"/>
      <c r="BR551" s="186"/>
      <c r="BS551" s="186"/>
      <c r="BT551" s="187"/>
      <c r="BU551" s="188"/>
      <c r="BV551" s="189"/>
      <c r="BW551" s="185"/>
      <c r="BX551"/>
      <c r="BZ551"/>
    </row>
    <row r="552" spans="2:78" ht="18.75">
      <c r="B552" s="363" t="s">
        <v>77</v>
      </c>
      <c r="C552" s="364">
        <v>26673556000132</v>
      </c>
      <c r="D552" s="365" t="s">
        <v>14</v>
      </c>
      <c r="E552" s="365" t="s">
        <v>607</v>
      </c>
      <c r="F552" s="365" t="s">
        <v>1317</v>
      </c>
      <c r="G552" s="366" t="s">
        <v>1421</v>
      </c>
      <c r="H552" s="366" t="s">
        <v>34</v>
      </c>
      <c r="I552" s="366" t="s">
        <v>34</v>
      </c>
      <c r="J552" s="366" t="s">
        <v>608</v>
      </c>
      <c r="K552" s="367" t="s">
        <v>48</v>
      </c>
      <c r="L552" s="368" t="s">
        <v>1421</v>
      </c>
      <c r="M552" s="368" t="s">
        <v>34</v>
      </c>
      <c r="N552" s="367">
        <v>435325</v>
      </c>
      <c r="O552" s="367" t="s">
        <v>1321</v>
      </c>
      <c r="P552" s="371">
        <v>42789</v>
      </c>
      <c r="Q552" s="372">
        <v>1327.9316349999999</v>
      </c>
      <c r="R552" s="372">
        <v>1441.5566706519996</v>
      </c>
      <c r="S552" s="367">
        <v>4</v>
      </c>
      <c r="T552" s="369">
        <v>0.1001431865083442</v>
      </c>
      <c r="U552" s="369">
        <v>1.0541625583368899</v>
      </c>
      <c r="V552" s="369">
        <v>9.2839127180391445E-2</v>
      </c>
      <c r="W552" s="369">
        <v>0.82698786081632514</v>
      </c>
      <c r="X552" s="369">
        <v>0.22787815146625956</v>
      </c>
      <c r="Y552" s="369">
        <v>1.5451055406320329</v>
      </c>
      <c r="Z552" s="369">
        <v>0.23190372864382969</v>
      </c>
      <c r="AA552" s="369">
        <v>1.2475197423794382</v>
      </c>
      <c r="AB552" s="369">
        <v>0.22484747153915347</v>
      </c>
      <c r="AC552" s="373">
        <v>-8.6381448416149073E-2</v>
      </c>
      <c r="AD552" s="555">
        <v>0</v>
      </c>
      <c r="AE552" s="370" t="s">
        <v>1914</v>
      </c>
      <c r="AF552" s="370" t="s">
        <v>1816</v>
      </c>
      <c r="AG552" s="374" t="s">
        <v>1444</v>
      </c>
      <c r="AH552" s="374" t="s">
        <v>1802</v>
      </c>
      <c r="AI552" s="374">
        <v>1000</v>
      </c>
      <c r="AJ552" s="374">
        <v>500</v>
      </c>
      <c r="AK552" s="374">
        <v>1000</v>
      </c>
      <c r="AL552" s="691">
        <v>2</v>
      </c>
      <c r="AM552" s="691">
        <v>20</v>
      </c>
      <c r="AN552" s="369" t="s">
        <v>1798</v>
      </c>
      <c r="AO552" s="367" t="s">
        <v>1324</v>
      </c>
      <c r="AP552" s="370" t="s">
        <v>1799</v>
      </c>
      <c r="AQ552" s="376" t="s">
        <v>659</v>
      </c>
      <c r="AR552" s="369">
        <v>4.0000000000000001E-3</v>
      </c>
      <c r="AS552" s="369">
        <v>4.0000000000000001E-3</v>
      </c>
      <c r="AT552" s="369" t="s">
        <v>1421</v>
      </c>
      <c r="AW552" s="198"/>
      <c r="AX552" s="198"/>
      <c r="AY552" s="184"/>
      <c r="AZ552" s="184"/>
      <c r="BA552" s="184"/>
      <c r="BB552" s="186"/>
      <c r="BC552" s="184"/>
      <c r="BD552" s="184"/>
      <c r="BE552" s="184"/>
      <c r="BF552" s="184"/>
      <c r="BG552" s="186"/>
      <c r="BH552" s="186"/>
      <c r="BI552" s="199"/>
      <c r="BJ552" s="199"/>
      <c r="BK552" s="199"/>
      <c r="BL552" s="218"/>
      <c r="BM552" s="186"/>
      <c r="BN552" s="186"/>
      <c r="BO552" s="186"/>
      <c r="BP552" s="186"/>
      <c r="BQ552" s="186"/>
      <c r="BR552" s="186"/>
      <c r="BS552" s="186"/>
      <c r="BT552" s="187"/>
      <c r="BU552" s="188"/>
      <c r="BV552" s="189"/>
      <c r="BW552" s="185"/>
      <c r="BX552"/>
      <c r="BZ552"/>
    </row>
    <row r="553" spans="2:78" ht="18.75">
      <c r="B553" s="363" t="s">
        <v>1205</v>
      </c>
      <c r="C553" s="364">
        <v>17797426000110</v>
      </c>
      <c r="D553" s="365" t="s">
        <v>14</v>
      </c>
      <c r="E553" s="365" t="s">
        <v>607</v>
      </c>
      <c r="F553" s="365" t="s">
        <v>1421</v>
      </c>
      <c r="G553" s="366" t="s">
        <v>1421</v>
      </c>
      <c r="H553" s="366" t="s">
        <v>34</v>
      </c>
      <c r="I553" s="366" t="s">
        <v>34</v>
      </c>
      <c r="J553" s="366" t="s">
        <v>608</v>
      </c>
      <c r="K553" s="367" t="s">
        <v>48</v>
      </c>
      <c r="L553" s="368" t="s">
        <v>1421</v>
      </c>
      <c r="M553" s="368" t="s">
        <v>1418</v>
      </c>
      <c r="N553" s="367">
        <v>435430</v>
      </c>
      <c r="O553" s="367" t="s">
        <v>1321</v>
      </c>
      <c r="P553" s="371">
        <v>42768</v>
      </c>
      <c r="Q553" s="372">
        <v>14.887862999999999</v>
      </c>
      <c r="R553" s="372">
        <v>14.691412726190476</v>
      </c>
      <c r="S553" s="367">
        <v>2</v>
      </c>
      <c r="T553" s="369">
        <v>6.0302279922148871E-2</v>
      </c>
      <c r="U553" s="369">
        <v>0.63477514439769733</v>
      </c>
      <c r="V553" s="369">
        <v>-2.1817246808732982E-3</v>
      </c>
      <c r="W553" s="369">
        <v>-1.943426097942319E-2</v>
      </c>
      <c r="X553" s="369">
        <v>6.7037851473090049E-2</v>
      </c>
      <c r="Y553" s="369">
        <v>0.45454360181816383</v>
      </c>
      <c r="Z553" s="369">
        <v>0.10016356410651461</v>
      </c>
      <c r="AA553" s="369">
        <v>0.53882714357680594</v>
      </c>
      <c r="AB553" s="369">
        <v>0.18402246076030179</v>
      </c>
      <c r="AC553" s="373">
        <v>-0.62189964014552501</v>
      </c>
      <c r="AD553" s="555">
        <v>0</v>
      </c>
      <c r="AE553" s="370" t="s">
        <v>1831</v>
      </c>
      <c r="AF553" s="370" t="s">
        <v>1832</v>
      </c>
      <c r="AG553" s="374" t="s">
        <v>719</v>
      </c>
      <c r="AH553" s="374" t="s">
        <v>1802</v>
      </c>
      <c r="AI553" s="374">
        <v>100</v>
      </c>
      <c r="AJ553" s="374">
        <v>100</v>
      </c>
      <c r="AK553" s="374">
        <v>100</v>
      </c>
      <c r="AL553" s="691">
        <v>1.2</v>
      </c>
      <c r="AM553" s="691">
        <v>0</v>
      </c>
      <c r="AN553" s="369" t="s">
        <v>1807</v>
      </c>
      <c r="AO553" s="367" t="s">
        <v>1324</v>
      </c>
      <c r="AP553" s="370" t="s">
        <v>1799</v>
      </c>
      <c r="AQ553" s="376" t="s">
        <v>659</v>
      </c>
      <c r="AR553" s="369">
        <v>0</v>
      </c>
      <c r="AS553" s="369">
        <v>0</v>
      </c>
      <c r="AT553" s="369" t="s">
        <v>1421</v>
      </c>
      <c r="AW553" s="198"/>
      <c r="AX553" s="198"/>
      <c r="AY553" s="184"/>
      <c r="AZ553" s="184"/>
      <c r="BA553" s="184"/>
      <c r="BB553" s="186"/>
      <c r="BC553" s="184"/>
      <c r="BD553" s="184"/>
      <c r="BE553" s="184"/>
      <c r="BF553" s="184"/>
      <c r="BG553" s="186"/>
      <c r="BH553" s="186"/>
      <c r="BI553" s="199"/>
      <c r="BJ553" s="199"/>
      <c r="BK553" s="199"/>
      <c r="BL553" s="186"/>
      <c r="BM553" s="186"/>
      <c r="BN553" s="186"/>
      <c r="BO553" s="186"/>
      <c r="BP553" s="186"/>
      <c r="BQ553" s="186"/>
      <c r="BR553" s="186"/>
      <c r="BS553" s="186"/>
      <c r="BT553" s="187"/>
      <c r="BU553" s="188"/>
      <c r="BV553" s="189"/>
      <c r="BW553" s="185"/>
      <c r="BX553"/>
      <c r="BZ553"/>
    </row>
    <row r="554" spans="2:78" ht="18.75">
      <c r="B554" s="363" t="s">
        <v>958</v>
      </c>
      <c r="C554" s="364">
        <v>26434293000109</v>
      </c>
      <c r="D554" s="365" t="s">
        <v>11</v>
      </c>
      <c r="E554" s="365" t="s">
        <v>620</v>
      </c>
      <c r="F554" s="365" t="s">
        <v>663</v>
      </c>
      <c r="G554" s="366" t="s">
        <v>738</v>
      </c>
      <c r="H554" s="366" t="s">
        <v>34</v>
      </c>
      <c r="I554" s="366" t="s">
        <v>1304</v>
      </c>
      <c r="J554" s="366" t="s">
        <v>608</v>
      </c>
      <c r="K554" s="367" t="s">
        <v>48</v>
      </c>
      <c r="L554" s="368" t="s">
        <v>1421</v>
      </c>
      <c r="M554" s="368" t="s">
        <v>34</v>
      </c>
      <c r="N554" s="367">
        <v>436070</v>
      </c>
      <c r="O554" s="367" t="s">
        <v>1321</v>
      </c>
      <c r="P554" s="371">
        <v>42761</v>
      </c>
      <c r="Q554" s="372">
        <v>42.223275999999998</v>
      </c>
      <c r="R554" s="372">
        <v>55.17036624206348</v>
      </c>
      <c r="S554" s="367">
        <v>1</v>
      </c>
      <c r="T554" s="369">
        <v>9.7464608153828403E-2</v>
      </c>
      <c r="U554" s="369">
        <v>1.0259663613777796</v>
      </c>
      <c r="V554" s="369">
        <v>0.10961035445124478</v>
      </c>
      <c r="W554" s="369">
        <v>0.97638178324127456</v>
      </c>
      <c r="X554" s="369">
        <v>0.16536558401537449</v>
      </c>
      <c r="Y554" s="369">
        <v>1.1212451849726293</v>
      </c>
      <c r="Z554" s="369">
        <v>0.13225481975482123</v>
      </c>
      <c r="AA554" s="369">
        <v>0.71146117241769302</v>
      </c>
      <c r="AB554" s="369">
        <v>3.8459135545191691E-3</v>
      </c>
      <c r="AC554" s="373">
        <v>-0.6894130499350456</v>
      </c>
      <c r="AD554" s="555">
        <v>25682025000143</v>
      </c>
      <c r="AE554" s="370" t="s">
        <v>1980</v>
      </c>
      <c r="AF554" s="370" t="s">
        <v>1795</v>
      </c>
      <c r="AG554" s="374" t="s">
        <v>1445</v>
      </c>
      <c r="AH554" s="374" t="s">
        <v>1802</v>
      </c>
      <c r="AI554" s="374">
        <v>1000</v>
      </c>
      <c r="AJ554" s="374">
        <v>500</v>
      </c>
      <c r="AK554" s="374">
        <v>1000</v>
      </c>
      <c r="AL554" s="691">
        <v>0.45</v>
      </c>
      <c r="AM554" s="691">
        <v>0</v>
      </c>
      <c r="AN554" s="369" t="s">
        <v>1803</v>
      </c>
      <c r="AO554" s="367" t="s">
        <v>1324</v>
      </c>
      <c r="AP554" s="370" t="s">
        <v>1804</v>
      </c>
      <c r="AQ554" s="376" t="s">
        <v>669</v>
      </c>
      <c r="AR554" s="369">
        <v>1.3500000000000001E-3</v>
      </c>
      <c r="AS554" s="369">
        <v>1.3500000000000001E-3</v>
      </c>
      <c r="AT554" s="369" t="s">
        <v>1421</v>
      </c>
      <c r="AW554" s="198"/>
      <c r="AX554" s="198"/>
      <c r="AY554" s="184"/>
      <c r="AZ554" s="184"/>
      <c r="BA554" s="184"/>
      <c r="BB554" s="186"/>
      <c r="BC554" s="184"/>
      <c r="BD554" s="184"/>
      <c r="BE554" s="184"/>
      <c r="BF554" s="184"/>
      <c r="BG554" s="186"/>
      <c r="BH554" s="186"/>
      <c r="BI554" s="199"/>
      <c r="BJ554" s="199"/>
      <c r="BK554" s="199"/>
      <c r="BL554" s="218"/>
      <c r="BM554" s="186"/>
      <c r="BN554" s="186"/>
      <c r="BO554" s="186"/>
      <c r="BP554" s="186"/>
      <c r="BQ554" s="186"/>
      <c r="BR554" s="186"/>
      <c r="BS554" s="186"/>
      <c r="BT554" s="187"/>
      <c r="BU554" s="188"/>
      <c r="BV554" s="189"/>
      <c r="BW554" s="185"/>
      <c r="BX554"/>
      <c r="BZ554"/>
    </row>
    <row r="555" spans="2:78" ht="18.75">
      <c r="B555" s="363" t="s">
        <v>1731</v>
      </c>
      <c r="C555" s="364">
        <v>27036105000157</v>
      </c>
      <c r="D555" s="365" t="s">
        <v>11</v>
      </c>
      <c r="E555" s="365" t="s">
        <v>620</v>
      </c>
      <c r="F555" s="365" t="s">
        <v>672</v>
      </c>
      <c r="G555" s="366" t="s">
        <v>738</v>
      </c>
      <c r="H555" s="366" t="s">
        <v>34</v>
      </c>
      <c r="I555" s="366" t="s">
        <v>1304</v>
      </c>
      <c r="J555" s="366" t="s">
        <v>608</v>
      </c>
      <c r="K555" s="367" t="s">
        <v>48</v>
      </c>
      <c r="L555" s="368" t="s">
        <v>1421</v>
      </c>
      <c r="M555" s="368" t="s">
        <v>1421</v>
      </c>
      <c r="N555" s="367">
        <v>436410</v>
      </c>
      <c r="O555" s="367" t="s">
        <v>1324</v>
      </c>
      <c r="P555" s="371">
        <v>42783</v>
      </c>
      <c r="Q555" s="372">
        <v>4.7444249999999997</v>
      </c>
      <c r="R555" s="372">
        <v>6.6602621111111135</v>
      </c>
      <c r="S555" s="367">
        <v>0</v>
      </c>
      <c r="T555" s="369">
        <v>9.3578412937194377E-2</v>
      </c>
      <c r="U555" s="369">
        <v>0.98505812154039263</v>
      </c>
      <c r="V555" s="369">
        <v>0.11065524199965671</v>
      </c>
      <c r="W555" s="369">
        <v>0.98568938171509235</v>
      </c>
      <c r="X555" s="369">
        <v>0.14490502025261365</v>
      </c>
      <c r="Y555" s="369">
        <v>0.98251433152800849</v>
      </c>
      <c r="Z555" s="369">
        <v>0.16986353955643096</v>
      </c>
      <c r="AA555" s="369">
        <v>0.91377624821444003</v>
      </c>
      <c r="AB555" s="369">
        <v>1.2955385311487499E-3</v>
      </c>
      <c r="AC555" s="373">
        <v>-1.2400522303039196</v>
      </c>
      <c r="AD555" s="555">
        <v>0</v>
      </c>
      <c r="AE555" s="370" t="s">
        <v>1819</v>
      </c>
      <c r="AF555" s="370" t="s">
        <v>1816</v>
      </c>
      <c r="AG555" s="374" t="s">
        <v>1444</v>
      </c>
      <c r="AH555" s="374" t="s">
        <v>1802</v>
      </c>
      <c r="AI555" s="374">
        <v>0</v>
      </c>
      <c r="AJ555" s="374">
        <v>0</v>
      </c>
      <c r="AK555" s="374">
        <v>0</v>
      </c>
      <c r="AL555" s="691">
        <v>0</v>
      </c>
      <c r="AM555" s="691">
        <v>0</v>
      </c>
      <c r="AN555" s="369" t="s">
        <v>1817</v>
      </c>
      <c r="AO555" s="367" t="s">
        <v>1324</v>
      </c>
      <c r="AP555" s="370" t="s">
        <v>1804</v>
      </c>
      <c r="AQ555" s="376" t="s">
        <v>1798</v>
      </c>
      <c r="AR555" s="369">
        <v>0</v>
      </c>
      <c r="AS555" s="369">
        <v>0</v>
      </c>
      <c r="AT555" s="369" t="s">
        <v>1421</v>
      </c>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c r="BX555"/>
      <c r="BZ555"/>
    </row>
    <row r="556" spans="2:78" ht="18.75">
      <c r="B556" s="363" t="s">
        <v>308</v>
      </c>
      <c r="C556" s="364">
        <v>26218614000138</v>
      </c>
      <c r="D556" s="365" t="s">
        <v>14</v>
      </c>
      <c r="E556" s="365" t="s">
        <v>607</v>
      </c>
      <c r="F556" s="365" t="s">
        <v>1421</v>
      </c>
      <c r="G556" s="366" t="s">
        <v>1421</v>
      </c>
      <c r="H556" s="366" t="s">
        <v>34</v>
      </c>
      <c r="I556" s="366" t="s">
        <v>34</v>
      </c>
      <c r="J556" s="366" t="s">
        <v>608</v>
      </c>
      <c r="K556" s="367" t="s">
        <v>48</v>
      </c>
      <c r="L556" s="368" t="s">
        <v>1421</v>
      </c>
      <c r="M556" s="368" t="s">
        <v>34</v>
      </c>
      <c r="N556" s="367">
        <v>436607</v>
      </c>
      <c r="O556" s="367" t="s">
        <v>1321</v>
      </c>
      <c r="P556" s="371">
        <v>42778</v>
      </c>
      <c r="Q556" s="372">
        <v>88.212963000000002</v>
      </c>
      <c r="R556" s="372">
        <v>112.35405645019924</v>
      </c>
      <c r="S556" s="367">
        <v>2</v>
      </c>
      <c r="T556" s="369">
        <v>1.6707010426796121E-2</v>
      </c>
      <c r="U556" s="369">
        <v>0.17586723039020752</v>
      </c>
      <c r="V556" s="369">
        <v>-0.16692465250662458</v>
      </c>
      <c r="W556" s="369">
        <v>-1.4869232993297496</v>
      </c>
      <c r="X556" s="369">
        <v>-0.11503430683233939</v>
      </c>
      <c r="Y556" s="369">
        <v>-0.77997887777200847</v>
      </c>
      <c r="Z556" s="369">
        <v>-8.7641272456974728E-2</v>
      </c>
      <c r="AA556" s="369">
        <v>-0.47146381939055704</v>
      </c>
      <c r="AB556" s="369">
        <v>0.27055195904302265</v>
      </c>
      <c r="AC556" s="373">
        <v>-1.0319142797516438</v>
      </c>
      <c r="AD556" s="555">
        <v>39150853000145</v>
      </c>
      <c r="AE556" s="370" t="s">
        <v>1936</v>
      </c>
      <c r="AF556" s="370" t="s">
        <v>1839</v>
      </c>
      <c r="AG556" s="374" t="s">
        <v>59</v>
      </c>
      <c r="AH556" s="374" t="s">
        <v>1802</v>
      </c>
      <c r="AI556" s="374">
        <v>25000</v>
      </c>
      <c r="AJ556" s="374">
        <v>1000</v>
      </c>
      <c r="AK556" s="374">
        <v>1000</v>
      </c>
      <c r="AL556" s="691">
        <v>0</v>
      </c>
      <c r="AM556" s="691">
        <v>0</v>
      </c>
      <c r="AN556" s="369" t="s">
        <v>666</v>
      </c>
      <c r="AO556" s="367" t="s">
        <v>1324</v>
      </c>
      <c r="AP556" s="370" t="s">
        <v>1799</v>
      </c>
      <c r="AQ556" s="376" t="s">
        <v>665</v>
      </c>
      <c r="AR556" s="369">
        <v>5.3333333333333297E-3</v>
      </c>
      <c r="AS556" s="369">
        <v>5.3333333333333297E-3</v>
      </c>
      <c r="AT556" s="369" t="s">
        <v>1421</v>
      </c>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c r="BX556"/>
      <c r="BZ556"/>
    </row>
    <row r="557" spans="2:78" ht="18.75">
      <c r="B557" s="363" t="s">
        <v>427</v>
      </c>
      <c r="C557" s="364">
        <v>23243536000133</v>
      </c>
      <c r="D557" s="365" t="s">
        <v>14</v>
      </c>
      <c r="E557" s="365" t="s">
        <v>614</v>
      </c>
      <c r="F557" s="365" t="s">
        <v>1421</v>
      </c>
      <c r="G557" s="366" t="s">
        <v>1421</v>
      </c>
      <c r="H557" s="366" t="s">
        <v>1338</v>
      </c>
      <c r="I557" s="366" t="s">
        <v>34</v>
      </c>
      <c r="J557" s="366" t="s">
        <v>608</v>
      </c>
      <c r="K557" s="367" t="s">
        <v>48</v>
      </c>
      <c r="L557" s="368" t="s">
        <v>1421</v>
      </c>
      <c r="M557" s="368" t="s">
        <v>34</v>
      </c>
      <c r="N557" s="367">
        <v>436615</v>
      </c>
      <c r="O557" s="367" t="s">
        <v>1321</v>
      </c>
      <c r="P557" s="371">
        <v>42789</v>
      </c>
      <c r="Q557" s="372">
        <v>188.772479</v>
      </c>
      <c r="R557" s="372">
        <v>246.74183940079331</v>
      </c>
      <c r="S557" s="367">
        <v>2</v>
      </c>
      <c r="T557" s="369">
        <v>-7.7308894950435914E-2</v>
      </c>
      <c r="U557" s="369">
        <v>-0.81379617849846342</v>
      </c>
      <c r="V557" s="369">
        <v>-0.21806543930846434</v>
      </c>
      <c r="W557" s="369">
        <v>-1.9424727121924965</v>
      </c>
      <c r="X557" s="369">
        <v>-0.14555532555096395</v>
      </c>
      <c r="Y557" s="369">
        <v>-0.98692366306382351</v>
      </c>
      <c r="Z557" s="369">
        <v>-0.11941929421326081</v>
      </c>
      <c r="AA557" s="369">
        <v>-0.64241281510772874</v>
      </c>
      <c r="AB557" s="369">
        <v>0.25763342518035598</v>
      </c>
      <c r="AC557" s="373">
        <v>-1.2821597838940018</v>
      </c>
      <c r="AD557" s="555">
        <v>16929553000163</v>
      </c>
      <c r="AE557" s="370" t="s">
        <v>1821</v>
      </c>
      <c r="AF557" s="370" t="s">
        <v>1795</v>
      </c>
      <c r="AG557" s="374" t="s">
        <v>1445</v>
      </c>
      <c r="AH557" s="374" t="s">
        <v>1802</v>
      </c>
      <c r="AI557" s="374">
        <v>10000</v>
      </c>
      <c r="AJ557" s="374">
        <v>5000</v>
      </c>
      <c r="AK557" s="374">
        <v>10000</v>
      </c>
      <c r="AL557" s="691">
        <v>2</v>
      </c>
      <c r="AM557" s="691">
        <v>20</v>
      </c>
      <c r="AN557" s="369" t="s">
        <v>666</v>
      </c>
      <c r="AO557" s="367" t="s">
        <v>1324</v>
      </c>
      <c r="AP557" s="370" t="s">
        <v>1799</v>
      </c>
      <c r="AQ557" s="376" t="s">
        <v>659</v>
      </c>
      <c r="AR557" s="369">
        <v>5.0000000000000001E-3</v>
      </c>
      <c r="AS557" s="369">
        <v>5.0000000000000001E-3</v>
      </c>
      <c r="AT557" s="369" t="s">
        <v>1421</v>
      </c>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c r="BX557"/>
      <c r="BZ557"/>
    </row>
    <row r="558" spans="2:78" ht="18.75">
      <c r="B558" s="363" t="s">
        <v>1038</v>
      </c>
      <c r="C558" s="364">
        <v>26768800000140</v>
      </c>
      <c r="D558" s="365" t="s">
        <v>14</v>
      </c>
      <c r="E558" s="365" t="s">
        <v>607</v>
      </c>
      <c r="F558" s="365" t="s">
        <v>1421</v>
      </c>
      <c r="G558" s="366" t="s">
        <v>1421</v>
      </c>
      <c r="H558" s="366" t="s">
        <v>34</v>
      </c>
      <c r="I558" s="366" t="s">
        <v>34</v>
      </c>
      <c r="J558" s="366" t="s">
        <v>608</v>
      </c>
      <c r="K558" s="367" t="s">
        <v>48</v>
      </c>
      <c r="L558" s="368" t="s">
        <v>1421</v>
      </c>
      <c r="M558" s="368" t="s">
        <v>34</v>
      </c>
      <c r="N558" s="367">
        <v>436747</v>
      </c>
      <c r="O558" s="367" t="s">
        <v>1321</v>
      </c>
      <c r="P558" s="371">
        <v>42809</v>
      </c>
      <c r="Q558" s="372">
        <v>498.76973500000003</v>
      </c>
      <c r="R558" s="372">
        <v>601.21835464285721</v>
      </c>
      <c r="S558" s="367">
        <v>3</v>
      </c>
      <c r="T558" s="369">
        <v>4.4636004142438512E-2</v>
      </c>
      <c r="U558" s="369">
        <v>0.46986326240785597</v>
      </c>
      <c r="V558" s="369">
        <v>-0.1082169205604524</v>
      </c>
      <c r="W558" s="369">
        <v>-0.96396942061429425</v>
      </c>
      <c r="X558" s="369">
        <v>-9.7152983187066111E-2</v>
      </c>
      <c r="Y558" s="369">
        <v>-0.65873630993312948</v>
      </c>
      <c r="Z558" s="369">
        <v>-0.13274235194011319</v>
      </c>
      <c r="AA558" s="369">
        <v>-0.71408383842549672</v>
      </c>
      <c r="AB558" s="369">
        <v>0.25051807004992288</v>
      </c>
      <c r="AC558" s="373">
        <v>-0.88009099687367098</v>
      </c>
      <c r="AD558" s="555">
        <v>10346018000101</v>
      </c>
      <c r="AE558" s="370" t="s">
        <v>1885</v>
      </c>
      <c r="AF558" s="370" t="s">
        <v>1795</v>
      </c>
      <c r="AG558" s="374" t="s">
        <v>1445</v>
      </c>
      <c r="AH558" s="374" t="s">
        <v>1802</v>
      </c>
      <c r="AI558" s="374">
        <v>1000</v>
      </c>
      <c r="AJ558" s="374">
        <v>1000</v>
      </c>
      <c r="AK558" s="374">
        <v>100</v>
      </c>
      <c r="AL558" s="691">
        <v>2</v>
      </c>
      <c r="AM558" s="691">
        <v>20</v>
      </c>
      <c r="AN558" s="369" t="s">
        <v>1817</v>
      </c>
      <c r="AO558" s="367" t="s">
        <v>1324</v>
      </c>
      <c r="AP558" s="370" t="s">
        <v>1799</v>
      </c>
      <c r="AQ558" s="376" t="s">
        <v>659</v>
      </c>
      <c r="AR558" s="369">
        <v>5.0000000000000001E-3</v>
      </c>
      <c r="AS558" s="369">
        <v>5.0000000000000001E-3</v>
      </c>
      <c r="AT558" s="369" t="s">
        <v>1421</v>
      </c>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c r="BX558"/>
      <c r="BZ558"/>
    </row>
    <row r="559" spans="2:78" ht="18.75">
      <c r="B559" s="363" t="s">
        <v>1670</v>
      </c>
      <c r="C559" s="364">
        <v>27146944000128</v>
      </c>
      <c r="D559" s="365" t="s">
        <v>13</v>
      </c>
      <c r="E559" s="365" t="s">
        <v>615</v>
      </c>
      <c r="F559" s="365" t="s">
        <v>619</v>
      </c>
      <c r="G559" s="366" t="s">
        <v>34</v>
      </c>
      <c r="H559" s="366" t="s">
        <v>1337</v>
      </c>
      <c r="I559" s="366" t="s">
        <v>34</v>
      </c>
      <c r="J559" s="366" t="s">
        <v>611</v>
      </c>
      <c r="K559" s="367" t="s">
        <v>48</v>
      </c>
      <c r="L559" s="368" t="s">
        <v>1421</v>
      </c>
      <c r="M559" s="368" t="s">
        <v>1421</v>
      </c>
      <c r="N559" s="367">
        <v>437190</v>
      </c>
      <c r="O559" s="367" t="s">
        <v>1321</v>
      </c>
      <c r="P559" s="371">
        <v>42824</v>
      </c>
      <c r="Q559" s="372">
        <v>348.06481400000001</v>
      </c>
      <c r="R559" s="372">
        <v>268.76456612903223</v>
      </c>
      <c r="S559" s="367">
        <v>1</v>
      </c>
      <c r="T559" s="369">
        <v>0.13624236243361132</v>
      </c>
      <c r="U559" s="369">
        <v>1.4341624462380227</v>
      </c>
      <c r="V559" s="369">
        <v>0.13910065976267227</v>
      </c>
      <c r="W559" s="369">
        <v>1.2390740902998092</v>
      </c>
      <c r="X559" s="369">
        <v>0.29752969442874688</v>
      </c>
      <c r="Y559" s="369">
        <v>2.0173710222170178</v>
      </c>
      <c r="Z559" s="369">
        <v>0.27091983658976959</v>
      </c>
      <c r="AA559" s="369">
        <v>1.4574058240651815</v>
      </c>
      <c r="AB559" s="369">
        <v>3.8581558852751462E-2</v>
      </c>
      <c r="AC559" s="373">
        <v>0.69564017411665235</v>
      </c>
      <c r="AD559" s="555">
        <v>13396543000111</v>
      </c>
      <c r="AE559" s="370" t="s">
        <v>1889</v>
      </c>
      <c r="AF559" s="370" t="s">
        <v>1890</v>
      </c>
      <c r="AG559" s="374" t="s">
        <v>1448</v>
      </c>
      <c r="AH559" s="374" t="s">
        <v>1802</v>
      </c>
      <c r="AI559" s="374">
        <v>1000</v>
      </c>
      <c r="AJ559" s="374">
        <v>100</v>
      </c>
      <c r="AK559" s="374">
        <v>1000</v>
      </c>
      <c r="AL559" s="691">
        <v>2.2000000000000002</v>
      </c>
      <c r="AM559" s="691">
        <v>0</v>
      </c>
      <c r="AN559" s="369" t="s">
        <v>1803</v>
      </c>
      <c r="AO559" s="367" t="s">
        <v>1324</v>
      </c>
      <c r="AP559" s="370" t="s">
        <v>1818</v>
      </c>
      <c r="AQ559" s="376" t="s">
        <v>1798</v>
      </c>
      <c r="AR559" s="369">
        <v>0</v>
      </c>
      <c r="AS559" s="369">
        <v>0</v>
      </c>
      <c r="AT559" s="369" t="s">
        <v>1421</v>
      </c>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c r="BX559"/>
      <c r="BZ559"/>
    </row>
    <row r="560" spans="2:78" ht="18.75">
      <c r="B560" s="363" t="s">
        <v>109</v>
      </c>
      <c r="C560" s="364">
        <v>26323079000185</v>
      </c>
      <c r="D560" s="365" t="s">
        <v>13</v>
      </c>
      <c r="E560" s="365" t="s">
        <v>615</v>
      </c>
      <c r="F560" s="365" t="s">
        <v>619</v>
      </c>
      <c r="G560" s="366" t="s">
        <v>34</v>
      </c>
      <c r="H560" s="366" t="s">
        <v>865</v>
      </c>
      <c r="I560" s="366" t="s">
        <v>34</v>
      </c>
      <c r="J560" s="366" t="s">
        <v>1421</v>
      </c>
      <c r="K560" s="367" t="s">
        <v>48</v>
      </c>
      <c r="L560" s="368" t="s">
        <v>1421</v>
      </c>
      <c r="M560" s="368" t="s">
        <v>34</v>
      </c>
      <c r="N560" s="367">
        <v>437468</v>
      </c>
      <c r="O560" s="367" t="s">
        <v>1321</v>
      </c>
      <c r="P560" s="371">
        <v>42792</v>
      </c>
      <c r="Q560" s="372">
        <v>310.38605999999999</v>
      </c>
      <c r="R560" s="372">
        <v>285.73710975396818</v>
      </c>
      <c r="S560" s="367">
        <v>1</v>
      </c>
      <c r="T560" s="369">
        <v>0.166881030265847</v>
      </c>
      <c r="U560" s="369">
        <v>1.7566820064017346</v>
      </c>
      <c r="V560" s="369">
        <v>0.1629847263514137</v>
      </c>
      <c r="W560" s="369">
        <v>1.45182741678724</v>
      </c>
      <c r="X560" s="369">
        <v>0.15571273449112466</v>
      </c>
      <c r="Y560" s="369">
        <v>1.0557949819284203</v>
      </c>
      <c r="Z560" s="369">
        <v>0.20276504229943004</v>
      </c>
      <c r="AA560" s="369">
        <v>1.0907689790595838</v>
      </c>
      <c r="AB560" s="369">
        <v>6.1477525058205085E-2</v>
      </c>
      <c r="AC560" s="373">
        <v>0.82506491370201307</v>
      </c>
      <c r="AD560" s="555">
        <v>0</v>
      </c>
      <c r="AE560" s="370" t="s">
        <v>1961</v>
      </c>
      <c r="AF560" s="370" t="s">
        <v>1795</v>
      </c>
      <c r="AG560" s="374" t="s">
        <v>1445</v>
      </c>
      <c r="AH560" s="374" t="s">
        <v>1802</v>
      </c>
      <c r="AI560" s="374">
        <v>1000</v>
      </c>
      <c r="AJ560" s="374">
        <v>500</v>
      </c>
      <c r="AK560" s="374">
        <v>500</v>
      </c>
      <c r="AL560" s="691">
        <v>2.5</v>
      </c>
      <c r="AM560" s="691">
        <v>20</v>
      </c>
      <c r="AN560" s="369" t="s">
        <v>1803</v>
      </c>
      <c r="AO560" s="367" t="s">
        <v>1324</v>
      </c>
      <c r="AP560" s="370" t="s">
        <v>1818</v>
      </c>
      <c r="AQ560" s="376" t="s">
        <v>664</v>
      </c>
      <c r="AR560" s="369">
        <v>5.4000000000000003E-3</v>
      </c>
      <c r="AS560" s="369">
        <v>5.4000000000000003E-3</v>
      </c>
      <c r="AT560" s="369" t="s">
        <v>1421</v>
      </c>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c r="BX560"/>
      <c r="BZ560"/>
    </row>
    <row r="561" spans="2:78" ht="18.75">
      <c r="B561" s="363" t="s">
        <v>977</v>
      </c>
      <c r="C561" s="364">
        <v>26822047000124</v>
      </c>
      <c r="D561" s="365" t="s">
        <v>13</v>
      </c>
      <c r="E561" s="365" t="s">
        <v>615</v>
      </c>
      <c r="F561" s="365" t="s">
        <v>619</v>
      </c>
      <c r="G561" s="366" t="s">
        <v>34</v>
      </c>
      <c r="H561" s="366" t="s">
        <v>865</v>
      </c>
      <c r="I561" s="366" t="s">
        <v>34</v>
      </c>
      <c r="J561" s="366" t="s">
        <v>611</v>
      </c>
      <c r="K561" s="367" t="s">
        <v>48</v>
      </c>
      <c r="L561" s="368" t="s">
        <v>1421</v>
      </c>
      <c r="M561" s="368" t="s">
        <v>34</v>
      </c>
      <c r="N561" s="367">
        <v>438091</v>
      </c>
      <c r="O561" s="367" t="s">
        <v>1324</v>
      </c>
      <c r="P561" s="371">
        <v>42838</v>
      </c>
      <c r="Q561" s="372">
        <v>466592100</v>
      </c>
      <c r="R561" s="372">
        <v>8930088.1439203359</v>
      </c>
      <c r="S561" s="367">
        <v>1</v>
      </c>
      <c r="T561" s="369">
        <v>0.19786119575888561</v>
      </c>
      <c r="U561" s="369">
        <v>2.0827963597843349</v>
      </c>
      <c r="V561" s="369">
        <v>0.22053165473135938</v>
      </c>
      <c r="W561" s="369">
        <v>1.9644411459642757</v>
      </c>
      <c r="X561" s="369">
        <v>0.34266394491672258</v>
      </c>
      <c r="Y561" s="369">
        <v>2.3233993976998284</v>
      </c>
      <c r="Z561" s="369">
        <v>0.55099711967145226</v>
      </c>
      <c r="AA561" s="369">
        <v>2.9640738801576481</v>
      </c>
      <c r="AB561" s="369">
        <v>6.2386213409150355E-2</v>
      </c>
      <c r="AC561" s="373">
        <v>1.735477621900783</v>
      </c>
      <c r="AD561" s="555">
        <v>0</v>
      </c>
      <c r="AE561" s="370" t="s">
        <v>1872</v>
      </c>
      <c r="AF561" s="370" t="s">
        <v>1816</v>
      </c>
      <c r="AG561" s="374" t="s">
        <v>1444</v>
      </c>
      <c r="AH561" s="374" t="s">
        <v>1802</v>
      </c>
      <c r="AI561" s="374">
        <v>5000</v>
      </c>
      <c r="AJ561" s="374">
        <v>1000</v>
      </c>
      <c r="AK561" s="374">
        <v>5000</v>
      </c>
      <c r="AL561" s="691">
        <v>0</v>
      </c>
      <c r="AM561" s="691">
        <v>0</v>
      </c>
      <c r="AN561" s="369" t="s">
        <v>1798</v>
      </c>
      <c r="AO561" s="367" t="s">
        <v>1324</v>
      </c>
      <c r="AP561" s="370" t="s">
        <v>1818</v>
      </c>
      <c r="AQ561" s="376" t="s">
        <v>664</v>
      </c>
      <c r="AR561" s="369">
        <v>4.8999999999999998E-3</v>
      </c>
      <c r="AS561" s="369">
        <v>4.8999999999999998E-3</v>
      </c>
      <c r="AT561" s="369" t="s">
        <v>1421</v>
      </c>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c r="BX561"/>
      <c r="BZ561"/>
    </row>
    <row r="562" spans="2:78" ht="18.75">
      <c r="B562" s="363" t="s">
        <v>330</v>
      </c>
      <c r="C562" s="364">
        <v>26344639000188</v>
      </c>
      <c r="D562" s="365" t="s">
        <v>13</v>
      </c>
      <c r="E562" s="365" t="s">
        <v>616</v>
      </c>
      <c r="F562" s="365" t="s">
        <v>610</v>
      </c>
      <c r="G562" s="366" t="s">
        <v>34</v>
      </c>
      <c r="H562" s="366" t="s">
        <v>1337</v>
      </c>
      <c r="I562" s="366" t="s">
        <v>34</v>
      </c>
      <c r="J562" s="366" t="s">
        <v>1421</v>
      </c>
      <c r="K562" s="367" t="s">
        <v>48</v>
      </c>
      <c r="L562" s="368" t="s">
        <v>1421</v>
      </c>
      <c r="M562" s="368" t="s">
        <v>1418</v>
      </c>
      <c r="N562" s="367">
        <v>438448</v>
      </c>
      <c r="O562" s="367" t="s">
        <v>1324</v>
      </c>
      <c r="P562" s="371">
        <v>42834</v>
      </c>
      <c r="Q562" s="372">
        <v>13.133922</v>
      </c>
      <c r="R562" s="372">
        <v>29.27687061354581</v>
      </c>
      <c r="S562" s="367">
        <v>1</v>
      </c>
      <c r="T562" s="369">
        <v>5.5283860296045928E-2</v>
      </c>
      <c r="U562" s="369">
        <v>0.58194848432911694</v>
      </c>
      <c r="V562" s="369">
        <v>7.2888081422945783E-2</v>
      </c>
      <c r="W562" s="369">
        <v>0.64926890596295139</v>
      </c>
      <c r="X562" s="369">
        <v>0.10563882135066116</v>
      </c>
      <c r="Y562" s="369">
        <v>0.71627370647208111</v>
      </c>
      <c r="Z562" s="369">
        <v>0.17809717394529323</v>
      </c>
      <c r="AA562" s="369">
        <v>0.95806885839241462</v>
      </c>
      <c r="AB562" s="369">
        <v>4.4535402555316135E-2</v>
      </c>
      <c r="AC562" s="373">
        <v>-0.88409880146029141</v>
      </c>
      <c r="AD562" s="555">
        <v>28078762000120</v>
      </c>
      <c r="AE562" s="370" t="s">
        <v>2008</v>
      </c>
      <c r="AF562" s="370" t="s">
        <v>1816</v>
      </c>
      <c r="AG562" s="374" t="s">
        <v>1444</v>
      </c>
      <c r="AH562" s="374" t="s">
        <v>1802</v>
      </c>
      <c r="AI562" s="374">
        <v>50000</v>
      </c>
      <c r="AJ562" s="374">
        <v>10000</v>
      </c>
      <c r="AK562" s="374">
        <v>50000</v>
      </c>
      <c r="AL562" s="691">
        <v>0.9</v>
      </c>
      <c r="AM562" s="691">
        <v>20</v>
      </c>
      <c r="AN562" s="369" t="s">
        <v>1817</v>
      </c>
      <c r="AO562" s="367" t="s">
        <v>1324</v>
      </c>
      <c r="AP562" s="370" t="s">
        <v>1818</v>
      </c>
      <c r="AQ562" s="376" t="s">
        <v>664</v>
      </c>
      <c r="AR562" s="369">
        <v>0</v>
      </c>
      <c r="AS562" s="369">
        <v>0</v>
      </c>
      <c r="AT562" s="369" t="s">
        <v>1421</v>
      </c>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c r="BX562"/>
      <c r="BZ562"/>
    </row>
    <row r="563" spans="2:78" ht="18.75">
      <c r="B563" s="363" t="s">
        <v>1195</v>
      </c>
      <c r="C563" s="364">
        <v>26773148000152</v>
      </c>
      <c r="D563" s="365" t="s">
        <v>11</v>
      </c>
      <c r="E563" s="365" t="s">
        <v>620</v>
      </c>
      <c r="F563" s="365" t="s">
        <v>663</v>
      </c>
      <c r="G563" s="366" t="s">
        <v>738</v>
      </c>
      <c r="H563" s="366" t="s">
        <v>34</v>
      </c>
      <c r="I563" s="366" t="s">
        <v>1421</v>
      </c>
      <c r="J563" s="366" t="s">
        <v>608</v>
      </c>
      <c r="K563" s="367" t="s">
        <v>48</v>
      </c>
      <c r="L563" s="368" t="s">
        <v>1421</v>
      </c>
      <c r="M563" s="368" t="s">
        <v>34</v>
      </c>
      <c r="N563" s="367">
        <v>439282</v>
      </c>
      <c r="O563" s="367" t="s">
        <v>1321</v>
      </c>
      <c r="P563" s="371">
        <v>42851</v>
      </c>
      <c r="Q563" s="372">
        <v>315.93135000000001</v>
      </c>
      <c r="R563" s="372">
        <v>166.69174684920628</v>
      </c>
      <c r="S563" s="367">
        <v>1</v>
      </c>
      <c r="T563" s="369">
        <v>0.11213510995456266</v>
      </c>
      <c r="U563" s="369">
        <v>1.180396175822114</v>
      </c>
      <c r="V563" s="369">
        <v>0.13294838856231128</v>
      </c>
      <c r="W563" s="369">
        <v>1.1842711881865391</v>
      </c>
      <c r="X563" s="369">
        <v>0.21024555569970693</v>
      </c>
      <c r="Y563" s="369">
        <v>1.4255494478722612</v>
      </c>
      <c r="Z563" s="369">
        <v>0.25378177893154996</v>
      </c>
      <c r="AA563" s="369">
        <v>1.365212113340061</v>
      </c>
      <c r="AB563" s="369">
        <v>2.5152599729719657E-3</v>
      </c>
      <c r="AC563" s="373">
        <v>8.2244425387233999</v>
      </c>
      <c r="AD563" s="555">
        <v>24444154000130</v>
      </c>
      <c r="AE563" s="370" t="s">
        <v>1856</v>
      </c>
      <c r="AF563" s="370" t="s">
        <v>1795</v>
      </c>
      <c r="AG563" s="374" t="s">
        <v>1445</v>
      </c>
      <c r="AH563" s="374" t="s">
        <v>1796</v>
      </c>
      <c r="AI563" s="374">
        <v>1000</v>
      </c>
      <c r="AJ563" s="374">
        <v>100</v>
      </c>
      <c r="AK563" s="374">
        <v>100</v>
      </c>
      <c r="AL563" s="691">
        <v>0.8</v>
      </c>
      <c r="AM563" s="691">
        <v>20</v>
      </c>
      <c r="AN563" s="369" t="s">
        <v>1803</v>
      </c>
      <c r="AO563" s="367" t="s">
        <v>1324</v>
      </c>
      <c r="AP563" s="370" t="s">
        <v>1804</v>
      </c>
      <c r="AQ563" s="376" t="s">
        <v>11</v>
      </c>
      <c r="AR563" s="369">
        <v>1.5983333333333301E-3</v>
      </c>
      <c r="AS563" s="369">
        <v>1.5983333333333301E-3</v>
      </c>
      <c r="AT563" s="369" t="s">
        <v>1421</v>
      </c>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c r="BX563"/>
      <c r="BZ563"/>
    </row>
    <row r="564" spans="2:78" ht="18.75">
      <c r="B564" s="363" t="s">
        <v>1155</v>
      </c>
      <c r="C564" s="364">
        <v>13504068000150</v>
      </c>
      <c r="D564" s="365" t="s">
        <v>14</v>
      </c>
      <c r="E564" s="365" t="s">
        <v>607</v>
      </c>
      <c r="F564" s="365" t="s">
        <v>1421</v>
      </c>
      <c r="G564" s="366" t="s">
        <v>1421</v>
      </c>
      <c r="H564" s="366" t="s">
        <v>34</v>
      </c>
      <c r="I564" s="366" t="s">
        <v>34</v>
      </c>
      <c r="J564" s="366" t="s">
        <v>608</v>
      </c>
      <c r="K564" s="367" t="s">
        <v>48</v>
      </c>
      <c r="L564" s="368" t="s">
        <v>1421</v>
      </c>
      <c r="M564" s="368" t="s">
        <v>34</v>
      </c>
      <c r="N564" s="367">
        <v>439924</v>
      </c>
      <c r="O564" s="367" t="s">
        <v>1321</v>
      </c>
      <c r="P564" s="371">
        <v>42811</v>
      </c>
      <c r="Q564" s="372">
        <v>73.160133999999999</v>
      </c>
      <c r="R564" s="372">
        <v>70.055501551587312</v>
      </c>
      <c r="S564" s="367">
        <v>2</v>
      </c>
      <c r="T564" s="369">
        <v>-5.7297934580887722E-2</v>
      </c>
      <c r="U564" s="369">
        <v>-0.60314974399357213</v>
      </c>
      <c r="V564" s="369">
        <v>-0.17970179514255535</v>
      </c>
      <c r="W564" s="369">
        <v>-1.6007389089412241</v>
      </c>
      <c r="X564" s="369">
        <v>-6.5637865150896424E-2</v>
      </c>
      <c r="Y564" s="369">
        <v>-0.44505113134957347</v>
      </c>
      <c r="Z564" s="369">
        <v>-3.2441363498086906E-3</v>
      </c>
      <c r="AA564" s="369">
        <v>-1.7451742440816469E-2</v>
      </c>
      <c r="AB564" s="369">
        <v>0.25716241597981432</v>
      </c>
      <c r="AC564" s="373">
        <v>-1.1353275379483334</v>
      </c>
      <c r="AD564" s="555">
        <v>36327079000107</v>
      </c>
      <c r="AE564" s="370" t="s">
        <v>2028</v>
      </c>
      <c r="AF564" s="370" t="s">
        <v>1795</v>
      </c>
      <c r="AG564" s="374" t="s">
        <v>1445</v>
      </c>
      <c r="AH564" s="374" t="s">
        <v>1877</v>
      </c>
      <c r="AI564" s="374">
        <v>500</v>
      </c>
      <c r="AJ564" s="374">
        <v>100</v>
      </c>
      <c r="AK564" s="374">
        <v>500</v>
      </c>
      <c r="AL564" s="691">
        <v>1.9</v>
      </c>
      <c r="AM564" s="691">
        <v>15</v>
      </c>
      <c r="AN564" s="369" t="s">
        <v>1817</v>
      </c>
      <c r="AO564" s="367" t="s">
        <v>1324</v>
      </c>
      <c r="AP564" s="370" t="s">
        <v>1799</v>
      </c>
      <c r="AQ564" s="376" t="s">
        <v>659</v>
      </c>
      <c r="AR564" s="369">
        <v>4.7999999999999996E-3</v>
      </c>
      <c r="AS564" s="369">
        <v>4.7999999999999996E-3</v>
      </c>
      <c r="AT564" s="369" t="s">
        <v>1421</v>
      </c>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c r="BX564"/>
      <c r="BZ564"/>
    </row>
    <row r="565" spans="2:78" ht="18.75">
      <c r="B565" s="363" t="s">
        <v>1156</v>
      </c>
      <c r="C565" s="364">
        <v>27250923000158</v>
      </c>
      <c r="D565" s="365" t="s">
        <v>14</v>
      </c>
      <c r="E565" s="365" t="s">
        <v>607</v>
      </c>
      <c r="F565" s="365" t="s">
        <v>1421</v>
      </c>
      <c r="G565" s="366" t="s">
        <v>1421</v>
      </c>
      <c r="H565" s="366" t="s">
        <v>34</v>
      </c>
      <c r="I565" s="366" t="s">
        <v>34</v>
      </c>
      <c r="J565" s="366" t="s">
        <v>608</v>
      </c>
      <c r="K565" s="367" t="s">
        <v>48</v>
      </c>
      <c r="L565" s="368" t="s">
        <v>1421</v>
      </c>
      <c r="M565" s="368" t="s">
        <v>34</v>
      </c>
      <c r="N565" s="367">
        <v>440582</v>
      </c>
      <c r="O565" s="367" t="s">
        <v>1321</v>
      </c>
      <c r="P565" s="371">
        <v>42880</v>
      </c>
      <c r="Q565" s="372">
        <v>52.005617999999998</v>
      </c>
      <c r="R565" s="372">
        <v>63.244133190476184</v>
      </c>
      <c r="S565" s="367">
        <v>2</v>
      </c>
      <c r="T565" s="369">
        <v>-6.5443222731354722E-2</v>
      </c>
      <c r="U565" s="369">
        <v>-0.68889155124445278</v>
      </c>
      <c r="V565" s="369">
        <v>-0.18841559991779711</v>
      </c>
      <c r="W565" s="369">
        <v>-1.6783593152236549</v>
      </c>
      <c r="X565" s="369">
        <v>-6.7485129770181618E-2</v>
      </c>
      <c r="Y565" s="369">
        <v>-0.4575763286091874</v>
      </c>
      <c r="Z565" s="369">
        <v>8.4832833749975745E-2</v>
      </c>
      <c r="AA565" s="369">
        <v>0.45635590045914215</v>
      </c>
      <c r="AB565" s="369">
        <v>0.25771241947153589</v>
      </c>
      <c r="AC565" s="373">
        <v>-1.1667166758164678</v>
      </c>
      <c r="AD565" s="555">
        <v>0</v>
      </c>
      <c r="AE565" s="370" t="s">
        <v>1855</v>
      </c>
      <c r="AF565" s="370" t="s">
        <v>1841</v>
      </c>
      <c r="AG565" s="374" t="s">
        <v>719</v>
      </c>
      <c r="AH565" s="374" t="s">
        <v>1802</v>
      </c>
      <c r="AI565" s="374">
        <v>5000</v>
      </c>
      <c r="AJ565" s="374">
        <v>1000</v>
      </c>
      <c r="AK565" s="374">
        <v>5000</v>
      </c>
      <c r="AL565" s="691">
        <v>2</v>
      </c>
      <c r="AM565" s="691">
        <v>20</v>
      </c>
      <c r="AN565" s="369" t="s">
        <v>666</v>
      </c>
      <c r="AO565" s="367" t="s">
        <v>1324</v>
      </c>
      <c r="AP565" s="370" t="s">
        <v>1799</v>
      </c>
      <c r="AQ565" s="376" t="s">
        <v>659</v>
      </c>
      <c r="AR565" s="369">
        <v>6.0000000000000001E-3</v>
      </c>
      <c r="AS565" s="369">
        <v>6.0000000000000001E-3</v>
      </c>
      <c r="AT565" s="369" t="s">
        <v>1421</v>
      </c>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c r="BX565"/>
      <c r="BZ565"/>
    </row>
    <row r="566" spans="2:78" ht="18.75">
      <c r="B566" s="363" t="s">
        <v>1206</v>
      </c>
      <c r="C566" s="364">
        <v>22759995000101</v>
      </c>
      <c r="D566" s="365" t="s">
        <v>11</v>
      </c>
      <c r="E566" s="365" t="s">
        <v>621</v>
      </c>
      <c r="F566" s="365" t="s">
        <v>692</v>
      </c>
      <c r="G566" s="366" t="s">
        <v>738</v>
      </c>
      <c r="H566" s="366" t="s">
        <v>34</v>
      </c>
      <c r="I566" s="366" t="s">
        <v>1421</v>
      </c>
      <c r="J566" s="366" t="s">
        <v>608</v>
      </c>
      <c r="K566" s="367" t="s">
        <v>48</v>
      </c>
      <c r="L566" s="368" t="s">
        <v>1421</v>
      </c>
      <c r="M566" s="368" t="s">
        <v>34</v>
      </c>
      <c r="N566" s="367">
        <v>440779</v>
      </c>
      <c r="O566" s="367" t="s">
        <v>1321</v>
      </c>
      <c r="P566" s="371">
        <v>42867</v>
      </c>
      <c r="Q566" s="372">
        <v>64.161589000000006</v>
      </c>
      <c r="R566" s="372">
        <v>65.807484630952374</v>
      </c>
      <c r="S566" s="367">
        <v>1</v>
      </c>
      <c r="T566" s="369">
        <v>6.1491790292977022E-2</v>
      </c>
      <c r="U566" s="369">
        <v>0.64729658833613224</v>
      </c>
      <c r="V566" s="369">
        <v>8.4831866687990365E-2</v>
      </c>
      <c r="W566" s="369">
        <v>0.75566117532580857</v>
      </c>
      <c r="X566" s="369">
        <v>0.17790906566784903</v>
      </c>
      <c r="Y566" s="369">
        <v>1.2062950367260752</v>
      </c>
      <c r="Z566" s="369">
        <v>0.21437098759403361</v>
      </c>
      <c r="AA566" s="369">
        <v>1.1532028431835659</v>
      </c>
      <c r="AB566" s="369">
        <v>3.3509492510558667E-2</v>
      </c>
      <c r="AC566" s="373">
        <v>-0.81857135699739381</v>
      </c>
      <c r="AD566" s="555">
        <v>0</v>
      </c>
      <c r="AE566" s="370" t="s">
        <v>1831</v>
      </c>
      <c r="AF566" s="370" t="s">
        <v>1832</v>
      </c>
      <c r="AG566" s="374" t="s">
        <v>719</v>
      </c>
      <c r="AH566" s="374" t="s">
        <v>1802</v>
      </c>
      <c r="AI566" s="374">
        <v>1000</v>
      </c>
      <c r="AJ566" s="374">
        <v>1000</v>
      </c>
      <c r="AK566" s="374">
        <v>1000</v>
      </c>
      <c r="AL566" s="691">
        <v>0.8</v>
      </c>
      <c r="AM566" s="691">
        <v>0</v>
      </c>
      <c r="AN566" s="369" t="s">
        <v>1911</v>
      </c>
      <c r="AO566" s="367" t="s">
        <v>1324</v>
      </c>
      <c r="AP566" s="370" t="s">
        <v>1804</v>
      </c>
      <c r="AQ566" s="376" t="s">
        <v>675</v>
      </c>
      <c r="AR566" s="369">
        <v>3.3600000000000001E-3</v>
      </c>
      <c r="AS566" s="369">
        <v>3.3600000000000001E-3</v>
      </c>
      <c r="AT566" s="369" t="s">
        <v>1421</v>
      </c>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c r="BX566"/>
      <c r="BZ566"/>
    </row>
    <row r="567" spans="2:78" ht="18.75">
      <c r="B567" s="363" t="s">
        <v>730</v>
      </c>
      <c r="C567" s="364">
        <v>26623196000164</v>
      </c>
      <c r="D567" s="365" t="s">
        <v>14</v>
      </c>
      <c r="E567" s="365" t="s">
        <v>607</v>
      </c>
      <c r="F567" s="365" t="s">
        <v>1421</v>
      </c>
      <c r="G567" s="366" t="s">
        <v>1421</v>
      </c>
      <c r="H567" s="366" t="s">
        <v>34</v>
      </c>
      <c r="I567" s="366" t="s">
        <v>34</v>
      </c>
      <c r="J567" s="366" t="s">
        <v>608</v>
      </c>
      <c r="K567" s="367" t="s">
        <v>48</v>
      </c>
      <c r="L567" s="368" t="s">
        <v>1421</v>
      </c>
      <c r="M567" s="368" t="s">
        <v>34</v>
      </c>
      <c r="N567" s="367">
        <v>440906</v>
      </c>
      <c r="O567" s="367" t="s">
        <v>1321</v>
      </c>
      <c r="P567" s="371">
        <v>42763</v>
      </c>
      <c r="Q567" s="372">
        <v>153.44357600000001</v>
      </c>
      <c r="R567" s="372">
        <v>194.09508477419359</v>
      </c>
      <c r="S567" s="367">
        <v>2</v>
      </c>
      <c r="T567" s="369">
        <v>-5.4693737420751898E-2</v>
      </c>
      <c r="U567" s="369">
        <v>-0.57573652461779656</v>
      </c>
      <c r="V567" s="369">
        <v>-0.19190748314058992</v>
      </c>
      <c r="W567" s="369">
        <v>-1.7094641427284072</v>
      </c>
      <c r="X567" s="369">
        <v>-0.13366704606164903</v>
      </c>
      <c r="Y567" s="369">
        <v>-0.9063163455595723</v>
      </c>
      <c r="Z567" s="369">
        <v>-4.3177099397761154E-2</v>
      </c>
      <c r="AA567" s="369">
        <v>-0.23227002097975785</v>
      </c>
      <c r="AB567" s="369">
        <v>0.23254324130886639</v>
      </c>
      <c r="AC567" s="373">
        <v>-1.3080116148430281</v>
      </c>
      <c r="AD567" s="555">
        <v>16565058000112</v>
      </c>
      <c r="AE567" s="370" t="s">
        <v>1872</v>
      </c>
      <c r="AF567" s="370" t="s">
        <v>1816</v>
      </c>
      <c r="AG567" s="374" t="s">
        <v>1444</v>
      </c>
      <c r="AH567" s="374" t="s">
        <v>1796</v>
      </c>
      <c r="AI567" s="374">
        <v>5000</v>
      </c>
      <c r="AJ567" s="374">
        <v>1000</v>
      </c>
      <c r="AK567" s="374">
        <v>5000</v>
      </c>
      <c r="AL567" s="691">
        <v>0.75</v>
      </c>
      <c r="AM567" s="691">
        <v>10</v>
      </c>
      <c r="AN567" s="369" t="s">
        <v>1798</v>
      </c>
      <c r="AO567" s="367" t="s">
        <v>1324</v>
      </c>
      <c r="AP567" s="370" t="s">
        <v>1799</v>
      </c>
      <c r="AQ567" s="376" t="s">
        <v>659</v>
      </c>
      <c r="AR567" s="369">
        <v>6.0000000000000001E-3</v>
      </c>
      <c r="AS567" s="369">
        <v>6.0000000000000001E-3</v>
      </c>
      <c r="AT567" s="369" t="s">
        <v>1421</v>
      </c>
      <c r="AW567" s="198"/>
      <c r="AX567" s="198"/>
      <c r="AY567" s="184"/>
      <c r="AZ567" s="184"/>
      <c r="BA567" s="184"/>
      <c r="BB567" s="186"/>
      <c r="BC567" s="184"/>
      <c r="BD567" s="184"/>
      <c r="BE567" s="184"/>
      <c r="BF567" s="184"/>
      <c r="BG567" s="186"/>
      <c r="BH567" s="186"/>
      <c r="BI567" s="199"/>
      <c r="BJ567" s="199"/>
      <c r="BK567" s="199"/>
      <c r="BL567" s="186"/>
      <c r="BM567" s="186"/>
      <c r="BN567" s="186"/>
      <c r="BO567" s="186"/>
      <c r="BP567" s="186"/>
      <c r="BQ567" s="186"/>
      <c r="BR567" s="186"/>
      <c r="BS567" s="186"/>
      <c r="BT567" s="187"/>
      <c r="BU567" s="188"/>
      <c r="BV567" s="189"/>
      <c r="BW567" s="185"/>
      <c r="BX567"/>
      <c r="BZ567"/>
    </row>
    <row r="568" spans="2:78" ht="18.75">
      <c r="B568" s="363" t="s">
        <v>71</v>
      </c>
      <c r="C568" s="364"/>
      <c r="D568" s="365" t="s">
        <v>13</v>
      </c>
      <c r="E568" s="365" t="s">
        <v>616</v>
      </c>
      <c r="F568" s="365" t="s">
        <v>617</v>
      </c>
      <c r="G568" s="366" t="s">
        <v>34</v>
      </c>
      <c r="H568" s="366" t="s">
        <v>1337</v>
      </c>
      <c r="I568" s="366" t="s">
        <v>34</v>
      </c>
      <c r="J568" s="366" t="s">
        <v>608</v>
      </c>
      <c r="L568" s="368" t="s">
        <v>1421</v>
      </c>
      <c r="M568" s="368" t="s">
        <v>34</v>
      </c>
      <c r="N568" s="367">
        <v>440922</v>
      </c>
      <c r="O568" s="367" t="s">
        <v>1321</v>
      </c>
      <c r="P568" s="371"/>
      <c r="S568" s="367"/>
      <c r="U568" s="369"/>
      <c r="W568" s="369"/>
      <c r="Y568" s="369"/>
      <c r="AA568" s="369"/>
      <c r="AD568" s="555">
        <v>13608337000128</v>
      </c>
      <c r="AE568" s="370"/>
      <c r="AF568" s="370"/>
      <c r="AG568" s="374" t="s">
        <v>1444</v>
      </c>
      <c r="AH568" s="374"/>
      <c r="AI568" s="374">
        <v>5000</v>
      </c>
      <c r="AJ568" s="374">
        <v>5000</v>
      </c>
      <c r="AK568" s="374">
        <v>5000</v>
      </c>
      <c r="AN568" s="369"/>
      <c r="AO568" s="367" t="s">
        <v>1324</v>
      </c>
      <c r="AP568" s="370"/>
      <c r="AR568" s="369">
        <v>4.0000000000000001E-3</v>
      </c>
      <c r="AS568" s="369">
        <v>4.0000000000000001E-3</v>
      </c>
      <c r="AT568" s="369" t="s">
        <v>1421</v>
      </c>
      <c r="AW568" s="198"/>
      <c r="AX568" s="198"/>
      <c r="AY568" s="184"/>
      <c r="AZ568" s="184"/>
      <c r="BA568" s="184"/>
      <c r="BB568" s="186"/>
      <c r="BC568" s="184"/>
      <c r="BD568" s="184"/>
      <c r="BE568" s="184"/>
      <c r="BF568" s="184"/>
      <c r="BG568" s="186"/>
      <c r="BH568" s="186"/>
      <c r="BI568" s="199"/>
      <c r="BJ568" s="199"/>
      <c r="BK568" s="199"/>
      <c r="BL568" s="218"/>
      <c r="BM568" s="186"/>
      <c r="BN568" s="186"/>
      <c r="BO568" s="186"/>
      <c r="BP568" s="186"/>
      <c r="BQ568" s="186"/>
      <c r="BR568" s="186"/>
      <c r="BS568" s="186"/>
      <c r="BT568" s="187"/>
      <c r="BU568" s="188"/>
      <c r="BV568" s="189"/>
      <c r="BW568" s="185"/>
      <c r="BX568"/>
      <c r="BZ568"/>
    </row>
    <row r="569" spans="2:78" ht="18.75">
      <c r="B569" s="363" t="s">
        <v>412</v>
      </c>
      <c r="C569" s="364">
        <v>26262377000102</v>
      </c>
      <c r="D569" s="365" t="s">
        <v>13</v>
      </c>
      <c r="E569" s="365" t="s">
        <v>616</v>
      </c>
      <c r="F569" s="365" t="s">
        <v>617</v>
      </c>
      <c r="G569" s="366" t="s">
        <v>34</v>
      </c>
      <c r="H569" s="366" t="s">
        <v>1338</v>
      </c>
      <c r="I569" s="366" t="s">
        <v>34</v>
      </c>
      <c r="J569" s="366" t="s">
        <v>608</v>
      </c>
      <c r="K569" s="367" t="s">
        <v>48</v>
      </c>
      <c r="L569" s="368" t="s">
        <v>1421</v>
      </c>
      <c r="M569" s="368" t="s">
        <v>34</v>
      </c>
      <c r="N569" s="367">
        <v>441309</v>
      </c>
      <c r="O569" s="367" t="s">
        <v>1324</v>
      </c>
      <c r="P569" s="371">
        <v>42890</v>
      </c>
      <c r="Q569" s="372">
        <v>94.935953999999995</v>
      </c>
      <c r="R569" s="372">
        <v>144.446945142857</v>
      </c>
      <c r="S569" s="367">
        <v>2</v>
      </c>
      <c r="T569" s="369">
        <v>8.3202349375890217E-2</v>
      </c>
      <c r="U569" s="369">
        <v>0.87583393874150417</v>
      </c>
      <c r="V569" s="369">
        <v>3.6429709210505923E-3</v>
      </c>
      <c r="W569" s="369">
        <v>3.2450679153433679E-2</v>
      </c>
      <c r="X569" s="369">
        <v>2.2626783833554098E-2</v>
      </c>
      <c r="Y569" s="369">
        <v>0.15341869697887275</v>
      </c>
      <c r="Z569" s="369">
        <v>0.17524898299309122</v>
      </c>
      <c r="AA569" s="369">
        <v>0.94274709334914675</v>
      </c>
      <c r="AB569" s="369">
        <v>8.2836855777217389E-2</v>
      </c>
      <c r="AC569" s="373">
        <v>-1.3112376792248457</v>
      </c>
      <c r="AD569" s="555">
        <v>26855094000174</v>
      </c>
      <c r="AE569" s="370" t="s">
        <v>2029</v>
      </c>
      <c r="AF569" s="370" t="s">
        <v>1839</v>
      </c>
      <c r="AG569" s="374" t="s">
        <v>59</v>
      </c>
      <c r="AH569" s="374" t="s">
        <v>1802</v>
      </c>
      <c r="AI569" s="374">
        <v>5000</v>
      </c>
      <c r="AJ569" s="374">
        <v>1000</v>
      </c>
      <c r="AK569" s="374">
        <v>5000</v>
      </c>
      <c r="AL569" s="691">
        <v>2.5</v>
      </c>
      <c r="AM569" s="691">
        <v>20</v>
      </c>
      <c r="AN569" s="369" t="s">
        <v>1803</v>
      </c>
      <c r="AO569" s="367" t="s">
        <v>1324</v>
      </c>
      <c r="AP569" s="370" t="s">
        <v>1818</v>
      </c>
      <c r="AQ569" s="376" t="s">
        <v>674</v>
      </c>
      <c r="AR569" s="369">
        <v>3.8E-3</v>
      </c>
      <c r="AS569" s="369">
        <v>3.8E-3</v>
      </c>
      <c r="AT569" s="369" t="s">
        <v>1421</v>
      </c>
      <c r="AW569"/>
      <c r="AX569" s="198"/>
      <c r="AY569" s="184"/>
      <c r="AZ569" s="184"/>
      <c r="BA569" s="184"/>
      <c r="BB569" s="186"/>
      <c r="BC569" s="184"/>
      <c r="BD569" s="184"/>
      <c r="BE569" s="184"/>
      <c r="BF569" s="184"/>
      <c r="BG569" s="186"/>
      <c r="BH569" s="186"/>
      <c r="BI569" s="199"/>
      <c r="BJ569" s="199"/>
      <c r="BK569" s="199"/>
      <c r="BL569" s="186"/>
      <c r="BM569" s="186"/>
      <c r="BN569" s="186"/>
      <c r="BO569" s="186"/>
      <c r="BP569" s="186"/>
      <c r="BQ569" s="186"/>
      <c r="BR569" s="186"/>
      <c r="BS569" s="186"/>
      <c r="BT569" s="187"/>
      <c r="BU569" s="188"/>
      <c r="BV569" s="189"/>
      <c r="BW569" s="185"/>
      <c r="BX569"/>
      <c r="BZ569"/>
    </row>
    <row r="570" spans="2:78" ht="18.75">
      <c r="B570" s="363" t="s">
        <v>29</v>
      </c>
      <c r="C570" s="364">
        <v>26269603000187</v>
      </c>
      <c r="D570" s="365" t="s">
        <v>14</v>
      </c>
      <c r="E570" s="365" t="s">
        <v>607</v>
      </c>
      <c r="F570" s="365" t="s">
        <v>1317</v>
      </c>
      <c r="G570" s="366" t="s">
        <v>1421</v>
      </c>
      <c r="H570" s="366" t="s">
        <v>34</v>
      </c>
      <c r="I570" s="366" t="s">
        <v>34</v>
      </c>
      <c r="J570" s="366" t="s">
        <v>608</v>
      </c>
      <c r="K570" s="367" t="s">
        <v>48</v>
      </c>
      <c r="L570" s="368" t="s">
        <v>1339</v>
      </c>
      <c r="M570" s="368" t="s">
        <v>1418</v>
      </c>
      <c r="N570" s="367">
        <v>441449</v>
      </c>
      <c r="O570" s="367" t="s">
        <v>1321</v>
      </c>
      <c r="P570" s="371">
        <v>42890</v>
      </c>
      <c r="Q570" s="372">
        <v>559.78820299999995</v>
      </c>
      <c r="R570" s="372">
        <v>799.59085229761922</v>
      </c>
      <c r="S570" s="367">
        <v>2</v>
      </c>
      <c r="T570" s="369">
        <v>1.4913091911262999E-2</v>
      </c>
      <c r="U570" s="369">
        <v>0.15698345209516854</v>
      </c>
      <c r="V570" s="369">
        <v>-0.17562534989271383</v>
      </c>
      <c r="W570" s="369">
        <v>-1.5644269482487141</v>
      </c>
      <c r="X570" s="369">
        <v>-0.1056625424753399</v>
      </c>
      <c r="Y570" s="369">
        <v>-0.71643454524023564</v>
      </c>
      <c r="Z570" s="369">
        <v>0.18833629391954543</v>
      </c>
      <c r="AA570" s="369">
        <v>1.0131499232255268</v>
      </c>
      <c r="AB570" s="369">
        <v>0.24992195398535536</v>
      </c>
      <c r="AC570" s="373">
        <v>-1.1519081167004459</v>
      </c>
      <c r="AD570" s="555">
        <v>26859564000178</v>
      </c>
      <c r="AE570" s="370" t="s">
        <v>2029</v>
      </c>
      <c r="AF570" s="370" t="s">
        <v>1839</v>
      </c>
      <c r="AG570" s="374" t="s">
        <v>59</v>
      </c>
      <c r="AH570" s="374" t="s">
        <v>1796</v>
      </c>
      <c r="AI570" s="374">
        <v>5000</v>
      </c>
      <c r="AJ570" s="374">
        <v>1000</v>
      </c>
      <c r="AK570" s="374">
        <v>5000</v>
      </c>
      <c r="AL570" s="691">
        <v>0</v>
      </c>
      <c r="AM570" s="691">
        <v>0</v>
      </c>
      <c r="AN570" s="369" t="s">
        <v>1797</v>
      </c>
      <c r="AO570" s="367" t="s">
        <v>1324</v>
      </c>
      <c r="AP570" s="370" t="s">
        <v>1799</v>
      </c>
      <c r="AQ570" s="376" t="s">
        <v>659</v>
      </c>
      <c r="AR570" s="369">
        <v>3.1666666666666701E-3</v>
      </c>
      <c r="AS570" s="369">
        <v>3.1666666666666701E-3</v>
      </c>
      <c r="AT570" s="369" t="s">
        <v>1421</v>
      </c>
      <c r="AW570" s="198"/>
      <c r="AX570" s="198"/>
      <c r="AY570" s="184"/>
      <c r="AZ570" s="184"/>
      <c r="BA570" s="184"/>
      <c r="BB570" s="186"/>
      <c r="BC570" s="184"/>
      <c r="BD570" s="184"/>
      <c r="BE570" s="184"/>
      <c r="BF570" s="184"/>
      <c r="BG570" s="186"/>
      <c r="BH570" s="186"/>
      <c r="BI570" s="199"/>
      <c r="BJ570" s="199"/>
      <c r="BK570" s="199"/>
      <c r="BL570" s="218"/>
      <c r="BM570" s="186"/>
      <c r="BN570" s="186"/>
      <c r="BO570" s="186"/>
      <c r="BP570" s="186"/>
      <c r="BQ570" s="186"/>
      <c r="BR570" s="186"/>
      <c r="BS570" s="186"/>
      <c r="BT570" s="187"/>
      <c r="BU570" s="188"/>
      <c r="BV570" s="189"/>
      <c r="BW570" s="185"/>
      <c r="BX570"/>
      <c r="BZ570"/>
    </row>
    <row r="571" spans="2:78" ht="18.75">
      <c r="B571" s="363" t="s">
        <v>413</v>
      </c>
      <c r="C571" s="364">
        <v>26277600000195</v>
      </c>
      <c r="D571" s="365" t="s">
        <v>13</v>
      </c>
      <c r="E571" s="365" t="s">
        <v>615</v>
      </c>
      <c r="F571" s="365" t="s">
        <v>619</v>
      </c>
      <c r="G571" s="366" t="s">
        <v>34</v>
      </c>
      <c r="H571" s="366" t="s">
        <v>1337</v>
      </c>
      <c r="I571" s="366" t="s">
        <v>34</v>
      </c>
      <c r="J571" s="366" t="s">
        <v>1421</v>
      </c>
      <c r="K571" s="367" t="s">
        <v>48</v>
      </c>
      <c r="L571" s="368" t="s">
        <v>1421</v>
      </c>
      <c r="M571" s="368" t="s">
        <v>34</v>
      </c>
      <c r="N571" s="367">
        <v>441465</v>
      </c>
      <c r="O571" s="367" t="s">
        <v>1321</v>
      </c>
      <c r="P571" s="371">
        <v>42890</v>
      </c>
      <c r="Q571" s="372">
        <v>296.74645199999998</v>
      </c>
      <c r="R571" s="372">
        <v>356.02260512301564</v>
      </c>
      <c r="S571" s="367">
        <v>1</v>
      </c>
      <c r="T571" s="369">
        <v>0.15203160910117886</v>
      </c>
      <c r="U571" s="369">
        <v>1.6003687877938544</v>
      </c>
      <c r="V571" s="369">
        <v>0.13234726443156686</v>
      </c>
      <c r="W571" s="369">
        <v>1.1789165238971659</v>
      </c>
      <c r="X571" s="369">
        <v>0.21944354825350532</v>
      </c>
      <c r="Y571" s="369">
        <v>1.4879155376712228</v>
      </c>
      <c r="Z571" s="369">
        <v>0.24989044573627783</v>
      </c>
      <c r="AA571" s="369">
        <v>1.3442787932349138</v>
      </c>
      <c r="AB571" s="369">
        <v>4.4277845827824992E-2</v>
      </c>
      <c r="AC571" s="373">
        <v>0.453623852095632</v>
      </c>
      <c r="AD571" s="555">
        <v>26859555000187</v>
      </c>
      <c r="AE571" s="370" t="s">
        <v>2029</v>
      </c>
      <c r="AF571" s="370" t="s">
        <v>1839</v>
      </c>
      <c r="AG571" s="374" t="s">
        <v>59</v>
      </c>
      <c r="AH571" s="374" t="s">
        <v>1802</v>
      </c>
      <c r="AI571" s="374">
        <v>500</v>
      </c>
      <c r="AJ571" s="374">
        <v>100</v>
      </c>
      <c r="AK571" s="374">
        <v>500</v>
      </c>
      <c r="AL571" s="691">
        <v>2.5</v>
      </c>
      <c r="AM571" s="691">
        <v>20</v>
      </c>
      <c r="AN571" s="369" t="s">
        <v>1803</v>
      </c>
      <c r="AO571" s="367" t="s">
        <v>1324</v>
      </c>
      <c r="AP571" s="370" t="s">
        <v>1818</v>
      </c>
      <c r="AQ571" s="376" t="s">
        <v>664</v>
      </c>
      <c r="AR571" s="369">
        <v>3.8E-3</v>
      </c>
      <c r="AS571" s="369">
        <v>3.8E-3</v>
      </c>
      <c r="AT571" s="369" t="s">
        <v>1421</v>
      </c>
      <c r="AW571"/>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c r="BX571"/>
      <c r="BZ571"/>
    </row>
    <row r="572" spans="2:78" ht="18.75">
      <c r="B572" s="363" t="s">
        <v>1234</v>
      </c>
      <c r="C572" s="364">
        <v>26831831000107</v>
      </c>
      <c r="D572" s="365" t="s">
        <v>13</v>
      </c>
      <c r="E572" s="365" t="s">
        <v>616</v>
      </c>
      <c r="F572" s="365" t="s">
        <v>617</v>
      </c>
      <c r="G572" s="366" t="s">
        <v>34</v>
      </c>
      <c r="H572" s="366" t="s">
        <v>1338</v>
      </c>
      <c r="I572" s="366" t="s">
        <v>34</v>
      </c>
      <c r="J572" s="366" t="s">
        <v>608</v>
      </c>
      <c r="K572" s="367" t="s">
        <v>48</v>
      </c>
      <c r="L572" s="368" t="s">
        <v>1339</v>
      </c>
      <c r="M572" s="368" t="s">
        <v>34</v>
      </c>
      <c r="N572" s="367">
        <v>441910</v>
      </c>
      <c r="O572" s="367" t="s">
        <v>1321</v>
      </c>
      <c r="P572" s="371">
        <v>42890</v>
      </c>
      <c r="Q572" s="372">
        <v>64.177250999999998</v>
      </c>
      <c r="R572" s="372">
        <v>72.963220507936455</v>
      </c>
      <c r="S572" s="367">
        <v>2</v>
      </c>
      <c r="T572" s="369">
        <v>8.3172189043986711E-2</v>
      </c>
      <c r="U572" s="369">
        <v>0.87551645440983628</v>
      </c>
      <c r="V572" s="369">
        <v>3.1451168434153409E-3</v>
      </c>
      <c r="W572" s="369">
        <v>2.8015918819439281E-2</v>
      </c>
      <c r="X572" s="369">
        <v>2.0562702542760825E-2</v>
      </c>
      <c r="Y572" s="369">
        <v>0.13942339546269467</v>
      </c>
      <c r="Z572" s="369">
        <v>0.1706862054160887</v>
      </c>
      <c r="AA572" s="369">
        <v>0.91820175662392667</v>
      </c>
      <c r="AB572" s="369">
        <v>8.2425207736414555E-2</v>
      </c>
      <c r="AC572" s="373">
        <v>-1.3238263341741083</v>
      </c>
      <c r="AD572" s="555">
        <v>39773766000144</v>
      </c>
      <c r="AE572" s="370" t="s">
        <v>1872</v>
      </c>
      <c r="AF572" s="370" t="s">
        <v>1816</v>
      </c>
      <c r="AG572" s="374" t="s">
        <v>1444</v>
      </c>
      <c r="AH572" s="374" t="s">
        <v>1802</v>
      </c>
      <c r="AI572" s="374">
        <v>20000</v>
      </c>
      <c r="AJ572" s="374">
        <v>5000</v>
      </c>
      <c r="AK572" s="374">
        <v>5000</v>
      </c>
      <c r="AL572" s="691">
        <v>0</v>
      </c>
      <c r="AM572" s="691">
        <v>0</v>
      </c>
      <c r="AN572" s="369" t="s">
        <v>1798</v>
      </c>
      <c r="AO572" s="367" t="s">
        <v>1324</v>
      </c>
      <c r="AP572" s="370" t="s">
        <v>1818</v>
      </c>
      <c r="AQ572" s="376" t="s">
        <v>674</v>
      </c>
      <c r="AR572" s="369">
        <v>3.8E-3</v>
      </c>
      <c r="AS572" s="369">
        <v>3.8E-3</v>
      </c>
      <c r="AT572" s="369" t="s">
        <v>1421</v>
      </c>
      <c r="AW5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c r="BX572"/>
      <c r="BZ572"/>
    </row>
    <row r="573" spans="2:78" ht="18.75">
      <c r="B573" s="363" t="s">
        <v>209</v>
      </c>
      <c r="C573" s="364">
        <v>27324405000131</v>
      </c>
      <c r="D573" s="365" t="s">
        <v>13</v>
      </c>
      <c r="E573" s="365" t="s">
        <v>615</v>
      </c>
      <c r="F573" s="365" t="s">
        <v>619</v>
      </c>
      <c r="G573" s="366" t="s">
        <v>34</v>
      </c>
      <c r="H573" s="366" t="s">
        <v>1337</v>
      </c>
      <c r="I573" s="366" t="s">
        <v>34</v>
      </c>
      <c r="J573" s="366" t="s">
        <v>611</v>
      </c>
      <c r="K573" s="367" t="s">
        <v>48</v>
      </c>
      <c r="L573" s="368" t="s">
        <v>1421</v>
      </c>
      <c r="M573" s="368" t="s">
        <v>1418</v>
      </c>
      <c r="N573" s="367">
        <v>441996</v>
      </c>
      <c r="O573" s="367" t="s">
        <v>1321</v>
      </c>
      <c r="P573" s="371">
        <v>42868</v>
      </c>
      <c r="Q573" s="372">
        <v>54.227843</v>
      </c>
      <c r="R573" s="372">
        <v>70.689223158730215</v>
      </c>
      <c r="S573" s="367">
        <v>3</v>
      </c>
      <c r="T573" s="369">
        <v>3.9252107051451546E-2</v>
      </c>
      <c r="U573" s="369">
        <v>0.41318938444228454</v>
      </c>
      <c r="V573" s="369">
        <v>4.5435913299379793E-2</v>
      </c>
      <c r="W573" s="369">
        <v>0.40473181819859155</v>
      </c>
      <c r="X573" s="369">
        <v>0.10013239851515165</v>
      </c>
      <c r="Y573" s="369">
        <v>0.67893794445424582</v>
      </c>
      <c r="Z573" s="369">
        <v>0.16596609078658897</v>
      </c>
      <c r="AA573" s="369">
        <v>0.89281002954376965</v>
      </c>
      <c r="AB573" s="369">
        <v>4.1469975039509881E-2</v>
      </c>
      <c r="AC573" s="373">
        <v>-1.6114276432914481</v>
      </c>
      <c r="AD573" s="555">
        <v>0</v>
      </c>
      <c r="AE573" s="370" t="s">
        <v>2030</v>
      </c>
      <c r="AF573" s="370" t="s">
        <v>1795</v>
      </c>
      <c r="AG573" s="374" t="s">
        <v>1445</v>
      </c>
      <c r="AH573" s="374" t="s">
        <v>1802</v>
      </c>
      <c r="AI573" s="374">
        <v>25000</v>
      </c>
      <c r="AJ573" s="374">
        <v>10000</v>
      </c>
      <c r="AK573" s="374">
        <v>20000</v>
      </c>
      <c r="AL573" s="691">
        <v>0.55000000000000004</v>
      </c>
      <c r="AM573" s="691">
        <v>10</v>
      </c>
      <c r="AN573" s="369" t="s">
        <v>1803</v>
      </c>
      <c r="AO573" s="367" t="s">
        <v>1324</v>
      </c>
      <c r="AP573" s="370" t="s">
        <v>1818</v>
      </c>
      <c r="AQ573" s="376" t="s">
        <v>668</v>
      </c>
      <c r="AR573" s="369">
        <v>1.2833333333333299E-3</v>
      </c>
      <c r="AS573" s="369">
        <v>1.2833333333333299E-3</v>
      </c>
      <c r="AT573" s="369" t="s">
        <v>1421</v>
      </c>
      <c r="AW573"/>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c r="BX573"/>
      <c r="BZ573"/>
    </row>
    <row r="574" spans="2:78" ht="18.75">
      <c r="B574" s="363" t="s">
        <v>1235</v>
      </c>
      <c r="C574" s="364"/>
      <c r="D574" s="365" t="s">
        <v>13</v>
      </c>
      <c r="E574" s="365" t="s">
        <v>615</v>
      </c>
      <c r="F574" s="365" t="s">
        <v>619</v>
      </c>
      <c r="G574" s="366" t="s">
        <v>34</v>
      </c>
      <c r="H574" s="366" t="s">
        <v>1337</v>
      </c>
      <c r="I574" s="366" t="s">
        <v>34</v>
      </c>
      <c r="J574" s="366" t="s">
        <v>1421</v>
      </c>
      <c r="L574" s="368" t="s">
        <v>1421</v>
      </c>
      <c r="M574" s="368" t="s">
        <v>34</v>
      </c>
      <c r="N574" s="367">
        <v>442011</v>
      </c>
      <c r="O574" s="367" t="s">
        <v>1321</v>
      </c>
      <c r="P574" s="371"/>
      <c r="S574" s="367"/>
      <c r="U574" s="369"/>
      <c r="W574" s="369"/>
      <c r="Y574" s="369"/>
      <c r="AA574" s="369"/>
      <c r="AD574" s="555">
        <v>26277600000195</v>
      </c>
      <c r="AE574" s="370"/>
      <c r="AF574" s="370"/>
      <c r="AG574" s="374" t="s">
        <v>1444</v>
      </c>
      <c r="AH574" s="374"/>
      <c r="AI574" s="374">
        <v>5000</v>
      </c>
      <c r="AJ574" s="374">
        <v>5000</v>
      </c>
      <c r="AK574" s="374">
        <v>5000</v>
      </c>
      <c r="AN574" s="369"/>
      <c r="AO574" s="367" t="s">
        <v>1324</v>
      </c>
      <c r="AP574" s="370"/>
      <c r="AR574" s="369">
        <v>3.8E-3</v>
      </c>
      <c r="AS574" s="369">
        <v>3.8E-3</v>
      </c>
      <c r="AT574" s="369" t="s">
        <v>1421</v>
      </c>
      <c r="AW574"/>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c r="BX574"/>
      <c r="BZ574"/>
    </row>
    <row r="575" spans="2:78" ht="18.75">
      <c r="B575" s="363" t="s">
        <v>1703</v>
      </c>
      <c r="C575" s="364">
        <v>27566556000104</v>
      </c>
      <c r="D575" s="365" t="s">
        <v>13</v>
      </c>
      <c r="E575" s="365" t="s">
        <v>616</v>
      </c>
      <c r="F575" s="365" t="s">
        <v>617</v>
      </c>
      <c r="G575" s="366" t="s">
        <v>34</v>
      </c>
      <c r="H575" s="366" t="s">
        <v>1338</v>
      </c>
      <c r="I575" s="366" t="s">
        <v>34</v>
      </c>
      <c r="J575" s="366" t="s">
        <v>608</v>
      </c>
      <c r="K575" s="367" t="s">
        <v>48</v>
      </c>
      <c r="L575" s="368" t="s">
        <v>1421</v>
      </c>
      <c r="M575" s="368" t="s">
        <v>1421</v>
      </c>
      <c r="N575" s="367">
        <v>442410</v>
      </c>
      <c r="O575" s="367" t="s">
        <v>1321</v>
      </c>
      <c r="P575" s="371">
        <v>42890</v>
      </c>
      <c r="Q575" s="372">
        <v>10.462524999999999</v>
      </c>
      <c r="R575" s="372">
        <v>15.955448396825384</v>
      </c>
      <c r="S575" s="367">
        <v>2</v>
      </c>
      <c r="T575" s="369">
        <v>7.9962729875803218E-2</v>
      </c>
      <c r="U575" s="369">
        <v>0.84173191243974244</v>
      </c>
      <c r="V575" s="369">
        <v>9.7195111755854491E-4</v>
      </c>
      <c r="W575" s="369">
        <v>8.6578988831504926E-3</v>
      </c>
      <c r="X575" s="369">
        <v>1.9786660047968141E-2</v>
      </c>
      <c r="Y575" s="369">
        <v>0.13416151515185837</v>
      </c>
      <c r="Z575" s="369">
        <v>0.17187590613366721</v>
      </c>
      <c r="AA575" s="369">
        <v>0.92460171897632881</v>
      </c>
      <c r="AB575" s="369">
        <v>8.0667730102572999E-2</v>
      </c>
      <c r="AC575" s="373">
        <v>-1.3796077587107425</v>
      </c>
      <c r="AD575" s="555">
        <v>26269634000138</v>
      </c>
      <c r="AE575" s="370" t="s">
        <v>1889</v>
      </c>
      <c r="AF575" s="370" t="s">
        <v>1890</v>
      </c>
      <c r="AG575" s="374" t="s">
        <v>1448</v>
      </c>
      <c r="AH575" s="374" t="s">
        <v>1802</v>
      </c>
      <c r="AI575" s="374">
        <v>1000</v>
      </c>
      <c r="AJ575" s="374">
        <v>100</v>
      </c>
      <c r="AK575" s="374">
        <v>1000</v>
      </c>
      <c r="AL575" s="691">
        <v>2.5</v>
      </c>
      <c r="AM575" s="691">
        <v>0</v>
      </c>
      <c r="AN575" s="369" t="s">
        <v>1803</v>
      </c>
      <c r="AO575" s="367" t="s">
        <v>1324</v>
      </c>
      <c r="AP575" s="370" t="s">
        <v>1818</v>
      </c>
      <c r="AQ575" s="376" t="s">
        <v>1798</v>
      </c>
      <c r="AR575" s="369">
        <v>0</v>
      </c>
      <c r="AS575" s="369">
        <v>0</v>
      </c>
      <c r="AT575" s="369" t="s">
        <v>1421</v>
      </c>
      <c r="AW575"/>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c r="BX575"/>
      <c r="BZ575"/>
    </row>
    <row r="576" spans="2:78" ht="18.75">
      <c r="B576" s="363" t="s">
        <v>1704</v>
      </c>
      <c r="C576" s="364">
        <v>27566566000131</v>
      </c>
      <c r="D576" s="365" t="s">
        <v>13</v>
      </c>
      <c r="E576" s="365" t="s">
        <v>615</v>
      </c>
      <c r="F576" s="365" t="s">
        <v>619</v>
      </c>
      <c r="G576" s="366" t="s">
        <v>34</v>
      </c>
      <c r="H576" s="366" t="s">
        <v>1337</v>
      </c>
      <c r="I576" s="366" t="s">
        <v>34</v>
      </c>
      <c r="J576" s="366" t="s">
        <v>1421</v>
      </c>
      <c r="K576" s="367" t="s">
        <v>48</v>
      </c>
      <c r="L576" s="368" t="s">
        <v>1421</v>
      </c>
      <c r="M576" s="368" t="s">
        <v>1421</v>
      </c>
      <c r="N576" s="367">
        <v>442429</v>
      </c>
      <c r="O576" s="367" t="s">
        <v>1321</v>
      </c>
      <c r="P576" s="371">
        <v>42897</v>
      </c>
      <c r="Q576" s="372">
        <v>38.399861000000001</v>
      </c>
      <c r="R576" s="372">
        <v>44.639309956349202</v>
      </c>
      <c r="S576" s="367">
        <v>1</v>
      </c>
      <c r="T576" s="369">
        <v>0.15078589231972095</v>
      </c>
      <c r="U576" s="369">
        <v>1.5872556840961261</v>
      </c>
      <c r="V576" s="369">
        <v>0.13137081982605614</v>
      </c>
      <c r="W576" s="369">
        <v>1.1702185981406268</v>
      </c>
      <c r="X576" s="369">
        <v>0.21673992816325605</v>
      </c>
      <c r="Y576" s="369">
        <v>1.4695839058130156</v>
      </c>
      <c r="Z576" s="369">
        <v>0.24599812521655529</v>
      </c>
      <c r="AA576" s="369">
        <v>1.3233401618449883</v>
      </c>
      <c r="AB576" s="369">
        <v>4.3870200797843525E-2</v>
      </c>
      <c r="AC576" s="373">
        <v>0.43558137491686799</v>
      </c>
      <c r="AD576" s="555">
        <v>26277587000174</v>
      </c>
      <c r="AE576" s="370" t="s">
        <v>1889</v>
      </c>
      <c r="AF576" s="370" t="s">
        <v>1890</v>
      </c>
      <c r="AG576" s="374" t="s">
        <v>1448</v>
      </c>
      <c r="AH576" s="374" t="s">
        <v>1802</v>
      </c>
      <c r="AI576" s="374">
        <v>1000</v>
      </c>
      <c r="AJ576" s="374">
        <v>100</v>
      </c>
      <c r="AK576" s="374">
        <v>1000</v>
      </c>
      <c r="AL576" s="691">
        <v>2.5</v>
      </c>
      <c r="AM576" s="691">
        <v>0</v>
      </c>
      <c r="AN576" s="369" t="s">
        <v>1803</v>
      </c>
      <c r="AO576" s="367" t="s">
        <v>1324</v>
      </c>
      <c r="AP576" s="370" t="s">
        <v>1818</v>
      </c>
      <c r="AQ576" s="376" t="s">
        <v>1798</v>
      </c>
      <c r="AR576" s="369">
        <v>0</v>
      </c>
      <c r="AS576" s="369">
        <v>0</v>
      </c>
      <c r="AT576" s="369" t="s">
        <v>1421</v>
      </c>
      <c r="AW576"/>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c r="BX576"/>
      <c r="BZ576"/>
    </row>
    <row r="577" spans="2:78" ht="18.75">
      <c r="B577" s="363" t="s">
        <v>1733</v>
      </c>
      <c r="C577" s="364">
        <v>26859438000113</v>
      </c>
      <c r="D577" s="365" t="s">
        <v>13</v>
      </c>
      <c r="E577" s="365" t="s">
        <v>615</v>
      </c>
      <c r="F577" s="365" t="s">
        <v>619</v>
      </c>
      <c r="G577" s="366" t="s">
        <v>34</v>
      </c>
      <c r="H577" s="366" t="s">
        <v>1337</v>
      </c>
      <c r="I577" s="366" t="s">
        <v>34</v>
      </c>
      <c r="J577" s="366" t="s">
        <v>1421</v>
      </c>
      <c r="K577" s="367" t="s">
        <v>48</v>
      </c>
      <c r="L577" s="368" t="s">
        <v>1421</v>
      </c>
      <c r="M577" s="368" t="s">
        <v>1421</v>
      </c>
      <c r="N577" s="367">
        <v>442720</v>
      </c>
      <c r="O577" s="367" t="s">
        <v>1321</v>
      </c>
      <c r="P577" s="371">
        <v>42890</v>
      </c>
      <c r="Q577" s="372">
        <v>167.28098600000001</v>
      </c>
      <c r="R577" s="372">
        <v>180.95543181349205</v>
      </c>
      <c r="S577" s="367">
        <v>1</v>
      </c>
      <c r="T577" s="369">
        <v>0.15159830237229621</v>
      </c>
      <c r="U577" s="369">
        <v>1.5958075615558072</v>
      </c>
      <c r="V577" s="369">
        <v>0.13256252839211724</v>
      </c>
      <c r="W577" s="369">
        <v>1.1808340417331589</v>
      </c>
      <c r="X577" s="369">
        <v>0.21919435564647483</v>
      </c>
      <c r="Y577" s="369">
        <v>1.4862259115472176</v>
      </c>
      <c r="Z577" s="369">
        <v>0.2507975147383934</v>
      </c>
      <c r="AA577" s="369">
        <v>1.3491583460323489</v>
      </c>
      <c r="AB577" s="369">
        <v>4.4038108021406411E-2</v>
      </c>
      <c r="AC577" s="373">
        <v>0.46098145128298662</v>
      </c>
      <c r="AD577" s="555">
        <v>26859555000187</v>
      </c>
      <c r="AE577" s="370" t="s">
        <v>2029</v>
      </c>
      <c r="AF577" s="370" t="s">
        <v>1801</v>
      </c>
      <c r="AG577" s="374" t="s">
        <v>59</v>
      </c>
      <c r="AH577" s="374" t="s">
        <v>1802</v>
      </c>
      <c r="AI577" s="374">
        <v>50000</v>
      </c>
      <c r="AJ577" s="374">
        <v>50000</v>
      </c>
      <c r="AK577" s="374">
        <v>50000</v>
      </c>
      <c r="AL577" s="691">
        <v>2.5</v>
      </c>
      <c r="AM577" s="691">
        <v>20</v>
      </c>
      <c r="AN577" s="369" t="s">
        <v>1803</v>
      </c>
      <c r="AO577" s="367" t="s">
        <v>1324</v>
      </c>
      <c r="AP577" s="370" t="s">
        <v>1818</v>
      </c>
      <c r="AQ577" s="376" t="s">
        <v>1798</v>
      </c>
      <c r="AR577" s="369">
        <v>0</v>
      </c>
      <c r="AS577" s="369">
        <v>0</v>
      </c>
      <c r="AT577" s="369" t="s">
        <v>1421</v>
      </c>
      <c r="AW577"/>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c r="BX577"/>
      <c r="BZ577"/>
    </row>
    <row r="578" spans="2:78" ht="18.75">
      <c r="B578" s="363" t="s">
        <v>1193</v>
      </c>
      <c r="C578" s="364">
        <v>26759909000111</v>
      </c>
      <c r="D578" s="365" t="s">
        <v>11</v>
      </c>
      <c r="E578" s="365" t="s">
        <v>620</v>
      </c>
      <c r="F578" s="365" t="s">
        <v>692</v>
      </c>
      <c r="G578" s="366" t="s">
        <v>738</v>
      </c>
      <c r="H578" s="366" t="s">
        <v>34</v>
      </c>
      <c r="I578" s="366" t="s">
        <v>1421</v>
      </c>
      <c r="J578" s="366" t="s">
        <v>608</v>
      </c>
      <c r="K578" s="367" t="s">
        <v>48</v>
      </c>
      <c r="L578" s="368" t="s">
        <v>1421</v>
      </c>
      <c r="M578" s="368" t="s">
        <v>34</v>
      </c>
      <c r="N578" s="367">
        <v>442976</v>
      </c>
      <c r="O578" s="367" t="s">
        <v>1324</v>
      </c>
      <c r="P578" s="371">
        <v>42906</v>
      </c>
      <c r="Q578" s="372">
        <v>611.29657899999995</v>
      </c>
      <c r="R578" s="372">
        <v>543.93591618253947</v>
      </c>
      <c r="S578" s="367">
        <v>1</v>
      </c>
      <c r="T578" s="369">
        <v>9.397225872916759E-2</v>
      </c>
      <c r="U578" s="369">
        <v>0.98920396013543388</v>
      </c>
      <c r="V578" s="369">
        <v>0.11341183056711679</v>
      </c>
      <c r="W578" s="369">
        <v>1.0102443872584452</v>
      </c>
      <c r="X578" s="369">
        <v>0.20262836816979868</v>
      </c>
      <c r="Y578" s="369">
        <v>1.3739018520814157</v>
      </c>
      <c r="Z578" s="369">
        <v>0.22286806240944235</v>
      </c>
      <c r="AA578" s="369">
        <v>1.1989126239045909</v>
      </c>
      <c r="AB578" s="369">
        <v>1.358572282763504E-2</v>
      </c>
      <c r="AC578" s="373">
        <v>8.46515961686677E-2</v>
      </c>
      <c r="AD578" s="555">
        <v>30676315000114</v>
      </c>
      <c r="AE578" s="370" t="s">
        <v>1856</v>
      </c>
      <c r="AF578" s="370" t="s">
        <v>1795</v>
      </c>
      <c r="AG578" s="374" t="s">
        <v>1445</v>
      </c>
      <c r="AH578" s="374" t="s">
        <v>1802</v>
      </c>
      <c r="AI578" s="374">
        <v>1000</v>
      </c>
      <c r="AJ578" s="374">
        <v>100</v>
      </c>
      <c r="AK578" s="374">
        <v>100</v>
      </c>
      <c r="AL578" s="691">
        <v>1</v>
      </c>
      <c r="AM578" s="691">
        <v>0</v>
      </c>
      <c r="AN578" s="369" t="s">
        <v>1803</v>
      </c>
      <c r="AO578" s="367" t="s">
        <v>1324</v>
      </c>
      <c r="AP578" s="370" t="s">
        <v>1804</v>
      </c>
      <c r="AQ578" s="376" t="s">
        <v>11</v>
      </c>
      <c r="AR578" s="369">
        <v>2.3999999999999998E-3</v>
      </c>
      <c r="AS578" s="369">
        <v>2.3999999999999998E-3</v>
      </c>
      <c r="AT578" s="369" t="s">
        <v>1421</v>
      </c>
      <c r="AW578"/>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c r="BX578"/>
      <c r="BZ578"/>
    </row>
    <row r="579" spans="2:78" ht="18.75">
      <c r="B579" s="363" t="s">
        <v>1057</v>
      </c>
      <c r="C579" s="364">
        <v>26374829000148</v>
      </c>
      <c r="D579" s="365" t="s">
        <v>11</v>
      </c>
      <c r="E579" s="365" t="s">
        <v>620</v>
      </c>
      <c r="F579" s="365" t="s">
        <v>663</v>
      </c>
      <c r="G579" s="366" t="s">
        <v>738</v>
      </c>
      <c r="H579" s="366" t="s">
        <v>34</v>
      </c>
      <c r="I579" s="366" t="s">
        <v>1304</v>
      </c>
      <c r="J579" s="366" t="s">
        <v>608</v>
      </c>
      <c r="K579" s="367" t="s">
        <v>48</v>
      </c>
      <c r="L579" s="368" t="s">
        <v>1421</v>
      </c>
      <c r="M579" s="368" t="s">
        <v>1418</v>
      </c>
      <c r="N579" s="367">
        <v>442984</v>
      </c>
      <c r="O579" s="367" t="s">
        <v>1321</v>
      </c>
      <c r="P579" s="371">
        <v>42834</v>
      </c>
      <c r="Q579" s="372">
        <v>204.63504800000001</v>
      </c>
      <c r="R579" s="372">
        <v>125.25751229365082</v>
      </c>
      <c r="S579" s="367">
        <v>0</v>
      </c>
      <c r="T579" s="369">
        <v>9.3362296200730333E-2</v>
      </c>
      <c r="U579" s="369">
        <v>0.98278315726420229</v>
      </c>
      <c r="V579" s="369">
        <v>0.11048269633294105</v>
      </c>
      <c r="W579" s="369">
        <v>0.98415238781883307</v>
      </c>
      <c r="X579" s="369">
        <v>0.14246806233029496</v>
      </c>
      <c r="Y579" s="369">
        <v>0.96599077644458387</v>
      </c>
      <c r="Z579" s="369">
        <v>0.16896200718918286</v>
      </c>
      <c r="AA579" s="369">
        <v>0.90892647959229156</v>
      </c>
      <c r="AB579" s="369">
        <v>1.5106210637252956E-3</v>
      </c>
      <c r="AC579" s="373">
        <v>-1.1777150169771802</v>
      </c>
      <c r="AD579" s="555">
        <v>0</v>
      </c>
      <c r="AE579" s="370" t="s">
        <v>2031</v>
      </c>
      <c r="AF579" s="370" t="s">
        <v>1816</v>
      </c>
      <c r="AG579" s="374" t="s">
        <v>1444</v>
      </c>
      <c r="AH579" s="374" t="s">
        <v>1796</v>
      </c>
      <c r="AI579" s="374">
        <v>0</v>
      </c>
      <c r="AJ579" s="374">
        <v>0</v>
      </c>
      <c r="AK579" s="374">
        <v>0</v>
      </c>
      <c r="AL579" s="691">
        <v>0.3</v>
      </c>
      <c r="AM579" s="691">
        <v>0</v>
      </c>
      <c r="AN579" s="369" t="s">
        <v>1803</v>
      </c>
      <c r="AO579" s="367" t="s">
        <v>1324</v>
      </c>
      <c r="AP579" s="370" t="s">
        <v>1804</v>
      </c>
      <c r="AQ579" s="376" t="s">
        <v>680</v>
      </c>
      <c r="AR579" s="369">
        <v>8.0009999999999999E-4</v>
      </c>
      <c r="AS579" s="369">
        <v>8.0009999999999999E-4</v>
      </c>
      <c r="AT579" s="369" t="s">
        <v>1421</v>
      </c>
      <c r="AW579"/>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c r="BX579"/>
      <c r="BZ579"/>
    </row>
    <row r="580" spans="2:78" ht="18.75">
      <c r="B580" s="363" t="s">
        <v>1596</v>
      </c>
      <c r="C580" s="364">
        <v>26859392000132</v>
      </c>
      <c r="D580" s="365" t="s">
        <v>14</v>
      </c>
      <c r="E580" s="365" t="s">
        <v>607</v>
      </c>
      <c r="F580" s="365" t="s">
        <v>1421</v>
      </c>
      <c r="G580" s="366" t="s">
        <v>1421</v>
      </c>
      <c r="H580" s="366" t="s">
        <v>34</v>
      </c>
      <c r="I580" s="366" t="s">
        <v>34</v>
      </c>
      <c r="J580" s="366" t="s">
        <v>608</v>
      </c>
      <c r="K580" s="367" t="s">
        <v>48</v>
      </c>
      <c r="L580" s="368" t="s">
        <v>1421</v>
      </c>
      <c r="M580" s="368" t="s">
        <v>1421</v>
      </c>
      <c r="N580" s="367">
        <v>443093</v>
      </c>
      <c r="O580" s="367" t="s">
        <v>1321</v>
      </c>
      <c r="P580" s="371">
        <v>42890</v>
      </c>
      <c r="Q580" s="372">
        <v>138.96655000000001</v>
      </c>
      <c r="R580" s="372">
        <v>181.91493400000002</v>
      </c>
      <c r="S580" s="367">
        <v>2</v>
      </c>
      <c r="T580" s="369">
        <v>1.4851902861151123E-2</v>
      </c>
      <c r="U580" s="369">
        <v>0.15633934231738786</v>
      </c>
      <c r="V580" s="369">
        <v>-0.17552663083624076</v>
      </c>
      <c r="W580" s="369">
        <v>-1.5635475834397812</v>
      </c>
      <c r="X580" s="369">
        <v>-0.10345108505268252</v>
      </c>
      <c r="Y580" s="369">
        <v>-0.70143997426169369</v>
      </c>
      <c r="Z580" s="369">
        <v>0.19112891922329145</v>
      </c>
      <c r="AA580" s="369">
        <v>1.0281727743882274</v>
      </c>
      <c r="AB580" s="369">
        <v>0.24849904304437564</v>
      </c>
      <c r="AC580" s="373">
        <v>-1.1581067063888106</v>
      </c>
      <c r="AD580" s="555">
        <v>26859548000185</v>
      </c>
      <c r="AE580" s="370" t="s">
        <v>1800</v>
      </c>
      <c r="AF580" s="370" t="s">
        <v>1801</v>
      </c>
      <c r="AG580" s="374" t="s">
        <v>1577</v>
      </c>
      <c r="AH580" s="374" t="s">
        <v>1796</v>
      </c>
      <c r="AI580" s="374">
        <v>100000</v>
      </c>
      <c r="AJ580" s="374">
        <v>50000</v>
      </c>
      <c r="AK580" s="374">
        <v>100000</v>
      </c>
      <c r="AL580" s="691">
        <v>0</v>
      </c>
      <c r="AM580" s="691">
        <v>0</v>
      </c>
      <c r="AN580" s="369" t="s">
        <v>1807</v>
      </c>
      <c r="AO580" s="367" t="s">
        <v>1324</v>
      </c>
      <c r="AP580" s="370" t="s">
        <v>1799</v>
      </c>
      <c r="AQ580" s="376" t="s">
        <v>1798</v>
      </c>
      <c r="AR580" s="369">
        <v>0</v>
      </c>
      <c r="AS580" s="369">
        <v>0</v>
      </c>
      <c r="AT580" s="369" t="s">
        <v>1421</v>
      </c>
      <c r="AW580"/>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c r="BX580"/>
      <c r="BZ580"/>
    </row>
    <row r="581" spans="2:78" ht="18.75">
      <c r="B581" s="363" t="s">
        <v>75</v>
      </c>
      <c r="C581" s="364">
        <v>23951048000180</v>
      </c>
      <c r="D581" s="365" t="s">
        <v>13</v>
      </c>
      <c r="E581" s="365" t="s">
        <v>615</v>
      </c>
      <c r="F581" s="365" t="s">
        <v>619</v>
      </c>
      <c r="G581" s="366" t="s">
        <v>34</v>
      </c>
      <c r="H581" s="366" t="s">
        <v>1338</v>
      </c>
      <c r="I581" s="366" t="s">
        <v>34</v>
      </c>
      <c r="J581" s="366" t="s">
        <v>611</v>
      </c>
      <c r="K581" s="367" t="s">
        <v>48</v>
      </c>
      <c r="L581" s="368" t="s">
        <v>1421</v>
      </c>
      <c r="M581" s="368" t="s">
        <v>34</v>
      </c>
      <c r="N581" s="367">
        <v>443123</v>
      </c>
      <c r="O581" s="367" t="s">
        <v>1321</v>
      </c>
      <c r="P581" s="371">
        <v>42918</v>
      </c>
      <c r="Q581" s="372">
        <v>155.64995300000001</v>
      </c>
      <c r="R581" s="372">
        <v>290.84470313492051</v>
      </c>
      <c r="S581" s="367">
        <v>1</v>
      </c>
      <c r="T581" s="369">
        <v>-4.2508463859192158E-3</v>
      </c>
      <c r="U581" s="369">
        <v>-4.4746759689979973E-2</v>
      </c>
      <c r="V581" s="369">
        <v>-3.8859210494762708E-3</v>
      </c>
      <c r="W581" s="369">
        <v>-3.4614818488796141E-2</v>
      </c>
      <c r="X581" s="369">
        <v>7.4785082445372408E-2</v>
      </c>
      <c r="Y581" s="369">
        <v>0.50707294446381856</v>
      </c>
      <c r="Z581" s="369">
        <v>8.2997965384648653E-2</v>
      </c>
      <c r="AA581" s="369">
        <v>0.44648527645581421</v>
      </c>
      <c r="AB581" s="369">
        <v>0.10211429060556192</v>
      </c>
      <c r="AC581" s="373">
        <v>-1.1374284422419751</v>
      </c>
      <c r="AD581" s="555">
        <v>26744792000100</v>
      </c>
      <c r="AE581" s="370" t="s">
        <v>2007</v>
      </c>
      <c r="AF581" s="370" t="s">
        <v>1795</v>
      </c>
      <c r="AG581" s="374" t="s">
        <v>1445</v>
      </c>
      <c r="AH581" s="374" t="s">
        <v>1802</v>
      </c>
      <c r="AI581" s="374">
        <v>5000</v>
      </c>
      <c r="AJ581" s="374">
        <v>5000</v>
      </c>
      <c r="AK581" s="374">
        <v>5000</v>
      </c>
      <c r="AL581" s="691">
        <v>1.9</v>
      </c>
      <c r="AM581" s="691">
        <v>20</v>
      </c>
      <c r="AN581" s="369" t="s">
        <v>1803</v>
      </c>
      <c r="AO581" s="367" t="s">
        <v>1324</v>
      </c>
      <c r="AP581" s="370" t="s">
        <v>1818</v>
      </c>
      <c r="AQ581" s="376" t="s">
        <v>664</v>
      </c>
      <c r="AR581" s="369">
        <v>3.8E-3</v>
      </c>
      <c r="AS581" s="369">
        <v>3.8E-3</v>
      </c>
      <c r="AT581" s="369" t="s">
        <v>1421</v>
      </c>
      <c r="AW581"/>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c r="BX581"/>
      <c r="BZ581"/>
    </row>
    <row r="582" spans="2:78" ht="18.75">
      <c r="B582" s="363" t="s">
        <v>1672</v>
      </c>
      <c r="C582" s="364">
        <v>27782855000178</v>
      </c>
      <c r="D582" s="365" t="s">
        <v>13</v>
      </c>
      <c r="E582" s="365" t="s">
        <v>615</v>
      </c>
      <c r="F582" s="365" t="s">
        <v>619</v>
      </c>
      <c r="G582" s="366" t="s">
        <v>34</v>
      </c>
      <c r="H582" s="366" t="s">
        <v>1338</v>
      </c>
      <c r="I582" s="366" t="s">
        <v>34</v>
      </c>
      <c r="J582" s="366" t="s">
        <v>611</v>
      </c>
      <c r="K582" s="367" t="s">
        <v>48</v>
      </c>
      <c r="L582" s="368" t="s">
        <v>1421</v>
      </c>
      <c r="M582" s="368" t="s">
        <v>1421</v>
      </c>
      <c r="N582" s="367">
        <v>443298</v>
      </c>
      <c r="O582" s="367" t="s">
        <v>1321</v>
      </c>
      <c r="P582" s="371">
        <v>42915</v>
      </c>
      <c r="Q582" s="372">
        <v>460.25928299999998</v>
      </c>
      <c r="R582" s="372">
        <v>558.08905994444444</v>
      </c>
      <c r="S582" s="367">
        <v>1</v>
      </c>
      <c r="T582" s="369">
        <v>0.16910541615822283</v>
      </c>
      <c r="U582" s="369">
        <v>1.7800971223451445</v>
      </c>
      <c r="V582" s="369">
        <v>0.16285631858395533</v>
      </c>
      <c r="W582" s="369">
        <v>1.4506835923228385</v>
      </c>
      <c r="X582" s="369">
        <v>0.42707507060834771</v>
      </c>
      <c r="Y582" s="369">
        <v>2.8957407878590686</v>
      </c>
      <c r="Z582" s="369">
        <v>0.34005182106612364</v>
      </c>
      <c r="AA582" s="369">
        <v>1.8292994368521409</v>
      </c>
      <c r="AB582" s="369">
        <v>6.4213164852381988E-2</v>
      </c>
      <c r="AC582" s="373">
        <v>0.78791539485109408</v>
      </c>
      <c r="AD582" s="555">
        <v>0</v>
      </c>
      <c r="AE582" s="370" t="s">
        <v>1889</v>
      </c>
      <c r="AF582" s="370" t="s">
        <v>1890</v>
      </c>
      <c r="AG582" s="374" t="s">
        <v>1448</v>
      </c>
      <c r="AH582" s="374" t="s">
        <v>1796</v>
      </c>
      <c r="AI582" s="374">
        <v>100000</v>
      </c>
      <c r="AJ582" s="374">
        <v>50000</v>
      </c>
      <c r="AK582" s="374">
        <v>100000</v>
      </c>
      <c r="AL582" s="691">
        <v>2.2000000000000002</v>
      </c>
      <c r="AM582" s="691">
        <v>0</v>
      </c>
      <c r="AN582" s="369" t="s">
        <v>1803</v>
      </c>
      <c r="AO582" s="367" t="s">
        <v>1324</v>
      </c>
      <c r="AP582" s="370" t="s">
        <v>1818</v>
      </c>
      <c r="AQ582" s="376" t="s">
        <v>1798</v>
      </c>
      <c r="AR582" s="369">
        <v>0</v>
      </c>
      <c r="AS582" s="369">
        <v>0</v>
      </c>
      <c r="AT582" s="369" t="s">
        <v>1421</v>
      </c>
      <c r="AW58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c r="BX582"/>
      <c r="BZ582"/>
    </row>
    <row r="583" spans="2:78" ht="18.75">
      <c r="B583" s="363" t="s">
        <v>528</v>
      </c>
      <c r="C583" s="364">
        <v>27500387000100</v>
      </c>
      <c r="D583" s="365" t="s">
        <v>13</v>
      </c>
      <c r="E583" s="365" t="s">
        <v>616</v>
      </c>
      <c r="F583" s="365" t="s">
        <v>619</v>
      </c>
      <c r="G583" s="366" t="s">
        <v>34</v>
      </c>
      <c r="H583" s="366" t="s">
        <v>1338</v>
      </c>
      <c r="I583" s="366" t="s">
        <v>34</v>
      </c>
      <c r="J583" s="366" t="s">
        <v>611</v>
      </c>
      <c r="K583" s="367" t="s">
        <v>48</v>
      </c>
      <c r="L583" s="368" t="s">
        <v>1421</v>
      </c>
      <c r="M583" s="368" t="s">
        <v>1418</v>
      </c>
      <c r="N583" s="367">
        <v>443311</v>
      </c>
      <c r="O583" s="367" t="s">
        <v>1321</v>
      </c>
      <c r="P583" s="371">
        <v>42824</v>
      </c>
      <c r="Q583" s="372">
        <v>36.337108999999998</v>
      </c>
      <c r="R583" s="372">
        <v>28.544427039682535</v>
      </c>
      <c r="S583" s="367">
        <v>1</v>
      </c>
      <c r="T583" s="369">
        <v>0.10400407240391019</v>
      </c>
      <c r="U583" s="369">
        <v>1.0948043782651735</v>
      </c>
      <c r="V583" s="369">
        <v>9.2365056528443512E-2</v>
      </c>
      <c r="W583" s="369">
        <v>0.82276495732469224</v>
      </c>
      <c r="X583" s="369">
        <v>0.24080654179911898</v>
      </c>
      <c r="Y583" s="369">
        <v>1.6327652280843965</v>
      </c>
      <c r="Z583" s="369">
        <v>0.26246123691107148</v>
      </c>
      <c r="AA583" s="369">
        <v>1.4119030192859319</v>
      </c>
      <c r="AB583" s="369">
        <v>7.7359359821894236E-2</v>
      </c>
      <c r="AC583" s="373">
        <v>-0.25719862421324868</v>
      </c>
      <c r="AD583" s="555">
        <v>0</v>
      </c>
      <c r="AE583" s="370" t="s">
        <v>2032</v>
      </c>
      <c r="AF583" s="370" t="s">
        <v>2033</v>
      </c>
      <c r="AG583" s="374" t="s">
        <v>976</v>
      </c>
      <c r="AH583" s="374" t="s">
        <v>1802</v>
      </c>
      <c r="AI583" s="374">
        <v>5000</v>
      </c>
      <c r="AJ583" s="374">
        <v>5000</v>
      </c>
      <c r="AK583" s="374">
        <v>5000</v>
      </c>
      <c r="AL583" s="691">
        <v>0.63</v>
      </c>
      <c r="AM583" s="691">
        <v>10</v>
      </c>
      <c r="AN583" s="369" t="s">
        <v>1803</v>
      </c>
      <c r="AO583" s="367" t="s">
        <v>1324</v>
      </c>
      <c r="AP583" s="370" t="s">
        <v>1818</v>
      </c>
      <c r="AQ583" s="376" t="s">
        <v>668</v>
      </c>
      <c r="AR583" s="369">
        <v>2.2200000000000002E-3</v>
      </c>
      <c r="AS583" s="369">
        <v>2.2200000000000002E-3</v>
      </c>
      <c r="AT583" s="369" t="s">
        <v>1421</v>
      </c>
      <c r="AW583"/>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c r="BX583"/>
      <c r="BZ583"/>
    </row>
    <row r="584" spans="2:78" ht="18.75">
      <c r="B584" s="363" t="s">
        <v>188</v>
      </c>
      <c r="C584" s="364">
        <v>27011904000179</v>
      </c>
      <c r="D584" s="365" t="s">
        <v>13</v>
      </c>
      <c r="E584" s="365" t="s">
        <v>615</v>
      </c>
      <c r="F584" s="365" t="s">
        <v>619</v>
      </c>
      <c r="G584" s="366" t="s">
        <v>34</v>
      </c>
      <c r="H584" s="366" t="s">
        <v>1337</v>
      </c>
      <c r="I584" s="366" t="s">
        <v>34</v>
      </c>
      <c r="J584" s="366" t="s">
        <v>1421</v>
      </c>
      <c r="K584" s="367" t="s">
        <v>48</v>
      </c>
      <c r="L584" s="368" t="s">
        <v>1421</v>
      </c>
      <c r="M584" s="368" t="s">
        <v>1418</v>
      </c>
      <c r="N584" s="367">
        <v>443328</v>
      </c>
      <c r="O584" s="367" t="s">
        <v>1321</v>
      </c>
      <c r="P584" s="371">
        <v>42743</v>
      </c>
      <c r="Q584" s="372">
        <v>58.700729000000003</v>
      </c>
      <c r="R584" s="372">
        <v>64.813830674603139</v>
      </c>
      <c r="S584" s="367">
        <v>4</v>
      </c>
      <c r="T584" s="369">
        <v>8.969082135349371E-2</v>
      </c>
      <c r="U584" s="369">
        <v>0.94413518277109976</v>
      </c>
      <c r="V584" s="369">
        <v>0.10884660550569425</v>
      </c>
      <c r="W584" s="369">
        <v>0.96957849753766912</v>
      </c>
      <c r="X584" s="369">
        <v>0.18306699983315777</v>
      </c>
      <c r="Y584" s="369">
        <v>1.2412679053655411</v>
      </c>
      <c r="Z584" s="369">
        <v>0.47280874944465556</v>
      </c>
      <c r="AA584" s="369">
        <v>2.5434616888279815</v>
      </c>
      <c r="AB584" s="369">
        <v>3.3828378208365747E-2</v>
      </c>
      <c r="AC584" s="373">
        <v>-0.10095582820797354</v>
      </c>
      <c r="AD584" s="555">
        <v>0</v>
      </c>
      <c r="AE584" s="370" t="s">
        <v>1925</v>
      </c>
      <c r="AF584" s="370" t="s">
        <v>1926</v>
      </c>
      <c r="AG584" s="374" t="s">
        <v>1446</v>
      </c>
      <c r="AH584" s="374" t="s">
        <v>1796</v>
      </c>
      <c r="AI584" s="374">
        <v>50000</v>
      </c>
      <c r="AJ584" s="374">
        <v>1000</v>
      </c>
      <c r="AK584" s="374">
        <v>50000</v>
      </c>
      <c r="AL584" s="691">
        <v>0</v>
      </c>
      <c r="AM584" s="691">
        <v>0</v>
      </c>
      <c r="AN584" s="369" t="s">
        <v>1807</v>
      </c>
      <c r="AO584" s="367" t="s">
        <v>1324</v>
      </c>
      <c r="AP584" s="370" t="s">
        <v>1818</v>
      </c>
      <c r="AQ584" s="376" t="s">
        <v>668</v>
      </c>
      <c r="AR584" s="369">
        <v>3.0000000000000001E-3</v>
      </c>
      <c r="AS584" s="369">
        <v>3.0000000000000001E-3</v>
      </c>
      <c r="AT584" s="369" t="s">
        <v>1421</v>
      </c>
      <c r="AW584"/>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c r="BX584"/>
      <c r="BZ584"/>
    </row>
    <row r="585" spans="2:78" ht="18.75">
      <c r="B585" s="363" t="s">
        <v>1714</v>
      </c>
      <c r="C585" s="364">
        <v>27599239000186</v>
      </c>
      <c r="D585" s="365" t="s">
        <v>11</v>
      </c>
      <c r="E585" s="365" t="s">
        <v>621</v>
      </c>
      <c r="F585" s="365" t="s">
        <v>692</v>
      </c>
      <c r="G585" s="366" t="s">
        <v>738</v>
      </c>
      <c r="H585" s="366" t="s">
        <v>34</v>
      </c>
      <c r="I585" s="366" t="s">
        <v>1421</v>
      </c>
      <c r="J585" s="366" t="s">
        <v>608</v>
      </c>
      <c r="K585" s="367" t="s">
        <v>48</v>
      </c>
      <c r="L585" s="368" t="s">
        <v>1421</v>
      </c>
      <c r="M585" s="368" t="s">
        <v>1421</v>
      </c>
      <c r="N585" s="367">
        <v>443387</v>
      </c>
      <c r="O585" s="367" t="s">
        <v>1321</v>
      </c>
      <c r="P585" s="371">
        <v>42890</v>
      </c>
      <c r="Q585" s="372">
        <v>10.417342</v>
      </c>
      <c r="R585" s="372">
        <v>14.083340607142846</v>
      </c>
      <c r="S585" s="367">
        <v>1</v>
      </c>
      <c r="T585" s="369">
        <v>7.0288153224956185E-2</v>
      </c>
      <c r="U585" s="369">
        <v>0.73989196876835273</v>
      </c>
      <c r="V585" s="369">
        <v>8.9998947336762392E-2</v>
      </c>
      <c r="W585" s="369">
        <v>0.80168824496952162</v>
      </c>
      <c r="X585" s="369">
        <v>0.17178873683444684</v>
      </c>
      <c r="Y585" s="369">
        <v>1.1647967450726961</v>
      </c>
      <c r="Z585" s="369">
        <v>0.19275962477548081</v>
      </c>
      <c r="AA585" s="369">
        <v>1.0369451101426406</v>
      </c>
      <c r="AB585" s="369">
        <v>2.1266398312141679E-2</v>
      </c>
      <c r="AC585" s="373">
        <v>-1.0468547509137649</v>
      </c>
      <c r="AD585" s="555">
        <v>24601713000179</v>
      </c>
      <c r="AE585" s="370" t="s">
        <v>1902</v>
      </c>
      <c r="AF585" s="370" t="s">
        <v>1795</v>
      </c>
      <c r="AG585" s="374" t="s">
        <v>1445</v>
      </c>
      <c r="AH585" s="374" t="s">
        <v>1802</v>
      </c>
      <c r="AI585" s="374">
        <v>100</v>
      </c>
      <c r="AJ585" s="374">
        <v>100</v>
      </c>
      <c r="AK585" s="374">
        <v>100</v>
      </c>
      <c r="AL585" s="691">
        <v>1.1000000000000001</v>
      </c>
      <c r="AM585" s="691">
        <v>20</v>
      </c>
      <c r="AN585" s="369" t="s">
        <v>1797</v>
      </c>
      <c r="AO585" s="367" t="s">
        <v>1324</v>
      </c>
      <c r="AP585" s="370" t="s">
        <v>1818</v>
      </c>
      <c r="AQ585" s="376" t="s">
        <v>1798</v>
      </c>
      <c r="AR585" s="369">
        <v>0</v>
      </c>
      <c r="AS585" s="369">
        <v>0</v>
      </c>
      <c r="AT585" s="369" t="s">
        <v>1421</v>
      </c>
      <c r="AW585"/>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c r="BX585"/>
      <c r="BZ585"/>
    </row>
    <row r="586" spans="2:78" ht="18.75">
      <c r="B586" s="363" t="s">
        <v>39</v>
      </c>
      <c r="C586" s="364">
        <v>26324209000102</v>
      </c>
      <c r="D586" s="365" t="s">
        <v>13</v>
      </c>
      <c r="E586" s="365" t="s">
        <v>616</v>
      </c>
      <c r="F586" s="365" t="s">
        <v>617</v>
      </c>
      <c r="G586" s="366" t="s">
        <v>34</v>
      </c>
      <c r="H586" s="366" t="s">
        <v>1338</v>
      </c>
      <c r="I586" s="366" t="s">
        <v>34</v>
      </c>
      <c r="J586" s="366" t="s">
        <v>608</v>
      </c>
      <c r="K586" s="367" t="s">
        <v>48</v>
      </c>
      <c r="L586" s="368" t="s">
        <v>1421</v>
      </c>
      <c r="M586" s="368" t="s">
        <v>34</v>
      </c>
      <c r="N586" s="367">
        <v>443808</v>
      </c>
      <c r="O586" s="367" t="s">
        <v>1321</v>
      </c>
      <c r="P586" s="371">
        <v>42875</v>
      </c>
      <c r="Q586" s="372">
        <v>403.60191800000001</v>
      </c>
      <c r="R586" s="372">
        <v>387.25466232142844</v>
      </c>
      <c r="S586" s="367">
        <v>1</v>
      </c>
      <c r="T586" s="369">
        <v>0.20394918560358621</v>
      </c>
      <c r="U586" s="369">
        <v>2.1468819074245018</v>
      </c>
      <c r="V586" s="369">
        <v>0.13700455583168547</v>
      </c>
      <c r="W586" s="369">
        <v>1.2204025176710911</v>
      </c>
      <c r="X586" s="369">
        <v>0.23610143223012336</v>
      </c>
      <c r="Y586" s="369">
        <v>1.6008626923759113</v>
      </c>
      <c r="Z586" s="369">
        <v>0.41792661943192244</v>
      </c>
      <c r="AA586" s="369">
        <v>2.248224776963256</v>
      </c>
      <c r="AB586" s="369">
        <v>9.3833829075512243E-2</v>
      </c>
      <c r="AC586" s="373">
        <v>0.26368718649562389</v>
      </c>
      <c r="AD586" s="555">
        <v>36182250000137</v>
      </c>
      <c r="AE586" s="370" t="s">
        <v>1868</v>
      </c>
      <c r="AF586" s="370" t="s">
        <v>1839</v>
      </c>
      <c r="AG586" s="374" t="s">
        <v>59</v>
      </c>
      <c r="AH586" s="374" t="s">
        <v>1796</v>
      </c>
      <c r="AI586" s="374">
        <v>25000</v>
      </c>
      <c r="AJ586" s="374">
        <v>0</v>
      </c>
      <c r="AK586" s="374">
        <v>0</v>
      </c>
      <c r="AL586" s="691">
        <v>0</v>
      </c>
      <c r="AM586" s="691">
        <v>0</v>
      </c>
      <c r="AN586" s="369" t="s">
        <v>1803</v>
      </c>
      <c r="AO586" s="367" t="s">
        <v>1324</v>
      </c>
      <c r="AP586" s="370" t="s">
        <v>1818</v>
      </c>
      <c r="AQ586" s="376" t="s">
        <v>664</v>
      </c>
      <c r="AR586" s="369">
        <v>5.3333333333333297E-3</v>
      </c>
      <c r="AS586" s="369">
        <v>5.3333333333333297E-3</v>
      </c>
      <c r="AT586" s="369" t="s">
        <v>1421</v>
      </c>
      <c r="AW586"/>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c r="BX586"/>
      <c r="BZ586"/>
    </row>
    <row r="587" spans="2:78" ht="18.75">
      <c r="B587" s="363" t="s">
        <v>1522</v>
      </c>
      <c r="C587" s="364">
        <v>26744850000198</v>
      </c>
      <c r="D587" s="365" t="s">
        <v>13</v>
      </c>
      <c r="E587" s="365" t="s">
        <v>615</v>
      </c>
      <c r="F587" s="365" t="s">
        <v>619</v>
      </c>
      <c r="G587" s="366" t="s">
        <v>34</v>
      </c>
      <c r="H587" s="366" t="s">
        <v>1338</v>
      </c>
      <c r="I587" s="366" t="s">
        <v>34</v>
      </c>
      <c r="J587" s="366" t="s">
        <v>611</v>
      </c>
      <c r="K587" s="367" t="s">
        <v>48</v>
      </c>
      <c r="L587" s="368" t="s">
        <v>1421</v>
      </c>
      <c r="M587" s="368" t="s">
        <v>1421</v>
      </c>
      <c r="N587" s="367">
        <v>443921</v>
      </c>
      <c r="O587" s="367" t="s">
        <v>1321</v>
      </c>
      <c r="P587" s="371">
        <v>42918</v>
      </c>
      <c r="Q587" s="372">
        <v>18.783138000000001</v>
      </c>
      <c r="R587" s="372">
        <v>32.577071781746056</v>
      </c>
      <c r="S587" s="367">
        <v>1</v>
      </c>
      <c r="T587" s="369">
        <v>-4.9236612138602309E-3</v>
      </c>
      <c r="U587" s="369">
        <v>-5.1829180621834364E-2</v>
      </c>
      <c r="V587" s="369">
        <v>-4.3725339095598281E-3</v>
      </c>
      <c r="W587" s="369">
        <v>-3.8949444851927341E-2</v>
      </c>
      <c r="X587" s="369">
        <v>7.5440454833903603E-2</v>
      </c>
      <c r="Y587" s="369">
        <v>0.51151663290951299</v>
      </c>
      <c r="Z587" s="369">
        <v>8.3868264203911691E-2</v>
      </c>
      <c r="AA587" s="369">
        <v>0.45116702506395173</v>
      </c>
      <c r="AB587" s="369">
        <v>0.10241204946536203</v>
      </c>
      <c r="AC587" s="373">
        <v>-1.1388729350022475</v>
      </c>
      <c r="AD587" s="555">
        <v>26744792000100</v>
      </c>
      <c r="AE587" s="370" t="s">
        <v>2007</v>
      </c>
      <c r="AF587" s="370" t="s">
        <v>1801</v>
      </c>
      <c r="AG587" s="374" t="s">
        <v>59</v>
      </c>
      <c r="AH587" s="374" t="s">
        <v>1802</v>
      </c>
      <c r="AI587" s="374">
        <v>50000</v>
      </c>
      <c r="AJ587" s="374">
        <v>50000</v>
      </c>
      <c r="AK587" s="374">
        <v>50000</v>
      </c>
      <c r="AL587" s="691">
        <v>2.5</v>
      </c>
      <c r="AM587" s="691">
        <v>20</v>
      </c>
      <c r="AN587" s="369" t="s">
        <v>1803</v>
      </c>
      <c r="AO587" s="367" t="s">
        <v>1324</v>
      </c>
      <c r="AP587" s="370" t="s">
        <v>1818</v>
      </c>
      <c r="AQ587" s="376" t="s">
        <v>1798</v>
      </c>
      <c r="AR587" s="369">
        <v>0</v>
      </c>
      <c r="AS587" s="369">
        <v>0</v>
      </c>
      <c r="AT587" s="369" t="s">
        <v>1421</v>
      </c>
      <c r="AW587"/>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c r="BX587"/>
      <c r="BZ587"/>
    </row>
    <row r="588" spans="2:78" ht="18.75">
      <c r="B588" s="363" t="s">
        <v>734</v>
      </c>
      <c r="C588" s="364">
        <v>27739651000154</v>
      </c>
      <c r="D588" s="365" t="s">
        <v>13</v>
      </c>
      <c r="E588" s="365" t="s">
        <v>615</v>
      </c>
      <c r="F588" s="365" t="s">
        <v>619</v>
      </c>
      <c r="G588" s="366" t="s">
        <v>34</v>
      </c>
      <c r="H588" s="366" t="s">
        <v>1338</v>
      </c>
      <c r="I588" s="366" t="s">
        <v>34</v>
      </c>
      <c r="J588" s="366" t="s">
        <v>611</v>
      </c>
      <c r="K588" s="367" t="s">
        <v>48</v>
      </c>
      <c r="L588" s="368" t="s">
        <v>1421</v>
      </c>
      <c r="M588" s="368" t="s">
        <v>34</v>
      </c>
      <c r="N588" s="367">
        <v>443999</v>
      </c>
      <c r="O588" s="367" t="s">
        <v>1321</v>
      </c>
      <c r="P588" s="371">
        <v>42909</v>
      </c>
      <c r="Q588" s="372">
        <v>15.163828000000001</v>
      </c>
      <c r="R588" s="372">
        <v>22.104667460317454</v>
      </c>
      <c r="S588" s="367">
        <v>1</v>
      </c>
      <c r="T588" s="369">
        <v>-4.822212310771179E-3</v>
      </c>
      <c r="U588" s="369">
        <v>-5.0761273368734171E-2</v>
      </c>
      <c r="V588" s="369">
        <v>-2.1331288896909717E-3</v>
      </c>
      <c r="W588" s="369">
        <v>-1.9001381754735293E-2</v>
      </c>
      <c r="X588" s="369">
        <v>7.3529720944148336E-2</v>
      </c>
      <c r="Y588" s="369">
        <v>0.49856108846289499</v>
      </c>
      <c r="Z588" s="369">
        <v>8.2339532563076245E-2</v>
      </c>
      <c r="AA588" s="369">
        <v>0.44294325516643795</v>
      </c>
      <c r="AB588" s="369">
        <v>9.5436049288964195E-2</v>
      </c>
      <c r="AC588" s="373">
        <v>-1.1986550908868299</v>
      </c>
      <c r="AD588" s="555">
        <v>38281201000187</v>
      </c>
      <c r="AE588" s="370" t="s">
        <v>1872</v>
      </c>
      <c r="AF588" s="370" t="s">
        <v>1816</v>
      </c>
      <c r="AG588" s="374" t="s">
        <v>1444</v>
      </c>
      <c r="AH588" s="374" t="s">
        <v>1802</v>
      </c>
      <c r="AI588" s="374">
        <v>5000</v>
      </c>
      <c r="AJ588" s="374">
        <v>5000</v>
      </c>
      <c r="AK588" s="374">
        <v>5000</v>
      </c>
      <c r="AL588" s="691">
        <v>0</v>
      </c>
      <c r="AM588" s="691">
        <v>0</v>
      </c>
      <c r="AN588" s="369" t="s">
        <v>1798</v>
      </c>
      <c r="AO588" s="367" t="s">
        <v>1324</v>
      </c>
      <c r="AP588" s="370" t="s">
        <v>1818</v>
      </c>
      <c r="AQ588" s="376" t="s">
        <v>668</v>
      </c>
      <c r="AR588" s="369">
        <v>3.8E-3</v>
      </c>
      <c r="AS588" s="369">
        <v>3.8E-3</v>
      </c>
      <c r="AT588" s="369" t="s">
        <v>1421</v>
      </c>
      <c r="AW588"/>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c r="BX588"/>
      <c r="BZ588"/>
    </row>
    <row r="589" spans="2:78" ht="18.75">
      <c r="B589" s="363" t="s">
        <v>1131</v>
      </c>
      <c r="C589" s="364"/>
      <c r="D589" s="365" t="s">
        <v>11</v>
      </c>
      <c r="E589" s="365" t="s">
        <v>661</v>
      </c>
      <c r="F589" s="365" t="s">
        <v>1421</v>
      </c>
      <c r="G589" s="366" t="s">
        <v>1421</v>
      </c>
      <c r="H589" s="366" t="s">
        <v>34</v>
      </c>
      <c r="I589" s="366" t="s">
        <v>34</v>
      </c>
      <c r="J589" s="366" t="s">
        <v>611</v>
      </c>
      <c r="L589" s="368" t="s">
        <v>1421</v>
      </c>
      <c r="M589" s="368" t="s">
        <v>34</v>
      </c>
      <c r="N589" s="367">
        <v>444278</v>
      </c>
      <c r="O589" s="367" t="s">
        <v>1321</v>
      </c>
      <c r="P589" s="371"/>
      <c r="S589" s="367"/>
      <c r="U589" s="369"/>
      <c r="W589" s="369"/>
      <c r="Y589" s="369"/>
      <c r="AA589" s="369"/>
      <c r="AD589" s="555">
        <v>23729512000199</v>
      </c>
      <c r="AE589" s="370"/>
      <c r="AF589" s="370"/>
      <c r="AG589" s="374" t="s">
        <v>1444</v>
      </c>
      <c r="AH589" s="374"/>
      <c r="AI589" s="374">
        <v>5000</v>
      </c>
      <c r="AJ589" s="374">
        <v>1000</v>
      </c>
      <c r="AK589" s="374">
        <v>1000</v>
      </c>
      <c r="AN589" s="369"/>
      <c r="AO589" s="367" t="s">
        <v>1324</v>
      </c>
      <c r="AP589" s="370"/>
      <c r="AR589" s="369">
        <v>4.3499200000000002E-3</v>
      </c>
      <c r="AS589" s="369">
        <v>4.3499200000000002E-3</v>
      </c>
      <c r="AT589" s="369" t="s">
        <v>1421</v>
      </c>
      <c r="AW589"/>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c r="BX589"/>
      <c r="BZ589"/>
    </row>
    <row r="590" spans="2:78" ht="18.75">
      <c r="B590" s="363" t="s">
        <v>1648</v>
      </c>
      <c r="C590" s="364">
        <v>27249950000100</v>
      </c>
      <c r="D590" s="365" t="s">
        <v>13</v>
      </c>
      <c r="E590" s="365" t="s">
        <v>615</v>
      </c>
      <c r="F590" s="365" t="s">
        <v>619</v>
      </c>
      <c r="G590" s="366" t="s">
        <v>34</v>
      </c>
      <c r="H590" s="366" t="s">
        <v>1338</v>
      </c>
      <c r="I590" s="366" t="s">
        <v>34</v>
      </c>
      <c r="J590" s="366" t="s">
        <v>611</v>
      </c>
      <c r="K590" s="367" t="s">
        <v>48</v>
      </c>
      <c r="L590" s="368" t="s">
        <v>1421</v>
      </c>
      <c r="M590" s="368" t="s">
        <v>1421</v>
      </c>
      <c r="N590" s="367">
        <v>444391</v>
      </c>
      <c r="O590" s="367" t="s">
        <v>1321</v>
      </c>
      <c r="P590" s="371">
        <v>42918</v>
      </c>
      <c r="Q590" s="372">
        <v>35.126009000000003</v>
      </c>
      <c r="R590" s="372">
        <v>62.826291531746058</v>
      </c>
      <c r="S590" s="367">
        <v>1</v>
      </c>
      <c r="T590" s="369">
        <v>-3.7101967307530126E-3</v>
      </c>
      <c r="U590" s="369">
        <v>-3.9055582451411941E-2</v>
      </c>
      <c r="V590" s="369">
        <v>-3.317753300083881E-3</v>
      </c>
      <c r="W590" s="369">
        <v>-2.9553721450024335E-2</v>
      </c>
      <c r="X590" s="369">
        <v>7.4935604210881523E-2</v>
      </c>
      <c r="Y590" s="369">
        <v>0.50809354258776063</v>
      </c>
      <c r="Z590" s="369">
        <v>8.2613484525041248E-2</v>
      </c>
      <c r="AA590" s="369">
        <v>0.44441697222572601</v>
      </c>
      <c r="AB590" s="369">
        <v>0.10037265957335842</v>
      </c>
      <c r="AC590" s="373">
        <v>-1.1515041171173086</v>
      </c>
      <c r="AD590" s="555">
        <v>23951048000180</v>
      </c>
      <c r="AE590" s="370" t="s">
        <v>1889</v>
      </c>
      <c r="AF590" s="370" t="s">
        <v>1890</v>
      </c>
      <c r="AG590" s="374" t="s">
        <v>1448</v>
      </c>
      <c r="AH590" s="374" t="s">
        <v>1802</v>
      </c>
      <c r="AI590" s="374">
        <v>1000</v>
      </c>
      <c r="AJ590" s="374">
        <v>100</v>
      </c>
      <c r="AK590" s="374">
        <v>1000</v>
      </c>
      <c r="AL590" s="691">
        <v>2.5</v>
      </c>
      <c r="AM590" s="691">
        <v>0</v>
      </c>
      <c r="AN590" s="369" t="s">
        <v>1803</v>
      </c>
      <c r="AO590" s="367" t="s">
        <v>1324</v>
      </c>
      <c r="AP590" s="370" t="s">
        <v>1818</v>
      </c>
      <c r="AQ590" s="376" t="s">
        <v>1798</v>
      </c>
      <c r="AR590" s="369">
        <v>0</v>
      </c>
      <c r="AS590" s="369">
        <v>0</v>
      </c>
      <c r="AT590" s="369" t="s">
        <v>1421</v>
      </c>
      <c r="AW590"/>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c r="BX590"/>
      <c r="BZ590"/>
    </row>
    <row r="591" spans="2:78" ht="18.75">
      <c r="B591" s="363" t="s">
        <v>1016</v>
      </c>
      <c r="C591" s="364">
        <v>26525450000191</v>
      </c>
      <c r="D591" s="365" t="s">
        <v>11</v>
      </c>
      <c r="E591" s="365" t="s">
        <v>620</v>
      </c>
      <c r="F591" s="365" t="s">
        <v>663</v>
      </c>
      <c r="G591" s="366" t="s">
        <v>738</v>
      </c>
      <c r="H591" s="366" t="s">
        <v>34</v>
      </c>
      <c r="I591" s="366" t="s">
        <v>1421</v>
      </c>
      <c r="J591" s="366" t="s">
        <v>611</v>
      </c>
      <c r="K591" s="367" t="s">
        <v>48</v>
      </c>
      <c r="L591" s="368" t="s">
        <v>1339</v>
      </c>
      <c r="M591" s="368" t="s">
        <v>34</v>
      </c>
      <c r="N591" s="367">
        <v>444456</v>
      </c>
      <c r="O591" s="367" t="s">
        <v>1321</v>
      </c>
      <c r="P591" s="371">
        <v>42756</v>
      </c>
      <c r="Q591" s="372">
        <v>125.055514</v>
      </c>
      <c r="R591" s="372">
        <v>136.9732108888889</v>
      </c>
      <c r="S591" s="367">
        <v>1</v>
      </c>
      <c r="T591" s="369">
        <v>9.2296685624062347E-2</v>
      </c>
      <c r="U591" s="369">
        <v>0.97156595107316923</v>
      </c>
      <c r="V591" s="369">
        <v>0.10278729111836005</v>
      </c>
      <c r="W591" s="369">
        <v>0.91560363160147296</v>
      </c>
      <c r="X591" s="369">
        <v>0.20961527897925292</v>
      </c>
      <c r="Y591" s="369">
        <v>1.4212759181519314</v>
      </c>
      <c r="Z591" s="369">
        <v>0.13921586060008972</v>
      </c>
      <c r="AA591" s="369">
        <v>0.74890790056116119</v>
      </c>
      <c r="AB591" s="369">
        <v>1.2863406178751455E-2</v>
      </c>
      <c r="AC591" s="373">
        <v>-0.73654568584974445</v>
      </c>
      <c r="AD591" s="555">
        <v>0</v>
      </c>
      <c r="AE591" s="370" t="s">
        <v>1989</v>
      </c>
      <c r="AF591" s="370" t="s">
        <v>1795</v>
      </c>
      <c r="AG591" s="374" t="s">
        <v>1445</v>
      </c>
      <c r="AH591" s="374" t="s">
        <v>1877</v>
      </c>
      <c r="AI591" s="374">
        <v>100000</v>
      </c>
      <c r="AJ591" s="374">
        <v>50000</v>
      </c>
      <c r="AK591" s="374">
        <v>100000</v>
      </c>
      <c r="AL591" s="691">
        <v>1</v>
      </c>
      <c r="AM591" s="691">
        <v>20</v>
      </c>
      <c r="AN591" s="369" t="s">
        <v>1803</v>
      </c>
      <c r="AO591" s="367" t="s">
        <v>1324</v>
      </c>
      <c r="AP591" s="370" t="s">
        <v>1818</v>
      </c>
      <c r="AQ591" s="376" t="s">
        <v>679</v>
      </c>
      <c r="AR591" s="369">
        <v>2.0002666666666699E-3</v>
      </c>
      <c r="AS591" s="369">
        <v>2.0002666666666699E-3</v>
      </c>
      <c r="AT591" s="369" t="s">
        <v>1421</v>
      </c>
      <c r="AW591"/>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c r="BX591"/>
      <c r="BZ591"/>
    </row>
    <row r="592" spans="2:78" ht="18.75">
      <c r="B592" s="363" t="s">
        <v>411</v>
      </c>
      <c r="C592" s="364">
        <v>26210505000174</v>
      </c>
      <c r="D592" s="365" t="s">
        <v>14</v>
      </c>
      <c r="E592" s="365" t="s">
        <v>614</v>
      </c>
      <c r="F592" s="365" t="s">
        <v>1421</v>
      </c>
      <c r="G592" s="366" t="s">
        <v>1421</v>
      </c>
      <c r="H592" s="366" t="s">
        <v>1338</v>
      </c>
      <c r="I592" s="366" t="s">
        <v>34</v>
      </c>
      <c r="J592" s="366" t="s">
        <v>608</v>
      </c>
      <c r="K592" s="367" t="s">
        <v>48</v>
      </c>
      <c r="L592" s="368" t="s">
        <v>1339</v>
      </c>
      <c r="M592" s="368" t="s">
        <v>34</v>
      </c>
      <c r="N592" s="367">
        <v>444571</v>
      </c>
      <c r="O592" s="367" t="s">
        <v>1324</v>
      </c>
      <c r="P592" s="371">
        <v>42895</v>
      </c>
      <c r="Q592" s="372">
        <v>276.43808000000001</v>
      </c>
      <c r="R592" s="372">
        <v>310.96925420238091</v>
      </c>
      <c r="S592" s="367">
        <v>2</v>
      </c>
      <c r="T592" s="369">
        <v>0.21764655475053818</v>
      </c>
      <c r="U592" s="369">
        <v>2.2910679894325128</v>
      </c>
      <c r="V592" s="369">
        <v>-3.9658973379587792E-2</v>
      </c>
      <c r="W592" s="369">
        <v>-0.35327227380789133</v>
      </c>
      <c r="X592" s="369">
        <v>5.2263122037263354E-2</v>
      </c>
      <c r="Y592" s="369">
        <v>0.35436499247915015</v>
      </c>
      <c r="Z592" s="369">
        <v>0.47775325076153075</v>
      </c>
      <c r="AA592" s="369">
        <v>2.570060497933361</v>
      </c>
      <c r="AB592" s="369">
        <v>0.22531058453119798</v>
      </c>
      <c r="AC592" s="373">
        <v>-0.67427258750555608</v>
      </c>
      <c r="AD592" s="555">
        <v>26859401000195</v>
      </c>
      <c r="AE592" s="370" t="s">
        <v>2029</v>
      </c>
      <c r="AF592" s="370" t="s">
        <v>1839</v>
      </c>
      <c r="AG592" s="374" t="s">
        <v>59</v>
      </c>
      <c r="AH592" s="374" t="s">
        <v>1796</v>
      </c>
      <c r="AI592" s="374">
        <v>5000</v>
      </c>
      <c r="AJ592" s="374">
        <v>1000</v>
      </c>
      <c r="AK592" s="374">
        <v>5000</v>
      </c>
      <c r="AL592" s="691">
        <v>0</v>
      </c>
      <c r="AM592" s="691">
        <v>0</v>
      </c>
      <c r="AN592" s="369" t="s">
        <v>1797</v>
      </c>
      <c r="AO592" s="367" t="s">
        <v>1324</v>
      </c>
      <c r="AP592" s="370" t="s">
        <v>1818</v>
      </c>
      <c r="AQ592" s="376" t="s">
        <v>668</v>
      </c>
      <c r="AR592" s="369">
        <v>4.7499999999999999E-3</v>
      </c>
      <c r="AS592" s="369">
        <v>4.7499999999999999E-3</v>
      </c>
      <c r="AT592" s="369" t="s">
        <v>1421</v>
      </c>
      <c r="AW592"/>
      <c r="AX592" s="198"/>
      <c r="AY592" s="184"/>
      <c r="AZ592" s="184"/>
      <c r="BA592" s="184"/>
      <c r="BB592" s="186"/>
      <c r="BC592" s="184"/>
      <c r="BD592" s="184"/>
      <c r="BE592" s="184"/>
      <c r="BF592" s="184"/>
      <c r="BG592" s="186"/>
      <c r="BH592" s="186"/>
      <c r="BI592" s="199"/>
      <c r="BJ592" s="199"/>
      <c r="BK592" s="199"/>
      <c r="BL592" s="186"/>
      <c r="BM592" s="186"/>
      <c r="BN592" s="186"/>
      <c r="BO592" s="186"/>
      <c r="BP592" s="186"/>
      <c r="BQ592" s="186"/>
      <c r="BR592" s="186"/>
      <c r="BS592" s="186"/>
      <c r="BT592" s="187"/>
      <c r="BU592" s="188"/>
      <c r="BV592" s="189"/>
      <c r="BW592" s="185"/>
      <c r="BX592"/>
      <c r="BZ592"/>
    </row>
    <row r="593" spans="2:78" ht="18.75">
      <c r="B593" s="363" t="s">
        <v>1219</v>
      </c>
      <c r="C593" s="364">
        <v>27528774000146</v>
      </c>
      <c r="D593" s="365" t="s">
        <v>13</v>
      </c>
      <c r="E593" s="365" t="s">
        <v>616</v>
      </c>
      <c r="F593" s="365" t="s">
        <v>619</v>
      </c>
      <c r="G593" s="366" t="s">
        <v>34</v>
      </c>
      <c r="H593" s="366" t="s">
        <v>1338</v>
      </c>
      <c r="I593" s="366" t="s">
        <v>34</v>
      </c>
      <c r="J593" s="366" t="s">
        <v>611</v>
      </c>
      <c r="K593" s="367" t="s">
        <v>48</v>
      </c>
      <c r="L593" s="368" t="s">
        <v>1421</v>
      </c>
      <c r="M593" s="368" t="s">
        <v>34</v>
      </c>
      <c r="N593" s="367">
        <v>444790</v>
      </c>
      <c r="O593" s="367" t="s">
        <v>1321</v>
      </c>
      <c r="P593" s="371">
        <v>42900</v>
      </c>
      <c r="Q593" s="372">
        <v>0.65559199999999995</v>
      </c>
      <c r="R593" s="372">
        <v>1.4647642301587291</v>
      </c>
      <c r="S593" s="367">
        <v>4</v>
      </c>
      <c r="T593" s="369">
        <v>-0.1978696996915944</v>
      </c>
      <c r="U593" s="369">
        <v>-2.0828858768825298</v>
      </c>
      <c r="V593" s="369">
        <v>-0.20714102178607552</v>
      </c>
      <c r="W593" s="369">
        <v>-1.8451607172191868</v>
      </c>
      <c r="X593" s="369">
        <v>-0.22159459914959689</v>
      </c>
      <c r="Y593" s="369">
        <v>-1.5025005280985506</v>
      </c>
      <c r="Z593" s="369">
        <v>-0.26488147435501053</v>
      </c>
      <c r="AA593" s="369">
        <v>-1.4249226201790124</v>
      </c>
      <c r="AB593" s="369">
        <v>9.7839069052863714E-2</v>
      </c>
      <c r="AC593" s="373">
        <v>-3.2645731641022713</v>
      </c>
      <c r="AD593" s="555">
        <v>18851134000181</v>
      </c>
      <c r="AE593" s="370" t="s">
        <v>1825</v>
      </c>
      <c r="AF593" s="370" t="s">
        <v>1795</v>
      </c>
      <c r="AG593" s="374" t="s">
        <v>1445</v>
      </c>
      <c r="AH593" s="374" t="s">
        <v>1796</v>
      </c>
      <c r="AI593" s="374">
        <v>5000</v>
      </c>
      <c r="AJ593" s="374">
        <v>0</v>
      </c>
      <c r="AK593" s="374">
        <v>0</v>
      </c>
      <c r="AL593" s="691">
        <v>0.93</v>
      </c>
      <c r="AM593" s="691">
        <v>0</v>
      </c>
      <c r="AN593" s="369" t="s">
        <v>1798</v>
      </c>
      <c r="AO593" s="367" t="s">
        <v>1324</v>
      </c>
      <c r="AP593" s="370" t="s">
        <v>1818</v>
      </c>
      <c r="AQ593" s="376" t="s">
        <v>679</v>
      </c>
      <c r="AR593" s="369">
        <v>4.6499999999999996E-3</v>
      </c>
      <c r="AS593" s="369">
        <v>4.6499999999999996E-3</v>
      </c>
      <c r="AT593" s="369" t="s">
        <v>1421</v>
      </c>
      <c r="AW593" s="198"/>
      <c r="AX593" s="198"/>
      <c r="AY593" s="184"/>
      <c r="AZ593" s="184"/>
      <c r="BA593" s="184"/>
      <c r="BB593" s="186"/>
      <c r="BC593" s="184"/>
      <c r="BD593" s="184"/>
      <c r="BE593" s="184"/>
      <c r="BF593" s="184"/>
      <c r="BG593" s="186"/>
      <c r="BH593" s="186"/>
      <c r="BI593" s="199"/>
      <c r="BJ593" s="199"/>
      <c r="BK593" s="199"/>
      <c r="BL593" s="218"/>
      <c r="BM593" s="186"/>
      <c r="BN593" s="186"/>
      <c r="BO593" s="186"/>
      <c r="BP593" s="186"/>
      <c r="BQ593" s="186"/>
      <c r="BR593" s="186"/>
      <c r="BS593" s="186"/>
      <c r="BT593" s="187"/>
      <c r="BU593" s="188"/>
      <c r="BV593" s="189"/>
      <c r="BW593" s="185"/>
      <c r="BX593"/>
      <c r="BZ593"/>
    </row>
    <row r="594" spans="2:78" ht="18.75">
      <c r="B594" s="363" t="s">
        <v>1701</v>
      </c>
      <c r="C594" s="364">
        <v>28021609000166</v>
      </c>
      <c r="D594" s="365" t="s">
        <v>14</v>
      </c>
      <c r="E594" s="365" t="s">
        <v>614</v>
      </c>
      <c r="F594" s="365" t="s">
        <v>1421</v>
      </c>
      <c r="G594" s="366" t="s">
        <v>1421</v>
      </c>
      <c r="H594" s="366" t="s">
        <v>1338</v>
      </c>
      <c r="I594" s="366" t="s">
        <v>34</v>
      </c>
      <c r="J594" s="366" t="s">
        <v>608</v>
      </c>
      <c r="K594" s="367" t="s">
        <v>48</v>
      </c>
      <c r="L594" s="368" t="s">
        <v>1421</v>
      </c>
      <c r="M594" s="368" t="s">
        <v>1421</v>
      </c>
      <c r="N594" s="367">
        <v>445940</v>
      </c>
      <c r="O594" s="367" t="s">
        <v>1321</v>
      </c>
      <c r="P594" s="371">
        <v>42949</v>
      </c>
      <c r="Q594" s="372">
        <v>88.941974329999994</v>
      </c>
      <c r="R594" s="372">
        <v>144.2558924473413</v>
      </c>
      <c r="S594" s="367">
        <v>2</v>
      </c>
      <c r="T594" s="369">
        <v>0.21347174802707136</v>
      </c>
      <c r="U594" s="369">
        <v>2.2471216652778971</v>
      </c>
      <c r="V594" s="369">
        <v>-4.1193869145044748E-2</v>
      </c>
      <c r="W594" s="369">
        <v>-0.36694474364041019</v>
      </c>
      <c r="X594" s="369">
        <v>5.0572911669316989E-2</v>
      </c>
      <c r="Y594" s="369">
        <v>0.34290468622537434</v>
      </c>
      <c r="Z594" s="369">
        <v>0.47660498683646191</v>
      </c>
      <c r="AA594" s="369">
        <v>2.5638834436688063</v>
      </c>
      <c r="AB594" s="369">
        <v>0.2224142608603111</v>
      </c>
      <c r="AC594" s="373">
        <v>-0.68995416928807485</v>
      </c>
      <c r="AD594" s="555">
        <v>26491334000107</v>
      </c>
      <c r="AE594" s="370" t="s">
        <v>1889</v>
      </c>
      <c r="AF594" s="370" t="s">
        <v>1890</v>
      </c>
      <c r="AG594" s="374" t="s">
        <v>1448</v>
      </c>
      <c r="AH594" s="374" t="s">
        <v>1796</v>
      </c>
      <c r="AI594" s="374">
        <v>1000</v>
      </c>
      <c r="AJ594" s="374">
        <v>100</v>
      </c>
      <c r="AK594" s="374">
        <v>1000</v>
      </c>
      <c r="AL594" s="691">
        <v>0</v>
      </c>
      <c r="AM594" s="691">
        <v>0</v>
      </c>
      <c r="AN594" s="369" t="s">
        <v>1803</v>
      </c>
      <c r="AO594" s="367" t="s">
        <v>1324</v>
      </c>
      <c r="AP594" s="370" t="s">
        <v>1818</v>
      </c>
      <c r="AQ594" s="376" t="s">
        <v>1798</v>
      </c>
      <c r="AR594" s="369">
        <v>0</v>
      </c>
      <c r="AS594" s="369">
        <v>0</v>
      </c>
      <c r="AT594" s="369" t="s">
        <v>1421</v>
      </c>
      <c r="AW594"/>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c r="BX594"/>
      <c r="BZ594"/>
    </row>
    <row r="595" spans="2:78" ht="18.75">
      <c r="B595" s="363" t="s">
        <v>1232</v>
      </c>
      <c r="C595" s="364">
        <v>26277595000110</v>
      </c>
      <c r="D595" s="365" t="s">
        <v>14</v>
      </c>
      <c r="E595" s="365" t="s">
        <v>607</v>
      </c>
      <c r="F595" s="365" t="s">
        <v>1421</v>
      </c>
      <c r="G595" s="366" t="s">
        <v>1421</v>
      </c>
      <c r="H595" s="366" t="s">
        <v>34</v>
      </c>
      <c r="I595" s="366" t="s">
        <v>34</v>
      </c>
      <c r="J595" s="366" t="s">
        <v>608</v>
      </c>
      <c r="K595" s="367" t="s">
        <v>48</v>
      </c>
      <c r="L595" s="368" t="s">
        <v>1421</v>
      </c>
      <c r="M595" s="368" t="s">
        <v>34</v>
      </c>
      <c r="N595" s="367">
        <v>446246</v>
      </c>
      <c r="O595" s="367" t="s">
        <v>1321</v>
      </c>
      <c r="P595" s="371">
        <v>42959</v>
      </c>
      <c r="Q595" s="372">
        <v>1030.0709266199999</v>
      </c>
      <c r="R595" s="372">
        <v>997.10697626797651</v>
      </c>
      <c r="S595" s="367">
        <v>2</v>
      </c>
      <c r="T595" s="369">
        <v>9.5741012395547331E-2</v>
      </c>
      <c r="U595" s="369">
        <v>1.0078228393126334</v>
      </c>
      <c r="V595" s="369">
        <v>-0.10093806424090224</v>
      </c>
      <c r="W595" s="369">
        <v>-0.89913117838052237</v>
      </c>
      <c r="X595" s="369">
        <v>5.0351705237966504E-2</v>
      </c>
      <c r="Y595" s="369">
        <v>0.3414048176311108</v>
      </c>
      <c r="Z595" s="369">
        <v>0.21390669833175346</v>
      </c>
      <c r="AA595" s="369">
        <v>1.1507052118420757</v>
      </c>
      <c r="AB595" s="369">
        <v>0.23990314400491516</v>
      </c>
      <c r="AC595" s="373">
        <v>-0.88869131986526428</v>
      </c>
      <c r="AD595" s="555">
        <v>26855139000100</v>
      </c>
      <c r="AE595" s="370" t="s">
        <v>2029</v>
      </c>
      <c r="AF595" s="370" t="s">
        <v>1839</v>
      </c>
      <c r="AG595" s="374" t="s">
        <v>59</v>
      </c>
      <c r="AH595" s="374" t="s">
        <v>1802</v>
      </c>
      <c r="AI595" s="374">
        <v>10000</v>
      </c>
      <c r="AJ595" s="374">
        <v>5000</v>
      </c>
      <c r="AK595" s="374">
        <v>10000</v>
      </c>
      <c r="AL595" s="691">
        <v>3.5</v>
      </c>
      <c r="AM595" s="691">
        <v>0</v>
      </c>
      <c r="AN595" s="369" t="s">
        <v>666</v>
      </c>
      <c r="AO595" s="367" t="s">
        <v>1324</v>
      </c>
      <c r="AP595" s="370" t="s">
        <v>1799</v>
      </c>
      <c r="AQ595" s="376" t="s">
        <v>659</v>
      </c>
      <c r="AR595" s="369">
        <v>5.7999999999999996E-3</v>
      </c>
      <c r="AS595" s="369">
        <v>5.7999999999999996E-3</v>
      </c>
      <c r="AT595" s="369" t="s">
        <v>1421</v>
      </c>
      <c r="AW595"/>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c r="BX595"/>
      <c r="BZ595"/>
    </row>
    <row r="596" spans="2:78" ht="18.75">
      <c r="B596" s="363" t="s">
        <v>1179</v>
      </c>
      <c r="C596" s="364">
        <v>27880333000109</v>
      </c>
      <c r="D596" s="365" t="s">
        <v>13</v>
      </c>
      <c r="E596" s="365" t="s">
        <v>615</v>
      </c>
      <c r="F596" s="365" t="s">
        <v>619</v>
      </c>
      <c r="G596" s="366" t="s">
        <v>34</v>
      </c>
      <c r="H596" s="366" t="s">
        <v>1337</v>
      </c>
      <c r="I596" s="366" t="s">
        <v>34</v>
      </c>
      <c r="J596" s="366" t="s">
        <v>1421</v>
      </c>
      <c r="K596" s="367" t="s">
        <v>48</v>
      </c>
      <c r="L596" s="368" t="s">
        <v>1421</v>
      </c>
      <c r="M596" s="368" t="s">
        <v>1418</v>
      </c>
      <c r="N596" s="367">
        <v>446270</v>
      </c>
      <c r="O596" s="367" t="s">
        <v>1321</v>
      </c>
      <c r="P596" s="371">
        <v>42932</v>
      </c>
      <c r="Q596" s="372">
        <v>16.611458970000001</v>
      </c>
      <c r="R596" s="372">
        <v>16.043235769246028</v>
      </c>
      <c r="S596" s="367">
        <v>2</v>
      </c>
      <c r="T596" s="369">
        <v>0.10401781422102752</v>
      </c>
      <c r="U596" s="369">
        <v>1.0949490322310966</v>
      </c>
      <c r="V596" s="369">
        <v>9.2844135798849869E-2</v>
      </c>
      <c r="W596" s="369">
        <v>0.8270324763441782</v>
      </c>
      <c r="X596" s="369">
        <v>0.13470263998892773</v>
      </c>
      <c r="Y596" s="369">
        <v>0.91333808899828073</v>
      </c>
      <c r="Z596" s="369">
        <v>0.14244344523646779</v>
      </c>
      <c r="AA596" s="369">
        <v>0.7662706035139295</v>
      </c>
      <c r="AB596" s="369">
        <v>3.4849266997358262E-2</v>
      </c>
      <c r="AC596" s="373">
        <v>-0.55718938499551385</v>
      </c>
      <c r="AD596" s="555">
        <v>0</v>
      </c>
      <c r="AE596" s="370" t="s">
        <v>2034</v>
      </c>
      <c r="AF596" s="370" t="s">
        <v>1816</v>
      </c>
      <c r="AG596" s="374" t="s">
        <v>1444</v>
      </c>
      <c r="AH596" s="374" t="s">
        <v>1802</v>
      </c>
      <c r="AI596" s="374">
        <v>1000</v>
      </c>
      <c r="AJ596" s="374">
        <v>100</v>
      </c>
      <c r="AK596" s="374">
        <v>500</v>
      </c>
      <c r="AL596" s="691">
        <v>1</v>
      </c>
      <c r="AM596" s="691">
        <v>20</v>
      </c>
      <c r="AN596" s="369" t="s">
        <v>1817</v>
      </c>
      <c r="AO596" s="367" t="s">
        <v>1324</v>
      </c>
      <c r="AP596" s="370" t="s">
        <v>1818</v>
      </c>
      <c r="AQ596" s="376" t="s">
        <v>668</v>
      </c>
      <c r="AR596" s="369">
        <v>3.3333333333333301E-3</v>
      </c>
      <c r="AS596" s="369">
        <v>3.3333333333333301E-3</v>
      </c>
      <c r="AT596" s="369" t="s">
        <v>1421</v>
      </c>
      <c r="AW596"/>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c r="BX596"/>
      <c r="BZ596"/>
    </row>
    <row r="597" spans="2:78" ht="18.75">
      <c r="B597" s="363" t="s">
        <v>81</v>
      </c>
      <c r="C597" s="364">
        <v>27707783000102</v>
      </c>
      <c r="D597" s="365" t="s">
        <v>13</v>
      </c>
      <c r="E597" s="365" t="s">
        <v>615</v>
      </c>
      <c r="F597" s="365" t="s">
        <v>619</v>
      </c>
      <c r="G597" s="366" t="s">
        <v>34</v>
      </c>
      <c r="H597" s="366" t="s">
        <v>1338</v>
      </c>
      <c r="I597" s="366" t="s">
        <v>34</v>
      </c>
      <c r="J597" s="366" t="s">
        <v>1421</v>
      </c>
      <c r="K597" s="367" t="s">
        <v>48</v>
      </c>
      <c r="L597" s="368" t="s">
        <v>1421</v>
      </c>
      <c r="M597" s="368" t="s">
        <v>34</v>
      </c>
      <c r="N597" s="367">
        <v>446394</v>
      </c>
      <c r="O597" s="367" t="s">
        <v>1321</v>
      </c>
      <c r="P597" s="371">
        <v>42953</v>
      </c>
      <c r="Q597" s="372">
        <v>39.242432880000003</v>
      </c>
      <c r="R597" s="372">
        <v>41.201126369880967</v>
      </c>
      <c r="S597" s="367">
        <v>4</v>
      </c>
      <c r="T597" s="369">
        <v>-0.12690291637591178</v>
      </c>
      <c r="U597" s="369">
        <v>-1.3358502725105212</v>
      </c>
      <c r="V597" s="369">
        <v>-0.16734757796163924</v>
      </c>
      <c r="W597" s="369">
        <v>-1.4906906141241654</v>
      </c>
      <c r="X597" s="369">
        <v>-0.18927101382503742</v>
      </c>
      <c r="Y597" s="369">
        <v>-1.2833336160593158</v>
      </c>
      <c r="Z597" s="369">
        <v>2.4857228963158562E-2</v>
      </c>
      <c r="AA597" s="369">
        <v>0.13371878086536909</v>
      </c>
      <c r="AB597" s="369">
        <v>0.24731766883099837</v>
      </c>
      <c r="AC597" s="373">
        <v>-1.1305676489994712</v>
      </c>
      <c r="AD597" s="555">
        <v>0</v>
      </c>
      <c r="AE597" s="370" t="s">
        <v>2035</v>
      </c>
      <c r="AF597" s="370" t="s">
        <v>1816</v>
      </c>
      <c r="AG597" s="374" t="s">
        <v>1444</v>
      </c>
      <c r="AH597" s="374" t="s">
        <v>1802</v>
      </c>
      <c r="AI597" s="374">
        <v>5000</v>
      </c>
      <c r="AJ597" s="374">
        <v>1000</v>
      </c>
      <c r="AK597" s="374">
        <v>1000</v>
      </c>
      <c r="AL597" s="691">
        <v>1.6</v>
      </c>
      <c r="AM597" s="691">
        <v>20</v>
      </c>
      <c r="AN597" s="369" t="s">
        <v>1798</v>
      </c>
      <c r="AO597" s="367" t="s">
        <v>1324</v>
      </c>
      <c r="AP597" s="370" t="s">
        <v>1818</v>
      </c>
      <c r="AQ597" s="376" t="s">
        <v>668</v>
      </c>
      <c r="AR597" s="369">
        <v>5.3333333333333297E-3</v>
      </c>
      <c r="AS597" s="369">
        <v>5.3333333333333297E-3</v>
      </c>
      <c r="AT597" s="369" t="s">
        <v>1421</v>
      </c>
      <c r="AW597"/>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c r="BX597"/>
      <c r="BZ597"/>
    </row>
    <row r="598" spans="2:78" ht="18.75">
      <c r="B598" s="363" t="s">
        <v>1041</v>
      </c>
      <c r="C598" s="364">
        <v>26370141000190</v>
      </c>
      <c r="D598" s="365" t="s">
        <v>11</v>
      </c>
      <c r="E598" s="365" t="s">
        <v>661</v>
      </c>
      <c r="F598" s="365" t="s">
        <v>1421</v>
      </c>
      <c r="G598" s="366" t="s">
        <v>1421</v>
      </c>
      <c r="H598" s="366" t="s">
        <v>34</v>
      </c>
      <c r="I598" s="366" t="s">
        <v>34</v>
      </c>
      <c r="J598" s="366" t="s">
        <v>611</v>
      </c>
      <c r="K598" s="367" t="s">
        <v>48</v>
      </c>
      <c r="L598" s="368" t="s">
        <v>1421</v>
      </c>
      <c r="M598" s="368" t="s">
        <v>34</v>
      </c>
      <c r="N598" s="367">
        <v>446467</v>
      </c>
      <c r="O598" s="367" t="s">
        <v>1321</v>
      </c>
      <c r="P598" s="371">
        <v>42960</v>
      </c>
      <c r="Q598" s="372">
        <v>10.98197279</v>
      </c>
      <c r="R598" s="372">
        <v>11.822103159166677</v>
      </c>
      <c r="S598" s="367">
        <v>4</v>
      </c>
      <c r="T598" s="369">
        <v>-0.11291032379204291</v>
      </c>
      <c r="U598" s="369">
        <v>-1.1885565053529528</v>
      </c>
      <c r="V598" s="369">
        <v>-0.10712532257006047</v>
      </c>
      <c r="W598" s="369">
        <v>-0.95424573713769767</v>
      </c>
      <c r="X598" s="369">
        <v>-3.4396079833068471E-2</v>
      </c>
      <c r="Y598" s="369">
        <v>-0.23321925855610051</v>
      </c>
      <c r="Z598" s="369">
        <v>-9.1739132544730873E-2</v>
      </c>
      <c r="AA598" s="369">
        <v>-0.49350814524456715</v>
      </c>
      <c r="AB598" s="369">
        <v>5.4817321605502539E-2</v>
      </c>
      <c r="AC598" s="373">
        <v>-4.0021492037416664</v>
      </c>
      <c r="AD598" s="555">
        <v>0</v>
      </c>
      <c r="AE598" s="370" t="s">
        <v>1808</v>
      </c>
      <c r="AF598" s="370" t="s">
        <v>1809</v>
      </c>
      <c r="AG598" s="374" t="s">
        <v>728</v>
      </c>
      <c r="AH598" s="374" t="s">
        <v>1796</v>
      </c>
      <c r="AI598" s="374">
        <v>25000</v>
      </c>
      <c r="AJ598" s="374">
        <v>1000</v>
      </c>
      <c r="AK598" s="374">
        <v>1000</v>
      </c>
      <c r="AL598" s="691">
        <v>1</v>
      </c>
      <c r="AM598" s="691">
        <v>0</v>
      </c>
      <c r="AN598" s="369" t="s">
        <v>1817</v>
      </c>
      <c r="AO598" s="367" t="s">
        <v>1324</v>
      </c>
      <c r="AP598" s="370" t="s">
        <v>1818</v>
      </c>
      <c r="AQ598" s="376" t="s">
        <v>679</v>
      </c>
      <c r="AR598" s="369">
        <v>5.3333333333333297E-3</v>
      </c>
      <c r="AS598" s="369">
        <v>5.3333333333333297E-3</v>
      </c>
      <c r="AT598" s="369" t="s">
        <v>1421</v>
      </c>
      <c r="AW598"/>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c r="BX598"/>
      <c r="BZ598"/>
    </row>
    <row r="599" spans="2:78" ht="18.75">
      <c r="B599" s="363" t="s">
        <v>280</v>
      </c>
      <c r="C599" s="364">
        <v>26841302000186</v>
      </c>
      <c r="D599" s="365" t="s">
        <v>11</v>
      </c>
      <c r="E599" s="365" t="s">
        <v>620</v>
      </c>
      <c r="F599" s="365" t="s">
        <v>685</v>
      </c>
      <c r="G599" s="366" t="s">
        <v>738</v>
      </c>
      <c r="H599" s="366" t="s">
        <v>34</v>
      </c>
      <c r="I599" s="366" t="s">
        <v>1319</v>
      </c>
      <c r="J599" s="366" t="s">
        <v>608</v>
      </c>
      <c r="K599" s="367" t="s">
        <v>48</v>
      </c>
      <c r="L599" s="368" t="s">
        <v>1421</v>
      </c>
      <c r="M599" s="368" t="s">
        <v>34</v>
      </c>
      <c r="N599" s="367">
        <v>446701</v>
      </c>
      <c r="O599" s="367" t="s">
        <v>1321</v>
      </c>
      <c r="P599" s="371">
        <v>42929</v>
      </c>
      <c r="Q599" s="372">
        <v>293.21720499999998</v>
      </c>
      <c r="R599" s="372">
        <v>155.7646443373016</v>
      </c>
      <c r="S599" s="367">
        <v>0</v>
      </c>
      <c r="T599" s="369">
        <v>0.12433089917490481</v>
      </c>
      <c r="U599" s="369">
        <v>1.3087757971794005</v>
      </c>
      <c r="V599" s="369">
        <v>0.15066664769199378</v>
      </c>
      <c r="W599" s="369">
        <v>1.3421010349339595</v>
      </c>
      <c r="X599" s="369">
        <v>0.22355892718475645</v>
      </c>
      <c r="Y599" s="369">
        <v>1.5158194624115371</v>
      </c>
      <c r="Z599" s="369">
        <v>0.28352151108096013</v>
      </c>
      <c r="AA599" s="369">
        <v>1.525196186068996</v>
      </c>
      <c r="AB599" s="369">
        <v>1.2803714030938712E-3</v>
      </c>
      <c r="AC599" s="373">
        <v>29.995101542052897</v>
      </c>
      <c r="AD599" s="555">
        <v>0</v>
      </c>
      <c r="AE599" s="370" t="s">
        <v>2031</v>
      </c>
      <c r="AF599" s="370" t="s">
        <v>1816</v>
      </c>
      <c r="AG599" s="374" t="s">
        <v>1444</v>
      </c>
      <c r="AH599" s="374" t="s">
        <v>1796</v>
      </c>
      <c r="AI599" s="374">
        <v>10000</v>
      </c>
      <c r="AJ599" s="374">
        <v>1000</v>
      </c>
      <c r="AK599" s="374">
        <v>10000</v>
      </c>
      <c r="AL599" s="691">
        <v>0.97</v>
      </c>
      <c r="AM599" s="691">
        <v>0</v>
      </c>
      <c r="AN599" s="369" t="s">
        <v>1798</v>
      </c>
      <c r="AO599" s="367" t="s">
        <v>1324</v>
      </c>
      <c r="AP599" s="370" t="s">
        <v>1818</v>
      </c>
      <c r="AQ599" s="376" t="s">
        <v>668</v>
      </c>
      <c r="AR599" s="369">
        <v>3.2333333333333298E-3</v>
      </c>
      <c r="AS599" s="369">
        <v>3.2333333333333298E-3</v>
      </c>
      <c r="AT599" s="369" t="s">
        <v>1421</v>
      </c>
      <c r="AW599"/>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c r="BX599"/>
      <c r="BZ599"/>
    </row>
    <row r="600" spans="2:78" ht="18.75">
      <c r="B600" s="363" t="s">
        <v>1045</v>
      </c>
      <c r="C600" s="364">
        <v>26370126000141</v>
      </c>
      <c r="D600" s="365" t="s">
        <v>14</v>
      </c>
      <c r="E600" s="365" t="s">
        <v>607</v>
      </c>
      <c r="F600" s="365" t="s">
        <v>1421</v>
      </c>
      <c r="G600" s="366" t="s">
        <v>1421</v>
      </c>
      <c r="H600" s="366" t="s">
        <v>34</v>
      </c>
      <c r="I600" s="366" t="s">
        <v>34</v>
      </c>
      <c r="J600" s="366" t="s">
        <v>611</v>
      </c>
      <c r="K600" s="367" t="s">
        <v>1798</v>
      </c>
      <c r="L600" s="368" t="s">
        <v>1421</v>
      </c>
      <c r="M600" s="368" t="s">
        <v>34</v>
      </c>
      <c r="N600" s="367">
        <v>446742</v>
      </c>
      <c r="O600" s="367" t="s">
        <v>1321</v>
      </c>
      <c r="P600" s="371">
        <v>42960</v>
      </c>
      <c r="Q600" s="372">
        <v>43.451393439999997</v>
      </c>
      <c r="R600" s="372">
        <v>37.393412544047607</v>
      </c>
      <c r="S600" s="367">
        <v>4</v>
      </c>
      <c r="T600" s="369">
        <v>8.7777835795379566E-2</v>
      </c>
      <c r="U600" s="369">
        <v>0.92399803894419441</v>
      </c>
      <c r="V600" s="369">
        <v>0.17218101546356412</v>
      </c>
      <c r="W600" s="369">
        <v>1.5337456735749022</v>
      </c>
      <c r="X600" s="369">
        <v>0.38179138343455743</v>
      </c>
      <c r="Y600" s="369">
        <v>2.5886991715291647</v>
      </c>
      <c r="Z600" s="369">
        <v>0.33811151926540206</v>
      </c>
      <c r="AA600" s="369">
        <v>1.8188616365773029</v>
      </c>
      <c r="AB600" s="369">
        <v>0.13993164066952141</v>
      </c>
      <c r="AC600" s="373">
        <v>0.42820364095082603</v>
      </c>
      <c r="AD600" s="555">
        <v>0</v>
      </c>
      <c r="AE600" s="370" t="s">
        <v>1808</v>
      </c>
      <c r="AF600" s="370" t="s">
        <v>1809</v>
      </c>
      <c r="AG600" s="374" t="s">
        <v>728</v>
      </c>
      <c r="AH600" s="374" t="s">
        <v>1796</v>
      </c>
      <c r="AI600" s="374">
        <v>25000</v>
      </c>
      <c r="AJ600" s="374">
        <v>1000</v>
      </c>
      <c r="AK600" s="374">
        <v>1000</v>
      </c>
      <c r="AL600" s="691">
        <v>1</v>
      </c>
      <c r="AM600" s="691">
        <v>0</v>
      </c>
      <c r="AN600" s="369" t="s">
        <v>1817</v>
      </c>
      <c r="AO600" s="367" t="s">
        <v>1324</v>
      </c>
      <c r="AP600" s="370" t="s">
        <v>1799</v>
      </c>
      <c r="AQ600" s="376" t="s">
        <v>687</v>
      </c>
      <c r="AR600" s="369">
        <v>5.3333333333333297E-3</v>
      </c>
      <c r="AS600" s="369">
        <v>5.3333333333333297E-3</v>
      </c>
      <c r="AT600" s="369" t="s">
        <v>1421</v>
      </c>
      <c r="AW600"/>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c r="BX600"/>
      <c r="BZ600"/>
    </row>
    <row r="601" spans="2:78" ht="18.75">
      <c r="B601" s="363" t="s">
        <v>1718</v>
      </c>
      <c r="C601" s="364">
        <v>27249854000162</v>
      </c>
      <c r="D601" s="365" t="s">
        <v>13</v>
      </c>
      <c r="E601" s="365" t="s">
        <v>1421</v>
      </c>
      <c r="F601" s="365" t="s">
        <v>1421</v>
      </c>
      <c r="G601" s="366" t="s">
        <v>1421</v>
      </c>
      <c r="H601" s="366" t="s">
        <v>1338</v>
      </c>
      <c r="I601" s="366" t="s">
        <v>1421</v>
      </c>
      <c r="J601" s="366" t="s">
        <v>1421</v>
      </c>
      <c r="K601" s="367" t="s">
        <v>48</v>
      </c>
      <c r="L601" s="368" t="s">
        <v>1421</v>
      </c>
      <c r="M601" s="368" t="s">
        <v>1421</v>
      </c>
      <c r="N601" s="367">
        <v>446750</v>
      </c>
      <c r="O601" s="367" t="s">
        <v>1321</v>
      </c>
      <c r="P601" s="371">
        <v>42868</v>
      </c>
      <c r="Q601" s="372">
        <v>22393800.82</v>
      </c>
      <c r="R601" s="372">
        <v>5183232.532355465</v>
      </c>
      <c r="S601" s="367">
        <v>1</v>
      </c>
      <c r="T601" s="369">
        <v>2.9620502305809149E-2</v>
      </c>
      <c r="U601" s="369">
        <v>0.31180178680767046</v>
      </c>
      <c r="V601" s="369">
        <v>-3.9511871607486038E-2</v>
      </c>
      <c r="W601" s="369">
        <v>-0.35196192779832203</v>
      </c>
      <c r="X601" s="369">
        <v>-6.2988922282990689E-2</v>
      </c>
      <c r="Y601" s="369">
        <v>-0.42709023305509675</v>
      </c>
      <c r="Z601" s="369">
        <v>-8.2421428291999943E-3</v>
      </c>
      <c r="AA601" s="369">
        <v>-4.4338381099210893E-2</v>
      </c>
      <c r="AB601" s="369">
        <v>9.3012403026874385E-2</v>
      </c>
      <c r="AC601" s="373">
        <v>-1.6317571002685087</v>
      </c>
      <c r="AD601" s="555">
        <v>0</v>
      </c>
      <c r="AE601" s="370" t="s">
        <v>1973</v>
      </c>
      <c r="AF601" s="370" t="s">
        <v>1816</v>
      </c>
      <c r="AG601" s="374" t="s">
        <v>1444</v>
      </c>
      <c r="AH601" s="374" t="s">
        <v>1877</v>
      </c>
      <c r="AI601" s="374">
        <v>0</v>
      </c>
      <c r="AJ601" s="374">
        <v>0</v>
      </c>
      <c r="AK601" s="374">
        <v>0</v>
      </c>
      <c r="AL601" s="691">
        <v>0.55000000000000004</v>
      </c>
      <c r="AM601" s="691">
        <v>15</v>
      </c>
      <c r="AN601" s="369" t="s">
        <v>1817</v>
      </c>
      <c r="AO601" s="367" t="s">
        <v>1324</v>
      </c>
      <c r="AP601" s="370" t="s">
        <v>1818</v>
      </c>
      <c r="AQ601" s="376" t="s">
        <v>1798</v>
      </c>
      <c r="AR601" s="369">
        <v>0</v>
      </c>
      <c r="AS601" s="369">
        <v>0</v>
      </c>
      <c r="AT601" s="369" t="s">
        <v>1421</v>
      </c>
      <c r="AW601"/>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c r="BX601"/>
      <c r="BZ601"/>
    </row>
    <row r="602" spans="2:78" ht="18.75">
      <c r="B602" s="363" t="s">
        <v>1686</v>
      </c>
      <c r="C602" s="364">
        <v>28144844000125</v>
      </c>
      <c r="D602" s="365" t="s">
        <v>14</v>
      </c>
      <c r="E602" s="365" t="s">
        <v>614</v>
      </c>
      <c r="F602" s="365" t="s">
        <v>1421</v>
      </c>
      <c r="G602" s="366" t="s">
        <v>1421</v>
      </c>
      <c r="H602" s="366" t="s">
        <v>865</v>
      </c>
      <c r="I602" s="366" t="s">
        <v>34</v>
      </c>
      <c r="J602" s="366" t="s">
        <v>608</v>
      </c>
      <c r="K602" s="367" t="s">
        <v>48</v>
      </c>
      <c r="L602" s="368" t="s">
        <v>1421</v>
      </c>
      <c r="M602" s="368" t="s">
        <v>1421</v>
      </c>
      <c r="N602" s="367">
        <v>446981</v>
      </c>
      <c r="O602" s="367" t="s">
        <v>1321</v>
      </c>
      <c r="P602" s="371">
        <v>42967</v>
      </c>
      <c r="Q602" s="372">
        <v>43.793176430000003</v>
      </c>
      <c r="R602" s="372">
        <v>68.409938968492057</v>
      </c>
      <c r="S602" s="367">
        <v>2</v>
      </c>
      <c r="T602" s="369">
        <v>9.6936796842620243E-2</v>
      </c>
      <c r="U602" s="369">
        <v>1.0204103276470575</v>
      </c>
      <c r="V602" s="369">
        <v>3.2634601399745611E-2</v>
      </c>
      <c r="W602" s="369">
        <v>0.29070091479564553</v>
      </c>
      <c r="X602" s="369">
        <v>0.1461472188245645</v>
      </c>
      <c r="Y602" s="369">
        <v>0.99093693757311074</v>
      </c>
      <c r="Z602" s="369">
        <v>0.15297367255112904</v>
      </c>
      <c r="AA602" s="369">
        <v>0.82291767229374679</v>
      </c>
      <c r="AB602" s="369">
        <v>0.16894054138515985</v>
      </c>
      <c r="AC602" s="373">
        <v>-0.47133254926281071</v>
      </c>
      <c r="AD602" s="555">
        <v>32346274000123</v>
      </c>
      <c r="AE602" s="370" t="s">
        <v>1889</v>
      </c>
      <c r="AF602" s="370" t="s">
        <v>1890</v>
      </c>
      <c r="AG602" s="374" t="s">
        <v>1448</v>
      </c>
      <c r="AH602" s="374" t="s">
        <v>1802</v>
      </c>
      <c r="AI602" s="374">
        <v>50000</v>
      </c>
      <c r="AJ602" s="374">
        <v>10000</v>
      </c>
      <c r="AK602" s="374">
        <v>50000</v>
      </c>
      <c r="AL602" s="691">
        <v>2.5</v>
      </c>
      <c r="AM602" s="691">
        <v>0</v>
      </c>
      <c r="AN602" s="369" t="s">
        <v>1803</v>
      </c>
      <c r="AO602" s="367" t="s">
        <v>1324</v>
      </c>
      <c r="AP602" s="370" t="s">
        <v>1818</v>
      </c>
      <c r="AQ602" s="376" t="s">
        <v>1798</v>
      </c>
      <c r="AR602" s="369">
        <v>0</v>
      </c>
      <c r="AS602" s="369">
        <v>0</v>
      </c>
      <c r="AT602" s="369" t="s">
        <v>1421</v>
      </c>
      <c r="AW602"/>
      <c r="AX602" s="198"/>
      <c r="AY602" s="184"/>
      <c r="AZ602" s="184"/>
      <c r="BA602" s="184"/>
      <c r="BB602" s="186"/>
      <c r="BC602" s="184"/>
      <c r="BD602" s="184"/>
      <c r="BE602" s="184"/>
      <c r="BF602" s="184"/>
      <c r="BG602" s="186"/>
      <c r="BH602" s="186"/>
      <c r="BI602" s="199"/>
      <c r="BJ602" s="199"/>
      <c r="BK602" s="199"/>
      <c r="BL602" s="186"/>
      <c r="BM602" s="186"/>
      <c r="BN602" s="186"/>
      <c r="BO602" s="186"/>
      <c r="BP602" s="186"/>
      <c r="BQ602" s="186"/>
      <c r="BR602" s="186"/>
      <c r="BS602" s="186"/>
      <c r="BT602" s="187"/>
      <c r="BU602" s="188"/>
      <c r="BV602" s="189"/>
      <c r="BW602" s="185"/>
      <c r="BX602"/>
      <c r="BZ602"/>
    </row>
    <row r="603" spans="2:78" ht="18.75">
      <c r="B603" s="363" t="s">
        <v>1150</v>
      </c>
      <c r="C603" s="364">
        <v>27717045000138</v>
      </c>
      <c r="D603" s="365" t="s">
        <v>11</v>
      </c>
      <c r="E603" s="365" t="s">
        <v>620</v>
      </c>
      <c r="F603" s="365" t="s">
        <v>692</v>
      </c>
      <c r="G603" s="366" t="s">
        <v>738</v>
      </c>
      <c r="H603" s="366" t="s">
        <v>34</v>
      </c>
      <c r="I603" s="366" t="s">
        <v>1421</v>
      </c>
      <c r="J603" s="366" t="s">
        <v>608</v>
      </c>
      <c r="K603" s="367" t="s">
        <v>48</v>
      </c>
      <c r="L603" s="368" t="s">
        <v>1421</v>
      </c>
      <c r="M603" s="368" t="s">
        <v>1418</v>
      </c>
      <c r="N603" s="367">
        <v>447137</v>
      </c>
      <c r="O603" s="367" t="s">
        <v>1321</v>
      </c>
      <c r="P603" s="371">
        <v>42894</v>
      </c>
      <c r="Q603" s="372">
        <v>60.094732999999998</v>
      </c>
      <c r="R603" s="372">
        <v>51.327956202380932</v>
      </c>
      <c r="S603" s="367">
        <v>1</v>
      </c>
      <c r="T603" s="369">
        <v>9.4578066011069994E-2</v>
      </c>
      <c r="U603" s="369">
        <v>0.9955810225838726</v>
      </c>
      <c r="V603" s="369">
        <v>0.11376137753493043</v>
      </c>
      <c r="W603" s="369">
        <v>1.0133580647341647</v>
      </c>
      <c r="X603" s="369">
        <v>0.18329807102955553</v>
      </c>
      <c r="Y603" s="369">
        <v>1.2428346610353469</v>
      </c>
      <c r="Z603" s="369">
        <v>0.15701494470810551</v>
      </c>
      <c r="AA603" s="369">
        <v>0.84465758492749143</v>
      </c>
      <c r="AB603" s="369">
        <v>1.1276214405563355E-2</v>
      </c>
      <c r="AC603" s="373">
        <v>0.13298790146613332</v>
      </c>
      <c r="AD603" s="555">
        <v>26751126000191</v>
      </c>
      <c r="AE603" s="370" t="s">
        <v>2004</v>
      </c>
      <c r="AF603" s="370" t="s">
        <v>1795</v>
      </c>
      <c r="AG603" s="374" t="s">
        <v>1445</v>
      </c>
      <c r="AH603" s="374" t="s">
        <v>1802</v>
      </c>
      <c r="AI603" s="374">
        <v>100</v>
      </c>
      <c r="AJ603" s="374">
        <v>100</v>
      </c>
      <c r="AK603" s="374">
        <v>100</v>
      </c>
      <c r="AL603" s="691">
        <v>0.3</v>
      </c>
      <c r="AM603" s="691">
        <v>0</v>
      </c>
      <c r="AN603" s="369" t="s">
        <v>1803</v>
      </c>
      <c r="AO603" s="367" t="s">
        <v>1324</v>
      </c>
      <c r="AP603" s="370" t="s">
        <v>1804</v>
      </c>
      <c r="AQ603" s="376" t="s">
        <v>11</v>
      </c>
      <c r="AR603" s="369">
        <v>4.0000000000000002E-4</v>
      </c>
      <c r="AS603" s="369">
        <v>4.0000000000000002E-4</v>
      </c>
      <c r="AT603" s="369" t="s">
        <v>1421</v>
      </c>
      <c r="AW603" s="198"/>
      <c r="AX603" s="198"/>
      <c r="AY603" s="184"/>
      <c r="AZ603" s="184"/>
      <c r="BA603" s="184"/>
      <c r="BB603" s="186"/>
      <c r="BC603" s="184"/>
      <c r="BD603" s="184"/>
      <c r="BE603" s="184"/>
      <c r="BF603" s="184"/>
      <c r="BG603" s="186"/>
      <c r="BH603" s="186"/>
      <c r="BI603" s="199"/>
      <c r="BJ603" s="199"/>
      <c r="BK603" s="199"/>
      <c r="BL603" s="218"/>
      <c r="BM603" s="186"/>
      <c r="BN603" s="186"/>
      <c r="BO603" s="186"/>
      <c r="BP603" s="186"/>
      <c r="BQ603" s="186"/>
      <c r="BR603" s="186"/>
      <c r="BS603" s="186"/>
      <c r="BT603" s="187"/>
      <c r="BU603" s="188"/>
      <c r="BV603" s="189"/>
      <c r="BW603" s="185"/>
      <c r="BX603"/>
      <c r="BZ603"/>
    </row>
    <row r="604" spans="2:78" ht="18.75">
      <c r="B604" s="363" t="s">
        <v>1145</v>
      </c>
      <c r="C604" s="364">
        <v>27928186000108</v>
      </c>
      <c r="D604" s="365" t="s">
        <v>13</v>
      </c>
      <c r="E604" s="365" t="s">
        <v>615</v>
      </c>
      <c r="F604" s="365" t="s">
        <v>619</v>
      </c>
      <c r="G604" s="366" t="s">
        <v>34</v>
      </c>
      <c r="H604" s="366" t="s">
        <v>1337</v>
      </c>
      <c r="I604" s="366" t="s">
        <v>34</v>
      </c>
      <c r="J604" s="366" t="s">
        <v>608</v>
      </c>
      <c r="K604" s="367" t="s">
        <v>48</v>
      </c>
      <c r="L604" s="368" t="s">
        <v>715</v>
      </c>
      <c r="M604" s="368" t="s">
        <v>34</v>
      </c>
      <c r="N604" s="367">
        <v>447511</v>
      </c>
      <c r="O604" s="367" t="s">
        <v>1321</v>
      </c>
      <c r="P604" s="371">
        <v>42965</v>
      </c>
      <c r="Q604" s="372">
        <v>369.44088936999998</v>
      </c>
      <c r="R604" s="372">
        <v>198.41734984388893</v>
      </c>
      <c r="S604" s="367">
        <v>1</v>
      </c>
      <c r="T604" s="369">
        <v>0.15379240291495644</v>
      </c>
      <c r="U604" s="369">
        <v>1.6189038771609268</v>
      </c>
      <c r="V604" s="369">
        <v>0.1592554856931967</v>
      </c>
      <c r="W604" s="369">
        <v>1.4186082682657799</v>
      </c>
      <c r="X604" s="369">
        <v>0.25706164870749593</v>
      </c>
      <c r="Y604" s="369">
        <v>1.7429813922321822</v>
      </c>
      <c r="Z604" s="369">
        <v>0.45321497685374723</v>
      </c>
      <c r="AA604" s="369">
        <v>2.4380575270329246</v>
      </c>
      <c r="AB604" s="369">
        <v>2.7709401369672017E-2</v>
      </c>
      <c r="AC604" s="373">
        <v>1.6959481593124204</v>
      </c>
      <c r="AD604" s="555">
        <v>0</v>
      </c>
      <c r="AE604" s="370" t="s">
        <v>1915</v>
      </c>
      <c r="AF604" s="370" t="s">
        <v>1839</v>
      </c>
      <c r="AG604" s="374" t="s">
        <v>59</v>
      </c>
      <c r="AH604" s="374" t="s">
        <v>1802</v>
      </c>
      <c r="AI604" s="374">
        <v>1000</v>
      </c>
      <c r="AJ604" s="374">
        <v>1000</v>
      </c>
      <c r="AK604" s="374">
        <v>1000</v>
      </c>
      <c r="AL604" s="691">
        <v>1.8</v>
      </c>
      <c r="AM604" s="691">
        <v>0</v>
      </c>
      <c r="AN604" s="369" t="s">
        <v>1803</v>
      </c>
      <c r="AO604" s="367" t="s">
        <v>1324</v>
      </c>
      <c r="AP604" s="370" t="s">
        <v>1818</v>
      </c>
      <c r="AQ604" s="376" t="s">
        <v>671</v>
      </c>
      <c r="AR604" s="369">
        <v>5.0004000000000003E-3</v>
      </c>
      <c r="AS604" s="369">
        <v>5.0004000000000003E-3</v>
      </c>
      <c r="AT604" s="369" t="s">
        <v>1421</v>
      </c>
      <c r="AW604"/>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c r="BX604"/>
      <c r="BZ604"/>
    </row>
    <row r="605" spans="2:78" ht="18.75">
      <c r="B605" s="363" t="s">
        <v>1585</v>
      </c>
      <c r="C605" s="364">
        <v>28075830000105</v>
      </c>
      <c r="D605" s="365" t="s">
        <v>14</v>
      </c>
      <c r="E605" s="365" t="s">
        <v>614</v>
      </c>
      <c r="F605" s="365" t="s">
        <v>1421</v>
      </c>
      <c r="G605" s="366" t="s">
        <v>1421</v>
      </c>
      <c r="H605" s="366" t="s">
        <v>865</v>
      </c>
      <c r="I605" s="366" t="s">
        <v>34</v>
      </c>
      <c r="J605" s="366" t="s">
        <v>608</v>
      </c>
      <c r="K605" s="367" t="s">
        <v>48</v>
      </c>
      <c r="L605" s="368" t="s">
        <v>1421</v>
      </c>
      <c r="M605" s="368" t="s">
        <v>1421</v>
      </c>
      <c r="N605" s="367">
        <v>447951</v>
      </c>
      <c r="O605" s="367" t="s">
        <v>1321</v>
      </c>
      <c r="P605" s="371">
        <v>42971</v>
      </c>
      <c r="Q605" s="372">
        <v>459.0254243</v>
      </c>
      <c r="R605" s="372">
        <v>576.52213221785723</v>
      </c>
      <c r="S605" s="367">
        <v>2</v>
      </c>
      <c r="T605" s="369">
        <v>0.13279211376367006</v>
      </c>
      <c r="U605" s="369">
        <v>1.3978432208207183</v>
      </c>
      <c r="V605" s="369">
        <v>-3.1188007711276278E-2</v>
      </c>
      <c r="W605" s="369">
        <v>-0.27781501790894658</v>
      </c>
      <c r="X605" s="369">
        <v>3.4877564078311218E-2</v>
      </c>
      <c r="Y605" s="369">
        <v>0.23648391543638836</v>
      </c>
      <c r="Z605" s="369">
        <v>0.10655178558392397</v>
      </c>
      <c r="AA605" s="369">
        <v>0.57319240565502116</v>
      </c>
      <c r="AB605" s="369">
        <v>0.17538138297640904</v>
      </c>
      <c r="AC605" s="373">
        <v>-0.81793051646322357</v>
      </c>
      <c r="AD605" s="555">
        <v>28069955000114</v>
      </c>
      <c r="AE605" s="370" t="s">
        <v>1800</v>
      </c>
      <c r="AF605" s="370" t="s">
        <v>1801</v>
      </c>
      <c r="AG605" s="374" t="s">
        <v>1577</v>
      </c>
      <c r="AH605" s="374" t="s">
        <v>1796</v>
      </c>
      <c r="AI605" s="374">
        <v>100000</v>
      </c>
      <c r="AJ605" s="374">
        <v>50000</v>
      </c>
      <c r="AK605" s="374">
        <v>100000</v>
      </c>
      <c r="AL605" s="691">
        <v>0</v>
      </c>
      <c r="AM605" s="691">
        <v>0</v>
      </c>
      <c r="AN605" s="369" t="s">
        <v>1797</v>
      </c>
      <c r="AO605" s="367" t="s">
        <v>1324</v>
      </c>
      <c r="AP605" s="370" t="s">
        <v>1818</v>
      </c>
      <c r="AQ605" s="376" t="s">
        <v>1798</v>
      </c>
      <c r="AR605" s="369">
        <v>0</v>
      </c>
      <c r="AS605" s="369">
        <v>0</v>
      </c>
      <c r="AT605" s="369" t="s">
        <v>1421</v>
      </c>
      <c r="AW605"/>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c r="BX605"/>
      <c r="BZ605"/>
    </row>
    <row r="606" spans="2:78" ht="18.75">
      <c r="B606" s="363" t="s">
        <v>930</v>
      </c>
      <c r="C606" s="364">
        <v>27751295000194</v>
      </c>
      <c r="D606" s="365" t="s">
        <v>13</v>
      </c>
      <c r="E606" s="365" t="s">
        <v>615</v>
      </c>
      <c r="F606" s="365" t="s">
        <v>619</v>
      </c>
      <c r="G606" s="366" t="s">
        <v>34</v>
      </c>
      <c r="H606" s="366" t="s">
        <v>1338</v>
      </c>
      <c r="I606" s="366" t="s">
        <v>34</v>
      </c>
      <c r="J606" s="366" t="s">
        <v>700</v>
      </c>
      <c r="K606" s="367" t="s">
        <v>48</v>
      </c>
      <c r="L606" s="368" t="s">
        <v>1421</v>
      </c>
      <c r="M606" s="368" t="s">
        <v>34</v>
      </c>
      <c r="N606" s="367">
        <v>448168</v>
      </c>
      <c r="O606" s="367" t="s">
        <v>1321</v>
      </c>
      <c r="P606" s="371">
        <v>42957</v>
      </c>
      <c r="Q606" s="372">
        <v>4.6999464299999998</v>
      </c>
      <c r="R606" s="372">
        <v>4.862635661190474</v>
      </c>
      <c r="S606" s="367">
        <v>3</v>
      </c>
      <c r="T606" s="369">
        <v>0.32080693621533762</v>
      </c>
      <c r="U606" s="369">
        <v>3.3769912103286375</v>
      </c>
      <c r="V606" s="369">
        <v>0.33446271458351218</v>
      </c>
      <c r="W606" s="369">
        <v>2.9793106985893747</v>
      </c>
      <c r="X606" s="369">
        <v>0.64257572628432591</v>
      </c>
      <c r="Y606" s="369">
        <v>4.356921927658207</v>
      </c>
      <c r="Z606" s="369">
        <v>0.13249363625854871</v>
      </c>
      <c r="AA606" s="369">
        <v>0.71274587924387622</v>
      </c>
      <c r="AB606" s="369">
        <v>0.24840512534614634</v>
      </c>
      <c r="AC606" s="373">
        <v>0.89451027562023266</v>
      </c>
      <c r="AD606" s="555">
        <v>19628666000117</v>
      </c>
      <c r="AE606" s="370" t="s">
        <v>1872</v>
      </c>
      <c r="AF606" s="370" t="s">
        <v>1816</v>
      </c>
      <c r="AG606" s="374" t="s">
        <v>1444</v>
      </c>
      <c r="AH606" s="374" t="s">
        <v>1802</v>
      </c>
      <c r="AI606" s="374">
        <v>5000</v>
      </c>
      <c r="AJ606" s="374">
        <v>5000</v>
      </c>
      <c r="AK606" s="374">
        <v>5000</v>
      </c>
      <c r="AL606" s="691">
        <v>0</v>
      </c>
      <c r="AM606" s="691">
        <v>0</v>
      </c>
      <c r="AN606" s="369" t="s">
        <v>1798</v>
      </c>
      <c r="AO606" s="367" t="s">
        <v>1324</v>
      </c>
      <c r="AP606" s="370" t="s">
        <v>1818</v>
      </c>
      <c r="AQ606" s="376" t="s">
        <v>668</v>
      </c>
      <c r="AR606" s="369">
        <v>4.1999999999999997E-3</v>
      </c>
      <c r="AS606" s="369">
        <v>4.1999999999999997E-3</v>
      </c>
      <c r="AT606" s="369" t="s">
        <v>1421</v>
      </c>
      <c r="AW606"/>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c r="BX606"/>
      <c r="BZ606"/>
    </row>
    <row r="607" spans="2:78" ht="18.75">
      <c r="B607" s="363" t="s">
        <v>1561</v>
      </c>
      <c r="C607" s="364">
        <v>26822061000128</v>
      </c>
      <c r="D607" s="365" t="s">
        <v>14</v>
      </c>
      <c r="E607" s="365" t="s">
        <v>614</v>
      </c>
      <c r="F607" s="365" t="s">
        <v>1421</v>
      </c>
      <c r="G607" s="366" t="s">
        <v>1421</v>
      </c>
      <c r="H607" s="366" t="s">
        <v>865</v>
      </c>
      <c r="I607" s="366" t="s">
        <v>34</v>
      </c>
      <c r="J607" s="366" t="s">
        <v>608</v>
      </c>
      <c r="K607" s="367" t="s">
        <v>48</v>
      </c>
      <c r="L607" s="368" t="s">
        <v>1421</v>
      </c>
      <c r="M607" s="368" t="s">
        <v>1421</v>
      </c>
      <c r="N607" s="367">
        <v>448370</v>
      </c>
      <c r="O607" s="367" t="s">
        <v>1321</v>
      </c>
      <c r="P607" s="371">
        <v>42823</v>
      </c>
      <c r="Q607" s="372">
        <v>42.601396000000001</v>
      </c>
      <c r="R607" s="372">
        <v>43.277315857142874</v>
      </c>
      <c r="S607" s="367">
        <v>3</v>
      </c>
      <c r="T607" s="369">
        <v>9.6983898918017841E-2</v>
      </c>
      <c r="U607" s="369">
        <v>1.0209061501391845</v>
      </c>
      <c r="V607" s="369">
        <v>3.2681597751768265E-2</v>
      </c>
      <c r="W607" s="369">
        <v>0.2911195466139937</v>
      </c>
      <c r="X607" s="369">
        <v>0.14991702830959697</v>
      </c>
      <c r="Y607" s="369">
        <v>1.0164977624480365</v>
      </c>
      <c r="Z607" s="369">
        <v>0.15081588420077563</v>
      </c>
      <c r="AA607" s="369">
        <v>0.81130990909526646</v>
      </c>
      <c r="AB607" s="369">
        <v>0.16957426726508318</v>
      </c>
      <c r="AC607" s="373">
        <v>-0.46929396173348742</v>
      </c>
      <c r="AD607" s="555">
        <v>19496576000110</v>
      </c>
      <c r="AE607" s="370" t="s">
        <v>1872</v>
      </c>
      <c r="AF607" s="370" t="s">
        <v>1816</v>
      </c>
      <c r="AG607" s="374" t="s">
        <v>1444</v>
      </c>
      <c r="AH607" s="374" t="s">
        <v>1802</v>
      </c>
      <c r="AI607" s="374">
        <v>5000</v>
      </c>
      <c r="AJ607" s="374">
        <v>5000</v>
      </c>
      <c r="AK607" s="374">
        <v>5000</v>
      </c>
      <c r="AL607" s="691">
        <v>0</v>
      </c>
      <c r="AM607" s="691">
        <v>0</v>
      </c>
      <c r="AN607" s="369" t="s">
        <v>1798</v>
      </c>
      <c r="AO607" s="367" t="s">
        <v>1324</v>
      </c>
      <c r="AP607" s="370" t="s">
        <v>1818</v>
      </c>
      <c r="AQ607" s="376" t="s">
        <v>1798</v>
      </c>
      <c r="AR607" s="369">
        <v>3.3333333333333301E-3</v>
      </c>
      <c r="AS607" s="369">
        <v>3.3333333333333301E-3</v>
      </c>
      <c r="AT607" s="369" t="s">
        <v>1421</v>
      </c>
      <c r="AW607"/>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c r="BX607"/>
      <c r="BZ607"/>
    </row>
    <row r="608" spans="2:78" ht="18.75">
      <c r="B608" s="363" t="s">
        <v>1608</v>
      </c>
      <c r="C608" s="364">
        <v>28069930000110</v>
      </c>
      <c r="D608" s="365" t="s">
        <v>13</v>
      </c>
      <c r="E608" s="365" t="s">
        <v>615</v>
      </c>
      <c r="F608" s="365" t="s">
        <v>619</v>
      </c>
      <c r="G608" s="366" t="s">
        <v>34</v>
      </c>
      <c r="H608" s="366" t="s">
        <v>1337</v>
      </c>
      <c r="I608" s="366" t="s">
        <v>34</v>
      </c>
      <c r="J608" s="366" t="s">
        <v>1421</v>
      </c>
      <c r="K608" s="367" t="s">
        <v>48</v>
      </c>
      <c r="L608" s="368" t="s">
        <v>1421</v>
      </c>
      <c r="M608" s="368" t="s">
        <v>1421</v>
      </c>
      <c r="N608" s="367">
        <v>448842</v>
      </c>
      <c r="O608" s="367" t="s">
        <v>1321</v>
      </c>
      <c r="P608" s="371">
        <v>42999</v>
      </c>
      <c r="Q608" s="372">
        <v>768.39664032999997</v>
      </c>
      <c r="R608" s="372">
        <v>1093.1244822715078</v>
      </c>
      <c r="S608" s="367">
        <v>1</v>
      </c>
      <c r="T608" s="369">
        <v>8.4453184945380233E-2</v>
      </c>
      <c r="U608" s="369">
        <v>0.88900092563264432</v>
      </c>
      <c r="V608" s="369">
        <v>7.0435157868809606E-2</v>
      </c>
      <c r="W608" s="369">
        <v>0.62741887285310216</v>
      </c>
      <c r="X608" s="369">
        <v>0.12958242210035364</v>
      </c>
      <c r="Y608" s="369">
        <v>0.87862095188805434</v>
      </c>
      <c r="Z608" s="369">
        <v>0.19553596517709959</v>
      </c>
      <c r="AA608" s="369">
        <v>1.0518803571213753</v>
      </c>
      <c r="AB608" s="369">
        <v>4.6794006186657654E-2</v>
      </c>
      <c r="AC608" s="373">
        <v>-0.89384566495545681</v>
      </c>
      <c r="AD608" s="555">
        <v>26860879000135</v>
      </c>
      <c r="AE608" s="370" t="s">
        <v>1800</v>
      </c>
      <c r="AF608" s="370" t="s">
        <v>1801</v>
      </c>
      <c r="AG608" s="374" t="s">
        <v>59</v>
      </c>
      <c r="AH608" s="374" t="s">
        <v>1877</v>
      </c>
      <c r="AI608" s="374">
        <v>50000</v>
      </c>
      <c r="AJ608" s="374">
        <v>50000</v>
      </c>
      <c r="AK608" s="374">
        <v>50000</v>
      </c>
      <c r="AL608" s="691">
        <v>1</v>
      </c>
      <c r="AM608" s="691">
        <v>10</v>
      </c>
      <c r="AN608" s="369" t="s">
        <v>1803</v>
      </c>
      <c r="AO608" s="367" t="s">
        <v>1324</v>
      </c>
      <c r="AP608" s="370" t="s">
        <v>1818</v>
      </c>
      <c r="AQ608" s="376" t="s">
        <v>1798</v>
      </c>
      <c r="AR608" s="369">
        <v>0</v>
      </c>
      <c r="AS608" s="369">
        <v>0</v>
      </c>
      <c r="AT608" s="369" t="s">
        <v>1421</v>
      </c>
      <c r="AW608"/>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c r="BX608"/>
      <c r="BZ608"/>
    </row>
    <row r="609" spans="2:78" ht="18.75">
      <c r="B609" s="363" t="s">
        <v>913</v>
      </c>
      <c r="C609" s="364">
        <v>27717327000135</v>
      </c>
      <c r="D609" s="365" t="s">
        <v>14</v>
      </c>
      <c r="E609" s="365" t="s">
        <v>607</v>
      </c>
      <c r="F609" s="365" t="s">
        <v>1317</v>
      </c>
      <c r="G609" s="366" t="s">
        <v>1421</v>
      </c>
      <c r="H609" s="366" t="s">
        <v>34</v>
      </c>
      <c r="I609" s="366" t="s">
        <v>34</v>
      </c>
      <c r="J609" s="366" t="s">
        <v>608</v>
      </c>
      <c r="K609" s="367" t="s">
        <v>48</v>
      </c>
      <c r="L609" s="368" t="s">
        <v>1339</v>
      </c>
      <c r="M609" s="368" t="s">
        <v>34</v>
      </c>
      <c r="N609" s="367">
        <v>449792</v>
      </c>
      <c r="O609" s="367" t="s">
        <v>1321</v>
      </c>
      <c r="P609" s="371">
        <v>42960</v>
      </c>
      <c r="Q609" s="372">
        <v>74.434526989999995</v>
      </c>
      <c r="R609" s="372">
        <v>128.65291057761897</v>
      </c>
      <c r="S609" s="367">
        <v>2</v>
      </c>
      <c r="T609" s="369">
        <v>-5.4608567716208811E-2</v>
      </c>
      <c r="U609" s="369">
        <v>-0.57483998121065771</v>
      </c>
      <c r="V609" s="369">
        <v>-0.23288469366216424</v>
      </c>
      <c r="W609" s="369">
        <v>-2.0744789452223107</v>
      </c>
      <c r="X609" s="369">
        <v>-0.2397781217717303</v>
      </c>
      <c r="Y609" s="369">
        <v>-1.6257921265729491</v>
      </c>
      <c r="Z609" s="369">
        <v>-8.4698541165215691E-2</v>
      </c>
      <c r="AA609" s="369">
        <v>-0.45563347718581637</v>
      </c>
      <c r="AB609" s="369">
        <v>0.26076806238326544</v>
      </c>
      <c r="AC609" s="373">
        <v>-1.323576468499948</v>
      </c>
      <c r="AD609" s="555">
        <v>34473526000100</v>
      </c>
      <c r="AE609" s="370" t="s">
        <v>1872</v>
      </c>
      <c r="AF609" s="370" t="s">
        <v>1816</v>
      </c>
      <c r="AG609" s="374" t="s">
        <v>1444</v>
      </c>
      <c r="AH609" s="374" t="s">
        <v>1802</v>
      </c>
      <c r="AI609" s="374">
        <v>5000</v>
      </c>
      <c r="AJ609" s="374">
        <v>1000</v>
      </c>
      <c r="AK609" s="374">
        <v>5000</v>
      </c>
      <c r="AL609" s="691">
        <v>0</v>
      </c>
      <c r="AM609" s="691">
        <v>0</v>
      </c>
      <c r="AN609" s="369" t="s">
        <v>1798</v>
      </c>
      <c r="AO609" s="367" t="s">
        <v>1324</v>
      </c>
      <c r="AP609" s="370" t="s">
        <v>1799</v>
      </c>
      <c r="AQ609" s="376" t="s">
        <v>665</v>
      </c>
      <c r="AR609" s="369">
        <v>5.3333333333333297E-3</v>
      </c>
      <c r="AS609" s="369">
        <v>5.3333333333333297E-3</v>
      </c>
      <c r="AT609" s="369" t="s">
        <v>1421</v>
      </c>
      <c r="AW609"/>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c r="BX609"/>
      <c r="BZ609"/>
    </row>
    <row r="610" spans="2:78" ht="18.75">
      <c r="B610" s="363" t="s">
        <v>647</v>
      </c>
      <c r="C610" s="364">
        <v>28470590000135</v>
      </c>
      <c r="D610" s="365" t="s">
        <v>14</v>
      </c>
      <c r="E610" s="365" t="s">
        <v>614</v>
      </c>
      <c r="F610" s="365" t="s">
        <v>689</v>
      </c>
      <c r="G610" s="366" t="s">
        <v>1421</v>
      </c>
      <c r="H610" s="366" t="s">
        <v>865</v>
      </c>
      <c r="I610" s="366" t="s">
        <v>34</v>
      </c>
      <c r="J610" s="366" t="s">
        <v>608</v>
      </c>
      <c r="K610" s="367" t="s">
        <v>48</v>
      </c>
      <c r="L610" s="368" t="s">
        <v>715</v>
      </c>
      <c r="M610" s="368" t="s">
        <v>34</v>
      </c>
      <c r="N610" s="367">
        <v>449822</v>
      </c>
      <c r="O610" s="367" t="s">
        <v>1321</v>
      </c>
      <c r="P610" s="371">
        <v>43005</v>
      </c>
      <c r="Q610" s="372">
        <v>51.248246109999997</v>
      </c>
      <c r="R610" s="372">
        <v>74.312761878214218</v>
      </c>
      <c r="S610" s="367">
        <v>1</v>
      </c>
      <c r="T610" s="369">
        <v>-8.8219026084246366E-6</v>
      </c>
      <c r="U610" s="369">
        <v>-9.286422518940835E-5</v>
      </c>
      <c r="V610" s="369">
        <v>-4.4919332956690039E-2</v>
      </c>
      <c r="W610" s="369">
        <v>-0.4001302489517084</v>
      </c>
      <c r="X610" s="369">
        <v>0.15492612337326772</v>
      </c>
      <c r="Y610" s="369">
        <v>1.0504614421015297</v>
      </c>
      <c r="Z610" s="369">
        <v>0.49094665094106427</v>
      </c>
      <c r="AA610" s="369">
        <v>2.6410340320344843</v>
      </c>
      <c r="AB610" s="369">
        <v>0.14731585784134274</v>
      </c>
      <c r="AC610" s="373">
        <v>-1.0669666708293171</v>
      </c>
      <c r="AD610" s="555">
        <v>0</v>
      </c>
      <c r="AE610" s="370" t="s">
        <v>1894</v>
      </c>
      <c r="AF610" s="370" t="s">
        <v>1816</v>
      </c>
      <c r="AG610" s="374" t="s">
        <v>1444</v>
      </c>
      <c r="AH610" s="374" t="s">
        <v>1802</v>
      </c>
      <c r="AI610" s="374">
        <v>1000</v>
      </c>
      <c r="AJ610" s="374">
        <v>300</v>
      </c>
      <c r="AK610" s="374">
        <v>1000</v>
      </c>
      <c r="AL610" s="691">
        <v>1.1499999999999999</v>
      </c>
      <c r="AM610" s="691">
        <v>25</v>
      </c>
      <c r="AN610" s="369" t="s">
        <v>1798</v>
      </c>
      <c r="AO610" s="367" t="s">
        <v>1324</v>
      </c>
      <c r="AP610" s="370" t="s">
        <v>1818</v>
      </c>
      <c r="AQ610" s="376" t="s">
        <v>668</v>
      </c>
      <c r="AR610" s="369">
        <v>4.0000000000000001E-3</v>
      </c>
      <c r="AS610" s="369">
        <v>4.0000000000000001E-3</v>
      </c>
      <c r="AT610" s="369" t="s">
        <v>1421</v>
      </c>
      <c r="AW610"/>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c r="BX610"/>
      <c r="BZ610"/>
    </row>
    <row r="611" spans="2:78" ht="18.75">
      <c r="B611" s="363" t="s">
        <v>288</v>
      </c>
      <c r="C611" s="364">
        <v>28386218000145</v>
      </c>
      <c r="D611" s="365" t="s">
        <v>14</v>
      </c>
      <c r="E611" s="365" t="s">
        <v>614</v>
      </c>
      <c r="F611" s="365" t="s">
        <v>1421</v>
      </c>
      <c r="G611" s="366" t="s">
        <v>1421</v>
      </c>
      <c r="H611" s="366" t="s">
        <v>865</v>
      </c>
      <c r="I611" s="366" t="s">
        <v>34</v>
      </c>
      <c r="J611" s="366" t="s">
        <v>608</v>
      </c>
      <c r="K611" s="367" t="s">
        <v>48</v>
      </c>
      <c r="L611" s="368" t="s">
        <v>1421</v>
      </c>
      <c r="M611" s="368" t="s">
        <v>34</v>
      </c>
      <c r="N611" s="367">
        <v>450308</v>
      </c>
      <c r="O611" s="367" t="s">
        <v>1321</v>
      </c>
      <c r="P611" s="371">
        <v>42993</v>
      </c>
      <c r="Q611" s="372">
        <v>32.436774540000002</v>
      </c>
      <c r="R611" s="372">
        <v>31.480842736547626</v>
      </c>
      <c r="S611" s="367">
        <v>2</v>
      </c>
      <c r="T611" s="369">
        <v>0.13051368814248487</v>
      </c>
      <c r="U611" s="369">
        <v>1.3738592528089877</v>
      </c>
      <c r="V611" s="369">
        <v>-3.3389289050919757E-2</v>
      </c>
      <c r="W611" s="369">
        <v>-0.29742348474200347</v>
      </c>
      <c r="X611" s="369">
        <v>3.269560698597429E-2</v>
      </c>
      <c r="Y611" s="369">
        <v>0.22168936856518326</v>
      </c>
      <c r="Z611" s="369">
        <v>0.10742644566488035</v>
      </c>
      <c r="AA611" s="369">
        <v>0.5778976155507195</v>
      </c>
      <c r="AB611" s="369">
        <v>0.17391006052695782</v>
      </c>
      <c r="AC611" s="373">
        <v>-0.83750799726157732</v>
      </c>
      <c r="AD611" s="555">
        <v>28069937000132</v>
      </c>
      <c r="AE611" s="370" t="s">
        <v>2036</v>
      </c>
      <c r="AF611" s="370" t="s">
        <v>1795</v>
      </c>
      <c r="AG611" s="374" t="s">
        <v>1445</v>
      </c>
      <c r="AH611" s="374" t="s">
        <v>1796</v>
      </c>
      <c r="AI611" s="374">
        <v>5000</v>
      </c>
      <c r="AJ611" s="374">
        <v>1000</v>
      </c>
      <c r="AK611" s="374">
        <v>1000</v>
      </c>
      <c r="AL611" s="691">
        <v>1.9</v>
      </c>
      <c r="AM611" s="691">
        <v>20</v>
      </c>
      <c r="AN611" s="369" t="s">
        <v>1797</v>
      </c>
      <c r="AO611" s="367" t="s">
        <v>1324</v>
      </c>
      <c r="AP611" s="370" t="s">
        <v>1818</v>
      </c>
      <c r="AQ611" s="376" t="s">
        <v>668</v>
      </c>
      <c r="AR611" s="369">
        <v>3.8E-3</v>
      </c>
      <c r="AS611" s="369">
        <v>3.8E-3</v>
      </c>
      <c r="AT611" s="369" t="s">
        <v>1421</v>
      </c>
      <c r="AW611"/>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c r="BX611"/>
      <c r="BZ611"/>
    </row>
    <row r="612" spans="2:78" ht="18.75">
      <c r="B612" s="363" t="s">
        <v>1162</v>
      </c>
      <c r="C612" s="364">
        <v>27783868000161</v>
      </c>
      <c r="D612" s="365" t="s">
        <v>14</v>
      </c>
      <c r="E612" s="365" t="s">
        <v>607</v>
      </c>
      <c r="F612" s="365" t="s">
        <v>1421</v>
      </c>
      <c r="G612" s="366" t="s">
        <v>1421</v>
      </c>
      <c r="H612" s="366" t="s">
        <v>34</v>
      </c>
      <c r="I612" s="366" t="s">
        <v>34</v>
      </c>
      <c r="J612" s="366" t="s">
        <v>608</v>
      </c>
      <c r="K612" s="367" t="s">
        <v>48</v>
      </c>
      <c r="L612" s="368" t="s">
        <v>1421</v>
      </c>
      <c r="M612" s="368" t="s">
        <v>34</v>
      </c>
      <c r="N612" s="367">
        <v>450456</v>
      </c>
      <c r="O612" s="367" t="s">
        <v>1321</v>
      </c>
      <c r="P612" s="371">
        <v>43009</v>
      </c>
      <c r="Q612" s="372">
        <v>94.761631699999995</v>
      </c>
      <c r="R612" s="372">
        <v>76.73629060654757</v>
      </c>
      <c r="S612" s="367">
        <v>2</v>
      </c>
      <c r="T612" s="369">
        <v>0.17984994953574529</v>
      </c>
      <c r="U612" s="369">
        <v>1.8932000221858782</v>
      </c>
      <c r="V612" s="369">
        <v>3.9971552855139869E-2</v>
      </c>
      <c r="W612" s="369">
        <v>0.35605665405437537</v>
      </c>
      <c r="X612" s="369">
        <v>0.26775983759887967</v>
      </c>
      <c r="Y612" s="369">
        <v>1.8155194167178361</v>
      </c>
      <c r="Z612" s="369">
        <v>0.15626489388307352</v>
      </c>
      <c r="AA612" s="369">
        <v>0.84062270710345921</v>
      </c>
      <c r="AB612" s="369">
        <v>0.2201794178227566</v>
      </c>
      <c r="AC612" s="373">
        <v>-0.32832416991721636</v>
      </c>
      <c r="AD612" s="555">
        <v>28589709000193</v>
      </c>
      <c r="AE612" s="370" t="s">
        <v>1969</v>
      </c>
      <c r="AF612" s="370" t="s">
        <v>1816</v>
      </c>
      <c r="AG612" s="374" t="s">
        <v>1444</v>
      </c>
      <c r="AH612" s="374" t="s">
        <v>1802</v>
      </c>
      <c r="AI612" s="374">
        <v>500</v>
      </c>
      <c r="AJ612" s="374">
        <v>500</v>
      </c>
      <c r="AK612" s="374">
        <v>500</v>
      </c>
      <c r="AL612" s="691">
        <v>1.7</v>
      </c>
      <c r="AM612" s="691">
        <v>20</v>
      </c>
      <c r="AN612" s="369" t="s">
        <v>1852</v>
      </c>
      <c r="AO612" s="367" t="s">
        <v>1324</v>
      </c>
      <c r="AP612" s="370" t="s">
        <v>1799</v>
      </c>
      <c r="AQ612" s="376" t="s">
        <v>670</v>
      </c>
      <c r="AR612" s="369">
        <v>4.5333333333333302E-3</v>
      </c>
      <c r="AS612" s="369">
        <v>4.5333333333333302E-3</v>
      </c>
      <c r="AT612" s="369" t="s">
        <v>1421</v>
      </c>
      <c r="AW612"/>
      <c r="AX612" s="198"/>
      <c r="AY612" s="184"/>
      <c r="AZ612" s="184"/>
      <c r="BA612" s="184"/>
      <c r="BB612" s="186"/>
      <c r="BC612" s="184"/>
      <c r="BD612" s="184"/>
      <c r="BE612" s="184"/>
      <c r="BF612" s="184"/>
      <c r="BG612" s="186"/>
      <c r="BH612" s="186"/>
      <c r="BI612" s="199"/>
      <c r="BJ612" s="199"/>
      <c r="BK612" s="199"/>
      <c r="BL612" s="186"/>
      <c r="BM612" s="186"/>
      <c r="BN612" s="186"/>
      <c r="BO612" s="186"/>
      <c r="BP612" s="186"/>
      <c r="BQ612" s="186"/>
      <c r="BR612" s="186"/>
      <c r="BS612" s="186"/>
      <c r="BT612" s="187"/>
      <c r="BU612" s="188"/>
      <c r="BV612" s="189"/>
      <c r="BW612" s="185"/>
      <c r="BX612"/>
      <c r="BZ612"/>
    </row>
    <row r="613" spans="2:78" ht="18.75">
      <c r="B613" s="363" t="s">
        <v>891</v>
      </c>
      <c r="C613" s="364"/>
      <c r="D613" s="365" t="s">
        <v>11</v>
      </c>
      <c r="E613" s="365" t="s">
        <v>620</v>
      </c>
      <c r="F613" s="365" t="s">
        <v>663</v>
      </c>
      <c r="G613" s="366" t="s">
        <v>738</v>
      </c>
      <c r="H613" s="366" t="s">
        <v>34</v>
      </c>
      <c r="I613" s="366" t="s">
        <v>1421</v>
      </c>
      <c r="J613" s="366" t="s">
        <v>608</v>
      </c>
      <c r="L613" s="368" t="s">
        <v>1421</v>
      </c>
      <c r="M613" s="368" t="s">
        <v>34</v>
      </c>
      <c r="N613" s="367">
        <v>450944</v>
      </c>
      <c r="O613" s="367" t="s">
        <v>1321</v>
      </c>
      <c r="P613" s="371"/>
      <c r="S613" s="367"/>
      <c r="U613" s="369"/>
      <c r="W613" s="369"/>
      <c r="Y613" s="369"/>
      <c r="AA613" s="369"/>
      <c r="AD613" s="555">
        <v>18652141000154</v>
      </c>
      <c r="AE613" s="370"/>
      <c r="AF613" s="370"/>
      <c r="AG613" s="374" t="s">
        <v>719</v>
      </c>
      <c r="AH613" s="374"/>
      <c r="AI613" s="374">
        <v>1000</v>
      </c>
      <c r="AJ613" s="374">
        <v>1000</v>
      </c>
      <c r="AK613" s="374">
        <v>1000</v>
      </c>
      <c r="AN613" s="369"/>
      <c r="AO613" s="367" t="s">
        <v>1324</v>
      </c>
      <c r="AP613" s="370"/>
      <c r="AR613" s="369">
        <v>1.8666666666666699E-3</v>
      </c>
      <c r="AS613" s="369">
        <v>1.8666666666666699E-3</v>
      </c>
      <c r="AT613" s="369" t="s">
        <v>1421</v>
      </c>
      <c r="AW613" s="198"/>
      <c r="AX613" s="198"/>
      <c r="AY613" s="184"/>
      <c r="AZ613" s="184"/>
      <c r="BA613" s="184"/>
      <c r="BB613" s="186"/>
      <c r="BC613" s="184"/>
      <c r="BD613" s="184"/>
      <c r="BE613" s="184"/>
      <c r="BF613" s="184"/>
      <c r="BG613" s="186"/>
      <c r="BH613" s="186"/>
      <c r="BI613" s="199"/>
      <c r="BJ613" s="199"/>
      <c r="BK613" s="199"/>
      <c r="BL613" s="218"/>
      <c r="BM613" s="186"/>
      <c r="BN613" s="186"/>
      <c r="BO613" s="186"/>
      <c r="BP613" s="186"/>
      <c r="BQ613" s="186"/>
      <c r="BR613" s="186"/>
      <c r="BS613" s="186"/>
      <c r="BT613" s="187"/>
      <c r="BU613" s="188"/>
      <c r="BV613" s="189"/>
      <c r="BW613" s="185"/>
      <c r="BX613"/>
      <c r="BZ613"/>
    </row>
    <row r="614" spans="2:78" ht="18.75">
      <c r="B614" s="363" t="s">
        <v>1117</v>
      </c>
      <c r="C614" s="364">
        <v>28235674000194</v>
      </c>
      <c r="D614" s="365" t="s">
        <v>14</v>
      </c>
      <c r="E614" s="365" t="s">
        <v>614</v>
      </c>
      <c r="F614" s="365" t="s">
        <v>1421</v>
      </c>
      <c r="G614" s="366" t="s">
        <v>1421</v>
      </c>
      <c r="H614" s="366" t="s">
        <v>1338</v>
      </c>
      <c r="I614" s="366" t="s">
        <v>34</v>
      </c>
      <c r="J614" s="366" t="s">
        <v>608</v>
      </c>
      <c r="K614" s="367" t="s">
        <v>48</v>
      </c>
      <c r="L614" s="368" t="s">
        <v>1421</v>
      </c>
      <c r="M614" s="368" t="s">
        <v>34</v>
      </c>
      <c r="N614" s="367">
        <v>451533</v>
      </c>
      <c r="O614" s="367" t="s">
        <v>1321</v>
      </c>
      <c r="P614" s="371">
        <v>43009</v>
      </c>
      <c r="Q614" s="372">
        <v>12.586093630000001</v>
      </c>
      <c r="R614" s="372">
        <v>13.713980465674595</v>
      </c>
      <c r="S614" s="367">
        <v>3</v>
      </c>
      <c r="T614" s="369">
        <v>0.17635040301766347</v>
      </c>
      <c r="U614" s="369">
        <v>1.8563618603583365</v>
      </c>
      <c r="V614" s="369">
        <v>-4.4502326767295042E-3</v>
      </c>
      <c r="W614" s="369">
        <v>-3.9641566150362892E-2</v>
      </c>
      <c r="X614" s="369">
        <v>6.8068177500099525E-2</v>
      </c>
      <c r="Y614" s="369">
        <v>0.46152962677380971</v>
      </c>
      <c r="Z614" s="369">
        <v>0.15171485280162034</v>
      </c>
      <c r="AA614" s="369">
        <v>0.81614588600642435</v>
      </c>
      <c r="AB614" s="369">
        <v>0.20830523296761225</v>
      </c>
      <c r="AC614" s="373">
        <v>-0.56029322191597808</v>
      </c>
      <c r="AD614" s="555">
        <v>17002861000101</v>
      </c>
      <c r="AE614" s="370" t="s">
        <v>1872</v>
      </c>
      <c r="AF614" s="370" t="s">
        <v>1816</v>
      </c>
      <c r="AG614" s="374" t="s">
        <v>1444</v>
      </c>
      <c r="AH614" s="374" t="s">
        <v>1802</v>
      </c>
      <c r="AI614" s="374">
        <v>5000</v>
      </c>
      <c r="AJ614" s="374">
        <v>5000</v>
      </c>
      <c r="AK614" s="374">
        <v>5000</v>
      </c>
      <c r="AL614" s="691">
        <v>0</v>
      </c>
      <c r="AM614" s="691">
        <v>0</v>
      </c>
      <c r="AN614" s="369" t="s">
        <v>1798</v>
      </c>
      <c r="AO614" s="367" t="s">
        <v>1324</v>
      </c>
      <c r="AP614" s="370" t="s">
        <v>1818</v>
      </c>
      <c r="AQ614" s="376" t="s">
        <v>668</v>
      </c>
      <c r="AR614" s="369">
        <v>4.8250000000000003E-3</v>
      </c>
      <c r="AS614" s="369">
        <v>4.8250000000000003E-3</v>
      </c>
      <c r="AT614" s="369" t="s">
        <v>1421</v>
      </c>
      <c r="AW614" s="198"/>
      <c r="AX614" s="198"/>
      <c r="AY614" s="184"/>
      <c r="AZ614" s="184"/>
      <c r="BA614" s="184"/>
      <c r="BB614" s="186"/>
      <c r="BC614" s="184"/>
      <c r="BD614" s="184"/>
      <c r="BE614" s="184"/>
      <c r="BF614" s="184"/>
      <c r="BG614" s="186"/>
      <c r="BH614" s="186"/>
      <c r="BI614" s="199"/>
      <c r="BJ614" s="199"/>
      <c r="BK614" s="199"/>
      <c r="BL614" s="218"/>
      <c r="BM614" s="186"/>
      <c r="BN614" s="186"/>
      <c r="BO614" s="186"/>
      <c r="BP614" s="186"/>
      <c r="BQ614" s="186"/>
      <c r="BR614" s="186"/>
      <c r="BS614" s="186"/>
      <c r="BT614" s="187"/>
      <c r="BU614" s="188"/>
      <c r="BV614" s="189"/>
      <c r="BW614" s="185"/>
      <c r="BX614"/>
      <c r="BZ614"/>
    </row>
    <row r="615" spans="2:78" ht="18.75">
      <c r="B615" s="363" t="s">
        <v>1132</v>
      </c>
      <c r="C615" s="364">
        <v>27347332000101</v>
      </c>
      <c r="D615" s="365" t="s">
        <v>14</v>
      </c>
      <c r="E615" s="365" t="s">
        <v>614</v>
      </c>
      <c r="F615" s="365" t="s">
        <v>1421</v>
      </c>
      <c r="G615" s="366" t="s">
        <v>1421</v>
      </c>
      <c r="H615" s="366" t="s">
        <v>1338</v>
      </c>
      <c r="I615" s="366" t="s">
        <v>34</v>
      </c>
      <c r="J615" s="366" t="s">
        <v>608</v>
      </c>
      <c r="K615" s="367" t="s">
        <v>48</v>
      </c>
      <c r="L615" s="368" t="s">
        <v>1421</v>
      </c>
      <c r="M615" s="368" t="s">
        <v>34</v>
      </c>
      <c r="N615" s="367">
        <v>451584</v>
      </c>
      <c r="O615" s="367" t="s">
        <v>1321</v>
      </c>
      <c r="P615" s="371">
        <v>43014</v>
      </c>
      <c r="Q615" s="372">
        <v>53.160534630000001</v>
      </c>
      <c r="R615" s="372">
        <v>66.599119372896823</v>
      </c>
      <c r="S615" s="367">
        <v>2</v>
      </c>
      <c r="T615" s="369">
        <v>2.1049998492312483E-2</v>
      </c>
      <c r="U615" s="369">
        <v>0.22158392435210617</v>
      </c>
      <c r="V615" s="369">
        <v>-8.1513426826914426E-2</v>
      </c>
      <c r="W615" s="369">
        <v>-0.72610133816117783</v>
      </c>
      <c r="X615" s="369">
        <v>5.5177083267872185E-2</v>
      </c>
      <c r="Y615" s="369">
        <v>0.37412282188767626</v>
      </c>
      <c r="Z615" s="369">
        <v>0.14284586045130698</v>
      </c>
      <c r="AA615" s="369">
        <v>0.7684353851156811</v>
      </c>
      <c r="AB615" s="369">
        <v>0.24516944246042843</v>
      </c>
      <c r="AC615" s="373">
        <v>-0.79037257794818006</v>
      </c>
      <c r="AD615" s="555">
        <v>32772397000126</v>
      </c>
      <c r="AE615" s="370" t="s">
        <v>1837</v>
      </c>
      <c r="AF615" s="370" t="s">
        <v>1795</v>
      </c>
      <c r="AG615" s="374" t="s">
        <v>1445</v>
      </c>
      <c r="AH615" s="374" t="s">
        <v>1802</v>
      </c>
      <c r="AI615" s="374">
        <v>50000</v>
      </c>
      <c r="AJ615" s="374">
        <v>25000</v>
      </c>
      <c r="AK615" s="374">
        <v>25000</v>
      </c>
      <c r="AL615" s="691">
        <v>1.8</v>
      </c>
      <c r="AM615" s="691">
        <v>20</v>
      </c>
      <c r="AN615" s="369" t="s">
        <v>1797</v>
      </c>
      <c r="AO615" s="367" t="s">
        <v>1324</v>
      </c>
      <c r="AP615" s="370" t="s">
        <v>1818</v>
      </c>
      <c r="AQ615" s="376" t="s">
        <v>668</v>
      </c>
      <c r="AR615" s="369">
        <v>4.7999999999999996E-3</v>
      </c>
      <c r="AS615" s="369">
        <v>4.7999999999999996E-3</v>
      </c>
      <c r="AT615" s="369" t="s">
        <v>1421</v>
      </c>
      <c r="AW615" s="198"/>
      <c r="AX615" s="198"/>
      <c r="AY615" s="184"/>
      <c r="AZ615" s="184"/>
      <c r="BA615" s="184"/>
      <c r="BB615" s="186"/>
      <c r="BC615" s="184"/>
      <c r="BD615" s="184"/>
      <c r="BE615" s="184"/>
      <c r="BF615" s="184"/>
      <c r="BG615" s="186"/>
      <c r="BH615" s="186"/>
      <c r="BI615" s="199"/>
      <c r="BJ615" s="199"/>
      <c r="BK615" s="199"/>
      <c r="BL615" s="218"/>
      <c r="BM615" s="186"/>
      <c r="BN615" s="186"/>
      <c r="BO615" s="186"/>
      <c r="BP615" s="186"/>
      <c r="BQ615" s="186"/>
      <c r="BR615" s="186"/>
      <c r="BS615" s="186"/>
      <c r="BT615" s="187"/>
      <c r="BU615" s="188"/>
      <c r="BV615" s="189"/>
      <c r="BW615" s="185"/>
      <c r="BX615"/>
      <c r="BZ615"/>
    </row>
    <row r="616" spans="2:78" ht="18.75">
      <c r="B616" s="363" t="s">
        <v>987</v>
      </c>
      <c r="C616" s="364">
        <v>27826059000190</v>
      </c>
      <c r="D616" s="365" t="s">
        <v>11</v>
      </c>
      <c r="E616" s="365" t="s">
        <v>620</v>
      </c>
      <c r="F616" s="365" t="s">
        <v>663</v>
      </c>
      <c r="G616" s="366" t="s">
        <v>738</v>
      </c>
      <c r="H616" s="366" t="s">
        <v>34</v>
      </c>
      <c r="I616" s="366" t="s">
        <v>1421</v>
      </c>
      <c r="J616" s="366" t="s">
        <v>608</v>
      </c>
      <c r="K616" s="367" t="s">
        <v>48</v>
      </c>
      <c r="L616" s="368" t="s">
        <v>1421</v>
      </c>
      <c r="M616" s="368" t="s">
        <v>34</v>
      </c>
      <c r="N616" s="367">
        <v>451703</v>
      </c>
      <c r="O616" s="367" t="s">
        <v>1321</v>
      </c>
      <c r="P616" s="371">
        <v>43027</v>
      </c>
      <c r="Q616" s="372">
        <v>338.73949333000002</v>
      </c>
      <c r="R616" s="372">
        <v>214.88806989698409</v>
      </c>
      <c r="S616" s="367">
        <v>1</v>
      </c>
      <c r="T616" s="369">
        <v>0.1083539940731475</v>
      </c>
      <c r="U616" s="369">
        <v>1.1405940591739809</v>
      </c>
      <c r="V616" s="369">
        <v>0.12862036460640369</v>
      </c>
      <c r="W616" s="369">
        <v>1.1457182269345101</v>
      </c>
      <c r="X616" s="369">
        <v>0.18890319485262008</v>
      </c>
      <c r="Y616" s="369">
        <v>1.2808396554554808</v>
      </c>
      <c r="Z616" s="369">
        <v>0.17465134243625813</v>
      </c>
      <c r="AA616" s="369">
        <v>0.93953210237916107</v>
      </c>
      <c r="AB616" s="369">
        <v>2.1017428853214383E-3</v>
      </c>
      <c r="AC616" s="373">
        <v>7.783343660159197</v>
      </c>
      <c r="AD616" s="555">
        <v>0</v>
      </c>
      <c r="AE616" s="370" t="s">
        <v>1884</v>
      </c>
      <c r="AF616" s="370" t="s">
        <v>1816</v>
      </c>
      <c r="AG616" s="374" t="s">
        <v>1444</v>
      </c>
      <c r="AH616" s="374" t="s">
        <v>1802</v>
      </c>
      <c r="AI616" s="374">
        <v>500</v>
      </c>
      <c r="AJ616" s="374">
        <v>100</v>
      </c>
      <c r="AK616" s="374">
        <v>500</v>
      </c>
      <c r="AL616" s="691">
        <v>0.6</v>
      </c>
      <c r="AM616" s="691">
        <v>20</v>
      </c>
      <c r="AN616" s="369" t="s">
        <v>1803</v>
      </c>
      <c r="AO616" s="367" t="s">
        <v>1324</v>
      </c>
      <c r="AP616" s="370" t="s">
        <v>1804</v>
      </c>
      <c r="AQ616" s="376" t="s">
        <v>11</v>
      </c>
      <c r="AR616" s="369">
        <v>1.8E-3</v>
      </c>
      <c r="AS616" s="369">
        <v>1.8E-3</v>
      </c>
      <c r="AT616" s="369" t="s">
        <v>1421</v>
      </c>
      <c r="AW616" s="198"/>
      <c r="AX616" s="198"/>
      <c r="AY616" s="184"/>
      <c r="AZ616" s="184"/>
      <c r="BA616" s="184"/>
      <c r="BB616" s="186"/>
      <c r="BC616" s="184"/>
      <c r="BD616" s="184"/>
      <c r="BE616" s="184"/>
      <c r="BF616" s="184"/>
      <c r="BG616" s="186"/>
      <c r="BH616" s="186"/>
      <c r="BI616" s="199"/>
      <c r="BJ616" s="199"/>
      <c r="BK616" s="199"/>
      <c r="BL616" s="218"/>
      <c r="BM616" s="186"/>
      <c r="BN616" s="186"/>
      <c r="BO616" s="186"/>
      <c r="BP616" s="186"/>
      <c r="BQ616" s="186"/>
      <c r="BR616" s="186"/>
      <c r="BS616" s="186"/>
      <c r="BT616" s="187"/>
      <c r="BU616" s="188"/>
      <c r="BV616" s="189"/>
      <c r="BW616" s="185"/>
      <c r="BX616"/>
      <c r="BZ616"/>
    </row>
    <row r="617" spans="2:78" ht="18.75">
      <c r="B617" s="363" t="s">
        <v>533</v>
      </c>
      <c r="C617" s="364">
        <v>28428129000114</v>
      </c>
      <c r="D617" s="365" t="s">
        <v>13</v>
      </c>
      <c r="E617" s="365" t="s">
        <v>615</v>
      </c>
      <c r="F617" s="365" t="s">
        <v>619</v>
      </c>
      <c r="G617" s="366" t="s">
        <v>34</v>
      </c>
      <c r="H617" s="366" t="s">
        <v>865</v>
      </c>
      <c r="I617" s="366" t="s">
        <v>34</v>
      </c>
      <c r="J617" s="366" t="s">
        <v>1421</v>
      </c>
      <c r="K617" s="367" t="s">
        <v>48</v>
      </c>
      <c r="L617" s="368" t="s">
        <v>1421</v>
      </c>
      <c r="M617" s="368" t="s">
        <v>1418</v>
      </c>
      <c r="N617" s="367">
        <v>452319</v>
      </c>
      <c r="O617" s="367" t="s">
        <v>1321</v>
      </c>
      <c r="P617" s="371">
        <v>43041</v>
      </c>
      <c r="Q617" s="372">
        <v>205.02520584000001</v>
      </c>
      <c r="R617" s="372">
        <v>239.99960651178543</v>
      </c>
      <c r="S617" s="367">
        <v>1</v>
      </c>
      <c r="T617" s="369">
        <v>0.13575163331103446</v>
      </c>
      <c r="U617" s="369">
        <v>1.4289967601305318</v>
      </c>
      <c r="V617" s="369">
        <v>0.12709731649585976</v>
      </c>
      <c r="W617" s="369">
        <v>1.1321512930660806</v>
      </c>
      <c r="X617" s="369">
        <v>0.18546489002370148</v>
      </c>
      <c r="Y617" s="369">
        <v>1.2575265655108725</v>
      </c>
      <c r="Z617" s="369">
        <v>0.21831128092168828</v>
      </c>
      <c r="AA617" s="369">
        <v>1.1743995429768874</v>
      </c>
      <c r="AB617" s="369">
        <v>6.7756322274636335E-2</v>
      </c>
      <c r="AC617" s="373">
        <v>0.21895431382881983</v>
      </c>
      <c r="AD617" s="555">
        <v>0</v>
      </c>
      <c r="AE617" s="370" t="s">
        <v>1805</v>
      </c>
      <c r="AF617" s="370" t="s">
        <v>1806</v>
      </c>
      <c r="AG617" s="374" t="s">
        <v>719</v>
      </c>
      <c r="AH617" s="374" t="s">
        <v>1802</v>
      </c>
      <c r="AI617" s="374">
        <v>500</v>
      </c>
      <c r="AJ617" s="374">
        <v>500</v>
      </c>
      <c r="AK617" s="374">
        <v>500</v>
      </c>
      <c r="AL617" s="691">
        <v>1</v>
      </c>
      <c r="AM617" s="691">
        <v>0</v>
      </c>
      <c r="AN617" s="369" t="s">
        <v>1803</v>
      </c>
      <c r="AO617" s="367" t="s">
        <v>1324</v>
      </c>
      <c r="AP617" s="370" t="s">
        <v>1818</v>
      </c>
      <c r="AQ617" s="376" t="s">
        <v>668</v>
      </c>
      <c r="AR617" s="369">
        <v>2.66666666666667E-3</v>
      </c>
      <c r="AS617" s="369">
        <v>2.66666666666667E-3</v>
      </c>
      <c r="AT617" s="369" t="s">
        <v>1421</v>
      </c>
      <c r="AW617"/>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c r="BX617"/>
      <c r="BZ617"/>
    </row>
    <row r="618" spans="2:78" ht="18.75">
      <c r="B618" s="363" t="s">
        <v>262</v>
      </c>
      <c r="C618" s="364">
        <v>28626275000154</v>
      </c>
      <c r="D618" s="365" t="s">
        <v>14</v>
      </c>
      <c r="E618" s="365" t="s">
        <v>607</v>
      </c>
      <c r="F618" s="365" t="s">
        <v>1421</v>
      </c>
      <c r="G618" s="366" t="s">
        <v>1421</v>
      </c>
      <c r="H618" s="366" t="s">
        <v>34</v>
      </c>
      <c r="I618" s="366" t="s">
        <v>34</v>
      </c>
      <c r="J618" s="366" t="s">
        <v>608</v>
      </c>
      <c r="K618" s="367" t="s">
        <v>48</v>
      </c>
      <c r="L618" s="368" t="s">
        <v>1421</v>
      </c>
      <c r="M618" s="368" t="s">
        <v>34</v>
      </c>
      <c r="N618" s="367">
        <v>452556</v>
      </c>
      <c r="O618" s="367" t="s">
        <v>1321</v>
      </c>
      <c r="P618" s="371">
        <v>43016</v>
      </c>
      <c r="Q618" s="372">
        <v>4.8685730400000002</v>
      </c>
      <c r="R618" s="372">
        <v>7.5407750971825376</v>
      </c>
      <c r="S618" s="367">
        <v>2</v>
      </c>
      <c r="T618" s="369">
        <v>0.11043827202503143</v>
      </c>
      <c r="U618" s="369">
        <v>1.162534321458925</v>
      </c>
      <c r="V618" s="369">
        <v>-3.8987382513386737E-2</v>
      </c>
      <c r="W618" s="369">
        <v>-0.34728990936036452</v>
      </c>
      <c r="X618" s="369">
        <v>-4.5322683544335773E-2</v>
      </c>
      <c r="Y618" s="369">
        <v>-0.30730602741015345</v>
      </c>
      <c r="Z618" s="369">
        <v>3.6409965757209672E-2</v>
      </c>
      <c r="AA618" s="369">
        <v>0.19586641132122623</v>
      </c>
      <c r="AB618" s="369">
        <v>0.22637848599056629</v>
      </c>
      <c r="AC618" s="373">
        <v>-0.66812515021565266</v>
      </c>
      <c r="AD618" s="555">
        <v>28408139000198</v>
      </c>
      <c r="AE618" s="370" t="s">
        <v>2012</v>
      </c>
      <c r="AF618" s="370" t="s">
        <v>1795</v>
      </c>
      <c r="AG618" s="374" t="s">
        <v>1445</v>
      </c>
      <c r="AH618" s="374" t="s">
        <v>1796</v>
      </c>
      <c r="AI618" s="374">
        <v>1000</v>
      </c>
      <c r="AJ618" s="374">
        <v>1000</v>
      </c>
      <c r="AK618" s="374">
        <v>1000</v>
      </c>
      <c r="AL618" s="691">
        <v>1.8</v>
      </c>
      <c r="AM618" s="691">
        <v>20</v>
      </c>
      <c r="AN618" s="369" t="s">
        <v>1803</v>
      </c>
      <c r="AO618" s="367" t="s">
        <v>1324</v>
      </c>
      <c r="AP618" s="370" t="s">
        <v>1799</v>
      </c>
      <c r="AQ618" s="376" t="s">
        <v>659</v>
      </c>
      <c r="AR618" s="369">
        <v>4.7999999999999996E-3</v>
      </c>
      <c r="AS618" s="369">
        <v>4.7999999999999996E-3</v>
      </c>
      <c r="AT618" s="369" t="s">
        <v>1421</v>
      </c>
      <c r="AW618"/>
      <c r="AX618" s="198"/>
      <c r="AY618" s="184"/>
      <c r="AZ618" s="184"/>
      <c r="BA618" s="184"/>
      <c r="BB618" s="186"/>
      <c r="BC618" s="184"/>
      <c r="BD618" s="184"/>
      <c r="BE618" s="184"/>
      <c r="BF618" s="184"/>
      <c r="BG618" s="186"/>
      <c r="BH618" s="186"/>
      <c r="BI618" s="199"/>
      <c r="BJ618" s="199"/>
      <c r="BK618" s="199"/>
      <c r="BL618" s="186"/>
      <c r="BM618" s="186"/>
      <c r="BN618" s="186"/>
      <c r="BO618" s="186"/>
      <c r="BP618" s="186"/>
      <c r="BQ618" s="186"/>
      <c r="BR618" s="186"/>
      <c r="BS618" s="186"/>
      <c r="BT618" s="187"/>
      <c r="BU618" s="188"/>
      <c r="BV618" s="189"/>
      <c r="BW618" s="185"/>
      <c r="BX618"/>
      <c r="BZ618"/>
    </row>
    <row r="619" spans="2:78" ht="18.75">
      <c r="B619" s="363" t="s">
        <v>1037</v>
      </c>
      <c r="C619" s="364">
        <v>28903657000188</v>
      </c>
      <c r="D619" s="365" t="s">
        <v>11</v>
      </c>
      <c r="E619" s="365" t="s">
        <v>620</v>
      </c>
      <c r="F619" s="365" t="s">
        <v>685</v>
      </c>
      <c r="G619" s="366" t="s">
        <v>738</v>
      </c>
      <c r="H619" s="366" t="s">
        <v>34</v>
      </c>
      <c r="I619" s="366" t="s">
        <v>1319</v>
      </c>
      <c r="J619" s="366" t="s">
        <v>608</v>
      </c>
      <c r="K619" s="367" t="s">
        <v>48</v>
      </c>
      <c r="L619" s="368" t="s">
        <v>1421</v>
      </c>
      <c r="M619" s="368" t="s">
        <v>34</v>
      </c>
      <c r="N619" s="367">
        <v>452599</v>
      </c>
      <c r="O619" s="367" t="s">
        <v>1321</v>
      </c>
      <c r="P619" s="371">
        <v>43038</v>
      </c>
      <c r="Q619" s="372">
        <v>183.88392655999999</v>
      </c>
      <c r="R619" s="372">
        <v>161.338299735238</v>
      </c>
      <c r="S619" s="367">
        <v>2</v>
      </c>
      <c r="T619" s="369">
        <v>0.1172246712956011</v>
      </c>
      <c r="U619" s="369">
        <v>1.2339717129220302</v>
      </c>
      <c r="V619" s="369">
        <v>0.14266069777122081</v>
      </c>
      <c r="W619" s="369">
        <v>1.2707860236896373</v>
      </c>
      <c r="X619" s="369">
        <v>0.21988512076038291</v>
      </c>
      <c r="Y619" s="369">
        <v>1.4909095769091985</v>
      </c>
      <c r="Z619" s="369">
        <v>0.29652426997365411</v>
      </c>
      <c r="AA619" s="369">
        <v>1.5951441706007536</v>
      </c>
      <c r="AB619" s="369">
        <v>1.0787691914547731E-3</v>
      </c>
      <c r="AC619" s="373">
        <v>28.17926259608323</v>
      </c>
      <c r="AD619" s="555">
        <v>0</v>
      </c>
      <c r="AE619" s="370" t="s">
        <v>2037</v>
      </c>
      <c r="AF619" s="370" t="s">
        <v>1939</v>
      </c>
      <c r="AG619" s="374" t="s">
        <v>719</v>
      </c>
      <c r="AH619" s="374" t="s">
        <v>1796</v>
      </c>
      <c r="AI619" s="374">
        <v>10000</v>
      </c>
      <c r="AJ619" s="374">
        <v>0</v>
      </c>
      <c r="AK619" s="374">
        <v>0</v>
      </c>
      <c r="AL619" s="691">
        <v>2</v>
      </c>
      <c r="AM619" s="691">
        <v>20</v>
      </c>
      <c r="AN619" s="369" t="s">
        <v>1803</v>
      </c>
      <c r="AO619" s="367" t="s">
        <v>1324</v>
      </c>
      <c r="AP619" s="370" t="s">
        <v>1818</v>
      </c>
      <c r="AQ619" s="376" t="s">
        <v>1933</v>
      </c>
      <c r="AR619" s="369">
        <v>6.6666666666666697E-3</v>
      </c>
      <c r="AS619" s="369">
        <v>6.6666666666666697E-3</v>
      </c>
      <c r="AT619" s="369" t="s">
        <v>1421</v>
      </c>
      <c r="AW619" s="198"/>
      <c r="AX619" s="198"/>
      <c r="AY619" s="184"/>
      <c r="AZ619" s="184"/>
      <c r="BA619" s="184"/>
      <c r="BB619" s="184"/>
      <c r="BC619" s="184"/>
      <c r="BD619" s="184"/>
      <c r="BE619" s="184"/>
      <c r="BF619" s="184"/>
      <c r="BG619" s="186"/>
      <c r="BH619" s="186"/>
      <c r="BI619" s="199"/>
      <c r="BJ619" s="199"/>
      <c r="BK619" s="199"/>
      <c r="BL619" s="218"/>
      <c r="BM619" s="186"/>
      <c r="BN619" s="186"/>
      <c r="BO619" s="186"/>
      <c r="BP619" s="186"/>
      <c r="BQ619" s="186"/>
      <c r="BR619" s="186"/>
      <c r="BS619" s="186"/>
      <c r="BT619" s="186"/>
      <c r="BU619" s="186"/>
      <c r="BV619" s="189"/>
      <c r="BW619" s="184"/>
      <c r="BX619"/>
      <c r="BZ619"/>
    </row>
    <row r="620" spans="2:78" ht="18.75">
      <c r="B620" s="363" t="s">
        <v>1030</v>
      </c>
      <c r="C620" s="364">
        <v>28747685000153</v>
      </c>
      <c r="D620" s="365" t="s">
        <v>14</v>
      </c>
      <c r="E620" s="365" t="s">
        <v>607</v>
      </c>
      <c r="F620" s="365" t="s">
        <v>1421</v>
      </c>
      <c r="G620" s="366" t="s">
        <v>1421</v>
      </c>
      <c r="H620" s="366" t="s">
        <v>34</v>
      </c>
      <c r="I620" s="366" t="s">
        <v>34</v>
      </c>
      <c r="J620" s="366" t="s">
        <v>608</v>
      </c>
      <c r="K620" s="367" t="s">
        <v>48</v>
      </c>
      <c r="L620" s="368" t="s">
        <v>1421</v>
      </c>
      <c r="M620" s="368" t="s">
        <v>34</v>
      </c>
      <c r="N620" s="367">
        <v>452637</v>
      </c>
      <c r="O620" s="367" t="s">
        <v>1321</v>
      </c>
      <c r="P620" s="371">
        <v>43047</v>
      </c>
      <c r="Q620" s="372">
        <v>201.40978200999999</v>
      </c>
      <c r="R620" s="372">
        <v>262.45039583123031</v>
      </c>
      <c r="S620" s="367">
        <v>2</v>
      </c>
      <c r="T620" s="369">
        <v>-7.8158066685555694E-2</v>
      </c>
      <c r="U620" s="369">
        <v>-0.82273502975707258</v>
      </c>
      <c r="V620" s="369">
        <v>-0.11745894023589798</v>
      </c>
      <c r="W620" s="369">
        <v>-1.0462950338890538</v>
      </c>
      <c r="X620" s="369">
        <v>8.4731074501449788E-2</v>
      </c>
      <c r="Y620" s="369">
        <v>0.57451077180288546</v>
      </c>
      <c r="Z620" s="369">
        <v>-2.1844336153616362E-2</v>
      </c>
      <c r="AA620" s="369">
        <v>-0.11751100670167862</v>
      </c>
      <c r="AB620" s="369">
        <v>0.235571576052864</v>
      </c>
      <c r="AC620" s="373">
        <v>-0.97516313949947564</v>
      </c>
      <c r="AD620" s="555">
        <v>28747676000162</v>
      </c>
      <c r="AE620" s="370" t="s">
        <v>1905</v>
      </c>
      <c r="AF620" s="370" t="s">
        <v>1841</v>
      </c>
      <c r="AG620" s="374" t="s">
        <v>719</v>
      </c>
      <c r="AH620" s="374" t="s">
        <v>1796</v>
      </c>
      <c r="AI620" s="374">
        <v>50000</v>
      </c>
      <c r="AJ620" s="374">
        <v>10000</v>
      </c>
      <c r="AK620" s="374">
        <v>20000</v>
      </c>
      <c r="AL620" s="691">
        <v>2</v>
      </c>
      <c r="AM620" s="691">
        <v>20</v>
      </c>
      <c r="AN620" s="369" t="s">
        <v>666</v>
      </c>
      <c r="AO620" s="367" t="s">
        <v>1324</v>
      </c>
      <c r="AP620" s="370" t="s">
        <v>1799</v>
      </c>
      <c r="AQ620" s="376" t="s">
        <v>659</v>
      </c>
      <c r="AR620" s="369">
        <v>4.0000000000000001E-3</v>
      </c>
      <c r="AS620" s="369">
        <v>4.0000000000000001E-3</v>
      </c>
      <c r="AT620" s="369" t="s">
        <v>1421</v>
      </c>
      <c r="AW620" s="198"/>
      <c r="AX620" s="198"/>
      <c r="AY620" s="184"/>
      <c r="AZ620" s="184"/>
      <c r="BA620" s="184"/>
      <c r="BB620" s="184"/>
      <c r="BC620" s="184"/>
      <c r="BD620" s="184"/>
      <c r="BE620" s="184"/>
      <c r="BF620" s="184"/>
      <c r="BG620" s="186"/>
      <c r="BH620" s="186"/>
      <c r="BI620" s="199"/>
      <c r="BJ620" s="199"/>
      <c r="BK620" s="199"/>
      <c r="BL620" s="218"/>
      <c r="BM620" s="186"/>
      <c r="BN620" s="186"/>
      <c r="BO620" s="186"/>
      <c r="BP620" s="186"/>
      <c r="BQ620" s="186"/>
      <c r="BR620" s="186"/>
      <c r="BS620" s="186"/>
      <c r="BT620" s="186"/>
      <c r="BU620" s="186"/>
      <c r="BV620" s="189"/>
      <c r="BW620" s="184"/>
      <c r="BX620"/>
      <c r="BZ620"/>
    </row>
    <row r="621" spans="2:78" ht="18.75">
      <c r="B621" s="363" t="s">
        <v>956</v>
      </c>
      <c r="C621" s="364">
        <v>28568701000140</v>
      </c>
      <c r="D621" s="365" t="s">
        <v>14</v>
      </c>
      <c r="E621" s="365" t="s">
        <v>614</v>
      </c>
      <c r="F621" s="365" t="s">
        <v>1421</v>
      </c>
      <c r="G621" s="366" t="s">
        <v>1421</v>
      </c>
      <c r="H621" s="366" t="s">
        <v>865</v>
      </c>
      <c r="I621" s="366" t="s">
        <v>34</v>
      </c>
      <c r="J621" s="366" t="s">
        <v>608</v>
      </c>
      <c r="K621" s="367" t="s">
        <v>48</v>
      </c>
      <c r="L621" s="368" t="s">
        <v>1421</v>
      </c>
      <c r="M621" s="368" t="s">
        <v>1418</v>
      </c>
      <c r="N621" s="367">
        <v>452653</v>
      </c>
      <c r="O621" s="367" t="s">
        <v>1321</v>
      </c>
      <c r="P621" s="371">
        <v>43029</v>
      </c>
      <c r="Q621" s="372">
        <v>20.726953869999999</v>
      </c>
      <c r="R621" s="372">
        <v>26.767235466055769</v>
      </c>
      <c r="S621" s="367">
        <v>1</v>
      </c>
      <c r="T621" s="369">
        <v>1.7972444125079479E-2</v>
      </c>
      <c r="U621" s="369">
        <v>0.18918788525749544</v>
      </c>
      <c r="V621" s="369">
        <v>-2.4799740787075919E-3</v>
      </c>
      <c r="W621" s="369">
        <v>-2.2090992456718191E-2</v>
      </c>
      <c r="X621" s="369">
        <v>6.4139538149546205E-2</v>
      </c>
      <c r="Y621" s="369">
        <v>0.43489187151457531</v>
      </c>
      <c r="Z621" s="369">
        <v>0.10702193863498022</v>
      </c>
      <c r="AA621" s="369">
        <v>0.57572158108726879</v>
      </c>
      <c r="AB621" s="369">
        <v>0.12001415873223978</v>
      </c>
      <c r="AC621" s="373">
        <v>-0.9560684567173201</v>
      </c>
      <c r="AD621" s="555">
        <v>0</v>
      </c>
      <c r="AE621" s="370" t="s">
        <v>1894</v>
      </c>
      <c r="AF621" s="370" t="s">
        <v>1813</v>
      </c>
      <c r="AG621" s="374" t="s">
        <v>741</v>
      </c>
      <c r="AH621" s="374" t="s">
        <v>1802</v>
      </c>
      <c r="AI621" s="374">
        <v>1000</v>
      </c>
      <c r="AJ621" s="374">
        <v>300</v>
      </c>
      <c r="AK621" s="374">
        <v>0</v>
      </c>
      <c r="AL621" s="691">
        <v>1.3</v>
      </c>
      <c r="AM621" s="691">
        <v>20</v>
      </c>
      <c r="AN621" s="369" t="s">
        <v>1797</v>
      </c>
      <c r="AO621" s="367" t="s">
        <v>1324</v>
      </c>
      <c r="AP621" s="370" t="s">
        <v>1818</v>
      </c>
      <c r="AQ621" s="376" t="s">
        <v>668</v>
      </c>
      <c r="AR621" s="369">
        <v>3.46666666666667E-3</v>
      </c>
      <c r="AS621" s="369">
        <v>3.46666666666667E-3</v>
      </c>
      <c r="AT621" s="369" t="s">
        <v>1421</v>
      </c>
      <c r="AW621" s="198"/>
      <c r="AX621" s="198"/>
      <c r="AY621" s="184"/>
      <c r="AZ621" s="184"/>
      <c r="BA621" s="184"/>
      <c r="BB621" s="184"/>
      <c r="BC621" s="184"/>
      <c r="BD621" s="184"/>
      <c r="BE621" s="184"/>
      <c r="BF621" s="184"/>
      <c r="BG621" s="186"/>
      <c r="BH621" s="186"/>
      <c r="BI621" s="199"/>
      <c r="BJ621" s="199"/>
      <c r="BK621" s="199"/>
      <c r="BL621" s="218"/>
      <c r="BM621" s="186"/>
      <c r="BN621" s="186"/>
      <c r="BO621" s="186"/>
      <c r="BP621" s="186"/>
      <c r="BQ621" s="186"/>
      <c r="BR621" s="186"/>
      <c r="BS621" s="186"/>
      <c r="BT621" s="186"/>
      <c r="BU621" s="186"/>
      <c r="BV621" s="189"/>
      <c r="BW621" s="184"/>
      <c r="BX621"/>
      <c r="BZ621"/>
    </row>
    <row r="622" spans="2:78" ht="18.75">
      <c r="B622" s="363" t="s">
        <v>1581</v>
      </c>
      <c r="C622" s="364">
        <v>28076506000101</v>
      </c>
      <c r="D622" s="365" t="s">
        <v>14</v>
      </c>
      <c r="E622" s="365" t="s">
        <v>1421</v>
      </c>
      <c r="F622" s="365" t="s">
        <v>1421</v>
      </c>
      <c r="G622" s="366" t="s">
        <v>1421</v>
      </c>
      <c r="H622" s="366" t="s">
        <v>34</v>
      </c>
      <c r="I622" s="366" t="s">
        <v>1421</v>
      </c>
      <c r="J622" s="366" t="s">
        <v>1421</v>
      </c>
      <c r="K622" s="367" t="s">
        <v>48</v>
      </c>
      <c r="L622" s="368" t="s">
        <v>1421</v>
      </c>
      <c r="M622" s="368" t="s">
        <v>1421</v>
      </c>
      <c r="N622" s="367">
        <v>452688</v>
      </c>
      <c r="O622" s="367" t="s">
        <v>1324</v>
      </c>
      <c r="P622" s="371">
        <v>43033</v>
      </c>
      <c r="Q622" s="372">
        <v>10.751102850000001</v>
      </c>
      <c r="R622" s="372">
        <v>19.246240115674588</v>
      </c>
      <c r="S622" s="367">
        <v>2</v>
      </c>
      <c r="T622" s="369">
        <v>-5.2301436696538195E-2</v>
      </c>
      <c r="U622" s="369">
        <v>-0.55055384430096665</v>
      </c>
      <c r="V622" s="369">
        <v>-0.25994381989566739</v>
      </c>
      <c r="W622" s="369">
        <v>-2.315514913558407</v>
      </c>
      <c r="X622" s="369">
        <v>-0.21893661362165995</v>
      </c>
      <c r="Y622" s="369">
        <v>-1.4844783169312672</v>
      </c>
      <c r="Z622" s="369">
        <v>-0.35192269235220763</v>
      </c>
      <c r="AA622" s="369">
        <v>-1.8931584630749563</v>
      </c>
      <c r="AB622" s="369">
        <v>0.31631823491964678</v>
      </c>
      <c r="AC622" s="373">
        <v>-1.1766808114456944</v>
      </c>
      <c r="AD622" s="555">
        <v>12004203000135</v>
      </c>
      <c r="AE622" s="370" t="s">
        <v>1800</v>
      </c>
      <c r="AF622" s="370" t="s">
        <v>1801</v>
      </c>
      <c r="AG622" s="374" t="s">
        <v>1577</v>
      </c>
      <c r="AH622" s="374" t="s">
        <v>1796</v>
      </c>
      <c r="AI622" s="374">
        <v>100000</v>
      </c>
      <c r="AJ622" s="374">
        <v>50000</v>
      </c>
      <c r="AK622" s="374">
        <v>100000</v>
      </c>
      <c r="AL622" s="691">
        <v>0</v>
      </c>
      <c r="AM622" s="691">
        <v>0</v>
      </c>
      <c r="AN622" s="369" t="s">
        <v>666</v>
      </c>
      <c r="AO622" s="367" t="s">
        <v>1324</v>
      </c>
      <c r="AP622" s="370" t="s">
        <v>1799</v>
      </c>
      <c r="AQ622" s="376" t="s">
        <v>1798</v>
      </c>
      <c r="AR622" s="369">
        <v>0</v>
      </c>
      <c r="AS622" s="369">
        <v>0</v>
      </c>
      <c r="AT622" s="369" t="s">
        <v>1421</v>
      </c>
      <c r="AW622" s="198"/>
      <c r="AX622" s="198"/>
      <c r="AY622" s="184"/>
      <c r="AZ622" s="184"/>
      <c r="BA622" s="184"/>
      <c r="BB622" s="184"/>
      <c r="BC622" s="184"/>
      <c r="BD622" s="184"/>
      <c r="BE622" s="184"/>
      <c r="BF622" s="184"/>
      <c r="BG622" s="186"/>
      <c r="BH622" s="186"/>
      <c r="BI622" s="199"/>
      <c r="BJ622" s="199"/>
      <c r="BK622" s="199"/>
      <c r="BL622" s="218"/>
      <c r="BM622" s="186"/>
      <c r="BN622" s="186"/>
      <c r="BO622" s="186"/>
      <c r="BP622" s="186"/>
      <c r="BQ622" s="186"/>
      <c r="BR622" s="186"/>
      <c r="BS622" s="186"/>
      <c r="BT622" s="186"/>
      <c r="BU622" s="186"/>
      <c r="BV622" s="189"/>
      <c r="BW622" s="184"/>
      <c r="BX622"/>
      <c r="BZ622"/>
    </row>
    <row r="623" spans="2:78" ht="18.75">
      <c r="B623" s="363" t="s">
        <v>994</v>
      </c>
      <c r="C623" s="364">
        <v>28259415000101</v>
      </c>
      <c r="D623" s="365" t="s">
        <v>11</v>
      </c>
      <c r="E623" s="365" t="s">
        <v>620</v>
      </c>
      <c r="F623" s="365" t="s">
        <v>663</v>
      </c>
      <c r="G623" s="366" t="s">
        <v>738</v>
      </c>
      <c r="H623" s="366" t="s">
        <v>34</v>
      </c>
      <c r="I623" s="366" t="s">
        <v>1421</v>
      </c>
      <c r="J623" s="366" t="s">
        <v>608</v>
      </c>
      <c r="K623" s="367" t="s">
        <v>48</v>
      </c>
      <c r="L623" s="368" t="s">
        <v>1421</v>
      </c>
      <c r="M623" s="368" t="s">
        <v>34</v>
      </c>
      <c r="N623" s="367">
        <v>452734</v>
      </c>
      <c r="O623" s="367" t="s">
        <v>1321</v>
      </c>
      <c r="P623" s="371">
        <v>43034</v>
      </c>
      <c r="Q623" s="372">
        <v>144.86642064</v>
      </c>
      <c r="R623" s="372">
        <v>130.03086398904767</v>
      </c>
      <c r="S623" s="367">
        <v>1</v>
      </c>
      <c r="T623" s="369">
        <v>8.4974410785432442E-2</v>
      </c>
      <c r="U623" s="369">
        <v>0.89448763705234691</v>
      </c>
      <c r="V623" s="369">
        <v>0.11088268187371364</v>
      </c>
      <c r="W623" s="369">
        <v>0.98771535956110557</v>
      </c>
      <c r="X623" s="369">
        <v>0.20166972806570849</v>
      </c>
      <c r="Y623" s="369">
        <v>1.3674018865218778</v>
      </c>
      <c r="Z623" s="369">
        <v>0.18736805624675612</v>
      </c>
      <c r="AA623" s="369">
        <v>1.0079413152433097</v>
      </c>
      <c r="AB623" s="369">
        <v>1.2521010009768754E-2</v>
      </c>
      <c r="AC623" s="373">
        <v>-0.11014251804469306</v>
      </c>
      <c r="AD623" s="555">
        <v>0</v>
      </c>
      <c r="AE623" s="370" t="s">
        <v>2028</v>
      </c>
      <c r="AF623" s="370" t="s">
        <v>1795</v>
      </c>
      <c r="AG623" s="374" t="s">
        <v>1445</v>
      </c>
      <c r="AH623" s="374" t="s">
        <v>1796</v>
      </c>
      <c r="AI623" s="374">
        <v>500</v>
      </c>
      <c r="AJ623" s="374">
        <v>100</v>
      </c>
      <c r="AK623" s="374">
        <v>500</v>
      </c>
      <c r="AL623" s="691">
        <v>0.9</v>
      </c>
      <c r="AM623" s="691">
        <v>20</v>
      </c>
      <c r="AN623" s="369" t="s">
        <v>1803</v>
      </c>
      <c r="AO623" s="367" t="s">
        <v>1324</v>
      </c>
      <c r="AP623" s="370" t="s">
        <v>1804</v>
      </c>
      <c r="AQ623" s="376" t="s">
        <v>11</v>
      </c>
      <c r="AR623" s="369">
        <v>2.4499999999999999E-3</v>
      </c>
      <c r="AS623" s="369">
        <v>2.4499999999999999E-3</v>
      </c>
      <c r="AT623" s="369" t="s">
        <v>1421</v>
      </c>
      <c r="AW623"/>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c r="BX623"/>
      <c r="BZ623"/>
    </row>
    <row r="624" spans="2:78" ht="18.75">
      <c r="B624" s="363" t="s">
        <v>254</v>
      </c>
      <c r="C624" s="364">
        <v>28558421000151</v>
      </c>
      <c r="D624" s="365" t="s">
        <v>13</v>
      </c>
      <c r="E624" s="365" t="s">
        <v>616</v>
      </c>
      <c r="F624" s="365" t="s">
        <v>619</v>
      </c>
      <c r="G624" s="366" t="s">
        <v>34</v>
      </c>
      <c r="H624" s="366" t="s">
        <v>865</v>
      </c>
      <c r="I624" s="366" t="s">
        <v>34</v>
      </c>
      <c r="J624" s="366" t="s">
        <v>611</v>
      </c>
      <c r="K624" s="367" t="s">
        <v>48</v>
      </c>
      <c r="L624" s="368" t="s">
        <v>715</v>
      </c>
      <c r="M624" s="368" t="s">
        <v>34</v>
      </c>
      <c r="N624" s="367">
        <v>452750</v>
      </c>
      <c r="O624" s="367" t="s">
        <v>1321</v>
      </c>
      <c r="P624" s="371">
        <v>43048</v>
      </c>
      <c r="Q624" s="372">
        <v>52.788727639999998</v>
      </c>
      <c r="R624" s="372">
        <v>32.982962735793663</v>
      </c>
      <c r="S624" s="367">
        <v>1</v>
      </c>
      <c r="T624" s="369">
        <v>0.26937250609976671</v>
      </c>
      <c r="U624" s="369">
        <v>2.8355639567359785</v>
      </c>
      <c r="V624" s="369">
        <v>0.26432083923083782</v>
      </c>
      <c r="W624" s="369">
        <v>2.3545043134663892</v>
      </c>
      <c r="X624" s="369">
        <v>0.44369275323371293</v>
      </c>
      <c r="Y624" s="369">
        <v>3.0084153612295577</v>
      </c>
      <c r="Z624" s="369">
        <v>0.46404449882619203</v>
      </c>
      <c r="AA624" s="369">
        <v>2.4963146432085175</v>
      </c>
      <c r="AB624" s="369">
        <v>0.18407712009869306</v>
      </c>
      <c r="AC624" s="373">
        <v>0.82606171644069004</v>
      </c>
      <c r="AD624" s="555">
        <v>0</v>
      </c>
      <c r="AE624" s="370" t="s">
        <v>1905</v>
      </c>
      <c r="AF624" s="370" t="s">
        <v>1841</v>
      </c>
      <c r="AG624" s="374" t="s">
        <v>719</v>
      </c>
      <c r="AH624" s="374" t="s">
        <v>1796</v>
      </c>
      <c r="AI624" s="374">
        <v>50000</v>
      </c>
      <c r="AJ624" s="374">
        <v>10000</v>
      </c>
      <c r="AK624" s="374">
        <v>20000</v>
      </c>
      <c r="AL624" s="691">
        <v>2</v>
      </c>
      <c r="AM624" s="691">
        <v>20</v>
      </c>
      <c r="AN624" s="369" t="s">
        <v>1803</v>
      </c>
      <c r="AO624" s="367" t="s">
        <v>1324</v>
      </c>
      <c r="AP624" s="370" t="s">
        <v>1818</v>
      </c>
      <c r="AQ624" s="376" t="s">
        <v>664</v>
      </c>
      <c r="AR624" s="369">
        <v>4.0000000000000001E-3</v>
      </c>
      <c r="AS624" s="369">
        <v>4.0000000000000001E-3</v>
      </c>
      <c r="AT624" s="369" t="s">
        <v>1421</v>
      </c>
      <c r="AW624"/>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c r="BX624"/>
      <c r="BZ624"/>
    </row>
    <row r="625" spans="2:78" ht="18.75">
      <c r="B625" s="363" t="s">
        <v>35</v>
      </c>
      <c r="C625" s="364">
        <v>27717359000130</v>
      </c>
      <c r="D625" s="365" t="s">
        <v>11</v>
      </c>
      <c r="E625" s="365" t="s">
        <v>620</v>
      </c>
      <c r="F625" s="365" t="s">
        <v>663</v>
      </c>
      <c r="G625" s="366" t="s">
        <v>738</v>
      </c>
      <c r="H625" s="366" t="s">
        <v>34</v>
      </c>
      <c r="I625" s="366" t="s">
        <v>1304</v>
      </c>
      <c r="J625" s="366" t="s">
        <v>608</v>
      </c>
      <c r="K625" s="367" t="s">
        <v>48</v>
      </c>
      <c r="L625" s="368" t="s">
        <v>1421</v>
      </c>
      <c r="M625" s="368" t="s">
        <v>34</v>
      </c>
      <c r="N625" s="367">
        <v>453420</v>
      </c>
      <c r="O625" s="367" t="s">
        <v>1321</v>
      </c>
      <c r="P625" s="371">
        <v>43061</v>
      </c>
      <c r="Q625" s="372">
        <v>5190201000</v>
      </c>
      <c r="R625" s="372">
        <v>75895780.551569715</v>
      </c>
      <c r="S625" s="367">
        <v>0</v>
      </c>
      <c r="T625" s="369">
        <v>9.8831604482769064E-2</v>
      </c>
      <c r="U625" s="369">
        <v>1.0403561206574401</v>
      </c>
      <c r="V625" s="369">
        <v>0.11769769515326645</v>
      </c>
      <c r="W625" s="369">
        <v>1.0484218033274424</v>
      </c>
      <c r="X625" s="369">
        <v>0.1591218208091858</v>
      </c>
      <c r="Y625" s="369">
        <v>1.0789099586150248</v>
      </c>
      <c r="Z625" s="369">
        <v>0.1696593950930525</v>
      </c>
      <c r="AA625" s="369">
        <v>0.91267805867755147</v>
      </c>
      <c r="AB625" s="369">
        <v>1.4075634352652732E-3</v>
      </c>
      <c r="AC625" s="373">
        <v>3.8619344410503254</v>
      </c>
      <c r="AD625" s="555">
        <v>0</v>
      </c>
      <c r="AE625" s="370" t="s">
        <v>1819</v>
      </c>
      <c r="AF625" s="370" t="s">
        <v>1816</v>
      </c>
      <c r="AG625" s="374" t="s">
        <v>1444</v>
      </c>
      <c r="AH625" s="374" t="s">
        <v>1802</v>
      </c>
      <c r="AI625" s="374">
        <v>500</v>
      </c>
      <c r="AJ625" s="374">
        <v>100</v>
      </c>
      <c r="AK625" s="374">
        <v>100</v>
      </c>
      <c r="AL625" s="691">
        <v>0.3</v>
      </c>
      <c r="AM625" s="691">
        <v>0</v>
      </c>
      <c r="AN625" s="369" t="s">
        <v>1803</v>
      </c>
      <c r="AO625" s="367" t="s">
        <v>1324</v>
      </c>
      <c r="AP625" s="370" t="s">
        <v>1804</v>
      </c>
      <c r="AQ625" s="376" t="s">
        <v>669</v>
      </c>
      <c r="AR625" s="369">
        <v>1.0499999999999999E-3</v>
      </c>
      <c r="AS625" s="369">
        <v>1.0499999999999999E-3</v>
      </c>
      <c r="AT625" s="369" t="s">
        <v>1421</v>
      </c>
      <c r="AW625"/>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c r="BX625"/>
      <c r="BZ625"/>
    </row>
    <row r="626" spans="2:78" ht="18.75">
      <c r="B626" s="363" t="s">
        <v>1084</v>
      </c>
      <c r="C626" s="364"/>
      <c r="D626" s="365" t="s">
        <v>11</v>
      </c>
      <c r="E626" s="365" t="s">
        <v>621</v>
      </c>
      <c r="F626" s="365" t="s">
        <v>692</v>
      </c>
      <c r="G626" s="366" t="s">
        <v>738</v>
      </c>
      <c r="H626" s="366" t="s">
        <v>34</v>
      </c>
      <c r="I626" s="366" t="s">
        <v>1421</v>
      </c>
      <c r="J626" s="366" t="s">
        <v>608</v>
      </c>
      <c r="L626" s="368" t="s">
        <v>1421</v>
      </c>
      <c r="M626" s="368" t="s">
        <v>1418</v>
      </c>
      <c r="N626" s="367">
        <v>453552</v>
      </c>
      <c r="O626" s="367" t="s">
        <v>1321</v>
      </c>
      <c r="P626" s="371"/>
      <c r="S626" s="367"/>
      <c r="U626" s="369"/>
      <c r="W626" s="369"/>
      <c r="Y626" s="369"/>
      <c r="AA626" s="369"/>
      <c r="AD626" s="555">
        <v>36729801000130</v>
      </c>
      <c r="AE626" s="370"/>
      <c r="AF626" s="370"/>
      <c r="AG626" s="374" t="s">
        <v>1444</v>
      </c>
      <c r="AH626" s="374"/>
      <c r="AI626" s="374">
        <v>1000</v>
      </c>
      <c r="AJ626" s="374">
        <v>1000</v>
      </c>
      <c r="AK626" s="374">
        <v>1000</v>
      </c>
      <c r="AN626" s="369"/>
      <c r="AO626" s="367" t="s">
        <v>1324</v>
      </c>
      <c r="AP626" s="370"/>
      <c r="AR626" s="369">
        <v>0</v>
      </c>
      <c r="AS626" s="369">
        <v>0</v>
      </c>
      <c r="AT626" s="369" t="s">
        <v>1421</v>
      </c>
      <c r="AW626"/>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c r="BX626"/>
      <c r="BZ626"/>
    </row>
    <row r="627" spans="2:78" ht="18.75">
      <c r="B627" s="363" t="s">
        <v>1043</v>
      </c>
      <c r="C627" s="364">
        <v>26369994000101</v>
      </c>
      <c r="D627" s="365" t="s">
        <v>14</v>
      </c>
      <c r="E627" s="365" t="s">
        <v>607</v>
      </c>
      <c r="F627" s="365" t="s">
        <v>1421</v>
      </c>
      <c r="G627" s="366" t="s">
        <v>1421</v>
      </c>
      <c r="H627" s="366" t="s">
        <v>34</v>
      </c>
      <c r="I627" s="366" t="s">
        <v>34</v>
      </c>
      <c r="J627" s="366" t="s">
        <v>611</v>
      </c>
      <c r="K627" s="367" t="s">
        <v>1798</v>
      </c>
      <c r="L627" s="368" t="s">
        <v>1421</v>
      </c>
      <c r="M627" s="368" t="s">
        <v>34</v>
      </c>
      <c r="N627" s="367">
        <v>453722</v>
      </c>
      <c r="O627" s="367" t="s">
        <v>1321</v>
      </c>
      <c r="P627" s="371">
        <v>43065</v>
      </c>
      <c r="Q627" s="372">
        <v>11.349868170000001</v>
      </c>
      <c r="R627" s="372">
        <v>16.37323512757936</v>
      </c>
      <c r="S627" s="367">
        <v>4</v>
      </c>
      <c r="T627" s="369">
        <v>-0.30206613942583094</v>
      </c>
      <c r="U627" s="369">
        <v>-3.179715220041949</v>
      </c>
      <c r="V627" s="369">
        <v>-0.24108115536969454</v>
      </c>
      <c r="W627" s="369">
        <v>-2.147490988093014</v>
      </c>
      <c r="X627" s="369">
        <v>-0.15963777362617537</v>
      </c>
      <c r="Y627" s="369">
        <v>-1.0824083262782072</v>
      </c>
      <c r="Z627" s="369">
        <v>-0.19534252048602185</v>
      </c>
      <c r="AA627" s="369">
        <v>-1.0508397267158651</v>
      </c>
      <c r="AB627" s="369">
        <v>0.27183228876642201</v>
      </c>
      <c r="AC627" s="373">
        <v>-1.2998563725369827</v>
      </c>
      <c r="AD627" s="555">
        <v>0</v>
      </c>
      <c r="AE627" s="370" t="s">
        <v>1808</v>
      </c>
      <c r="AF627" s="370" t="s">
        <v>1809</v>
      </c>
      <c r="AG627" s="374" t="s">
        <v>728</v>
      </c>
      <c r="AH627" s="374" t="s">
        <v>1796</v>
      </c>
      <c r="AI627" s="374">
        <v>25000</v>
      </c>
      <c r="AJ627" s="374">
        <v>1000</v>
      </c>
      <c r="AK627" s="374">
        <v>1000</v>
      </c>
      <c r="AL627" s="691">
        <v>1</v>
      </c>
      <c r="AM627" s="691">
        <v>0</v>
      </c>
      <c r="AN627" s="369" t="s">
        <v>1817</v>
      </c>
      <c r="AO627" s="367" t="s">
        <v>1324</v>
      </c>
      <c r="AP627" s="370" t="s">
        <v>1799</v>
      </c>
      <c r="AQ627" s="376" t="s">
        <v>687</v>
      </c>
      <c r="AR627" s="369">
        <v>5.3333333333333297E-3</v>
      </c>
      <c r="AS627" s="369">
        <v>5.3333333333333297E-3</v>
      </c>
      <c r="AT627" s="369" t="s">
        <v>1421</v>
      </c>
      <c r="AW627"/>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c r="BX627"/>
      <c r="BZ627"/>
    </row>
    <row r="628" spans="2:78" ht="18.75">
      <c r="B628" s="363" t="s">
        <v>374</v>
      </c>
      <c r="C628" s="364"/>
      <c r="D628" s="365" t="s">
        <v>11</v>
      </c>
      <c r="E628" s="365" t="s">
        <v>620</v>
      </c>
      <c r="F628" s="365" t="s">
        <v>663</v>
      </c>
      <c r="G628" s="366" t="s">
        <v>738</v>
      </c>
      <c r="H628" s="366" t="s">
        <v>34</v>
      </c>
      <c r="I628" s="366" t="s">
        <v>1421</v>
      </c>
      <c r="J628" s="366" t="s">
        <v>608</v>
      </c>
      <c r="L628" s="368" t="s">
        <v>1421</v>
      </c>
      <c r="M628" s="368" t="s">
        <v>1418</v>
      </c>
      <c r="N628" s="367">
        <v>453791</v>
      </c>
      <c r="O628" s="367" t="s">
        <v>1321</v>
      </c>
      <c r="P628" s="371"/>
      <c r="S628" s="367"/>
      <c r="U628" s="369"/>
      <c r="W628" s="369"/>
      <c r="Y628" s="369"/>
      <c r="AA628" s="369"/>
      <c r="AD628" s="555">
        <v>0</v>
      </c>
      <c r="AE628" s="370"/>
      <c r="AF628" s="370"/>
      <c r="AG628" s="374" t="s">
        <v>1444</v>
      </c>
      <c r="AH628" s="374"/>
      <c r="AI628" s="374">
        <v>25000</v>
      </c>
      <c r="AJ628" s="374">
        <v>1000</v>
      </c>
      <c r="AK628" s="374">
        <v>1000</v>
      </c>
      <c r="AN628" s="369"/>
      <c r="AO628" s="367" t="s">
        <v>1324</v>
      </c>
      <c r="AP628" s="370"/>
      <c r="AR628" s="369">
        <v>1.6000000000000001E-3</v>
      </c>
      <c r="AS628" s="369">
        <v>1.6000000000000001E-3</v>
      </c>
      <c r="AT628" s="369" t="s">
        <v>1421</v>
      </c>
      <c r="AW628"/>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c r="BX628"/>
      <c r="BZ628"/>
    </row>
    <row r="629" spans="2:78" ht="18.75">
      <c r="B629" s="363" t="s">
        <v>1239</v>
      </c>
      <c r="C629" s="364"/>
      <c r="D629" s="365" t="s">
        <v>11</v>
      </c>
      <c r="E629" s="365" t="s">
        <v>621</v>
      </c>
      <c r="F629" s="365" t="s">
        <v>692</v>
      </c>
      <c r="G629" s="366" t="s">
        <v>738</v>
      </c>
      <c r="H629" s="366" t="s">
        <v>34</v>
      </c>
      <c r="I629" s="366" t="s">
        <v>1421</v>
      </c>
      <c r="J629" s="366" t="s">
        <v>608</v>
      </c>
      <c r="L629" s="368" t="s">
        <v>1421</v>
      </c>
      <c r="M629" s="368" t="s">
        <v>34</v>
      </c>
      <c r="N629" s="367">
        <v>453919</v>
      </c>
      <c r="O629" s="367" t="s">
        <v>1321</v>
      </c>
      <c r="P629" s="371"/>
      <c r="S629" s="367"/>
      <c r="U629" s="369"/>
      <c r="W629" s="369"/>
      <c r="Y629" s="369"/>
      <c r="AA629" s="369"/>
      <c r="AD629" s="555">
        <v>0</v>
      </c>
      <c r="AE629" s="370"/>
      <c r="AF629" s="370"/>
      <c r="AG629" s="374" t="s">
        <v>736</v>
      </c>
      <c r="AH629" s="374"/>
      <c r="AI629" s="374">
        <v>100</v>
      </c>
      <c r="AJ629" s="374">
        <v>100</v>
      </c>
      <c r="AK629" s="374">
        <v>100</v>
      </c>
      <c r="AN629" s="369"/>
      <c r="AO629" s="367" t="s">
        <v>1324</v>
      </c>
      <c r="AP629" s="370"/>
      <c r="AR629" s="369">
        <v>2.9333333333333299E-3</v>
      </c>
      <c r="AS629" s="369">
        <v>2.9333333333333299E-3</v>
      </c>
      <c r="AT629" s="369" t="s">
        <v>1421</v>
      </c>
      <c r="AW629"/>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c r="BX629"/>
      <c r="BZ629"/>
    </row>
    <row r="630" spans="2:78" ht="18.75">
      <c r="B630" s="363" t="s">
        <v>1042</v>
      </c>
      <c r="C630" s="364">
        <v>28320600000156</v>
      </c>
      <c r="D630" s="365" t="s">
        <v>14</v>
      </c>
      <c r="E630" s="365" t="s">
        <v>607</v>
      </c>
      <c r="F630" s="365" t="s">
        <v>1421</v>
      </c>
      <c r="G630" s="366" t="s">
        <v>866</v>
      </c>
      <c r="H630" s="366" t="s">
        <v>34</v>
      </c>
      <c r="I630" s="366" t="s">
        <v>34</v>
      </c>
      <c r="J630" s="366" t="s">
        <v>690</v>
      </c>
      <c r="K630" s="367" t="s">
        <v>1798</v>
      </c>
      <c r="L630" s="368" t="s">
        <v>1421</v>
      </c>
      <c r="M630" s="368" t="s">
        <v>34</v>
      </c>
      <c r="N630" s="367">
        <v>453935</v>
      </c>
      <c r="O630" s="367" t="s">
        <v>1321</v>
      </c>
      <c r="P630" s="371">
        <v>43065</v>
      </c>
      <c r="Q630" s="372">
        <v>136.45783377000001</v>
      </c>
      <c r="R630" s="372">
        <v>265.82233268563499</v>
      </c>
      <c r="S630" s="367">
        <v>4</v>
      </c>
      <c r="T630" s="369">
        <v>-0.30460497879452786</v>
      </c>
      <c r="U630" s="369">
        <v>-3.206440447163506</v>
      </c>
      <c r="V630" s="369">
        <v>-0.26487293434770254</v>
      </c>
      <c r="W630" s="369">
        <v>-2.3594222394910052</v>
      </c>
      <c r="X630" s="369">
        <v>-0.10120302245844004</v>
      </c>
      <c r="Y630" s="369">
        <v>-0.68619720549381558</v>
      </c>
      <c r="Z630" s="369">
        <v>0.17682113505632491</v>
      </c>
      <c r="AA630" s="369">
        <v>0.95120444221704203</v>
      </c>
      <c r="AB630" s="369">
        <v>0.29049035692301928</v>
      </c>
      <c r="AC630" s="373">
        <v>-1.2982692981175159</v>
      </c>
      <c r="AD630" s="555">
        <v>0</v>
      </c>
      <c r="AE630" s="370" t="s">
        <v>1808</v>
      </c>
      <c r="AF630" s="370" t="s">
        <v>1809</v>
      </c>
      <c r="AG630" s="374" t="s">
        <v>728</v>
      </c>
      <c r="AH630" s="374" t="s">
        <v>1796</v>
      </c>
      <c r="AI630" s="374">
        <v>25000</v>
      </c>
      <c r="AJ630" s="374">
        <v>1000</v>
      </c>
      <c r="AK630" s="374">
        <v>1000</v>
      </c>
      <c r="AL630" s="691">
        <v>1</v>
      </c>
      <c r="AM630" s="691">
        <v>0</v>
      </c>
      <c r="AN630" s="369" t="s">
        <v>1807</v>
      </c>
      <c r="AO630" s="367" t="s">
        <v>1324</v>
      </c>
      <c r="AP630" s="370" t="s">
        <v>1799</v>
      </c>
      <c r="AQ630" s="376" t="s">
        <v>687</v>
      </c>
      <c r="AR630" s="369">
        <v>5.3333333333333297E-3</v>
      </c>
      <c r="AS630" s="369">
        <v>5.3333333333333297E-3</v>
      </c>
      <c r="AT630" s="369" t="s">
        <v>1421</v>
      </c>
      <c r="AW630"/>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c r="BX630"/>
      <c r="BZ630"/>
    </row>
    <row r="631" spans="2:78" ht="18.75">
      <c r="B631" s="363" t="s">
        <v>1046</v>
      </c>
      <c r="C631" s="364">
        <v>28320626000102</v>
      </c>
      <c r="D631" s="365" t="s">
        <v>14</v>
      </c>
      <c r="E631" s="365" t="s">
        <v>607</v>
      </c>
      <c r="F631" s="365" t="s">
        <v>1421</v>
      </c>
      <c r="G631" s="366" t="s">
        <v>866</v>
      </c>
      <c r="H631" s="366" t="s">
        <v>34</v>
      </c>
      <c r="I631" s="366" t="s">
        <v>34</v>
      </c>
      <c r="J631" s="366" t="s">
        <v>690</v>
      </c>
      <c r="K631" s="367" t="s">
        <v>1798</v>
      </c>
      <c r="L631" s="368" t="s">
        <v>1421</v>
      </c>
      <c r="M631" s="368" t="s">
        <v>34</v>
      </c>
      <c r="N631" s="367">
        <v>453951</v>
      </c>
      <c r="O631" s="367" t="s">
        <v>1321</v>
      </c>
      <c r="P631" s="371">
        <v>43065</v>
      </c>
      <c r="Q631" s="372">
        <v>47.196064440000001</v>
      </c>
      <c r="R631" s="372">
        <v>75.793016364325439</v>
      </c>
      <c r="S631" s="367">
        <v>4</v>
      </c>
      <c r="T631" s="369">
        <v>-0.18463693196303699</v>
      </c>
      <c r="U631" s="369">
        <v>-1.9435904463196967</v>
      </c>
      <c r="V631" s="369">
        <v>-0.14973896702674661</v>
      </c>
      <c r="W631" s="369">
        <v>-1.3338374862323139</v>
      </c>
      <c r="X631" s="369">
        <v>0.31528926209066221</v>
      </c>
      <c r="Y631" s="369">
        <v>2.1377880355072008</v>
      </c>
      <c r="Z631" s="369">
        <v>0.36075919797304756</v>
      </c>
      <c r="AA631" s="369">
        <v>1.9406942024962726</v>
      </c>
      <c r="AB631" s="369">
        <v>0.27128459708448532</v>
      </c>
      <c r="AC631" s="373">
        <v>-0.96577818013679895</v>
      </c>
      <c r="AD631" s="555">
        <v>0</v>
      </c>
      <c r="AE631" s="370" t="s">
        <v>1808</v>
      </c>
      <c r="AF631" s="370" t="s">
        <v>1809</v>
      </c>
      <c r="AG631" s="374" t="s">
        <v>728</v>
      </c>
      <c r="AH631" s="374" t="s">
        <v>1796</v>
      </c>
      <c r="AI631" s="374">
        <v>25000</v>
      </c>
      <c r="AJ631" s="374">
        <v>1000</v>
      </c>
      <c r="AK631" s="374">
        <v>1000</v>
      </c>
      <c r="AL631" s="691">
        <v>1</v>
      </c>
      <c r="AM631" s="691">
        <v>0</v>
      </c>
      <c r="AN631" s="369" t="s">
        <v>1817</v>
      </c>
      <c r="AO631" s="367" t="s">
        <v>1324</v>
      </c>
      <c r="AP631" s="370" t="s">
        <v>1799</v>
      </c>
      <c r="AQ631" s="376" t="s">
        <v>687</v>
      </c>
      <c r="AR631" s="369">
        <v>5.3333333333333297E-3</v>
      </c>
      <c r="AS631" s="369">
        <v>5.3333333333333297E-3</v>
      </c>
      <c r="AT631" s="369" t="s">
        <v>1421</v>
      </c>
      <c r="AW631"/>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c r="BX631"/>
      <c r="BZ631"/>
    </row>
    <row r="632" spans="2:78" ht="18.75">
      <c r="B632" s="363" t="s">
        <v>1114</v>
      </c>
      <c r="C632" s="364">
        <v>28788359000194</v>
      </c>
      <c r="D632" s="365" t="s">
        <v>14</v>
      </c>
      <c r="E632" s="365" t="s">
        <v>607</v>
      </c>
      <c r="F632" s="365" t="s">
        <v>1421</v>
      </c>
      <c r="G632" s="366" t="s">
        <v>1421</v>
      </c>
      <c r="H632" s="366" t="s">
        <v>34</v>
      </c>
      <c r="I632" s="366" t="s">
        <v>34</v>
      </c>
      <c r="J632" s="366" t="s">
        <v>608</v>
      </c>
      <c r="K632" s="367" t="s">
        <v>48</v>
      </c>
      <c r="L632" s="368" t="s">
        <v>1421</v>
      </c>
      <c r="M632" s="368" t="s">
        <v>34</v>
      </c>
      <c r="N632" s="367">
        <v>454109</v>
      </c>
      <c r="O632" s="367" t="s">
        <v>1321</v>
      </c>
      <c r="P632" s="371">
        <v>43071</v>
      </c>
      <c r="Q632" s="372">
        <v>9.1572387400000004</v>
      </c>
      <c r="R632" s="372">
        <v>10.750520873134922</v>
      </c>
      <c r="S632" s="367">
        <v>2</v>
      </c>
      <c r="T632" s="369">
        <v>-2.4101499765922796E-2</v>
      </c>
      <c r="U632" s="369">
        <v>-0.25370571417641236</v>
      </c>
      <c r="V632" s="369">
        <v>-0.17715823263738384</v>
      </c>
      <c r="W632" s="369">
        <v>-1.578081486592593</v>
      </c>
      <c r="X632" s="369">
        <v>-0.20003226145130704</v>
      </c>
      <c r="Y632" s="369">
        <v>-1.3562992041355577</v>
      </c>
      <c r="Z632" s="369">
        <v>-0.23946315853347</v>
      </c>
      <c r="AA632" s="369">
        <v>-1.2881854879610604</v>
      </c>
      <c r="AB632" s="369">
        <v>0.28175884267526902</v>
      </c>
      <c r="AC632" s="373">
        <v>-1.027190512759157</v>
      </c>
      <c r="AD632" s="555">
        <v>28788379000165</v>
      </c>
      <c r="AE632" s="370" t="s">
        <v>1986</v>
      </c>
      <c r="AF632" s="370" t="s">
        <v>1841</v>
      </c>
      <c r="AG632" s="374" t="s">
        <v>719</v>
      </c>
      <c r="AH632" s="374" t="s">
        <v>1802</v>
      </c>
      <c r="AI632" s="374">
        <v>1000</v>
      </c>
      <c r="AJ632" s="374">
        <v>1000</v>
      </c>
      <c r="AK632" s="374">
        <v>1000</v>
      </c>
      <c r="AL632" s="691">
        <v>2.5</v>
      </c>
      <c r="AM632" s="691">
        <v>20</v>
      </c>
      <c r="AN632" s="369" t="s">
        <v>666</v>
      </c>
      <c r="AO632" s="367" t="s">
        <v>1324</v>
      </c>
      <c r="AP632" s="370" t="s">
        <v>1799</v>
      </c>
      <c r="AQ632" s="376" t="s">
        <v>659</v>
      </c>
      <c r="AR632" s="369">
        <v>3.9399999999999999E-3</v>
      </c>
      <c r="AS632" s="369">
        <v>3.9399999999999999E-3</v>
      </c>
      <c r="AT632" s="369" t="s">
        <v>1421</v>
      </c>
      <c r="AW63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c r="BX632"/>
      <c r="BZ632"/>
    </row>
    <row r="633" spans="2:78" ht="18.75">
      <c r="B633" s="363" t="s">
        <v>963</v>
      </c>
      <c r="C633" s="364">
        <v>28075532000107</v>
      </c>
      <c r="D633" s="365" t="s">
        <v>14</v>
      </c>
      <c r="E633" s="365" t="s">
        <v>607</v>
      </c>
      <c r="F633" s="365" t="s">
        <v>1421</v>
      </c>
      <c r="G633" s="366" t="s">
        <v>1421</v>
      </c>
      <c r="H633" s="366" t="s">
        <v>34</v>
      </c>
      <c r="I633" s="366" t="s">
        <v>34</v>
      </c>
      <c r="J633" s="366" t="s">
        <v>611</v>
      </c>
      <c r="K633" s="367" t="s">
        <v>1798</v>
      </c>
      <c r="L633" s="368" t="s">
        <v>1421</v>
      </c>
      <c r="M633" s="368" t="s">
        <v>34</v>
      </c>
      <c r="N633" s="367">
        <v>454117</v>
      </c>
      <c r="O633" s="367" t="s">
        <v>1321</v>
      </c>
      <c r="P633" s="371">
        <v>43013</v>
      </c>
      <c r="Q633" s="372">
        <v>112.28080476</v>
      </c>
      <c r="R633" s="372">
        <v>165.11325007072006</v>
      </c>
      <c r="S633" s="367">
        <v>4</v>
      </c>
      <c r="T633" s="369">
        <v>-0.2636896254730664</v>
      </c>
      <c r="U633" s="369">
        <v>-2.7757428127416599</v>
      </c>
      <c r="V633" s="369">
        <v>-0.23616746198096628</v>
      </c>
      <c r="W633" s="369">
        <v>-2.1037210291579629</v>
      </c>
      <c r="X633" s="369">
        <v>-5.6937552988451046E-2</v>
      </c>
      <c r="Y633" s="369">
        <v>-0.38605951481711703</v>
      </c>
      <c r="Z633" s="369">
        <v>0.18659464689451988</v>
      </c>
      <c r="AA633" s="369">
        <v>1.0037807808633841</v>
      </c>
      <c r="AB633" s="369">
        <v>0.22585012347239203</v>
      </c>
      <c r="AC633" s="373">
        <v>-1.5427454015459536</v>
      </c>
      <c r="AD633" s="555">
        <v>28075437000103</v>
      </c>
      <c r="AE633" s="370" t="s">
        <v>2038</v>
      </c>
      <c r="AF633" s="370" t="s">
        <v>1795</v>
      </c>
      <c r="AG633" s="374" t="s">
        <v>1445</v>
      </c>
      <c r="AH633" s="374" t="s">
        <v>1796</v>
      </c>
      <c r="AI633" s="374">
        <v>1000</v>
      </c>
      <c r="AJ633" s="374">
        <v>1000</v>
      </c>
      <c r="AK633" s="374">
        <v>1000</v>
      </c>
      <c r="AL633" s="691">
        <v>2</v>
      </c>
      <c r="AM633" s="691">
        <v>20</v>
      </c>
      <c r="AN633" s="369" t="s">
        <v>1807</v>
      </c>
      <c r="AO633" s="367" t="s">
        <v>1324</v>
      </c>
      <c r="AP633" s="370" t="s">
        <v>1799</v>
      </c>
      <c r="AQ633" s="376" t="s">
        <v>687</v>
      </c>
      <c r="AR633" s="369">
        <v>6.0000000000000001E-3</v>
      </c>
      <c r="AS633" s="369">
        <v>6.0000000000000001E-3</v>
      </c>
      <c r="AT633" s="369" t="s">
        <v>1421</v>
      </c>
      <c r="AW633"/>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c r="BX633"/>
      <c r="BZ633"/>
    </row>
    <row r="634" spans="2:78" ht="18.75">
      <c r="B634" s="363" t="s">
        <v>1021</v>
      </c>
      <c r="C634" s="364">
        <v>26112046000196</v>
      </c>
      <c r="D634" s="365" t="s">
        <v>11</v>
      </c>
      <c r="E634" s="365" t="s">
        <v>661</v>
      </c>
      <c r="F634" s="365" t="s">
        <v>1421</v>
      </c>
      <c r="G634" s="366" t="s">
        <v>1421</v>
      </c>
      <c r="H634" s="366" t="s">
        <v>34</v>
      </c>
      <c r="I634" s="366" t="s">
        <v>34</v>
      </c>
      <c r="J634" s="366" t="s">
        <v>611</v>
      </c>
      <c r="K634" s="367" t="s">
        <v>1798</v>
      </c>
      <c r="L634" s="368" t="s">
        <v>1421</v>
      </c>
      <c r="M634" s="368" t="s">
        <v>34</v>
      </c>
      <c r="N634" s="367">
        <v>454281</v>
      </c>
      <c r="O634" s="367" t="s">
        <v>1321</v>
      </c>
      <c r="P634" s="371">
        <v>43050</v>
      </c>
      <c r="Q634" s="372">
        <v>63.480354730000002</v>
      </c>
      <c r="R634" s="372">
        <v>139.76739047277763</v>
      </c>
      <c r="S634" s="367">
        <v>4</v>
      </c>
      <c r="T634" s="369">
        <v>-9.9800020085487162E-2</v>
      </c>
      <c r="U634" s="369">
        <v>-1.0505501988058283</v>
      </c>
      <c r="V634" s="369">
        <v>-7.2701775431901261E-2</v>
      </c>
      <c r="W634" s="369">
        <v>-0.64760933851902436</v>
      </c>
      <c r="X634" s="369">
        <v>7.2084068659940215E-2</v>
      </c>
      <c r="Y634" s="369">
        <v>0.48875898440076843</v>
      </c>
      <c r="Z634" s="369">
        <v>5.4382474231779776E-2</v>
      </c>
      <c r="AA634" s="369">
        <v>0.29254902730685983</v>
      </c>
      <c r="AB634" s="369">
        <v>8.5615972863701068E-2</v>
      </c>
      <c r="AC634" s="373">
        <v>-2.1603860435133049</v>
      </c>
      <c r="AD634" s="555">
        <v>26112022000137</v>
      </c>
      <c r="AE634" s="370" t="s">
        <v>1968</v>
      </c>
      <c r="AF634" s="370" t="s">
        <v>1795</v>
      </c>
      <c r="AG634" s="374" t="s">
        <v>1445</v>
      </c>
      <c r="AH634" s="374" t="s">
        <v>1796</v>
      </c>
      <c r="AI634" s="374">
        <v>10000</v>
      </c>
      <c r="AJ634" s="374">
        <v>1000</v>
      </c>
      <c r="AK634" s="374">
        <v>1000</v>
      </c>
      <c r="AL634" s="691">
        <v>1.05</v>
      </c>
      <c r="AM634" s="691">
        <v>0</v>
      </c>
      <c r="AN634" s="369" t="s">
        <v>1817</v>
      </c>
      <c r="AO634" s="367" t="s">
        <v>1324</v>
      </c>
      <c r="AP634" s="370" t="s">
        <v>1818</v>
      </c>
      <c r="AQ634" s="376" t="s">
        <v>679</v>
      </c>
      <c r="AR634" s="369">
        <v>4.7999999999999996E-3</v>
      </c>
      <c r="AS634" s="369">
        <v>4.7999999999999996E-3</v>
      </c>
      <c r="AT634" s="369" t="s">
        <v>1421</v>
      </c>
      <c r="AW634"/>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c r="BX634"/>
      <c r="BZ634"/>
    </row>
    <row r="635" spans="2:78" ht="18.75">
      <c r="B635" s="363" t="s">
        <v>789</v>
      </c>
      <c r="C635" s="364">
        <v>28235629000130</v>
      </c>
      <c r="D635" s="365" t="s">
        <v>13</v>
      </c>
      <c r="E635" s="365" t="s">
        <v>615</v>
      </c>
      <c r="F635" s="365" t="s">
        <v>619</v>
      </c>
      <c r="G635" s="366" t="s">
        <v>34</v>
      </c>
      <c r="H635" s="366" t="s">
        <v>1337</v>
      </c>
      <c r="I635" s="366" t="s">
        <v>34</v>
      </c>
      <c r="J635" s="366" t="s">
        <v>611</v>
      </c>
      <c r="K635" s="367" t="s">
        <v>48</v>
      </c>
      <c r="L635" s="368" t="s">
        <v>1421</v>
      </c>
      <c r="M635" s="368" t="s">
        <v>1418</v>
      </c>
      <c r="N635" s="367">
        <v>455156</v>
      </c>
      <c r="O635" s="367" t="s">
        <v>1321</v>
      </c>
      <c r="P635" s="371">
        <v>43089</v>
      </c>
      <c r="Q635" s="372">
        <v>7.6121783900000004</v>
      </c>
      <c r="R635" s="372">
        <v>7.3838450404365101</v>
      </c>
      <c r="S635" s="367">
        <v>1</v>
      </c>
      <c r="T635" s="369">
        <v>0.18244112321712058</v>
      </c>
      <c r="U635" s="369">
        <v>1.9204761492225009</v>
      </c>
      <c r="V635" s="369">
        <v>0.18333781090511581</v>
      </c>
      <c r="W635" s="369">
        <v>1.633127633272202</v>
      </c>
      <c r="X635" s="369">
        <v>0.24541087972550857</v>
      </c>
      <c r="Y635" s="369">
        <v>1.663984491516328</v>
      </c>
      <c r="Z635" s="369">
        <v>0.22130850011891234</v>
      </c>
      <c r="AA635" s="369">
        <v>1.1905230013733601</v>
      </c>
      <c r="AB635" s="369">
        <v>3.5474001346634691E-2</v>
      </c>
      <c r="AC635" s="373">
        <v>2.0036091436639185</v>
      </c>
      <c r="AD635" s="555">
        <v>17087932000116</v>
      </c>
      <c r="AE635" s="370" t="s">
        <v>1872</v>
      </c>
      <c r="AF635" s="370" t="s">
        <v>1816</v>
      </c>
      <c r="AG635" s="374" t="s">
        <v>1444</v>
      </c>
      <c r="AH635" s="374" t="s">
        <v>1802</v>
      </c>
      <c r="AI635" s="374">
        <v>10000</v>
      </c>
      <c r="AJ635" s="374">
        <v>10000</v>
      </c>
      <c r="AK635" s="374">
        <v>10000</v>
      </c>
      <c r="AL635" s="691">
        <v>0</v>
      </c>
      <c r="AM635" s="691">
        <v>0</v>
      </c>
      <c r="AN635" s="369" t="s">
        <v>1798</v>
      </c>
      <c r="AO635" s="367" t="s">
        <v>1324</v>
      </c>
      <c r="AP635" s="370" t="s">
        <v>1818</v>
      </c>
      <c r="AQ635" s="376" t="s">
        <v>664</v>
      </c>
      <c r="AR635" s="369">
        <v>3.6099999999999999E-3</v>
      </c>
      <c r="AS635" s="369">
        <v>3.6099999999999999E-3</v>
      </c>
      <c r="AT635" s="369" t="s">
        <v>1421</v>
      </c>
      <c r="AW635"/>
      <c r="AX635" s="198"/>
      <c r="AY635" s="184"/>
      <c r="AZ635" s="184"/>
      <c r="BA635" s="184"/>
      <c r="BB635" s="186"/>
      <c r="BC635" s="184"/>
      <c r="BD635" s="184"/>
      <c r="BE635" s="184"/>
      <c r="BF635" s="184"/>
      <c r="BG635" s="186"/>
      <c r="BH635" s="186"/>
      <c r="BI635" s="199"/>
      <c r="BJ635" s="199"/>
      <c r="BK635" s="199"/>
      <c r="BL635" s="186"/>
      <c r="BM635" s="186"/>
      <c r="BN635" s="186"/>
      <c r="BO635" s="186"/>
      <c r="BP635" s="186"/>
      <c r="BQ635" s="186"/>
      <c r="BR635" s="186"/>
      <c r="BS635" s="186"/>
      <c r="BT635" s="187"/>
      <c r="BU635" s="188"/>
      <c r="BV635" s="189"/>
      <c r="BW635" s="185"/>
      <c r="BX635"/>
      <c r="BZ635"/>
    </row>
    <row r="636" spans="2:78" ht="18.75">
      <c r="B636" s="363" t="s">
        <v>1567</v>
      </c>
      <c r="C636" s="364">
        <v>28345351000153</v>
      </c>
      <c r="D636" s="365" t="s">
        <v>13</v>
      </c>
      <c r="E636" s="365" t="s">
        <v>615</v>
      </c>
      <c r="F636" s="365" t="s">
        <v>619</v>
      </c>
      <c r="G636" s="366" t="s">
        <v>34</v>
      </c>
      <c r="H636" s="366" t="s">
        <v>1338</v>
      </c>
      <c r="I636" s="366" t="s">
        <v>34</v>
      </c>
      <c r="J636" s="366" t="s">
        <v>1421</v>
      </c>
      <c r="K636" s="367" t="s">
        <v>48</v>
      </c>
      <c r="L636" s="368" t="s">
        <v>1421</v>
      </c>
      <c r="M636" s="368" t="s">
        <v>1421</v>
      </c>
      <c r="N636" s="367">
        <v>455210</v>
      </c>
      <c r="O636" s="367" t="s">
        <v>1321</v>
      </c>
      <c r="P636" s="371">
        <v>43090</v>
      </c>
      <c r="Q636" s="372">
        <v>2.5144525500000001</v>
      </c>
      <c r="R636" s="372">
        <v>38.264337027222197</v>
      </c>
      <c r="S636" s="367">
        <v>1</v>
      </c>
      <c r="T636" s="369">
        <v>-2.1480983601476433E-2</v>
      </c>
      <c r="U636" s="369">
        <v>-0.22612071193718583</v>
      </c>
      <c r="V636" s="369">
        <v>-2.8116874372573042E-2</v>
      </c>
      <c r="W636" s="369">
        <v>-0.25045812575375714</v>
      </c>
      <c r="X636" s="369">
        <v>-1.8407898688513558E-2</v>
      </c>
      <c r="Y636" s="369">
        <v>-0.12481295846928385</v>
      </c>
      <c r="Z636" s="369">
        <v>-6.2494977301759125E-2</v>
      </c>
      <c r="AA636" s="369">
        <v>-0.33619001488001204</v>
      </c>
      <c r="AB636" s="369">
        <v>7.9201183403006484E-2</v>
      </c>
      <c r="AC636" s="373">
        <v>-1.772431241373303</v>
      </c>
      <c r="AD636" s="555">
        <v>28629342000194</v>
      </c>
      <c r="AE636" s="370" t="s">
        <v>1918</v>
      </c>
      <c r="AF636" s="370" t="s">
        <v>1801</v>
      </c>
      <c r="AG636" s="374" t="s">
        <v>59</v>
      </c>
      <c r="AH636" s="374" t="s">
        <v>1802</v>
      </c>
      <c r="AI636" s="374">
        <v>50000</v>
      </c>
      <c r="AJ636" s="374">
        <v>50000</v>
      </c>
      <c r="AK636" s="374">
        <v>50000</v>
      </c>
      <c r="AL636" s="691">
        <v>1.9</v>
      </c>
      <c r="AM636" s="691">
        <v>15</v>
      </c>
      <c r="AN636" s="369" t="s">
        <v>1803</v>
      </c>
      <c r="AO636" s="367" t="s">
        <v>1324</v>
      </c>
      <c r="AP636" s="370" t="s">
        <v>1818</v>
      </c>
      <c r="AQ636" s="376" t="s">
        <v>1798</v>
      </c>
      <c r="AR636" s="369">
        <v>0</v>
      </c>
      <c r="AS636" s="369">
        <v>0</v>
      </c>
      <c r="AT636" s="369" t="s">
        <v>1421</v>
      </c>
      <c r="AW636" s="198"/>
      <c r="AX636" s="198"/>
      <c r="AY636" s="184"/>
      <c r="AZ636" s="184"/>
      <c r="BA636" s="184"/>
      <c r="BB636" s="186"/>
      <c r="BC636" s="184"/>
      <c r="BD636" s="184"/>
      <c r="BE636" s="184"/>
      <c r="BF636" s="184"/>
      <c r="BG636" s="186"/>
      <c r="BH636" s="186"/>
      <c r="BI636" s="199"/>
      <c r="BJ636" s="199"/>
      <c r="BK636" s="199"/>
      <c r="BL636" s="218"/>
      <c r="BM636" s="186"/>
      <c r="BN636" s="186"/>
      <c r="BO636" s="186"/>
      <c r="BP636" s="186"/>
      <c r="BQ636" s="186"/>
      <c r="BR636" s="186"/>
      <c r="BS636" s="186"/>
      <c r="BT636" s="187"/>
      <c r="BU636" s="188"/>
      <c r="BV636" s="189"/>
      <c r="BW636" s="185"/>
      <c r="BX636"/>
      <c r="BZ636"/>
    </row>
    <row r="637" spans="2:78" ht="18.75">
      <c r="B637" s="363" t="s">
        <v>1565</v>
      </c>
      <c r="C637" s="364">
        <v>28345337000150</v>
      </c>
      <c r="D637" s="365" t="s">
        <v>14</v>
      </c>
      <c r="E637" s="365" t="s">
        <v>614</v>
      </c>
      <c r="F637" s="365" t="s">
        <v>1421</v>
      </c>
      <c r="G637" s="366" t="s">
        <v>1421</v>
      </c>
      <c r="H637" s="366" t="s">
        <v>1338</v>
      </c>
      <c r="I637" s="366" t="s">
        <v>34</v>
      </c>
      <c r="J637" s="366" t="s">
        <v>608</v>
      </c>
      <c r="K637" s="367" t="s">
        <v>48</v>
      </c>
      <c r="L637" s="368" t="s">
        <v>1421</v>
      </c>
      <c r="M637" s="368" t="s">
        <v>1421</v>
      </c>
      <c r="N637" s="367">
        <v>455431</v>
      </c>
      <c r="O637" s="367" t="s">
        <v>1321</v>
      </c>
      <c r="P637" s="371">
        <v>43092</v>
      </c>
      <c r="Q637" s="372">
        <v>3.3836188300000001</v>
      </c>
      <c r="R637" s="372">
        <v>4.9012954056349223</v>
      </c>
      <c r="S637" s="367">
        <v>2</v>
      </c>
      <c r="T637" s="369">
        <v>-3.1185706707702709E-2</v>
      </c>
      <c r="U637" s="369">
        <v>-0.32827799386827555</v>
      </c>
      <c r="V637" s="369">
        <v>-0.19342014177239175</v>
      </c>
      <c r="W637" s="369">
        <v>-1.7229385297035076</v>
      </c>
      <c r="X637" s="369">
        <v>-0.13532518956602846</v>
      </c>
      <c r="Y637" s="369">
        <v>-0.91755922557810277</v>
      </c>
      <c r="Z637" s="369">
        <v>-0.27433919790817551</v>
      </c>
      <c r="AA637" s="369">
        <v>-1.4758001844145638</v>
      </c>
      <c r="AB637" s="369">
        <v>0.20501101506274952</v>
      </c>
      <c r="AC637" s="373">
        <v>-1.491051196071008</v>
      </c>
      <c r="AD637" s="555">
        <v>28345356000186</v>
      </c>
      <c r="AE637" s="370" t="s">
        <v>1918</v>
      </c>
      <c r="AF637" s="370" t="s">
        <v>1801</v>
      </c>
      <c r="AG637" s="374" t="s">
        <v>59</v>
      </c>
      <c r="AH637" s="374" t="s">
        <v>1796</v>
      </c>
      <c r="AI637" s="374">
        <v>100000</v>
      </c>
      <c r="AJ637" s="374">
        <v>50000</v>
      </c>
      <c r="AK637" s="374">
        <v>100000</v>
      </c>
      <c r="AL637" s="691">
        <v>1.9</v>
      </c>
      <c r="AM637" s="691">
        <v>20</v>
      </c>
      <c r="AN637" s="369" t="s">
        <v>1797</v>
      </c>
      <c r="AO637" s="367" t="s">
        <v>1324</v>
      </c>
      <c r="AP637" s="370" t="s">
        <v>1818</v>
      </c>
      <c r="AQ637" s="376" t="s">
        <v>1798</v>
      </c>
      <c r="AR637" s="369">
        <v>0</v>
      </c>
      <c r="AS637" s="369">
        <v>0</v>
      </c>
      <c r="AT637" s="369" t="s">
        <v>1421</v>
      </c>
      <c r="AW637" s="198"/>
      <c r="AX637" s="198"/>
      <c r="AY637" s="184"/>
      <c r="AZ637" s="184"/>
      <c r="BA637" s="184"/>
      <c r="BB637" s="186"/>
      <c r="BC637" s="184"/>
      <c r="BD637" s="184"/>
      <c r="BE637" s="184"/>
      <c r="BF637" s="184"/>
      <c r="BG637" s="186"/>
      <c r="BH637" s="186"/>
      <c r="BI637" s="199"/>
      <c r="BJ637" s="199"/>
      <c r="BK637" s="199"/>
      <c r="BL637" s="218"/>
      <c r="BM637" s="186"/>
      <c r="BN637" s="186"/>
      <c r="BO637" s="186"/>
      <c r="BP637" s="186"/>
      <c r="BQ637" s="186"/>
      <c r="BR637" s="186"/>
      <c r="BS637" s="186"/>
      <c r="BT637" s="187"/>
      <c r="BU637" s="188"/>
      <c r="BV637" s="189"/>
      <c r="BW637" s="185"/>
      <c r="BX637"/>
      <c r="BZ637"/>
    </row>
    <row r="638" spans="2:78" ht="18.75">
      <c r="B638" s="363" t="s">
        <v>755</v>
      </c>
      <c r="C638" s="364">
        <v>27826024000150</v>
      </c>
      <c r="D638" s="365" t="s">
        <v>14</v>
      </c>
      <c r="E638" s="365" t="s">
        <v>614</v>
      </c>
      <c r="F638" s="365" t="s">
        <v>689</v>
      </c>
      <c r="G638" s="366" t="s">
        <v>1421</v>
      </c>
      <c r="H638" s="366" t="s">
        <v>865</v>
      </c>
      <c r="I638" s="366" t="s">
        <v>34</v>
      </c>
      <c r="J638" s="366" t="s">
        <v>608</v>
      </c>
      <c r="K638" s="367" t="s">
        <v>48</v>
      </c>
      <c r="L638" s="368" t="s">
        <v>1421</v>
      </c>
      <c r="M638" s="368" t="s">
        <v>34</v>
      </c>
      <c r="N638" s="367">
        <v>455482</v>
      </c>
      <c r="O638" s="367" t="s">
        <v>1324</v>
      </c>
      <c r="P638" s="371">
        <v>43092</v>
      </c>
      <c r="Q638" s="372">
        <v>44.054033019999999</v>
      </c>
      <c r="R638" s="372">
        <v>49.193878332936528</v>
      </c>
      <c r="S638" s="367">
        <v>2</v>
      </c>
      <c r="T638" s="369">
        <v>0.15949489578750775</v>
      </c>
      <c r="U638" s="369">
        <v>1.6789314705002467</v>
      </c>
      <c r="V638" s="369">
        <v>4.2454272896344181E-2</v>
      </c>
      <c r="W638" s="369">
        <v>0.37817210686224084</v>
      </c>
      <c r="X638" s="369">
        <v>-3.3886431508948212E-3</v>
      </c>
      <c r="Y638" s="369">
        <v>-2.2976363789082299E-2</v>
      </c>
      <c r="Z638" s="369">
        <v>-2.7529277691823117E-2</v>
      </c>
      <c r="AA638" s="369">
        <v>-0.14809299365229922</v>
      </c>
      <c r="AB638" s="369">
        <v>0.14654334111502085</v>
      </c>
      <c r="AC638" s="373">
        <v>-0.47636080914462547</v>
      </c>
      <c r="AD638" s="555">
        <v>28888814000123</v>
      </c>
      <c r="AE638" s="370" t="s">
        <v>1929</v>
      </c>
      <c r="AF638" s="370" t="s">
        <v>1795</v>
      </c>
      <c r="AG638" s="374" t="s">
        <v>1445</v>
      </c>
      <c r="AH638" s="374" t="s">
        <v>1802</v>
      </c>
      <c r="AI638" s="374">
        <v>1000</v>
      </c>
      <c r="AJ638" s="374">
        <v>1000</v>
      </c>
      <c r="AK638" s="374">
        <v>1000</v>
      </c>
      <c r="AL638" s="691">
        <v>2.5</v>
      </c>
      <c r="AM638" s="691">
        <v>20</v>
      </c>
      <c r="AN638" s="369" t="s">
        <v>1803</v>
      </c>
      <c r="AO638" s="367" t="s">
        <v>1324</v>
      </c>
      <c r="AP638" s="370" t="s">
        <v>1818</v>
      </c>
      <c r="AQ638" s="376" t="s">
        <v>668</v>
      </c>
      <c r="AR638" s="369">
        <v>4.7499999999999999E-3</v>
      </c>
      <c r="AS638" s="369">
        <v>4.7499999999999999E-3</v>
      </c>
      <c r="AT638" s="369" t="s">
        <v>1421</v>
      </c>
      <c r="AW638" s="198"/>
      <c r="AX638" s="198"/>
      <c r="AY638" s="184"/>
      <c r="AZ638" s="184"/>
      <c r="BA638" s="184"/>
      <c r="BB638" s="186"/>
      <c r="BC638" s="184"/>
      <c r="BD638" s="184"/>
      <c r="BE638" s="184"/>
      <c r="BF638" s="184"/>
      <c r="BG638" s="186"/>
      <c r="BH638" s="186"/>
      <c r="BI638" s="199"/>
      <c r="BJ638" s="199"/>
      <c r="BK638" s="199"/>
      <c r="BL638" s="218"/>
      <c r="BM638" s="186"/>
      <c r="BN638" s="186"/>
      <c r="BO638" s="186"/>
      <c r="BP638" s="186"/>
      <c r="BQ638" s="186"/>
      <c r="BR638" s="186"/>
      <c r="BS638" s="186"/>
      <c r="BT638" s="187"/>
      <c r="BU638" s="188"/>
      <c r="BV638" s="189"/>
      <c r="BW638" s="185"/>
      <c r="BX638"/>
      <c r="BZ638"/>
    </row>
    <row r="639" spans="2:78" ht="18.75">
      <c r="B639" s="363" t="s">
        <v>756</v>
      </c>
      <c r="C639" s="364">
        <v>28798135000163</v>
      </c>
      <c r="D639" s="365" t="s">
        <v>14</v>
      </c>
      <c r="E639" s="365" t="s">
        <v>614</v>
      </c>
      <c r="F639" s="365" t="s">
        <v>689</v>
      </c>
      <c r="G639" s="366" t="s">
        <v>1421</v>
      </c>
      <c r="H639" s="366" t="s">
        <v>865</v>
      </c>
      <c r="I639" s="366" t="s">
        <v>34</v>
      </c>
      <c r="J639" s="366" t="s">
        <v>608</v>
      </c>
      <c r="K639" s="367" t="s">
        <v>48</v>
      </c>
      <c r="L639" s="368" t="s">
        <v>1421</v>
      </c>
      <c r="M639" s="368" t="s">
        <v>34</v>
      </c>
      <c r="N639" s="367">
        <v>455539</v>
      </c>
      <c r="O639" s="367" t="s">
        <v>1324</v>
      </c>
      <c r="P639" s="371">
        <v>43091</v>
      </c>
      <c r="Q639" s="372">
        <v>31.144545770000001</v>
      </c>
      <c r="R639" s="372">
        <v>34.212858821919987</v>
      </c>
      <c r="S639" s="367">
        <v>2</v>
      </c>
      <c r="T639" s="369">
        <v>0.15834863999911097</v>
      </c>
      <c r="U639" s="369">
        <v>1.6668653482153908</v>
      </c>
      <c r="V639" s="369">
        <v>4.511286907593326E-2</v>
      </c>
      <c r="W639" s="369">
        <v>0.40185422057988468</v>
      </c>
      <c r="X639" s="369">
        <v>-8.4292257195284215E-4</v>
      </c>
      <c r="Y639" s="369">
        <v>-5.7153541393413412E-3</v>
      </c>
      <c r="Z639" s="369">
        <v>-2.4526055245245759E-2</v>
      </c>
      <c r="AA639" s="369">
        <v>-0.13193724094072237</v>
      </c>
      <c r="AB639" s="369">
        <v>0.14898686459780389</v>
      </c>
      <c r="AC639" s="373">
        <v>-0.45070354725559419</v>
      </c>
      <c r="AD639" s="555">
        <v>27826024000150</v>
      </c>
      <c r="AE639" s="370" t="s">
        <v>1872</v>
      </c>
      <c r="AF639" s="370" t="s">
        <v>1816</v>
      </c>
      <c r="AG639" s="374" t="s">
        <v>1444</v>
      </c>
      <c r="AH639" s="374" t="s">
        <v>1802</v>
      </c>
      <c r="AI639" s="374">
        <v>1000</v>
      </c>
      <c r="AJ639" s="374">
        <v>500</v>
      </c>
      <c r="AK639" s="374">
        <v>0</v>
      </c>
      <c r="AL639" s="691">
        <v>0</v>
      </c>
      <c r="AM639" s="691">
        <v>0</v>
      </c>
      <c r="AN639" s="369" t="s">
        <v>1798</v>
      </c>
      <c r="AO639" s="367" t="s">
        <v>1324</v>
      </c>
      <c r="AP639" s="370" t="s">
        <v>1818</v>
      </c>
      <c r="AQ639" s="376" t="s">
        <v>668</v>
      </c>
      <c r="AR639" s="369">
        <v>4.7499999999999999E-3</v>
      </c>
      <c r="AS639" s="369">
        <v>4.7499999999999999E-3</v>
      </c>
      <c r="AT639" s="369" t="s">
        <v>1421</v>
      </c>
      <c r="AW639" s="198"/>
      <c r="AX639" s="198"/>
      <c r="AY639" s="184"/>
      <c r="AZ639" s="184"/>
      <c r="BA639" s="184"/>
      <c r="BB639" s="186"/>
      <c r="BC639" s="184"/>
      <c r="BD639" s="184"/>
      <c r="BE639" s="184"/>
      <c r="BF639" s="184"/>
      <c r="BG639" s="186"/>
      <c r="BH639" s="186"/>
      <c r="BI639" s="199"/>
      <c r="BJ639" s="199"/>
      <c r="BK639" s="199"/>
      <c r="BL639" s="218"/>
      <c r="BM639" s="186"/>
      <c r="BN639" s="186"/>
      <c r="BO639" s="186"/>
      <c r="BP639" s="186"/>
      <c r="BQ639" s="186"/>
      <c r="BR639" s="186"/>
      <c r="BS639" s="186"/>
      <c r="BT639" s="187"/>
      <c r="BU639" s="188"/>
      <c r="BV639" s="189"/>
      <c r="BW639" s="185"/>
      <c r="BX639"/>
      <c r="BZ639"/>
    </row>
    <row r="640" spans="2:78" ht="18.75">
      <c r="B640" s="363" t="s">
        <v>398</v>
      </c>
      <c r="C640" s="364"/>
      <c r="D640" s="365" t="s">
        <v>14</v>
      </c>
      <c r="E640" s="365" t="s">
        <v>614</v>
      </c>
      <c r="F640" s="365" t="s">
        <v>1421</v>
      </c>
      <c r="G640" s="366" t="s">
        <v>1421</v>
      </c>
      <c r="H640" s="366" t="s">
        <v>1338</v>
      </c>
      <c r="I640" s="366" t="s">
        <v>34</v>
      </c>
      <c r="J640" s="366" t="s">
        <v>608</v>
      </c>
      <c r="L640" s="368" t="s">
        <v>1421</v>
      </c>
      <c r="M640" s="368" t="s">
        <v>34</v>
      </c>
      <c r="N640" s="367">
        <v>455962</v>
      </c>
      <c r="O640" s="367" t="s">
        <v>1324</v>
      </c>
      <c r="P640" s="371"/>
      <c r="S640" s="367"/>
      <c r="U640" s="369"/>
      <c r="W640" s="369"/>
      <c r="Y640" s="369"/>
      <c r="AA640" s="369"/>
      <c r="AD640" s="555">
        <v>33600915000197</v>
      </c>
      <c r="AE640" s="370"/>
      <c r="AF640" s="370"/>
      <c r="AG640" s="374" t="s">
        <v>1444</v>
      </c>
      <c r="AH640" s="374"/>
      <c r="AI640" s="374">
        <v>30000</v>
      </c>
      <c r="AJ640" s="374">
        <v>10000</v>
      </c>
      <c r="AK640" s="374">
        <v>30000</v>
      </c>
      <c r="AN640" s="369"/>
      <c r="AO640" s="367" t="s">
        <v>1324</v>
      </c>
      <c r="AP640" s="370"/>
      <c r="AR640" s="369">
        <v>6.6666666666666697E-3</v>
      </c>
      <c r="AS640" s="369">
        <v>6.6666666666666697E-3</v>
      </c>
      <c r="AT640" s="369" t="s">
        <v>1421</v>
      </c>
      <c r="AW640" s="198"/>
      <c r="AX640" s="198"/>
      <c r="AY640" s="184"/>
      <c r="AZ640" s="184"/>
      <c r="BA640" s="184"/>
      <c r="BB640" s="186"/>
      <c r="BC640" s="184"/>
      <c r="BD640" s="184"/>
      <c r="BE640" s="184"/>
      <c r="BF640" s="184"/>
      <c r="BG640" s="186"/>
      <c r="BH640" s="186"/>
      <c r="BI640" s="199"/>
      <c r="BJ640" s="199"/>
      <c r="BK640" s="199"/>
      <c r="BL640" s="218"/>
      <c r="BM640" s="186"/>
      <c r="BN640" s="186"/>
      <c r="BO640" s="186"/>
      <c r="BP640" s="186"/>
      <c r="BQ640" s="186"/>
      <c r="BR640" s="186"/>
      <c r="BS640" s="186"/>
      <c r="BT640" s="187"/>
      <c r="BU640" s="188"/>
      <c r="BV640" s="189"/>
      <c r="BW640" s="185"/>
      <c r="BX640"/>
      <c r="BZ640"/>
    </row>
    <row r="641" spans="2:78" ht="18.75">
      <c r="B641" s="363" t="s">
        <v>162</v>
      </c>
      <c r="C641" s="364">
        <v>28246652000120</v>
      </c>
      <c r="D641" s="365" t="s">
        <v>14</v>
      </c>
      <c r="E641" s="365" t="s">
        <v>614</v>
      </c>
      <c r="F641" s="365" t="s">
        <v>1421</v>
      </c>
      <c r="G641" s="366" t="s">
        <v>1421</v>
      </c>
      <c r="H641" s="366" t="s">
        <v>1338</v>
      </c>
      <c r="I641" s="366" t="s">
        <v>34</v>
      </c>
      <c r="J641" s="366" t="s">
        <v>608</v>
      </c>
      <c r="K641" s="367" t="s">
        <v>48</v>
      </c>
      <c r="L641" s="368" t="s">
        <v>1421</v>
      </c>
      <c r="M641" s="368" t="s">
        <v>34</v>
      </c>
      <c r="N641" s="367">
        <v>456217</v>
      </c>
      <c r="O641" s="367" t="s">
        <v>1321</v>
      </c>
      <c r="P641" s="371">
        <v>43092</v>
      </c>
      <c r="Q641" s="372">
        <v>2.2898273499999999</v>
      </c>
      <c r="R641" s="372">
        <v>6.7182518830158742</v>
      </c>
      <c r="S641" s="367">
        <v>3</v>
      </c>
      <c r="T641" s="369">
        <v>-4.9149899151548104E-2</v>
      </c>
      <c r="U641" s="369">
        <v>-0.51737901736608871</v>
      </c>
      <c r="V641" s="369">
        <v>-0.20796100070381029</v>
      </c>
      <c r="W641" s="369">
        <v>-1.8524648855336343</v>
      </c>
      <c r="X641" s="369">
        <v>-0.13506981227541426</v>
      </c>
      <c r="Y641" s="369">
        <v>-0.91582766481134792</v>
      </c>
      <c r="Z641" s="369">
        <v>-0.27338891960702971</v>
      </c>
      <c r="AA641" s="369">
        <v>-1.4706881883791101</v>
      </c>
      <c r="AB641" s="369">
        <v>0.20574971631917532</v>
      </c>
      <c r="AC641" s="373">
        <v>-1.556370447926682</v>
      </c>
      <c r="AD641" s="555">
        <v>28345356000186</v>
      </c>
      <c r="AE641" s="370" t="s">
        <v>1918</v>
      </c>
      <c r="AF641" s="370" t="s">
        <v>1795</v>
      </c>
      <c r="AG641" s="374" t="s">
        <v>1445</v>
      </c>
      <c r="AH641" s="374" t="s">
        <v>1802</v>
      </c>
      <c r="AI641" s="374">
        <v>5000</v>
      </c>
      <c r="AJ641" s="374">
        <v>1000</v>
      </c>
      <c r="AK641" s="374">
        <v>1000</v>
      </c>
      <c r="AL641" s="691">
        <v>2.4500000000000002</v>
      </c>
      <c r="AM641" s="691">
        <v>20</v>
      </c>
      <c r="AN641" s="369" t="s">
        <v>1797</v>
      </c>
      <c r="AO641" s="367" t="s">
        <v>1324</v>
      </c>
      <c r="AP641" s="370" t="s">
        <v>1818</v>
      </c>
      <c r="AQ641" s="376" t="s">
        <v>674</v>
      </c>
      <c r="AR641" s="369">
        <v>4.7499999999999999E-3</v>
      </c>
      <c r="AS641" s="369">
        <v>4.7499999999999999E-3</v>
      </c>
      <c r="AT641" s="369" t="s">
        <v>1421</v>
      </c>
      <c r="AW641"/>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c r="BX641"/>
      <c r="BZ641"/>
    </row>
    <row r="642" spans="2:78" ht="18.75">
      <c r="B642" s="363" t="s">
        <v>1127</v>
      </c>
      <c r="C642" s="364">
        <v>29066331000106</v>
      </c>
      <c r="D642" s="365" t="s">
        <v>11</v>
      </c>
      <c r="E642" s="365" t="s">
        <v>661</v>
      </c>
      <c r="F642" s="365" t="s">
        <v>1421</v>
      </c>
      <c r="G642" s="366" t="s">
        <v>738</v>
      </c>
      <c r="H642" s="366" t="s">
        <v>34</v>
      </c>
      <c r="I642" s="366" t="s">
        <v>34</v>
      </c>
      <c r="J642" s="366" t="s">
        <v>611</v>
      </c>
      <c r="K642" s="367" t="s">
        <v>48</v>
      </c>
      <c r="L642" s="368" t="s">
        <v>1421</v>
      </c>
      <c r="M642" s="368" t="s">
        <v>34</v>
      </c>
      <c r="N642" s="367">
        <v>456330</v>
      </c>
      <c r="O642" s="367" t="s">
        <v>1321</v>
      </c>
      <c r="P642" s="371">
        <v>43099</v>
      </c>
      <c r="Q642" s="372">
        <v>42.587535289999998</v>
      </c>
      <c r="R642" s="372">
        <v>91.41062750583329</v>
      </c>
      <c r="S642" s="367">
        <v>5</v>
      </c>
      <c r="T642" s="369">
        <v>-0.12236597327205012</v>
      </c>
      <c r="U642" s="369">
        <v>-1.2880919005617995</v>
      </c>
      <c r="V642" s="369">
        <v>-0.114862053389156</v>
      </c>
      <c r="W642" s="369">
        <v>-1.023162611564614</v>
      </c>
      <c r="X642" s="369">
        <v>4.2872148190733483E-3</v>
      </c>
      <c r="Y642" s="369">
        <v>2.9069041188052602E-2</v>
      </c>
      <c r="Z642" s="369">
        <v>2.6866172600896299E-2</v>
      </c>
      <c r="AA642" s="369">
        <v>0.14452583801818678</v>
      </c>
      <c r="AB642" s="369">
        <v>6.8795349023971206E-2</v>
      </c>
      <c r="AC642" s="373">
        <v>-3.3014416534854534</v>
      </c>
      <c r="AD642" s="555">
        <v>29066638000107</v>
      </c>
      <c r="AE642" s="370" t="s">
        <v>2002</v>
      </c>
      <c r="AF642" s="370" t="s">
        <v>1795</v>
      </c>
      <c r="AG642" s="374" t="s">
        <v>1445</v>
      </c>
      <c r="AH642" s="374" t="s">
        <v>1877</v>
      </c>
      <c r="AI642" s="374">
        <v>25000</v>
      </c>
      <c r="AJ642" s="374">
        <v>0</v>
      </c>
      <c r="AK642" s="374">
        <v>10000</v>
      </c>
      <c r="AL642" s="691">
        <v>0.93</v>
      </c>
      <c r="AM642" s="691">
        <v>0</v>
      </c>
      <c r="AN642" s="369" t="s">
        <v>1798</v>
      </c>
      <c r="AO642" s="367" t="s">
        <v>1324</v>
      </c>
      <c r="AP642" s="370" t="s">
        <v>1818</v>
      </c>
      <c r="AQ642" s="376" t="s">
        <v>679</v>
      </c>
      <c r="AR642" s="369">
        <v>5.0697399999999997E-3</v>
      </c>
      <c r="AS642" s="369">
        <v>5.0697399999999997E-3</v>
      </c>
      <c r="AT642" s="369" t="s">
        <v>1421</v>
      </c>
      <c r="AW642"/>
      <c r="AX642" s="198"/>
      <c r="AY642" s="184"/>
      <c r="AZ642" s="184"/>
      <c r="BA642" s="184"/>
      <c r="BB642" s="186"/>
      <c r="BC642" s="184"/>
      <c r="BD642" s="184"/>
      <c r="BE642" s="184"/>
      <c r="BF642" s="184"/>
      <c r="BG642" s="186"/>
      <c r="BH642" s="186"/>
      <c r="BI642" s="199"/>
      <c r="BJ642" s="199"/>
      <c r="BK642" s="199"/>
      <c r="BL642" s="186"/>
      <c r="BM642" s="186"/>
      <c r="BN642" s="186"/>
      <c r="BO642" s="186"/>
      <c r="BP642" s="186"/>
      <c r="BQ642" s="186"/>
      <c r="BR642" s="186"/>
      <c r="BS642" s="186"/>
      <c r="BT642" s="187"/>
      <c r="BU642" s="188"/>
      <c r="BV642" s="189"/>
      <c r="BW642" s="185"/>
      <c r="BX642"/>
      <c r="BZ642"/>
    </row>
    <row r="643" spans="2:78" ht="18.75">
      <c r="B643" s="363" t="s">
        <v>164</v>
      </c>
      <c r="C643" s="364">
        <v>28866524000189</v>
      </c>
      <c r="D643" s="365" t="s">
        <v>13</v>
      </c>
      <c r="E643" s="365" t="s">
        <v>615</v>
      </c>
      <c r="F643" s="365" t="s">
        <v>619</v>
      </c>
      <c r="G643" s="366" t="s">
        <v>34</v>
      </c>
      <c r="H643" s="366" t="s">
        <v>1338</v>
      </c>
      <c r="I643" s="366" t="s">
        <v>34</v>
      </c>
      <c r="J643" s="366" t="s">
        <v>1421</v>
      </c>
      <c r="K643" s="367" t="s">
        <v>48</v>
      </c>
      <c r="L643" s="368" t="s">
        <v>1421</v>
      </c>
      <c r="M643" s="368" t="s">
        <v>34</v>
      </c>
      <c r="N643" s="367">
        <v>456381</v>
      </c>
      <c r="O643" s="367" t="s">
        <v>1321</v>
      </c>
      <c r="P643" s="371">
        <v>43090</v>
      </c>
      <c r="Q643" s="372">
        <v>187.82107753</v>
      </c>
      <c r="R643" s="372">
        <v>436.16990993051587</v>
      </c>
      <c r="S643" s="367">
        <v>1</v>
      </c>
      <c r="T643" s="369">
        <v>-1.5374855203069249E-2</v>
      </c>
      <c r="U643" s="369">
        <v>-0.16184422785045152</v>
      </c>
      <c r="V643" s="369">
        <v>-2.1842057895194888E-2</v>
      </c>
      <c r="W643" s="369">
        <v>-0.19456362078324943</v>
      </c>
      <c r="X643" s="369">
        <v>-1.2363282046632618E-2</v>
      </c>
      <c r="Y643" s="369">
        <v>-8.3828025932872238E-2</v>
      </c>
      <c r="Z643" s="369">
        <v>-5.3570395384453184E-2</v>
      </c>
      <c r="AA643" s="369">
        <v>-0.28818047143959041</v>
      </c>
      <c r="AB643" s="369">
        <v>7.8566194499654893E-2</v>
      </c>
      <c r="AC643" s="373">
        <v>-1.7068897913903203</v>
      </c>
      <c r="AD643" s="555">
        <v>28629342000194</v>
      </c>
      <c r="AE643" s="370" t="s">
        <v>1918</v>
      </c>
      <c r="AF643" s="370" t="s">
        <v>1795</v>
      </c>
      <c r="AG643" s="374" t="s">
        <v>1445</v>
      </c>
      <c r="AH643" s="374" t="s">
        <v>1802</v>
      </c>
      <c r="AI643" s="374">
        <v>20000</v>
      </c>
      <c r="AJ643" s="374">
        <v>5000</v>
      </c>
      <c r="AK643" s="374">
        <v>5000</v>
      </c>
      <c r="AL643" s="691">
        <v>1.4</v>
      </c>
      <c r="AM643" s="691">
        <v>15</v>
      </c>
      <c r="AN643" s="369" t="s">
        <v>1803</v>
      </c>
      <c r="AO643" s="367" t="s">
        <v>1324</v>
      </c>
      <c r="AP643" s="370" t="s">
        <v>1818</v>
      </c>
      <c r="AQ643" s="376" t="s">
        <v>668</v>
      </c>
      <c r="AR643" s="369">
        <v>3.7333333333333298E-3</v>
      </c>
      <c r="AS643" s="369">
        <v>3.7333333333333298E-3</v>
      </c>
      <c r="AT643" s="369" t="s">
        <v>1421</v>
      </c>
      <c r="AW643" s="198"/>
      <c r="AX643" s="198"/>
      <c r="AY643" s="184"/>
      <c r="AZ643" s="184"/>
      <c r="BA643" s="184"/>
      <c r="BB643" s="184"/>
      <c r="BC643" s="184"/>
      <c r="BD643" s="184"/>
      <c r="BE643" s="184"/>
      <c r="BF643" s="184"/>
      <c r="BG643" s="186"/>
      <c r="BH643" s="186"/>
      <c r="BI643" s="199"/>
      <c r="BJ643" s="199"/>
      <c r="BK643" s="199"/>
      <c r="BL643" s="218"/>
      <c r="BM643" s="186"/>
      <c r="BN643" s="186"/>
      <c r="BO643" s="186"/>
      <c r="BP643" s="186"/>
      <c r="BQ643" s="186"/>
      <c r="BR643" s="186"/>
      <c r="BS643" s="186"/>
      <c r="BT643" s="186"/>
      <c r="BU643" s="186"/>
      <c r="BV643" s="189"/>
      <c r="BW643" s="184"/>
      <c r="BX643"/>
      <c r="BZ643"/>
    </row>
    <row r="644" spans="2:78" ht="18.75">
      <c r="B644" s="363" t="s">
        <v>239</v>
      </c>
      <c r="C644" s="364">
        <v>26978438000132</v>
      </c>
      <c r="D644" s="365" t="s">
        <v>11</v>
      </c>
      <c r="E644" s="365" t="s">
        <v>620</v>
      </c>
      <c r="F644" s="365" t="s">
        <v>663</v>
      </c>
      <c r="G644" s="366" t="s">
        <v>738</v>
      </c>
      <c r="H644" s="366" t="s">
        <v>34</v>
      </c>
      <c r="I644" s="366" t="s">
        <v>1421</v>
      </c>
      <c r="J644" s="366" t="s">
        <v>608</v>
      </c>
      <c r="K644" s="367" t="s">
        <v>48</v>
      </c>
      <c r="L644" s="368" t="s">
        <v>1421</v>
      </c>
      <c r="M644" s="368" t="s">
        <v>34</v>
      </c>
      <c r="N644" s="367">
        <v>456497</v>
      </c>
      <c r="O644" s="367" t="s">
        <v>1321</v>
      </c>
      <c r="P644" s="371">
        <v>43034</v>
      </c>
      <c r="Q644" s="372">
        <v>2892.0298241199998</v>
      </c>
      <c r="R644" s="372">
        <v>1365.8955550457138</v>
      </c>
      <c r="S644" s="367">
        <v>1</v>
      </c>
      <c r="T644" s="369">
        <v>0.10726312077833033</v>
      </c>
      <c r="U644" s="369">
        <v>1.1291109236419392</v>
      </c>
      <c r="V644" s="369">
        <v>0.12792010096736006</v>
      </c>
      <c r="W644" s="369">
        <v>1.1394804525558808</v>
      </c>
      <c r="X644" s="369">
        <v>0.19282165577110688</v>
      </c>
      <c r="Y644" s="369">
        <v>1.3074083968505965</v>
      </c>
      <c r="Z644" s="369">
        <v>0.18122673572940751</v>
      </c>
      <c r="AA644" s="369">
        <v>0.9749042501022005</v>
      </c>
      <c r="AB644" s="369">
        <v>1.9846760314004234E-3</v>
      </c>
      <c r="AC644" s="373">
        <v>7.8896118434296243</v>
      </c>
      <c r="AD644" s="555">
        <v>0</v>
      </c>
      <c r="AE644" s="370" t="s">
        <v>2028</v>
      </c>
      <c r="AF644" s="370" t="s">
        <v>1795</v>
      </c>
      <c r="AG644" s="374" t="s">
        <v>1445</v>
      </c>
      <c r="AH644" s="374" t="s">
        <v>1802</v>
      </c>
      <c r="AI644" s="374">
        <v>500</v>
      </c>
      <c r="AJ644" s="374">
        <v>100</v>
      </c>
      <c r="AK644" s="374">
        <v>500</v>
      </c>
      <c r="AL644" s="691">
        <v>0.4</v>
      </c>
      <c r="AM644" s="691">
        <v>10</v>
      </c>
      <c r="AN644" s="369" t="s">
        <v>1803</v>
      </c>
      <c r="AO644" s="367" t="s">
        <v>1324</v>
      </c>
      <c r="AP644" s="370" t="s">
        <v>1804</v>
      </c>
      <c r="AQ644" s="376" t="s">
        <v>11</v>
      </c>
      <c r="AR644" s="369">
        <v>1.4E-3</v>
      </c>
      <c r="AS644" s="369">
        <v>1.4E-3</v>
      </c>
      <c r="AT644" s="369" t="s">
        <v>1421</v>
      </c>
      <c r="AW644" s="198"/>
      <c r="AX644" s="198"/>
      <c r="AY644" s="184"/>
      <c r="AZ644" s="184"/>
      <c r="BA644" s="184"/>
      <c r="BB644" s="184"/>
      <c r="BC644" s="184"/>
      <c r="BD644" s="184"/>
      <c r="BE644" s="184"/>
      <c r="BF644" s="184"/>
      <c r="BG644" s="186"/>
      <c r="BH644" s="186"/>
      <c r="BI644" s="199"/>
      <c r="BJ644" s="199"/>
      <c r="BK644" s="199"/>
      <c r="BL644" s="218"/>
      <c r="BM644" s="186"/>
      <c r="BN644" s="186"/>
      <c r="BO644" s="186"/>
      <c r="BP644" s="186"/>
      <c r="BQ644" s="186"/>
      <c r="BR644" s="186"/>
      <c r="BS644" s="186"/>
      <c r="BT644" s="186"/>
      <c r="BU644" s="186"/>
      <c r="BV644" s="189"/>
      <c r="BW644" s="184"/>
      <c r="BX644"/>
      <c r="BZ644"/>
    </row>
    <row r="645" spans="2:78" ht="18.75">
      <c r="B645" s="363" t="s">
        <v>1090</v>
      </c>
      <c r="C645" s="364">
        <v>28911598000190</v>
      </c>
      <c r="D645" s="365" t="s">
        <v>13</v>
      </c>
      <c r="E645" s="365" t="s">
        <v>616</v>
      </c>
      <c r="F645" s="365" t="s">
        <v>617</v>
      </c>
      <c r="G645" s="366" t="s">
        <v>34</v>
      </c>
      <c r="H645" s="366" t="s">
        <v>1337</v>
      </c>
      <c r="I645" s="366" t="s">
        <v>34</v>
      </c>
      <c r="J645" s="366" t="s">
        <v>608</v>
      </c>
      <c r="K645" s="367" t="s">
        <v>48</v>
      </c>
      <c r="L645" s="368" t="s">
        <v>1421</v>
      </c>
      <c r="M645" s="368" t="s">
        <v>34</v>
      </c>
      <c r="N645" s="367">
        <v>456561</v>
      </c>
      <c r="O645" s="367" t="s">
        <v>1321</v>
      </c>
      <c r="P645" s="371">
        <v>43058</v>
      </c>
      <c r="Q645" s="372">
        <v>25.583371060000001</v>
      </c>
      <c r="R645" s="372">
        <v>47.478978921547608</v>
      </c>
      <c r="S645" s="367">
        <v>3</v>
      </c>
      <c r="T645" s="369">
        <v>8.2750322454247405E-2</v>
      </c>
      <c r="U645" s="369">
        <v>0.87107565340257664</v>
      </c>
      <c r="V645" s="369">
        <v>7.313545636057861E-2</v>
      </c>
      <c r="W645" s="369">
        <v>0.65147246039851869</v>
      </c>
      <c r="X645" s="369">
        <v>0.13126862434222653</v>
      </c>
      <c r="Y645" s="369">
        <v>0.8900540814346124</v>
      </c>
      <c r="Z645" s="369">
        <v>0.15943097600896761</v>
      </c>
      <c r="AA645" s="369">
        <v>0.85765455898935006</v>
      </c>
      <c r="AB645" s="369">
        <v>5.3400771435743989E-2</v>
      </c>
      <c r="AC645" s="373">
        <v>-0.73269205728897824</v>
      </c>
      <c r="AD645" s="555">
        <v>0</v>
      </c>
      <c r="AE645" s="370" t="s">
        <v>2026</v>
      </c>
      <c r="AF645" s="370" t="s">
        <v>1795</v>
      </c>
      <c r="AG645" s="374" t="s">
        <v>1445</v>
      </c>
      <c r="AH645" s="374" t="s">
        <v>1802</v>
      </c>
      <c r="AI645" s="374">
        <v>1000</v>
      </c>
      <c r="AJ645" s="374">
        <v>500</v>
      </c>
      <c r="AK645" s="374">
        <v>1000</v>
      </c>
      <c r="AL645" s="691">
        <v>2</v>
      </c>
      <c r="AM645" s="691">
        <v>20</v>
      </c>
      <c r="AN645" s="369" t="s">
        <v>1803</v>
      </c>
      <c r="AO645" s="367" t="s">
        <v>1324</v>
      </c>
      <c r="AP645" s="370" t="s">
        <v>1818</v>
      </c>
      <c r="AQ645" s="376" t="s">
        <v>674</v>
      </c>
      <c r="AR645" s="369">
        <v>5.4000000000000003E-3</v>
      </c>
      <c r="AS645" s="369">
        <v>5.4000000000000003E-3</v>
      </c>
      <c r="AT645" s="369" t="s">
        <v>1421</v>
      </c>
      <c r="AW645" s="198"/>
      <c r="AX645" s="198"/>
      <c r="AY645" s="184"/>
      <c r="AZ645" s="184"/>
      <c r="BA645" s="184"/>
      <c r="BB645" s="184"/>
      <c r="BC645" s="184"/>
      <c r="BD645" s="184"/>
      <c r="BE645" s="184"/>
      <c r="BF645" s="184"/>
      <c r="BG645" s="186"/>
      <c r="BH645" s="186"/>
      <c r="BI645" s="199"/>
      <c r="BJ645" s="199"/>
      <c r="BK645" s="199"/>
      <c r="BL645" s="218"/>
      <c r="BM645" s="186"/>
      <c r="BN645" s="186"/>
      <c r="BO645" s="186"/>
      <c r="BP645" s="186"/>
      <c r="BQ645" s="186"/>
      <c r="BR645" s="186"/>
      <c r="BS645" s="186"/>
      <c r="BT645" s="186"/>
      <c r="BU645" s="186"/>
      <c r="BV645" s="189"/>
      <c r="BW645" s="184"/>
      <c r="BX645"/>
      <c r="BZ645"/>
    </row>
    <row r="646" spans="2:78" ht="18.75">
      <c r="B646" s="363" t="s">
        <v>1154</v>
      </c>
      <c r="C646" s="364">
        <v>28911549000157</v>
      </c>
      <c r="D646" s="365" t="s">
        <v>13</v>
      </c>
      <c r="E646" s="365" t="s">
        <v>615</v>
      </c>
      <c r="F646" s="365" t="s">
        <v>619</v>
      </c>
      <c r="G646" s="366" t="s">
        <v>34</v>
      </c>
      <c r="H646" s="366" t="s">
        <v>865</v>
      </c>
      <c r="I646" s="366" t="s">
        <v>34</v>
      </c>
      <c r="J646" s="366" t="s">
        <v>611</v>
      </c>
      <c r="K646" s="367" t="s">
        <v>48</v>
      </c>
      <c r="L646" s="368" t="s">
        <v>1421</v>
      </c>
      <c r="M646" s="368" t="s">
        <v>34</v>
      </c>
      <c r="N646" s="367">
        <v>456748</v>
      </c>
      <c r="O646" s="367" t="s">
        <v>1321</v>
      </c>
      <c r="P646" s="371">
        <v>43083</v>
      </c>
      <c r="Q646" s="372">
        <v>218.47079335999999</v>
      </c>
      <c r="R646" s="372">
        <v>223.66635407111124</v>
      </c>
      <c r="S646" s="367">
        <v>3</v>
      </c>
      <c r="T646" s="369">
        <v>9.9766584697695837E-2</v>
      </c>
      <c r="U646" s="369">
        <v>1.0501982394248457</v>
      </c>
      <c r="V646" s="369">
        <v>0.12410509972768669</v>
      </c>
      <c r="W646" s="369">
        <v>1.1054973700988597</v>
      </c>
      <c r="X646" s="369">
        <v>0.17739438536343699</v>
      </c>
      <c r="Y646" s="369">
        <v>1.2028052972100911</v>
      </c>
      <c r="Z646" s="369">
        <v>0.40377011531362306</v>
      </c>
      <c r="AA646" s="369">
        <v>2.1720702516611712</v>
      </c>
      <c r="AB646" s="369">
        <v>6.3575748640113769E-2</v>
      </c>
      <c r="AC646" s="373">
        <v>0.18628679231252721</v>
      </c>
      <c r="AD646" s="555">
        <v>42870882000196</v>
      </c>
      <c r="AE646" s="370" t="s">
        <v>1931</v>
      </c>
      <c r="AF646" s="370" t="s">
        <v>1795</v>
      </c>
      <c r="AG646" s="374" t="s">
        <v>1445</v>
      </c>
      <c r="AH646" s="374" t="s">
        <v>1802</v>
      </c>
      <c r="AI646" s="374">
        <v>5000</v>
      </c>
      <c r="AJ646" s="374">
        <v>1000</v>
      </c>
      <c r="AK646" s="374">
        <v>5000</v>
      </c>
      <c r="AL646" s="691">
        <v>1.7</v>
      </c>
      <c r="AM646" s="691">
        <v>15</v>
      </c>
      <c r="AN646" s="369" t="s">
        <v>1803</v>
      </c>
      <c r="AO646" s="367" t="s">
        <v>1324</v>
      </c>
      <c r="AP646" s="370" t="s">
        <v>1818</v>
      </c>
      <c r="AQ646" s="376" t="s">
        <v>668</v>
      </c>
      <c r="AR646" s="369">
        <v>4.5333333333333302E-3</v>
      </c>
      <c r="AS646" s="369">
        <v>4.5333333333333302E-3</v>
      </c>
      <c r="AT646" s="369" t="s">
        <v>1421</v>
      </c>
      <c r="AW646"/>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c r="BX646"/>
      <c r="BZ646"/>
    </row>
    <row r="647" spans="2:78" ht="18.75">
      <c r="B647" s="363" t="s">
        <v>518</v>
      </c>
      <c r="C647" s="364">
        <v>27500576000174</v>
      </c>
      <c r="D647" s="365" t="s">
        <v>11</v>
      </c>
      <c r="E647" s="365" t="s">
        <v>620</v>
      </c>
      <c r="F647" s="365" t="s">
        <v>685</v>
      </c>
      <c r="G647" s="366" t="s">
        <v>738</v>
      </c>
      <c r="H647" s="366" t="s">
        <v>34</v>
      </c>
      <c r="I647" s="366" t="s">
        <v>1319</v>
      </c>
      <c r="J647" s="366" t="s">
        <v>608</v>
      </c>
      <c r="K647" s="367" t="s">
        <v>48</v>
      </c>
      <c r="L647" s="368" t="s">
        <v>1421</v>
      </c>
      <c r="M647" s="368" t="s">
        <v>34</v>
      </c>
      <c r="N647" s="367">
        <v>458406</v>
      </c>
      <c r="O647" s="367" t="s">
        <v>1321</v>
      </c>
      <c r="P647" s="371">
        <v>42822</v>
      </c>
      <c r="Q647" s="372">
        <v>322.44261983000001</v>
      </c>
      <c r="R647" s="372">
        <v>301.67634366932549</v>
      </c>
      <c r="S647" s="367">
        <v>1</v>
      </c>
      <c r="T647" s="369">
        <v>0.12511059887492815</v>
      </c>
      <c r="U647" s="369">
        <v>1.3169833473799588</v>
      </c>
      <c r="V647" s="369">
        <v>0.1525181903412498</v>
      </c>
      <c r="W647" s="369">
        <v>1.3585941164742805</v>
      </c>
      <c r="X647" s="369">
        <v>0.2219117232491723</v>
      </c>
      <c r="Y647" s="369">
        <v>1.504650757070346</v>
      </c>
      <c r="Z647" s="369">
        <v>0.28361117674941649</v>
      </c>
      <c r="AA647" s="369">
        <v>1.5256785400710946</v>
      </c>
      <c r="AB647" s="369">
        <v>1.322368454622788E-2</v>
      </c>
      <c r="AC647" s="373">
        <v>3.0442659726090309</v>
      </c>
      <c r="AD647" s="555">
        <v>0</v>
      </c>
      <c r="AE647" s="370" t="s">
        <v>2032</v>
      </c>
      <c r="AF647" s="370" t="s">
        <v>2023</v>
      </c>
      <c r="AG647" s="374" t="s">
        <v>1446</v>
      </c>
      <c r="AH647" s="374" t="s">
        <v>1796</v>
      </c>
      <c r="AI647" s="374">
        <v>1000</v>
      </c>
      <c r="AJ647" s="374">
        <v>1000</v>
      </c>
      <c r="AK647" s="374">
        <v>1000</v>
      </c>
      <c r="AL647" s="691">
        <v>0.13</v>
      </c>
      <c r="AM647" s="691">
        <v>10</v>
      </c>
      <c r="AN647" s="369" t="s">
        <v>1803</v>
      </c>
      <c r="AO647" s="367" t="s">
        <v>1324</v>
      </c>
      <c r="AP647" s="370" t="s">
        <v>1818</v>
      </c>
      <c r="AQ647" s="376" t="s">
        <v>1933</v>
      </c>
      <c r="AR647" s="369">
        <v>3.8800000000000002E-3</v>
      </c>
      <c r="AS647" s="369">
        <v>3.8800000000000002E-3</v>
      </c>
      <c r="AT647" s="369" t="s">
        <v>1421</v>
      </c>
      <c r="AW647"/>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c r="BX647"/>
      <c r="BZ647"/>
    </row>
    <row r="648" spans="2:78" ht="18.75">
      <c r="B648" s="363" t="s">
        <v>1653</v>
      </c>
      <c r="C648" s="364">
        <v>27783036000145</v>
      </c>
      <c r="D648" s="365" t="s">
        <v>14</v>
      </c>
      <c r="E648" s="365" t="s">
        <v>1421</v>
      </c>
      <c r="F648" s="365" t="s">
        <v>1421</v>
      </c>
      <c r="G648" s="366" t="s">
        <v>1421</v>
      </c>
      <c r="H648" s="366" t="s">
        <v>34</v>
      </c>
      <c r="I648" s="366" t="s">
        <v>1421</v>
      </c>
      <c r="J648" s="366" t="s">
        <v>1421</v>
      </c>
      <c r="K648" s="367" t="s">
        <v>48</v>
      </c>
      <c r="L648" s="368" t="s">
        <v>1421</v>
      </c>
      <c r="M648" s="368" t="s">
        <v>1421</v>
      </c>
      <c r="N648" s="367">
        <v>459021</v>
      </c>
      <c r="O648" s="367" t="s">
        <v>1321</v>
      </c>
      <c r="P648" s="371">
        <v>43006</v>
      </c>
      <c r="Q648" s="372">
        <v>123.49628800000001</v>
      </c>
      <c r="R648" s="372">
        <v>182.19876259126994</v>
      </c>
      <c r="S648" s="367">
        <v>2</v>
      </c>
      <c r="T648" s="369">
        <v>-1.4157090429144703E-2</v>
      </c>
      <c r="U648" s="369">
        <v>-0.14902536244091236</v>
      </c>
      <c r="V648" s="369">
        <v>-0.14766174820197331</v>
      </c>
      <c r="W648" s="369">
        <v>-1.3153341374340337</v>
      </c>
      <c r="X648" s="369">
        <v>-7.1659668774591845E-2</v>
      </c>
      <c r="Y648" s="369">
        <v>-0.4858813824451792</v>
      </c>
      <c r="Z648" s="369">
        <v>-6.1320248668706445E-2</v>
      </c>
      <c r="AA648" s="369">
        <v>-0.32987059444532635</v>
      </c>
      <c r="AB648" s="369">
        <v>0.22891368694919303</v>
      </c>
      <c r="AC648" s="373">
        <v>-1.1354652013634956</v>
      </c>
      <c r="AD648" s="555">
        <v>28386376000103</v>
      </c>
      <c r="AE648" s="370" t="s">
        <v>1889</v>
      </c>
      <c r="AF648" s="370" t="s">
        <v>1890</v>
      </c>
      <c r="AG648" s="374" t="s">
        <v>1448</v>
      </c>
      <c r="AH648" s="374" t="s">
        <v>1877</v>
      </c>
      <c r="AI648" s="374">
        <v>100000</v>
      </c>
      <c r="AJ648" s="374">
        <v>10000</v>
      </c>
      <c r="AK648" s="374">
        <v>100000</v>
      </c>
      <c r="AL648" s="691">
        <v>0</v>
      </c>
      <c r="AM648" s="691">
        <v>0</v>
      </c>
      <c r="AN648" s="369" t="s">
        <v>666</v>
      </c>
      <c r="AO648" s="367" t="s">
        <v>1324</v>
      </c>
      <c r="AP648" s="370" t="s">
        <v>1799</v>
      </c>
      <c r="AQ648" s="376" t="s">
        <v>1798</v>
      </c>
      <c r="AR648" s="369">
        <v>0</v>
      </c>
      <c r="AS648" s="369">
        <v>0</v>
      </c>
      <c r="AT648" s="369" t="s">
        <v>1421</v>
      </c>
      <c r="AW648"/>
      <c r="AX648" s="198"/>
      <c r="AY648" s="184"/>
      <c r="AZ648" s="184"/>
      <c r="BA648" s="184"/>
      <c r="BB648" s="186"/>
      <c r="BC648" s="184"/>
      <c r="BD648" s="184"/>
      <c r="BE648" s="184"/>
      <c r="BF648" s="184"/>
      <c r="BG648" s="186"/>
      <c r="BH648" s="186"/>
      <c r="BI648" s="199"/>
      <c r="BJ648" s="199"/>
      <c r="BK648" s="199"/>
      <c r="BL648" s="186"/>
      <c r="BM648" s="186"/>
      <c r="BN648" s="186"/>
      <c r="BO648" s="186"/>
      <c r="BP648" s="186"/>
      <c r="BQ648" s="186"/>
      <c r="BR648" s="186"/>
      <c r="BS648" s="186"/>
      <c r="BT648" s="187"/>
      <c r="BU648" s="188"/>
      <c r="BV648" s="189"/>
      <c r="BW648" s="185"/>
      <c r="BX648"/>
      <c r="BZ648"/>
    </row>
    <row r="649" spans="2:78" ht="18.75">
      <c r="B649" s="363" t="s">
        <v>1710</v>
      </c>
      <c r="C649" s="364">
        <v>28651543000198</v>
      </c>
      <c r="D649" s="365" t="s">
        <v>13</v>
      </c>
      <c r="E649" s="365" t="s">
        <v>615</v>
      </c>
      <c r="F649" s="365" t="s">
        <v>619</v>
      </c>
      <c r="G649" s="366" t="s">
        <v>34</v>
      </c>
      <c r="H649" s="366" t="s">
        <v>1338</v>
      </c>
      <c r="I649" s="366" t="s">
        <v>34</v>
      </c>
      <c r="J649" s="366" t="s">
        <v>1421</v>
      </c>
      <c r="K649" s="367" t="s">
        <v>48</v>
      </c>
      <c r="L649" s="368" t="s">
        <v>1421</v>
      </c>
      <c r="M649" s="368" t="s">
        <v>1421</v>
      </c>
      <c r="N649" s="367">
        <v>459070</v>
      </c>
      <c r="O649" s="367" t="s">
        <v>1321</v>
      </c>
      <c r="P649" s="371">
        <v>43156</v>
      </c>
      <c r="Q649" s="372">
        <v>7.2430669099999996</v>
      </c>
      <c r="R649" s="372">
        <v>18.611461844484143</v>
      </c>
      <c r="S649" s="367">
        <v>7</v>
      </c>
      <c r="T649" s="369">
        <v>-0.21415572108877967</v>
      </c>
      <c r="U649" s="369">
        <v>-2.254321543948663</v>
      </c>
      <c r="V649" s="369">
        <v>-0.20750686301257293</v>
      </c>
      <c r="W649" s="369">
        <v>-1.848419539899754</v>
      </c>
      <c r="X649" s="369">
        <v>-0.16055573997756356</v>
      </c>
      <c r="Y649" s="369">
        <v>-1.0886325074316761</v>
      </c>
      <c r="Z649" s="369">
        <v>-0.14064361224294664</v>
      </c>
      <c r="AA649" s="369">
        <v>-0.7565884513314951</v>
      </c>
      <c r="AB649" s="369">
        <v>0.13003252634195064</v>
      </c>
      <c r="AC649" s="373">
        <v>-2.459143488578539</v>
      </c>
      <c r="AD649" s="555">
        <v>22282992000120</v>
      </c>
      <c r="AE649" s="370" t="s">
        <v>1889</v>
      </c>
      <c r="AF649" s="370" t="s">
        <v>1890</v>
      </c>
      <c r="AG649" s="374" t="s">
        <v>1448</v>
      </c>
      <c r="AH649" s="374" t="s">
        <v>1796</v>
      </c>
      <c r="AI649" s="374">
        <v>1000</v>
      </c>
      <c r="AJ649" s="374">
        <v>1000</v>
      </c>
      <c r="AK649" s="374">
        <v>1000</v>
      </c>
      <c r="AL649" s="691">
        <v>0.95</v>
      </c>
      <c r="AM649" s="691">
        <v>0</v>
      </c>
      <c r="AN649" s="369" t="s">
        <v>1803</v>
      </c>
      <c r="AO649" s="367" t="s">
        <v>1324</v>
      </c>
      <c r="AP649" s="370" t="s">
        <v>1818</v>
      </c>
      <c r="AQ649" s="376" t="s">
        <v>1798</v>
      </c>
      <c r="AR649" s="369">
        <v>0</v>
      </c>
      <c r="AS649" s="369">
        <v>0</v>
      </c>
      <c r="AT649" s="369" t="s">
        <v>1421</v>
      </c>
      <c r="AW649" s="198"/>
      <c r="AX649" s="198"/>
      <c r="AY649" s="184"/>
      <c r="AZ649" s="184"/>
      <c r="BA649" s="184"/>
      <c r="BB649" s="186"/>
      <c r="BC649" s="184"/>
      <c r="BD649" s="184"/>
      <c r="BE649" s="184"/>
      <c r="BF649" s="184"/>
      <c r="BG649" s="186"/>
      <c r="BH649" s="186"/>
      <c r="BI649" s="199"/>
      <c r="BJ649" s="199"/>
      <c r="BK649" s="199"/>
      <c r="BL649" s="218"/>
      <c r="BM649" s="186"/>
      <c r="BN649" s="186"/>
      <c r="BO649" s="186"/>
      <c r="BP649" s="186"/>
      <c r="BQ649" s="186"/>
      <c r="BR649" s="186"/>
      <c r="BS649" s="186"/>
      <c r="BT649" s="187"/>
      <c r="BU649" s="188"/>
      <c r="BV649" s="189"/>
      <c r="BW649" s="185"/>
      <c r="BX649"/>
      <c r="BZ649"/>
    </row>
    <row r="650" spans="2:78" ht="18.75">
      <c r="B650" s="363" t="s">
        <v>807</v>
      </c>
      <c r="C650" s="364">
        <v>26845868000186</v>
      </c>
      <c r="D650" s="365" t="s">
        <v>13</v>
      </c>
      <c r="E650" s="365" t="s">
        <v>615</v>
      </c>
      <c r="F650" s="365" t="s">
        <v>619</v>
      </c>
      <c r="G650" s="366" t="s">
        <v>34</v>
      </c>
      <c r="H650" s="366" t="s">
        <v>1338</v>
      </c>
      <c r="I650" s="366" t="s">
        <v>34</v>
      </c>
      <c r="J650" s="366" t="s">
        <v>1421</v>
      </c>
      <c r="K650" s="367" t="s">
        <v>48</v>
      </c>
      <c r="L650" s="368" t="s">
        <v>1421</v>
      </c>
      <c r="M650" s="368" t="s">
        <v>34</v>
      </c>
      <c r="N650" s="367">
        <v>459453</v>
      </c>
      <c r="O650" s="367" t="s">
        <v>1321</v>
      </c>
      <c r="P650" s="371">
        <v>43155</v>
      </c>
      <c r="Q650" s="372">
        <v>30.532758019999999</v>
      </c>
      <c r="R650" s="372">
        <v>90.631390454722222</v>
      </c>
      <c r="S650" s="367">
        <v>4</v>
      </c>
      <c r="T650" s="369">
        <v>-0.1329381699457407</v>
      </c>
      <c r="U650" s="369">
        <v>-1.3993806889592988</v>
      </c>
      <c r="V650" s="369">
        <v>-0.11413743093330742</v>
      </c>
      <c r="W650" s="369">
        <v>-1.0167078549026161</v>
      </c>
      <c r="X650" s="369">
        <v>-1.2386983242299365E-2</v>
      </c>
      <c r="Y650" s="369">
        <v>-8.3988729574308085E-2</v>
      </c>
      <c r="Z650" s="369">
        <v>-1.9840923602433835E-2</v>
      </c>
      <c r="AA650" s="369">
        <v>-0.1067337038771539</v>
      </c>
      <c r="AB650" s="369">
        <v>8.2889225708662723E-2</v>
      </c>
      <c r="AC650" s="373">
        <v>-2.7313466429726692</v>
      </c>
      <c r="AD650" s="555">
        <v>0</v>
      </c>
      <c r="AE650" s="370" t="s">
        <v>1824</v>
      </c>
      <c r="AF650" s="370" t="s">
        <v>1809</v>
      </c>
      <c r="AG650" s="374" t="s">
        <v>728</v>
      </c>
      <c r="AH650" s="374" t="s">
        <v>1796</v>
      </c>
      <c r="AI650" s="374">
        <v>25000</v>
      </c>
      <c r="AJ650" s="374">
        <v>5000</v>
      </c>
      <c r="AK650" s="374">
        <v>5000</v>
      </c>
      <c r="AL650" s="691">
        <v>0.02</v>
      </c>
      <c r="AM650" s="691">
        <v>0</v>
      </c>
      <c r="AN650" s="369" t="s">
        <v>1798</v>
      </c>
      <c r="AO650" s="367" t="s">
        <v>1324</v>
      </c>
      <c r="AP650" s="370" t="s">
        <v>1818</v>
      </c>
      <c r="AQ650" s="376" t="s">
        <v>679</v>
      </c>
      <c r="AR650" s="369">
        <v>4.0400000000000002E-3</v>
      </c>
      <c r="AS650" s="369">
        <v>4.0400000000000002E-3</v>
      </c>
      <c r="AT650" s="369" t="s">
        <v>1421</v>
      </c>
      <c r="AW650" s="198"/>
      <c r="AX650" s="198"/>
      <c r="AY650" s="184"/>
      <c r="AZ650" s="184"/>
      <c r="BA650" s="184"/>
      <c r="BB650" s="186"/>
      <c r="BC650" s="184"/>
      <c r="BD650" s="184"/>
      <c r="BE650" s="184"/>
      <c r="BF650" s="184"/>
      <c r="BG650" s="186"/>
      <c r="BH650" s="186"/>
      <c r="BI650" s="199"/>
      <c r="BJ650" s="199"/>
      <c r="BK650" s="199"/>
      <c r="BL650" s="218"/>
      <c r="BM650" s="186"/>
      <c r="BN650" s="186"/>
      <c r="BO650" s="186"/>
      <c r="BP650" s="186"/>
      <c r="BQ650" s="186"/>
      <c r="BR650" s="186"/>
      <c r="BS650" s="186"/>
      <c r="BT650" s="187"/>
      <c r="BU650" s="188"/>
      <c r="BV650" s="189"/>
      <c r="BW650" s="185"/>
      <c r="BX650"/>
      <c r="BZ650"/>
    </row>
    <row r="651" spans="2:78" ht="18.75">
      <c r="B651" s="363" t="s">
        <v>74</v>
      </c>
      <c r="C651" s="364">
        <v>29286406000164</v>
      </c>
      <c r="D651" s="365" t="s">
        <v>13</v>
      </c>
      <c r="E651" s="365" t="s">
        <v>615</v>
      </c>
      <c r="F651" s="365" t="s">
        <v>619</v>
      </c>
      <c r="G651" s="366" t="s">
        <v>34</v>
      </c>
      <c r="H651" s="366" t="s">
        <v>1338</v>
      </c>
      <c r="I651" s="366" t="s">
        <v>34</v>
      </c>
      <c r="J651" s="366" t="s">
        <v>611</v>
      </c>
      <c r="K651" s="367" t="s">
        <v>48</v>
      </c>
      <c r="L651" s="368" t="s">
        <v>1421</v>
      </c>
      <c r="M651" s="368" t="s">
        <v>34</v>
      </c>
      <c r="N651" s="367">
        <v>459518</v>
      </c>
      <c r="O651" s="367" t="s">
        <v>1321</v>
      </c>
      <c r="P651" s="371">
        <v>43160</v>
      </c>
      <c r="Q651" s="372">
        <v>53.993522030000001</v>
      </c>
      <c r="R651" s="372">
        <v>161.84250357369035</v>
      </c>
      <c r="S651" s="367">
        <v>1</v>
      </c>
      <c r="T651" s="369">
        <v>-4.6552209128374322E-3</v>
      </c>
      <c r="U651" s="369">
        <v>-4.9003429571229037E-2</v>
      </c>
      <c r="V651" s="369">
        <v>-3.7263629092585404E-3</v>
      </c>
      <c r="W651" s="369">
        <v>-3.319351424927975E-2</v>
      </c>
      <c r="X651" s="369">
        <v>7.5894768875837348E-2</v>
      </c>
      <c r="Y651" s="369">
        <v>0.51459706488099444</v>
      </c>
      <c r="Z651" s="369">
        <v>8.1634428835163364E-2</v>
      </c>
      <c r="AA651" s="369">
        <v>0.43915016901754017</v>
      </c>
      <c r="AB651" s="369">
        <v>0.10053587917820267</v>
      </c>
      <c r="AC651" s="373">
        <v>-1.1536989709745182</v>
      </c>
      <c r="AD651" s="555">
        <v>26744792000100</v>
      </c>
      <c r="AE651" s="370" t="s">
        <v>2007</v>
      </c>
      <c r="AF651" s="370" t="s">
        <v>1795</v>
      </c>
      <c r="AG651" s="374" t="s">
        <v>1445</v>
      </c>
      <c r="AH651" s="374" t="s">
        <v>1802</v>
      </c>
      <c r="AI651" s="374">
        <v>5000</v>
      </c>
      <c r="AJ651" s="374">
        <v>5000</v>
      </c>
      <c r="AK651" s="374">
        <v>5000</v>
      </c>
      <c r="AL651" s="691">
        <v>1.9</v>
      </c>
      <c r="AM651" s="691">
        <v>20</v>
      </c>
      <c r="AN651" s="369" t="s">
        <v>1803</v>
      </c>
      <c r="AO651" s="367" t="s">
        <v>1324</v>
      </c>
      <c r="AP651" s="370" t="s">
        <v>1818</v>
      </c>
      <c r="AQ651" s="376" t="s">
        <v>664</v>
      </c>
      <c r="AR651" s="369">
        <v>3.8E-3</v>
      </c>
      <c r="AS651" s="369">
        <v>3.8E-3</v>
      </c>
      <c r="AT651" s="369" t="s">
        <v>1421</v>
      </c>
      <c r="AW651"/>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c r="BX651"/>
      <c r="BZ651"/>
    </row>
    <row r="652" spans="2:78" ht="18.75">
      <c r="B652" s="363" t="s">
        <v>1521</v>
      </c>
      <c r="C652" s="364">
        <v>28951272000196</v>
      </c>
      <c r="D652" s="365" t="s">
        <v>13</v>
      </c>
      <c r="E652" s="365" t="s">
        <v>615</v>
      </c>
      <c r="F652" s="365" t="s">
        <v>619</v>
      </c>
      <c r="G652" s="366" t="s">
        <v>34</v>
      </c>
      <c r="H652" s="366" t="s">
        <v>1338</v>
      </c>
      <c r="I652" s="366" t="s">
        <v>34</v>
      </c>
      <c r="J652" s="366" t="s">
        <v>611</v>
      </c>
      <c r="K652" s="367" t="s">
        <v>48</v>
      </c>
      <c r="L652" s="368" t="s">
        <v>1421</v>
      </c>
      <c r="M652" s="368" t="s">
        <v>1421</v>
      </c>
      <c r="N652" s="367">
        <v>459526</v>
      </c>
      <c r="O652" s="367" t="s">
        <v>1321</v>
      </c>
      <c r="P652" s="371">
        <v>43160</v>
      </c>
      <c r="Q652" s="372">
        <v>4.5397574699999996</v>
      </c>
      <c r="R652" s="372">
        <v>9.8434840949603224</v>
      </c>
      <c r="S652" s="367">
        <v>1</v>
      </c>
      <c r="T652" s="369">
        <v>-7.7097492680205937E-3</v>
      </c>
      <c r="U652" s="369">
        <v>-8.1157084130085697E-2</v>
      </c>
      <c r="V652" s="369">
        <v>-7.3873514626484615E-3</v>
      </c>
      <c r="W652" s="369">
        <v>-6.5804689991574336E-2</v>
      </c>
      <c r="X652" s="369">
        <v>6.8966930240141444E-2</v>
      </c>
      <c r="Y652" s="369">
        <v>0.46762353191285766</v>
      </c>
      <c r="Z652" s="369">
        <v>7.7139400421004867E-2</v>
      </c>
      <c r="AA652" s="369">
        <v>0.41496928705409503</v>
      </c>
      <c r="AB652" s="369">
        <v>0.10155998796016311</v>
      </c>
      <c r="AC652" s="373">
        <v>-1.1781128701416663</v>
      </c>
      <c r="AD652" s="555">
        <v>26744792000100</v>
      </c>
      <c r="AE652" s="370" t="s">
        <v>2007</v>
      </c>
      <c r="AF652" s="370" t="s">
        <v>1801</v>
      </c>
      <c r="AG652" s="374" t="s">
        <v>59</v>
      </c>
      <c r="AH652" s="374" t="s">
        <v>1802</v>
      </c>
      <c r="AI652" s="374">
        <v>50000</v>
      </c>
      <c r="AJ652" s="374">
        <v>50000</v>
      </c>
      <c r="AK652" s="374">
        <v>50000</v>
      </c>
      <c r="AL652" s="691">
        <v>2.5</v>
      </c>
      <c r="AM652" s="691">
        <v>20</v>
      </c>
      <c r="AN652" s="369" t="s">
        <v>1803</v>
      </c>
      <c r="AO652" s="367" t="s">
        <v>1324</v>
      </c>
      <c r="AP652" s="370" t="s">
        <v>1818</v>
      </c>
      <c r="AQ652" s="376" t="s">
        <v>1798</v>
      </c>
      <c r="AR652" s="369">
        <v>0</v>
      </c>
      <c r="AS652" s="369">
        <v>0</v>
      </c>
      <c r="AT652" s="369" t="s">
        <v>1421</v>
      </c>
      <c r="AW65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c r="BX652"/>
      <c r="BZ652"/>
    </row>
    <row r="653" spans="2:78" ht="18.75">
      <c r="B653" s="363" t="s">
        <v>1722</v>
      </c>
      <c r="C653" s="364">
        <v>29127763000180</v>
      </c>
      <c r="D653" s="365" t="s">
        <v>13</v>
      </c>
      <c r="E653" s="365" t="s">
        <v>615</v>
      </c>
      <c r="F653" s="365" t="s">
        <v>619</v>
      </c>
      <c r="G653" s="366" t="s">
        <v>34</v>
      </c>
      <c r="H653" s="366" t="s">
        <v>1338</v>
      </c>
      <c r="I653" s="366" t="s">
        <v>34</v>
      </c>
      <c r="J653" s="366" t="s">
        <v>611</v>
      </c>
      <c r="K653" s="367" t="s">
        <v>48</v>
      </c>
      <c r="L653" s="368" t="s">
        <v>1421</v>
      </c>
      <c r="M653" s="368" t="s">
        <v>1421</v>
      </c>
      <c r="N653" s="367">
        <v>459542</v>
      </c>
      <c r="O653" s="367" t="s">
        <v>1321</v>
      </c>
      <c r="P653" s="371">
        <v>43161</v>
      </c>
      <c r="Q653" s="372">
        <v>1061814070.7</v>
      </c>
      <c r="R653" s="372">
        <v>23961082.932690602</v>
      </c>
      <c r="S653" s="367">
        <v>1</v>
      </c>
      <c r="T653" s="369">
        <v>0.20707434962321747</v>
      </c>
      <c r="U653" s="369">
        <v>2.1797791120474281</v>
      </c>
      <c r="V653" s="369">
        <v>0.24078125372350101</v>
      </c>
      <c r="W653" s="369">
        <v>2.1448195387981603</v>
      </c>
      <c r="X653" s="369">
        <v>0.36340674448854982</v>
      </c>
      <c r="Y653" s="369">
        <v>2.464043923471293</v>
      </c>
      <c r="Z653" s="369">
        <v>0.4509989135863206</v>
      </c>
      <c r="AA653" s="369">
        <v>2.4261362755177212</v>
      </c>
      <c r="AB653" s="369">
        <v>7.6096758102987772E-2</v>
      </c>
      <c r="AC653" s="373">
        <v>1.6888955519617936</v>
      </c>
      <c r="AD653" s="555">
        <v>17417026000132</v>
      </c>
      <c r="AE653" s="370" t="s">
        <v>1872</v>
      </c>
      <c r="AF653" s="370" t="s">
        <v>1816</v>
      </c>
      <c r="AG653" s="374" t="s">
        <v>1444</v>
      </c>
      <c r="AH653" s="374" t="s">
        <v>1796</v>
      </c>
      <c r="AI653" s="374">
        <v>5000</v>
      </c>
      <c r="AJ653" s="374">
        <v>5000</v>
      </c>
      <c r="AK653" s="374">
        <v>5000</v>
      </c>
      <c r="AL653" s="691">
        <v>0</v>
      </c>
      <c r="AM653" s="691">
        <v>0</v>
      </c>
      <c r="AN653" s="369" t="s">
        <v>1798</v>
      </c>
      <c r="AO653" s="367" t="s">
        <v>1324</v>
      </c>
      <c r="AP653" s="370" t="s">
        <v>1818</v>
      </c>
      <c r="AQ653" s="376" t="s">
        <v>664</v>
      </c>
      <c r="AR653" s="369">
        <v>3.3333333333333301E-3</v>
      </c>
      <c r="AS653" s="369">
        <v>3.3333333333333301E-3</v>
      </c>
      <c r="AT653" s="369" t="s">
        <v>1421</v>
      </c>
      <c r="AW653"/>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c r="BX653"/>
      <c r="BZ653"/>
    </row>
    <row r="654" spans="2:78" ht="18.75">
      <c r="B654" s="363" t="s">
        <v>832</v>
      </c>
      <c r="C654" s="364">
        <v>29283812000173</v>
      </c>
      <c r="D654" s="365" t="s">
        <v>14</v>
      </c>
      <c r="E654" s="365" t="s">
        <v>607</v>
      </c>
      <c r="F654" s="365" t="s">
        <v>1421</v>
      </c>
      <c r="G654" s="366" t="s">
        <v>1421</v>
      </c>
      <c r="H654" s="366" t="s">
        <v>34</v>
      </c>
      <c r="I654" s="366" t="s">
        <v>34</v>
      </c>
      <c r="J654" s="366" t="s">
        <v>608</v>
      </c>
      <c r="K654" s="367" t="s">
        <v>48</v>
      </c>
      <c r="L654" s="368" t="s">
        <v>1421</v>
      </c>
      <c r="M654" s="368" t="s">
        <v>34</v>
      </c>
      <c r="N654" s="367">
        <v>459984</v>
      </c>
      <c r="O654" s="367" t="s">
        <v>1321</v>
      </c>
      <c r="P654" s="371">
        <v>43134</v>
      </c>
      <c r="Q654" s="372">
        <v>4.3630659200000004</v>
      </c>
      <c r="R654" s="372">
        <v>4.2019952919047636</v>
      </c>
      <c r="S654" s="367">
        <v>2</v>
      </c>
      <c r="T654" s="369">
        <v>8.3567723324810439E-2</v>
      </c>
      <c r="U654" s="369">
        <v>0.87968006697221812</v>
      </c>
      <c r="V654" s="369">
        <v>1.1896279848149671E-2</v>
      </c>
      <c r="W654" s="369">
        <v>0.10596910292120405</v>
      </c>
      <c r="X654" s="369">
        <v>-4.1624961594447618E-2</v>
      </c>
      <c r="Y654" s="369">
        <v>-0.2822339850237871</v>
      </c>
      <c r="Z654" s="369">
        <v>-3.5029985414546272E-2</v>
      </c>
      <c r="AA654" s="369">
        <v>-0.18844284494893995</v>
      </c>
      <c r="AB654" s="369">
        <v>0.1510486758595915</v>
      </c>
      <c r="AC654" s="373">
        <v>-0.66445797704177334</v>
      </c>
      <c r="AD654" s="555">
        <v>16993142000137</v>
      </c>
      <c r="AE654" s="370" t="s">
        <v>1833</v>
      </c>
      <c r="AF654" s="370" t="s">
        <v>1795</v>
      </c>
      <c r="AG654" s="374" t="s">
        <v>1445</v>
      </c>
      <c r="AH654" s="374" t="s">
        <v>1802</v>
      </c>
      <c r="AI654" s="374">
        <v>5000</v>
      </c>
      <c r="AJ654" s="374">
        <v>1000</v>
      </c>
      <c r="AK654" s="374">
        <v>1000</v>
      </c>
      <c r="AL654" s="691">
        <v>2.5499999999999998</v>
      </c>
      <c r="AM654" s="691">
        <v>20</v>
      </c>
      <c r="AN654" s="369" t="s">
        <v>1797</v>
      </c>
      <c r="AO654" s="367" t="s">
        <v>1324</v>
      </c>
      <c r="AP654" s="370" t="s">
        <v>1799</v>
      </c>
      <c r="AQ654" s="376" t="s">
        <v>659</v>
      </c>
      <c r="AR654" s="369">
        <v>5.8333333333333301E-3</v>
      </c>
      <c r="AS654" s="369">
        <v>5.8333333333333301E-3</v>
      </c>
      <c r="AT654" s="369" t="s">
        <v>1421</v>
      </c>
      <c r="AW654"/>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c r="BX654"/>
      <c r="BZ654"/>
    </row>
    <row r="655" spans="2:78" ht="18.75">
      <c r="B655" s="363" t="s">
        <v>1647</v>
      </c>
      <c r="C655" s="364">
        <v>28651580000104</v>
      </c>
      <c r="D655" s="365" t="s">
        <v>13</v>
      </c>
      <c r="E655" s="365" t="s">
        <v>615</v>
      </c>
      <c r="F655" s="365" t="s">
        <v>619</v>
      </c>
      <c r="G655" s="366" t="s">
        <v>34</v>
      </c>
      <c r="H655" s="366" t="s">
        <v>1338</v>
      </c>
      <c r="I655" s="366" t="s">
        <v>34</v>
      </c>
      <c r="J655" s="366" t="s">
        <v>611</v>
      </c>
      <c r="K655" s="367" t="s">
        <v>48</v>
      </c>
      <c r="L655" s="368" t="s">
        <v>1421</v>
      </c>
      <c r="M655" s="368" t="s">
        <v>1421</v>
      </c>
      <c r="N655" s="367">
        <v>460486</v>
      </c>
      <c r="O655" s="367" t="s">
        <v>1321</v>
      </c>
      <c r="P655" s="371">
        <v>43169</v>
      </c>
      <c r="Q655" s="372">
        <v>2.15747731</v>
      </c>
      <c r="R655" s="372">
        <v>2.5077364395634927</v>
      </c>
      <c r="S655" s="367">
        <v>1</v>
      </c>
      <c r="T655" s="369">
        <v>-7.2140631107650011E-3</v>
      </c>
      <c r="U655" s="369">
        <v>-7.5939217534426701E-2</v>
      </c>
      <c r="V655" s="369">
        <v>-6.822635125962706E-3</v>
      </c>
      <c r="W655" s="369">
        <v>-6.0774337279012186E-2</v>
      </c>
      <c r="X655" s="369">
        <v>6.8585521953893336E-2</v>
      </c>
      <c r="Y655" s="369">
        <v>0.46503743029436978</v>
      </c>
      <c r="Z655" s="369">
        <v>6.9609046088655813E-2</v>
      </c>
      <c r="AA655" s="369">
        <v>0.37445995263478432</v>
      </c>
      <c r="AB655" s="369">
        <v>9.8104693842700361E-2</v>
      </c>
      <c r="AC655" s="373">
        <v>-1.213850305282572</v>
      </c>
      <c r="AD655" s="555">
        <v>29286406000164</v>
      </c>
      <c r="AE655" s="370" t="s">
        <v>1889</v>
      </c>
      <c r="AF655" s="370" t="s">
        <v>1890</v>
      </c>
      <c r="AG655" s="374" t="s">
        <v>1448</v>
      </c>
      <c r="AH655" s="374" t="s">
        <v>1802</v>
      </c>
      <c r="AI655" s="374">
        <v>1000</v>
      </c>
      <c r="AJ655" s="374">
        <v>100</v>
      </c>
      <c r="AK655" s="374">
        <v>1000</v>
      </c>
      <c r="AL655" s="691">
        <v>2.5</v>
      </c>
      <c r="AM655" s="691">
        <v>0</v>
      </c>
      <c r="AN655" s="369" t="s">
        <v>1803</v>
      </c>
      <c r="AO655" s="367" t="s">
        <v>1324</v>
      </c>
      <c r="AP655" s="370" t="s">
        <v>1818</v>
      </c>
      <c r="AQ655" s="376" t="s">
        <v>1798</v>
      </c>
      <c r="AR655" s="369">
        <v>0</v>
      </c>
      <c r="AS655" s="369">
        <v>0</v>
      </c>
      <c r="AT655" s="369" t="s">
        <v>1421</v>
      </c>
      <c r="AW655"/>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c r="BX655"/>
      <c r="BZ655"/>
    </row>
    <row r="656" spans="2:78" ht="18.75">
      <c r="B656" s="363" t="s">
        <v>1586</v>
      </c>
      <c r="C656" s="364">
        <v>28075715000122</v>
      </c>
      <c r="D656" s="365" t="s">
        <v>14</v>
      </c>
      <c r="E656" s="365" t="s">
        <v>1421</v>
      </c>
      <c r="F656" s="365" t="s">
        <v>1421</v>
      </c>
      <c r="G656" s="366" t="s">
        <v>1421</v>
      </c>
      <c r="H656" s="366" t="s">
        <v>34</v>
      </c>
      <c r="I656" s="366" t="s">
        <v>1421</v>
      </c>
      <c r="J656" s="366" t="s">
        <v>1421</v>
      </c>
      <c r="K656" s="367" t="s">
        <v>48</v>
      </c>
      <c r="L656" s="368" t="s">
        <v>1421</v>
      </c>
      <c r="M656" s="368" t="s">
        <v>1421</v>
      </c>
      <c r="N656" s="367">
        <v>460532</v>
      </c>
      <c r="O656" s="367" t="s">
        <v>1321</v>
      </c>
      <c r="P656" s="371">
        <v>43180</v>
      </c>
      <c r="Q656" s="372">
        <v>143.12904738</v>
      </c>
      <c r="R656" s="372">
        <v>142.78478210083333</v>
      </c>
      <c r="S656" s="367">
        <v>2</v>
      </c>
      <c r="T656" s="369">
        <v>0.12163329377727239</v>
      </c>
      <c r="U656" s="369">
        <v>1.2803793110428758</v>
      </c>
      <c r="V656" s="369">
        <v>-4.1315803883381519E-2</v>
      </c>
      <c r="W656" s="369">
        <v>-0.36803090797089111</v>
      </c>
      <c r="X656" s="369">
        <v>0.10310438537743138</v>
      </c>
      <c r="Y656" s="369">
        <v>0.69908921098878207</v>
      </c>
      <c r="Z656" s="369">
        <v>5.8487780319157023E-2</v>
      </c>
      <c r="AA656" s="369">
        <v>0.31463340871143569</v>
      </c>
      <c r="AB656" s="369">
        <v>0.20010295109482312</v>
      </c>
      <c r="AC656" s="373">
        <v>-0.7674928355017504</v>
      </c>
      <c r="AD656" s="555">
        <v>28069948000112</v>
      </c>
      <c r="AE656" s="370" t="s">
        <v>1800</v>
      </c>
      <c r="AF656" s="370" t="s">
        <v>1801</v>
      </c>
      <c r="AG656" s="374" t="s">
        <v>1577</v>
      </c>
      <c r="AH656" s="374" t="s">
        <v>1796</v>
      </c>
      <c r="AI656" s="374">
        <v>100000</v>
      </c>
      <c r="AJ656" s="374">
        <v>50000</v>
      </c>
      <c r="AK656" s="374">
        <v>100000</v>
      </c>
      <c r="AL656" s="691">
        <v>2.9</v>
      </c>
      <c r="AM656" s="691">
        <v>0</v>
      </c>
      <c r="AN656" s="369" t="s">
        <v>666</v>
      </c>
      <c r="AO656" s="367" t="s">
        <v>1324</v>
      </c>
      <c r="AP656" s="370" t="s">
        <v>1799</v>
      </c>
      <c r="AQ656" s="376" t="s">
        <v>1798</v>
      </c>
      <c r="AR656" s="369">
        <v>0</v>
      </c>
      <c r="AS656" s="369">
        <v>0</v>
      </c>
      <c r="AT656" s="369" t="s">
        <v>1421</v>
      </c>
      <c r="AW656"/>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c r="BX656"/>
      <c r="BZ656"/>
    </row>
    <row r="657" spans="2:78" ht="18.75">
      <c r="B657" s="363" t="s">
        <v>290</v>
      </c>
      <c r="C657" s="364">
        <v>28407875000121</v>
      </c>
      <c r="D657" s="365" t="s">
        <v>14</v>
      </c>
      <c r="E657" s="365" t="s">
        <v>607</v>
      </c>
      <c r="F657" s="365" t="s">
        <v>1421</v>
      </c>
      <c r="G657" s="366" t="s">
        <v>1421</v>
      </c>
      <c r="H657" s="366" t="s">
        <v>34</v>
      </c>
      <c r="I657" s="366" t="s">
        <v>34</v>
      </c>
      <c r="J657" s="366" t="s">
        <v>608</v>
      </c>
      <c r="K657" s="367" t="s">
        <v>48</v>
      </c>
      <c r="L657" s="368" t="s">
        <v>1421</v>
      </c>
      <c r="M657" s="368" t="s">
        <v>34</v>
      </c>
      <c r="N657" s="367">
        <v>460672</v>
      </c>
      <c r="O657" s="367" t="s">
        <v>1321</v>
      </c>
      <c r="P657" s="371">
        <v>43013</v>
      </c>
      <c r="Q657" s="372">
        <v>23.625517309999999</v>
      </c>
      <c r="R657" s="372">
        <v>43.249453832619018</v>
      </c>
      <c r="S657" s="367">
        <v>2</v>
      </c>
      <c r="T657" s="369">
        <v>0.12173567830413812</v>
      </c>
      <c r="U657" s="369">
        <v>1.2814570671892302</v>
      </c>
      <c r="V657" s="369">
        <v>-4.2050548900277485E-2</v>
      </c>
      <c r="W657" s="369">
        <v>-0.37457583388976151</v>
      </c>
      <c r="X657" s="369">
        <v>0.10316241911583446</v>
      </c>
      <c r="Y657" s="369">
        <v>0.69948270308169769</v>
      </c>
      <c r="Z657" s="369">
        <v>5.847027424263973E-2</v>
      </c>
      <c r="AA657" s="369">
        <v>0.31453923525336047</v>
      </c>
      <c r="AB657" s="369">
        <v>0.20094775860684877</v>
      </c>
      <c r="AC657" s="373">
        <v>-0.76792260543119362</v>
      </c>
      <c r="AD657" s="555">
        <v>28069983000131</v>
      </c>
      <c r="AE657" s="370" t="s">
        <v>2036</v>
      </c>
      <c r="AF657" s="370" t="s">
        <v>1795</v>
      </c>
      <c r="AG657" s="374" t="s">
        <v>1445</v>
      </c>
      <c r="AH657" s="374" t="s">
        <v>1802</v>
      </c>
      <c r="AI657" s="374">
        <v>5000</v>
      </c>
      <c r="AJ657" s="374">
        <v>1000</v>
      </c>
      <c r="AK657" s="374">
        <v>5000</v>
      </c>
      <c r="AL657" s="691">
        <v>2.9</v>
      </c>
      <c r="AM657" s="691">
        <v>0</v>
      </c>
      <c r="AN657" s="369" t="s">
        <v>1798</v>
      </c>
      <c r="AO657" s="367" t="s">
        <v>1324</v>
      </c>
      <c r="AP657" s="370" t="s">
        <v>1799</v>
      </c>
      <c r="AQ657" s="376" t="s">
        <v>659</v>
      </c>
      <c r="AR657" s="369">
        <v>5.7999999999999996E-3</v>
      </c>
      <c r="AS657" s="369">
        <v>5.7999999999999996E-3</v>
      </c>
      <c r="AT657" s="369" t="s">
        <v>1421</v>
      </c>
      <c r="AW657"/>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c r="BX657"/>
      <c r="BZ657"/>
    </row>
    <row r="658" spans="2:78" ht="18.75">
      <c r="B658" s="363" t="s">
        <v>651</v>
      </c>
      <c r="C658" s="364">
        <v>29148660000104</v>
      </c>
      <c r="D658" s="365" t="s">
        <v>13</v>
      </c>
      <c r="E658" s="365" t="s">
        <v>615</v>
      </c>
      <c r="F658" s="365" t="s">
        <v>619</v>
      </c>
      <c r="G658" s="366" t="s">
        <v>34</v>
      </c>
      <c r="H658" s="366" t="s">
        <v>1337</v>
      </c>
      <c r="I658" s="366" t="s">
        <v>34</v>
      </c>
      <c r="J658" s="366" t="s">
        <v>611</v>
      </c>
      <c r="K658" s="367" t="s">
        <v>48</v>
      </c>
      <c r="L658" s="368" t="s">
        <v>715</v>
      </c>
      <c r="M658" s="368" t="s">
        <v>34</v>
      </c>
      <c r="N658" s="367">
        <v>462081</v>
      </c>
      <c r="O658" s="367" t="s">
        <v>1321</v>
      </c>
      <c r="P658" s="371">
        <v>43190</v>
      </c>
      <c r="Q658" s="372">
        <v>209891400</v>
      </c>
      <c r="R658" s="372">
        <v>2231258.6881711758</v>
      </c>
      <c r="S658" s="367">
        <v>1</v>
      </c>
      <c r="T658" s="369">
        <v>0.18303772605867463</v>
      </c>
      <c r="U658" s="369">
        <v>1.9267563206419642</v>
      </c>
      <c r="V658" s="369">
        <v>0.19848447947784109</v>
      </c>
      <c r="W658" s="369">
        <v>1.768050390754756</v>
      </c>
      <c r="X658" s="369">
        <v>0.30517159392081306</v>
      </c>
      <c r="Y658" s="369">
        <v>2.0691861750527334</v>
      </c>
      <c r="Z658" s="369">
        <v>0.40884808320102306</v>
      </c>
      <c r="AA658" s="369">
        <v>2.1993870405189724</v>
      </c>
      <c r="AB658" s="369">
        <v>3.3687717811673484E-2</v>
      </c>
      <c r="AC658" s="373">
        <v>2.5594699681113684</v>
      </c>
      <c r="AD658" s="555">
        <v>28581119000114</v>
      </c>
      <c r="AE658" s="370" t="s">
        <v>1872</v>
      </c>
      <c r="AF658" s="370" t="s">
        <v>1816</v>
      </c>
      <c r="AG658" s="374" t="s">
        <v>1444</v>
      </c>
      <c r="AH658" s="374" t="s">
        <v>1796</v>
      </c>
      <c r="AI658" s="374">
        <v>10000</v>
      </c>
      <c r="AJ658" s="374">
        <v>10000</v>
      </c>
      <c r="AK658" s="374">
        <v>10000</v>
      </c>
      <c r="AL658" s="691">
        <v>0</v>
      </c>
      <c r="AM658" s="691">
        <v>0</v>
      </c>
      <c r="AN658" s="369" t="s">
        <v>1798</v>
      </c>
      <c r="AO658" s="367" t="s">
        <v>1324</v>
      </c>
      <c r="AP658" s="370" t="s">
        <v>1818</v>
      </c>
      <c r="AQ658" s="376" t="s">
        <v>664</v>
      </c>
      <c r="AR658" s="369">
        <v>4.7499999999999999E-3</v>
      </c>
      <c r="AS658" s="369">
        <v>4.7499999999999999E-3</v>
      </c>
      <c r="AT658" s="369" t="s">
        <v>1421</v>
      </c>
      <c r="AW658"/>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c r="BX658"/>
      <c r="BZ658"/>
    </row>
    <row r="659" spans="2:78" ht="18.75">
      <c r="B659" s="363" t="s">
        <v>378</v>
      </c>
      <c r="C659" s="364">
        <v>21082291000184</v>
      </c>
      <c r="D659" s="365" t="s">
        <v>14</v>
      </c>
      <c r="E659" s="365" t="s">
        <v>607</v>
      </c>
      <c r="F659" s="365" t="s">
        <v>1421</v>
      </c>
      <c r="G659" s="366" t="s">
        <v>1421</v>
      </c>
      <c r="H659" s="366" t="s">
        <v>34</v>
      </c>
      <c r="I659" s="366" t="s">
        <v>34</v>
      </c>
      <c r="J659" s="366" t="s">
        <v>608</v>
      </c>
      <c r="K659" s="367" t="s">
        <v>48</v>
      </c>
      <c r="L659" s="368" t="s">
        <v>1421</v>
      </c>
      <c r="M659" s="368" t="s">
        <v>1418</v>
      </c>
      <c r="N659" s="367">
        <v>462209</v>
      </c>
      <c r="O659" s="367" t="s">
        <v>1321</v>
      </c>
      <c r="P659" s="371">
        <v>41962</v>
      </c>
      <c r="Q659" s="372">
        <v>18.079982000000001</v>
      </c>
      <c r="R659" s="372">
        <v>18.610615047619042</v>
      </c>
      <c r="S659" s="367">
        <v>2</v>
      </c>
      <c r="T659" s="369">
        <v>2.3552237061231107E-2</v>
      </c>
      <c r="U659" s="369">
        <v>0.24792387121569742</v>
      </c>
      <c r="V659" s="369">
        <v>-0.1229695375505202</v>
      </c>
      <c r="W659" s="369">
        <v>-1.0953820645780084</v>
      </c>
      <c r="X659" s="369">
        <v>-6.5147968314016036E-2</v>
      </c>
      <c r="Y659" s="369">
        <v>-0.44172943371365919</v>
      </c>
      <c r="Z659" s="369">
        <v>-0.10913859173708285</v>
      </c>
      <c r="AA659" s="369">
        <v>-0.58710805834696489</v>
      </c>
      <c r="AB659" s="369">
        <v>0.22503916659671422</v>
      </c>
      <c r="AC659" s="373">
        <v>-1.0452905534294099</v>
      </c>
      <c r="AD659" s="555">
        <v>0</v>
      </c>
      <c r="AE659" s="370" t="s">
        <v>1903</v>
      </c>
      <c r="AF659" s="370" t="s">
        <v>1841</v>
      </c>
      <c r="AG659" s="374" t="s">
        <v>719</v>
      </c>
      <c r="AH659" s="374" t="s">
        <v>1802</v>
      </c>
      <c r="AI659" s="374">
        <v>1000</v>
      </c>
      <c r="AJ659" s="374">
        <v>1000</v>
      </c>
      <c r="AK659" s="374">
        <v>1000</v>
      </c>
      <c r="AL659" s="691">
        <v>4.5</v>
      </c>
      <c r="AM659" s="691">
        <v>10</v>
      </c>
      <c r="AN659" s="369" t="s">
        <v>666</v>
      </c>
      <c r="AO659" s="367" t="s">
        <v>1324</v>
      </c>
      <c r="AP659" s="370" t="s">
        <v>1799</v>
      </c>
      <c r="AQ659" s="376" t="s">
        <v>659</v>
      </c>
      <c r="AR659" s="369">
        <v>2E-3</v>
      </c>
      <c r="AS659" s="369">
        <v>2E-3</v>
      </c>
      <c r="AT659" s="369" t="s">
        <v>1421</v>
      </c>
      <c r="AW659"/>
      <c r="AX659" s="198"/>
      <c r="AY659" s="184"/>
      <c r="AZ659" s="184"/>
      <c r="BA659" s="184"/>
      <c r="BB659" s="186"/>
      <c r="BC659" s="184"/>
      <c r="BD659" s="184"/>
      <c r="BE659" s="184"/>
      <c r="BF659" s="184"/>
      <c r="BG659" s="186"/>
      <c r="BH659" s="186"/>
      <c r="BI659" s="199"/>
      <c r="BJ659" s="199"/>
      <c r="BK659" s="199"/>
      <c r="BL659" s="186"/>
      <c r="BM659" s="186"/>
      <c r="BN659" s="186"/>
      <c r="BO659" s="186"/>
      <c r="BP659" s="186"/>
      <c r="BQ659" s="186"/>
      <c r="BR659" s="186"/>
      <c r="BS659" s="186"/>
      <c r="BT659" s="187"/>
      <c r="BU659" s="188"/>
      <c r="BV659" s="189"/>
      <c r="BW659" s="185"/>
      <c r="BX659"/>
      <c r="BZ659"/>
    </row>
    <row r="660" spans="2:78" ht="18.75">
      <c r="B660" s="363" t="s">
        <v>76</v>
      </c>
      <c r="C660" s="364">
        <v>29044189000104</v>
      </c>
      <c r="D660" s="365" t="s">
        <v>11</v>
      </c>
      <c r="E660" s="365" t="s">
        <v>620</v>
      </c>
      <c r="F660" s="365" t="s">
        <v>663</v>
      </c>
      <c r="G660" s="366" t="s">
        <v>738</v>
      </c>
      <c r="H660" s="366" t="s">
        <v>34</v>
      </c>
      <c r="I660" s="366" t="s">
        <v>1421</v>
      </c>
      <c r="J660" s="366" t="s">
        <v>608</v>
      </c>
      <c r="K660" s="367" t="s">
        <v>48</v>
      </c>
      <c r="L660" s="368" t="s">
        <v>1421</v>
      </c>
      <c r="M660" s="368" t="s">
        <v>34</v>
      </c>
      <c r="N660" s="367">
        <v>462276</v>
      </c>
      <c r="O660" s="367" t="s">
        <v>1321</v>
      </c>
      <c r="P660" s="371">
        <v>43075</v>
      </c>
      <c r="Q660" s="372">
        <v>444.15703223999998</v>
      </c>
      <c r="R660" s="372">
        <v>335.28386272369011</v>
      </c>
      <c r="S660" s="367">
        <v>1</v>
      </c>
      <c r="T660" s="369">
        <v>0.1131928002777709</v>
      </c>
      <c r="U660" s="369">
        <v>1.1915300090454903</v>
      </c>
      <c r="V660" s="369">
        <v>0.13673570534840951</v>
      </c>
      <c r="W660" s="369">
        <v>1.2180076644147499</v>
      </c>
      <c r="X660" s="369">
        <v>0.20333462082135667</v>
      </c>
      <c r="Y660" s="369">
        <v>1.3786905291791842</v>
      </c>
      <c r="Z660" s="369">
        <v>0.19259964766729576</v>
      </c>
      <c r="AA660" s="369">
        <v>1.0360845176806015</v>
      </c>
      <c r="AB660" s="369">
        <v>4.0653279177724107E-3</v>
      </c>
      <c r="AC660" s="373">
        <v>6.0201608329710279</v>
      </c>
      <c r="AD660" s="555">
        <v>0</v>
      </c>
      <c r="AE660" s="370" t="s">
        <v>1883</v>
      </c>
      <c r="AF660" s="370" t="s">
        <v>1816</v>
      </c>
      <c r="AG660" s="374" t="s">
        <v>1444</v>
      </c>
      <c r="AH660" s="374" t="s">
        <v>1802</v>
      </c>
      <c r="AI660" s="374">
        <v>1000</v>
      </c>
      <c r="AJ660" s="374">
        <v>1000</v>
      </c>
      <c r="AK660" s="374">
        <v>500</v>
      </c>
      <c r="AL660" s="691">
        <v>0.5</v>
      </c>
      <c r="AM660" s="691">
        <v>0</v>
      </c>
      <c r="AN660" s="369" t="s">
        <v>1803</v>
      </c>
      <c r="AO660" s="367" t="s">
        <v>1324</v>
      </c>
      <c r="AP660" s="370" t="s">
        <v>1804</v>
      </c>
      <c r="AQ660" s="376" t="s">
        <v>11</v>
      </c>
      <c r="AR660" s="369">
        <v>1.33333333333333E-3</v>
      </c>
      <c r="AS660" s="369">
        <v>1.33333333333333E-3</v>
      </c>
      <c r="AT660" s="369" t="s">
        <v>1421</v>
      </c>
      <c r="AW660" s="198"/>
      <c r="AX660" s="198"/>
      <c r="AY660" s="184"/>
      <c r="AZ660" s="184"/>
      <c r="BA660" s="184"/>
      <c r="BB660" s="186"/>
      <c r="BC660" s="184"/>
      <c r="BD660" s="184"/>
      <c r="BE660" s="184"/>
      <c r="BF660" s="184"/>
      <c r="BG660" s="186"/>
      <c r="BH660" s="186"/>
      <c r="BI660" s="199"/>
      <c r="BJ660" s="199"/>
      <c r="BK660" s="199"/>
      <c r="BL660" s="218"/>
      <c r="BM660" s="186"/>
      <c r="BN660" s="186"/>
      <c r="BO660" s="186"/>
      <c r="BP660" s="186"/>
      <c r="BQ660" s="186"/>
      <c r="BR660" s="186"/>
      <c r="BS660" s="186"/>
      <c r="BT660" s="187"/>
      <c r="BU660" s="188"/>
      <c r="BV660" s="189"/>
      <c r="BW660" s="185"/>
      <c r="BX660"/>
      <c r="BZ660"/>
    </row>
    <row r="661" spans="2:78" ht="18.75">
      <c r="B661" s="363" t="s">
        <v>1600</v>
      </c>
      <c r="C661" s="364">
        <v>28971376000162</v>
      </c>
      <c r="D661" s="365" t="s">
        <v>13</v>
      </c>
      <c r="E661" s="365" t="s">
        <v>615</v>
      </c>
      <c r="F661" s="365" t="s">
        <v>619</v>
      </c>
      <c r="G661" s="366" t="s">
        <v>34</v>
      </c>
      <c r="H661" s="366" t="s">
        <v>1337</v>
      </c>
      <c r="I661" s="366" t="s">
        <v>34</v>
      </c>
      <c r="J661" s="366" t="s">
        <v>611</v>
      </c>
      <c r="K661" s="367" t="s">
        <v>48</v>
      </c>
      <c r="L661" s="368" t="s">
        <v>1421</v>
      </c>
      <c r="M661" s="368" t="s">
        <v>1421</v>
      </c>
      <c r="N661" s="367">
        <v>462349</v>
      </c>
      <c r="O661" s="367" t="s">
        <v>1321</v>
      </c>
      <c r="P661" s="371">
        <v>43190</v>
      </c>
      <c r="Q661" s="372">
        <v>23.240094670000001</v>
      </c>
      <c r="R661" s="372">
        <v>17.006695348690478</v>
      </c>
      <c r="S661" s="367">
        <v>1</v>
      </c>
      <c r="T661" s="369">
        <v>0.17979096523505822</v>
      </c>
      <c r="U661" s="369">
        <v>1.8925791208197247</v>
      </c>
      <c r="V661" s="369">
        <v>0.19445812453250055</v>
      </c>
      <c r="W661" s="369">
        <v>1.7321846220399713</v>
      </c>
      <c r="X661" s="369">
        <v>0.29837157542337001</v>
      </c>
      <c r="Y661" s="369">
        <v>2.023079314043045</v>
      </c>
      <c r="Z661" s="369">
        <v>0.39980479720421647</v>
      </c>
      <c r="AA661" s="369">
        <v>2.1507389317413566</v>
      </c>
      <c r="AB661" s="369">
        <v>3.3068250222270792E-2</v>
      </c>
      <c r="AC661" s="373">
        <v>2.4856575880295781</v>
      </c>
      <c r="AD661" s="555">
        <v>28653925000150</v>
      </c>
      <c r="AE661" s="370" t="s">
        <v>1800</v>
      </c>
      <c r="AF661" s="370" t="s">
        <v>1801</v>
      </c>
      <c r="AG661" s="374" t="s">
        <v>1577</v>
      </c>
      <c r="AH661" s="374" t="s">
        <v>1796</v>
      </c>
      <c r="AI661" s="374">
        <v>200000</v>
      </c>
      <c r="AJ661" s="374">
        <v>50000</v>
      </c>
      <c r="AK661" s="374">
        <v>200000</v>
      </c>
      <c r="AL661" s="691">
        <v>1.9</v>
      </c>
      <c r="AM661" s="691">
        <v>20</v>
      </c>
      <c r="AN661" s="369" t="s">
        <v>1803</v>
      </c>
      <c r="AO661" s="367" t="s">
        <v>1324</v>
      </c>
      <c r="AP661" s="370" t="s">
        <v>1818</v>
      </c>
      <c r="AQ661" s="376" t="s">
        <v>1798</v>
      </c>
      <c r="AR661" s="369">
        <v>0</v>
      </c>
      <c r="AS661" s="369">
        <v>0</v>
      </c>
      <c r="AT661" s="369" t="s">
        <v>1421</v>
      </c>
      <c r="AW661" s="198"/>
      <c r="AX661" s="198"/>
      <c r="AY661" s="184"/>
      <c r="AZ661" s="184"/>
      <c r="BA661" s="184"/>
      <c r="BB661" s="186"/>
      <c r="BC661" s="184"/>
      <c r="BD661" s="184"/>
      <c r="BE661" s="184"/>
      <c r="BF661" s="184"/>
      <c r="BG661" s="186"/>
      <c r="BH661" s="186"/>
      <c r="BI661" s="199"/>
      <c r="BJ661" s="199"/>
      <c r="BK661" s="199"/>
      <c r="BL661" s="218"/>
      <c r="BM661" s="186"/>
      <c r="BN661" s="186"/>
      <c r="BO661" s="186"/>
      <c r="BP661" s="186"/>
      <c r="BQ661" s="186"/>
      <c r="BR661" s="186"/>
      <c r="BS661" s="186"/>
      <c r="BT661" s="187"/>
      <c r="BU661" s="188"/>
      <c r="BV661" s="189"/>
      <c r="BW661" s="185"/>
      <c r="BX661"/>
      <c r="BZ661"/>
    </row>
    <row r="662" spans="2:78" ht="18.75">
      <c r="B662" s="363" t="s">
        <v>908</v>
      </c>
      <c r="C662" s="364">
        <v>28856743000187</v>
      </c>
      <c r="D662" s="365" t="s">
        <v>13</v>
      </c>
      <c r="E662" s="365" t="s">
        <v>615</v>
      </c>
      <c r="F662" s="365" t="s">
        <v>619</v>
      </c>
      <c r="G662" s="366" t="s">
        <v>34</v>
      </c>
      <c r="H662" s="366" t="s">
        <v>865</v>
      </c>
      <c r="I662" s="366" t="s">
        <v>34</v>
      </c>
      <c r="J662" s="366" t="s">
        <v>1421</v>
      </c>
      <c r="K662" s="367" t="s">
        <v>48</v>
      </c>
      <c r="L662" s="368" t="s">
        <v>1421</v>
      </c>
      <c r="M662" s="368" t="s">
        <v>34</v>
      </c>
      <c r="N662" s="367">
        <v>462802</v>
      </c>
      <c r="O662" s="367" t="s">
        <v>1321</v>
      </c>
      <c r="P662" s="371">
        <v>43205</v>
      </c>
      <c r="Q662" s="372">
        <v>222.13447554000001</v>
      </c>
      <c r="R662" s="372">
        <v>158.21219774170632</v>
      </c>
      <c r="S662" s="367">
        <v>1</v>
      </c>
      <c r="T662" s="369">
        <v>0.13959886762037321</v>
      </c>
      <c r="U662" s="369">
        <v>1.4694948759131374</v>
      </c>
      <c r="V662" s="369">
        <v>0.17278327291789775</v>
      </c>
      <c r="W662" s="369">
        <v>1.5391104332290111</v>
      </c>
      <c r="X662" s="369">
        <v>0.36659194379898863</v>
      </c>
      <c r="Y662" s="369">
        <v>2.4856408561781347</v>
      </c>
      <c r="Z662" s="369">
        <v>0.50320408919651505</v>
      </c>
      <c r="AA662" s="369">
        <v>2.7069725846575738</v>
      </c>
      <c r="AB662" s="369">
        <v>6.0103464453693932E-2</v>
      </c>
      <c r="AC662" s="373">
        <v>1.0069551900768301</v>
      </c>
      <c r="AD662" s="555">
        <v>0</v>
      </c>
      <c r="AE662" s="370" t="s">
        <v>1896</v>
      </c>
      <c r="AF662" s="370" t="s">
        <v>1841</v>
      </c>
      <c r="AG662" s="374" t="s">
        <v>719</v>
      </c>
      <c r="AH662" s="374" t="s">
        <v>1802</v>
      </c>
      <c r="AI662" s="374">
        <v>1000</v>
      </c>
      <c r="AJ662" s="374">
        <v>1000</v>
      </c>
      <c r="AK662" s="374">
        <v>1000</v>
      </c>
      <c r="AL662" s="691">
        <v>2</v>
      </c>
      <c r="AM662" s="691">
        <v>20</v>
      </c>
      <c r="AN662" s="369" t="s">
        <v>1803</v>
      </c>
      <c r="AO662" s="367" t="s">
        <v>1324</v>
      </c>
      <c r="AP662" s="370" t="s">
        <v>1818</v>
      </c>
      <c r="AQ662" s="376" t="s">
        <v>668</v>
      </c>
      <c r="AR662" s="369">
        <v>4.0000000000000001E-3</v>
      </c>
      <c r="AS662" s="369">
        <v>4.0000000000000001E-3</v>
      </c>
      <c r="AT662" s="369" t="s">
        <v>1421</v>
      </c>
      <c r="AW662" s="198"/>
      <c r="AX662" s="198"/>
      <c r="AY662" s="184"/>
      <c r="AZ662" s="184"/>
      <c r="BA662" s="184"/>
      <c r="BB662" s="186"/>
      <c r="BC662" s="184"/>
      <c r="BD662" s="184"/>
      <c r="BE662" s="184"/>
      <c r="BF662" s="184"/>
      <c r="BG662" s="186"/>
      <c r="BH662" s="186"/>
      <c r="BI662" s="199"/>
      <c r="BJ662" s="199"/>
      <c r="BK662" s="199"/>
      <c r="BL662" s="218"/>
      <c r="BM662" s="186"/>
      <c r="BN662" s="186"/>
      <c r="BO662" s="186"/>
      <c r="BP662" s="186"/>
      <c r="BQ662" s="186"/>
      <c r="BR662" s="186"/>
      <c r="BS662" s="186"/>
      <c r="BT662" s="187"/>
      <c r="BU662" s="188"/>
      <c r="BV662" s="189"/>
      <c r="BW662" s="185"/>
      <c r="BX662"/>
      <c r="BZ662"/>
    </row>
    <row r="663" spans="2:78" ht="18.75">
      <c r="B663" s="363" t="s">
        <v>1571</v>
      </c>
      <c r="C663" s="364">
        <v>29215706000152</v>
      </c>
      <c r="D663" s="365" t="s">
        <v>13</v>
      </c>
      <c r="E663" s="365" t="s">
        <v>615</v>
      </c>
      <c r="F663" s="365" t="s">
        <v>619</v>
      </c>
      <c r="G663" s="366" t="s">
        <v>1421</v>
      </c>
      <c r="H663" s="366" t="s">
        <v>1337</v>
      </c>
      <c r="I663" s="366" t="s">
        <v>1421</v>
      </c>
      <c r="J663" s="366" t="s">
        <v>608</v>
      </c>
      <c r="K663" s="367" t="s">
        <v>48</v>
      </c>
      <c r="L663" s="368" t="s">
        <v>1421</v>
      </c>
      <c r="M663" s="368" t="s">
        <v>1421</v>
      </c>
      <c r="N663" s="367">
        <v>462888</v>
      </c>
      <c r="O663" s="367" t="s">
        <v>1321</v>
      </c>
      <c r="P663" s="371">
        <v>43106</v>
      </c>
      <c r="Q663" s="372">
        <v>77106060</v>
      </c>
      <c r="R663" s="372">
        <v>4130801.0097682704</v>
      </c>
      <c r="S663" s="367">
        <v>1</v>
      </c>
      <c r="T663" s="369">
        <v>9.155005706447028E-2</v>
      </c>
      <c r="U663" s="369">
        <v>0.96370652598446005</v>
      </c>
      <c r="V663" s="369">
        <v>9.1179903176977994E-2</v>
      </c>
      <c r="W663" s="369">
        <v>0.81220790595384762</v>
      </c>
      <c r="X663" s="369">
        <v>0.17192841902111389</v>
      </c>
      <c r="Y663" s="369">
        <v>1.1657438464914069</v>
      </c>
      <c r="Z663" s="369">
        <v>0.21423376076267209</v>
      </c>
      <c r="AA663" s="369">
        <v>1.1524646352111938</v>
      </c>
      <c r="AB663" s="369">
        <v>4.4410690922370703E-2</v>
      </c>
      <c r="AC663" s="373">
        <v>-0.47470268599345189</v>
      </c>
      <c r="AD663" s="555">
        <v>0</v>
      </c>
      <c r="AE663" s="370" t="s">
        <v>1834</v>
      </c>
      <c r="AF663" s="370" t="s">
        <v>1795</v>
      </c>
      <c r="AG663" s="374" t="s">
        <v>1445</v>
      </c>
      <c r="AH663" s="374" t="s">
        <v>1796</v>
      </c>
      <c r="AI663" s="374">
        <v>0</v>
      </c>
      <c r="AJ663" s="374">
        <v>0</v>
      </c>
      <c r="AK663" s="374">
        <v>0</v>
      </c>
      <c r="AL663" s="691">
        <v>0.09</v>
      </c>
      <c r="AM663" s="691">
        <v>0</v>
      </c>
      <c r="AN663" s="369" t="s">
        <v>1803</v>
      </c>
      <c r="AO663" s="367" t="s">
        <v>1324</v>
      </c>
      <c r="AP663" s="370" t="s">
        <v>1818</v>
      </c>
      <c r="AQ663" s="376" t="s">
        <v>1798</v>
      </c>
      <c r="AR663" s="369">
        <v>0</v>
      </c>
      <c r="AS663" s="369">
        <v>0</v>
      </c>
      <c r="AT663" s="369" t="s">
        <v>1421</v>
      </c>
      <c r="AW663" s="198"/>
      <c r="AX663" s="198"/>
      <c r="AY663" s="184"/>
      <c r="AZ663" s="184"/>
      <c r="BA663" s="184"/>
      <c r="BB663" s="186"/>
      <c r="BC663" s="184"/>
      <c r="BD663" s="184"/>
      <c r="BE663" s="184"/>
      <c r="BF663" s="184"/>
      <c r="BG663" s="186"/>
      <c r="BH663" s="186"/>
      <c r="BI663" s="199"/>
      <c r="BJ663" s="199"/>
      <c r="BK663" s="199"/>
      <c r="BL663" s="218"/>
      <c r="BM663" s="186"/>
      <c r="BN663" s="186"/>
      <c r="BO663" s="186"/>
      <c r="BP663" s="186"/>
      <c r="BQ663" s="186"/>
      <c r="BR663" s="186"/>
      <c r="BS663" s="186"/>
      <c r="BT663" s="187"/>
      <c r="BU663" s="188"/>
      <c r="BV663" s="189"/>
      <c r="BW663" s="185"/>
      <c r="BX663"/>
      <c r="BZ663"/>
    </row>
    <row r="664" spans="2:78" ht="18.75">
      <c r="B664" s="363" t="s">
        <v>132</v>
      </c>
      <c r="C664" s="364">
        <v>29286347000124</v>
      </c>
      <c r="D664" s="365" t="s">
        <v>14</v>
      </c>
      <c r="E664" s="365" t="s">
        <v>607</v>
      </c>
      <c r="F664" s="365" t="s">
        <v>1421</v>
      </c>
      <c r="G664" s="366" t="s">
        <v>1421</v>
      </c>
      <c r="H664" s="366" t="s">
        <v>34</v>
      </c>
      <c r="I664" s="366" t="s">
        <v>34</v>
      </c>
      <c r="J664" s="366" t="s">
        <v>608</v>
      </c>
      <c r="K664" s="367" t="s">
        <v>48</v>
      </c>
      <c r="L664" s="368" t="s">
        <v>1421</v>
      </c>
      <c r="M664" s="368" t="s">
        <v>1418</v>
      </c>
      <c r="N664" s="367">
        <v>463302</v>
      </c>
      <c r="O664" s="367" t="s">
        <v>1324</v>
      </c>
      <c r="P664" s="371">
        <v>43170</v>
      </c>
      <c r="Q664" s="372">
        <v>463.8836422</v>
      </c>
      <c r="R664" s="372">
        <v>516.27444978531742</v>
      </c>
      <c r="S664" s="367">
        <v>2</v>
      </c>
      <c r="T664" s="369">
        <v>-0.1494704193965819</v>
      </c>
      <c r="U664" s="369">
        <v>-1.5734082886773313</v>
      </c>
      <c r="V664" s="369">
        <v>-0.29554140630692938</v>
      </c>
      <c r="W664" s="369">
        <v>-2.6326093621013444</v>
      </c>
      <c r="X664" s="369">
        <v>-0.19010543576177918</v>
      </c>
      <c r="Y664" s="369">
        <v>-1.2889913324721838</v>
      </c>
      <c r="Z664" s="369">
        <v>-9.2075223902161829E-2</v>
      </c>
      <c r="AA664" s="369">
        <v>-0.49531613947601039</v>
      </c>
      <c r="AB664" s="369">
        <v>0.27681289552574134</v>
      </c>
      <c r="AC664" s="373">
        <v>-1.4732087642703748</v>
      </c>
      <c r="AD664" s="555">
        <v>29224691000199</v>
      </c>
      <c r="AE664" s="370" t="s">
        <v>1879</v>
      </c>
      <c r="AF664" s="370" t="s">
        <v>1795</v>
      </c>
      <c r="AG664" s="374" t="s">
        <v>1445</v>
      </c>
      <c r="AH664" s="374" t="s">
        <v>1796</v>
      </c>
      <c r="AI664" s="374">
        <v>300000</v>
      </c>
      <c r="AJ664" s="374">
        <v>10000</v>
      </c>
      <c r="AK664" s="374">
        <v>300000</v>
      </c>
      <c r="AL664" s="691">
        <v>1.3</v>
      </c>
      <c r="AM664" s="691">
        <v>20</v>
      </c>
      <c r="AN664" s="369" t="s">
        <v>666</v>
      </c>
      <c r="AO664" s="367" t="s">
        <v>1324</v>
      </c>
      <c r="AP664" s="370" t="s">
        <v>1799</v>
      </c>
      <c r="AQ664" s="376" t="s">
        <v>665</v>
      </c>
      <c r="AR664" s="369">
        <v>0</v>
      </c>
      <c r="AS664" s="369">
        <v>0</v>
      </c>
      <c r="AT664" s="369" t="s">
        <v>1421</v>
      </c>
      <c r="AW664"/>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c r="BX664"/>
      <c r="BZ664"/>
    </row>
    <row r="665" spans="2:78" ht="18.75">
      <c r="B665" s="363" t="s">
        <v>1226</v>
      </c>
      <c r="C665" s="364">
        <v>29177013000112</v>
      </c>
      <c r="D665" s="365" t="s">
        <v>14</v>
      </c>
      <c r="E665" s="365" t="s">
        <v>607</v>
      </c>
      <c r="F665" s="365" t="s">
        <v>1421</v>
      </c>
      <c r="G665" s="366" t="s">
        <v>1421</v>
      </c>
      <c r="H665" s="366" t="s">
        <v>34</v>
      </c>
      <c r="I665" s="366" t="s">
        <v>34</v>
      </c>
      <c r="J665" s="366" t="s">
        <v>608</v>
      </c>
      <c r="K665" s="367" t="s">
        <v>48</v>
      </c>
      <c r="L665" s="368" t="s">
        <v>715</v>
      </c>
      <c r="M665" s="368" t="s">
        <v>34</v>
      </c>
      <c r="N665" s="367">
        <v>463396</v>
      </c>
      <c r="O665" s="367" t="s">
        <v>1321</v>
      </c>
      <c r="P665" s="371">
        <v>43211</v>
      </c>
      <c r="Q665" s="372">
        <v>176.91245703999999</v>
      </c>
      <c r="R665" s="372">
        <v>186.16380224210329</v>
      </c>
      <c r="S665" s="367">
        <v>2</v>
      </c>
      <c r="T665" s="369">
        <v>7.3948967270619281E-2</v>
      </c>
      <c r="U665" s="369">
        <v>0.77842772176888542</v>
      </c>
      <c r="V665" s="369">
        <v>-1.901123311811348E-2</v>
      </c>
      <c r="W665" s="369">
        <v>-0.16934733754314957</v>
      </c>
      <c r="X665" s="369">
        <v>0.81635588405963233</v>
      </c>
      <c r="Y665" s="369">
        <v>5.5352213078438108</v>
      </c>
      <c r="Z665" s="369">
        <v>1.3160656222491034</v>
      </c>
      <c r="AA665" s="369">
        <v>7.079738888304937</v>
      </c>
      <c r="AB665" s="369">
        <v>0.24551140412429062</v>
      </c>
      <c r="AC665" s="373">
        <v>-0.53469210943988832</v>
      </c>
      <c r="AD665" s="555">
        <v>29088425000186</v>
      </c>
      <c r="AE665" s="370" t="s">
        <v>2039</v>
      </c>
      <c r="AF665" s="370" t="s">
        <v>1816</v>
      </c>
      <c r="AG665" s="374" t="s">
        <v>1444</v>
      </c>
      <c r="AH665" s="374" t="s">
        <v>1802</v>
      </c>
      <c r="AI665" s="374">
        <v>50</v>
      </c>
      <c r="AJ665" s="374">
        <v>50</v>
      </c>
      <c r="AK665" s="374">
        <v>30</v>
      </c>
      <c r="AL665" s="691">
        <v>2</v>
      </c>
      <c r="AM665" s="691">
        <v>20</v>
      </c>
      <c r="AN665" s="369" t="s">
        <v>1798</v>
      </c>
      <c r="AO665" s="367" t="s">
        <v>1324</v>
      </c>
      <c r="AP665" s="370" t="s">
        <v>1799</v>
      </c>
      <c r="AQ665" s="376" t="s">
        <v>681</v>
      </c>
      <c r="AR665" s="369">
        <v>5.3333333333333297E-3</v>
      </c>
      <c r="AS665" s="369">
        <v>5.3333333333333297E-3</v>
      </c>
      <c r="AT665" s="369" t="s">
        <v>1421</v>
      </c>
      <c r="AW665"/>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c r="BX665"/>
      <c r="BZ665"/>
    </row>
    <row r="666" spans="2:78" ht="18.75">
      <c r="B666" s="363" t="s">
        <v>1224</v>
      </c>
      <c r="C666" s="364">
        <v>29177024000100</v>
      </c>
      <c r="D666" s="365" t="s">
        <v>14</v>
      </c>
      <c r="E666" s="365" t="s">
        <v>607</v>
      </c>
      <c r="F666" s="365" t="s">
        <v>1317</v>
      </c>
      <c r="G666" s="366" t="s">
        <v>1421</v>
      </c>
      <c r="H666" s="366" t="s">
        <v>34</v>
      </c>
      <c r="I666" s="366" t="s">
        <v>34</v>
      </c>
      <c r="J666" s="366" t="s">
        <v>608</v>
      </c>
      <c r="K666" s="367" t="s">
        <v>48</v>
      </c>
      <c r="L666" s="368" t="s">
        <v>715</v>
      </c>
      <c r="M666" s="368" t="s">
        <v>34</v>
      </c>
      <c r="N666" s="367">
        <v>463698</v>
      </c>
      <c r="O666" s="367" t="s">
        <v>1321</v>
      </c>
      <c r="P666" s="371">
        <v>43212</v>
      </c>
      <c r="Q666" s="372">
        <v>373.71132512999998</v>
      </c>
      <c r="R666" s="372">
        <v>337.56779558408715</v>
      </c>
      <c r="S666" s="367">
        <v>2</v>
      </c>
      <c r="T666" s="369">
        <v>0.12367303153358389</v>
      </c>
      <c r="U666" s="369">
        <v>1.3018507185993999</v>
      </c>
      <c r="V666" s="369">
        <v>4.1495182892999471E-2</v>
      </c>
      <c r="W666" s="369">
        <v>0.36962877158663859</v>
      </c>
      <c r="X666" s="369">
        <v>1.0764386965791068</v>
      </c>
      <c r="Y666" s="369">
        <v>7.29868740611301</v>
      </c>
      <c r="Z666" s="369">
        <v>1.7094943526950077</v>
      </c>
      <c r="AA666" s="369">
        <v>9.1961779439458091</v>
      </c>
      <c r="AB666" s="369">
        <v>0.23329494095903006</v>
      </c>
      <c r="AC666" s="373">
        <v>-0.30333531563412913</v>
      </c>
      <c r="AD666" s="555">
        <v>29088410000118</v>
      </c>
      <c r="AE666" s="370" t="s">
        <v>2039</v>
      </c>
      <c r="AF666" s="370" t="s">
        <v>1816</v>
      </c>
      <c r="AG666" s="374" t="s">
        <v>1444</v>
      </c>
      <c r="AH666" s="374" t="s">
        <v>1802</v>
      </c>
      <c r="AI666" s="374">
        <v>50</v>
      </c>
      <c r="AJ666" s="374">
        <v>50</v>
      </c>
      <c r="AK666" s="374">
        <v>30</v>
      </c>
      <c r="AL666" s="691">
        <v>2</v>
      </c>
      <c r="AM666" s="691">
        <v>20</v>
      </c>
      <c r="AN666" s="369" t="s">
        <v>1798</v>
      </c>
      <c r="AO666" s="367" t="s">
        <v>1324</v>
      </c>
      <c r="AP666" s="370" t="s">
        <v>1799</v>
      </c>
      <c r="AQ666" s="376" t="s">
        <v>667</v>
      </c>
      <c r="AR666" s="369">
        <v>5.3333333333333297E-3</v>
      </c>
      <c r="AS666" s="369">
        <v>5.3333333333333297E-3</v>
      </c>
      <c r="AT666" s="369" t="s">
        <v>1421</v>
      </c>
      <c r="AW666"/>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c r="BX666"/>
      <c r="BZ666"/>
    </row>
    <row r="667" spans="2:78" ht="18.75">
      <c r="B667" s="363" t="s">
        <v>749</v>
      </c>
      <c r="C667" s="364">
        <v>29562563000155</v>
      </c>
      <c r="D667" s="365" t="s">
        <v>14</v>
      </c>
      <c r="E667" s="365" t="s">
        <v>614</v>
      </c>
      <c r="F667" s="365" t="s">
        <v>689</v>
      </c>
      <c r="G667" s="366" t="s">
        <v>1421</v>
      </c>
      <c r="H667" s="366" t="s">
        <v>1338</v>
      </c>
      <c r="I667" s="366" t="s">
        <v>34</v>
      </c>
      <c r="J667" s="366" t="s">
        <v>608</v>
      </c>
      <c r="K667" s="367" t="s">
        <v>48</v>
      </c>
      <c r="L667" s="368" t="s">
        <v>1421</v>
      </c>
      <c r="M667" s="368" t="s">
        <v>1418</v>
      </c>
      <c r="N667" s="367">
        <v>463825</v>
      </c>
      <c r="O667" s="367" t="s">
        <v>1321</v>
      </c>
      <c r="P667" s="371">
        <v>43173</v>
      </c>
      <c r="Q667" s="372">
        <v>104.2909372</v>
      </c>
      <c r="R667" s="372">
        <v>108.21017290603169</v>
      </c>
      <c r="S667" s="367">
        <v>2</v>
      </c>
      <c r="T667" s="369">
        <v>-2.2422765889005492E-2</v>
      </c>
      <c r="U667" s="369">
        <v>-0.23603443308221131</v>
      </c>
      <c r="V667" s="369">
        <v>-0.12408903751834033</v>
      </c>
      <c r="W667" s="369">
        <v>-1.1053542919318113</v>
      </c>
      <c r="X667" s="369">
        <v>-4.2475212538758411E-2</v>
      </c>
      <c r="Y667" s="369">
        <v>-0.28799902847586523</v>
      </c>
      <c r="Z667" s="369">
        <v>6.7980009501955152E-2</v>
      </c>
      <c r="AA667" s="369">
        <v>0.36569659503440377</v>
      </c>
      <c r="AB667" s="369">
        <v>0.18537917661103645</v>
      </c>
      <c r="AC667" s="373">
        <v>-1.274958812978791</v>
      </c>
      <c r="AD667" s="555">
        <v>29562526000147</v>
      </c>
      <c r="AE667" s="370" t="s">
        <v>2040</v>
      </c>
      <c r="AF667" s="370" t="s">
        <v>1816</v>
      </c>
      <c r="AG667" s="374" t="s">
        <v>1444</v>
      </c>
      <c r="AH667" s="374" t="s">
        <v>1796</v>
      </c>
      <c r="AI667" s="374">
        <v>1000</v>
      </c>
      <c r="AJ667" s="374">
        <v>500</v>
      </c>
      <c r="AK667" s="374">
        <v>500</v>
      </c>
      <c r="AL667" s="691">
        <v>1.34</v>
      </c>
      <c r="AM667" s="691">
        <v>20</v>
      </c>
      <c r="AN667" s="369" t="s">
        <v>1797</v>
      </c>
      <c r="AO667" s="367" t="s">
        <v>1324</v>
      </c>
      <c r="AP667" s="370" t="s">
        <v>1818</v>
      </c>
      <c r="AQ667" s="376" t="s">
        <v>1933</v>
      </c>
      <c r="AR667" s="369">
        <v>3.5737799999999999E-3</v>
      </c>
      <c r="AS667" s="369">
        <v>3.5737799999999999E-3</v>
      </c>
      <c r="AT667" s="369" t="s">
        <v>1421</v>
      </c>
      <c r="AW667"/>
      <c r="AX667" s="198"/>
      <c r="AY667" s="184"/>
      <c r="AZ667" s="184"/>
      <c r="BA667" s="184"/>
      <c r="BB667" s="186"/>
      <c r="BC667" s="184"/>
      <c r="BD667" s="184"/>
      <c r="BE667" s="184"/>
      <c r="BF667" s="184"/>
      <c r="BG667" s="186"/>
      <c r="BH667" s="186"/>
      <c r="BI667" s="199"/>
      <c r="BJ667" s="199"/>
      <c r="BK667" s="199"/>
      <c r="BL667" s="186"/>
      <c r="BM667" s="186"/>
      <c r="BN667" s="186"/>
      <c r="BO667" s="186"/>
      <c r="BP667" s="186"/>
      <c r="BQ667" s="186"/>
      <c r="BR667" s="186"/>
      <c r="BS667" s="186"/>
      <c r="BT667" s="187"/>
      <c r="BU667" s="188"/>
      <c r="BV667" s="189"/>
      <c r="BW667" s="185"/>
      <c r="BX667"/>
      <c r="BZ667"/>
    </row>
    <row r="668" spans="2:78" ht="18.75">
      <c r="B668" s="363" t="s">
        <v>407</v>
      </c>
      <c r="C668" s="364"/>
      <c r="D668" s="365" t="s">
        <v>13</v>
      </c>
      <c r="E668" s="365" t="s">
        <v>615</v>
      </c>
      <c r="F668" s="365" t="s">
        <v>619</v>
      </c>
      <c r="G668" s="366" t="s">
        <v>34</v>
      </c>
      <c r="H668" s="366" t="s">
        <v>1338</v>
      </c>
      <c r="I668" s="366" t="s">
        <v>34</v>
      </c>
      <c r="J668" s="366" t="s">
        <v>1421</v>
      </c>
      <c r="L668" s="368" t="s">
        <v>1421</v>
      </c>
      <c r="M668" s="368" t="s">
        <v>34</v>
      </c>
      <c r="N668" s="367">
        <v>464074</v>
      </c>
      <c r="O668" s="367" t="s">
        <v>1321</v>
      </c>
      <c r="P668" s="371"/>
      <c r="S668" s="367"/>
      <c r="U668" s="369"/>
      <c r="W668" s="369"/>
      <c r="Y668" s="369"/>
      <c r="AA668" s="369"/>
      <c r="AD668" s="555">
        <v>28653777000174</v>
      </c>
      <c r="AE668" s="370"/>
      <c r="AF668" s="370"/>
      <c r="AG668" s="374" t="s">
        <v>59</v>
      </c>
      <c r="AH668" s="374"/>
      <c r="AI668" s="374">
        <v>500</v>
      </c>
      <c r="AJ668" s="374">
        <v>100</v>
      </c>
      <c r="AK668" s="374">
        <v>100</v>
      </c>
      <c r="AN668" s="369"/>
      <c r="AO668" s="367" t="s">
        <v>1324</v>
      </c>
      <c r="AP668" s="370"/>
      <c r="AR668" s="369">
        <v>3.7333333333333298E-3</v>
      </c>
      <c r="AS668" s="369">
        <v>3.7333333333333298E-3</v>
      </c>
      <c r="AT668" s="369" t="s">
        <v>1421</v>
      </c>
      <c r="AW668" s="198"/>
      <c r="AX668" s="198"/>
      <c r="AY668" s="184"/>
      <c r="AZ668" s="184"/>
      <c r="BA668" s="184"/>
      <c r="BB668" s="184"/>
      <c r="BC668" s="184"/>
      <c r="BD668" s="184"/>
      <c r="BE668" s="184"/>
      <c r="BF668" s="184"/>
      <c r="BG668" s="186"/>
      <c r="BH668" s="186"/>
      <c r="BI668" s="199"/>
      <c r="BJ668" s="199"/>
      <c r="BK668" s="199"/>
      <c r="BL668" s="218"/>
      <c r="BM668" s="186"/>
      <c r="BN668" s="186"/>
      <c r="BO668" s="186"/>
      <c r="BP668" s="186"/>
      <c r="BQ668" s="186"/>
      <c r="BR668" s="186"/>
      <c r="BS668" s="186"/>
      <c r="BT668" s="186"/>
      <c r="BU668" s="186"/>
      <c r="BV668" s="189"/>
      <c r="BW668" s="184"/>
      <c r="BX668"/>
      <c r="BZ668"/>
    </row>
    <row r="669" spans="2:78" ht="18.75">
      <c r="B669" s="363" t="s">
        <v>26</v>
      </c>
      <c r="C669" s="364">
        <v>28581159000166</v>
      </c>
      <c r="D669" s="365" t="s">
        <v>14</v>
      </c>
      <c r="E669" s="365" t="s">
        <v>614</v>
      </c>
      <c r="F669" s="365" t="s">
        <v>689</v>
      </c>
      <c r="G669" s="366" t="s">
        <v>1421</v>
      </c>
      <c r="H669" s="366" t="s">
        <v>865</v>
      </c>
      <c r="I669" s="366" t="s">
        <v>34</v>
      </c>
      <c r="J669" s="366" t="s">
        <v>608</v>
      </c>
      <c r="K669" s="367" t="s">
        <v>48</v>
      </c>
      <c r="L669" s="368" t="s">
        <v>715</v>
      </c>
      <c r="M669" s="368" t="s">
        <v>34</v>
      </c>
      <c r="N669" s="367">
        <v>464244</v>
      </c>
      <c r="O669" s="367" t="s">
        <v>1321</v>
      </c>
      <c r="P669" s="371">
        <v>43190</v>
      </c>
      <c r="Q669" s="372">
        <v>65.927159549999999</v>
      </c>
      <c r="R669" s="372">
        <v>72.533045901071404</v>
      </c>
      <c r="S669" s="367">
        <v>3</v>
      </c>
      <c r="T669" s="369">
        <v>0.16811971313509777</v>
      </c>
      <c r="U669" s="369">
        <v>1.7697210672499599</v>
      </c>
      <c r="V669" s="369">
        <v>6.3078583322085269E-2</v>
      </c>
      <c r="W669" s="369">
        <v>0.56188833597601329</v>
      </c>
      <c r="X669" s="369">
        <v>0.29196382991867997</v>
      </c>
      <c r="Y669" s="369">
        <v>1.9796322217327385</v>
      </c>
      <c r="Z669" s="369">
        <v>0.4956023772927487</v>
      </c>
      <c r="AA669" s="369">
        <v>2.6660793841416206</v>
      </c>
      <c r="AB669" s="369">
        <v>0.12142569319456499</v>
      </c>
      <c r="AC669" s="373">
        <v>-0.40504767013155124</v>
      </c>
      <c r="AD669" s="555">
        <v>28581136000151</v>
      </c>
      <c r="AE669" s="370" t="s">
        <v>2041</v>
      </c>
      <c r="AF669" s="370" t="s">
        <v>1839</v>
      </c>
      <c r="AG669" s="374" t="s">
        <v>59</v>
      </c>
      <c r="AH669" s="374" t="s">
        <v>1796</v>
      </c>
      <c r="AI669" s="374">
        <v>1000</v>
      </c>
      <c r="AJ669" s="374">
        <v>1000</v>
      </c>
      <c r="AK669" s="374">
        <v>1000</v>
      </c>
      <c r="AL669" s="691">
        <v>0</v>
      </c>
      <c r="AM669" s="691">
        <v>0</v>
      </c>
      <c r="AN669" s="369" t="s">
        <v>1807</v>
      </c>
      <c r="AO669" s="367" t="s">
        <v>1324</v>
      </c>
      <c r="AP669" s="370" t="s">
        <v>1818</v>
      </c>
      <c r="AQ669" s="376" t="s">
        <v>668</v>
      </c>
      <c r="AR669" s="369">
        <v>4.7499999999999999E-3</v>
      </c>
      <c r="AS669" s="369">
        <v>4.7499999999999999E-3</v>
      </c>
      <c r="AT669" s="369" t="s">
        <v>1421</v>
      </c>
      <c r="AW669" s="198"/>
      <c r="AX669" s="198"/>
      <c r="AY669" s="184"/>
      <c r="AZ669" s="184"/>
      <c r="BA669" s="184"/>
      <c r="BB669" s="184"/>
      <c r="BC669" s="184"/>
      <c r="BD669" s="184"/>
      <c r="BE669" s="184"/>
      <c r="BF669" s="184"/>
      <c r="BG669" s="186"/>
      <c r="BH669" s="186"/>
      <c r="BI669" s="199"/>
      <c r="BJ669" s="199"/>
      <c r="BK669" s="199"/>
      <c r="BL669" s="218"/>
      <c r="BM669" s="186"/>
      <c r="BN669" s="186"/>
      <c r="BO669" s="186"/>
      <c r="BP669" s="186"/>
      <c r="BQ669" s="186"/>
      <c r="BR669" s="186"/>
      <c r="BS669" s="186"/>
      <c r="BT669" s="186"/>
      <c r="BU669" s="186"/>
      <c r="BV669" s="189"/>
      <c r="BW669" s="184"/>
      <c r="BX669"/>
      <c r="BZ669"/>
    </row>
    <row r="670" spans="2:78" ht="18.75">
      <c r="B670" s="363" t="s">
        <v>174</v>
      </c>
      <c r="C670" s="364">
        <v>29298540000185</v>
      </c>
      <c r="D670" s="365" t="s">
        <v>13</v>
      </c>
      <c r="E670" s="365" t="s">
        <v>615</v>
      </c>
      <c r="F670" s="365" t="s">
        <v>619</v>
      </c>
      <c r="G670" s="366" t="s">
        <v>34</v>
      </c>
      <c r="H670" s="366" t="s">
        <v>865</v>
      </c>
      <c r="I670" s="366" t="s">
        <v>34</v>
      </c>
      <c r="J670" s="366" t="s">
        <v>1421</v>
      </c>
      <c r="K670" s="367" t="s">
        <v>48</v>
      </c>
      <c r="L670" s="368" t="s">
        <v>1421</v>
      </c>
      <c r="M670" s="368" t="s">
        <v>34</v>
      </c>
      <c r="N670" s="367">
        <v>464597</v>
      </c>
      <c r="O670" s="367" t="s">
        <v>1321</v>
      </c>
      <c r="P670" s="371">
        <v>43162</v>
      </c>
      <c r="Q670" s="372">
        <v>98.626771579999996</v>
      </c>
      <c r="R670" s="372">
        <v>110.73590096039685</v>
      </c>
      <c r="S670" s="367">
        <v>2</v>
      </c>
      <c r="T670" s="369">
        <v>0.11723006397310343</v>
      </c>
      <c r="U670" s="369">
        <v>1.2340284792274607</v>
      </c>
      <c r="V670" s="369">
        <v>0.10799085297441247</v>
      </c>
      <c r="W670" s="369">
        <v>0.96195566676872213</v>
      </c>
      <c r="X670" s="369">
        <v>0.13075537473641208</v>
      </c>
      <c r="Y670" s="369">
        <v>0.8865740426306794</v>
      </c>
      <c r="Z670" s="369">
        <v>0.24530552304722009</v>
      </c>
      <c r="AA670" s="369">
        <v>1.3196143274872858</v>
      </c>
      <c r="AB670" s="369">
        <v>5.6019822762691088E-2</v>
      </c>
      <c r="AC670" s="373">
        <v>-7.6239521291101356E-2</v>
      </c>
      <c r="AD670" s="555">
        <v>29054797000191</v>
      </c>
      <c r="AE670" s="370" t="s">
        <v>1834</v>
      </c>
      <c r="AF670" s="370" t="s">
        <v>1795</v>
      </c>
      <c r="AG670" s="374" t="s">
        <v>1445</v>
      </c>
      <c r="AH670" s="374" t="s">
        <v>1802</v>
      </c>
      <c r="AI670" s="374">
        <v>1000</v>
      </c>
      <c r="AJ670" s="374">
        <v>1</v>
      </c>
      <c r="AK670" s="374">
        <v>1000</v>
      </c>
      <c r="AL670" s="691">
        <v>2</v>
      </c>
      <c r="AM670" s="691">
        <v>20</v>
      </c>
      <c r="AN670" s="369" t="s">
        <v>1803</v>
      </c>
      <c r="AO670" s="367" t="s">
        <v>1324</v>
      </c>
      <c r="AP670" s="370" t="s">
        <v>1818</v>
      </c>
      <c r="AQ670" s="376" t="s">
        <v>664</v>
      </c>
      <c r="AR670" s="369">
        <v>6.6666666666666697E-3</v>
      </c>
      <c r="AS670" s="369">
        <v>6.6666666666666697E-3</v>
      </c>
      <c r="AT670" s="369" t="s">
        <v>1421</v>
      </c>
      <c r="AW670" s="198"/>
      <c r="AX670" s="198"/>
      <c r="AY670" s="184"/>
      <c r="AZ670" s="184"/>
      <c r="BA670" s="184"/>
      <c r="BB670" s="184"/>
      <c r="BC670" s="184"/>
      <c r="BD670" s="184"/>
      <c r="BE670" s="184"/>
      <c r="BF670" s="184"/>
      <c r="BG670" s="186"/>
      <c r="BH670" s="186"/>
      <c r="BI670" s="199"/>
      <c r="BJ670" s="199"/>
      <c r="BK670" s="199"/>
      <c r="BL670" s="218"/>
      <c r="BM670" s="186"/>
      <c r="BN670" s="186"/>
      <c r="BO670" s="186"/>
      <c r="BP670" s="186"/>
      <c r="BQ670" s="186"/>
      <c r="BR670" s="186"/>
      <c r="BS670" s="186"/>
      <c r="BT670" s="186"/>
      <c r="BU670" s="186"/>
      <c r="BV670" s="189"/>
      <c r="BW670" s="184"/>
      <c r="BX670"/>
      <c r="BZ670"/>
    </row>
    <row r="671" spans="2:78" ht="18.75">
      <c r="B671" s="363" t="s">
        <v>925</v>
      </c>
      <c r="C671" s="364">
        <v>26406529000101</v>
      </c>
      <c r="D671" s="365" t="s">
        <v>14</v>
      </c>
      <c r="E671" s="365" t="s">
        <v>614</v>
      </c>
      <c r="F671" s="365" t="s">
        <v>1421</v>
      </c>
      <c r="G671" s="366" t="s">
        <v>1421</v>
      </c>
      <c r="H671" s="366" t="s">
        <v>1338</v>
      </c>
      <c r="I671" s="366" t="s">
        <v>34</v>
      </c>
      <c r="J671" s="366" t="s">
        <v>608</v>
      </c>
      <c r="K671" s="367" t="s">
        <v>48</v>
      </c>
      <c r="L671" s="368" t="s">
        <v>1421</v>
      </c>
      <c r="M671" s="368" t="s">
        <v>34</v>
      </c>
      <c r="N671" s="367">
        <v>464635</v>
      </c>
      <c r="O671" s="367" t="s">
        <v>1321</v>
      </c>
      <c r="P671" s="371">
        <v>42649</v>
      </c>
      <c r="Q671" s="372">
        <v>21.969775219999999</v>
      </c>
      <c r="R671" s="372">
        <v>37.175290769722217</v>
      </c>
      <c r="S671" s="367">
        <v>2</v>
      </c>
      <c r="T671" s="369">
        <v>-5.0927837860153979E-2</v>
      </c>
      <c r="U671" s="369">
        <v>-0.53609458337690263</v>
      </c>
      <c r="V671" s="369">
        <v>-0.13636123843145931</v>
      </c>
      <c r="W671" s="369">
        <v>-1.2146720062283756</v>
      </c>
      <c r="X671" s="369">
        <v>-1.2175430811410148E-2</v>
      </c>
      <c r="Y671" s="369">
        <v>-8.255431898690474E-2</v>
      </c>
      <c r="Z671" s="369">
        <v>0.11574446207833389</v>
      </c>
      <c r="AA671" s="369">
        <v>0.62264415651365879</v>
      </c>
      <c r="AB671" s="369">
        <v>0.18888972447669636</v>
      </c>
      <c r="AC671" s="373">
        <v>-1.316233673191602</v>
      </c>
      <c r="AD671" s="555">
        <v>26470533000120</v>
      </c>
      <c r="AE671" s="370" t="s">
        <v>2042</v>
      </c>
      <c r="AF671" s="370" t="s">
        <v>1816</v>
      </c>
      <c r="AG671" s="374" t="s">
        <v>1444</v>
      </c>
      <c r="AH671" s="374" t="s">
        <v>1796</v>
      </c>
      <c r="AI671" s="374">
        <v>500</v>
      </c>
      <c r="AJ671" s="374">
        <v>500</v>
      </c>
      <c r="AK671" s="374">
        <v>500</v>
      </c>
      <c r="AL671" s="691">
        <v>1.92</v>
      </c>
      <c r="AM671" s="691">
        <v>20</v>
      </c>
      <c r="AN671" s="369" t="s">
        <v>1817</v>
      </c>
      <c r="AO671" s="367" t="s">
        <v>1324</v>
      </c>
      <c r="AP671" s="370" t="s">
        <v>1799</v>
      </c>
      <c r="AQ671" s="376" t="s">
        <v>659</v>
      </c>
      <c r="AR671" s="369">
        <v>6.4000000000000003E-3</v>
      </c>
      <c r="AS671" s="369">
        <v>6.4000000000000003E-3</v>
      </c>
      <c r="AT671" s="369" t="s">
        <v>1421</v>
      </c>
      <c r="AW671" s="198"/>
      <c r="AX671" s="198"/>
      <c r="AY671" s="184"/>
      <c r="AZ671" s="184"/>
      <c r="BA671" s="184"/>
      <c r="BB671" s="184"/>
      <c r="BC671" s="184"/>
      <c r="BD671" s="184"/>
      <c r="BE671" s="184"/>
      <c r="BF671" s="184"/>
      <c r="BG671" s="186"/>
      <c r="BH671" s="186"/>
      <c r="BI671" s="199"/>
      <c r="BJ671" s="199"/>
      <c r="BK671" s="199"/>
      <c r="BL671" s="218"/>
      <c r="BM671" s="186"/>
      <c r="BN671" s="186"/>
      <c r="BO671" s="186"/>
      <c r="BP671" s="186"/>
      <c r="BQ671" s="186"/>
      <c r="BR671" s="186"/>
      <c r="BS671" s="186"/>
      <c r="BT671" s="186"/>
      <c r="BU671" s="186"/>
      <c r="BV671" s="189"/>
      <c r="BW671" s="184"/>
      <c r="BX671"/>
      <c r="BZ671"/>
    </row>
    <row r="672" spans="2:78" ht="18.75">
      <c r="B672" s="363" t="s">
        <v>1029</v>
      </c>
      <c r="C672" s="364">
        <v>29726019000100</v>
      </c>
      <c r="D672" s="365" t="s">
        <v>13</v>
      </c>
      <c r="E672" s="365" t="s">
        <v>615</v>
      </c>
      <c r="F672" s="365" t="s">
        <v>619</v>
      </c>
      <c r="G672" s="366" t="s">
        <v>34</v>
      </c>
      <c r="H672" s="366" t="s">
        <v>1337</v>
      </c>
      <c r="I672" s="366" t="s">
        <v>34</v>
      </c>
      <c r="J672" s="366" t="s">
        <v>611</v>
      </c>
      <c r="K672" s="367" t="s">
        <v>48</v>
      </c>
      <c r="L672" s="368" t="s">
        <v>1421</v>
      </c>
      <c r="M672" s="368" t="s">
        <v>34</v>
      </c>
      <c r="N672" s="367">
        <v>464661</v>
      </c>
      <c r="O672" s="367" t="s">
        <v>1324</v>
      </c>
      <c r="P672" s="371">
        <v>43230</v>
      </c>
      <c r="Q672" s="372">
        <v>98.467680779999995</v>
      </c>
      <c r="R672" s="372">
        <v>98.680608612579405</v>
      </c>
      <c r="S672" s="367">
        <v>1</v>
      </c>
      <c r="T672" s="369">
        <v>0.13666709528821275</v>
      </c>
      <c r="U672" s="369">
        <v>1.4386334191342074</v>
      </c>
      <c r="V672" s="369">
        <v>0.13960630653793715</v>
      </c>
      <c r="W672" s="369">
        <v>1.2435782660466628</v>
      </c>
      <c r="X672" s="369">
        <v>0.30093940539479624</v>
      </c>
      <c r="Y672" s="369">
        <v>2.0404902342682738</v>
      </c>
      <c r="Z672" s="369">
        <v>0.2746362595895997</v>
      </c>
      <c r="AA672" s="369">
        <v>1.4773982195753106</v>
      </c>
      <c r="AB672" s="369">
        <v>3.8725318584669786E-2</v>
      </c>
      <c r="AC672" s="373">
        <v>0.70611501964788659</v>
      </c>
      <c r="AD672" s="555">
        <v>0</v>
      </c>
      <c r="AE672" s="370" t="s">
        <v>1905</v>
      </c>
      <c r="AF672" s="370" t="s">
        <v>1841</v>
      </c>
      <c r="AG672" s="374" t="s">
        <v>719</v>
      </c>
      <c r="AH672" s="374" t="s">
        <v>1802</v>
      </c>
      <c r="AI672" s="374">
        <v>50000</v>
      </c>
      <c r="AJ672" s="374">
        <v>10000</v>
      </c>
      <c r="AK672" s="374">
        <v>20000</v>
      </c>
      <c r="AL672" s="691">
        <v>2.2000000000000002</v>
      </c>
      <c r="AM672" s="691">
        <v>20</v>
      </c>
      <c r="AN672" s="369" t="s">
        <v>1807</v>
      </c>
      <c r="AO672" s="367" t="s">
        <v>1324</v>
      </c>
      <c r="AP672" s="370" t="s">
        <v>1818</v>
      </c>
      <c r="AQ672" s="376" t="s">
        <v>664</v>
      </c>
      <c r="AR672" s="369">
        <v>4.0000000000000001E-3</v>
      </c>
      <c r="AS672" s="369">
        <v>4.0000000000000001E-3</v>
      </c>
      <c r="AT672" s="369" t="s">
        <v>1421</v>
      </c>
      <c r="AW672" s="198"/>
      <c r="AX672" s="198"/>
      <c r="AY672" s="184"/>
      <c r="AZ672" s="184"/>
      <c r="BA672" s="184"/>
      <c r="BB672" s="184"/>
      <c r="BC672" s="184"/>
      <c r="BD672" s="184"/>
      <c r="BE672" s="184"/>
      <c r="BF672" s="184"/>
      <c r="BG672" s="186"/>
      <c r="BH672" s="186"/>
      <c r="BI672" s="199"/>
      <c r="BJ672" s="199"/>
      <c r="BK672" s="199"/>
      <c r="BL672" s="218"/>
      <c r="BM672" s="186"/>
      <c r="BN672" s="186"/>
      <c r="BO672" s="186"/>
      <c r="BP672" s="186"/>
      <c r="BQ672" s="186"/>
      <c r="BR672" s="186"/>
      <c r="BS672" s="186"/>
      <c r="BT672" s="186"/>
      <c r="BU672" s="186"/>
      <c r="BV672" s="189"/>
      <c r="BW672" s="184"/>
      <c r="BX672"/>
      <c r="BZ672"/>
    </row>
    <row r="673" spans="2:78" ht="18.75">
      <c r="B673" s="363" t="s">
        <v>1223</v>
      </c>
      <c r="C673" s="364">
        <v>29562673000117</v>
      </c>
      <c r="D673" s="365" t="s">
        <v>11</v>
      </c>
      <c r="E673" s="365" t="s">
        <v>620</v>
      </c>
      <c r="F673" s="365" t="s">
        <v>672</v>
      </c>
      <c r="G673" s="366" t="s">
        <v>738</v>
      </c>
      <c r="H673" s="366" t="s">
        <v>34</v>
      </c>
      <c r="I673" s="366" t="s">
        <v>1304</v>
      </c>
      <c r="J673" s="366" t="s">
        <v>608</v>
      </c>
      <c r="K673" s="367" t="s">
        <v>48</v>
      </c>
      <c r="L673" s="368" t="s">
        <v>715</v>
      </c>
      <c r="M673" s="368" t="s">
        <v>1418</v>
      </c>
      <c r="N673" s="367">
        <v>464716</v>
      </c>
      <c r="O673" s="367" t="s">
        <v>1321</v>
      </c>
      <c r="P673" s="371">
        <v>43230</v>
      </c>
      <c r="Q673" s="372">
        <v>3345.95803475</v>
      </c>
      <c r="R673" s="372">
        <v>2821.4898776458754</v>
      </c>
      <c r="S673" s="367">
        <v>0</v>
      </c>
      <c r="T673" s="369">
        <v>9.5606115140051351E-2</v>
      </c>
      <c r="U673" s="369">
        <v>1.0064028362058377</v>
      </c>
      <c r="V673" s="369">
        <v>0.1133821918035649</v>
      </c>
      <c r="W673" s="369">
        <v>1.0099803725222942</v>
      </c>
      <c r="X673" s="369">
        <v>0.14955898574085857</v>
      </c>
      <c r="Y673" s="369">
        <v>1.0140700897941195</v>
      </c>
      <c r="Z673" s="369">
        <v>0.17938549954495486</v>
      </c>
      <c r="AA673" s="369">
        <v>0.96499937059068608</v>
      </c>
      <c r="AB673" s="369">
        <v>1.292199278163873E-3</v>
      </c>
      <c r="AC673" s="373">
        <v>0.86706004085109634</v>
      </c>
      <c r="AD673" s="555">
        <v>0</v>
      </c>
      <c r="AE673" s="370" t="s">
        <v>1819</v>
      </c>
      <c r="AF673" s="370" t="s">
        <v>1816</v>
      </c>
      <c r="AG673" s="374" t="s">
        <v>1444</v>
      </c>
      <c r="AH673" s="374" t="s">
        <v>1802</v>
      </c>
      <c r="AI673" s="374">
        <v>500</v>
      </c>
      <c r="AJ673" s="374">
        <v>100</v>
      </c>
      <c r="AK673" s="374">
        <v>500</v>
      </c>
      <c r="AL673" s="691">
        <v>0</v>
      </c>
      <c r="AM673" s="691">
        <v>0</v>
      </c>
      <c r="AN673" s="369" t="s">
        <v>1803</v>
      </c>
      <c r="AO673" s="367" t="s">
        <v>1324</v>
      </c>
      <c r="AP673" s="370" t="s">
        <v>1804</v>
      </c>
      <c r="AQ673" s="376" t="s">
        <v>684</v>
      </c>
      <c r="AR673" s="369">
        <v>0</v>
      </c>
      <c r="AS673" s="369">
        <v>0</v>
      </c>
      <c r="AT673" s="369" t="s">
        <v>1421</v>
      </c>
      <c r="AW673" s="198"/>
      <c r="AX673" s="198"/>
      <c r="AY673" s="184"/>
      <c r="AZ673" s="184"/>
      <c r="BA673" s="184"/>
      <c r="BB673" s="184"/>
      <c r="BC673" s="184"/>
      <c r="BD673" s="184"/>
      <c r="BE673" s="184"/>
      <c r="BF673" s="184"/>
      <c r="BG673" s="186"/>
      <c r="BH673" s="186"/>
      <c r="BI673" s="199"/>
      <c r="BJ673" s="199"/>
      <c r="BK673" s="199"/>
      <c r="BL673" s="218"/>
      <c r="BM673" s="186"/>
      <c r="BN673" s="186"/>
      <c r="BO673" s="186"/>
      <c r="BP673" s="186"/>
      <c r="BQ673" s="186"/>
      <c r="BR673" s="186"/>
      <c r="BS673" s="186"/>
      <c r="BT673" s="186"/>
      <c r="BU673" s="186"/>
      <c r="BV673" s="189"/>
      <c r="BW673" s="184"/>
      <c r="BX673"/>
      <c r="BZ673"/>
    </row>
    <row r="674" spans="2:78" ht="18.75">
      <c r="B674" s="363" t="s">
        <v>52</v>
      </c>
      <c r="C674" s="364">
        <v>30057258000195</v>
      </c>
      <c r="D674" s="365" t="s">
        <v>13</v>
      </c>
      <c r="E674" s="365" t="s">
        <v>615</v>
      </c>
      <c r="F674" s="365" t="s">
        <v>617</v>
      </c>
      <c r="G674" s="366" t="s">
        <v>34</v>
      </c>
      <c r="H674" s="366" t="s">
        <v>1338</v>
      </c>
      <c r="I674" s="366" t="s">
        <v>34</v>
      </c>
      <c r="J674" s="366" t="s">
        <v>611</v>
      </c>
      <c r="K674" s="367" t="s">
        <v>48</v>
      </c>
      <c r="L674" s="368" t="s">
        <v>1421</v>
      </c>
      <c r="M674" s="368" t="s">
        <v>1418</v>
      </c>
      <c r="N674" s="367">
        <v>465119</v>
      </c>
      <c r="O674" s="367" t="s">
        <v>1324</v>
      </c>
      <c r="P674" s="371">
        <v>43205</v>
      </c>
      <c r="Q674" s="372">
        <v>958.90867190999995</v>
      </c>
      <c r="R674" s="372">
        <v>1040.0212737943648</v>
      </c>
      <c r="S674" s="367">
        <v>1</v>
      </c>
      <c r="T674" s="369">
        <v>0.15354241443998906</v>
      </c>
      <c r="U674" s="369">
        <v>1.6162723602348661</v>
      </c>
      <c r="V674" s="369">
        <v>0.10884133341149305</v>
      </c>
      <c r="W674" s="369">
        <v>0.96953153503341161</v>
      </c>
      <c r="X674" s="369">
        <v>0.34689581044053996</v>
      </c>
      <c r="Y674" s="369">
        <v>2.3520931483994345</v>
      </c>
      <c r="Z674" s="369">
        <v>0.48775159479040542</v>
      </c>
      <c r="AA674" s="369">
        <v>2.6238463151777212</v>
      </c>
      <c r="AB674" s="369">
        <v>9.2531468657958291E-2</v>
      </c>
      <c r="AC674" s="373">
        <v>-3.6965197708068061E-2</v>
      </c>
      <c r="AD674" s="555">
        <v>41373649000135</v>
      </c>
      <c r="AE674" s="370" t="s">
        <v>1988</v>
      </c>
      <c r="AF674" s="370" t="s">
        <v>1816</v>
      </c>
      <c r="AG674" s="374" t="s">
        <v>1444</v>
      </c>
      <c r="AH674" s="374" t="s">
        <v>1802</v>
      </c>
      <c r="AI674" s="374">
        <v>5000</v>
      </c>
      <c r="AJ674" s="374">
        <v>2000</v>
      </c>
      <c r="AK674" s="374">
        <v>3000</v>
      </c>
      <c r="AL674" s="691">
        <v>1.4</v>
      </c>
      <c r="AM674" s="691">
        <v>20</v>
      </c>
      <c r="AN674" s="369" t="s">
        <v>1803</v>
      </c>
      <c r="AO674" s="367" t="s">
        <v>1324</v>
      </c>
      <c r="AP674" s="370" t="s">
        <v>1818</v>
      </c>
      <c r="AQ674" s="376" t="s">
        <v>668</v>
      </c>
      <c r="AR674" s="369">
        <v>3.3333333333333301E-3</v>
      </c>
      <c r="AS674" s="369">
        <v>3.3333333333333301E-3</v>
      </c>
      <c r="AT674" s="369" t="s">
        <v>1421</v>
      </c>
      <c r="AW674"/>
      <c r="AX674" s="198"/>
      <c r="AY674" s="184"/>
      <c r="AZ674" s="184"/>
      <c r="BA674" s="184"/>
      <c r="BB674" s="186"/>
      <c r="BC674" s="184"/>
      <c r="BD674" s="184"/>
      <c r="BE674" s="184"/>
      <c r="BF674" s="184"/>
      <c r="BG674" s="186"/>
      <c r="BH674" s="186"/>
      <c r="BI674" s="199"/>
      <c r="BJ674" s="199"/>
      <c r="BK674" s="199"/>
      <c r="BL674" s="186"/>
      <c r="BM674" s="186"/>
      <c r="BN674" s="186"/>
      <c r="BO674" s="186"/>
      <c r="BP674" s="186"/>
      <c r="BQ674" s="186"/>
      <c r="BR674" s="186"/>
      <c r="BS674" s="186"/>
      <c r="BT674" s="187"/>
      <c r="BU674" s="188"/>
      <c r="BV674" s="189"/>
      <c r="BW674" s="185"/>
      <c r="BX674"/>
      <c r="BZ674"/>
    </row>
    <row r="675" spans="2:78" ht="18.75">
      <c r="B675" s="363" t="s">
        <v>1020</v>
      </c>
      <c r="C675" s="364">
        <v>29587389000103</v>
      </c>
      <c r="D675" s="365" t="s">
        <v>11</v>
      </c>
      <c r="E675" s="365" t="s">
        <v>661</v>
      </c>
      <c r="F675" s="365" t="s">
        <v>1421</v>
      </c>
      <c r="G675" s="366" t="s">
        <v>1421</v>
      </c>
      <c r="H675" s="366" t="s">
        <v>34</v>
      </c>
      <c r="I675" s="366" t="s">
        <v>34</v>
      </c>
      <c r="J675" s="366" t="s">
        <v>611</v>
      </c>
      <c r="K675" s="367" t="s">
        <v>48</v>
      </c>
      <c r="L675" s="368" t="s">
        <v>1421</v>
      </c>
      <c r="M675" s="368" t="s">
        <v>34</v>
      </c>
      <c r="N675" s="367">
        <v>465429</v>
      </c>
      <c r="O675" s="367" t="s">
        <v>1321</v>
      </c>
      <c r="P675" s="371">
        <v>43236</v>
      </c>
      <c r="Q675" s="372">
        <v>15.136475129999999</v>
      </c>
      <c r="R675" s="372">
        <v>25.141285915000008</v>
      </c>
      <c r="S675" s="367">
        <v>4</v>
      </c>
      <c r="T675" s="369">
        <v>-4.3820339109384321E-2</v>
      </c>
      <c r="U675" s="369">
        <v>-0.46127712122371556</v>
      </c>
      <c r="V675" s="369">
        <v>-3.0955454600254839E-2</v>
      </c>
      <c r="W675" s="369">
        <v>-0.27574349261944109</v>
      </c>
      <c r="X675" s="369">
        <v>2.4375157147391802E-2</v>
      </c>
      <c r="Y675" s="369">
        <v>0.1652733714043137</v>
      </c>
      <c r="Z675" s="369">
        <v>5.8584142309556109E-2</v>
      </c>
      <c r="AA675" s="369">
        <v>0.31515178539360827</v>
      </c>
      <c r="AB675" s="369">
        <v>4.309600986134194E-2</v>
      </c>
      <c r="AC675" s="373">
        <v>-3.3232132744005192</v>
      </c>
      <c r="AD675" s="555">
        <v>29574911000104</v>
      </c>
      <c r="AE675" s="370" t="s">
        <v>1968</v>
      </c>
      <c r="AF675" s="370" t="s">
        <v>1795</v>
      </c>
      <c r="AG675" s="374" t="s">
        <v>1445</v>
      </c>
      <c r="AH675" s="374" t="s">
        <v>1796</v>
      </c>
      <c r="AI675" s="374">
        <v>10000</v>
      </c>
      <c r="AJ675" s="374">
        <v>1000</v>
      </c>
      <c r="AK675" s="374">
        <v>1000</v>
      </c>
      <c r="AL675" s="691">
        <v>0.9</v>
      </c>
      <c r="AM675" s="691">
        <v>0</v>
      </c>
      <c r="AN675" s="369" t="s">
        <v>1798</v>
      </c>
      <c r="AO675" s="367" t="s">
        <v>1324</v>
      </c>
      <c r="AP675" s="370" t="s">
        <v>1818</v>
      </c>
      <c r="AQ675" s="376" t="s">
        <v>679</v>
      </c>
      <c r="AR675" s="369">
        <v>4.7999999999999996E-3</v>
      </c>
      <c r="AS675" s="369">
        <v>4.7999999999999996E-3</v>
      </c>
      <c r="AT675" s="369" t="s">
        <v>1421</v>
      </c>
      <c r="AW675" s="198"/>
      <c r="AX675" s="198"/>
      <c r="AY675" s="184"/>
      <c r="AZ675" s="184"/>
      <c r="BA675" s="184"/>
      <c r="BB675" s="186"/>
      <c r="BC675" s="184"/>
      <c r="BD675" s="184"/>
      <c r="BE675" s="184"/>
      <c r="BF675" s="184"/>
      <c r="BG675" s="186"/>
      <c r="BH675" s="186"/>
      <c r="BI675" s="199"/>
      <c r="BJ675" s="199"/>
      <c r="BK675" s="199"/>
      <c r="BL675" s="218"/>
      <c r="BM675" s="186"/>
      <c r="BN675" s="186"/>
      <c r="BO675" s="186"/>
      <c r="BP675" s="186"/>
      <c r="BQ675" s="186"/>
      <c r="BR675" s="186"/>
      <c r="BS675" s="186"/>
      <c r="BT675" s="187"/>
      <c r="BU675" s="188"/>
      <c r="BV675" s="189"/>
      <c r="BW675" s="185"/>
      <c r="BX675"/>
      <c r="BZ675"/>
    </row>
    <row r="676" spans="2:78" ht="18.75">
      <c r="B676" s="363" t="s">
        <v>721</v>
      </c>
      <c r="C676" s="364">
        <v>29177012000178</v>
      </c>
      <c r="D676" s="365" t="s">
        <v>13</v>
      </c>
      <c r="E676" s="365" t="s">
        <v>615</v>
      </c>
      <c r="F676" s="365" t="s">
        <v>619</v>
      </c>
      <c r="G676" s="366" t="s">
        <v>34</v>
      </c>
      <c r="H676" s="366" t="s">
        <v>1337</v>
      </c>
      <c r="I676" s="366" t="s">
        <v>34</v>
      </c>
      <c r="J676" s="366" t="s">
        <v>611</v>
      </c>
      <c r="K676" s="367" t="s">
        <v>48</v>
      </c>
      <c r="L676" s="368" t="s">
        <v>1421</v>
      </c>
      <c r="M676" s="368" t="s">
        <v>34</v>
      </c>
      <c r="N676" s="367">
        <v>465488</v>
      </c>
      <c r="O676" s="367" t="s">
        <v>1321</v>
      </c>
      <c r="P676" s="371">
        <v>43237</v>
      </c>
      <c r="Q676" s="372">
        <v>289.85649431000002</v>
      </c>
      <c r="R676" s="372">
        <v>168.51380937031749</v>
      </c>
      <c r="S676" s="367">
        <v>1</v>
      </c>
      <c r="T676" s="369">
        <v>0.22651241658834187</v>
      </c>
      <c r="U676" s="369">
        <v>2.3843949537789269</v>
      </c>
      <c r="V676" s="369">
        <v>0.27015573076334709</v>
      </c>
      <c r="W676" s="369">
        <v>2.40648007641372</v>
      </c>
      <c r="X676" s="369">
        <v>0.36080421320056821</v>
      </c>
      <c r="Y676" s="369">
        <v>2.4463977143597364</v>
      </c>
      <c r="Z676" s="369">
        <v>0.40879045969365868</v>
      </c>
      <c r="AA676" s="369">
        <v>2.1990770564428965</v>
      </c>
      <c r="AB676" s="369">
        <v>4.1534314426713737E-2</v>
      </c>
      <c r="AC676" s="373">
        <v>3.8015302647475897</v>
      </c>
      <c r="AD676" s="555">
        <v>23565803000199</v>
      </c>
      <c r="AE676" s="370" t="s">
        <v>1872</v>
      </c>
      <c r="AF676" s="370" t="s">
        <v>1816</v>
      </c>
      <c r="AG676" s="374" t="s">
        <v>1444</v>
      </c>
      <c r="AH676" s="374" t="s">
        <v>1802</v>
      </c>
      <c r="AI676" s="374">
        <v>10000</v>
      </c>
      <c r="AJ676" s="374">
        <v>10000</v>
      </c>
      <c r="AK676" s="374">
        <v>10000</v>
      </c>
      <c r="AL676" s="691">
        <v>0</v>
      </c>
      <c r="AM676" s="691">
        <v>0</v>
      </c>
      <c r="AN676" s="369" t="s">
        <v>1798</v>
      </c>
      <c r="AO676" s="367" t="s">
        <v>1324</v>
      </c>
      <c r="AP676" s="370" t="s">
        <v>1818</v>
      </c>
      <c r="AQ676" s="376" t="s">
        <v>664</v>
      </c>
      <c r="AR676" s="369">
        <v>3.8E-3</v>
      </c>
      <c r="AS676" s="369">
        <v>3.8E-3</v>
      </c>
      <c r="AT676" s="369" t="s">
        <v>1421</v>
      </c>
      <c r="AW676"/>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c r="BX676"/>
      <c r="BZ676"/>
    </row>
    <row r="677" spans="2:78" ht="18.75">
      <c r="B677" s="363" t="s">
        <v>256</v>
      </c>
      <c r="C677" s="364">
        <v>29726133000121</v>
      </c>
      <c r="D677" s="365" t="s">
        <v>13</v>
      </c>
      <c r="E677" s="365" t="s">
        <v>615</v>
      </c>
      <c r="F677" s="365" t="s">
        <v>619</v>
      </c>
      <c r="G677" s="366" t="s">
        <v>34</v>
      </c>
      <c r="H677" s="366" t="s">
        <v>865</v>
      </c>
      <c r="I677" s="366" t="s">
        <v>34</v>
      </c>
      <c r="J677" s="366" t="s">
        <v>611</v>
      </c>
      <c r="K677" s="367" t="s">
        <v>48</v>
      </c>
      <c r="L677" s="368" t="s">
        <v>715</v>
      </c>
      <c r="M677" s="368" t="s">
        <v>34</v>
      </c>
      <c r="N677" s="367">
        <v>465501</v>
      </c>
      <c r="O677" s="367" t="s">
        <v>1321</v>
      </c>
      <c r="P677" s="371">
        <v>43238</v>
      </c>
      <c r="Q677" s="372">
        <v>2656213000</v>
      </c>
      <c r="R677" s="372">
        <v>47314742.569804013</v>
      </c>
      <c r="S677" s="367">
        <v>1</v>
      </c>
      <c r="T677" s="369">
        <v>0.19334977020063349</v>
      </c>
      <c r="U677" s="369">
        <v>2.0353065996313839</v>
      </c>
      <c r="V677" s="369">
        <v>0.21438637792354753</v>
      </c>
      <c r="W677" s="369">
        <v>1.9097005481607034</v>
      </c>
      <c r="X677" s="369">
        <v>0.45878819913567326</v>
      </c>
      <c r="Y677" s="369">
        <v>3.1107685572308141</v>
      </c>
      <c r="Z677" s="369">
        <v>0.62571620572406461</v>
      </c>
      <c r="AA677" s="369">
        <v>3.3660231525056767</v>
      </c>
      <c r="AB677" s="369">
        <v>4.9601786391442679E-2</v>
      </c>
      <c r="AC677" s="373">
        <v>2.0588895664554885</v>
      </c>
      <c r="AD677" s="555">
        <v>29726117000139</v>
      </c>
      <c r="AE677" s="370" t="s">
        <v>2043</v>
      </c>
      <c r="AF677" s="370" t="s">
        <v>1841</v>
      </c>
      <c r="AG677" s="374" t="s">
        <v>719</v>
      </c>
      <c r="AH677" s="374" t="s">
        <v>1802</v>
      </c>
      <c r="AI677" s="374">
        <v>50000</v>
      </c>
      <c r="AJ677" s="374">
        <v>10000</v>
      </c>
      <c r="AK677" s="374">
        <v>20000</v>
      </c>
      <c r="AL677" s="691">
        <v>2.2000000000000002</v>
      </c>
      <c r="AM677" s="691">
        <v>20</v>
      </c>
      <c r="AN677" s="369" t="s">
        <v>1803</v>
      </c>
      <c r="AO677" s="367" t="s">
        <v>1324</v>
      </c>
      <c r="AP677" s="370" t="s">
        <v>1818</v>
      </c>
      <c r="AQ677" s="376" t="s">
        <v>664</v>
      </c>
      <c r="AR677" s="369">
        <v>4.0000000000000001E-3</v>
      </c>
      <c r="AS677" s="369">
        <v>4.0000000000000001E-3</v>
      </c>
      <c r="AT677" s="369" t="s">
        <v>1421</v>
      </c>
      <c r="AW677"/>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c r="BX677"/>
      <c r="BZ677"/>
    </row>
    <row r="678" spans="2:78" ht="18.75">
      <c r="B678" s="363" t="s">
        <v>377</v>
      </c>
      <c r="C678" s="364">
        <v>29722466000182</v>
      </c>
      <c r="D678" s="365" t="s">
        <v>14</v>
      </c>
      <c r="E678" s="365" t="s">
        <v>607</v>
      </c>
      <c r="F678" s="365" t="s">
        <v>1421</v>
      </c>
      <c r="G678" s="366" t="s">
        <v>1421</v>
      </c>
      <c r="H678" s="366" t="s">
        <v>34</v>
      </c>
      <c r="I678" s="366" t="s">
        <v>34</v>
      </c>
      <c r="J678" s="366" t="s">
        <v>608</v>
      </c>
      <c r="K678" s="367" t="s">
        <v>48</v>
      </c>
      <c r="L678" s="368" t="s">
        <v>1421</v>
      </c>
      <c r="M678" s="368" t="s">
        <v>34</v>
      </c>
      <c r="N678" s="367">
        <v>466352</v>
      </c>
      <c r="O678" s="367" t="s">
        <v>1321</v>
      </c>
      <c r="P678" s="371">
        <v>43180</v>
      </c>
      <c r="Q678" s="372">
        <v>14.70986078</v>
      </c>
      <c r="R678" s="372">
        <v>13.712435687420625</v>
      </c>
      <c r="S678" s="367">
        <v>2</v>
      </c>
      <c r="T678" s="369">
        <v>0.16440340811069865</v>
      </c>
      <c r="U678" s="369">
        <v>1.7306011855218666</v>
      </c>
      <c r="V678" s="369">
        <v>4.6863960435524987E-2</v>
      </c>
      <c r="W678" s="369">
        <v>0.41745250700871889</v>
      </c>
      <c r="X678" s="369">
        <v>0.19370321451920414</v>
      </c>
      <c r="Y678" s="369">
        <v>1.3133857198072443</v>
      </c>
      <c r="Z678" s="369">
        <v>2.7149018645228118E-2</v>
      </c>
      <c r="AA678" s="369">
        <v>0.14604740054942064</v>
      </c>
      <c r="AB678" s="369">
        <v>0.20389802247594244</v>
      </c>
      <c r="AC678" s="373">
        <v>-0.32073786795476922</v>
      </c>
      <c r="AD678" s="555">
        <v>0</v>
      </c>
      <c r="AE678" s="370" t="s">
        <v>1903</v>
      </c>
      <c r="AF678" s="370" t="s">
        <v>1841</v>
      </c>
      <c r="AG678" s="374" t="s">
        <v>719</v>
      </c>
      <c r="AH678" s="374" t="s">
        <v>1802</v>
      </c>
      <c r="AI678" s="374">
        <v>1000</v>
      </c>
      <c r="AJ678" s="374">
        <v>1000</v>
      </c>
      <c r="AK678" s="374">
        <v>1000</v>
      </c>
      <c r="AL678" s="691">
        <v>2.5</v>
      </c>
      <c r="AM678" s="691">
        <v>20</v>
      </c>
      <c r="AN678" s="369" t="s">
        <v>666</v>
      </c>
      <c r="AO678" s="367" t="s">
        <v>1324</v>
      </c>
      <c r="AP678" s="370" t="s">
        <v>1799</v>
      </c>
      <c r="AQ678" s="376" t="s">
        <v>670</v>
      </c>
      <c r="AR678" s="369">
        <v>3.8999999999999998E-3</v>
      </c>
      <c r="AS678" s="369">
        <v>3.8999999999999998E-3</v>
      </c>
      <c r="AT678" s="369" t="s">
        <v>1421</v>
      </c>
      <c r="AW678"/>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c r="BX678"/>
      <c r="BZ678"/>
    </row>
    <row r="679" spans="2:78" ht="18.75">
      <c r="B679" s="363" t="s">
        <v>1151</v>
      </c>
      <c r="C679" s="364">
        <v>29178368000126</v>
      </c>
      <c r="D679" s="365" t="s">
        <v>11</v>
      </c>
      <c r="E679" s="365" t="s">
        <v>661</v>
      </c>
      <c r="F679" s="365" t="s">
        <v>1421</v>
      </c>
      <c r="G679" s="366" t="s">
        <v>1421</v>
      </c>
      <c r="H679" s="366" t="s">
        <v>34</v>
      </c>
      <c r="I679" s="366" t="s">
        <v>34</v>
      </c>
      <c r="J679" s="366" t="s">
        <v>611</v>
      </c>
      <c r="K679" s="367" t="s">
        <v>48</v>
      </c>
      <c r="L679" s="368" t="s">
        <v>1421</v>
      </c>
      <c r="M679" s="368" t="s">
        <v>34</v>
      </c>
      <c r="N679" s="367">
        <v>466743</v>
      </c>
      <c r="O679" s="367" t="s">
        <v>1321</v>
      </c>
      <c r="P679" s="371">
        <v>43252</v>
      </c>
      <c r="Q679" s="372">
        <v>21.54800943</v>
      </c>
      <c r="R679" s="372">
        <v>39.53577452226191</v>
      </c>
      <c r="S679" s="367">
        <v>3</v>
      </c>
      <c r="T679" s="369">
        <v>-0.12872635470744809</v>
      </c>
      <c r="U679" s="369">
        <v>-1.355044792712669</v>
      </c>
      <c r="V679" s="369">
        <v>-0.11681806363991243</v>
      </c>
      <c r="W679" s="369">
        <v>-1.0405862645236168</v>
      </c>
      <c r="X679" s="369">
        <v>-9.6193221343419455E-2</v>
      </c>
      <c r="Y679" s="369">
        <v>-0.65222873852813135</v>
      </c>
      <c r="Z679" s="369">
        <v>-1.5056127829414678E-2</v>
      </c>
      <c r="AA679" s="369">
        <v>-8.0994026360960147E-2</v>
      </c>
      <c r="AB679" s="369">
        <v>8.537978302256917E-2</v>
      </c>
      <c r="AC679" s="373">
        <v>-2.6830689066521773</v>
      </c>
      <c r="AD679" s="555">
        <v>29599922000149</v>
      </c>
      <c r="AE679" s="370" t="s">
        <v>1819</v>
      </c>
      <c r="AF679" s="370" t="s">
        <v>1816</v>
      </c>
      <c r="AG679" s="374" t="s">
        <v>1444</v>
      </c>
      <c r="AH679" s="374" t="s">
        <v>1796</v>
      </c>
      <c r="AI679" s="374">
        <v>5000</v>
      </c>
      <c r="AJ679" s="374">
        <v>5000</v>
      </c>
      <c r="AK679" s="374">
        <v>5000</v>
      </c>
      <c r="AL679" s="691">
        <v>0.9</v>
      </c>
      <c r="AM679" s="691">
        <v>0</v>
      </c>
      <c r="AN679" s="369" t="s">
        <v>1798</v>
      </c>
      <c r="AO679" s="367" t="s">
        <v>1324</v>
      </c>
      <c r="AP679" s="370" t="s">
        <v>1818</v>
      </c>
      <c r="AQ679" s="376" t="s">
        <v>679</v>
      </c>
      <c r="AR679" s="369">
        <v>5.3328000000000004E-3</v>
      </c>
      <c r="AS679" s="369">
        <v>5.3328000000000004E-3</v>
      </c>
      <c r="AT679" s="369" t="s">
        <v>1421</v>
      </c>
      <c r="AW679"/>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c r="BX679"/>
      <c r="BZ679"/>
    </row>
    <row r="680" spans="2:78" ht="18.75">
      <c r="B680" s="363" t="s">
        <v>44</v>
      </c>
      <c r="C680" s="364">
        <v>30317454000151</v>
      </c>
      <c r="D680" s="365" t="s">
        <v>14</v>
      </c>
      <c r="E680" s="365" t="s">
        <v>614</v>
      </c>
      <c r="F680" s="365" t="s">
        <v>1317</v>
      </c>
      <c r="G680" s="366" t="s">
        <v>1421</v>
      </c>
      <c r="H680" s="366" t="s">
        <v>865</v>
      </c>
      <c r="I680" s="366" t="s">
        <v>34</v>
      </c>
      <c r="J680" s="366" t="s">
        <v>608</v>
      </c>
      <c r="K680" s="367" t="s">
        <v>48</v>
      </c>
      <c r="L680" s="368" t="s">
        <v>1339</v>
      </c>
      <c r="M680" s="368" t="s">
        <v>34</v>
      </c>
      <c r="N680" s="367">
        <v>466999</v>
      </c>
      <c r="O680" s="367" t="s">
        <v>1321</v>
      </c>
      <c r="P680" s="371">
        <v>43252</v>
      </c>
      <c r="Q680" s="372">
        <v>888.38853813000003</v>
      </c>
      <c r="R680" s="372">
        <v>1175.2908009026985</v>
      </c>
      <c r="S680" s="367">
        <v>2</v>
      </c>
      <c r="T680" s="369">
        <v>4.9148668104212589E-2</v>
      </c>
      <c r="U680" s="369">
        <v>0.51736605868109098</v>
      </c>
      <c r="V680" s="369">
        <v>-2.0612502512031172E-2</v>
      </c>
      <c r="W680" s="369">
        <v>-0.18361104715443871</v>
      </c>
      <c r="X680" s="369">
        <v>4.3123936594632761E-2</v>
      </c>
      <c r="Y680" s="369">
        <v>0.29239763855157119</v>
      </c>
      <c r="Z680" s="369">
        <v>0.27574927935156213</v>
      </c>
      <c r="AA680" s="369">
        <v>1.4833856788319022</v>
      </c>
      <c r="AB680" s="369">
        <v>0.11739350627782343</v>
      </c>
      <c r="AC680" s="373">
        <v>-1.1318707837401443</v>
      </c>
      <c r="AD680" s="555">
        <v>30317436000170</v>
      </c>
      <c r="AE680" s="370" t="s">
        <v>2044</v>
      </c>
      <c r="AF680" s="370" t="s">
        <v>1795</v>
      </c>
      <c r="AG680" s="374" t="s">
        <v>1445</v>
      </c>
      <c r="AH680" s="374" t="s">
        <v>1802</v>
      </c>
      <c r="AI680" s="374">
        <v>500</v>
      </c>
      <c r="AJ680" s="374">
        <v>100</v>
      </c>
      <c r="AK680" s="374">
        <v>100</v>
      </c>
      <c r="AL680" s="691">
        <v>1.85</v>
      </c>
      <c r="AM680" s="691">
        <v>20</v>
      </c>
      <c r="AN680" s="369" t="s">
        <v>1797</v>
      </c>
      <c r="AO680" s="367" t="s">
        <v>1324</v>
      </c>
      <c r="AP680" s="370" t="s">
        <v>1818</v>
      </c>
      <c r="AQ680" s="376" t="s">
        <v>668</v>
      </c>
      <c r="AR680" s="369">
        <v>4.6249999999999998E-3</v>
      </c>
      <c r="AS680" s="369">
        <v>4.6249999999999998E-3</v>
      </c>
      <c r="AT680" s="369" t="s">
        <v>1421</v>
      </c>
      <c r="AW680"/>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c r="BX680"/>
      <c r="BZ680"/>
    </row>
    <row r="681" spans="2:78" ht="18.75">
      <c r="B681" s="363" t="s">
        <v>1238</v>
      </c>
      <c r="C681" s="364"/>
      <c r="D681" s="365" t="s">
        <v>13</v>
      </c>
      <c r="E681" s="365" t="s">
        <v>615</v>
      </c>
      <c r="F681" s="365" t="s">
        <v>619</v>
      </c>
      <c r="G681" s="366" t="s">
        <v>34</v>
      </c>
      <c r="H681" s="366" t="s">
        <v>1338</v>
      </c>
      <c r="I681" s="366" t="s">
        <v>34</v>
      </c>
      <c r="J681" s="366" t="s">
        <v>1421</v>
      </c>
      <c r="L681" s="368" t="s">
        <v>1421</v>
      </c>
      <c r="M681" s="368" t="s">
        <v>1418</v>
      </c>
      <c r="N681" s="367">
        <v>467006</v>
      </c>
      <c r="O681" s="367" t="s">
        <v>1321</v>
      </c>
      <c r="P681" s="371"/>
      <c r="S681" s="367"/>
      <c r="U681" s="369"/>
      <c r="W681" s="369"/>
      <c r="Y681" s="369"/>
      <c r="AA681" s="369"/>
      <c r="AD681" s="555">
        <v>0</v>
      </c>
      <c r="AE681" s="370"/>
      <c r="AF681" s="370"/>
      <c r="AG681" s="374" t="s">
        <v>736</v>
      </c>
      <c r="AH681" s="374"/>
      <c r="AI681" s="374">
        <v>100</v>
      </c>
      <c r="AJ681" s="374">
        <v>100</v>
      </c>
      <c r="AK681" s="374">
        <v>0</v>
      </c>
      <c r="AN681" s="369"/>
      <c r="AO681" s="367" t="s">
        <v>1324</v>
      </c>
      <c r="AP681" s="370"/>
      <c r="AR681" s="369">
        <v>2.2666666666666699E-3</v>
      </c>
      <c r="AS681" s="369">
        <v>2.2666666666666699E-3</v>
      </c>
      <c r="AT681" s="369" t="s">
        <v>1421</v>
      </c>
      <c r="AW681"/>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c r="BX681"/>
      <c r="BZ681"/>
    </row>
    <row r="682" spans="2:78" ht="18.75">
      <c r="B682" s="363" t="s">
        <v>1677</v>
      </c>
      <c r="C682" s="364">
        <v>25079446000184</v>
      </c>
      <c r="D682" s="365" t="s">
        <v>14</v>
      </c>
      <c r="E682" s="365" t="s">
        <v>614</v>
      </c>
      <c r="F682" s="365" t="s">
        <v>1421</v>
      </c>
      <c r="G682" s="366" t="s">
        <v>1421</v>
      </c>
      <c r="H682" s="366" t="s">
        <v>865</v>
      </c>
      <c r="I682" s="366" t="s">
        <v>34</v>
      </c>
      <c r="J682" s="366" t="s">
        <v>608</v>
      </c>
      <c r="K682" s="367" t="s">
        <v>48</v>
      </c>
      <c r="L682" s="368" t="s">
        <v>1421</v>
      </c>
      <c r="M682" s="368" t="s">
        <v>1421</v>
      </c>
      <c r="N682" s="367">
        <v>467014</v>
      </c>
      <c r="O682" s="367" t="s">
        <v>1324</v>
      </c>
      <c r="P682" s="371">
        <v>43240</v>
      </c>
      <c r="Q682" s="372">
        <v>16.718836</v>
      </c>
      <c r="R682" s="372">
        <v>24.323327992063486</v>
      </c>
      <c r="S682" s="367">
        <v>2</v>
      </c>
      <c r="T682" s="369">
        <v>0.13268863404037123</v>
      </c>
      <c r="U682" s="369">
        <v>1.3967539360310877</v>
      </c>
      <c r="V682" s="369">
        <v>-2.9228786874535895E-2</v>
      </c>
      <c r="W682" s="369">
        <v>-0.26036276584829915</v>
      </c>
      <c r="X682" s="369">
        <v>3.4996663083259216E-2</v>
      </c>
      <c r="Y682" s="369">
        <v>0.23729145460258244</v>
      </c>
      <c r="Z682" s="369">
        <v>0.11031871184008057</v>
      </c>
      <c r="AA682" s="369">
        <v>0.59345648204622181</v>
      </c>
      <c r="AB682" s="369">
        <v>0.17260726983973484</v>
      </c>
      <c r="AC682" s="373">
        <v>-0.81972540583349529</v>
      </c>
      <c r="AD682" s="555">
        <v>29054790000170</v>
      </c>
      <c r="AE682" s="370" t="s">
        <v>1889</v>
      </c>
      <c r="AF682" s="370" t="s">
        <v>1890</v>
      </c>
      <c r="AG682" s="374" t="s">
        <v>1448</v>
      </c>
      <c r="AH682" s="374" t="s">
        <v>1796</v>
      </c>
      <c r="AI682" s="374">
        <v>1000</v>
      </c>
      <c r="AJ682" s="374">
        <v>1000</v>
      </c>
      <c r="AK682" s="374">
        <v>1000</v>
      </c>
      <c r="AL682" s="691">
        <v>4</v>
      </c>
      <c r="AM682" s="691">
        <v>20</v>
      </c>
      <c r="AN682" s="369" t="s">
        <v>1803</v>
      </c>
      <c r="AO682" s="367" t="s">
        <v>1324</v>
      </c>
      <c r="AP682" s="370" t="s">
        <v>1818</v>
      </c>
      <c r="AQ682" s="376" t="s">
        <v>1798</v>
      </c>
      <c r="AR682" s="369">
        <v>0</v>
      </c>
      <c r="AS682" s="369">
        <v>0</v>
      </c>
      <c r="AT682" s="369" t="s">
        <v>1421</v>
      </c>
      <c r="AW68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c r="BX682"/>
      <c r="BZ682"/>
    </row>
    <row r="683" spans="2:78" ht="18.75">
      <c r="B683" s="363" t="s">
        <v>1034</v>
      </c>
      <c r="C683" s="364">
        <v>27945264000174</v>
      </c>
      <c r="D683" s="365" t="s">
        <v>11</v>
      </c>
      <c r="E683" s="365" t="s">
        <v>620</v>
      </c>
      <c r="F683" s="365" t="s">
        <v>663</v>
      </c>
      <c r="G683" s="366" t="s">
        <v>738</v>
      </c>
      <c r="H683" s="366" t="s">
        <v>34</v>
      </c>
      <c r="I683" s="366" t="s">
        <v>1421</v>
      </c>
      <c r="J683" s="366" t="s">
        <v>608</v>
      </c>
      <c r="K683" s="367" t="s">
        <v>48</v>
      </c>
      <c r="L683" s="368" t="s">
        <v>1421</v>
      </c>
      <c r="M683" s="368" t="s">
        <v>34</v>
      </c>
      <c r="N683" s="367">
        <v>467286</v>
      </c>
      <c r="O683" s="367" t="s">
        <v>1321</v>
      </c>
      <c r="P683" s="371">
        <v>43129</v>
      </c>
      <c r="Q683" s="372">
        <v>3866.8357528000001</v>
      </c>
      <c r="R683" s="372">
        <v>4161.3729002929776</v>
      </c>
      <c r="S683" s="367">
        <v>1</v>
      </c>
      <c r="T683" s="369">
        <v>0.10361243599609038</v>
      </c>
      <c r="U683" s="369">
        <v>1.0906817968694758</v>
      </c>
      <c r="V683" s="369">
        <v>0.11647365765369577</v>
      </c>
      <c r="W683" s="369">
        <v>1.037518381633677</v>
      </c>
      <c r="X683" s="369">
        <v>0.15829195640941252</v>
      </c>
      <c r="Y683" s="369">
        <v>1.0732831441362667</v>
      </c>
      <c r="Z683" s="369">
        <v>0.1820907895846553</v>
      </c>
      <c r="AA683" s="369">
        <v>0.97955240409784505</v>
      </c>
      <c r="AB683" s="369">
        <v>8.3363622248039827E-3</v>
      </c>
      <c r="AC683" s="373">
        <v>0.50524198630805428</v>
      </c>
      <c r="AD683" s="555">
        <v>0</v>
      </c>
      <c r="AE683" s="370" t="s">
        <v>1996</v>
      </c>
      <c r="AF683" s="370" t="s">
        <v>1839</v>
      </c>
      <c r="AG683" s="374" t="s">
        <v>59</v>
      </c>
      <c r="AH683" s="374" t="s">
        <v>1802</v>
      </c>
      <c r="AI683" s="374">
        <v>1</v>
      </c>
      <c r="AJ683" s="374">
        <v>1</v>
      </c>
      <c r="AK683" s="374">
        <v>1</v>
      </c>
      <c r="AL683" s="691">
        <v>0.9</v>
      </c>
      <c r="AM683" s="691">
        <v>20</v>
      </c>
      <c r="AN683" s="369" t="s">
        <v>1803</v>
      </c>
      <c r="AO683" s="367" t="s">
        <v>1324</v>
      </c>
      <c r="AP683" s="370" t="s">
        <v>1804</v>
      </c>
      <c r="AQ683" s="376" t="s">
        <v>11</v>
      </c>
      <c r="AR683" s="369">
        <v>1.92586666666667E-3</v>
      </c>
      <c r="AS683" s="369">
        <v>1.92586666666667E-3</v>
      </c>
      <c r="AT683" s="369" t="s">
        <v>1421</v>
      </c>
      <c r="AW683"/>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c r="BX683"/>
      <c r="BZ683"/>
    </row>
    <row r="684" spans="2:78" ht="18.75">
      <c r="B684" s="363" t="s">
        <v>495</v>
      </c>
      <c r="C684" s="364">
        <v>29853005000149</v>
      </c>
      <c r="D684" s="365" t="s">
        <v>11</v>
      </c>
      <c r="E684" s="365" t="s">
        <v>661</v>
      </c>
      <c r="F684" s="365" t="s">
        <v>1421</v>
      </c>
      <c r="G684" s="366" t="s">
        <v>738</v>
      </c>
      <c r="H684" s="366" t="s">
        <v>34</v>
      </c>
      <c r="I684" s="366" t="s">
        <v>34</v>
      </c>
      <c r="J684" s="366" t="s">
        <v>611</v>
      </c>
      <c r="K684" s="367" t="s">
        <v>48</v>
      </c>
      <c r="L684" s="368" t="s">
        <v>1421</v>
      </c>
      <c r="M684" s="368" t="s">
        <v>34</v>
      </c>
      <c r="N684" s="367">
        <v>468584</v>
      </c>
      <c r="O684" s="367" t="s">
        <v>1321</v>
      </c>
      <c r="P684" s="371">
        <v>43238</v>
      </c>
      <c r="Q684" s="372">
        <v>266.53279594999998</v>
      </c>
      <c r="R684" s="372">
        <v>470.44164392734086</v>
      </c>
      <c r="S684" s="367">
        <v>3</v>
      </c>
      <c r="T684" s="369">
        <v>-4.2906850972300736E-2</v>
      </c>
      <c r="U684" s="369">
        <v>-0.45166123995237023</v>
      </c>
      <c r="V684" s="369">
        <v>-2.966757380810281E-2</v>
      </c>
      <c r="W684" s="369">
        <v>-0.26427137074976031</v>
      </c>
      <c r="X684" s="369">
        <v>5.4438225049935784E-2</v>
      </c>
      <c r="Y684" s="369">
        <v>0.36911306593288445</v>
      </c>
      <c r="Z684" s="369">
        <v>7.6462424485574054E-2</v>
      </c>
      <c r="AA684" s="369">
        <v>0.41132751359273417</v>
      </c>
      <c r="AB684" s="369">
        <v>4.3796846147951436E-2</v>
      </c>
      <c r="AC684" s="373">
        <v>-3.2406294912948619</v>
      </c>
      <c r="AD684" s="555">
        <v>29363886000110</v>
      </c>
      <c r="AE684" s="370" t="s">
        <v>2020</v>
      </c>
      <c r="AF684" s="370" t="s">
        <v>1795</v>
      </c>
      <c r="AG684" s="374" t="s">
        <v>1445</v>
      </c>
      <c r="AH684" s="374" t="s">
        <v>1796</v>
      </c>
      <c r="AI684" s="374">
        <v>0</v>
      </c>
      <c r="AJ684" s="374">
        <v>1000</v>
      </c>
      <c r="AK684" s="374">
        <v>1000</v>
      </c>
      <c r="AL684" s="691">
        <v>0.85</v>
      </c>
      <c r="AM684" s="691">
        <v>0</v>
      </c>
      <c r="AN684" s="369" t="s">
        <v>1798</v>
      </c>
      <c r="AO684" s="367" t="s">
        <v>1324</v>
      </c>
      <c r="AP684" s="370" t="s">
        <v>1818</v>
      </c>
      <c r="AQ684" s="376" t="s">
        <v>1933</v>
      </c>
      <c r="AR684" s="369">
        <v>5.6666666666666697E-3</v>
      </c>
      <c r="AS684" s="369">
        <v>5.6666666666666697E-3</v>
      </c>
      <c r="AT684" s="369" t="s">
        <v>1421</v>
      </c>
      <c r="AW684"/>
      <c r="AX684" s="198"/>
      <c r="AY684" s="184"/>
      <c r="AZ684" s="184"/>
      <c r="BA684" s="184"/>
      <c r="BB684" s="186"/>
      <c r="BC684" s="184"/>
      <c r="BD684" s="184"/>
      <c r="BE684" s="184"/>
      <c r="BF684" s="184"/>
      <c r="BG684" s="186"/>
      <c r="BH684" s="186"/>
      <c r="BI684" s="199"/>
      <c r="BJ684" s="199"/>
      <c r="BK684" s="199"/>
      <c r="BL684" s="186"/>
      <c r="BM684" s="186"/>
      <c r="BN684" s="186"/>
      <c r="BO684" s="186"/>
      <c r="BP684" s="186"/>
      <c r="BQ684" s="186"/>
      <c r="BR684" s="186"/>
      <c r="BS684" s="186"/>
      <c r="BT684" s="187"/>
      <c r="BU684" s="188"/>
      <c r="BV684" s="189"/>
      <c r="BW684" s="185"/>
      <c r="BX684"/>
      <c r="BZ684"/>
    </row>
    <row r="685" spans="2:78" ht="18.75">
      <c r="B685" s="363" t="s">
        <v>271</v>
      </c>
      <c r="C685" s="364">
        <v>30586677000114</v>
      </c>
      <c r="D685" s="365" t="s">
        <v>13</v>
      </c>
      <c r="E685" s="365" t="s">
        <v>615</v>
      </c>
      <c r="F685" s="365" t="s">
        <v>619</v>
      </c>
      <c r="G685" s="366" t="s">
        <v>34</v>
      </c>
      <c r="H685" s="366" t="s">
        <v>865</v>
      </c>
      <c r="I685" s="366" t="s">
        <v>34</v>
      </c>
      <c r="J685" s="366" t="s">
        <v>611</v>
      </c>
      <c r="K685" s="367" t="s">
        <v>48</v>
      </c>
      <c r="L685" s="368" t="s">
        <v>1421</v>
      </c>
      <c r="M685" s="368" t="s">
        <v>34</v>
      </c>
      <c r="N685" s="367">
        <v>468894</v>
      </c>
      <c r="O685" s="367" t="s">
        <v>1321</v>
      </c>
      <c r="P685" s="371">
        <v>43282</v>
      </c>
      <c r="Q685" s="372">
        <v>642.75278996999998</v>
      </c>
      <c r="R685" s="372">
        <v>516.64655186079358</v>
      </c>
      <c r="S685" s="367">
        <v>1</v>
      </c>
      <c r="T685" s="369">
        <v>0.23044193424182602</v>
      </c>
      <c r="U685" s="369">
        <v>2.4257592295430266</v>
      </c>
      <c r="V685" s="369">
        <v>0.25804456661227415</v>
      </c>
      <c r="W685" s="369">
        <v>2.2985968375522652</v>
      </c>
      <c r="X685" s="369">
        <v>0.33608173434761612</v>
      </c>
      <c r="Y685" s="369">
        <v>2.2787693620667766</v>
      </c>
      <c r="Z685" s="369">
        <v>0.4471198345670806</v>
      </c>
      <c r="AA685" s="369">
        <v>2.4052688764161561</v>
      </c>
      <c r="AB685" s="369">
        <v>5.8261575787524743E-2</v>
      </c>
      <c r="AC685" s="373">
        <v>2.502211572499855</v>
      </c>
      <c r="AD685" s="555">
        <v>29236556000163</v>
      </c>
      <c r="AE685" s="370" t="s">
        <v>2045</v>
      </c>
      <c r="AF685" s="370" t="s">
        <v>1795</v>
      </c>
      <c r="AG685" s="374" t="s">
        <v>1445</v>
      </c>
      <c r="AH685" s="374" t="s">
        <v>1802</v>
      </c>
      <c r="AI685" s="374">
        <v>25000</v>
      </c>
      <c r="AJ685" s="374">
        <v>5000</v>
      </c>
      <c r="AK685" s="374">
        <v>10000</v>
      </c>
      <c r="AL685" s="691">
        <v>1.9</v>
      </c>
      <c r="AM685" s="691">
        <v>20</v>
      </c>
      <c r="AN685" s="369" t="s">
        <v>1817</v>
      </c>
      <c r="AO685" s="367" t="s">
        <v>1324</v>
      </c>
      <c r="AP685" s="370" t="s">
        <v>1818</v>
      </c>
      <c r="AQ685" s="376" t="s">
        <v>664</v>
      </c>
      <c r="AR685" s="369">
        <v>3.8E-3</v>
      </c>
      <c r="AS685" s="369">
        <v>3.8E-3</v>
      </c>
      <c r="AT685" s="369" t="s">
        <v>1421</v>
      </c>
      <c r="AW685" s="198"/>
      <c r="AX685" s="198"/>
      <c r="AY685" s="184"/>
      <c r="AZ685" s="184"/>
      <c r="BA685" s="184"/>
      <c r="BB685" s="184"/>
      <c r="BC685" s="184"/>
      <c r="BD685" s="184"/>
      <c r="BE685" s="184"/>
      <c r="BF685" s="184"/>
      <c r="BG685" s="186"/>
      <c r="BH685" s="186"/>
      <c r="BI685" s="199"/>
      <c r="BJ685" s="199"/>
      <c r="BK685" s="199"/>
      <c r="BL685" s="218"/>
      <c r="BM685" s="186"/>
      <c r="BN685" s="186"/>
      <c r="BO685" s="186"/>
      <c r="BP685" s="186"/>
      <c r="BQ685" s="186"/>
      <c r="BR685" s="186"/>
      <c r="BS685" s="186"/>
      <c r="BT685" s="186"/>
      <c r="BU685" s="186"/>
      <c r="BV685" s="189"/>
      <c r="BW685" s="184"/>
      <c r="BX685"/>
      <c r="BZ685"/>
    </row>
    <row r="686" spans="2:78" ht="18.75">
      <c r="B686" s="363" t="s">
        <v>1040</v>
      </c>
      <c r="C686" s="364">
        <v>30338679000194</v>
      </c>
      <c r="D686" s="365" t="s">
        <v>13</v>
      </c>
      <c r="E686" s="365" t="s">
        <v>615</v>
      </c>
      <c r="F686" s="365" t="s">
        <v>619</v>
      </c>
      <c r="G686" s="366" t="s">
        <v>34</v>
      </c>
      <c r="H686" s="366" t="s">
        <v>865</v>
      </c>
      <c r="I686" s="366" t="s">
        <v>34</v>
      </c>
      <c r="J686" s="366" t="s">
        <v>611</v>
      </c>
      <c r="K686" s="367" t="s">
        <v>48</v>
      </c>
      <c r="L686" s="368" t="s">
        <v>715</v>
      </c>
      <c r="M686" s="368" t="s">
        <v>34</v>
      </c>
      <c r="N686" s="367">
        <v>469025</v>
      </c>
      <c r="O686" s="367" t="s">
        <v>1321</v>
      </c>
      <c r="P686" s="371">
        <v>43281</v>
      </c>
      <c r="Q686" s="372">
        <v>1319.23444217</v>
      </c>
      <c r="R686" s="372">
        <v>1142.1696339650396</v>
      </c>
      <c r="S686" s="367">
        <v>1</v>
      </c>
      <c r="T686" s="369">
        <v>0.22978460915304044</v>
      </c>
      <c r="U686" s="369">
        <v>2.4188398621710339</v>
      </c>
      <c r="V686" s="369">
        <v>0.2572203633993615</v>
      </c>
      <c r="W686" s="369">
        <v>2.2912550402667287</v>
      </c>
      <c r="X686" s="369">
        <v>0.33505564227914975</v>
      </c>
      <c r="Y686" s="369">
        <v>2.2718120450533434</v>
      </c>
      <c r="Z686" s="369">
        <v>0.44487342093502158</v>
      </c>
      <c r="AA686" s="369">
        <v>2.3931843559475436</v>
      </c>
      <c r="AB686" s="369">
        <v>5.7238592324233811E-2</v>
      </c>
      <c r="AC686" s="373">
        <v>2.5325323364623733</v>
      </c>
      <c r="AD686" s="555">
        <v>0</v>
      </c>
      <c r="AE686" s="370" t="s">
        <v>1872</v>
      </c>
      <c r="AF686" s="370" t="s">
        <v>1816</v>
      </c>
      <c r="AG686" s="374" t="s">
        <v>1444</v>
      </c>
      <c r="AH686" s="374" t="s">
        <v>1802</v>
      </c>
      <c r="AI686" s="374">
        <v>100</v>
      </c>
      <c r="AJ686" s="374">
        <v>100</v>
      </c>
      <c r="AK686" s="374">
        <v>100</v>
      </c>
      <c r="AL686" s="691">
        <v>0</v>
      </c>
      <c r="AM686" s="691">
        <v>0</v>
      </c>
      <c r="AN686" s="369" t="s">
        <v>1798</v>
      </c>
      <c r="AO686" s="367" t="s">
        <v>1324</v>
      </c>
      <c r="AP686" s="370" t="s">
        <v>1818</v>
      </c>
      <c r="AQ686" s="376" t="s">
        <v>664</v>
      </c>
      <c r="AR686" s="369">
        <v>4.7499999999999999E-3</v>
      </c>
      <c r="AS686" s="369">
        <v>4.7499999999999999E-3</v>
      </c>
      <c r="AT686" s="369" t="s">
        <v>1421</v>
      </c>
      <c r="AW686" s="198"/>
      <c r="AX686" s="198"/>
      <c r="AY686" s="184"/>
      <c r="AZ686" s="184"/>
      <c r="BA686" s="184"/>
      <c r="BB686" s="184"/>
      <c r="BC686" s="184"/>
      <c r="BD686" s="184"/>
      <c r="BE686" s="184"/>
      <c r="BF686" s="184"/>
      <c r="BG686" s="186"/>
      <c r="BH686" s="186"/>
      <c r="BI686" s="199"/>
      <c r="BJ686" s="199"/>
      <c r="BK686" s="199"/>
      <c r="BL686" s="218"/>
      <c r="BM686" s="186"/>
      <c r="BN686" s="186"/>
      <c r="BO686" s="186"/>
      <c r="BP686" s="186"/>
      <c r="BQ686" s="186"/>
      <c r="BR686" s="186"/>
      <c r="BS686" s="186"/>
      <c r="BT686" s="186"/>
      <c r="BU686" s="186"/>
      <c r="BV686" s="189"/>
      <c r="BW686" s="184"/>
      <c r="BX686"/>
      <c r="BZ686"/>
    </row>
    <row r="687" spans="2:78" ht="18.75">
      <c r="B687" s="363" t="s">
        <v>999</v>
      </c>
      <c r="C687" s="364">
        <v>29993583000180</v>
      </c>
      <c r="D687" s="365" t="s">
        <v>13</v>
      </c>
      <c r="E687" s="365" t="s">
        <v>615</v>
      </c>
      <c r="F687" s="365" t="s">
        <v>619</v>
      </c>
      <c r="G687" s="366" t="s">
        <v>34</v>
      </c>
      <c r="H687" s="366" t="s">
        <v>1337</v>
      </c>
      <c r="I687" s="366" t="s">
        <v>34</v>
      </c>
      <c r="J687" s="366" t="s">
        <v>611</v>
      </c>
      <c r="K687" s="367" t="s">
        <v>48</v>
      </c>
      <c r="L687" s="368" t="s">
        <v>715</v>
      </c>
      <c r="M687" s="368" t="s">
        <v>34</v>
      </c>
      <c r="N687" s="367">
        <v>469068</v>
      </c>
      <c r="O687" s="367" t="s">
        <v>1324</v>
      </c>
      <c r="P687" s="371">
        <v>43282</v>
      </c>
      <c r="Q687" s="372">
        <v>210.71122370000001</v>
      </c>
      <c r="R687" s="372">
        <v>218.70483273194429</v>
      </c>
      <c r="S687" s="367">
        <v>1</v>
      </c>
      <c r="T687" s="369">
        <v>0.11854906897703388</v>
      </c>
      <c r="U687" s="369">
        <v>1.2479130552818349</v>
      </c>
      <c r="V687" s="369">
        <v>0.12074112384026936</v>
      </c>
      <c r="W687" s="369">
        <v>1.0755319093339448</v>
      </c>
      <c r="X687" s="369">
        <v>0.16673701229292792</v>
      </c>
      <c r="Y687" s="369">
        <v>1.1305440204098696</v>
      </c>
      <c r="Z687" s="369">
        <v>0.44677357704063514</v>
      </c>
      <c r="AA687" s="369">
        <v>2.4034061935575655</v>
      </c>
      <c r="AB687" s="369">
        <v>4.7377887814857383E-2</v>
      </c>
      <c r="AC687" s="373">
        <v>0.17897265552977895</v>
      </c>
      <c r="AD687" s="555">
        <v>11419627000106</v>
      </c>
      <c r="AE687" s="370" t="s">
        <v>1891</v>
      </c>
      <c r="AF687" s="370" t="s">
        <v>1839</v>
      </c>
      <c r="AG687" s="374" t="s">
        <v>59</v>
      </c>
      <c r="AH687" s="374" t="s">
        <v>1802</v>
      </c>
      <c r="AI687" s="374">
        <v>10000</v>
      </c>
      <c r="AJ687" s="374">
        <v>0</v>
      </c>
      <c r="AK687" s="374">
        <v>10000</v>
      </c>
      <c r="AL687" s="691">
        <v>0</v>
      </c>
      <c r="AM687" s="691">
        <v>0</v>
      </c>
      <c r="AN687" s="369" t="s">
        <v>1803</v>
      </c>
      <c r="AO687" s="367" t="s">
        <v>1324</v>
      </c>
      <c r="AP687" s="370" t="s">
        <v>1818</v>
      </c>
      <c r="AQ687" s="376" t="s">
        <v>668</v>
      </c>
      <c r="AR687" s="369">
        <v>4.6666666666666697E-3</v>
      </c>
      <c r="AS687" s="369">
        <v>4.6666666666666697E-3</v>
      </c>
      <c r="AT687" s="369" t="s">
        <v>1421</v>
      </c>
      <c r="AW687" s="198"/>
      <c r="AX687" s="198"/>
      <c r="AY687" s="184"/>
      <c r="AZ687" s="184"/>
      <c r="BA687" s="184"/>
      <c r="BB687" s="184"/>
      <c r="BC687" s="184"/>
      <c r="BD687" s="184"/>
      <c r="BE687" s="184"/>
      <c r="BF687" s="184"/>
      <c r="BG687" s="186"/>
      <c r="BH687" s="186"/>
      <c r="BI687" s="199"/>
      <c r="BJ687" s="199"/>
      <c r="BK687" s="199"/>
      <c r="BL687" s="218"/>
      <c r="BM687" s="186"/>
      <c r="BN687" s="186"/>
      <c r="BO687" s="186"/>
      <c r="BP687" s="186"/>
      <c r="BQ687" s="186"/>
      <c r="BR687" s="186"/>
      <c r="BS687" s="186"/>
      <c r="BT687" s="186"/>
      <c r="BU687" s="186"/>
      <c r="BV687" s="189"/>
      <c r="BW687" s="184"/>
      <c r="BX687"/>
      <c r="BZ687"/>
    </row>
    <row r="688" spans="2:78" ht="18.75">
      <c r="B688" s="363" t="s">
        <v>259</v>
      </c>
      <c r="C688" s="364">
        <v>29762315000158</v>
      </c>
      <c r="D688" s="365" t="s">
        <v>13</v>
      </c>
      <c r="E688" s="365" t="s">
        <v>615</v>
      </c>
      <c r="F688" s="365" t="s">
        <v>619</v>
      </c>
      <c r="G688" s="366" t="s">
        <v>34</v>
      </c>
      <c r="H688" s="366" t="s">
        <v>1337</v>
      </c>
      <c r="I688" s="366" t="s">
        <v>34</v>
      </c>
      <c r="J688" s="366" t="s">
        <v>611</v>
      </c>
      <c r="K688" s="367" t="s">
        <v>48</v>
      </c>
      <c r="L688" s="368" t="s">
        <v>1421</v>
      </c>
      <c r="M688" s="368" t="s">
        <v>34</v>
      </c>
      <c r="N688" s="367">
        <v>469106</v>
      </c>
      <c r="O688" s="367" t="s">
        <v>1321</v>
      </c>
      <c r="P688" s="371">
        <v>43192</v>
      </c>
      <c r="Q688" s="372">
        <v>1959.13232371</v>
      </c>
      <c r="R688" s="372">
        <v>2053.0065708626998</v>
      </c>
      <c r="S688" s="367">
        <v>1</v>
      </c>
      <c r="T688" s="369">
        <v>0.14861133835569329</v>
      </c>
      <c r="U688" s="369">
        <v>1.5643651265865544</v>
      </c>
      <c r="V688" s="369">
        <v>0.14354114183702671</v>
      </c>
      <c r="W688" s="369">
        <v>1.2786288005086661</v>
      </c>
      <c r="X688" s="369">
        <v>0.2563262567478084</v>
      </c>
      <c r="Y688" s="369">
        <v>1.7379951389027679</v>
      </c>
      <c r="Z688" s="369">
        <v>0.2719853692782741</v>
      </c>
      <c r="AA688" s="369">
        <v>1.4631378279136473</v>
      </c>
      <c r="AB688" s="369">
        <v>3.4357457654194283E-2</v>
      </c>
      <c r="AC688" s="373">
        <v>0.91040974880036896</v>
      </c>
      <c r="AD688" s="555">
        <v>0</v>
      </c>
      <c r="AE688" s="370" t="s">
        <v>1996</v>
      </c>
      <c r="AF688" s="370" t="s">
        <v>1839</v>
      </c>
      <c r="AG688" s="374" t="s">
        <v>59</v>
      </c>
      <c r="AH688" s="374" t="s">
        <v>1802</v>
      </c>
      <c r="AI688" s="374">
        <v>1</v>
      </c>
      <c r="AJ688" s="374">
        <v>1</v>
      </c>
      <c r="AK688" s="374">
        <v>1</v>
      </c>
      <c r="AL688" s="691">
        <v>2</v>
      </c>
      <c r="AM688" s="691">
        <v>20</v>
      </c>
      <c r="AN688" s="369" t="s">
        <v>1803</v>
      </c>
      <c r="AO688" s="367" t="s">
        <v>1324</v>
      </c>
      <c r="AP688" s="370" t="s">
        <v>1818</v>
      </c>
      <c r="AQ688" s="376" t="s">
        <v>1933</v>
      </c>
      <c r="AR688" s="369">
        <v>4.6666666666666697E-3</v>
      </c>
      <c r="AS688" s="369">
        <v>4.6666666666666697E-3</v>
      </c>
      <c r="AT688" s="369" t="s">
        <v>1421</v>
      </c>
      <c r="AW688" s="198"/>
      <c r="AX688" s="198"/>
      <c r="AY688" s="184"/>
      <c r="AZ688" s="184"/>
      <c r="BA688" s="184"/>
      <c r="BB688" s="184"/>
      <c r="BC688" s="184"/>
      <c r="BD688" s="184"/>
      <c r="BE688" s="184"/>
      <c r="BF688" s="184"/>
      <c r="BG688" s="186"/>
      <c r="BH688" s="186"/>
      <c r="BI688" s="199"/>
      <c r="BJ688" s="199"/>
      <c r="BK688" s="199"/>
      <c r="BL688" s="218"/>
      <c r="BM688" s="186"/>
      <c r="BN688" s="186"/>
      <c r="BO688" s="186"/>
      <c r="BP688" s="186"/>
      <c r="BQ688" s="186"/>
      <c r="BR688" s="186"/>
      <c r="BS688" s="186"/>
      <c r="BT688" s="186"/>
      <c r="BU688" s="186"/>
      <c r="BV688" s="189"/>
      <c r="BW688" s="184"/>
      <c r="BX688"/>
      <c r="BZ688"/>
    </row>
    <row r="689" spans="2:78" ht="18.75">
      <c r="B689" s="363" t="s">
        <v>428</v>
      </c>
      <c r="C689" s="364">
        <v>29574952000109</v>
      </c>
      <c r="D689" s="365" t="s">
        <v>14</v>
      </c>
      <c r="E689" s="365" t="s">
        <v>614</v>
      </c>
      <c r="F689" s="365" t="s">
        <v>1421</v>
      </c>
      <c r="G689" s="366" t="s">
        <v>1421</v>
      </c>
      <c r="H689" s="366" t="s">
        <v>1338</v>
      </c>
      <c r="I689" s="366" t="s">
        <v>34</v>
      </c>
      <c r="J689" s="366" t="s">
        <v>608</v>
      </c>
      <c r="K689" s="367" t="s">
        <v>48</v>
      </c>
      <c r="L689" s="368" t="s">
        <v>1421</v>
      </c>
      <c r="M689" s="368" t="s">
        <v>1418</v>
      </c>
      <c r="N689" s="367">
        <v>469173</v>
      </c>
      <c r="O689" s="367" t="s">
        <v>1321</v>
      </c>
      <c r="P689" s="371">
        <v>43155</v>
      </c>
      <c r="Q689" s="372">
        <v>109.43757112</v>
      </c>
      <c r="R689" s="372">
        <v>116.26942204785713</v>
      </c>
      <c r="S689" s="367">
        <v>1</v>
      </c>
      <c r="T689" s="369">
        <v>0.12761634741182615</v>
      </c>
      <c r="U689" s="369">
        <v>1.343360242107442</v>
      </c>
      <c r="V689" s="369">
        <v>-1.2094080737012458E-2</v>
      </c>
      <c r="W689" s="369">
        <v>-0.10773106405673219</v>
      </c>
      <c r="X689" s="369">
        <v>0.16249677814886176</v>
      </c>
      <c r="Y689" s="369">
        <v>1.101793527098343</v>
      </c>
      <c r="Z689" s="369">
        <v>0.87294841728276884</v>
      </c>
      <c r="AA689" s="369">
        <v>4.6960020479520388</v>
      </c>
      <c r="AB689" s="369">
        <v>0.36904084379164015</v>
      </c>
      <c r="AC689" s="373">
        <v>-0.33697044723828984</v>
      </c>
      <c r="AD689" s="555">
        <v>0</v>
      </c>
      <c r="AE689" s="370" t="s">
        <v>1962</v>
      </c>
      <c r="AF689" s="370" t="s">
        <v>1795</v>
      </c>
      <c r="AG689" s="374" t="s">
        <v>1445</v>
      </c>
      <c r="AH689" s="374" t="s">
        <v>1802</v>
      </c>
      <c r="AI689" s="374">
        <v>500</v>
      </c>
      <c r="AJ689" s="374">
        <v>100</v>
      </c>
      <c r="AK689" s="374">
        <v>500</v>
      </c>
      <c r="AL689" s="691">
        <v>4</v>
      </c>
      <c r="AM689" s="691">
        <v>20</v>
      </c>
      <c r="AN689" s="369" t="s">
        <v>1817</v>
      </c>
      <c r="AO689" s="367" t="s">
        <v>1324</v>
      </c>
      <c r="AP689" s="370" t="s">
        <v>1818</v>
      </c>
      <c r="AQ689" s="376" t="s">
        <v>674</v>
      </c>
      <c r="AR689" s="369">
        <v>3.3333333333333301E-3</v>
      </c>
      <c r="AS689" s="369">
        <v>3.3333333333333301E-3</v>
      </c>
      <c r="AT689" s="369" t="s">
        <v>1421</v>
      </c>
      <c r="AW689"/>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c r="BX689"/>
      <c r="BZ689"/>
    </row>
    <row r="690" spans="2:78" ht="18.75">
      <c r="B690" s="363" t="s">
        <v>1584</v>
      </c>
      <c r="C690" s="364">
        <v>29236579000178</v>
      </c>
      <c r="D690" s="365" t="s">
        <v>13</v>
      </c>
      <c r="E690" s="365" t="s">
        <v>615</v>
      </c>
      <c r="F690" s="365" t="s">
        <v>619</v>
      </c>
      <c r="G690" s="366" t="s">
        <v>34</v>
      </c>
      <c r="H690" s="366" t="s">
        <v>865</v>
      </c>
      <c r="I690" s="366" t="s">
        <v>34</v>
      </c>
      <c r="J690" s="366" t="s">
        <v>611</v>
      </c>
      <c r="K690" s="367" t="s">
        <v>48</v>
      </c>
      <c r="L690" s="368" t="s">
        <v>1421</v>
      </c>
      <c r="M690" s="368" t="s">
        <v>1421</v>
      </c>
      <c r="N690" s="367">
        <v>469742</v>
      </c>
      <c r="O690" s="367" t="s">
        <v>1321</v>
      </c>
      <c r="P690" s="371">
        <v>43282</v>
      </c>
      <c r="Q690" s="372">
        <v>1968.3634875</v>
      </c>
      <c r="R690" s="372">
        <v>1825.8092447508336</v>
      </c>
      <c r="S690" s="367">
        <v>1</v>
      </c>
      <c r="T690" s="369">
        <v>0.22933751313609907</v>
      </c>
      <c r="U690" s="369">
        <v>2.414133482261684</v>
      </c>
      <c r="V690" s="369">
        <v>0.25668083600169145</v>
      </c>
      <c r="W690" s="369">
        <v>2.2864490643597817</v>
      </c>
      <c r="X690" s="369">
        <v>0.33417372530456246</v>
      </c>
      <c r="Y690" s="369">
        <v>2.2658322931769814</v>
      </c>
      <c r="Z690" s="369">
        <v>0.44414227501524883</v>
      </c>
      <c r="AA690" s="369">
        <v>2.3892511765424054</v>
      </c>
      <c r="AB690" s="369">
        <v>5.7868638868068402E-2</v>
      </c>
      <c r="AC690" s="373">
        <v>2.4956360021926955</v>
      </c>
      <c r="AD690" s="555">
        <v>29236572000156</v>
      </c>
      <c r="AE690" s="370" t="s">
        <v>1800</v>
      </c>
      <c r="AF690" s="370" t="s">
        <v>1801</v>
      </c>
      <c r="AG690" s="374" t="s">
        <v>1577</v>
      </c>
      <c r="AH690" s="374" t="s">
        <v>1796</v>
      </c>
      <c r="AI690" s="374">
        <v>200000</v>
      </c>
      <c r="AJ690" s="374">
        <v>50000</v>
      </c>
      <c r="AK690" s="374">
        <v>200000</v>
      </c>
      <c r="AL690" s="691">
        <v>0</v>
      </c>
      <c r="AM690" s="691">
        <v>0</v>
      </c>
      <c r="AN690" s="369" t="s">
        <v>1803</v>
      </c>
      <c r="AO690" s="367" t="s">
        <v>1324</v>
      </c>
      <c r="AP690" s="370" t="s">
        <v>1818</v>
      </c>
      <c r="AQ690" s="376" t="s">
        <v>1798</v>
      </c>
      <c r="AR690" s="369">
        <v>0</v>
      </c>
      <c r="AS690" s="369">
        <v>0</v>
      </c>
      <c r="AT690" s="369" t="s">
        <v>1421</v>
      </c>
      <c r="AW690"/>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c r="BX690"/>
      <c r="BZ690"/>
    </row>
    <row r="691" spans="2:78" ht="18.75">
      <c r="B691" s="363" t="s">
        <v>1119</v>
      </c>
      <c r="C691" s="364">
        <v>29177015000101</v>
      </c>
      <c r="D691" s="365" t="s">
        <v>13</v>
      </c>
      <c r="E691" s="365" t="s">
        <v>615</v>
      </c>
      <c r="F691" s="365" t="s">
        <v>619</v>
      </c>
      <c r="G691" s="366" t="s">
        <v>34</v>
      </c>
      <c r="H691" s="366" t="s">
        <v>1337</v>
      </c>
      <c r="I691" s="366" t="s">
        <v>34</v>
      </c>
      <c r="J691" s="366" t="s">
        <v>611</v>
      </c>
      <c r="K691" s="367" t="s">
        <v>48</v>
      </c>
      <c r="L691" s="368" t="s">
        <v>1421</v>
      </c>
      <c r="M691" s="368" t="s">
        <v>34</v>
      </c>
      <c r="N691" s="367">
        <v>469777</v>
      </c>
      <c r="O691" s="367" t="s">
        <v>1321</v>
      </c>
      <c r="P691" s="371">
        <v>43217</v>
      </c>
      <c r="Q691" s="372">
        <v>6.5686308799999997</v>
      </c>
      <c r="R691" s="372">
        <v>8.7408106151190506</v>
      </c>
      <c r="S691" s="367">
        <v>1</v>
      </c>
      <c r="T691" s="369">
        <v>6.7791330337686695E-2</v>
      </c>
      <c r="U691" s="369">
        <v>0.71360903036456225</v>
      </c>
      <c r="V691" s="369">
        <v>6.8592845906383593E-2</v>
      </c>
      <c r="W691" s="369">
        <v>0.61100801597588661</v>
      </c>
      <c r="X691" s="369">
        <v>7.7118822117790087E-2</v>
      </c>
      <c r="Y691" s="369">
        <v>0.52289663828897781</v>
      </c>
      <c r="Z691" s="369">
        <v>0.1012357925124725</v>
      </c>
      <c r="AA691" s="369">
        <v>0.54459516685351184</v>
      </c>
      <c r="AB691" s="369">
        <v>4.8518551375279884E-2</v>
      </c>
      <c r="AC691" s="373">
        <v>-0.90004607104815637</v>
      </c>
      <c r="AD691" s="555">
        <v>22354046000141</v>
      </c>
      <c r="AE691" s="370" t="s">
        <v>1872</v>
      </c>
      <c r="AF691" s="370" t="s">
        <v>1816</v>
      </c>
      <c r="AG691" s="374" t="s">
        <v>1444</v>
      </c>
      <c r="AH691" s="374" t="s">
        <v>1802</v>
      </c>
      <c r="AI691" s="374">
        <v>5000</v>
      </c>
      <c r="AJ691" s="374">
        <v>5000</v>
      </c>
      <c r="AK691" s="374">
        <v>5000</v>
      </c>
      <c r="AL691" s="691">
        <v>0</v>
      </c>
      <c r="AM691" s="691">
        <v>0</v>
      </c>
      <c r="AN691" s="369" t="s">
        <v>1798</v>
      </c>
      <c r="AO691" s="367" t="s">
        <v>1324</v>
      </c>
      <c r="AP691" s="370" t="s">
        <v>1818</v>
      </c>
      <c r="AQ691" s="376" t="s">
        <v>668</v>
      </c>
      <c r="AR691" s="369">
        <v>4.8250000000000003E-3</v>
      </c>
      <c r="AS691" s="369">
        <v>4.8250000000000003E-3</v>
      </c>
      <c r="AT691" s="369" t="s">
        <v>1421</v>
      </c>
      <c r="AW691"/>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c r="BX691"/>
      <c r="BZ691"/>
    </row>
    <row r="692" spans="2:78" ht="18.75">
      <c r="B692" s="363" t="s">
        <v>1284</v>
      </c>
      <c r="C692" s="364"/>
      <c r="D692" s="365" t="s">
        <v>13</v>
      </c>
      <c r="E692" s="365" t="s">
        <v>616</v>
      </c>
      <c r="F692" s="365" t="s">
        <v>619</v>
      </c>
      <c r="G692" s="366" t="s">
        <v>34</v>
      </c>
      <c r="H692" s="366" t="s">
        <v>1338</v>
      </c>
      <c r="I692" s="366" t="s">
        <v>34</v>
      </c>
      <c r="J692" s="366" t="s">
        <v>1421</v>
      </c>
      <c r="L692" s="368" t="s">
        <v>1421</v>
      </c>
      <c r="M692" s="368" t="s">
        <v>1418</v>
      </c>
      <c r="N692" s="367">
        <v>469882</v>
      </c>
      <c r="O692" s="367" t="s">
        <v>1321</v>
      </c>
      <c r="P692" s="371"/>
      <c r="S692" s="367"/>
      <c r="U692" s="369"/>
      <c r="W692" s="369"/>
      <c r="Y692" s="369"/>
      <c r="AA692" s="369"/>
      <c r="AD692" s="555">
        <v>0</v>
      </c>
      <c r="AE692" s="370"/>
      <c r="AF692" s="370"/>
      <c r="AG692" s="374" t="s">
        <v>1444</v>
      </c>
      <c r="AH692" s="374"/>
      <c r="AI692" s="374">
        <v>100</v>
      </c>
      <c r="AJ692" s="374">
        <v>100</v>
      </c>
      <c r="AK692" s="374">
        <v>100</v>
      </c>
      <c r="AN692" s="369"/>
      <c r="AO692" s="367" t="s">
        <v>1324</v>
      </c>
      <c r="AP692" s="370"/>
      <c r="AR692" s="369">
        <v>0</v>
      </c>
      <c r="AS692" s="369">
        <v>0</v>
      </c>
      <c r="AT692" s="369" t="s">
        <v>1421</v>
      </c>
      <c r="AW692"/>
      <c r="AX692" s="198"/>
      <c r="AY692" s="184"/>
      <c r="AZ692" s="184"/>
      <c r="BA692" s="184"/>
      <c r="BB692" s="186"/>
      <c r="BC692" s="184"/>
      <c r="BD692" s="184"/>
      <c r="BE692" s="184"/>
      <c r="BF692" s="184"/>
      <c r="BG692" s="186"/>
      <c r="BH692" s="186"/>
      <c r="BI692" s="199"/>
      <c r="BJ692" s="199"/>
      <c r="BK692" s="199"/>
      <c r="BL692" s="186"/>
      <c r="BM692" s="186"/>
      <c r="BN692" s="186"/>
      <c r="BO692" s="186"/>
      <c r="BP692" s="186"/>
      <c r="BQ692" s="186"/>
      <c r="BR692" s="186"/>
      <c r="BS692" s="186"/>
      <c r="BT692" s="187"/>
      <c r="BU692" s="188"/>
      <c r="BV692" s="189"/>
      <c r="BW692" s="185"/>
      <c r="BX692"/>
      <c r="BZ692"/>
    </row>
    <row r="693" spans="2:78" ht="18.75">
      <c r="B693" s="363" t="s">
        <v>481</v>
      </c>
      <c r="C693" s="364">
        <v>29250121000173</v>
      </c>
      <c r="D693" s="365" t="s">
        <v>11</v>
      </c>
      <c r="E693" s="365" t="s">
        <v>620</v>
      </c>
      <c r="F693" s="365" t="s">
        <v>663</v>
      </c>
      <c r="G693" s="366" t="s">
        <v>738</v>
      </c>
      <c r="H693" s="366" t="s">
        <v>34</v>
      </c>
      <c r="I693" s="366" t="s">
        <v>1421</v>
      </c>
      <c r="J693" s="366" t="s">
        <v>608</v>
      </c>
      <c r="K693" s="367" t="s">
        <v>48</v>
      </c>
      <c r="L693" s="368" t="s">
        <v>1421</v>
      </c>
      <c r="M693" s="368" t="s">
        <v>34</v>
      </c>
      <c r="N693" s="367">
        <v>470473</v>
      </c>
      <c r="O693" s="367" t="s">
        <v>1321</v>
      </c>
      <c r="P693" s="371">
        <v>43036</v>
      </c>
      <c r="Q693" s="372">
        <v>407.31247135000001</v>
      </c>
      <c r="R693" s="372">
        <v>269.93996077071421</v>
      </c>
      <c r="S693" s="367">
        <v>1</v>
      </c>
      <c r="T693" s="369">
        <v>0.11235140839528768</v>
      </c>
      <c r="U693" s="369">
        <v>1.1826730528178342</v>
      </c>
      <c r="V693" s="369">
        <v>0.13255367982109534</v>
      </c>
      <c r="W693" s="369">
        <v>1.1807552208626604</v>
      </c>
      <c r="X693" s="369">
        <v>0.20496762905889154</v>
      </c>
      <c r="Y693" s="369">
        <v>1.3897629819767772</v>
      </c>
      <c r="Z693" s="369">
        <v>0.2316227615291675</v>
      </c>
      <c r="AA693" s="369">
        <v>1.2460082874987846</v>
      </c>
      <c r="AB693" s="369">
        <v>1.9847755598904021E-3</v>
      </c>
      <c r="AC693" s="373">
        <v>10.223776827221444</v>
      </c>
      <c r="AD693" s="555">
        <v>0</v>
      </c>
      <c r="AE693" s="370" t="s">
        <v>1812</v>
      </c>
      <c r="AF693" s="370" t="s">
        <v>1813</v>
      </c>
      <c r="AG693" s="374" t="s">
        <v>741</v>
      </c>
      <c r="AH693" s="374" t="s">
        <v>1802</v>
      </c>
      <c r="AI693" s="374">
        <v>500</v>
      </c>
      <c r="AJ693" s="374">
        <v>500</v>
      </c>
      <c r="AK693" s="374">
        <v>500</v>
      </c>
      <c r="AL693" s="691">
        <v>0.4</v>
      </c>
      <c r="AM693" s="691">
        <v>10</v>
      </c>
      <c r="AN693" s="369" t="s">
        <v>1803</v>
      </c>
      <c r="AO693" s="367" t="s">
        <v>1324</v>
      </c>
      <c r="AP693" s="370" t="s">
        <v>1804</v>
      </c>
      <c r="AQ693" s="376" t="s">
        <v>11</v>
      </c>
      <c r="AR693" s="369">
        <v>5.3333333333333303E-4</v>
      </c>
      <c r="AS693" s="369">
        <v>5.3333333333333303E-4</v>
      </c>
      <c r="AT693" s="369" t="s">
        <v>1421</v>
      </c>
      <c r="AW693" s="198"/>
      <c r="AX693" s="198"/>
      <c r="AY693" s="184"/>
      <c r="AZ693" s="184"/>
      <c r="BA693" s="184"/>
      <c r="BB693" s="186"/>
      <c r="BC693" s="184"/>
      <c r="BD693" s="184"/>
      <c r="BE693" s="184"/>
      <c r="BF693" s="184"/>
      <c r="BG693" s="186"/>
      <c r="BH693" s="186"/>
      <c r="BI693" s="199"/>
      <c r="BJ693" s="199"/>
      <c r="BK693" s="199"/>
      <c r="BL693" s="218"/>
      <c r="BM693" s="186"/>
      <c r="BN693" s="186"/>
      <c r="BO693" s="186"/>
      <c r="BP693" s="186"/>
      <c r="BQ693" s="186"/>
      <c r="BR693" s="186"/>
      <c r="BS693" s="186"/>
      <c r="BT693" s="187"/>
      <c r="BU693" s="188"/>
      <c r="BV693" s="189"/>
      <c r="BW693" s="185"/>
      <c r="BX693"/>
      <c r="BZ693"/>
    </row>
    <row r="694" spans="2:78" ht="18.75">
      <c r="B694" s="363" t="s">
        <v>1641</v>
      </c>
      <c r="C694" s="364">
        <v>30129261000177</v>
      </c>
      <c r="D694" s="365" t="s">
        <v>13</v>
      </c>
      <c r="E694" s="365" t="s">
        <v>615</v>
      </c>
      <c r="F694" s="365" t="s">
        <v>619</v>
      </c>
      <c r="G694" s="366" t="s">
        <v>34</v>
      </c>
      <c r="H694" s="366" t="s">
        <v>1337</v>
      </c>
      <c r="I694" s="366" t="s">
        <v>34</v>
      </c>
      <c r="J694" s="366" t="s">
        <v>611</v>
      </c>
      <c r="K694" s="367" t="s">
        <v>48</v>
      </c>
      <c r="L694" s="368" t="s">
        <v>1421</v>
      </c>
      <c r="M694" s="368" t="s">
        <v>1421</v>
      </c>
      <c r="N694" s="367">
        <v>470503</v>
      </c>
      <c r="O694" s="367" t="s">
        <v>1324</v>
      </c>
      <c r="P694" s="371">
        <v>43293</v>
      </c>
      <c r="Q694" s="372">
        <v>460.58965159000002</v>
      </c>
      <c r="R694" s="372">
        <v>463.73972055119054</v>
      </c>
      <c r="S694" s="367">
        <v>1</v>
      </c>
      <c r="T694" s="369">
        <v>0.22631329398734046</v>
      </c>
      <c r="U694" s="369">
        <v>2.3822988791700284</v>
      </c>
      <c r="V694" s="369">
        <v>0.26995174068765704</v>
      </c>
      <c r="W694" s="369">
        <v>2.4046629835408533</v>
      </c>
      <c r="X694" s="369">
        <v>0.36027554032228393</v>
      </c>
      <c r="Y694" s="369">
        <v>2.4428130995637898</v>
      </c>
      <c r="Z694" s="369">
        <v>0.40776550211289542</v>
      </c>
      <c r="AA694" s="369">
        <v>2.19356332527272</v>
      </c>
      <c r="AB694" s="369">
        <v>4.1535468047346161E-2</v>
      </c>
      <c r="AC694" s="373">
        <v>3.796513453592345</v>
      </c>
      <c r="AD694" s="555">
        <v>23565803000199</v>
      </c>
      <c r="AE694" s="370" t="s">
        <v>1889</v>
      </c>
      <c r="AF694" s="370" t="s">
        <v>1890</v>
      </c>
      <c r="AG694" s="374" t="s">
        <v>1448</v>
      </c>
      <c r="AH694" s="374" t="s">
        <v>1802</v>
      </c>
      <c r="AI694" s="374">
        <v>10000</v>
      </c>
      <c r="AJ694" s="374">
        <v>10000</v>
      </c>
      <c r="AK694" s="374">
        <v>10000</v>
      </c>
      <c r="AL694" s="691">
        <v>2.5</v>
      </c>
      <c r="AM694" s="691">
        <v>0</v>
      </c>
      <c r="AN694" s="369" t="s">
        <v>1803</v>
      </c>
      <c r="AO694" s="367" t="s">
        <v>1324</v>
      </c>
      <c r="AP694" s="370" t="s">
        <v>1818</v>
      </c>
      <c r="AQ694" s="376" t="s">
        <v>1798</v>
      </c>
      <c r="AR694" s="369">
        <v>0</v>
      </c>
      <c r="AS694" s="369">
        <v>0</v>
      </c>
      <c r="AT694" s="369" t="s">
        <v>1421</v>
      </c>
      <c r="AW694" s="198"/>
      <c r="AX694" s="198"/>
      <c r="AY694" s="184"/>
      <c r="AZ694" s="184"/>
      <c r="BA694" s="184"/>
      <c r="BB694" s="186"/>
      <c r="BC694" s="184"/>
      <c r="BD694" s="184"/>
      <c r="BE694" s="184"/>
      <c r="BF694" s="184"/>
      <c r="BG694" s="186"/>
      <c r="BH694" s="186"/>
      <c r="BI694" s="199"/>
      <c r="BJ694" s="199"/>
      <c r="BK694" s="199"/>
      <c r="BL694" s="218"/>
      <c r="BM694" s="186"/>
      <c r="BN694" s="186"/>
      <c r="BO694" s="186"/>
      <c r="BP694" s="186"/>
      <c r="BQ694" s="186"/>
      <c r="BR694" s="186"/>
      <c r="BS694" s="186"/>
      <c r="BT694" s="187"/>
      <c r="BU694" s="188"/>
      <c r="BV694" s="189"/>
      <c r="BW694" s="185"/>
      <c r="BX694"/>
      <c r="BZ694"/>
    </row>
    <row r="695" spans="2:78" ht="18.75">
      <c r="B695" s="363" t="s">
        <v>941</v>
      </c>
      <c r="C695" s="364">
        <v>30294047000176</v>
      </c>
      <c r="D695" s="365" t="s">
        <v>13</v>
      </c>
      <c r="E695" s="365" t="s">
        <v>615</v>
      </c>
      <c r="F695" s="365" t="s">
        <v>619</v>
      </c>
      <c r="G695" s="366" t="s">
        <v>34</v>
      </c>
      <c r="H695" s="366" t="s">
        <v>1337</v>
      </c>
      <c r="I695" s="366" t="s">
        <v>34</v>
      </c>
      <c r="J695" s="366" t="s">
        <v>1421</v>
      </c>
      <c r="K695" s="367" t="s">
        <v>48</v>
      </c>
      <c r="L695" s="368" t="s">
        <v>1421</v>
      </c>
      <c r="M695" s="368" t="s">
        <v>34</v>
      </c>
      <c r="N695" s="367">
        <v>470627</v>
      </c>
      <c r="O695" s="367" t="s">
        <v>1321</v>
      </c>
      <c r="P695" s="371">
        <v>43280</v>
      </c>
      <c r="Q695" s="372">
        <v>12.799549000000001</v>
      </c>
      <c r="R695" s="372">
        <v>14.300653182817449</v>
      </c>
      <c r="S695" s="367">
        <v>4</v>
      </c>
      <c r="T695" s="369">
        <v>-3.1754619608663881E-2</v>
      </c>
      <c r="U695" s="369">
        <v>-0.33426668566108286</v>
      </c>
      <c r="V695" s="369">
        <v>-2.0068542612999174E-2</v>
      </c>
      <c r="W695" s="369">
        <v>-0.17876558762748457</v>
      </c>
      <c r="X695" s="369">
        <v>5.6753119154512977E-2</v>
      </c>
      <c r="Y695" s="369">
        <v>0.38480897922665297</v>
      </c>
      <c r="Z695" s="369">
        <v>8.9480129941318154E-2</v>
      </c>
      <c r="AA695" s="369">
        <v>0.48135590275013024</v>
      </c>
      <c r="AB695" s="369">
        <v>4.6884433562690155E-2</v>
      </c>
      <c r="AC695" s="373">
        <v>-2.8224788059070804</v>
      </c>
      <c r="AD695" s="555">
        <v>30294098000106</v>
      </c>
      <c r="AE695" s="370" t="s">
        <v>1825</v>
      </c>
      <c r="AF695" s="370" t="s">
        <v>1795</v>
      </c>
      <c r="AG695" s="374" t="s">
        <v>1445</v>
      </c>
      <c r="AH695" s="374" t="s">
        <v>1796</v>
      </c>
      <c r="AI695" s="374">
        <v>5000</v>
      </c>
      <c r="AJ695" s="374">
        <v>0</v>
      </c>
      <c r="AK695" s="374">
        <v>100</v>
      </c>
      <c r="AL695" s="691">
        <v>0.93</v>
      </c>
      <c r="AM695" s="691">
        <v>0</v>
      </c>
      <c r="AN695" s="369" t="s">
        <v>1798</v>
      </c>
      <c r="AO695" s="367" t="s">
        <v>1324</v>
      </c>
      <c r="AP695" s="370" t="s">
        <v>1818</v>
      </c>
      <c r="AQ695" s="376" t="s">
        <v>679</v>
      </c>
      <c r="AR695" s="369">
        <v>4.6499999999999996E-3</v>
      </c>
      <c r="AS695" s="369">
        <v>4.6499999999999996E-3</v>
      </c>
      <c r="AT695" s="369" t="s">
        <v>1421</v>
      </c>
      <c r="AW695" s="198"/>
      <c r="AX695" s="198"/>
      <c r="AY695" s="184"/>
      <c r="AZ695" s="184"/>
      <c r="BA695" s="184"/>
      <c r="BB695" s="186"/>
      <c r="BC695" s="184"/>
      <c r="BD695" s="184"/>
      <c r="BE695" s="184"/>
      <c r="BF695" s="184"/>
      <c r="BG695" s="186"/>
      <c r="BH695" s="186"/>
      <c r="BI695" s="199"/>
      <c r="BJ695" s="199"/>
      <c r="BK695" s="199"/>
      <c r="BL695" s="218"/>
      <c r="BM695" s="186"/>
      <c r="BN695" s="186"/>
      <c r="BO695" s="186"/>
      <c r="BP695" s="186"/>
      <c r="BQ695" s="186"/>
      <c r="BR695" s="186"/>
      <c r="BS695" s="186"/>
      <c r="BT695" s="187"/>
      <c r="BU695" s="188"/>
      <c r="BV695" s="189"/>
      <c r="BW695" s="185"/>
      <c r="BX695"/>
      <c r="BZ695"/>
    </row>
    <row r="696" spans="2:78" ht="18.75">
      <c r="B696" s="363" t="s">
        <v>167</v>
      </c>
      <c r="C696" s="364">
        <v>30338659000113</v>
      </c>
      <c r="D696" s="365" t="s">
        <v>13</v>
      </c>
      <c r="E696" s="365" t="s">
        <v>615</v>
      </c>
      <c r="F696" s="365" t="s">
        <v>619</v>
      </c>
      <c r="G696" s="366" t="s">
        <v>34</v>
      </c>
      <c r="H696" s="366" t="s">
        <v>1338</v>
      </c>
      <c r="I696" s="366" t="s">
        <v>34</v>
      </c>
      <c r="J696" s="366" t="s">
        <v>608</v>
      </c>
      <c r="K696" s="367" t="s">
        <v>48</v>
      </c>
      <c r="L696" s="368" t="s">
        <v>1421</v>
      </c>
      <c r="M696" s="368" t="s">
        <v>1418</v>
      </c>
      <c r="N696" s="367">
        <v>470724</v>
      </c>
      <c r="O696" s="367" t="s">
        <v>1321</v>
      </c>
      <c r="P696" s="371">
        <v>43296</v>
      </c>
      <c r="Q696" s="372">
        <v>24.380443240000002</v>
      </c>
      <c r="R696" s="372">
        <v>24.743515511309546</v>
      </c>
      <c r="S696" s="367">
        <v>1</v>
      </c>
      <c r="T696" s="369">
        <v>0.16610645271611224</v>
      </c>
      <c r="U696" s="369">
        <v>1.7485283747875591</v>
      </c>
      <c r="V696" s="369">
        <v>-3.6191098767535124E-2</v>
      </c>
      <c r="W696" s="369">
        <v>-0.32238130903795964</v>
      </c>
      <c r="X696" s="369">
        <v>-0.15053395265441272</v>
      </c>
      <c r="Y696" s="369">
        <v>-1.0206807576899772</v>
      </c>
      <c r="Z696" s="369">
        <v>-5.6947248354665803E-2</v>
      </c>
      <c r="AA696" s="369">
        <v>-0.30634615929673981</v>
      </c>
      <c r="AB696" s="369">
        <v>0.66554515192242369</v>
      </c>
      <c r="AC696" s="373">
        <v>-0.22305455277283914</v>
      </c>
      <c r="AD696" s="555">
        <v>29661053000135</v>
      </c>
      <c r="AE696" s="370" t="s">
        <v>2046</v>
      </c>
      <c r="AF696" s="370" t="s">
        <v>1816</v>
      </c>
      <c r="AG696" s="374" t="s">
        <v>1444</v>
      </c>
      <c r="AH696" s="374" t="s">
        <v>1802</v>
      </c>
      <c r="AI696" s="374">
        <v>500</v>
      </c>
      <c r="AJ696" s="374">
        <v>500</v>
      </c>
      <c r="AK696" s="374">
        <v>500</v>
      </c>
      <c r="AL696" s="691">
        <v>1.8</v>
      </c>
      <c r="AM696" s="691">
        <v>20</v>
      </c>
      <c r="AN696" s="369" t="s">
        <v>1798</v>
      </c>
      <c r="AO696" s="367" t="s">
        <v>1324</v>
      </c>
      <c r="AP696" s="370" t="s">
        <v>1818</v>
      </c>
      <c r="AQ696" s="376" t="s">
        <v>668</v>
      </c>
      <c r="AR696" s="369">
        <v>3.5999999999999999E-3</v>
      </c>
      <c r="AS696" s="369">
        <v>3.5999999999999999E-3</v>
      </c>
      <c r="AT696" s="369" t="s">
        <v>1421</v>
      </c>
      <c r="AW696" s="198"/>
      <c r="AX696" s="198"/>
      <c r="AY696" s="184"/>
      <c r="AZ696" s="184"/>
      <c r="BA696" s="184"/>
      <c r="BB696" s="186"/>
      <c r="BC696" s="184"/>
      <c r="BD696" s="184"/>
      <c r="BE696" s="184"/>
      <c r="BF696" s="184"/>
      <c r="BG696" s="186"/>
      <c r="BH696" s="186"/>
      <c r="BI696" s="199"/>
      <c r="BJ696" s="199"/>
      <c r="BK696" s="199"/>
      <c r="BL696" s="218"/>
      <c r="BM696" s="186"/>
      <c r="BN696" s="186"/>
      <c r="BO696" s="186"/>
      <c r="BP696" s="186"/>
      <c r="BQ696" s="186"/>
      <c r="BR696" s="186"/>
      <c r="BS696" s="186"/>
      <c r="BT696" s="187"/>
      <c r="BU696" s="188"/>
      <c r="BV696" s="189"/>
      <c r="BW696" s="185"/>
      <c r="BX696"/>
      <c r="BZ696"/>
    </row>
    <row r="697" spans="2:78" ht="18.75">
      <c r="B697" s="363" t="s">
        <v>1049</v>
      </c>
      <c r="C697" s="364">
        <v>30877877000126</v>
      </c>
      <c r="D697" s="365" t="s">
        <v>11</v>
      </c>
      <c r="E697" s="365" t="s">
        <v>620</v>
      </c>
      <c r="F697" s="365" t="s">
        <v>685</v>
      </c>
      <c r="G697" s="366" t="s">
        <v>738</v>
      </c>
      <c r="H697" s="366" t="s">
        <v>34</v>
      </c>
      <c r="I697" s="366" t="s">
        <v>1319</v>
      </c>
      <c r="J697" s="366" t="s">
        <v>608</v>
      </c>
      <c r="K697" s="367" t="s">
        <v>48</v>
      </c>
      <c r="L697" s="368" t="s">
        <v>715</v>
      </c>
      <c r="M697" s="368" t="s">
        <v>34</v>
      </c>
      <c r="N697" s="367">
        <v>471331</v>
      </c>
      <c r="O697" s="367" t="s">
        <v>1321</v>
      </c>
      <c r="P697" s="371">
        <v>43313</v>
      </c>
      <c r="Q697" s="372">
        <v>59958360</v>
      </c>
      <c r="R697" s="372">
        <v>924367.53369576682</v>
      </c>
      <c r="S697" s="367">
        <v>1</v>
      </c>
      <c r="T697" s="369">
        <v>0.10567715201387373</v>
      </c>
      <c r="U697" s="369">
        <v>1.1124161394187244</v>
      </c>
      <c r="V697" s="369">
        <v>0.14248440478759572</v>
      </c>
      <c r="W697" s="369">
        <v>1.2692156496261053</v>
      </c>
      <c r="X697" s="369">
        <v>0.23909346420879496</v>
      </c>
      <c r="Y697" s="369">
        <v>1.6211498728635862</v>
      </c>
      <c r="Z697" s="369">
        <v>0.30657670540931647</v>
      </c>
      <c r="AA697" s="369">
        <v>1.6492209710830952</v>
      </c>
      <c r="AB697" s="369">
        <v>9.3299193769045396E-3</v>
      </c>
      <c r="AC697" s="373">
        <v>3.2393235270346508</v>
      </c>
      <c r="AD697" s="555">
        <v>22672424000135</v>
      </c>
      <c r="AE697" s="370" t="s">
        <v>1872</v>
      </c>
      <c r="AF697" s="370" t="s">
        <v>1816</v>
      </c>
      <c r="AG697" s="374" t="s">
        <v>1444</v>
      </c>
      <c r="AH697" s="374" t="s">
        <v>1877</v>
      </c>
      <c r="AI697" s="374">
        <v>50000</v>
      </c>
      <c r="AJ697" s="374">
        <v>50000</v>
      </c>
      <c r="AK697" s="374">
        <v>0</v>
      </c>
      <c r="AL697" s="691">
        <v>0</v>
      </c>
      <c r="AM697" s="691">
        <v>0</v>
      </c>
      <c r="AN697" s="369" t="s">
        <v>1798</v>
      </c>
      <c r="AO697" s="367" t="s">
        <v>1324</v>
      </c>
      <c r="AP697" s="370" t="s">
        <v>1818</v>
      </c>
      <c r="AQ697" s="376" t="s">
        <v>679</v>
      </c>
      <c r="AR697" s="369">
        <v>6.6666666666666697E-3</v>
      </c>
      <c r="AS697" s="369">
        <v>6.6666666666666697E-3</v>
      </c>
      <c r="AT697" s="369" t="s">
        <v>1421</v>
      </c>
      <c r="AW697" s="198"/>
      <c r="AX697" s="198"/>
      <c r="AY697" s="184"/>
      <c r="AZ697" s="184"/>
      <c r="BA697" s="184"/>
      <c r="BB697" s="186"/>
      <c r="BC697" s="184"/>
      <c r="BD697" s="184"/>
      <c r="BE697" s="184"/>
      <c r="BF697" s="184"/>
      <c r="BG697" s="186"/>
      <c r="BH697" s="186"/>
      <c r="BI697" s="199"/>
      <c r="BJ697" s="199"/>
      <c r="BK697" s="199"/>
      <c r="BL697" s="218"/>
      <c r="BM697" s="186"/>
      <c r="BN697" s="186"/>
      <c r="BO697" s="186"/>
      <c r="BP697" s="186"/>
      <c r="BQ697" s="186"/>
      <c r="BR697" s="186"/>
      <c r="BS697" s="186"/>
      <c r="BT697" s="187"/>
      <c r="BU697" s="188"/>
      <c r="BV697" s="189"/>
      <c r="BW697" s="185"/>
      <c r="BX697"/>
      <c r="BZ697"/>
    </row>
    <row r="698" spans="2:78" ht="18.75">
      <c r="B698" s="363" t="s">
        <v>346</v>
      </c>
      <c r="C698" s="364">
        <v>29206196000157</v>
      </c>
      <c r="D698" s="365" t="s">
        <v>11</v>
      </c>
      <c r="E698" s="365" t="s">
        <v>620</v>
      </c>
      <c r="F698" s="365" t="s">
        <v>663</v>
      </c>
      <c r="G698" s="366" t="s">
        <v>738</v>
      </c>
      <c r="H698" s="366" t="s">
        <v>34</v>
      </c>
      <c r="I698" s="366" t="s">
        <v>1421</v>
      </c>
      <c r="J698" s="366" t="s">
        <v>608</v>
      </c>
      <c r="K698" s="367" t="s">
        <v>48</v>
      </c>
      <c r="L698" s="368" t="s">
        <v>1421</v>
      </c>
      <c r="M698" s="368" t="s">
        <v>34</v>
      </c>
      <c r="N698" s="367">
        <v>471501</v>
      </c>
      <c r="O698" s="367" t="s">
        <v>1321</v>
      </c>
      <c r="P698" s="371">
        <v>43109</v>
      </c>
      <c r="Q698" s="372">
        <v>1019.4549447000001</v>
      </c>
      <c r="R698" s="372">
        <v>1022.8524118221029</v>
      </c>
      <c r="S698" s="367">
        <v>1</v>
      </c>
      <c r="T698" s="369">
        <v>0.10365281997875053</v>
      </c>
      <c r="U698" s="369">
        <v>1.0911069010024794</v>
      </c>
      <c r="V698" s="369">
        <v>0.12280477337813656</v>
      </c>
      <c r="W698" s="369">
        <v>1.0939143862984186</v>
      </c>
      <c r="X698" s="369">
        <v>0.18325903504375129</v>
      </c>
      <c r="Y698" s="369">
        <v>1.2425699813477065</v>
      </c>
      <c r="Z698" s="369">
        <v>0.17168946270091046</v>
      </c>
      <c r="AA698" s="369">
        <v>0.92359875164776861</v>
      </c>
      <c r="AB698" s="369">
        <v>1.6579415806908301E-3</v>
      </c>
      <c r="AC698" s="373">
        <v>6.3590877123011351</v>
      </c>
      <c r="AD698" s="555">
        <v>0</v>
      </c>
      <c r="AE698" s="370" t="s">
        <v>1960</v>
      </c>
      <c r="AF698" s="370" t="s">
        <v>1795</v>
      </c>
      <c r="AG698" s="374" t="s">
        <v>1445</v>
      </c>
      <c r="AH698" s="374" t="s">
        <v>1802</v>
      </c>
      <c r="AI698" s="374">
        <v>500</v>
      </c>
      <c r="AJ698" s="374">
        <v>100</v>
      </c>
      <c r="AK698" s="374">
        <v>100</v>
      </c>
      <c r="AL698" s="691">
        <v>0.6</v>
      </c>
      <c r="AM698" s="691">
        <v>0</v>
      </c>
      <c r="AN698" s="369" t="s">
        <v>1803</v>
      </c>
      <c r="AO698" s="367" t="s">
        <v>1324</v>
      </c>
      <c r="AP698" s="370" t="s">
        <v>1804</v>
      </c>
      <c r="AQ698" s="376" t="s">
        <v>11</v>
      </c>
      <c r="AR698" s="369">
        <v>1.1199999999999999E-3</v>
      </c>
      <c r="AS698" s="369">
        <v>1.1199999999999999E-3</v>
      </c>
      <c r="AT698" s="369" t="s">
        <v>1421</v>
      </c>
      <c r="AW698" s="198"/>
      <c r="AX698" s="198"/>
      <c r="AY698" s="184"/>
      <c r="AZ698" s="184"/>
      <c r="BA698" s="184"/>
      <c r="BB698" s="186"/>
      <c r="BC698" s="184"/>
      <c r="BD698" s="184"/>
      <c r="BE698" s="184"/>
      <c r="BF698" s="184"/>
      <c r="BG698" s="186"/>
      <c r="BH698" s="186"/>
      <c r="BI698" s="199"/>
      <c r="BJ698" s="199"/>
      <c r="BK698" s="199"/>
      <c r="BL698" s="218"/>
      <c r="BM698" s="186"/>
      <c r="BN698" s="186"/>
      <c r="BO698" s="186"/>
      <c r="BP698" s="186"/>
      <c r="BQ698" s="186"/>
      <c r="BR698" s="186"/>
      <c r="BS698" s="186"/>
      <c r="BT698" s="187"/>
      <c r="BU698" s="188"/>
      <c r="BV698" s="189"/>
      <c r="BW698" s="185"/>
      <c r="BX698"/>
      <c r="BZ698"/>
    </row>
    <row r="699" spans="2:78" ht="18.75">
      <c r="B699" s="363" t="s">
        <v>1574</v>
      </c>
      <c r="C699" s="364">
        <v>29550612000130</v>
      </c>
      <c r="D699" s="365" t="s">
        <v>14</v>
      </c>
      <c r="E699" s="365" t="s">
        <v>607</v>
      </c>
      <c r="F699" s="365" t="s">
        <v>1317</v>
      </c>
      <c r="G699" s="366" t="s">
        <v>1421</v>
      </c>
      <c r="H699" s="366" t="s">
        <v>34</v>
      </c>
      <c r="I699" s="366" t="s">
        <v>34</v>
      </c>
      <c r="J699" s="366" t="s">
        <v>608</v>
      </c>
      <c r="K699" s="367" t="s">
        <v>48</v>
      </c>
      <c r="L699" s="368" t="s">
        <v>1421</v>
      </c>
      <c r="M699" s="368" t="s">
        <v>1421</v>
      </c>
      <c r="N699" s="367">
        <v>471569</v>
      </c>
      <c r="O699" s="367" t="s">
        <v>1321</v>
      </c>
      <c r="P699" s="371">
        <v>43315</v>
      </c>
      <c r="Q699" s="372">
        <v>49.587885370000002</v>
      </c>
      <c r="R699" s="372">
        <v>68.202263877976208</v>
      </c>
      <c r="S699" s="367">
        <v>2</v>
      </c>
      <c r="T699" s="369">
        <v>-2.659046743008775E-2</v>
      </c>
      <c r="U699" s="369">
        <v>-0.27990596415802543</v>
      </c>
      <c r="V699" s="369">
        <v>-0.15793317325200884</v>
      </c>
      <c r="W699" s="369">
        <v>-1.4068294378277906</v>
      </c>
      <c r="X699" s="369">
        <v>-0.17946725308831435</v>
      </c>
      <c r="Y699" s="369">
        <v>-1.2168601742840766</v>
      </c>
      <c r="Z699" s="369">
        <v>-6.2474572018628827E-2</v>
      </c>
      <c r="AA699" s="369">
        <v>-0.33608024521954666</v>
      </c>
      <c r="AB699" s="369">
        <v>0.18522919358384865</v>
      </c>
      <c r="AC699" s="373">
        <v>-1.4587060790412105</v>
      </c>
      <c r="AD699" s="555">
        <v>0</v>
      </c>
      <c r="AE699" s="370" t="s">
        <v>1912</v>
      </c>
      <c r="AF699" s="370" t="s">
        <v>1816</v>
      </c>
      <c r="AG699" s="374" t="s">
        <v>1444</v>
      </c>
      <c r="AH699" s="374" t="s">
        <v>1877</v>
      </c>
      <c r="AI699" s="374">
        <v>5000</v>
      </c>
      <c r="AJ699" s="374">
        <v>0</v>
      </c>
      <c r="AK699" s="374">
        <v>1000</v>
      </c>
      <c r="AL699" s="691">
        <v>1.8</v>
      </c>
      <c r="AM699" s="691">
        <v>20</v>
      </c>
      <c r="AN699" s="369" t="s">
        <v>1817</v>
      </c>
      <c r="AO699" s="367" t="s">
        <v>1321</v>
      </c>
      <c r="AP699" s="370" t="s">
        <v>1818</v>
      </c>
      <c r="AQ699" s="376" t="s">
        <v>1798</v>
      </c>
      <c r="AR699" s="369">
        <v>0</v>
      </c>
      <c r="AS699" s="369">
        <v>0</v>
      </c>
      <c r="AT699" s="369" t="s">
        <v>1421</v>
      </c>
      <c r="AW699"/>
      <c r="AX699" s="198"/>
      <c r="AY699" s="184"/>
      <c r="AZ699" s="184"/>
      <c r="BA699" s="184"/>
      <c r="BB699" s="186"/>
      <c r="BC699" s="184"/>
      <c r="BD699" s="184"/>
      <c r="BE699" s="184"/>
      <c r="BF699" s="184"/>
      <c r="BG699" s="186"/>
      <c r="BH699" s="186"/>
      <c r="BI699" s="199"/>
      <c r="BJ699" s="199"/>
      <c r="BK699" s="199"/>
      <c r="BL699" s="186"/>
      <c r="BM699" s="186"/>
      <c r="BN699" s="186"/>
      <c r="BO699" s="186"/>
      <c r="BP699" s="186"/>
      <c r="BQ699" s="186"/>
      <c r="BR699" s="186"/>
      <c r="BS699" s="186"/>
      <c r="BT699" s="187"/>
      <c r="BU699" s="188"/>
      <c r="BV699" s="189"/>
      <c r="BW699" s="185"/>
      <c r="BX699"/>
      <c r="BZ699"/>
    </row>
    <row r="700" spans="2:78" ht="18.75">
      <c r="B700" s="363" t="s">
        <v>1564</v>
      </c>
      <c r="C700" s="364">
        <v>30877879000115</v>
      </c>
      <c r="D700" s="365" t="s">
        <v>11</v>
      </c>
      <c r="E700" s="365" t="s">
        <v>661</v>
      </c>
      <c r="F700" s="365" t="s">
        <v>1421</v>
      </c>
      <c r="G700" s="366" t="s">
        <v>738</v>
      </c>
      <c r="H700" s="366" t="s">
        <v>34</v>
      </c>
      <c r="I700" s="366" t="s">
        <v>34</v>
      </c>
      <c r="J700" s="366" t="s">
        <v>611</v>
      </c>
      <c r="K700" s="367" t="s">
        <v>48</v>
      </c>
      <c r="L700" s="368" t="s">
        <v>1421</v>
      </c>
      <c r="M700" s="368" t="s">
        <v>1421</v>
      </c>
      <c r="N700" s="367">
        <v>471682</v>
      </c>
      <c r="O700" s="367" t="s">
        <v>1321</v>
      </c>
      <c r="P700" s="371">
        <v>43316</v>
      </c>
      <c r="Q700" s="372">
        <v>0.91189100999999995</v>
      </c>
      <c r="R700" s="372">
        <v>1.2996264530952377</v>
      </c>
      <c r="S700" s="367">
        <v>3</v>
      </c>
      <c r="T700" s="369">
        <v>-0.1220232259139028</v>
      </c>
      <c r="U700" s="369">
        <v>-1.2844839523376066</v>
      </c>
      <c r="V700" s="369">
        <v>-0.10932660236968927</v>
      </c>
      <c r="W700" s="369">
        <v>-0.97385419025268671</v>
      </c>
      <c r="X700" s="369">
        <v>-8.4434193956116954E-2</v>
      </c>
      <c r="Y700" s="369">
        <v>-0.57249780227268665</v>
      </c>
      <c r="Z700" s="369">
        <v>8.8729320077274298E-3</v>
      </c>
      <c r="AA700" s="369">
        <v>4.773169416965696E-2</v>
      </c>
      <c r="AB700" s="369">
        <v>8.4937661585721094E-2</v>
      </c>
      <c r="AC700" s="373">
        <v>-2.6088354173808921</v>
      </c>
      <c r="AD700" s="555">
        <v>29599922000149</v>
      </c>
      <c r="AE700" s="370" t="s">
        <v>1819</v>
      </c>
      <c r="AF700" s="370" t="s">
        <v>1816</v>
      </c>
      <c r="AG700" s="374" t="s">
        <v>1444</v>
      </c>
      <c r="AH700" s="374" t="s">
        <v>1796</v>
      </c>
      <c r="AI700" s="374">
        <v>20000</v>
      </c>
      <c r="AJ700" s="374">
        <v>10000</v>
      </c>
      <c r="AK700" s="374">
        <v>10000</v>
      </c>
      <c r="AL700" s="691">
        <v>0.2</v>
      </c>
      <c r="AM700" s="691">
        <v>0</v>
      </c>
      <c r="AN700" s="369" t="s">
        <v>1798</v>
      </c>
      <c r="AO700" s="367" t="s">
        <v>1324</v>
      </c>
      <c r="AP700" s="370" t="s">
        <v>1818</v>
      </c>
      <c r="AQ700" s="376" t="s">
        <v>1798</v>
      </c>
      <c r="AR700" s="369">
        <v>0</v>
      </c>
      <c r="AS700" s="369">
        <v>0</v>
      </c>
      <c r="AT700" s="369" t="s">
        <v>1421</v>
      </c>
      <c r="AW700" s="198"/>
      <c r="AX700" s="198"/>
      <c r="AY700" s="184"/>
      <c r="AZ700" s="184"/>
      <c r="BA700" s="184"/>
      <c r="BB700" s="186"/>
      <c r="BC700" s="184"/>
      <c r="BD700" s="184"/>
      <c r="BE700" s="184"/>
      <c r="BF700" s="184"/>
      <c r="BG700" s="186"/>
      <c r="BH700" s="186"/>
      <c r="BI700" s="199"/>
      <c r="BJ700" s="199"/>
      <c r="BK700" s="199"/>
      <c r="BL700" s="218"/>
      <c r="BM700" s="186"/>
      <c r="BN700" s="186"/>
      <c r="BO700" s="186"/>
      <c r="BP700" s="186"/>
      <c r="BQ700" s="186"/>
      <c r="BR700" s="186"/>
      <c r="BS700" s="186"/>
      <c r="BT700" s="187"/>
      <c r="BU700" s="188"/>
      <c r="BV700" s="189"/>
      <c r="BW700" s="185"/>
      <c r="BX700"/>
      <c r="BZ700"/>
    </row>
    <row r="701" spans="2:78" ht="18.75">
      <c r="B701" s="363" t="s">
        <v>1062</v>
      </c>
      <c r="C701" s="364">
        <v>29283824000106</v>
      </c>
      <c r="D701" s="365" t="s">
        <v>11</v>
      </c>
      <c r="E701" s="365" t="s">
        <v>620</v>
      </c>
      <c r="F701" s="365" t="s">
        <v>663</v>
      </c>
      <c r="G701" s="366" t="s">
        <v>738</v>
      </c>
      <c r="H701" s="366" t="s">
        <v>34</v>
      </c>
      <c r="I701" s="366" t="s">
        <v>1421</v>
      </c>
      <c r="J701" s="366" t="s">
        <v>608</v>
      </c>
      <c r="K701" s="367" t="s">
        <v>48</v>
      </c>
      <c r="L701" s="368" t="s">
        <v>1421</v>
      </c>
      <c r="M701" s="368" t="s">
        <v>34</v>
      </c>
      <c r="N701" s="367">
        <v>471704</v>
      </c>
      <c r="O701" s="367" t="s">
        <v>1321</v>
      </c>
      <c r="P701" s="371">
        <v>43182</v>
      </c>
      <c r="Q701" s="372">
        <v>257.21657062999998</v>
      </c>
      <c r="R701" s="372">
        <v>170.29558602678574</v>
      </c>
      <c r="S701" s="367">
        <v>1</v>
      </c>
      <c r="T701" s="369">
        <v>0.10881406576920272</v>
      </c>
      <c r="U701" s="369">
        <v>1.1454370282569706</v>
      </c>
      <c r="V701" s="369">
        <v>0.12749913027390702</v>
      </c>
      <c r="W701" s="369">
        <v>1.1357305502914117</v>
      </c>
      <c r="X701" s="369">
        <v>0.21137136994167993</v>
      </c>
      <c r="Y701" s="369">
        <v>1.4331829213395608</v>
      </c>
      <c r="Z701" s="369">
        <v>0.20498657000947573</v>
      </c>
      <c r="AA701" s="369">
        <v>1.1027196263938552</v>
      </c>
      <c r="AB701" s="369">
        <v>3.5739077014777655E-3</v>
      </c>
      <c r="AC701" s="373">
        <v>4.2634992568370453</v>
      </c>
      <c r="AD701" s="555">
        <v>29283779000181</v>
      </c>
      <c r="AE701" s="370" t="s">
        <v>1906</v>
      </c>
      <c r="AF701" s="370" t="s">
        <v>1795</v>
      </c>
      <c r="AG701" s="374" t="s">
        <v>1445</v>
      </c>
      <c r="AH701" s="374" t="s">
        <v>1802</v>
      </c>
      <c r="AI701" s="374">
        <v>3000</v>
      </c>
      <c r="AJ701" s="374">
        <v>1000</v>
      </c>
      <c r="AK701" s="374">
        <v>1000</v>
      </c>
      <c r="AL701" s="691">
        <v>0.75</v>
      </c>
      <c r="AM701" s="691">
        <v>0</v>
      </c>
      <c r="AN701" s="369" t="s">
        <v>1803</v>
      </c>
      <c r="AO701" s="367" t="s">
        <v>1324</v>
      </c>
      <c r="AP701" s="370" t="s">
        <v>1804</v>
      </c>
      <c r="AQ701" s="376" t="s">
        <v>11</v>
      </c>
      <c r="AR701" s="369">
        <v>2.16666666666667E-3</v>
      </c>
      <c r="AS701" s="369">
        <v>2.16666666666667E-3</v>
      </c>
      <c r="AT701" s="369" t="s">
        <v>1421</v>
      </c>
      <c r="AW701"/>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c r="BX701"/>
      <c r="BZ701"/>
    </row>
    <row r="702" spans="2:78" ht="18.75">
      <c r="B702" s="363" t="s">
        <v>1651</v>
      </c>
      <c r="C702" s="364">
        <v>30129289000104</v>
      </c>
      <c r="D702" s="365" t="s">
        <v>14</v>
      </c>
      <c r="E702" s="365" t="s">
        <v>1421</v>
      </c>
      <c r="F702" s="365" t="s">
        <v>1421</v>
      </c>
      <c r="G702" s="366" t="s">
        <v>1421</v>
      </c>
      <c r="H702" s="366" t="s">
        <v>34</v>
      </c>
      <c r="I702" s="366" t="s">
        <v>1421</v>
      </c>
      <c r="J702" s="366" t="s">
        <v>1421</v>
      </c>
      <c r="K702" s="367" t="s">
        <v>48</v>
      </c>
      <c r="L702" s="368" t="s">
        <v>1421</v>
      </c>
      <c r="M702" s="368" t="s">
        <v>1421</v>
      </c>
      <c r="N702" s="367">
        <v>471860</v>
      </c>
      <c r="O702" s="367" t="s">
        <v>1321</v>
      </c>
      <c r="P702" s="371">
        <v>43310</v>
      </c>
      <c r="Q702" s="372">
        <v>398.65608066999999</v>
      </c>
      <c r="R702" s="372">
        <v>516.08507999710332</v>
      </c>
      <c r="S702" s="367">
        <v>2</v>
      </c>
      <c r="T702" s="369">
        <v>-0.10219742770425166</v>
      </c>
      <c r="U702" s="369">
        <v>-1.075786637118709</v>
      </c>
      <c r="V702" s="369">
        <v>-0.19697357635234791</v>
      </c>
      <c r="W702" s="369">
        <v>-1.7545916413933531</v>
      </c>
      <c r="X702" s="369">
        <v>-6.5508995835881767E-2</v>
      </c>
      <c r="Y702" s="369">
        <v>-0.44417734555060412</v>
      </c>
      <c r="Z702" s="369">
        <v>3.6888822380768849E-2</v>
      </c>
      <c r="AA702" s="369">
        <v>0.19844240738283644</v>
      </c>
      <c r="AB702" s="369">
        <v>0.26055623570178948</v>
      </c>
      <c r="AC702" s="373">
        <v>-1.1868276841047274</v>
      </c>
      <c r="AD702" s="555">
        <v>30566208000133</v>
      </c>
      <c r="AE702" s="370" t="s">
        <v>1889</v>
      </c>
      <c r="AF702" s="370" t="s">
        <v>1890</v>
      </c>
      <c r="AG702" s="374" t="s">
        <v>1448</v>
      </c>
      <c r="AH702" s="374" t="s">
        <v>1796</v>
      </c>
      <c r="AI702" s="374">
        <v>100000</v>
      </c>
      <c r="AJ702" s="374">
        <v>20000</v>
      </c>
      <c r="AK702" s="374">
        <v>20000</v>
      </c>
      <c r="AL702" s="691">
        <v>0</v>
      </c>
      <c r="AM702" s="691">
        <v>0</v>
      </c>
      <c r="AN702" s="369" t="s">
        <v>1797</v>
      </c>
      <c r="AO702" s="367" t="s">
        <v>1324</v>
      </c>
      <c r="AP702" s="370" t="s">
        <v>1799</v>
      </c>
      <c r="AQ702" s="376" t="s">
        <v>1798</v>
      </c>
      <c r="AR702" s="369">
        <v>0</v>
      </c>
      <c r="AS702" s="369">
        <v>0</v>
      </c>
      <c r="AT702" s="369" t="s">
        <v>1421</v>
      </c>
      <c r="AW70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c r="BX702"/>
      <c r="BZ702"/>
    </row>
    <row r="703" spans="2:78" ht="18.75">
      <c r="B703" s="363" t="s">
        <v>248</v>
      </c>
      <c r="C703" s="364">
        <v>30005655000113</v>
      </c>
      <c r="D703" s="365" t="s">
        <v>13</v>
      </c>
      <c r="E703" s="365" t="s">
        <v>615</v>
      </c>
      <c r="F703" s="365" t="s">
        <v>619</v>
      </c>
      <c r="G703" s="366" t="s">
        <v>34</v>
      </c>
      <c r="H703" s="366" t="s">
        <v>1337</v>
      </c>
      <c r="I703" s="366" t="s">
        <v>34</v>
      </c>
      <c r="J703" s="366" t="s">
        <v>611</v>
      </c>
      <c r="K703" s="367" t="s">
        <v>48</v>
      </c>
      <c r="L703" s="368" t="s">
        <v>1421</v>
      </c>
      <c r="M703" s="368" t="s">
        <v>1418</v>
      </c>
      <c r="N703" s="367">
        <v>471941</v>
      </c>
      <c r="O703" s="367" t="s">
        <v>1321</v>
      </c>
      <c r="P703" s="371">
        <v>43320</v>
      </c>
      <c r="Q703" s="372">
        <v>40.68354317</v>
      </c>
      <c r="R703" s="372">
        <v>50.371147003571437</v>
      </c>
      <c r="S703" s="367">
        <v>1</v>
      </c>
      <c r="T703" s="369">
        <v>0.11226720532605472</v>
      </c>
      <c r="U703" s="369">
        <v>1.1817866847484995</v>
      </c>
      <c r="V703" s="369">
        <v>0.12554952251041551</v>
      </c>
      <c r="W703" s="369">
        <v>1.1183639290970098</v>
      </c>
      <c r="X703" s="369">
        <v>0.13672170970547826</v>
      </c>
      <c r="Y703" s="369">
        <v>0.92702819393327041</v>
      </c>
      <c r="Z703" s="369">
        <v>0.22933862440004482</v>
      </c>
      <c r="AA703" s="369">
        <v>1.2337208345132449</v>
      </c>
      <c r="AB703" s="369">
        <v>1.37360529072236E-2</v>
      </c>
      <c r="AC703" s="373">
        <v>0.96736268821265914</v>
      </c>
      <c r="AD703" s="555">
        <v>10756521000127</v>
      </c>
      <c r="AE703" s="370" t="s">
        <v>1828</v>
      </c>
      <c r="AF703" s="370" t="s">
        <v>1795</v>
      </c>
      <c r="AG703" s="374" t="s">
        <v>1445</v>
      </c>
      <c r="AH703" s="374" t="s">
        <v>1802</v>
      </c>
      <c r="AI703" s="374">
        <v>20000</v>
      </c>
      <c r="AJ703" s="374">
        <v>1000</v>
      </c>
      <c r="AK703" s="374">
        <v>5000</v>
      </c>
      <c r="AL703" s="691">
        <v>1.85</v>
      </c>
      <c r="AM703" s="691">
        <v>20</v>
      </c>
      <c r="AN703" s="369" t="s">
        <v>1803</v>
      </c>
      <c r="AO703" s="367" t="s">
        <v>1324</v>
      </c>
      <c r="AP703" s="370" t="s">
        <v>1818</v>
      </c>
      <c r="AQ703" s="376" t="s">
        <v>668</v>
      </c>
      <c r="AR703" s="369">
        <v>2.46666666666667E-3</v>
      </c>
      <c r="AS703" s="369">
        <v>2.46666666666667E-3</v>
      </c>
      <c r="AT703" s="369" t="s">
        <v>1421</v>
      </c>
      <c r="AW703"/>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c r="BX703"/>
      <c r="BZ703"/>
    </row>
    <row r="704" spans="2:78" ht="18.75">
      <c r="B704" s="363" t="s">
        <v>347</v>
      </c>
      <c r="C704" s="364">
        <v>29196922000106</v>
      </c>
      <c r="D704" s="365" t="s">
        <v>11</v>
      </c>
      <c r="E704" s="365" t="s">
        <v>620</v>
      </c>
      <c r="F704" s="365" t="s">
        <v>663</v>
      </c>
      <c r="G704" s="366" t="s">
        <v>738</v>
      </c>
      <c r="H704" s="366" t="s">
        <v>34</v>
      </c>
      <c r="I704" s="366" t="s">
        <v>1421</v>
      </c>
      <c r="J704" s="366" t="s">
        <v>608</v>
      </c>
      <c r="K704" s="367" t="s">
        <v>48</v>
      </c>
      <c r="L704" s="368" t="s">
        <v>1421</v>
      </c>
      <c r="M704" s="368" t="s">
        <v>34</v>
      </c>
      <c r="N704" s="367">
        <v>472204</v>
      </c>
      <c r="O704" s="367" t="s">
        <v>1321</v>
      </c>
      <c r="P704" s="371">
        <v>43109</v>
      </c>
      <c r="Q704" s="372">
        <v>414.23167114</v>
      </c>
      <c r="R704" s="372">
        <v>319.5711810521824</v>
      </c>
      <c r="S704" s="367">
        <v>1</v>
      </c>
      <c r="T704" s="369">
        <v>0.10587763631738389</v>
      </c>
      <c r="U704" s="369">
        <v>1.1145265480612241</v>
      </c>
      <c r="V704" s="369">
        <v>0.12516320872032582</v>
      </c>
      <c r="W704" s="369">
        <v>1.1149227419103902</v>
      </c>
      <c r="X704" s="369">
        <v>0.18379832224801085</v>
      </c>
      <c r="Y704" s="369">
        <v>1.2462265655438303</v>
      </c>
      <c r="Z704" s="369">
        <v>0.17187671876014132</v>
      </c>
      <c r="AA704" s="369">
        <v>0.92460609047813924</v>
      </c>
      <c r="AB704" s="369">
        <v>2.7993678548383959E-3</v>
      </c>
      <c r="AC704" s="373">
        <v>4.608694514147099</v>
      </c>
      <c r="AD704" s="555">
        <v>0</v>
      </c>
      <c r="AE704" s="370" t="s">
        <v>1960</v>
      </c>
      <c r="AF704" s="370" t="s">
        <v>1795</v>
      </c>
      <c r="AG704" s="374" t="s">
        <v>1445</v>
      </c>
      <c r="AH704" s="374" t="s">
        <v>1802</v>
      </c>
      <c r="AI704" s="374">
        <v>500</v>
      </c>
      <c r="AJ704" s="374">
        <v>100</v>
      </c>
      <c r="AK704" s="374">
        <v>100</v>
      </c>
      <c r="AL704" s="691">
        <v>1</v>
      </c>
      <c r="AM704" s="691">
        <v>0</v>
      </c>
      <c r="AN704" s="369" t="s">
        <v>1803</v>
      </c>
      <c r="AO704" s="367" t="s">
        <v>1324</v>
      </c>
      <c r="AP704" s="370" t="s">
        <v>1804</v>
      </c>
      <c r="AQ704" s="376" t="s">
        <v>11</v>
      </c>
      <c r="AR704" s="369">
        <v>2E-3</v>
      </c>
      <c r="AS704" s="369">
        <v>2E-3</v>
      </c>
      <c r="AT704" s="369" t="s">
        <v>1421</v>
      </c>
      <c r="AW704"/>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c r="BX704"/>
      <c r="BZ704"/>
    </row>
    <row r="705" spans="2:78" ht="18.75">
      <c r="B705" s="363" t="s">
        <v>263</v>
      </c>
      <c r="C705" s="364">
        <v>29054793000103</v>
      </c>
      <c r="D705" s="365" t="s">
        <v>14</v>
      </c>
      <c r="E705" s="365" t="s">
        <v>607</v>
      </c>
      <c r="F705" s="365" t="s">
        <v>1421</v>
      </c>
      <c r="G705" s="366" t="s">
        <v>1421</v>
      </c>
      <c r="H705" s="366" t="s">
        <v>34</v>
      </c>
      <c r="I705" s="366" t="s">
        <v>34</v>
      </c>
      <c r="J705" s="366" t="s">
        <v>608</v>
      </c>
      <c r="K705" s="367" t="s">
        <v>48</v>
      </c>
      <c r="L705" s="368" t="s">
        <v>1421</v>
      </c>
      <c r="M705" s="368" t="s">
        <v>34</v>
      </c>
      <c r="N705" s="367">
        <v>472311</v>
      </c>
      <c r="O705" s="367" t="s">
        <v>1321</v>
      </c>
      <c r="P705" s="371">
        <v>43162</v>
      </c>
      <c r="Q705" s="372">
        <v>54.534300989999998</v>
      </c>
      <c r="R705" s="372">
        <v>64.58700105559528</v>
      </c>
      <c r="S705" s="367">
        <v>2</v>
      </c>
      <c r="T705" s="369">
        <v>0.16974847013274763</v>
      </c>
      <c r="U705" s="369">
        <v>1.7868662640767918</v>
      </c>
      <c r="V705" s="369">
        <v>3.1275512623942126E-2</v>
      </c>
      <c r="W705" s="369">
        <v>0.27859448991320013</v>
      </c>
      <c r="X705" s="369">
        <v>2.6477913678800924E-2</v>
      </c>
      <c r="Y705" s="369">
        <v>0.17953090661062981</v>
      </c>
      <c r="Z705" s="369">
        <v>8.277541150486023E-2</v>
      </c>
      <c r="AA705" s="369">
        <v>0.44528805396869492</v>
      </c>
      <c r="AB705" s="369">
        <v>0.22444199323228492</v>
      </c>
      <c r="AC705" s="373">
        <v>-0.36083383351926479</v>
      </c>
      <c r="AD705" s="555">
        <v>0</v>
      </c>
      <c r="AE705" s="370" t="s">
        <v>2012</v>
      </c>
      <c r="AF705" s="370" t="s">
        <v>1795</v>
      </c>
      <c r="AG705" s="374" t="s">
        <v>1445</v>
      </c>
      <c r="AH705" s="374" t="s">
        <v>1802</v>
      </c>
      <c r="AI705" s="374">
        <v>200000</v>
      </c>
      <c r="AJ705" s="374">
        <v>10000</v>
      </c>
      <c r="AK705" s="374">
        <v>10000</v>
      </c>
      <c r="AL705" s="691">
        <v>2</v>
      </c>
      <c r="AM705" s="691">
        <v>20</v>
      </c>
      <c r="AN705" s="369" t="s">
        <v>1852</v>
      </c>
      <c r="AO705" s="367" t="s">
        <v>1324</v>
      </c>
      <c r="AP705" s="370" t="s">
        <v>1799</v>
      </c>
      <c r="AQ705" s="376" t="s">
        <v>670</v>
      </c>
      <c r="AR705" s="369">
        <v>5.3333333333333297E-3</v>
      </c>
      <c r="AS705" s="369">
        <v>5.3333333333333297E-3</v>
      </c>
      <c r="AT705" s="369" t="s">
        <v>1421</v>
      </c>
      <c r="AW705"/>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c r="BX705"/>
      <c r="BZ705"/>
    </row>
    <row r="706" spans="2:78" ht="18.75">
      <c r="B706" s="363" t="s">
        <v>362</v>
      </c>
      <c r="C706" s="364">
        <v>28289215000193</v>
      </c>
      <c r="D706" s="365" t="s">
        <v>13</v>
      </c>
      <c r="E706" s="365" t="s">
        <v>615</v>
      </c>
      <c r="F706" s="365" t="s">
        <v>619</v>
      </c>
      <c r="G706" s="366" t="s">
        <v>34</v>
      </c>
      <c r="H706" s="366" t="s">
        <v>1337</v>
      </c>
      <c r="I706" s="366" t="s">
        <v>34</v>
      </c>
      <c r="J706" s="366" t="s">
        <v>1421</v>
      </c>
      <c r="K706" s="367" t="s">
        <v>48</v>
      </c>
      <c r="L706" s="368" t="s">
        <v>1421</v>
      </c>
      <c r="M706" s="368" t="s">
        <v>34</v>
      </c>
      <c r="N706" s="367">
        <v>472921</v>
      </c>
      <c r="O706" s="367" t="s">
        <v>1321</v>
      </c>
      <c r="P706" s="371">
        <v>43315</v>
      </c>
      <c r="Q706" s="372">
        <v>280.46282945000002</v>
      </c>
      <c r="R706" s="372">
        <v>416.35081046742079</v>
      </c>
      <c r="S706" s="367">
        <v>1</v>
      </c>
      <c r="T706" s="369">
        <v>0.13184554665241244</v>
      </c>
      <c r="U706" s="369">
        <v>1.3878791319752155</v>
      </c>
      <c r="V706" s="369">
        <v>0.12333651800714884</v>
      </c>
      <c r="W706" s="369">
        <v>1.0986510352373191</v>
      </c>
      <c r="X706" s="369">
        <v>0.13697454911146201</v>
      </c>
      <c r="Y706" s="369">
        <v>0.92874254682125867</v>
      </c>
      <c r="Z706" s="369">
        <v>0.18866646935258302</v>
      </c>
      <c r="AA706" s="369">
        <v>1.0149260929040909</v>
      </c>
      <c r="AB706" s="369">
        <v>3.3319332205389823E-2</v>
      </c>
      <c r="AC706" s="373">
        <v>0.33238182849009762</v>
      </c>
      <c r="AD706" s="555">
        <v>29300722000143</v>
      </c>
      <c r="AE706" s="370" t="s">
        <v>1889</v>
      </c>
      <c r="AF706" s="370" t="s">
        <v>1890</v>
      </c>
      <c r="AG706" s="374" t="s">
        <v>1448</v>
      </c>
      <c r="AH706" s="374" t="s">
        <v>1802</v>
      </c>
      <c r="AI706" s="374">
        <v>5000</v>
      </c>
      <c r="AJ706" s="374">
        <v>500</v>
      </c>
      <c r="AK706" s="374">
        <v>100</v>
      </c>
      <c r="AL706" s="691">
        <v>2</v>
      </c>
      <c r="AM706" s="691">
        <v>20</v>
      </c>
      <c r="AN706" s="369" t="s">
        <v>1803</v>
      </c>
      <c r="AO706" s="367" t="s">
        <v>1324</v>
      </c>
      <c r="AP706" s="370" t="s">
        <v>1818</v>
      </c>
      <c r="AQ706" s="376" t="s">
        <v>668</v>
      </c>
      <c r="AR706" s="369">
        <v>4.0000000000000001E-3</v>
      </c>
      <c r="AS706" s="369">
        <v>4.0000000000000001E-3</v>
      </c>
      <c r="AT706" s="369" t="s">
        <v>1421</v>
      </c>
      <c r="AW706"/>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c r="BX706"/>
      <c r="BZ706"/>
    </row>
    <row r="707" spans="2:78" ht="18.75">
      <c r="B707" s="363" t="s">
        <v>695</v>
      </c>
      <c r="C707" s="364">
        <v>17797493000135</v>
      </c>
      <c r="D707" s="365" t="s">
        <v>13</v>
      </c>
      <c r="E707" s="365" t="s">
        <v>615</v>
      </c>
      <c r="F707" s="365" t="s">
        <v>619</v>
      </c>
      <c r="G707" s="366" t="s">
        <v>34</v>
      </c>
      <c r="H707" s="366" t="s">
        <v>1337</v>
      </c>
      <c r="I707" s="366" t="s">
        <v>34</v>
      </c>
      <c r="J707" s="366" t="s">
        <v>1421</v>
      </c>
      <c r="K707" s="367" t="s">
        <v>48</v>
      </c>
      <c r="L707" s="368" t="s">
        <v>1421</v>
      </c>
      <c r="M707" s="368" t="s">
        <v>34</v>
      </c>
      <c r="N707" s="367">
        <v>473596</v>
      </c>
      <c r="O707" s="367" t="s">
        <v>1321</v>
      </c>
      <c r="P707" s="371">
        <v>43320</v>
      </c>
      <c r="Q707" s="372">
        <v>22.453652000000002</v>
      </c>
      <c r="R707" s="372">
        <v>30.958883226190455</v>
      </c>
      <c r="S707" s="367">
        <v>1</v>
      </c>
      <c r="T707" s="369">
        <v>0.11685288509537295</v>
      </c>
      <c r="U707" s="369">
        <v>1.230058085788204</v>
      </c>
      <c r="V707" s="369">
        <v>8.1833811341932794E-2</v>
      </c>
      <c r="W707" s="369">
        <v>0.72895524375853338</v>
      </c>
      <c r="X707" s="369">
        <v>4.0415406153484934E-2</v>
      </c>
      <c r="Y707" s="369">
        <v>0.27403271253887412</v>
      </c>
      <c r="Z707" s="369">
        <v>9.292753518610497E-2</v>
      </c>
      <c r="AA707" s="369">
        <v>0.49990112463166037</v>
      </c>
      <c r="AB707" s="369">
        <v>3.2803427912762459E-2</v>
      </c>
      <c r="AC707" s="373">
        <v>-0.92758495190319179</v>
      </c>
      <c r="AD707" s="555">
        <v>0</v>
      </c>
      <c r="AE707" s="370" t="s">
        <v>1831</v>
      </c>
      <c r="AF707" s="370" t="s">
        <v>1832</v>
      </c>
      <c r="AG707" s="374" t="s">
        <v>719</v>
      </c>
      <c r="AH707" s="374" t="s">
        <v>1802</v>
      </c>
      <c r="AI707" s="374">
        <v>1000</v>
      </c>
      <c r="AJ707" s="374">
        <v>1000</v>
      </c>
      <c r="AK707" s="374">
        <v>1000</v>
      </c>
      <c r="AL707" s="691">
        <v>2</v>
      </c>
      <c r="AM707" s="691">
        <v>20</v>
      </c>
      <c r="AN707" s="369" t="s">
        <v>1803</v>
      </c>
      <c r="AO707" s="367" t="s">
        <v>1324</v>
      </c>
      <c r="AP707" s="370" t="s">
        <v>1818</v>
      </c>
      <c r="AQ707" s="376" t="s">
        <v>664</v>
      </c>
      <c r="AR707" s="369">
        <v>7.1999999999999998E-3</v>
      </c>
      <c r="AS707" s="369">
        <v>7.1999999999999998E-3</v>
      </c>
      <c r="AT707" s="369" t="s">
        <v>1421</v>
      </c>
      <c r="AW707"/>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c r="BX707"/>
      <c r="BZ707"/>
    </row>
    <row r="708" spans="2:78" ht="18.75">
      <c r="B708" s="363" t="s">
        <v>429</v>
      </c>
      <c r="C708" s="364">
        <v>30887013000195</v>
      </c>
      <c r="D708" s="365" t="s">
        <v>13</v>
      </c>
      <c r="E708" s="365" t="s">
        <v>615</v>
      </c>
      <c r="F708" s="365" t="s">
        <v>619</v>
      </c>
      <c r="G708" s="366" t="s">
        <v>34</v>
      </c>
      <c r="H708" s="366" t="s">
        <v>1338</v>
      </c>
      <c r="I708" s="366" t="s">
        <v>34</v>
      </c>
      <c r="J708" s="366" t="s">
        <v>1421</v>
      </c>
      <c r="K708" s="367" t="s">
        <v>48</v>
      </c>
      <c r="L708" s="368" t="s">
        <v>1421</v>
      </c>
      <c r="M708" s="368" t="s">
        <v>1418</v>
      </c>
      <c r="N708" s="367">
        <v>473677</v>
      </c>
      <c r="O708" s="367" t="s">
        <v>1321</v>
      </c>
      <c r="P708" s="371">
        <v>43328</v>
      </c>
      <c r="Q708" s="372">
        <v>27.16693399</v>
      </c>
      <c r="R708" s="372">
        <v>30.643907781388918</v>
      </c>
      <c r="S708" s="367">
        <v>1</v>
      </c>
      <c r="T708" s="369">
        <v>-0.14019945372320164</v>
      </c>
      <c r="U708" s="369">
        <v>-1.4758169773434373</v>
      </c>
      <c r="V708" s="369">
        <v>-0.24952028280795802</v>
      </c>
      <c r="W708" s="369">
        <v>-2.222664636955149</v>
      </c>
      <c r="X708" s="369">
        <v>-0.35272723927614968</v>
      </c>
      <c r="Y708" s="369">
        <v>-2.3916325818454536</v>
      </c>
      <c r="Z708" s="369">
        <v>-0.23773330074956944</v>
      </c>
      <c r="AA708" s="369">
        <v>-1.2788797654979294</v>
      </c>
      <c r="AB708" s="369">
        <v>0.55106193598568398</v>
      </c>
      <c r="AC708" s="373">
        <v>-0.65651796400252382</v>
      </c>
      <c r="AD708" s="555">
        <v>0</v>
      </c>
      <c r="AE708" s="370" t="s">
        <v>1962</v>
      </c>
      <c r="AF708" s="370" t="s">
        <v>1795</v>
      </c>
      <c r="AG708" s="374" t="s">
        <v>1445</v>
      </c>
      <c r="AH708" s="374" t="s">
        <v>1802</v>
      </c>
      <c r="AI708" s="374">
        <v>500</v>
      </c>
      <c r="AJ708" s="374">
        <v>100</v>
      </c>
      <c r="AK708" s="374">
        <v>500</v>
      </c>
      <c r="AL708" s="691">
        <v>1</v>
      </c>
      <c r="AM708" s="691">
        <v>15</v>
      </c>
      <c r="AN708" s="369" t="s">
        <v>1803</v>
      </c>
      <c r="AO708" s="367" t="s">
        <v>1324</v>
      </c>
      <c r="AP708" s="370" t="s">
        <v>1818</v>
      </c>
      <c r="AQ708" s="376" t="s">
        <v>1933</v>
      </c>
      <c r="AR708" s="369">
        <v>2E-3</v>
      </c>
      <c r="AS708" s="369">
        <v>2E-3</v>
      </c>
      <c r="AT708" s="369" t="s">
        <v>1421</v>
      </c>
      <c r="AW708"/>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c r="BX708"/>
      <c r="BZ708"/>
    </row>
    <row r="709" spans="2:78" ht="18.75">
      <c r="B709" s="363" t="s">
        <v>160</v>
      </c>
      <c r="C709" s="364">
        <v>23714047000112</v>
      </c>
      <c r="D709" s="365" t="s">
        <v>11</v>
      </c>
      <c r="E709" s="365" t="s">
        <v>620</v>
      </c>
      <c r="F709" s="365" t="s">
        <v>663</v>
      </c>
      <c r="G709" s="366" t="s">
        <v>738</v>
      </c>
      <c r="H709" s="366" t="s">
        <v>34</v>
      </c>
      <c r="I709" s="366" t="s">
        <v>1304</v>
      </c>
      <c r="J709" s="366" t="s">
        <v>608</v>
      </c>
      <c r="K709" s="367" t="s">
        <v>48</v>
      </c>
      <c r="L709" s="368" t="s">
        <v>1421</v>
      </c>
      <c r="M709" s="368" t="s">
        <v>34</v>
      </c>
      <c r="N709" s="367">
        <v>474045</v>
      </c>
      <c r="O709" s="367" t="s">
        <v>1321</v>
      </c>
      <c r="P709" s="371">
        <v>42303</v>
      </c>
      <c r="Q709" s="372">
        <v>246.51221482</v>
      </c>
      <c r="R709" s="372">
        <v>122.15023567615091</v>
      </c>
      <c r="S709" s="367">
        <v>1</v>
      </c>
      <c r="T709" s="369">
        <v>0.12028242920451127</v>
      </c>
      <c r="U709" s="369">
        <v>1.2661593635492949</v>
      </c>
      <c r="V709" s="369">
        <v>0.14608285300118817</v>
      </c>
      <c r="W709" s="369">
        <v>1.3012697315719088</v>
      </c>
      <c r="X709" s="369">
        <v>0.22847051844639843</v>
      </c>
      <c r="Y709" s="369">
        <v>1.5491220270622186</v>
      </c>
      <c r="Z709" s="369">
        <v>0.20230658806750612</v>
      </c>
      <c r="AA709" s="369">
        <v>1.0883027371037206</v>
      </c>
      <c r="AB709" s="369">
        <v>1.2314178202548161E-2</v>
      </c>
      <c r="AC709" s="373">
        <v>2.7465150333407742</v>
      </c>
      <c r="AD709" s="555">
        <v>0</v>
      </c>
      <c r="AE709" s="370" t="s">
        <v>1923</v>
      </c>
      <c r="AF709" s="370" t="s">
        <v>1923</v>
      </c>
      <c r="AG709" s="374" t="s">
        <v>719</v>
      </c>
      <c r="AH709" s="374" t="s">
        <v>1796</v>
      </c>
      <c r="AI709" s="374">
        <v>1000</v>
      </c>
      <c r="AJ709" s="374">
        <v>1000</v>
      </c>
      <c r="AK709" s="374">
        <v>1000</v>
      </c>
      <c r="AL709" s="691">
        <v>0.25</v>
      </c>
      <c r="AM709" s="691">
        <v>20</v>
      </c>
      <c r="AN709" s="369" t="s">
        <v>1803</v>
      </c>
      <c r="AO709" s="367" t="s">
        <v>1324</v>
      </c>
      <c r="AP709" s="370" t="s">
        <v>1804</v>
      </c>
      <c r="AQ709" s="376" t="s">
        <v>11</v>
      </c>
      <c r="AR709" s="369">
        <v>1.5E-3</v>
      </c>
      <c r="AS709" s="369">
        <v>1.5E-3</v>
      </c>
      <c r="AT709" s="369" t="s">
        <v>1421</v>
      </c>
      <c r="AW709"/>
      <c r="AX709" s="198"/>
      <c r="AY709" s="184"/>
      <c r="AZ709" s="184"/>
      <c r="BA709" s="184"/>
      <c r="BB709" s="186"/>
      <c r="BC709" s="184"/>
      <c r="BD709" s="184"/>
      <c r="BE709" s="184"/>
      <c r="BF709" s="184"/>
      <c r="BG709" s="186"/>
      <c r="BH709" s="186"/>
      <c r="BI709" s="199"/>
      <c r="BJ709" s="199"/>
      <c r="BK709" s="199"/>
      <c r="BL709" s="186"/>
      <c r="BM709" s="186"/>
      <c r="BN709" s="186"/>
      <c r="BO709" s="186"/>
      <c r="BP709" s="186"/>
      <c r="BQ709" s="186"/>
      <c r="BR709" s="186"/>
      <c r="BS709" s="186"/>
      <c r="BT709" s="187"/>
      <c r="BU709" s="188"/>
      <c r="BV709" s="189"/>
      <c r="BW709" s="185"/>
      <c r="BX709"/>
      <c r="BZ709"/>
    </row>
    <row r="710" spans="2:78" ht="18.75">
      <c r="B710" s="363" t="s">
        <v>1054</v>
      </c>
      <c r="C710" s="364">
        <v>30553981000165</v>
      </c>
      <c r="D710" s="365" t="s">
        <v>14</v>
      </c>
      <c r="E710" s="365" t="s">
        <v>607</v>
      </c>
      <c r="F710" s="365" t="s">
        <v>1421</v>
      </c>
      <c r="G710" s="366" t="s">
        <v>1421</v>
      </c>
      <c r="H710" s="366" t="s">
        <v>34</v>
      </c>
      <c r="I710" s="366" t="s">
        <v>34</v>
      </c>
      <c r="J710" s="366" t="s">
        <v>611</v>
      </c>
      <c r="K710" s="367" t="s">
        <v>1798</v>
      </c>
      <c r="L710" s="368" t="s">
        <v>1421</v>
      </c>
      <c r="M710" s="368" t="s">
        <v>1418</v>
      </c>
      <c r="N710" s="367">
        <v>474274</v>
      </c>
      <c r="O710" s="367" t="s">
        <v>1321</v>
      </c>
      <c r="P710" s="371">
        <v>43299</v>
      </c>
      <c r="Q710" s="372">
        <v>110.42444893</v>
      </c>
      <c r="R710" s="372">
        <v>163.24915274689246</v>
      </c>
      <c r="S710" s="367">
        <v>3</v>
      </c>
      <c r="T710" s="369">
        <v>-0.35696558515826848</v>
      </c>
      <c r="U710" s="369">
        <v>-3.7576171441010708</v>
      </c>
      <c r="V710" s="369">
        <v>-0.34230252886565382</v>
      </c>
      <c r="W710" s="369">
        <v>-3.0491458148737829</v>
      </c>
      <c r="X710" s="369">
        <v>-0.21564809445480038</v>
      </c>
      <c r="Y710" s="369">
        <v>-1.4621808340330804</v>
      </c>
      <c r="Z710" s="369">
        <v>0.27437081665232865</v>
      </c>
      <c r="AA710" s="369">
        <v>1.4759702765807872</v>
      </c>
      <c r="AB710" s="369">
        <v>0.19979542973892547</v>
      </c>
      <c r="AC710" s="373">
        <v>-2.2751486703389041</v>
      </c>
      <c r="AD710" s="555">
        <v>17690766000148</v>
      </c>
      <c r="AE710" s="370" t="s">
        <v>1956</v>
      </c>
      <c r="AF710" s="370" t="s">
        <v>1795</v>
      </c>
      <c r="AG710" s="374" t="s">
        <v>1445</v>
      </c>
      <c r="AH710" s="374" t="s">
        <v>1796</v>
      </c>
      <c r="AI710" s="374">
        <v>2000000</v>
      </c>
      <c r="AJ710" s="374">
        <v>25000</v>
      </c>
      <c r="AK710" s="374">
        <v>25000</v>
      </c>
      <c r="AL710" s="691">
        <v>1</v>
      </c>
      <c r="AM710" s="691">
        <v>10</v>
      </c>
      <c r="AN710" s="369" t="s">
        <v>1807</v>
      </c>
      <c r="AO710" s="367" t="s">
        <v>1324</v>
      </c>
      <c r="AP710" s="370" t="s">
        <v>1818</v>
      </c>
      <c r="AQ710" s="376" t="s">
        <v>679</v>
      </c>
      <c r="AR710" s="369">
        <v>1E-3</v>
      </c>
      <c r="AS710" s="369">
        <v>1E-3</v>
      </c>
      <c r="AT710" s="369" t="s">
        <v>1421</v>
      </c>
      <c r="AW710" s="198"/>
      <c r="AX710" s="198"/>
      <c r="AY710" s="184"/>
      <c r="AZ710" s="184"/>
      <c r="BA710" s="184"/>
      <c r="BB710" s="186"/>
      <c r="BC710" s="184"/>
      <c r="BD710" s="184"/>
      <c r="BE710" s="184"/>
      <c r="BF710" s="184"/>
      <c r="BG710" s="186"/>
      <c r="BH710" s="186"/>
      <c r="BI710" s="199"/>
      <c r="BJ710" s="199"/>
      <c r="BK710" s="199"/>
      <c r="BL710" s="218"/>
      <c r="BM710" s="186"/>
      <c r="BN710" s="186"/>
      <c r="BO710" s="186"/>
      <c r="BP710" s="186"/>
      <c r="BQ710" s="186"/>
      <c r="BR710" s="186"/>
      <c r="BS710" s="186"/>
      <c r="BT710" s="187"/>
      <c r="BU710" s="188"/>
      <c r="BV710" s="189"/>
      <c r="BW710" s="185"/>
      <c r="BX710"/>
      <c r="BZ710"/>
    </row>
    <row r="711" spans="2:78" ht="18.75">
      <c r="B711" s="363" t="s">
        <v>1003</v>
      </c>
      <c r="C711" s="364">
        <v>30630299000129</v>
      </c>
      <c r="D711" s="365" t="s">
        <v>14</v>
      </c>
      <c r="E711" s="365" t="s">
        <v>614</v>
      </c>
      <c r="F711" s="365" t="s">
        <v>1421</v>
      </c>
      <c r="G711" s="366" t="s">
        <v>1421</v>
      </c>
      <c r="H711" s="366" t="s">
        <v>865</v>
      </c>
      <c r="I711" s="366" t="s">
        <v>34</v>
      </c>
      <c r="J711" s="366" t="s">
        <v>608</v>
      </c>
      <c r="K711" s="367" t="s">
        <v>48</v>
      </c>
      <c r="L711" s="368" t="s">
        <v>1421</v>
      </c>
      <c r="M711" s="368" t="s">
        <v>34</v>
      </c>
      <c r="N711" s="367">
        <v>474282</v>
      </c>
      <c r="O711" s="367" t="s">
        <v>1321</v>
      </c>
      <c r="P711" s="371">
        <v>43336</v>
      </c>
      <c r="Q711" s="372">
        <v>1.04813869</v>
      </c>
      <c r="R711" s="372">
        <v>1.2779047935714292</v>
      </c>
      <c r="S711" s="367">
        <v>2</v>
      </c>
      <c r="T711" s="369">
        <v>-1.773754240967873E-2</v>
      </c>
      <c r="U711" s="369">
        <v>-0.18671517990530512</v>
      </c>
      <c r="V711" s="369">
        <v>-9.3646764088529566E-2</v>
      </c>
      <c r="W711" s="369">
        <v>-0.83418208957808071</v>
      </c>
      <c r="X711" s="369">
        <v>5.4366877580465323E-2</v>
      </c>
      <c r="Y711" s="369">
        <v>0.36862930138731675</v>
      </c>
      <c r="Z711" s="369">
        <v>-0.17840905468618551</v>
      </c>
      <c r="AA711" s="369">
        <v>-0.95974661227678015</v>
      </c>
      <c r="AB711" s="369">
        <v>0.11589491416575827</v>
      </c>
      <c r="AC711" s="373">
        <v>-1.7766831531423546</v>
      </c>
      <c r="AD711" s="555">
        <v>29259435000137</v>
      </c>
      <c r="AE711" s="370" t="s">
        <v>1891</v>
      </c>
      <c r="AF711" s="370" t="s">
        <v>1839</v>
      </c>
      <c r="AG711" s="374" t="s">
        <v>59</v>
      </c>
      <c r="AH711" s="374" t="s">
        <v>1796</v>
      </c>
      <c r="AI711" s="374">
        <v>100</v>
      </c>
      <c r="AJ711" s="374">
        <v>1</v>
      </c>
      <c r="AK711" s="374">
        <v>1</v>
      </c>
      <c r="AL711" s="691">
        <v>0</v>
      </c>
      <c r="AM711" s="691">
        <v>0</v>
      </c>
      <c r="AN711" s="369" t="s">
        <v>666</v>
      </c>
      <c r="AO711" s="367" t="s">
        <v>1324</v>
      </c>
      <c r="AP711" s="370" t="s">
        <v>1799</v>
      </c>
      <c r="AQ711" s="376" t="s">
        <v>659</v>
      </c>
      <c r="AR711" s="369">
        <v>4.6666666666666697E-3</v>
      </c>
      <c r="AS711" s="369">
        <v>4.6666666666666697E-3</v>
      </c>
      <c r="AT711" s="369" t="s">
        <v>1421</v>
      </c>
      <c r="AW711" s="198"/>
      <c r="AX711" s="198"/>
      <c r="AY711" s="184"/>
      <c r="AZ711" s="184"/>
      <c r="BA711" s="184"/>
      <c r="BB711" s="186"/>
      <c r="BC711" s="184"/>
      <c r="BD711" s="184"/>
      <c r="BE711" s="184"/>
      <c r="BF711" s="184"/>
      <c r="BG711" s="186"/>
      <c r="BH711" s="186"/>
      <c r="BI711" s="199"/>
      <c r="BJ711" s="199"/>
      <c r="BK711" s="199"/>
      <c r="BL711" s="218"/>
      <c r="BM711" s="186"/>
      <c r="BN711" s="186"/>
      <c r="BO711" s="186"/>
      <c r="BP711" s="186"/>
      <c r="BQ711" s="186"/>
      <c r="BR711" s="186"/>
      <c r="BS711" s="186"/>
      <c r="BT711" s="187"/>
      <c r="BU711" s="188"/>
      <c r="BV711" s="189"/>
      <c r="BW711" s="185"/>
      <c r="BX711"/>
      <c r="BZ711"/>
    </row>
    <row r="712" spans="2:78" ht="18.75">
      <c r="B712" s="363" t="s">
        <v>1085</v>
      </c>
      <c r="C712" s="364">
        <v>30910057000199</v>
      </c>
      <c r="D712" s="365" t="s">
        <v>13</v>
      </c>
      <c r="E712" s="365" t="s">
        <v>616</v>
      </c>
      <c r="F712" s="365" t="s">
        <v>617</v>
      </c>
      <c r="G712" s="366" t="s">
        <v>34</v>
      </c>
      <c r="H712" s="366" t="s">
        <v>1338</v>
      </c>
      <c r="I712" s="366" t="s">
        <v>34</v>
      </c>
      <c r="J712" s="366" t="s">
        <v>608</v>
      </c>
      <c r="K712" s="367" t="s">
        <v>48</v>
      </c>
      <c r="L712" s="368" t="s">
        <v>1421</v>
      </c>
      <c r="M712" s="368" t="s">
        <v>34</v>
      </c>
      <c r="N712" s="367">
        <v>474436</v>
      </c>
      <c r="O712" s="367" t="s">
        <v>1321</v>
      </c>
      <c r="P712" s="371">
        <v>43334</v>
      </c>
      <c r="Q712" s="372">
        <v>14.00593147</v>
      </c>
      <c r="R712" s="372">
        <v>13.556432331785723</v>
      </c>
      <c r="S712" s="367">
        <v>5</v>
      </c>
      <c r="T712" s="369">
        <v>7.3511717194863824E-2</v>
      </c>
      <c r="U712" s="369">
        <v>0.77382498568106406</v>
      </c>
      <c r="V712" s="369">
        <v>2.9585275662772137E-2</v>
      </c>
      <c r="W712" s="369">
        <v>0.26353827933428503</v>
      </c>
      <c r="X712" s="369">
        <v>0.10617334917441545</v>
      </c>
      <c r="Y712" s="369">
        <v>0.71989802015371562</v>
      </c>
      <c r="Z712" s="369">
        <v>5.4777864243413799E-3</v>
      </c>
      <c r="AA712" s="369">
        <v>2.9467601702081413E-2</v>
      </c>
      <c r="AB712" s="369">
        <v>0.18014722490022417</v>
      </c>
      <c r="AC712" s="373">
        <v>-0.45893852557357578</v>
      </c>
      <c r="AD712" s="555">
        <v>0</v>
      </c>
      <c r="AE712" s="370" t="s">
        <v>1995</v>
      </c>
      <c r="AF712" s="370" t="s">
        <v>1816</v>
      </c>
      <c r="AG712" s="374" t="s">
        <v>1444</v>
      </c>
      <c r="AH712" s="374" t="s">
        <v>1802</v>
      </c>
      <c r="AI712" s="374">
        <v>1000</v>
      </c>
      <c r="AJ712" s="374">
        <v>1000</v>
      </c>
      <c r="AK712" s="374">
        <v>100</v>
      </c>
      <c r="AL712" s="691">
        <v>2</v>
      </c>
      <c r="AM712" s="691">
        <v>20</v>
      </c>
      <c r="AN712" s="369" t="s">
        <v>1803</v>
      </c>
      <c r="AO712" s="367" t="s">
        <v>1324</v>
      </c>
      <c r="AP712" s="370" t="s">
        <v>1818</v>
      </c>
      <c r="AQ712" s="376" t="s">
        <v>674</v>
      </c>
      <c r="AR712" s="369">
        <v>5.3333333333333297E-3</v>
      </c>
      <c r="AS712" s="369">
        <v>5.3333333333333297E-3</v>
      </c>
      <c r="AT712" s="369" t="s">
        <v>1421</v>
      </c>
      <c r="AW712" s="198"/>
      <c r="AX712" s="198"/>
      <c r="AY712" s="184"/>
      <c r="AZ712" s="184"/>
      <c r="BA712" s="184"/>
      <c r="BB712" s="186"/>
      <c r="BC712" s="184"/>
      <c r="BD712" s="184"/>
      <c r="BE712" s="184"/>
      <c r="BF712" s="184"/>
      <c r="BG712" s="186"/>
      <c r="BH712" s="186"/>
      <c r="BI712" s="199"/>
      <c r="BJ712" s="199"/>
      <c r="BK712" s="199"/>
      <c r="BL712" s="218"/>
      <c r="BM712" s="186"/>
      <c r="BN712" s="186"/>
      <c r="BO712" s="186"/>
      <c r="BP712" s="186"/>
      <c r="BQ712" s="186"/>
      <c r="BR712" s="186"/>
      <c r="BS712" s="186"/>
      <c r="BT712" s="187"/>
      <c r="BU712" s="188"/>
      <c r="BV712" s="189"/>
      <c r="BW712" s="185"/>
      <c r="BX712"/>
      <c r="BZ712"/>
    </row>
    <row r="713" spans="2:78" ht="18.75">
      <c r="B713" s="363" t="s">
        <v>770</v>
      </c>
      <c r="C713" s="364">
        <v>30921203000181</v>
      </c>
      <c r="D713" s="365" t="s">
        <v>11</v>
      </c>
      <c r="E713" s="365" t="s">
        <v>620</v>
      </c>
      <c r="F713" s="365" t="s">
        <v>663</v>
      </c>
      <c r="G713" s="366" t="s">
        <v>738</v>
      </c>
      <c r="H713" s="366" t="s">
        <v>34</v>
      </c>
      <c r="I713" s="366" t="s">
        <v>1304</v>
      </c>
      <c r="J713" s="366" t="s">
        <v>608</v>
      </c>
      <c r="K713" s="367" t="s">
        <v>48</v>
      </c>
      <c r="L713" s="368" t="s">
        <v>1339</v>
      </c>
      <c r="M713" s="368" t="s">
        <v>34</v>
      </c>
      <c r="N713" s="367">
        <v>474819</v>
      </c>
      <c r="O713" s="367" t="s">
        <v>1324</v>
      </c>
      <c r="P713" s="371">
        <v>43338</v>
      </c>
      <c r="Q713" s="372">
        <v>809.43370689000005</v>
      </c>
      <c r="R713" s="372">
        <v>746.65016198833325</v>
      </c>
      <c r="S713" s="367">
        <v>1</v>
      </c>
      <c r="T713" s="369">
        <v>0.10409762971408032</v>
      </c>
      <c r="U713" s="369">
        <v>1.0957892142473185</v>
      </c>
      <c r="V713" s="369">
        <v>0.1243469644645907</v>
      </c>
      <c r="W713" s="369">
        <v>1.1076518410364258</v>
      </c>
      <c r="X713" s="369">
        <v>0.19417799760959364</v>
      </c>
      <c r="Y713" s="369">
        <v>1.3166049401618021</v>
      </c>
      <c r="Z713" s="369">
        <v>0.21161078237770781</v>
      </c>
      <c r="AA713" s="369">
        <v>1.1383543949911967</v>
      </c>
      <c r="AB713" s="369">
        <v>1.4853118573201574E-3</v>
      </c>
      <c r="AC713" s="373">
        <v>8.1364643797719154</v>
      </c>
      <c r="AD713" s="555">
        <v>34474989000197</v>
      </c>
      <c r="AE713" s="370" t="s">
        <v>1826</v>
      </c>
      <c r="AF713" s="370" t="s">
        <v>1795</v>
      </c>
      <c r="AG713" s="374" t="s">
        <v>1445</v>
      </c>
      <c r="AH713" s="374" t="s">
        <v>1802</v>
      </c>
      <c r="AI713" s="374">
        <v>1000</v>
      </c>
      <c r="AJ713" s="374">
        <v>1000</v>
      </c>
      <c r="AK713" s="374">
        <v>1000</v>
      </c>
      <c r="AL713" s="691">
        <v>0.4</v>
      </c>
      <c r="AM713" s="691">
        <v>0</v>
      </c>
      <c r="AN713" s="369" t="s">
        <v>1803</v>
      </c>
      <c r="AO713" s="367" t="s">
        <v>1324</v>
      </c>
      <c r="AP713" s="370" t="s">
        <v>1804</v>
      </c>
      <c r="AQ713" s="376" t="s">
        <v>662</v>
      </c>
      <c r="AR713" s="369">
        <v>1.1199999999999999E-3</v>
      </c>
      <c r="AS713" s="369">
        <v>1.1199999999999999E-3</v>
      </c>
      <c r="AT713" s="369" t="s">
        <v>1421</v>
      </c>
      <c r="AW713" s="198"/>
      <c r="AX713" s="198"/>
      <c r="AY713" s="184"/>
      <c r="AZ713" s="184"/>
      <c r="BA713" s="184"/>
      <c r="BB713" s="186"/>
      <c r="BC713" s="184"/>
      <c r="BD713" s="184"/>
      <c r="BE713" s="184"/>
      <c r="BF713" s="184"/>
      <c r="BG713" s="186"/>
      <c r="BH713" s="186"/>
      <c r="BI713" s="199"/>
      <c r="BJ713" s="199"/>
      <c r="BK713" s="199"/>
      <c r="BL713" s="218"/>
      <c r="BM713" s="186"/>
      <c r="BN713" s="186"/>
      <c r="BO713" s="186"/>
      <c r="BP713" s="186"/>
      <c r="BQ713" s="186"/>
      <c r="BR713" s="186"/>
      <c r="BS713" s="186"/>
      <c r="BT713" s="187"/>
      <c r="BU713" s="188"/>
      <c r="BV713" s="189"/>
      <c r="BW713" s="185"/>
      <c r="BX713"/>
      <c r="BZ713"/>
    </row>
    <row r="714" spans="2:78" ht="18.75">
      <c r="B714" s="363" t="s">
        <v>775</v>
      </c>
      <c r="C714" s="364">
        <v>30910553000142</v>
      </c>
      <c r="D714" s="365" t="s">
        <v>11</v>
      </c>
      <c r="E714" s="365" t="s">
        <v>620</v>
      </c>
      <c r="F714" s="365" t="s">
        <v>663</v>
      </c>
      <c r="G714" s="366" t="s">
        <v>738</v>
      </c>
      <c r="H714" s="366" t="s">
        <v>34</v>
      </c>
      <c r="I714" s="366" t="s">
        <v>1421</v>
      </c>
      <c r="J714" s="366" t="s">
        <v>608</v>
      </c>
      <c r="K714" s="367" t="s">
        <v>48</v>
      </c>
      <c r="L714" s="368" t="s">
        <v>715</v>
      </c>
      <c r="M714" s="368" t="s">
        <v>34</v>
      </c>
      <c r="N714" s="367">
        <v>474843</v>
      </c>
      <c r="O714" s="367" t="s">
        <v>1324</v>
      </c>
      <c r="P714" s="371">
        <v>43338</v>
      </c>
      <c r="Q714" s="372">
        <v>1197.08027892</v>
      </c>
      <c r="R714" s="372">
        <v>1337.0397823802784</v>
      </c>
      <c r="S714" s="367">
        <v>1</v>
      </c>
      <c r="T714" s="369">
        <v>0.11039405875908259</v>
      </c>
      <c r="U714" s="369">
        <v>1.1620689081725086</v>
      </c>
      <c r="V714" s="369">
        <v>0.13109367202735078</v>
      </c>
      <c r="W714" s="369">
        <v>1.1677498344615376</v>
      </c>
      <c r="X714" s="369">
        <v>0.22300781701221539</v>
      </c>
      <c r="Y714" s="369">
        <v>1.5120827137341724</v>
      </c>
      <c r="Z714" s="369">
        <v>0.24188182811547554</v>
      </c>
      <c r="AA714" s="369">
        <v>1.301196654583908</v>
      </c>
      <c r="AB714" s="369">
        <v>1.9788551808963251E-3</v>
      </c>
      <c r="AC714" s="373">
        <v>9.5165602639847915</v>
      </c>
      <c r="AD714" s="555">
        <v>34474470000109</v>
      </c>
      <c r="AE714" s="370" t="s">
        <v>1826</v>
      </c>
      <c r="AF714" s="370" t="s">
        <v>1795</v>
      </c>
      <c r="AG714" s="374" t="s">
        <v>1445</v>
      </c>
      <c r="AH714" s="374" t="s">
        <v>1802</v>
      </c>
      <c r="AI714" s="374">
        <v>1000</v>
      </c>
      <c r="AJ714" s="374">
        <v>1000</v>
      </c>
      <c r="AK714" s="374">
        <v>1000</v>
      </c>
      <c r="AL714" s="691">
        <v>0.9</v>
      </c>
      <c r="AM714" s="691">
        <v>0</v>
      </c>
      <c r="AN714" s="369" t="s">
        <v>1803</v>
      </c>
      <c r="AO714" s="367" t="s">
        <v>1324</v>
      </c>
      <c r="AP714" s="370" t="s">
        <v>1804</v>
      </c>
      <c r="AQ714" s="376" t="s">
        <v>662</v>
      </c>
      <c r="AR714" s="369">
        <v>1.4E-3</v>
      </c>
      <c r="AS714" s="369">
        <v>1.4E-3</v>
      </c>
      <c r="AT714" s="369" t="s">
        <v>1421</v>
      </c>
      <c r="AW714"/>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c r="BX714"/>
      <c r="BZ714"/>
    </row>
    <row r="715" spans="2:78" ht="18.75">
      <c r="B715" s="363" t="s">
        <v>227</v>
      </c>
      <c r="C715" s="364"/>
      <c r="D715" s="365" t="s">
        <v>13</v>
      </c>
      <c r="E715" s="365" t="s">
        <v>616</v>
      </c>
      <c r="F715" s="365" t="s">
        <v>610</v>
      </c>
      <c r="G715" s="366" t="s">
        <v>34</v>
      </c>
      <c r="H715" s="366" t="s">
        <v>1337</v>
      </c>
      <c r="I715" s="366" t="s">
        <v>34</v>
      </c>
      <c r="J715" s="366" t="s">
        <v>1421</v>
      </c>
      <c r="L715" s="368" t="s">
        <v>1421</v>
      </c>
      <c r="M715" s="368" t="s">
        <v>34</v>
      </c>
      <c r="N715" s="367">
        <v>475467</v>
      </c>
      <c r="O715" s="367" t="s">
        <v>1324</v>
      </c>
      <c r="P715" s="371"/>
      <c r="S715" s="367"/>
      <c r="U715" s="369"/>
      <c r="W715" s="369"/>
      <c r="Y715" s="369"/>
      <c r="AA715" s="369"/>
      <c r="AD715" s="555">
        <v>0</v>
      </c>
      <c r="AE715" s="370"/>
      <c r="AF715" s="370"/>
      <c r="AG715" s="374" t="s">
        <v>1446</v>
      </c>
      <c r="AH715" s="374"/>
      <c r="AI715" s="374">
        <v>1000</v>
      </c>
      <c r="AJ715" s="374">
        <v>1000</v>
      </c>
      <c r="AK715" s="374">
        <v>1000</v>
      </c>
      <c r="AN715" s="369"/>
      <c r="AO715" s="367" t="s">
        <v>1324</v>
      </c>
      <c r="AP715" s="370"/>
      <c r="AR715" s="369">
        <v>4.0000000000000001E-3</v>
      </c>
      <c r="AS715" s="369">
        <v>4.0000000000000001E-3</v>
      </c>
      <c r="AT715" s="369" t="s">
        <v>1421</v>
      </c>
      <c r="AW715"/>
      <c r="AX715" s="198"/>
      <c r="AY715" s="184"/>
      <c r="AZ715" s="184"/>
      <c r="BA715" s="184"/>
      <c r="BB715" s="186"/>
      <c r="BC715" s="184"/>
      <c r="BD715" s="184"/>
      <c r="BE715" s="184"/>
      <c r="BF715" s="184"/>
      <c r="BG715" s="186"/>
      <c r="BH715" s="186"/>
      <c r="BI715" s="199"/>
      <c r="BJ715" s="199"/>
      <c r="BK715" s="199"/>
      <c r="BL715" s="186"/>
      <c r="BM715" s="186"/>
      <c r="BN715" s="186"/>
      <c r="BO715" s="186"/>
      <c r="BP715" s="186"/>
      <c r="BQ715" s="186"/>
      <c r="BR715" s="186"/>
      <c r="BS715" s="186"/>
      <c r="BT715" s="187"/>
      <c r="BU715" s="188"/>
      <c r="BV715" s="189"/>
      <c r="BW715" s="185"/>
      <c r="BX715"/>
      <c r="BZ715"/>
    </row>
    <row r="716" spans="2:78" ht="18.75">
      <c r="B716" s="363" t="s">
        <v>1098</v>
      </c>
      <c r="C716" s="364">
        <v>30338686000196</v>
      </c>
      <c r="D716" s="365" t="s">
        <v>11</v>
      </c>
      <c r="E716" s="365" t="s">
        <v>661</v>
      </c>
      <c r="F716" s="365" t="s">
        <v>1421</v>
      </c>
      <c r="G716" s="366" t="s">
        <v>738</v>
      </c>
      <c r="H716" s="366" t="s">
        <v>34</v>
      </c>
      <c r="I716" s="366" t="s">
        <v>1304</v>
      </c>
      <c r="J716" s="366" t="s">
        <v>611</v>
      </c>
      <c r="K716" s="367" t="s">
        <v>48</v>
      </c>
      <c r="L716" s="368" t="s">
        <v>1339</v>
      </c>
      <c r="M716" s="368" t="s">
        <v>34</v>
      </c>
      <c r="N716" s="367">
        <v>475572</v>
      </c>
      <c r="O716" s="367" t="s">
        <v>1321</v>
      </c>
      <c r="P716" s="371">
        <v>43287</v>
      </c>
      <c r="Q716" s="372">
        <v>21.84126801</v>
      </c>
      <c r="R716" s="372">
        <v>41.147864820992048</v>
      </c>
      <c r="S716" s="367">
        <v>3</v>
      </c>
      <c r="T716" s="369">
        <v>-3.9390189703750411E-2</v>
      </c>
      <c r="U716" s="369">
        <v>-0.41464291879728721</v>
      </c>
      <c r="V716" s="369">
        <v>-2.6174960763425403E-2</v>
      </c>
      <c r="W716" s="369">
        <v>-0.23316004217312752</v>
      </c>
      <c r="X716" s="369">
        <v>5.7608968863783305E-2</v>
      </c>
      <c r="Y716" s="369">
        <v>0.39061198455749835</v>
      </c>
      <c r="Z716" s="369">
        <v>7.8591702100091032E-2</v>
      </c>
      <c r="AA716" s="369">
        <v>0.42278190407041483</v>
      </c>
      <c r="AB716" s="369">
        <v>5.3144238489921981E-2</v>
      </c>
      <c r="AC716" s="373">
        <v>-2.6049246755945195</v>
      </c>
      <c r="AD716" s="555">
        <v>29853005000149</v>
      </c>
      <c r="AE716" s="370" t="s">
        <v>1872</v>
      </c>
      <c r="AF716" s="370" t="s">
        <v>1816</v>
      </c>
      <c r="AG716" s="374" t="s">
        <v>1444</v>
      </c>
      <c r="AH716" s="374" t="s">
        <v>1796</v>
      </c>
      <c r="AI716" s="374">
        <v>5000</v>
      </c>
      <c r="AJ716" s="374">
        <v>1000</v>
      </c>
      <c r="AK716" s="374">
        <v>1000</v>
      </c>
      <c r="AL716" s="691">
        <v>0</v>
      </c>
      <c r="AM716" s="691">
        <v>0</v>
      </c>
      <c r="AN716" s="369" t="s">
        <v>1798</v>
      </c>
      <c r="AO716" s="367" t="s">
        <v>1324</v>
      </c>
      <c r="AP716" s="370" t="s">
        <v>1818</v>
      </c>
      <c r="AQ716" s="376" t="s">
        <v>1933</v>
      </c>
      <c r="AR716" s="369">
        <v>5.6666666666666697E-3</v>
      </c>
      <c r="AS716" s="369">
        <v>5.6666666666666697E-3</v>
      </c>
      <c r="AT716" s="369" t="s">
        <v>1421</v>
      </c>
      <c r="AW716" s="198"/>
      <c r="AX716" s="198"/>
      <c r="AY716" s="184"/>
      <c r="AZ716" s="184"/>
      <c r="BA716" s="184"/>
      <c r="BB716" s="186"/>
      <c r="BC716" s="184"/>
      <c r="BD716" s="184"/>
      <c r="BE716" s="184"/>
      <c r="BF716" s="184"/>
      <c r="BG716" s="186"/>
      <c r="BH716" s="186"/>
      <c r="BI716" s="199"/>
      <c r="BJ716" s="199"/>
      <c r="BK716" s="199"/>
      <c r="BL716" s="218"/>
      <c r="BM716" s="186"/>
      <c r="BN716" s="186"/>
      <c r="BO716" s="186"/>
      <c r="BP716" s="186"/>
      <c r="BQ716" s="186"/>
      <c r="BR716" s="186"/>
      <c r="BS716" s="186"/>
      <c r="BT716" s="187"/>
      <c r="BU716" s="188"/>
      <c r="BV716" s="189"/>
      <c r="BW716" s="185"/>
      <c r="BX716"/>
      <c r="BZ716"/>
    </row>
    <row r="717" spans="2:78" ht="18.75">
      <c r="B717" s="363" t="s">
        <v>80</v>
      </c>
      <c r="C717" s="364"/>
      <c r="D717" s="365" t="s">
        <v>11</v>
      </c>
      <c r="E717" s="365" t="s">
        <v>620</v>
      </c>
      <c r="F717" s="365" t="s">
        <v>663</v>
      </c>
      <c r="G717" s="366" t="s">
        <v>738</v>
      </c>
      <c r="H717" s="366" t="s">
        <v>34</v>
      </c>
      <c r="I717" s="366" t="s">
        <v>1421</v>
      </c>
      <c r="J717" s="366" t="s">
        <v>608</v>
      </c>
      <c r="L717" s="368" t="s">
        <v>1421</v>
      </c>
      <c r="M717" s="368" t="s">
        <v>1418</v>
      </c>
      <c r="N717" s="367">
        <v>475696</v>
      </c>
      <c r="O717" s="367" t="s">
        <v>1321</v>
      </c>
      <c r="P717" s="371"/>
      <c r="S717" s="367"/>
      <c r="U717" s="369"/>
      <c r="W717" s="369"/>
      <c r="Y717" s="369"/>
      <c r="AA717" s="369"/>
      <c r="AD717" s="555">
        <v>0</v>
      </c>
      <c r="AE717" s="370"/>
      <c r="AF717" s="370"/>
      <c r="AG717" s="374" t="s">
        <v>719</v>
      </c>
      <c r="AH717" s="374"/>
      <c r="AI717" s="374">
        <v>1000</v>
      </c>
      <c r="AJ717" s="374">
        <v>0</v>
      </c>
      <c r="AK717" s="374">
        <v>0</v>
      </c>
      <c r="AN717" s="369"/>
      <c r="AO717" s="367" t="s">
        <v>1324</v>
      </c>
      <c r="AP717" s="370"/>
      <c r="AR717" s="369">
        <v>8.0000000000000004E-4</v>
      </c>
      <c r="AS717" s="369">
        <v>8.0000000000000004E-4</v>
      </c>
      <c r="AT717" s="369" t="s">
        <v>1421</v>
      </c>
      <c r="AW717"/>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c r="BX717"/>
      <c r="BZ717"/>
    </row>
    <row r="718" spans="2:78" ht="18.75">
      <c r="B718" s="363" t="s">
        <v>1228</v>
      </c>
      <c r="C718" s="364">
        <v>8968733000126</v>
      </c>
      <c r="D718" s="365" t="s">
        <v>14</v>
      </c>
      <c r="E718" s="365" t="s">
        <v>607</v>
      </c>
      <c r="F718" s="365" t="s">
        <v>1317</v>
      </c>
      <c r="G718" s="366" t="s">
        <v>1421</v>
      </c>
      <c r="H718" s="366" t="s">
        <v>34</v>
      </c>
      <c r="I718" s="366" t="s">
        <v>34</v>
      </c>
      <c r="J718" s="366" t="s">
        <v>608</v>
      </c>
      <c r="K718" s="367" t="s">
        <v>48</v>
      </c>
      <c r="L718" s="368" t="s">
        <v>1339</v>
      </c>
      <c r="M718" s="368" t="s">
        <v>34</v>
      </c>
      <c r="N718" s="367">
        <v>475823</v>
      </c>
      <c r="O718" s="367" t="s">
        <v>1321</v>
      </c>
      <c r="P718" s="371">
        <v>43300</v>
      </c>
      <c r="Q718" s="372">
        <v>241.14081793</v>
      </c>
      <c r="R718" s="372">
        <v>264.45604524765872</v>
      </c>
      <c r="S718" s="367">
        <v>2</v>
      </c>
      <c r="T718" s="369">
        <v>6.8458135777289097E-2</v>
      </c>
      <c r="U718" s="369">
        <v>0.72062819315169457</v>
      </c>
      <c r="V718" s="369">
        <v>-4.3893811436374719E-2</v>
      </c>
      <c r="W718" s="369">
        <v>-0.39099515824088366</v>
      </c>
      <c r="X718" s="369">
        <v>0.91743238146442141</v>
      </c>
      <c r="Y718" s="369">
        <v>6.2205606225737817</v>
      </c>
      <c r="Z718" s="369">
        <v>1.2924829832413107</v>
      </c>
      <c r="AA718" s="369">
        <v>6.9528767291164</v>
      </c>
      <c r="AB718" s="369">
        <v>0.22743713782810551</v>
      </c>
      <c r="AC718" s="373">
        <v>-0.68658790895903632</v>
      </c>
      <c r="AD718" s="555">
        <v>42190558000127</v>
      </c>
      <c r="AE718" s="370" t="s">
        <v>2039</v>
      </c>
      <c r="AF718" s="370" t="s">
        <v>1816</v>
      </c>
      <c r="AG718" s="374" t="s">
        <v>1444</v>
      </c>
      <c r="AH718" s="374" t="s">
        <v>1802</v>
      </c>
      <c r="AI718" s="374">
        <v>50</v>
      </c>
      <c r="AJ718" s="374">
        <v>50</v>
      </c>
      <c r="AK718" s="374">
        <v>30</v>
      </c>
      <c r="AL718" s="691">
        <v>2</v>
      </c>
      <c r="AM718" s="691">
        <v>20</v>
      </c>
      <c r="AN718" s="369" t="s">
        <v>1817</v>
      </c>
      <c r="AO718" s="367" t="s">
        <v>1324</v>
      </c>
      <c r="AP718" s="370" t="s">
        <v>1799</v>
      </c>
      <c r="AQ718" s="376" t="s">
        <v>659</v>
      </c>
      <c r="AR718" s="369">
        <v>5.3333333333333297E-3</v>
      </c>
      <c r="AS718" s="369">
        <v>5.3333333333333297E-3</v>
      </c>
      <c r="AT718" s="369" t="s">
        <v>1421</v>
      </c>
      <c r="AW718"/>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c r="BX718"/>
      <c r="BZ718"/>
    </row>
    <row r="719" spans="2:78" ht="18.75">
      <c r="B719" s="363" t="s">
        <v>1188</v>
      </c>
      <c r="C719" s="364">
        <v>30934725000118</v>
      </c>
      <c r="D719" s="365" t="s">
        <v>13</v>
      </c>
      <c r="E719" s="365" t="s">
        <v>616</v>
      </c>
      <c r="F719" s="365" t="s">
        <v>617</v>
      </c>
      <c r="G719" s="366" t="s">
        <v>34</v>
      </c>
      <c r="H719" s="366" t="s">
        <v>1338</v>
      </c>
      <c r="I719" s="366" t="s">
        <v>34</v>
      </c>
      <c r="J719" s="366" t="s">
        <v>608</v>
      </c>
      <c r="K719" s="367" t="s">
        <v>48</v>
      </c>
      <c r="L719" s="368" t="s">
        <v>1421</v>
      </c>
      <c r="M719" s="368" t="s">
        <v>34</v>
      </c>
      <c r="N719" s="367">
        <v>476072</v>
      </c>
      <c r="O719" s="367" t="s">
        <v>1321</v>
      </c>
      <c r="P719" s="371">
        <v>43365</v>
      </c>
      <c r="Q719" s="372">
        <v>10.978237050000001</v>
      </c>
      <c r="R719" s="372">
        <v>13.903616805039675</v>
      </c>
      <c r="S719" s="367">
        <v>2</v>
      </c>
      <c r="T719" s="369">
        <v>0.17422968761583935</v>
      </c>
      <c r="U719" s="369">
        <v>1.8340380373261516</v>
      </c>
      <c r="V719" s="369">
        <v>0.14481400351624241</v>
      </c>
      <c r="W719" s="369">
        <v>1.2899671358547571</v>
      </c>
      <c r="X719" s="369">
        <v>0.33126459714353662</v>
      </c>
      <c r="Y719" s="369">
        <v>2.246107233924536</v>
      </c>
      <c r="Z719" s="369">
        <v>0.46896624797256603</v>
      </c>
      <c r="AA719" s="369">
        <v>2.5227910576372432</v>
      </c>
      <c r="AB719" s="369">
        <v>9.928556631625185E-2</v>
      </c>
      <c r="AC719" s="373">
        <v>0.32786463611339267</v>
      </c>
      <c r="AD719" s="555">
        <v>0</v>
      </c>
      <c r="AE719" s="370" t="s">
        <v>1872</v>
      </c>
      <c r="AF719" s="370" t="s">
        <v>1816</v>
      </c>
      <c r="AG719" s="374" t="s">
        <v>1444</v>
      </c>
      <c r="AH719" s="374" t="s">
        <v>1796</v>
      </c>
      <c r="AI719" s="374">
        <v>5000</v>
      </c>
      <c r="AJ719" s="374">
        <v>5000</v>
      </c>
      <c r="AK719" s="374">
        <v>5000</v>
      </c>
      <c r="AL719" s="691">
        <v>0.65</v>
      </c>
      <c r="AM719" s="691">
        <v>0</v>
      </c>
      <c r="AN719" s="369" t="s">
        <v>1798</v>
      </c>
      <c r="AO719" s="367" t="s">
        <v>1324</v>
      </c>
      <c r="AP719" s="370" t="s">
        <v>1818</v>
      </c>
      <c r="AQ719" s="376" t="s">
        <v>668</v>
      </c>
      <c r="AR719" s="369">
        <v>4.3333333333333297E-3</v>
      </c>
      <c r="AS719" s="369">
        <v>4.3333333333333297E-3</v>
      </c>
      <c r="AT719" s="369" t="s">
        <v>1421</v>
      </c>
      <c r="AW719"/>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c r="BX719"/>
      <c r="BZ719"/>
    </row>
    <row r="720" spans="2:78" ht="18.75">
      <c r="B720" s="363" t="s">
        <v>648</v>
      </c>
      <c r="C720" s="364">
        <v>30556738000109</v>
      </c>
      <c r="D720" s="365" t="s">
        <v>13</v>
      </c>
      <c r="E720" s="365" t="s">
        <v>615</v>
      </c>
      <c r="F720" s="365" t="s">
        <v>619</v>
      </c>
      <c r="G720" s="366" t="s">
        <v>34</v>
      </c>
      <c r="H720" s="366" t="s">
        <v>865</v>
      </c>
      <c r="I720" s="366" t="s">
        <v>34</v>
      </c>
      <c r="J720" s="366" t="s">
        <v>611</v>
      </c>
      <c r="K720" s="367" t="s">
        <v>48</v>
      </c>
      <c r="L720" s="368" t="s">
        <v>715</v>
      </c>
      <c r="M720" s="368" t="s">
        <v>34</v>
      </c>
      <c r="N720" s="367">
        <v>476080</v>
      </c>
      <c r="O720" s="367" t="s">
        <v>1321</v>
      </c>
      <c r="P720" s="371">
        <v>43371</v>
      </c>
      <c r="Q720" s="372">
        <v>765.50553721000006</v>
      </c>
      <c r="R720" s="372">
        <v>593.02482791115517</v>
      </c>
      <c r="S720" s="367">
        <v>1</v>
      </c>
      <c r="T720" s="369">
        <v>0.18774499691664914</v>
      </c>
      <c r="U720" s="369">
        <v>1.9763076567182696</v>
      </c>
      <c r="V720" s="369">
        <v>0.16185184507378225</v>
      </c>
      <c r="W720" s="369">
        <v>1.441735992052851</v>
      </c>
      <c r="X720" s="369">
        <v>0.31403159086516608</v>
      </c>
      <c r="Y720" s="369">
        <v>2.1292605186465274</v>
      </c>
      <c r="Z720" s="369">
        <v>0.55301287113078801</v>
      </c>
      <c r="AA720" s="369">
        <v>2.9749175597998745</v>
      </c>
      <c r="AB720" s="369">
        <v>6.1115864933188303E-2</v>
      </c>
      <c r="AC720" s="373">
        <v>0.81141071444119461</v>
      </c>
      <c r="AD720" s="555">
        <v>24300684000105</v>
      </c>
      <c r="AE720" s="370" t="s">
        <v>1876</v>
      </c>
      <c r="AF720" s="370" t="s">
        <v>1841</v>
      </c>
      <c r="AG720" s="374" t="s">
        <v>719</v>
      </c>
      <c r="AH720" s="374" t="s">
        <v>1796</v>
      </c>
      <c r="AI720" s="374">
        <v>50000</v>
      </c>
      <c r="AJ720" s="374">
        <v>25000</v>
      </c>
      <c r="AK720" s="374">
        <v>50000</v>
      </c>
      <c r="AL720" s="691">
        <v>1.98</v>
      </c>
      <c r="AM720" s="691">
        <v>20</v>
      </c>
      <c r="AN720" s="369" t="s">
        <v>1803</v>
      </c>
      <c r="AO720" s="367" t="s">
        <v>1324</v>
      </c>
      <c r="AP720" s="370" t="s">
        <v>1818</v>
      </c>
      <c r="AQ720" s="376" t="s">
        <v>668</v>
      </c>
      <c r="AR720" s="369">
        <v>3.9500000000000004E-3</v>
      </c>
      <c r="AS720" s="369">
        <v>3.9500000000000004E-3</v>
      </c>
      <c r="AT720" s="369" t="s">
        <v>1421</v>
      </c>
      <c r="AW720"/>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c r="BX720"/>
      <c r="BZ720"/>
    </row>
    <row r="721" spans="2:78" ht="18.75">
      <c r="B721" s="363" t="s">
        <v>751</v>
      </c>
      <c r="C721" s="364">
        <v>30910036000173</v>
      </c>
      <c r="D721" s="365" t="s">
        <v>11</v>
      </c>
      <c r="E721" s="365" t="s">
        <v>620</v>
      </c>
      <c r="F721" s="365" t="s">
        <v>663</v>
      </c>
      <c r="G721" s="366" t="s">
        <v>738</v>
      </c>
      <c r="H721" s="366" t="s">
        <v>34</v>
      </c>
      <c r="I721" s="366" t="s">
        <v>1304</v>
      </c>
      <c r="J721" s="366" t="s">
        <v>608</v>
      </c>
      <c r="K721" s="367" t="s">
        <v>48</v>
      </c>
      <c r="L721" s="368" t="s">
        <v>1421</v>
      </c>
      <c r="M721" s="368" t="s">
        <v>1418</v>
      </c>
      <c r="N721" s="367">
        <v>476250</v>
      </c>
      <c r="O721" s="367" t="s">
        <v>1321</v>
      </c>
      <c r="P721" s="371">
        <v>43355</v>
      </c>
      <c r="Q721" s="372">
        <v>548.33907019000003</v>
      </c>
      <c r="R721" s="372">
        <v>641.70103407519798</v>
      </c>
      <c r="S721" s="367">
        <v>1</v>
      </c>
      <c r="T721" s="369">
        <v>9.7857141967740979E-2</v>
      </c>
      <c r="U721" s="369">
        <v>1.0300983893662572</v>
      </c>
      <c r="V721" s="369">
        <v>0.11690079637533435</v>
      </c>
      <c r="W721" s="369">
        <v>1.0413232271595656</v>
      </c>
      <c r="X721" s="369">
        <v>0.19076558737613669</v>
      </c>
      <c r="Y721" s="369">
        <v>1.2934674259916275</v>
      </c>
      <c r="Z721" s="369">
        <v>0.2933903396505142</v>
      </c>
      <c r="AA721" s="369">
        <v>1.5782852784551977</v>
      </c>
      <c r="AB721" s="369">
        <v>4.2164999962129432E-3</v>
      </c>
      <c r="AC721" s="373">
        <v>1.1002060796510171</v>
      </c>
      <c r="AD721" s="555">
        <v>0</v>
      </c>
      <c r="AE721" s="370" t="s">
        <v>1878</v>
      </c>
      <c r="AF721" s="370" t="s">
        <v>1816</v>
      </c>
      <c r="AG721" s="374" t="s">
        <v>1444</v>
      </c>
      <c r="AH721" s="374" t="s">
        <v>1796</v>
      </c>
      <c r="AI721" s="374">
        <v>25000</v>
      </c>
      <c r="AJ721" s="374">
        <v>5000</v>
      </c>
      <c r="AK721" s="374">
        <v>10000</v>
      </c>
      <c r="AL721" s="691">
        <v>1.6</v>
      </c>
      <c r="AM721" s="691">
        <v>20</v>
      </c>
      <c r="AN721" s="369" t="s">
        <v>1803</v>
      </c>
      <c r="AO721" s="367" t="s">
        <v>1324</v>
      </c>
      <c r="AP721" s="370" t="s">
        <v>1804</v>
      </c>
      <c r="AQ721" s="376" t="s">
        <v>675</v>
      </c>
      <c r="AR721" s="369">
        <v>0</v>
      </c>
      <c r="AS721" s="369">
        <v>0</v>
      </c>
      <c r="AT721" s="369" t="s">
        <v>1421</v>
      </c>
      <c r="AW721"/>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c r="BX721"/>
      <c r="BZ721"/>
    </row>
    <row r="722" spans="2:78" ht="18.75">
      <c r="B722" s="363" t="s">
        <v>1708</v>
      </c>
      <c r="C722" s="364">
        <v>30658606000180</v>
      </c>
      <c r="D722" s="365" t="s">
        <v>13</v>
      </c>
      <c r="E722" s="365" t="s">
        <v>615</v>
      </c>
      <c r="F722" s="365" t="s">
        <v>619</v>
      </c>
      <c r="G722" s="366" t="s">
        <v>34</v>
      </c>
      <c r="H722" s="366" t="s">
        <v>1338</v>
      </c>
      <c r="I722" s="366" t="s">
        <v>34</v>
      </c>
      <c r="J722" s="366" t="s">
        <v>611</v>
      </c>
      <c r="K722" s="367" t="s">
        <v>48</v>
      </c>
      <c r="L722" s="368" t="s">
        <v>1421</v>
      </c>
      <c r="M722" s="368" t="s">
        <v>1421</v>
      </c>
      <c r="N722" s="367">
        <v>476366</v>
      </c>
      <c r="O722" s="367" t="s">
        <v>1321</v>
      </c>
      <c r="P722" s="371">
        <v>43370</v>
      </c>
      <c r="Q722" s="372">
        <v>801.02343286999997</v>
      </c>
      <c r="R722" s="372">
        <v>1177.2396318666274</v>
      </c>
      <c r="S722" s="367">
        <v>1</v>
      </c>
      <c r="T722" s="369">
        <v>0.12462466488253465</v>
      </c>
      <c r="U722" s="369">
        <v>1.3118681374643875</v>
      </c>
      <c r="V722" s="369">
        <v>8.7998003647580259E-2</v>
      </c>
      <c r="W722" s="369">
        <v>0.78386433611355644</v>
      </c>
      <c r="X722" s="369">
        <v>0.15078833315360773</v>
      </c>
      <c r="Y722" s="369">
        <v>1.0224055598099082</v>
      </c>
      <c r="Z722" s="369">
        <v>0.17241019517830214</v>
      </c>
      <c r="AA722" s="369">
        <v>0.92747591222547143</v>
      </c>
      <c r="AB722" s="369">
        <v>8.2727213554876208E-2</v>
      </c>
      <c r="AC722" s="373">
        <v>-0.29329857436787721</v>
      </c>
      <c r="AD722" s="555">
        <v>30592665000100</v>
      </c>
      <c r="AE722" s="370" t="s">
        <v>1889</v>
      </c>
      <c r="AF722" s="370" t="s">
        <v>1890</v>
      </c>
      <c r="AG722" s="374" t="s">
        <v>1448</v>
      </c>
      <c r="AH722" s="374" t="s">
        <v>1802</v>
      </c>
      <c r="AI722" s="374">
        <v>50000</v>
      </c>
      <c r="AJ722" s="374">
        <v>10000</v>
      </c>
      <c r="AK722" s="374">
        <v>50000</v>
      </c>
      <c r="AL722" s="691">
        <v>2.5</v>
      </c>
      <c r="AM722" s="691">
        <v>0</v>
      </c>
      <c r="AN722" s="369" t="s">
        <v>1803</v>
      </c>
      <c r="AO722" s="367" t="s">
        <v>1324</v>
      </c>
      <c r="AP722" s="370" t="s">
        <v>1818</v>
      </c>
      <c r="AQ722" s="376" t="s">
        <v>1798</v>
      </c>
      <c r="AR722" s="369">
        <v>0</v>
      </c>
      <c r="AS722" s="369">
        <v>0</v>
      </c>
      <c r="AT722" s="369" t="s">
        <v>1421</v>
      </c>
      <c r="AW72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c r="BX722"/>
      <c r="BZ722"/>
    </row>
    <row r="723" spans="2:78" ht="18.75">
      <c r="B723" s="363" t="s">
        <v>1192</v>
      </c>
      <c r="C723" s="364">
        <v>28206220000195</v>
      </c>
      <c r="D723" s="365" t="s">
        <v>11</v>
      </c>
      <c r="E723" s="365" t="s">
        <v>620</v>
      </c>
      <c r="F723" s="365" t="s">
        <v>663</v>
      </c>
      <c r="G723" s="366" t="s">
        <v>738</v>
      </c>
      <c r="H723" s="366" t="s">
        <v>34</v>
      </c>
      <c r="I723" s="366" t="s">
        <v>1421</v>
      </c>
      <c r="J723" s="366" t="s">
        <v>608</v>
      </c>
      <c r="K723" s="367" t="s">
        <v>48</v>
      </c>
      <c r="L723" s="368" t="s">
        <v>715</v>
      </c>
      <c r="M723" s="368" t="s">
        <v>34</v>
      </c>
      <c r="N723" s="367">
        <v>476791</v>
      </c>
      <c r="O723" s="367" t="s">
        <v>1321</v>
      </c>
      <c r="P723" s="371">
        <v>42941</v>
      </c>
      <c r="Q723" s="372">
        <v>233.79531721999999</v>
      </c>
      <c r="R723" s="372">
        <v>169.75310849059537</v>
      </c>
      <c r="S723" s="367">
        <v>1</v>
      </c>
      <c r="T723" s="369">
        <v>0.10577209532207532</v>
      </c>
      <c r="U723" s="369">
        <v>1.1134155651825772</v>
      </c>
      <c r="V723" s="369">
        <v>0.12485020996655027</v>
      </c>
      <c r="W723" s="369">
        <v>1.1121346268377434</v>
      </c>
      <c r="X723" s="369">
        <v>0.1903486806739294</v>
      </c>
      <c r="Y723" s="369">
        <v>1.2906406308321869</v>
      </c>
      <c r="Z723" s="369">
        <v>0.21235782492847233</v>
      </c>
      <c r="AA723" s="369">
        <v>1.1423730898863855</v>
      </c>
      <c r="AB723" s="369">
        <v>2.0223076819171704E-3</v>
      </c>
      <c r="AC723" s="373">
        <v>6.2247859880371523</v>
      </c>
      <c r="AD723" s="555">
        <v>0</v>
      </c>
      <c r="AE723" s="370" t="s">
        <v>1903</v>
      </c>
      <c r="AF723" s="370" t="s">
        <v>1841</v>
      </c>
      <c r="AG723" s="374" t="s">
        <v>719</v>
      </c>
      <c r="AH723" s="374" t="s">
        <v>1802</v>
      </c>
      <c r="AI723" s="374">
        <v>1000</v>
      </c>
      <c r="AJ723" s="374">
        <v>1000</v>
      </c>
      <c r="AK723" s="374">
        <v>1000</v>
      </c>
      <c r="AL723" s="691">
        <v>0.5</v>
      </c>
      <c r="AM723" s="691">
        <v>0</v>
      </c>
      <c r="AN723" s="369" t="s">
        <v>1807</v>
      </c>
      <c r="AO723" s="367" t="s">
        <v>1324</v>
      </c>
      <c r="AP723" s="370" t="s">
        <v>1804</v>
      </c>
      <c r="AQ723" s="376" t="s">
        <v>11</v>
      </c>
      <c r="AR723" s="369">
        <v>1.33333333333333E-3</v>
      </c>
      <c r="AS723" s="369">
        <v>1.33333333333333E-3</v>
      </c>
      <c r="AT723" s="369" t="s">
        <v>1421</v>
      </c>
      <c r="AW723"/>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c r="BX723"/>
      <c r="BZ723"/>
    </row>
    <row r="724" spans="2:78" ht="18.75">
      <c r="B724" s="363" t="s">
        <v>1707</v>
      </c>
      <c r="C724" s="364">
        <v>30658954000157</v>
      </c>
      <c r="D724" s="365" t="s">
        <v>13</v>
      </c>
      <c r="E724" s="365" t="s">
        <v>615</v>
      </c>
      <c r="F724" s="365" t="s">
        <v>619</v>
      </c>
      <c r="G724" s="366" t="s">
        <v>34</v>
      </c>
      <c r="H724" s="366" t="s">
        <v>1338</v>
      </c>
      <c r="I724" s="366" t="s">
        <v>34</v>
      </c>
      <c r="J724" s="366" t="s">
        <v>611</v>
      </c>
      <c r="K724" s="367" t="s">
        <v>48</v>
      </c>
      <c r="L724" s="368" t="s">
        <v>1421</v>
      </c>
      <c r="M724" s="368" t="s">
        <v>1421</v>
      </c>
      <c r="N724" s="367">
        <v>477044</v>
      </c>
      <c r="O724" s="367" t="s">
        <v>1321</v>
      </c>
      <c r="P724" s="371">
        <v>43377</v>
      </c>
      <c r="Q724" s="372">
        <v>238.83091827000001</v>
      </c>
      <c r="R724" s="372">
        <v>316.36707926829359</v>
      </c>
      <c r="S724" s="367">
        <v>1</v>
      </c>
      <c r="T724" s="369">
        <v>0.12228324905944921</v>
      </c>
      <c r="U724" s="369">
        <v>1.2872210997551512</v>
      </c>
      <c r="V724" s="369">
        <v>8.5615817354262491E-2</v>
      </c>
      <c r="W724" s="369">
        <v>0.76264441293451857</v>
      </c>
      <c r="X724" s="369">
        <v>0.14568166564619078</v>
      </c>
      <c r="Y724" s="369">
        <v>0.98778029973514503</v>
      </c>
      <c r="Z724" s="369">
        <v>0.16483740344603093</v>
      </c>
      <c r="AA724" s="369">
        <v>0.886738286978205</v>
      </c>
      <c r="AB724" s="369">
        <v>8.2149560887346554E-2</v>
      </c>
      <c r="AC724" s="373">
        <v>-0.32435912989151655</v>
      </c>
      <c r="AD724" s="555">
        <v>30658606000180</v>
      </c>
      <c r="AE724" s="370" t="s">
        <v>1889</v>
      </c>
      <c r="AF724" s="370" t="s">
        <v>1890</v>
      </c>
      <c r="AG724" s="374" t="s">
        <v>1448</v>
      </c>
      <c r="AH724" s="374" t="s">
        <v>1802</v>
      </c>
      <c r="AI724" s="374">
        <v>50000</v>
      </c>
      <c r="AJ724" s="374">
        <v>10000</v>
      </c>
      <c r="AK724" s="374">
        <v>50000</v>
      </c>
      <c r="AL724" s="691">
        <v>2.7</v>
      </c>
      <c r="AM724" s="691">
        <v>0</v>
      </c>
      <c r="AN724" s="369" t="s">
        <v>1803</v>
      </c>
      <c r="AO724" s="367" t="s">
        <v>1324</v>
      </c>
      <c r="AP724" s="370" t="s">
        <v>1818</v>
      </c>
      <c r="AQ724" s="376" t="s">
        <v>1798</v>
      </c>
      <c r="AR724" s="369">
        <v>0</v>
      </c>
      <c r="AS724" s="369">
        <v>0</v>
      </c>
      <c r="AT724" s="369" t="s">
        <v>1421</v>
      </c>
      <c r="AW724"/>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c r="BX724"/>
      <c r="BZ724"/>
    </row>
    <row r="725" spans="2:78" ht="18.75">
      <c r="B725" s="363" t="s">
        <v>542</v>
      </c>
      <c r="C725" s="364">
        <v>29562681000163</v>
      </c>
      <c r="D725" s="365" t="s">
        <v>13</v>
      </c>
      <c r="E725" s="365" t="s">
        <v>615</v>
      </c>
      <c r="F725" s="365" t="s">
        <v>619</v>
      </c>
      <c r="G725" s="366" t="s">
        <v>34</v>
      </c>
      <c r="H725" s="366" t="s">
        <v>1338</v>
      </c>
      <c r="I725" s="366" t="s">
        <v>34</v>
      </c>
      <c r="J725" s="366" t="s">
        <v>1421</v>
      </c>
      <c r="K725" s="367" t="s">
        <v>48</v>
      </c>
      <c r="L725" s="368" t="s">
        <v>1421</v>
      </c>
      <c r="M725" s="368" t="s">
        <v>1418</v>
      </c>
      <c r="N725" s="367">
        <v>477461</v>
      </c>
      <c r="O725" s="367" t="s">
        <v>1321</v>
      </c>
      <c r="P725" s="371">
        <v>43237</v>
      </c>
      <c r="Q725" s="372">
        <v>10.80806291</v>
      </c>
      <c r="R725" s="372">
        <v>7.9351724357936471</v>
      </c>
      <c r="S725" s="367">
        <v>1</v>
      </c>
      <c r="T725" s="369">
        <v>0.20564085507837193</v>
      </c>
      <c r="U725" s="369">
        <v>2.1646893557749887</v>
      </c>
      <c r="V725" s="369">
        <v>0.22902952637776464</v>
      </c>
      <c r="W725" s="369">
        <v>2.0401380736260073</v>
      </c>
      <c r="X725" s="369">
        <v>0.2490577532875593</v>
      </c>
      <c r="Y725" s="369">
        <v>1.6887117613772273</v>
      </c>
      <c r="Z725" s="369">
        <v>0.24335421932705015</v>
      </c>
      <c r="AA725" s="369">
        <v>1.3091173426887828</v>
      </c>
      <c r="AB725" s="369">
        <v>7.3860500852983763E-2</v>
      </c>
      <c r="AC725" s="373">
        <v>1.5809227880208068</v>
      </c>
      <c r="AD725" s="555">
        <v>0</v>
      </c>
      <c r="AE725" s="370" t="s">
        <v>1922</v>
      </c>
      <c r="AF725" s="370" t="s">
        <v>1816</v>
      </c>
      <c r="AG725" s="374" t="s">
        <v>1444</v>
      </c>
      <c r="AH725" s="374" t="s">
        <v>1802</v>
      </c>
      <c r="AI725" s="374">
        <v>5000</v>
      </c>
      <c r="AJ725" s="374">
        <v>1000</v>
      </c>
      <c r="AK725" s="374">
        <v>5000</v>
      </c>
      <c r="AL725" s="691">
        <v>2</v>
      </c>
      <c r="AM725" s="691">
        <v>20</v>
      </c>
      <c r="AN725" s="369" t="s">
        <v>1798</v>
      </c>
      <c r="AO725" s="367" t="s">
        <v>1324</v>
      </c>
      <c r="AP725" s="370" t="s">
        <v>1818</v>
      </c>
      <c r="AQ725" s="376" t="s">
        <v>668</v>
      </c>
      <c r="AR725" s="369">
        <v>2.666E-3</v>
      </c>
      <c r="AS725" s="369">
        <v>2.666E-3</v>
      </c>
      <c r="AT725" s="369" t="s">
        <v>1421</v>
      </c>
      <c r="AW725"/>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c r="BX725"/>
      <c r="BZ725"/>
    </row>
    <row r="726" spans="2:78" ht="18.75">
      <c r="B726" s="363" t="s">
        <v>771</v>
      </c>
      <c r="C726" s="364">
        <v>30910199000156</v>
      </c>
      <c r="D726" s="365" t="s">
        <v>11</v>
      </c>
      <c r="E726" s="365" t="s">
        <v>621</v>
      </c>
      <c r="F726" s="365" t="s">
        <v>692</v>
      </c>
      <c r="G726" s="366" t="s">
        <v>738</v>
      </c>
      <c r="H726" s="366" t="s">
        <v>34</v>
      </c>
      <c r="I726" s="366" t="s">
        <v>34</v>
      </c>
      <c r="J726" s="366" t="s">
        <v>608</v>
      </c>
      <c r="K726" s="367" t="s">
        <v>48</v>
      </c>
      <c r="L726" s="368" t="s">
        <v>715</v>
      </c>
      <c r="M726" s="368" t="s">
        <v>34</v>
      </c>
      <c r="N726" s="367">
        <v>477664</v>
      </c>
      <c r="O726" s="367" t="s">
        <v>1321</v>
      </c>
      <c r="P726" s="371">
        <v>43338</v>
      </c>
      <c r="Q726" s="372">
        <v>607444200</v>
      </c>
      <c r="R726" s="372">
        <v>12973008.050896583</v>
      </c>
      <c r="S726" s="367">
        <v>1</v>
      </c>
      <c r="T726" s="369">
        <v>6.5956095897489631E-2</v>
      </c>
      <c r="U726" s="369">
        <v>0.69429033779964267</v>
      </c>
      <c r="V726" s="369">
        <v>8.3343772062614008E-2</v>
      </c>
      <c r="W726" s="369">
        <v>0.74240559841219678</v>
      </c>
      <c r="X726" s="369">
        <v>0.20337536577359505</v>
      </c>
      <c r="Y726" s="369">
        <v>1.3789667963467527</v>
      </c>
      <c r="Z726" s="369">
        <v>0.25762026481399203</v>
      </c>
      <c r="AA726" s="369">
        <v>1.3858611427765208</v>
      </c>
      <c r="AB726" s="369">
        <v>3.6259447702160164E-2</v>
      </c>
      <c r="AC726" s="373">
        <v>-0.79753022218028913</v>
      </c>
      <c r="AD726" s="555">
        <v>32319373000116</v>
      </c>
      <c r="AE726" s="370" t="s">
        <v>1826</v>
      </c>
      <c r="AF726" s="370" t="s">
        <v>1795</v>
      </c>
      <c r="AG726" s="374" t="s">
        <v>1445</v>
      </c>
      <c r="AH726" s="374" t="s">
        <v>1802</v>
      </c>
      <c r="AI726" s="374">
        <v>500</v>
      </c>
      <c r="AJ726" s="374">
        <v>100</v>
      </c>
      <c r="AK726" s="374">
        <v>100</v>
      </c>
      <c r="AL726" s="691">
        <v>1</v>
      </c>
      <c r="AM726" s="691">
        <v>0</v>
      </c>
      <c r="AN726" s="369" t="s">
        <v>1911</v>
      </c>
      <c r="AO726" s="367" t="s">
        <v>1324</v>
      </c>
      <c r="AP726" s="370" t="s">
        <v>1804</v>
      </c>
      <c r="AQ726" s="376" t="s">
        <v>675</v>
      </c>
      <c r="AR726" s="369">
        <v>1.9599999999999999E-3</v>
      </c>
      <c r="AS726" s="369">
        <v>1.9599999999999999E-3</v>
      </c>
      <c r="AT726" s="369" t="s">
        <v>1421</v>
      </c>
      <c r="AW726"/>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c r="BX726"/>
      <c r="BZ726"/>
    </row>
    <row r="727" spans="2:78" ht="18.75">
      <c r="B727" s="363" t="s">
        <v>55</v>
      </c>
      <c r="C727" s="364">
        <v>30773631000104</v>
      </c>
      <c r="D727" s="365" t="s">
        <v>14</v>
      </c>
      <c r="E727" s="365" t="s">
        <v>614</v>
      </c>
      <c r="F727" s="365" t="s">
        <v>1421</v>
      </c>
      <c r="G727" s="366" t="s">
        <v>1421</v>
      </c>
      <c r="H727" s="366" t="s">
        <v>1338</v>
      </c>
      <c r="I727" s="366" t="s">
        <v>34</v>
      </c>
      <c r="J727" s="366" t="s">
        <v>611</v>
      </c>
      <c r="K727" s="367" t="s">
        <v>48</v>
      </c>
      <c r="L727" s="368" t="s">
        <v>1421</v>
      </c>
      <c r="M727" s="368" t="s">
        <v>1418</v>
      </c>
      <c r="N727" s="367">
        <v>477958</v>
      </c>
      <c r="O727" s="367" t="s">
        <v>1321</v>
      </c>
      <c r="P727" s="371">
        <v>43398</v>
      </c>
      <c r="Q727" s="372">
        <v>37.166553880000002</v>
      </c>
      <c r="R727" s="372">
        <v>39.61083780230156</v>
      </c>
      <c r="S727" s="367">
        <v>2</v>
      </c>
      <c r="T727" s="369">
        <v>6.0231052875546531E-2</v>
      </c>
      <c r="U727" s="369">
        <v>0.63402536911804963</v>
      </c>
      <c r="V727" s="369">
        <v>-0.14519956452319893</v>
      </c>
      <c r="W727" s="369">
        <v>-1.2934016174364034</v>
      </c>
      <c r="X727" s="369">
        <v>4.8348382654473054E-2</v>
      </c>
      <c r="Y727" s="369">
        <v>0.32782148459320298</v>
      </c>
      <c r="Z727" s="369">
        <v>0.19148330673440683</v>
      </c>
      <c r="AA727" s="369">
        <v>1.0300791922761785</v>
      </c>
      <c r="AB727" s="369">
        <v>0.31937673945625422</v>
      </c>
      <c r="AC727" s="373">
        <v>-0.80613679758327039</v>
      </c>
      <c r="AD727" s="555">
        <v>32774675000184</v>
      </c>
      <c r="AE727" s="370" t="s">
        <v>1988</v>
      </c>
      <c r="AF727" s="370" t="s">
        <v>1816</v>
      </c>
      <c r="AG727" s="374" t="s">
        <v>1444</v>
      </c>
      <c r="AH727" s="374" t="s">
        <v>1802</v>
      </c>
      <c r="AI727" s="374">
        <v>2000</v>
      </c>
      <c r="AJ727" s="374">
        <v>2000</v>
      </c>
      <c r="AK727" s="374">
        <v>2000</v>
      </c>
      <c r="AL727" s="691">
        <v>2</v>
      </c>
      <c r="AM727" s="691">
        <v>20</v>
      </c>
      <c r="AN727" s="369" t="s">
        <v>1798</v>
      </c>
      <c r="AO727" s="367" t="s">
        <v>1324</v>
      </c>
      <c r="AP727" s="370" t="s">
        <v>1818</v>
      </c>
      <c r="AQ727" s="376" t="s">
        <v>668</v>
      </c>
      <c r="AR727" s="369">
        <v>3.3333333333333301E-3</v>
      </c>
      <c r="AS727" s="369">
        <v>3.3333333333333301E-3</v>
      </c>
      <c r="AT727" s="369" t="s">
        <v>1421</v>
      </c>
      <c r="AW727"/>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c r="BX727"/>
      <c r="BZ727"/>
    </row>
    <row r="728" spans="2:78" ht="18.75">
      <c r="B728" s="363" t="s">
        <v>1594</v>
      </c>
      <c r="C728" s="364">
        <v>31552388000167</v>
      </c>
      <c r="D728" s="365" t="s">
        <v>14</v>
      </c>
      <c r="E728" s="365" t="s">
        <v>614</v>
      </c>
      <c r="F728" s="365" t="s">
        <v>1421</v>
      </c>
      <c r="G728" s="366" t="s">
        <v>1421</v>
      </c>
      <c r="H728" s="366" t="s">
        <v>1338</v>
      </c>
      <c r="I728" s="366" t="s">
        <v>34</v>
      </c>
      <c r="J728" s="366" t="s">
        <v>608</v>
      </c>
      <c r="K728" s="367" t="s">
        <v>48</v>
      </c>
      <c r="L728" s="368" t="s">
        <v>1421</v>
      </c>
      <c r="M728" s="368" t="s">
        <v>1421</v>
      </c>
      <c r="N728" s="367">
        <v>478156</v>
      </c>
      <c r="O728" s="367" t="s">
        <v>1324</v>
      </c>
      <c r="P728" s="371">
        <v>43406</v>
      </c>
      <c r="Q728" s="372">
        <v>173.48626693</v>
      </c>
      <c r="R728" s="372">
        <v>207.39820998511917</v>
      </c>
      <c r="S728" s="367">
        <v>2</v>
      </c>
      <c r="T728" s="369">
        <v>0.17866514545593049</v>
      </c>
      <c r="U728" s="369">
        <v>1.8807281192691332</v>
      </c>
      <c r="V728" s="369">
        <v>-4.7754531163630154E-2</v>
      </c>
      <c r="W728" s="369">
        <v>-0.4253854896175524</v>
      </c>
      <c r="X728" s="369">
        <v>5.8002836456598317E-2</v>
      </c>
      <c r="Y728" s="369">
        <v>0.3932825652867965</v>
      </c>
      <c r="Z728" s="369">
        <v>4.9908451670234388E-2</v>
      </c>
      <c r="AA728" s="369">
        <v>0.26848114575092691</v>
      </c>
      <c r="AB728" s="369">
        <v>0.25895371577699133</v>
      </c>
      <c r="AC728" s="373">
        <v>-0.61793401237033097</v>
      </c>
      <c r="AD728" s="555">
        <v>31493876000140</v>
      </c>
      <c r="AE728" s="370" t="s">
        <v>1800</v>
      </c>
      <c r="AF728" s="370" t="s">
        <v>1801</v>
      </c>
      <c r="AG728" s="374" t="s">
        <v>1577</v>
      </c>
      <c r="AH728" s="374" t="s">
        <v>1796</v>
      </c>
      <c r="AI728" s="374">
        <v>100000</v>
      </c>
      <c r="AJ728" s="374">
        <v>50000</v>
      </c>
      <c r="AK728" s="374">
        <v>100000</v>
      </c>
      <c r="AL728" s="691">
        <v>0</v>
      </c>
      <c r="AM728" s="691">
        <v>0</v>
      </c>
      <c r="AN728" s="369" t="s">
        <v>666</v>
      </c>
      <c r="AO728" s="367" t="s">
        <v>1324</v>
      </c>
      <c r="AP728" s="370" t="s">
        <v>1799</v>
      </c>
      <c r="AQ728" s="376" t="s">
        <v>1798</v>
      </c>
      <c r="AR728" s="369">
        <v>0</v>
      </c>
      <c r="AS728" s="369">
        <v>0</v>
      </c>
      <c r="AT728" s="369" t="s">
        <v>1421</v>
      </c>
      <c r="AW728"/>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c r="BX728"/>
      <c r="BZ728"/>
    </row>
    <row r="729" spans="2:78" ht="18.75">
      <c r="B729" s="363" t="s">
        <v>127</v>
      </c>
      <c r="C729" s="364">
        <v>30282227000138</v>
      </c>
      <c r="D729" s="365" t="s">
        <v>14</v>
      </c>
      <c r="E729" s="365" t="s">
        <v>607</v>
      </c>
      <c r="F729" s="365" t="s">
        <v>1421</v>
      </c>
      <c r="G729" s="366" t="s">
        <v>1421</v>
      </c>
      <c r="H729" s="366" t="s">
        <v>34</v>
      </c>
      <c r="I729" s="366" t="s">
        <v>34</v>
      </c>
      <c r="J729" s="366" t="s">
        <v>608</v>
      </c>
      <c r="K729" s="367" t="s">
        <v>48</v>
      </c>
      <c r="L729" s="368" t="s">
        <v>1421</v>
      </c>
      <c r="M729" s="368" t="s">
        <v>1418</v>
      </c>
      <c r="N729" s="367">
        <v>478210</v>
      </c>
      <c r="O729" s="367" t="s">
        <v>1321</v>
      </c>
      <c r="P729" s="371">
        <v>43406</v>
      </c>
      <c r="Q729" s="372">
        <v>144.84547522</v>
      </c>
      <c r="R729" s="372">
        <v>184.98323713638885</v>
      </c>
      <c r="S729" s="367">
        <v>2</v>
      </c>
      <c r="T729" s="369">
        <v>7.9028196096932568E-2</v>
      </c>
      <c r="U729" s="369">
        <v>0.83189449310513353</v>
      </c>
      <c r="V729" s="369">
        <v>-7.0892347872731687E-2</v>
      </c>
      <c r="W729" s="369">
        <v>-0.63149140772943169</v>
      </c>
      <c r="X729" s="369">
        <v>3.1907685303582678E-3</v>
      </c>
      <c r="Y729" s="369">
        <v>2.1634694258351714E-2</v>
      </c>
      <c r="Z729" s="369">
        <v>-1.5169849271238545E-2</v>
      </c>
      <c r="AA729" s="369">
        <v>-8.1605787735547691E-2</v>
      </c>
      <c r="AB729" s="369">
        <v>0.20363964716386901</v>
      </c>
      <c r="AC729" s="373">
        <v>-0.89940307728975666</v>
      </c>
      <c r="AD729" s="555">
        <v>0</v>
      </c>
      <c r="AE729" s="370" t="s">
        <v>1824</v>
      </c>
      <c r="AF729" s="370" t="s">
        <v>1809</v>
      </c>
      <c r="AG729" s="374" t="s">
        <v>728</v>
      </c>
      <c r="AH729" s="374" t="s">
        <v>1802</v>
      </c>
      <c r="AI729" s="374">
        <v>1000</v>
      </c>
      <c r="AJ729" s="374">
        <v>1000</v>
      </c>
      <c r="AK729" s="374">
        <v>1000</v>
      </c>
      <c r="AL729" s="691">
        <v>4</v>
      </c>
      <c r="AM729" s="691">
        <v>10</v>
      </c>
      <c r="AN729" s="369" t="s">
        <v>666</v>
      </c>
      <c r="AO729" s="367" t="s">
        <v>1324</v>
      </c>
      <c r="AP729" s="370" t="s">
        <v>1799</v>
      </c>
      <c r="AQ729" s="376" t="s">
        <v>659</v>
      </c>
      <c r="AR729" s="369">
        <v>3.3333333333333301E-3</v>
      </c>
      <c r="AS729" s="369">
        <v>3.3333333333333301E-3</v>
      </c>
      <c r="AT729" s="369" t="s">
        <v>1421</v>
      </c>
      <c r="AW729"/>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c r="BX729"/>
      <c r="BZ729"/>
    </row>
    <row r="730" spans="2:78" ht="18.75">
      <c r="B730" s="363" t="s">
        <v>336</v>
      </c>
      <c r="C730" s="364">
        <v>31326427000108</v>
      </c>
      <c r="D730" s="365" t="s">
        <v>13</v>
      </c>
      <c r="E730" s="365" t="s">
        <v>615</v>
      </c>
      <c r="F730" s="365" t="s">
        <v>619</v>
      </c>
      <c r="G730" s="366" t="s">
        <v>34</v>
      </c>
      <c r="H730" s="366" t="s">
        <v>1337</v>
      </c>
      <c r="I730" s="366" t="s">
        <v>34</v>
      </c>
      <c r="J730" s="366" t="s">
        <v>1421</v>
      </c>
      <c r="K730" s="367" t="s">
        <v>48</v>
      </c>
      <c r="L730" s="368" t="s">
        <v>1421</v>
      </c>
      <c r="M730" s="368" t="s">
        <v>34</v>
      </c>
      <c r="N730" s="367">
        <v>478288</v>
      </c>
      <c r="O730" s="367" t="s">
        <v>1321</v>
      </c>
      <c r="P730" s="371">
        <v>43397</v>
      </c>
      <c r="Q730" s="372">
        <v>105.72459376</v>
      </c>
      <c r="R730" s="372">
        <v>125.98340386670631</v>
      </c>
      <c r="S730" s="367">
        <v>1</v>
      </c>
      <c r="T730" s="369">
        <v>2.6983531253232496E-2</v>
      </c>
      <c r="U730" s="369">
        <v>0.28404357131676528</v>
      </c>
      <c r="V730" s="369">
        <v>3.1154878405023512E-2</v>
      </c>
      <c r="W730" s="369">
        <v>0.27751991028632678</v>
      </c>
      <c r="X730" s="369">
        <v>3.0561392425896283E-3</v>
      </c>
      <c r="Y730" s="369">
        <v>2.0721853526916044E-2</v>
      </c>
      <c r="Z730" s="369">
        <v>3.1370955629076658E-2</v>
      </c>
      <c r="AA730" s="369">
        <v>0.16875919465999409</v>
      </c>
      <c r="AB730" s="369">
        <v>4.5875854480982511E-2</v>
      </c>
      <c r="AC730" s="373">
        <v>-1.7679648686053602</v>
      </c>
      <c r="AD730" s="555">
        <v>31120430000170</v>
      </c>
      <c r="AE730" s="370" t="s">
        <v>2047</v>
      </c>
      <c r="AF730" s="370" t="s">
        <v>1816</v>
      </c>
      <c r="AG730" s="374" t="s">
        <v>1444</v>
      </c>
      <c r="AH730" s="374" t="s">
        <v>1802</v>
      </c>
      <c r="AI730" s="374">
        <v>500</v>
      </c>
      <c r="AJ730" s="374">
        <v>100</v>
      </c>
      <c r="AK730" s="374">
        <v>100</v>
      </c>
      <c r="AL730" s="691">
        <v>1.84</v>
      </c>
      <c r="AM730" s="691">
        <v>20</v>
      </c>
      <c r="AN730" s="369" t="s">
        <v>1798</v>
      </c>
      <c r="AO730" s="367" t="s">
        <v>1324</v>
      </c>
      <c r="AP730" s="370" t="s">
        <v>1818</v>
      </c>
      <c r="AQ730" s="376" t="s">
        <v>664</v>
      </c>
      <c r="AR730" s="369">
        <v>4.9680000000000002E-3</v>
      </c>
      <c r="AS730" s="369">
        <v>4.9680000000000002E-3</v>
      </c>
      <c r="AT730" s="369" t="s">
        <v>1421</v>
      </c>
      <c r="AW730"/>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c r="BX730"/>
      <c r="BZ730"/>
    </row>
    <row r="731" spans="2:78" ht="18.75">
      <c r="B731" s="363" t="s">
        <v>210</v>
      </c>
      <c r="C731" s="364">
        <v>31440882000130</v>
      </c>
      <c r="D731" s="365" t="s">
        <v>13</v>
      </c>
      <c r="E731" s="365" t="s">
        <v>616</v>
      </c>
      <c r="F731" s="365" t="s">
        <v>610</v>
      </c>
      <c r="G731" s="366" t="s">
        <v>34</v>
      </c>
      <c r="H731" s="366" t="s">
        <v>1337</v>
      </c>
      <c r="I731" s="366" t="s">
        <v>34</v>
      </c>
      <c r="J731" s="366" t="s">
        <v>611</v>
      </c>
      <c r="K731" s="367" t="s">
        <v>48</v>
      </c>
      <c r="L731" s="368" t="s">
        <v>1421</v>
      </c>
      <c r="M731" s="368" t="s">
        <v>34</v>
      </c>
      <c r="N731" s="367">
        <v>478385</v>
      </c>
      <c r="O731" s="367" t="s">
        <v>1321</v>
      </c>
      <c r="P731" s="371">
        <v>43407</v>
      </c>
      <c r="Q731" s="372">
        <v>121.45472942000001</v>
      </c>
      <c r="R731" s="372">
        <v>145.93995227103176</v>
      </c>
      <c r="S731" s="367">
        <v>3</v>
      </c>
      <c r="T731" s="369">
        <v>9.343711615807182E-2</v>
      </c>
      <c r="U731" s="369">
        <v>0.98357075350909695</v>
      </c>
      <c r="V731" s="369">
        <v>0.13119628350880475</v>
      </c>
      <c r="W731" s="369">
        <v>1.1686638720243629</v>
      </c>
      <c r="X731" s="369">
        <v>0.17805268050934098</v>
      </c>
      <c r="Y731" s="369">
        <v>1.2072688031265766</v>
      </c>
      <c r="Z731" s="369">
        <v>0.22708579403152096</v>
      </c>
      <c r="AA731" s="369">
        <v>1.221601795386962</v>
      </c>
      <c r="AB731" s="369">
        <v>3.86932499699877E-2</v>
      </c>
      <c r="AC731" s="373">
        <v>0.48934907455018273</v>
      </c>
      <c r="AD731" s="555">
        <v>0</v>
      </c>
      <c r="AE731" s="370" t="s">
        <v>1953</v>
      </c>
      <c r="AF731" s="370" t="s">
        <v>1795</v>
      </c>
      <c r="AG731" s="374" t="s">
        <v>1445</v>
      </c>
      <c r="AH731" s="374" t="s">
        <v>1802</v>
      </c>
      <c r="AI731" s="374">
        <v>50000</v>
      </c>
      <c r="AJ731" s="374">
        <v>20000</v>
      </c>
      <c r="AK731" s="374">
        <v>20000</v>
      </c>
      <c r="AL731" s="691">
        <v>2</v>
      </c>
      <c r="AM731" s="691">
        <v>20</v>
      </c>
      <c r="AN731" s="369" t="s">
        <v>1803</v>
      </c>
      <c r="AO731" s="367" t="s">
        <v>1324</v>
      </c>
      <c r="AP731" s="370" t="s">
        <v>1818</v>
      </c>
      <c r="AQ731" s="376" t="s">
        <v>668</v>
      </c>
      <c r="AR731" s="369">
        <v>5.4000000000000003E-3</v>
      </c>
      <c r="AS731" s="369">
        <v>5.4000000000000003E-3</v>
      </c>
      <c r="AT731" s="369" t="s">
        <v>1421</v>
      </c>
      <c r="AW731"/>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c r="BX731"/>
      <c r="BZ731"/>
    </row>
    <row r="732" spans="2:78" ht="18.75">
      <c r="B732" s="363" t="s">
        <v>405</v>
      </c>
      <c r="C732" s="364">
        <v>31533145000181</v>
      </c>
      <c r="D732" s="365" t="s">
        <v>14</v>
      </c>
      <c r="E732" s="365" t="s">
        <v>607</v>
      </c>
      <c r="F732" s="365" t="s">
        <v>1421</v>
      </c>
      <c r="G732" s="366" t="s">
        <v>1421</v>
      </c>
      <c r="H732" s="366" t="s">
        <v>34</v>
      </c>
      <c r="I732" s="366" t="s">
        <v>34</v>
      </c>
      <c r="J732" s="366" t="s">
        <v>608</v>
      </c>
      <c r="K732" s="367" t="s">
        <v>48</v>
      </c>
      <c r="L732" s="368" t="s">
        <v>1421</v>
      </c>
      <c r="M732" s="368" t="s">
        <v>34</v>
      </c>
      <c r="N732" s="367">
        <v>478415</v>
      </c>
      <c r="O732" s="367" t="s">
        <v>1321</v>
      </c>
      <c r="P732" s="371">
        <v>43397</v>
      </c>
      <c r="Q732" s="372">
        <v>431.04479258999999</v>
      </c>
      <c r="R732" s="372">
        <v>744.26757421476259</v>
      </c>
      <c r="S732" s="367">
        <v>2</v>
      </c>
      <c r="T732" s="369">
        <v>0.13546923772627673</v>
      </c>
      <c r="U732" s="369">
        <v>1.4260241080463438</v>
      </c>
      <c r="V732" s="369">
        <v>-7.0414547801979643E-2</v>
      </c>
      <c r="W732" s="369">
        <v>-0.62723528350239799</v>
      </c>
      <c r="X732" s="369">
        <v>9.3409639840403402E-2</v>
      </c>
      <c r="Y732" s="369">
        <v>0.63335493612348193</v>
      </c>
      <c r="Z732" s="369">
        <v>9.9668176480457227E-2</v>
      </c>
      <c r="AA732" s="369">
        <v>0.53616221944103992</v>
      </c>
      <c r="AB732" s="369">
        <v>0.25958267500730214</v>
      </c>
      <c r="AC732" s="373">
        <v>-0.70373080653974029</v>
      </c>
      <c r="AD732" s="555">
        <v>31533735000104</v>
      </c>
      <c r="AE732" s="370" t="s">
        <v>2048</v>
      </c>
      <c r="AF732" s="370" t="s">
        <v>1816</v>
      </c>
      <c r="AG732" s="374" t="s">
        <v>1444</v>
      </c>
      <c r="AH732" s="374" t="s">
        <v>1802</v>
      </c>
      <c r="AI732" s="374">
        <v>500</v>
      </c>
      <c r="AJ732" s="374">
        <v>500</v>
      </c>
      <c r="AK732" s="374">
        <v>500</v>
      </c>
      <c r="AL732" s="691">
        <v>2.93</v>
      </c>
      <c r="AM732" s="691">
        <v>0</v>
      </c>
      <c r="AN732" s="369" t="s">
        <v>1798</v>
      </c>
      <c r="AO732" s="367" t="s">
        <v>1324</v>
      </c>
      <c r="AP732" s="370" t="s">
        <v>1799</v>
      </c>
      <c r="AQ732" s="376" t="s">
        <v>659</v>
      </c>
      <c r="AR732" s="369">
        <v>7.4999999999999997E-3</v>
      </c>
      <c r="AS732" s="369">
        <v>7.4999999999999997E-3</v>
      </c>
      <c r="AT732" s="369" t="s">
        <v>1421</v>
      </c>
      <c r="AW73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c r="BX732"/>
      <c r="BZ732"/>
    </row>
    <row r="733" spans="2:78" ht="18.75">
      <c r="B733" s="363" t="s">
        <v>404</v>
      </c>
      <c r="C733" s="364">
        <v>31493876000140</v>
      </c>
      <c r="D733" s="365" t="s">
        <v>14</v>
      </c>
      <c r="E733" s="365" t="s">
        <v>607</v>
      </c>
      <c r="F733" s="365" t="s">
        <v>1421</v>
      </c>
      <c r="G733" s="366" t="s">
        <v>1421</v>
      </c>
      <c r="H733" s="366" t="s">
        <v>34</v>
      </c>
      <c r="I733" s="366" t="s">
        <v>34</v>
      </c>
      <c r="J733" s="366" t="s">
        <v>608</v>
      </c>
      <c r="K733" s="367" t="s">
        <v>48</v>
      </c>
      <c r="L733" s="368" t="s">
        <v>1421</v>
      </c>
      <c r="M733" s="368" t="s">
        <v>34</v>
      </c>
      <c r="N733" s="367">
        <v>478857</v>
      </c>
      <c r="O733" s="367" t="s">
        <v>1324</v>
      </c>
      <c r="P733" s="371">
        <v>43386</v>
      </c>
      <c r="Q733" s="372">
        <v>453.65199660000002</v>
      </c>
      <c r="R733" s="372">
        <v>585.94665050083336</v>
      </c>
      <c r="S733" s="367">
        <v>2</v>
      </c>
      <c r="T733" s="369">
        <v>0.18034034823573508</v>
      </c>
      <c r="U733" s="369">
        <v>1.8983622300825009</v>
      </c>
      <c r="V733" s="369">
        <v>-4.6947802053581622E-2</v>
      </c>
      <c r="W733" s="369">
        <v>-0.41819934729545827</v>
      </c>
      <c r="X733" s="369">
        <v>5.959677655409501E-2</v>
      </c>
      <c r="Y733" s="369">
        <v>0.40409012037810743</v>
      </c>
      <c r="Z733" s="369">
        <v>5.1923444297934829E-2</v>
      </c>
      <c r="AA733" s="369">
        <v>0.27932074327920153</v>
      </c>
      <c r="AB733" s="369">
        <v>0.26135708252000955</v>
      </c>
      <c r="AC733" s="373">
        <v>-0.60916497063378749</v>
      </c>
      <c r="AD733" s="555">
        <v>31493903000185</v>
      </c>
      <c r="AE733" s="370" t="s">
        <v>2048</v>
      </c>
      <c r="AF733" s="370" t="s">
        <v>1816</v>
      </c>
      <c r="AG733" s="374" t="s">
        <v>1444</v>
      </c>
      <c r="AH733" s="374" t="s">
        <v>1796</v>
      </c>
      <c r="AI733" s="374">
        <v>30000</v>
      </c>
      <c r="AJ733" s="374">
        <v>0</v>
      </c>
      <c r="AK733" s="374">
        <v>30000</v>
      </c>
      <c r="AL733" s="691">
        <v>0</v>
      </c>
      <c r="AM733" s="691">
        <v>20</v>
      </c>
      <c r="AN733" s="369" t="s">
        <v>1817</v>
      </c>
      <c r="AO733" s="367" t="s">
        <v>1324</v>
      </c>
      <c r="AP733" s="370" t="s">
        <v>1799</v>
      </c>
      <c r="AQ733" s="376" t="s">
        <v>659</v>
      </c>
      <c r="AR733" s="369">
        <v>5.0000000000000001E-3</v>
      </c>
      <c r="AS733" s="369">
        <v>5.0000000000000001E-3</v>
      </c>
      <c r="AT733" s="369" t="s">
        <v>1421</v>
      </c>
      <c r="AW733"/>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c r="BX733"/>
      <c r="BZ733"/>
    </row>
    <row r="734" spans="2:78" ht="18.75">
      <c r="B734" s="363" t="s">
        <v>1099</v>
      </c>
      <c r="C734" s="364">
        <v>31353372000125</v>
      </c>
      <c r="D734" s="365" t="s">
        <v>13</v>
      </c>
      <c r="E734" s="365" t="s">
        <v>616</v>
      </c>
      <c r="F734" s="365" t="s">
        <v>617</v>
      </c>
      <c r="G734" s="366" t="s">
        <v>34</v>
      </c>
      <c r="H734" s="366" t="s">
        <v>1337</v>
      </c>
      <c r="I734" s="366" t="s">
        <v>34</v>
      </c>
      <c r="J734" s="366" t="s">
        <v>608</v>
      </c>
      <c r="K734" s="367" t="s">
        <v>48</v>
      </c>
      <c r="L734" s="368" t="s">
        <v>1339</v>
      </c>
      <c r="M734" s="368" t="s">
        <v>34</v>
      </c>
      <c r="N734" s="367">
        <v>479561</v>
      </c>
      <c r="O734" s="367" t="s">
        <v>1321</v>
      </c>
      <c r="P734" s="371">
        <v>43427</v>
      </c>
      <c r="Q734" s="372">
        <v>51.530033379999999</v>
      </c>
      <c r="R734" s="372">
        <v>63.413166862460315</v>
      </c>
      <c r="S734" s="367">
        <v>1</v>
      </c>
      <c r="T734" s="369">
        <v>9.7016211067321612E-2</v>
      </c>
      <c r="U734" s="369">
        <v>1.021246285690719</v>
      </c>
      <c r="V734" s="369">
        <v>0.10379201890353906</v>
      </c>
      <c r="W734" s="369">
        <v>0.92455349688998911</v>
      </c>
      <c r="X734" s="369">
        <v>0.13324469633941627</v>
      </c>
      <c r="Y734" s="369">
        <v>0.90345264453467233</v>
      </c>
      <c r="Z734" s="369">
        <v>0.18866277668588194</v>
      </c>
      <c r="AA734" s="369">
        <v>1.0149062283049377</v>
      </c>
      <c r="AB734" s="369">
        <v>2.2527745905823373E-2</v>
      </c>
      <c r="AC734" s="373">
        <v>-0.37597008491310713</v>
      </c>
      <c r="AD734" s="555">
        <v>11403956000150</v>
      </c>
      <c r="AE734" s="370" t="s">
        <v>1872</v>
      </c>
      <c r="AF734" s="370" t="s">
        <v>1816</v>
      </c>
      <c r="AG734" s="374" t="s">
        <v>1444</v>
      </c>
      <c r="AH734" s="374" t="s">
        <v>1802</v>
      </c>
      <c r="AI734" s="374">
        <v>5000</v>
      </c>
      <c r="AJ734" s="374">
        <v>0</v>
      </c>
      <c r="AK734" s="374">
        <v>0</v>
      </c>
      <c r="AL734" s="691">
        <v>0</v>
      </c>
      <c r="AM734" s="691">
        <v>0</v>
      </c>
      <c r="AN734" s="369" t="s">
        <v>1798</v>
      </c>
      <c r="AO734" s="367" t="s">
        <v>1324</v>
      </c>
      <c r="AP734" s="370" t="s">
        <v>1818</v>
      </c>
      <c r="AQ734" s="376" t="s">
        <v>668</v>
      </c>
      <c r="AR734" s="369">
        <v>5.0000000000000001E-3</v>
      </c>
      <c r="AS734" s="369">
        <v>5.0000000000000001E-3</v>
      </c>
      <c r="AT734" s="369" t="s">
        <v>1421</v>
      </c>
      <c r="AW734"/>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c r="BX734"/>
      <c r="BZ734"/>
    </row>
    <row r="735" spans="2:78" ht="18.75">
      <c r="B735" s="363" t="s">
        <v>1237</v>
      </c>
      <c r="C735" s="364">
        <v>31188723000190</v>
      </c>
      <c r="D735" s="365" t="s">
        <v>14</v>
      </c>
      <c r="E735" s="365" t="s">
        <v>607</v>
      </c>
      <c r="F735" s="365" t="s">
        <v>1421</v>
      </c>
      <c r="G735" s="366" t="s">
        <v>1421</v>
      </c>
      <c r="H735" s="366" t="s">
        <v>34</v>
      </c>
      <c r="I735" s="366" t="s">
        <v>34</v>
      </c>
      <c r="J735" s="366" t="s">
        <v>608</v>
      </c>
      <c r="K735" s="367" t="s">
        <v>48</v>
      </c>
      <c r="L735" s="368" t="s">
        <v>1421</v>
      </c>
      <c r="M735" s="368" t="s">
        <v>1418</v>
      </c>
      <c r="N735" s="367">
        <v>479667</v>
      </c>
      <c r="O735" s="367" t="s">
        <v>1321</v>
      </c>
      <c r="P735" s="371">
        <v>43303</v>
      </c>
      <c r="Q735" s="372">
        <v>66.040592779999997</v>
      </c>
      <c r="R735" s="372">
        <v>60.679651288852462</v>
      </c>
      <c r="S735" s="367">
        <v>3</v>
      </c>
      <c r="T735" s="369">
        <v>0.10456338109038676</v>
      </c>
      <c r="U735" s="369">
        <v>1.1006919707853802</v>
      </c>
      <c r="V735" s="369">
        <v>-6.4211541781469039E-2</v>
      </c>
      <c r="W735" s="369">
        <v>-0.57198044822626115</v>
      </c>
      <c r="X735" s="369">
        <v>-0.13123669887107481</v>
      </c>
      <c r="Y735" s="369">
        <v>-0.88983761389682348</v>
      </c>
      <c r="Z735" s="369">
        <v>0.29029752954242372</v>
      </c>
      <c r="AA735" s="369">
        <v>1.5616475913777319</v>
      </c>
      <c r="AB735" s="369">
        <v>0.37392567540989924</v>
      </c>
      <c r="AC735" s="373">
        <v>-0.47194758432319595</v>
      </c>
      <c r="AD735" s="555">
        <v>0</v>
      </c>
      <c r="AE735" s="370" t="s">
        <v>1955</v>
      </c>
      <c r="AF735" s="370" t="s">
        <v>1813</v>
      </c>
      <c r="AG735" s="374" t="s">
        <v>741</v>
      </c>
      <c r="AH735" s="374" t="s">
        <v>1802</v>
      </c>
      <c r="AI735" s="374">
        <v>5000</v>
      </c>
      <c r="AJ735" s="374">
        <v>0</v>
      </c>
      <c r="AK735" s="374">
        <v>1000</v>
      </c>
      <c r="AL735" s="691">
        <v>2</v>
      </c>
      <c r="AM735" s="691">
        <v>30</v>
      </c>
      <c r="AN735" s="369" t="s">
        <v>1797</v>
      </c>
      <c r="AO735" s="367" t="s">
        <v>1324</v>
      </c>
      <c r="AP735" s="370" t="s">
        <v>1799</v>
      </c>
      <c r="AQ735" s="376" t="s">
        <v>659</v>
      </c>
      <c r="AR735" s="369">
        <v>1.9599999999999999E-3</v>
      </c>
      <c r="AS735" s="369">
        <v>1.9599999999999999E-3</v>
      </c>
      <c r="AT735" s="369" t="s">
        <v>1421</v>
      </c>
      <c r="AW735"/>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c r="BX735"/>
      <c r="BZ735"/>
    </row>
    <row r="736" spans="2:78" ht="18.75">
      <c r="B736" s="363" t="s">
        <v>1230</v>
      </c>
      <c r="C736" s="364">
        <v>31533459000184</v>
      </c>
      <c r="D736" s="365" t="s">
        <v>13</v>
      </c>
      <c r="E736" s="365" t="s">
        <v>615</v>
      </c>
      <c r="F736" s="365" t="s">
        <v>619</v>
      </c>
      <c r="G736" s="366" t="s">
        <v>34</v>
      </c>
      <c r="H736" s="366" t="s">
        <v>1337</v>
      </c>
      <c r="I736" s="366" t="s">
        <v>34</v>
      </c>
      <c r="J736" s="366" t="s">
        <v>1421</v>
      </c>
      <c r="K736" s="367" t="s">
        <v>48</v>
      </c>
      <c r="L736" s="368" t="s">
        <v>1421</v>
      </c>
      <c r="M736" s="368" t="s">
        <v>34</v>
      </c>
      <c r="N736" s="367">
        <v>479764</v>
      </c>
      <c r="O736" s="367" t="s">
        <v>1321</v>
      </c>
      <c r="P736" s="371">
        <v>43412</v>
      </c>
      <c r="Q736" s="372">
        <v>88.183373540000005</v>
      </c>
      <c r="R736" s="372">
        <v>107.22316281821426</v>
      </c>
      <c r="S736" s="367">
        <v>1</v>
      </c>
      <c r="T736" s="369">
        <v>8.5527960256299496E-2</v>
      </c>
      <c r="U736" s="369">
        <v>0.90031460488431836</v>
      </c>
      <c r="V736" s="369">
        <v>0.10230485546354595</v>
      </c>
      <c r="W736" s="369">
        <v>0.91130621474423545</v>
      </c>
      <c r="X736" s="369">
        <v>0.14664793249119867</v>
      </c>
      <c r="Y736" s="369">
        <v>0.99433197766628612</v>
      </c>
      <c r="Z736" s="369">
        <v>0.19661716231065385</v>
      </c>
      <c r="AA736" s="369">
        <v>1.0576966274219903</v>
      </c>
      <c r="AB736" s="369">
        <v>1.311808250604176E-2</v>
      </c>
      <c r="AC736" s="373">
        <v>-0.75902266787242667</v>
      </c>
      <c r="AD736" s="555">
        <v>0</v>
      </c>
      <c r="AE736" s="370" t="s">
        <v>1845</v>
      </c>
      <c r="AF736" s="370" t="s">
        <v>1816</v>
      </c>
      <c r="AG736" s="374" t="s">
        <v>1444</v>
      </c>
      <c r="AH736" s="374" t="s">
        <v>1802</v>
      </c>
      <c r="AI736" s="374">
        <v>1000</v>
      </c>
      <c r="AJ736" s="374">
        <v>1000</v>
      </c>
      <c r="AK736" s="374">
        <v>1000</v>
      </c>
      <c r="AL736" s="691">
        <v>2</v>
      </c>
      <c r="AM736" s="691">
        <v>20</v>
      </c>
      <c r="AN736" s="369" t="s">
        <v>1803</v>
      </c>
      <c r="AO736" s="367" t="s">
        <v>1324</v>
      </c>
      <c r="AP736" s="370" t="s">
        <v>1818</v>
      </c>
      <c r="AQ736" s="376" t="s">
        <v>668</v>
      </c>
      <c r="AR736" s="369">
        <v>4.0000000000000001E-3</v>
      </c>
      <c r="AS736" s="369">
        <v>4.0000000000000001E-3</v>
      </c>
      <c r="AT736" s="369" t="s">
        <v>1421</v>
      </c>
      <c r="AW736"/>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c r="BX736"/>
      <c r="BZ736"/>
    </row>
    <row r="737" spans="2:78" ht="18.75">
      <c r="B737" s="363" t="s">
        <v>1652</v>
      </c>
      <c r="C737" s="364">
        <v>30129277000180</v>
      </c>
      <c r="D737" s="365" t="s">
        <v>13</v>
      </c>
      <c r="E737" s="365" t="s">
        <v>615</v>
      </c>
      <c r="F737" s="365" t="s">
        <v>619</v>
      </c>
      <c r="G737" s="366" t="s">
        <v>34</v>
      </c>
      <c r="H737" s="366" t="s">
        <v>1337</v>
      </c>
      <c r="I737" s="366" t="s">
        <v>34</v>
      </c>
      <c r="J737" s="366" t="s">
        <v>611</v>
      </c>
      <c r="K737" s="367" t="s">
        <v>48</v>
      </c>
      <c r="L737" s="368" t="s">
        <v>1421</v>
      </c>
      <c r="M737" s="368" t="s">
        <v>1421</v>
      </c>
      <c r="N737" s="367">
        <v>480142</v>
      </c>
      <c r="O737" s="367" t="s">
        <v>1321</v>
      </c>
      <c r="P737" s="371">
        <v>43418</v>
      </c>
      <c r="Q737" s="372">
        <v>60.6691711</v>
      </c>
      <c r="R737" s="372">
        <v>74.508388410912659</v>
      </c>
      <c r="S737" s="367">
        <v>1</v>
      </c>
      <c r="T737" s="369">
        <v>0.17892856660723733</v>
      </c>
      <c r="U737" s="369">
        <v>1.8835010359743405</v>
      </c>
      <c r="V737" s="369">
        <v>0.17997421675635228</v>
      </c>
      <c r="W737" s="369">
        <v>1.6031655729402974</v>
      </c>
      <c r="X737" s="369">
        <v>0.24189259850209899</v>
      </c>
      <c r="Y737" s="369">
        <v>1.6401291294431604</v>
      </c>
      <c r="Z737" s="369">
        <v>0.21732402247717775</v>
      </c>
      <c r="AA737" s="369">
        <v>1.1690886132753247</v>
      </c>
      <c r="AB737" s="369">
        <v>3.4464015324547535E-2</v>
      </c>
      <c r="AC737" s="373">
        <v>1.9647286792920688</v>
      </c>
      <c r="AD737" s="555">
        <v>30493304000107</v>
      </c>
      <c r="AE737" s="370" t="s">
        <v>1889</v>
      </c>
      <c r="AF737" s="370" t="s">
        <v>1890</v>
      </c>
      <c r="AG737" s="374" t="s">
        <v>1448</v>
      </c>
      <c r="AH737" s="374" t="s">
        <v>1802</v>
      </c>
      <c r="AI737" s="374">
        <v>5000</v>
      </c>
      <c r="AJ737" s="374">
        <v>1000</v>
      </c>
      <c r="AK737" s="374">
        <v>5000</v>
      </c>
      <c r="AL737" s="691">
        <v>2.2000000000000002</v>
      </c>
      <c r="AM737" s="691">
        <v>0</v>
      </c>
      <c r="AN737" s="369" t="s">
        <v>1803</v>
      </c>
      <c r="AO737" s="367" t="s">
        <v>1324</v>
      </c>
      <c r="AP737" s="370" t="s">
        <v>1818</v>
      </c>
      <c r="AQ737" s="376" t="s">
        <v>1798</v>
      </c>
      <c r="AR737" s="369">
        <v>0</v>
      </c>
      <c r="AS737" s="369">
        <v>0</v>
      </c>
      <c r="AT737" s="369" t="s">
        <v>1421</v>
      </c>
      <c r="AW737"/>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c r="BX737"/>
      <c r="BZ737"/>
    </row>
    <row r="738" spans="2:78" ht="18.75">
      <c r="B738" s="363" t="s">
        <v>1105</v>
      </c>
      <c r="C738" s="364">
        <v>24597757000172</v>
      </c>
      <c r="D738" s="365" t="s">
        <v>14</v>
      </c>
      <c r="E738" s="365" t="s">
        <v>607</v>
      </c>
      <c r="F738" s="365" t="s">
        <v>1421</v>
      </c>
      <c r="G738" s="366" t="s">
        <v>1421</v>
      </c>
      <c r="H738" s="366" t="s">
        <v>34</v>
      </c>
      <c r="I738" s="366" t="s">
        <v>34</v>
      </c>
      <c r="J738" s="366" t="s">
        <v>611</v>
      </c>
      <c r="K738" s="367" t="s">
        <v>1798</v>
      </c>
      <c r="L738" s="368" t="s">
        <v>1421</v>
      </c>
      <c r="M738" s="368" t="s">
        <v>34</v>
      </c>
      <c r="N738" s="367">
        <v>480193</v>
      </c>
      <c r="O738" s="367" t="s">
        <v>1321</v>
      </c>
      <c r="P738" s="371">
        <v>42462</v>
      </c>
      <c r="Q738" s="372">
        <v>12.648486999999999</v>
      </c>
      <c r="R738" s="372">
        <v>18.170879496969693</v>
      </c>
      <c r="S738" s="367">
        <v>5</v>
      </c>
      <c r="T738" s="369">
        <v>-0.17975811708478984</v>
      </c>
      <c r="U738" s="369">
        <v>-1.8922333430256393</v>
      </c>
      <c r="V738" s="369">
        <v>-0.14847183882548542</v>
      </c>
      <c r="W738" s="369">
        <v>-1.3225502232822337</v>
      </c>
      <c r="X738" s="369">
        <v>-4.1960587146388506E-2</v>
      </c>
      <c r="Y738" s="369">
        <v>-0.28450966128561744</v>
      </c>
      <c r="Z738" s="369">
        <v>0.30450510211868065</v>
      </c>
      <c r="AA738" s="369">
        <v>1.6380768380475474</v>
      </c>
      <c r="AB738" s="369">
        <v>0.16252950902313984</v>
      </c>
      <c r="AC738" s="373">
        <v>-1.6042232443649131</v>
      </c>
      <c r="AD738" s="555">
        <v>0</v>
      </c>
      <c r="AE738" s="370" t="s">
        <v>2049</v>
      </c>
      <c r="AF738" s="370" t="s">
        <v>1816</v>
      </c>
      <c r="AG738" s="374" t="s">
        <v>1444</v>
      </c>
      <c r="AH738" s="374" t="s">
        <v>1796</v>
      </c>
      <c r="AI738" s="374">
        <v>5000</v>
      </c>
      <c r="AJ738" s="374">
        <v>200</v>
      </c>
      <c r="AK738" s="374">
        <v>200</v>
      </c>
      <c r="AL738" s="691">
        <v>0</v>
      </c>
      <c r="AM738" s="691">
        <v>0</v>
      </c>
      <c r="AN738" s="369" t="s">
        <v>1817</v>
      </c>
      <c r="AO738" s="367" t="s">
        <v>1324</v>
      </c>
      <c r="AP738" s="370" t="s">
        <v>1818</v>
      </c>
      <c r="AQ738" s="376" t="s">
        <v>679</v>
      </c>
      <c r="AR738" s="369">
        <v>5.8333333333333301E-3</v>
      </c>
      <c r="AS738" s="369">
        <v>5.8333333333333301E-3</v>
      </c>
      <c r="AT738" s="369" t="s">
        <v>1421</v>
      </c>
      <c r="AW738"/>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c r="BX738"/>
      <c r="BZ738"/>
    </row>
    <row r="739" spans="2:78" ht="18.75">
      <c r="B739" s="363" t="s">
        <v>1675</v>
      </c>
      <c r="C739" s="364">
        <v>30658551000108</v>
      </c>
      <c r="D739" s="365" t="s">
        <v>13</v>
      </c>
      <c r="E739" s="365" t="s">
        <v>615</v>
      </c>
      <c r="F739" s="365" t="s">
        <v>619</v>
      </c>
      <c r="G739" s="366" t="s">
        <v>34</v>
      </c>
      <c r="H739" s="366" t="s">
        <v>865</v>
      </c>
      <c r="I739" s="366" t="s">
        <v>34</v>
      </c>
      <c r="J739" s="366" t="s">
        <v>611</v>
      </c>
      <c r="K739" s="367" t="s">
        <v>48</v>
      </c>
      <c r="L739" s="368" t="s">
        <v>1421</v>
      </c>
      <c r="M739" s="368" t="s">
        <v>1421</v>
      </c>
      <c r="N739" s="367">
        <v>480533</v>
      </c>
      <c r="O739" s="367" t="s">
        <v>1321</v>
      </c>
      <c r="P739" s="371">
        <v>43429</v>
      </c>
      <c r="Q739" s="372">
        <v>80.737703030000006</v>
      </c>
      <c r="R739" s="372">
        <v>86.395512435158679</v>
      </c>
      <c r="S739" s="367">
        <v>1</v>
      </c>
      <c r="T739" s="369">
        <v>0.22657588958721386</v>
      </c>
      <c r="U739" s="369">
        <v>2.3850631056643339</v>
      </c>
      <c r="V739" s="369">
        <v>0.25389463325973383</v>
      </c>
      <c r="W739" s="369">
        <v>2.2616302631134597</v>
      </c>
      <c r="X739" s="369">
        <v>0.33095805070505735</v>
      </c>
      <c r="Y739" s="369">
        <v>2.2440287257502871</v>
      </c>
      <c r="Z739" s="369">
        <v>0.44132828389503831</v>
      </c>
      <c r="AA739" s="369">
        <v>2.3741133885565353</v>
      </c>
      <c r="AB739" s="369">
        <v>5.7291042024958445E-2</v>
      </c>
      <c r="AC739" s="373">
        <v>2.4721640732835697</v>
      </c>
      <c r="AD739" s="555">
        <v>30586677000114</v>
      </c>
      <c r="AE739" s="370" t="s">
        <v>1889</v>
      </c>
      <c r="AF739" s="370" t="s">
        <v>1890</v>
      </c>
      <c r="AG739" s="374" t="s">
        <v>1448</v>
      </c>
      <c r="AH739" s="374" t="s">
        <v>1802</v>
      </c>
      <c r="AI739" s="374">
        <v>25000</v>
      </c>
      <c r="AJ739" s="374">
        <v>5000</v>
      </c>
      <c r="AK739" s="374">
        <v>10000</v>
      </c>
      <c r="AL739" s="691">
        <v>2.5</v>
      </c>
      <c r="AM739" s="691">
        <v>0</v>
      </c>
      <c r="AN739" s="369" t="s">
        <v>1803</v>
      </c>
      <c r="AO739" s="367" t="s">
        <v>1324</v>
      </c>
      <c r="AP739" s="370" t="s">
        <v>1818</v>
      </c>
      <c r="AQ739" s="376" t="s">
        <v>1798</v>
      </c>
      <c r="AR739" s="369">
        <v>0</v>
      </c>
      <c r="AS739" s="369">
        <v>0</v>
      </c>
      <c r="AT739" s="369" t="s">
        <v>1421</v>
      </c>
      <c r="AW739"/>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c r="BX739"/>
      <c r="BZ739"/>
    </row>
    <row r="740" spans="2:78" ht="18.75">
      <c r="B740" s="363" t="s">
        <v>1104</v>
      </c>
      <c r="C740" s="364">
        <v>27181717000133</v>
      </c>
      <c r="D740" s="365" t="s">
        <v>14</v>
      </c>
      <c r="E740" s="365" t="s">
        <v>607</v>
      </c>
      <c r="F740" s="365" t="s">
        <v>860</v>
      </c>
      <c r="G740" s="366" t="s">
        <v>1421</v>
      </c>
      <c r="H740" s="366" t="s">
        <v>34</v>
      </c>
      <c r="I740" s="366" t="s">
        <v>34</v>
      </c>
      <c r="J740" s="366" t="s">
        <v>611</v>
      </c>
      <c r="K740" s="367" t="s">
        <v>1798</v>
      </c>
      <c r="L740" s="368" t="s">
        <v>1421</v>
      </c>
      <c r="M740" s="368" t="s">
        <v>34</v>
      </c>
      <c r="N740" s="367">
        <v>480673</v>
      </c>
      <c r="O740" s="367" t="s">
        <v>1321</v>
      </c>
      <c r="P740" s="371">
        <v>42783</v>
      </c>
      <c r="Q740" s="372">
        <v>17.11434766</v>
      </c>
      <c r="R740" s="372">
        <v>27.7577053668651</v>
      </c>
      <c r="S740" s="367">
        <v>5</v>
      </c>
      <c r="T740" s="369">
        <v>-0.18497487285347414</v>
      </c>
      <c r="U740" s="369">
        <v>-1.9471477990068933</v>
      </c>
      <c r="V740" s="369">
        <v>-0.12527859468839475</v>
      </c>
      <c r="W740" s="369">
        <v>-1.1159505714236528</v>
      </c>
      <c r="X740" s="369">
        <v>-2.63708428377325E-2</v>
      </c>
      <c r="Y740" s="369">
        <v>-0.17880492323438038</v>
      </c>
      <c r="Z740" s="369">
        <v>0.47959193406799394</v>
      </c>
      <c r="AA740" s="369">
        <v>2.5799516443078088</v>
      </c>
      <c r="AB740" s="369">
        <v>0.19247501096327022</v>
      </c>
      <c r="AC740" s="373">
        <v>-1.234136166270315</v>
      </c>
      <c r="AD740" s="555">
        <v>0</v>
      </c>
      <c r="AE740" s="370" t="s">
        <v>2049</v>
      </c>
      <c r="AF740" s="370" t="s">
        <v>1816</v>
      </c>
      <c r="AG740" s="374" t="s">
        <v>1444</v>
      </c>
      <c r="AH740" s="374" t="s">
        <v>1796</v>
      </c>
      <c r="AI740" s="374">
        <v>5000</v>
      </c>
      <c r="AJ740" s="374">
        <v>200</v>
      </c>
      <c r="AK740" s="374">
        <v>200</v>
      </c>
      <c r="AL740" s="691">
        <v>0</v>
      </c>
      <c r="AM740" s="691">
        <v>0</v>
      </c>
      <c r="AN740" s="369" t="s">
        <v>1817</v>
      </c>
      <c r="AO740" s="367" t="s">
        <v>1324</v>
      </c>
      <c r="AP740" s="370" t="s">
        <v>1799</v>
      </c>
      <c r="AQ740" s="376" t="s">
        <v>687</v>
      </c>
      <c r="AR740" s="369">
        <v>5.8333333333333301E-3</v>
      </c>
      <c r="AS740" s="369">
        <v>5.8333333333333301E-3</v>
      </c>
      <c r="AT740" s="369" t="s">
        <v>1421</v>
      </c>
      <c r="AW740"/>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c r="BX740"/>
      <c r="BZ740"/>
    </row>
    <row r="741" spans="2:78" ht="18.75">
      <c r="B741" s="363" t="s">
        <v>1106</v>
      </c>
      <c r="C741" s="364">
        <v>27181765000121</v>
      </c>
      <c r="D741" s="365" t="s">
        <v>14</v>
      </c>
      <c r="E741" s="365" t="s">
        <v>607</v>
      </c>
      <c r="F741" s="365" t="s">
        <v>1421</v>
      </c>
      <c r="G741" s="366" t="s">
        <v>1421</v>
      </c>
      <c r="H741" s="366" t="s">
        <v>34</v>
      </c>
      <c r="I741" s="366" t="s">
        <v>34</v>
      </c>
      <c r="J741" s="366" t="s">
        <v>611</v>
      </c>
      <c r="K741" s="367" t="s">
        <v>1798</v>
      </c>
      <c r="L741" s="368" t="s">
        <v>1421</v>
      </c>
      <c r="M741" s="368" t="s">
        <v>34</v>
      </c>
      <c r="N741" s="367">
        <v>480681</v>
      </c>
      <c r="O741" s="367" t="s">
        <v>1321</v>
      </c>
      <c r="P741" s="371">
        <v>42783</v>
      </c>
      <c r="Q741" s="372">
        <v>14.618986270000001</v>
      </c>
      <c r="R741" s="372">
        <v>32.531570750119052</v>
      </c>
      <c r="S741" s="367">
        <v>5</v>
      </c>
      <c r="T741" s="369">
        <v>-0.45266259847832047</v>
      </c>
      <c r="U741" s="369">
        <v>-4.7649768248144442</v>
      </c>
      <c r="V741" s="369">
        <v>-0.44354852423636482</v>
      </c>
      <c r="W741" s="369">
        <v>-3.9510199671927015</v>
      </c>
      <c r="X741" s="369">
        <v>-0.32147334096361735</v>
      </c>
      <c r="Y741" s="369">
        <v>-2.1797185780749166</v>
      </c>
      <c r="Z741" s="369">
        <v>0.15938153907690067</v>
      </c>
      <c r="AA741" s="369">
        <v>0.85738861437036162</v>
      </c>
      <c r="AB741" s="369">
        <v>0.29645572006357879</v>
      </c>
      <c r="AC741" s="373">
        <v>-1.874850994819113</v>
      </c>
      <c r="AD741" s="555">
        <v>0</v>
      </c>
      <c r="AE741" s="370" t="s">
        <v>2049</v>
      </c>
      <c r="AF741" s="370" t="s">
        <v>1816</v>
      </c>
      <c r="AG741" s="374" t="s">
        <v>1444</v>
      </c>
      <c r="AH741" s="374" t="s">
        <v>1796</v>
      </c>
      <c r="AI741" s="374">
        <v>5000</v>
      </c>
      <c r="AJ741" s="374">
        <v>200</v>
      </c>
      <c r="AK741" s="374">
        <v>200</v>
      </c>
      <c r="AL741" s="691">
        <v>0</v>
      </c>
      <c r="AM741" s="691">
        <v>0</v>
      </c>
      <c r="AN741" s="369" t="s">
        <v>1817</v>
      </c>
      <c r="AO741" s="367" t="s">
        <v>1324</v>
      </c>
      <c r="AP741" s="370" t="s">
        <v>1799</v>
      </c>
      <c r="AQ741" s="376" t="s">
        <v>687</v>
      </c>
      <c r="AR741" s="369">
        <v>5.8333333333333301E-3</v>
      </c>
      <c r="AS741" s="369">
        <v>5.8333333333333301E-3</v>
      </c>
      <c r="AT741" s="369" t="s">
        <v>1421</v>
      </c>
      <c r="AW741"/>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c r="BX741"/>
      <c r="BZ741"/>
    </row>
    <row r="742" spans="2:78" ht="18.75">
      <c r="B742" s="363" t="s">
        <v>1087</v>
      </c>
      <c r="C742" s="364">
        <v>31922843000179</v>
      </c>
      <c r="D742" s="365" t="s">
        <v>13</v>
      </c>
      <c r="E742" s="365" t="s">
        <v>616</v>
      </c>
      <c r="F742" s="365" t="s">
        <v>617</v>
      </c>
      <c r="G742" s="366" t="s">
        <v>34</v>
      </c>
      <c r="H742" s="366" t="s">
        <v>865</v>
      </c>
      <c r="I742" s="366" t="s">
        <v>34</v>
      </c>
      <c r="J742" s="366" t="s">
        <v>608</v>
      </c>
      <c r="K742" s="367" t="s">
        <v>48</v>
      </c>
      <c r="L742" s="368" t="s">
        <v>715</v>
      </c>
      <c r="M742" s="368" t="s">
        <v>1418</v>
      </c>
      <c r="N742" s="367">
        <v>480819</v>
      </c>
      <c r="O742" s="367" t="s">
        <v>1321</v>
      </c>
      <c r="P742" s="371">
        <v>43434</v>
      </c>
      <c r="Q742" s="372">
        <v>27.178065969999999</v>
      </c>
      <c r="R742" s="372">
        <v>25.62833153261905</v>
      </c>
      <c r="S742" s="367">
        <v>2</v>
      </c>
      <c r="T742" s="369">
        <v>0.10877203824752013</v>
      </c>
      <c r="U742" s="369">
        <v>1.144994623323373</v>
      </c>
      <c r="V742" s="369">
        <v>0.1031525912361575</v>
      </c>
      <c r="W742" s="369">
        <v>0.91885763422028555</v>
      </c>
      <c r="X742" s="369">
        <v>0.21841562769611755</v>
      </c>
      <c r="Y742" s="369">
        <v>1.4809458227673147</v>
      </c>
      <c r="Z742" s="369">
        <v>0.27353782648438418</v>
      </c>
      <c r="AA742" s="369">
        <v>1.4714892288382788</v>
      </c>
      <c r="AB742" s="369">
        <v>5.0052981232283945E-2</v>
      </c>
      <c r="AC742" s="373">
        <v>-0.18199088214588696</v>
      </c>
      <c r="AD742" s="555">
        <v>30658578000109</v>
      </c>
      <c r="AE742" s="370" t="s">
        <v>1868</v>
      </c>
      <c r="AF742" s="370" t="s">
        <v>1839</v>
      </c>
      <c r="AG742" s="374" t="s">
        <v>59</v>
      </c>
      <c r="AH742" s="374" t="s">
        <v>1802</v>
      </c>
      <c r="AI742" s="374">
        <v>1000</v>
      </c>
      <c r="AJ742" s="374">
        <v>1000</v>
      </c>
      <c r="AK742" s="374">
        <v>1000</v>
      </c>
      <c r="AL742" s="691">
        <v>2</v>
      </c>
      <c r="AM742" s="691">
        <v>20</v>
      </c>
      <c r="AN742" s="369" t="s">
        <v>1803</v>
      </c>
      <c r="AO742" s="367" t="s">
        <v>1324</v>
      </c>
      <c r="AP742" s="370" t="s">
        <v>1818</v>
      </c>
      <c r="AQ742" s="376" t="s">
        <v>674</v>
      </c>
      <c r="AR742" s="369">
        <v>0</v>
      </c>
      <c r="AS742" s="369">
        <v>0</v>
      </c>
      <c r="AT742" s="369" t="s">
        <v>1421</v>
      </c>
      <c r="AW74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c r="BX742"/>
      <c r="BZ742"/>
    </row>
    <row r="743" spans="2:78" ht="18.75">
      <c r="B743" s="363" t="s">
        <v>1107</v>
      </c>
      <c r="C743" s="364">
        <v>31392506000117</v>
      </c>
      <c r="D743" s="365" t="s">
        <v>14</v>
      </c>
      <c r="E743" s="365" t="s">
        <v>607</v>
      </c>
      <c r="F743" s="365" t="s">
        <v>1421</v>
      </c>
      <c r="G743" s="366" t="s">
        <v>1421</v>
      </c>
      <c r="H743" s="366" t="s">
        <v>34</v>
      </c>
      <c r="I743" s="366" t="s">
        <v>34</v>
      </c>
      <c r="J743" s="366" t="s">
        <v>611</v>
      </c>
      <c r="K743" s="367" t="s">
        <v>48</v>
      </c>
      <c r="L743" s="368" t="s">
        <v>1421</v>
      </c>
      <c r="M743" s="368" t="s">
        <v>34</v>
      </c>
      <c r="N743" s="367">
        <v>480861</v>
      </c>
      <c r="O743" s="367" t="s">
        <v>1321</v>
      </c>
      <c r="P743" s="371">
        <v>43376</v>
      </c>
      <c r="Q743" s="372">
        <v>143.78558686</v>
      </c>
      <c r="R743" s="372">
        <v>198.27515840420634</v>
      </c>
      <c r="S743" s="367">
        <v>3</v>
      </c>
      <c r="T743" s="369">
        <v>-0.27687208401947816</v>
      </c>
      <c r="U743" s="369">
        <v>-2.9145086610332713</v>
      </c>
      <c r="V743" s="369">
        <v>-0.28026797827418259</v>
      </c>
      <c r="W743" s="369">
        <v>-2.4965574628671909</v>
      </c>
      <c r="X743" s="369">
        <v>-0.12996044790271055</v>
      </c>
      <c r="Y743" s="369">
        <v>-0.88118411890501169</v>
      </c>
      <c r="Z743" s="369">
        <v>0.11355572698171823</v>
      </c>
      <c r="AA743" s="369">
        <v>0.61086991614316244</v>
      </c>
      <c r="AB743" s="369">
        <v>0.27635299217862497</v>
      </c>
      <c r="AC743" s="373">
        <v>-1.4203926385031409</v>
      </c>
      <c r="AD743" s="555">
        <v>0</v>
      </c>
      <c r="AE743" s="370" t="s">
        <v>2006</v>
      </c>
      <c r="AF743" s="370" t="s">
        <v>1795</v>
      </c>
      <c r="AG743" s="374" t="s">
        <v>1445</v>
      </c>
      <c r="AH743" s="374" t="s">
        <v>1796</v>
      </c>
      <c r="AI743" s="374">
        <v>50000</v>
      </c>
      <c r="AJ743" s="374">
        <v>5000</v>
      </c>
      <c r="AK743" s="374">
        <v>25000</v>
      </c>
      <c r="AL743" s="691">
        <v>1.5</v>
      </c>
      <c r="AM743" s="691">
        <v>20</v>
      </c>
      <c r="AN743" s="369" t="s">
        <v>1817</v>
      </c>
      <c r="AO743" s="367" t="s">
        <v>1324</v>
      </c>
      <c r="AP743" s="370" t="s">
        <v>1799</v>
      </c>
      <c r="AQ743" s="376" t="s">
        <v>716</v>
      </c>
      <c r="AR743" s="369">
        <v>4.0000000000000001E-3</v>
      </c>
      <c r="AS743" s="369">
        <v>4.0000000000000001E-3</v>
      </c>
      <c r="AT743" s="369" t="s">
        <v>1421</v>
      </c>
      <c r="AW743"/>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c r="BX743"/>
      <c r="BZ743"/>
    </row>
    <row r="744" spans="2:78" ht="18.75">
      <c r="B744" s="363" t="s">
        <v>1018</v>
      </c>
      <c r="C744" s="364"/>
      <c r="D744" s="365" t="s">
        <v>11</v>
      </c>
      <c r="E744" s="365" t="s">
        <v>620</v>
      </c>
      <c r="F744" s="365" t="s">
        <v>692</v>
      </c>
      <c r="G744" s="366" t="s">
        <v>738</v>
      </c>
      <c r="H744" s="366" t="s">
        <v>34</v>
      </c>
      <c r="I744" s="366" t="s">
        <v>1421</v>
      </c>
      <c r="J744" s="366" t="s">
        <v>608</v>
      </c>
      <c r="L744" s="368" t="s">
        <v>1421</v>
      </c>
      <c r="M744" s="368" t="s">
        <v>34</v>
      </c>
      <c r="N744" s="367">
        <v>480967</v>
      </c>
      <c r="O744" s="367" t="s">
        <v>1321</v>
      </c>
      <c r="P744" s="371"/>
      <c r="S744" s="367"/>
      <c r="U744" s="369"/>
      <c r="W744" s="369"/>
      <c r="Y744" s="369"/>
      <c r="AA744" s="369"/>
      <c r="AD744" s="555">
        <v>0</v>
      </c>
      <c r="AE744" s="370"/>
      <c r="AF744" s="370"/>
      <c r="AG744" s="374" t="s">
        <v>1444</v>
      </c>
      <c r="AH744" s="374"/>
      <c r="AI744" s="374">
        <v>500</v>
      </c>
      <c r="AJ744" s="374">
        <v>100</v>
      </c>
      <c r="AK744" s="374">
        <v>100</v>
      </c>
      <c r="AN744" s="369"/>
      <c r="AO744" s="367" t="s">
        <v>1324</v>
      </c>
      <c r="AP744" s="370"/>
      <c r="AR744" s="369">
        <v>3.0000000000000001E-3</v>
      </c>
      <c r="AS744" s="369">
        <v>3.0000000000000001E-3</v>
      </c>
      <c r="AT744" s="369" t="s">
        <v>1421</v>
      </c>
      <c r="AW744"/>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c r="BX744"/>
      <c r="BZ744"/>
    </row>
    <row r="745" spans="2:78" ht="18.75">
      <c r="B745" s="363" t="s">
        <v>409</v>
      </c>
      <c r="C745" s="364">
        <v>31951995000108</v>
      </c>
      <c r="D745" s="365" t="s">
        <v>13</v>
      </c>
      <c r="E745" s="365" t="s">
        <v>615</v>
      </c>
      <c r="F745" s="365" t="s">
        <v>619</v>
      </c>
      <c r="G745" s="366" t="s">
        <v>34</v>
      </c>
      <c r="H745" s="366" t="s">
        <v>1337</v>
      </c>
      <c r="I745" s="366" t="s">
        <v>34</v>
      </c>
      <c r="J745" s="366" t="s">
        <v>1421</v>
      </c>
      <c r="K745" s="367" t="s">
        <v>48</v>
      </c>
      <c r="L745" s="368" t="s">
        <v>1421</v>
      </c>
      <c r="M745" s="368" t="s">
        <v>1418</v>
      </c>
      <c r="N745" s="367">
        <v>481025</v>
      </c>
      <c r="O745" s="367" t="s">
        <v>1321</v>
      </c>
      <c r="P745" s="371">
        <v>43439</v>
      </c>
      <c r="Q745" s="372">
        <v>40.422370729999997</v>
      </c>
      <c r="R745" s="372">
        <v>39.272454156746043</v>
      </c>
      <c r="S745" s="367">
        <v>2</v>
      </c>
      <c r="T745" s="369">
        <v>4.8973738367301678E-2</v>
      </c>
      <c r="U745" s="369">
        <v>0.51552465153777183</v>
      </c>
      <c r="V745" s="369">
        <v>4.5107714683457756E-2</v>
      </c>
      <c r="W745" s="369">
        <v>0.4018083065333336</v>
      </c>
      <c r="X745" s="369">
        <v>9.7733852154722856E-2</v>
      </c>
      <c r="Y745" s="369">
        <v>0.6626748352131212</v>
      </c>
      <c r="Z745" s="369">
        <v>7.8882818178567238E-3</v>
      </c>
      <c r="AA745" s="369">
        <v>4.243479550233123E-2</v>
      </c>
      <c r="AB745" s="369">
        <v>3.5566280783952013E-2</v>
      </c>
      <c r="AC745" s="373">
        <v>-1.8881384637635612</v>
      </c>
      <c r="AD745" s="555">
        <v>0</v>
      </c>
      <c r="AE745" s="370" t="s">
        <v>2050</v>
      </c>
      <c r="AF745" s="370" t="s">
        <v>1816</v>
      </c>
      <c r="AG745" s="374" t="s">
        <v>1444</v>
      </c>
      <c r="AH745" s="374" t="s">
        <v>1802</v>
      </c>
      <c r="AI745" s="374">
        <v>1000</v>
      </c>
      <c r="AJ745" s="374">
        <v>1000</v>
      </c>
      <c r="AK745" s="374">
        <v>1000</v>
      </c>
      <c r="AL745" s="691">
        <v>2</v>
      </c>
      <c r="AM745" s="691">
        <v>20</v>
      </c>
      <c r="AN745" s="369" t="s">
        <v>1798</v>
      </c>
      <c r="AO745" s="367" t="s">
        <v>1324</v>
      </c>
      <c r="AP745" s="370" t="s">
        <v>1818</v>
      </c>
      <c r="AQ745" s="376" t="s">
        <v>664</v>
      </c>
      <c r="AR745" s="369">
        <v>2.66666666666667E-3</v>
      </c>
      <c r="AS745" s="369">
        <v>2.66666666666667E-3</v>
      </c>
      <c r="AT745" s="369" t="s">
        <v>1421</v>
      </c>
      <c r="AW745"/>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c r="BX745"/>
      <c r="BZ745"/>
    </row>
    <row r="746" spans="2:78" ht="18.75">
      <c r="B746" s="363" t="s">
        <v>900</v>
      </c>
      <c r="C746" s="364">
        <v>31120037000187</v>
      </c>
      <c r="D746" s="365" t="s">
        <v>14</v>
      </c>
      <c r="E746" s="365" t="s">
        <v>15</v>
      </c>
      <c r="F746" s="365" t="s">
        <v>16</v>
      </c>
      <c r="G746" s="366" t="s">
        <v>1421</v>
      </c>
      <c r="H746" s="366" t="s">
        <v>34</v>
      </c>
      <c r="I746" s="366" t="s">
        <v>34</v>
      </c>
      <c r="J746" s="366" t="s">
        <v>690</v>
      </c>
      <c r="K746" s="367" t="s">
        <v>48</v>
      </c>
      <c r="L746" s="368" t="s">
        <v>1421</v>
      </c>
      <c r="M746" s="368" t="s">
        <v>1418</v>
      </c>
      <c r="N746" s="367">
        <v>481467</v>
      </c>
      <c r="O746" s="367" t="s">
        <v>1321</v>
      </c>
      <c r="P746" s="371">
        <v>43441</v>
      </c>
      <c r="Q746" s="372">
        <v>15.01149595</v>
      </c>
      <c r="R746" s="372">
        <v>24.238304626865073</v>
      </c>
      <c r="S746" s="367">
        <v>1</v>
      </c>
      <c r="T746" s="369">
        <v>6.8648923068805212E-2</v>
      </c>
      <c r="U746" s="369">
        <v>0.72263652568369408</v>
      </c>
      <c r="V746" s="369">
        <v>6.9994267147141187E-2</v>
      </c>
      <c r="W746" s="369">
        <v>0.62349152793033191</v>
      </c>
      <c r="X746" s="369">
        <v>0.11172835530639658</v>
      </c>
      <c r="Y746" s="369">
        <v>0.75756319646632841</v>
      </c>
      <c r="Z746" s="369">
        <v>0.20600948450090528</v>
      </c>
      <c r="AA746" s="369">
        <v>1.1082223668210447</v>
      </c>
      <c r="AB746" s="369">
        <v>4.6207782887087261E-2</v>
      </c>
      <c r="AC746" s="373">
        <v>-0.91472707965226396</v>
      </c>
      <c r="AD746" s="555">
        <v>37121949000150</v>
      </c>
      <c r="AE746" s="370" t="s">
        <v>1924</v>
      </c>
      <c r="AF746" s="370" t="s">
        <v>1795</v>
      </c>
      <c r="AG746" s="374" t="s">
        <v>1445</v>
      </c>
      <c r="AH746" s="374" t="s">
        <v>1796</v>
      </c>
      <c r="AI746" s="374">
        <v>5000</v>
      </c>
      <c r="AJ746" s="374">
        <v>5000</v>
      </c>
      <c r="AK746" s="374">
        <v>5000</v>
      </c>
      <c r="AL746" s="691">
        <v>1</v>
      </c>
      <c r="AM746" s="691">
        <v>15</v>
      </c>
      <c r="AN746" s="369" t="s">
        <v>1807</v>
      </c>
      <c r="AO746" s="367" t="s">
        <v>1324</v>
      </c>
      <c r="AP746" s="370" t="s">
        <v>1818</v>
      </c>
      <c r="AQ746" s="376" t="s">
        <v>671</v>
      </c>
      <c r="AR746" s="369">
        <v>2.5000000000000001E-3</v>
      </c>
      <c r="AS746" s="369">
        <v>2.5000000000000001E-3</v>
      </c>
      <c r="AT746" s="369" t="s">
        <v>1421</v>
      </c>
      <c r="AW746"/>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c r="BX746"/>
      <c r="BZ746"/>
    </row>
    <row r="747" spans="2:78" ht="18.75">
      <c r="B747" s="363" t="s">
        <v>211</v>
      </c>
      <c r="C747" s="364">
        <v>29826089000121</v>
      </c>
      <c r="D747" s="365" t="s">
        <v>13</v>
      </c>
      <c r="E747" s="365" t="s">
        <v>616</v>
      </c>
      <c r="F747" s="365" t="s">
        <v>610</v>
      </c>
      <c r="G747" s="366" t="s">
        <v>34</v>
      </c>
      <c r="H747" s="366" t="s">
        <v>1338</v>
      </c>
      <c r="I747" s="366" t="s">
        <v>34</v>
      </c>
      <c r="J747" s="366" t="s">
        <v>611</v>
      </c>
      <c r="K747" s="367" t="s">
        <v>48</v>
      </c>
      <c r="L747" s="368" t="s">
        <v>1339</v>
      </c>
      <c r="M747" s="368" t="s">
        <v>1418</v>
      </c>
      <c r="N747" s="367">
        <v>481645</v>
      </c>
      <c r="O747" s="367" t="s">
        <v>1321</v>
      </c>
      <c r="P747" s="371">
        <v>43196</v>
      </c>
      <c r="Q747" s="372">
        <v>257.51217364000001</v>
      </c>
      <c r="R747" s="372">
        <v>365.0352261903173</v>
      </c>
      <c r="S747" s="367">
        <v>3</v>
      </c>
      <c r="T747" s="369">
        <v>-1.3858816990293232E-2</v>
      </c>
      <c r="U747" s="369">
        <v>-0.14588557128440258</v>
      </c>
      <c r="V747" s="369">
        <v>-1.8187668162987558E-2</v>
      </c>
      <c r="W747" s="369">
        <v>-0.16201122569927681</v>
      </c>
      <c r="X747" s="369">
        <v>4.2621953330847617E-2</v>
      </c>
      <c r="Y747" s="369">
        <v>0.2889939900789627</v>
      </c>
      <c r="Z747" s="369">
        <v>0.12958619951609873</v>
      </c>
      <c r="AA747" s="369">
        <v>0.69710540309829261</v>
      </c>
      <c r="AB747" s="369">
        <v>7.8143521900607055E-2</v>
      </c>
      <c r="AC747" s="373">
        <v>-1.6693571320417611</v>
      </c>
      <c r="AD747" s="555">
        <v>26450646000164</v>
      </c>
      <c r="AE747" s="370" t="s">
        <v>2030</v>
      </c>
      <c r="AF747" s="370" t="s">
        <v>1795</v>
      </c>
      <c r="AG747" s="374" t="s">
        <v>1445</v>
      </c>
      <c r="AH747" s="374" t="s">
        <v>1802</v>
      </c>
      <c r="AI747" s="374">
        <v>25000</v>
      </c>
      <c r="AJ747" s="374">
        <v>10000</v>
      </c>
      <c r="AK747" s="374">
        <v>20000</v>
      </c>
      <c r="AL747" s="691">
        <v>1.45</v>
      </c>
      <c r="AM747" s="691">
        <v>20</v>
      </c>
      <c r="AN747" s="369" t="s">
        <v>1803</v>
      </c>
      <c r="AO747" s="367" t="s">
        <v>1324</v>
      </c>
      <c r="AP747" s="370" t="s">
        <v>1818</v>
      </c>
      <c r="AQ747" s="376" t="s">
        <v>668</v>
      </c>
      <c r="AR747" s="369">
        <v>2.8999999999999998E-3</v>
      </c>
      <c r="AS747" s="369">
        <v>2.8999999999999998E-3</v>
      </c>
      <c r="AT747" s="369" t="s">
        <v>1421</v>
      </c>
      <c r="AW747"/>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c r="BX747"/>
      <c r="BZ747"/>
    </row>
    <row r="748" spans="2:78" ht="18.75">
      <c r="B748" s="363" t="s">
        <v>780</v>
      </c>
      <c r="C748" s="364">
        <v>31340838000158</v>
      </c>
      <c r="D748" s="365" t="s">
        <v>11</v>
      </c>
      <c r="E748" s="365" t="s">
        <v>620</v>
      </c>
      <c r="F748" s="365" t="s">
        <v>685</v>
      </c>
      <c r="G748" s="366" t="s">
        <v>738</v>
      </c>
      <c r="H748" s="366" t="s">
        <v>34</v>
      </c>
      <c r="I748" s="366" t="s">
        <v>1319</v>
      </c>
      <c r="J748" s="366" t="s">
        <v>608</v>
      </c>
      <c r="K748" s="367" t="s">
        <v>48</v>
      </c>
      <c r="L748" s="368" t="s">
        <v>1421</v>
      </c>
      <c r="M748" s="368" t="s">
        <v>34</v>
      </c>
      <c r="N748" s="367">
        <v>481769</v>
      </c>
      <c r="O748" s="367" t="s">
        <v>1321</v>
      </c>
      <c r="P748" s="371">
        <v>43430</v>
      </c>
      <c r="Q748" s="372">
        <v>267.65391449999998</v>
      </c>
      <c r="R748" s="372">
        <v>240.06987583511909</v>
      </c>
      <c r="S748" s="367">
        <v>1</v>
      </c>
      <c r="T748" s="369">
        <v>0.10283591725460051</v>
      </c>
      <c r="U748" s="369">
        <v>1.0825077311974463</v>
      </c>
      <c r="V748" s="369">
        <v>0.12331656381844058</v>
      </c>
      <c r="W748" s="369">
        <v>1.0984732882858412</v>
      </c>
      <c r="X748" s="369">
        <v>0.17389019327380395</v>
      </c>
      <c r="Y748" s="369">
        <v>1.1790454651318822</v>
      </c>
      <c r="Z748" s="369">
        <v>0.21760598229195915</v>
      </c>
      <c r="AA748" s="369">
        <v>1.1706054083590194</v>
      </c>
      <c r="AB748" s="369">
        <v>1.6940532524292065E-3</v>
      </c>
      <c r="AC748" s="373">
        <v>6.5256427789008828</v>
      </c>
      <c r="AD748" s="555">
        <v>31908013000197</v>
      </c>
      <c r="AE748" s="370" t="s">
        <v>1976</v>
      </c>
      <c r="AF748" s="370" t="s">
        <v>1816</v>
      </c>
      <c r="AG748" s="374" t="s">
        <v>1444</v>
      </c>
      <c r="AH748" s="374" t="s">
        <v>1796</v>
      </c>
      <c r="AI748" s="374">
        <v>1000</v>
      </c>
      <c r="AJ748" s="374">
        <v>1000</v>
      </c>
      <c r="AK748" s="374">
        <v>1000</v>
      </c>
      <c r="AL748" s="691">
        <v>0.85</v>
      </c>
      <c r="AM748" s="691">
        <v>15</v>
      </c>
      <c r="AN748" s="369" t="s">
        <v>1817</v>
      </c>
      <c r="AO748" s="367" t="s">
        <v>1324</v>
      </c>
      <c r="AP748" s="370" t="s">
        <v>1804</v>
      </c>
      <c r="AQ748" s="376" t="s">
        <v>11</v>
      </c>
      <c r="AR748" s="369">
        <v>1.98333333333333E-3</v>
      </c>
      <c r="AS748" s="369">
        <v>1.98333333333333E-3</v>
      </c>
      <c r="AT748" s="369" t="s">
        <v>1421</v>
      </c>
      <c r="AW748"/>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c r="BX748"/>
      <c r="BZ748"/>
    </row>
    <row r="749" spans="2:78" ht="18.75">
      <c r="B749" s="363" t="s">
        <v>1669</v>
      </c>
      <c r="C749" s="364">
        <v>31006866000133</v>
      </c>
      <c r="D749" s="365" t="s">
        <v>13</v>
      </c>
      <c r="E749" s="365" t="s">
        <v>615</v>
      </c>
      <c r="F749" s="365" t="s">
        <v>619</v>
      </c>
      <c r="G749" s="366" t="s">
        <v>34</v>
      </c>
      <c r="H749" s="366" t="s">
        <v>1337</v>
      </c>
      <c r="I749" s="366" t="s">
        <v>34</v>
      </c>
      <c r="J749" s="366" t="s">
        <v>611</v>
      </c>
      <c r="K749" s="367" t="s">
        <v>48</v>
      </c>
      <c r="L749" s="368" t="s">
        <v>1421</v>
      </c>
      <c r="M749" s="368" t="s">
        <v>1421</v>
      </c>
      <c r="N749" s="367">
        <v>482013</v>
      </c>
      <c r="O749" s="367" t="s">
        <v>1321</v>
      </c>
      <c r="P749" s="371">
        <v>43442</v>
      </c>
      <c r="Q749" s="372">
        <v>252.26973462999999</v>
      </c>
      <c r="R749" s="372">
        <v>358.64966429833333</v>
      </c>
      <c r="S749" s="367">
        <v>1</v>
      </c>
      <c r="T749" s="369">
        <v>0.13517605433474689</v>
      </c>
      <c r="U749" s="369">
        <v>1.4229378975426343</v>
      </c>
      <c r="V749" s="369">
        <v>0.14940869522477995</v>
      </c>
      <c r="W749" s="369">
        <v>1.3308955071412605</v>
      </c>
      <c r="X749" s="369">
        <v>0.15164897857334547</v>
      </c>
      <c r="Y749" s="369">
        <v>1.0282410819870014</v>
      </c>
      <c r="Z749" s="369">
        <v>0.27741036602278024</v>
      </c>
      <c r="AA749" s="369">
        <v>1.4923214489821552</v>
      </c>
      <c r="AB749" s="369">
        <v>2.2015606098183548E-2</v>
      </c>
      <c r="AC749" s="373">
        <v>1.6872993464028443</v>
      </c>
      <c r="AD749" s="555">
        <v>32064861000120</v>
      </c>
      <c r="AE749" s="370" t="s">
        <v>1889</v>
      </c>
      <c r="AF749" s="370" t="s">
        <v>1890</v>
      </c>
      <c r="AG749" s="374" t="s">
        <v>1448</v>
      </c>
      <c r="AH749" s="374" t="s">
        <v>1802</v>
      </c>
      <c r="AI749" s="374">
        <v>20000</v>
      </c>
      <c r="AJ749" s="374">
        <v>1000</v>
      </c>
      <c r="AK749" s="374">
        <v>20000</v>
      </c>
      <c r="AL749" s="691">
        <v>2.5</v>
      </c>
      <c r="AM749" s="691">
        <v>0</v>
      </c>
      <c r="AN749" s="369" t="s">
        <v>1803</v>
      </c>
      <c r="AO749" s="367" t="s">
        <v>1324</v>
      </c>
      <c r="AP749" s="370" t="s">
        <v>1818</v>
      </c>
      <c r="AQ749" s="376" t="s">
        <v>1798</v>
      </c>
      <c r="AR749" s="369">
        <v>0</v>
      </c>
      <c r="AS749" s="369">
        <v>0</v>
      </c>
      <c r="AT749" s="369" t="s">
        <v>1421</v>
      </c>
      <c r="AW749"/>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c r="BX749"/>
      <c r="BZ749"/>
    </row>
    <row r="750" spans="2:78" ht="18.75">
      <c r="B750" s="363" t="s">
        <v>296</v>
      </c>
      <c r="C750" s="364"/>
      <c r="D750" s="365" t="s">
        <v>11</v>
      </c>
      <c r="E750" s="365" t="s">
        <v>620</v>
      </c>
      <c r="F750" s="365" t="s">
        <v>663</v>
      </c>
      <c r="G750" s="366" t="s">
        <v>738</v>
      </c>
      <c r="H750" s="366" t="s">
        <v>34</v>
      </c>
      <c r="I750" s="366" t="s">
        <v>1421</v>
      </c>
      <c r="J750" s="366" t="s">
        <v>608</v>
      </c>
      <c r="L750" s="368" t="s">
        <v>1421</v>
      </c>
      <c r="M750" s="368" t="s">
        <v>34</v>
      </c>
      <c r="N750" s="367">
        <v>482145</v>
      </c>
      <c r="O750" s="367" t="s">
        <v>1321</v>
      </c>
      <c r="P750" s="371"/>
      <c r="S750" s="367"/>
      <c r="U750" s="369"/>
      <c r="W750" s="369"/>
      <c r="Y750" s="369"/>
      <c r="AA750" s="369"/>
      <c r="AD750" s="555">
        <v>0</v>
      </c>
      <c r="AE750" s="370"/>
      <c r="AF750" s="370"/>
      <c r="AG750" s="374" t="s">
        <v>1444</v>
      </c>
      <c r="AH750" s="374"/>
      <c r="AI750" s="374">
        <v>0</v>
      </c>
      <c r="AJ750" s="374">
        <v>0</v>
      </c>
      <c r="AK750" s="374">
        <v>0</v>
      </c>
      <c r="AN750" s="369"/>
      <c r="AO750" s="367" t="s">
        <v>1324</v>
      </c>
      <c r="AP750" s="370"/>
      <c r="AR750" s="369">
        <v>2.6670000000000001E-3</v>
      </c>
      <c r="AS750" s="369">
        <v>2.6670000000000001E-3</v>
      </c>
      <c r="AT750" s="369" t="s">
        <v>1421</v>
      </c>
      <c r="AW750"/>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c r="BX750"/>
      <c r="BZ750"/>
    </row>
    <row r="751" spans="2:78" ht="18.75">
      <c r="B751" s="363" t="s">
        <v>874</v>
      </c>
      <c r="C751" s="364">
        <v>31964074000171</v>
      </c>
      <c r="D751" s="365" t="s">
        <v>14</v>
      </c>
      <c r="E751" s="365" t="s">
        <v>607</v>
      </c>
      <c r="F751" s="365" t="s">
        <v>1317</v>
      </c>
      <c r="G751" s="366" t="s">
        <v>1421</v>
      </c>
      <c r="H751" s="366" t="s">
        <v>34</v>
      </c>
      <c r="I751" s="366" t="s">
        <v>34</v>
      </c>
      <c r="J751" s="366" t="s">
        <v>696</v>
      </c>
      <c r="K751" s="367" t="s">
        <v>1798</v>
      </c>
      <c r="L751" s="368" t="s">
        <v>1339</v>
      </c>
      <c r="M751" s="368" t="s">
        <v>34</v>
      </c>
      <c r="N751" s="367">
        <v>482315</v>
      </c>
      <c r="O751" s="367" t="s">
        <v>1321</v>
      </c>
      <c r="P751" s="371">
        <v>43447</v>
      </c>
      <c r="Q751" s="372">
        <v>48.527917080000002</v>
      </c>
      <c r="R751" s="372">
        <v>129.16786945448413</v>
      </c>
      <c r="S751" s="367">
        <v>3</v>
      </c>
      <c r="T751" s="369">
        <v>-0.37303250031658985</v>
      </c>
      <c r="U751" s="369">
        <v>-3.9267463777356184</v>
      </c>
      <c r="V751" s="369">
        <v>-0.35692857822614166</v>
      </c>
      <c r="W751" s="369">
        <v>-3.1794310258637726</v>
      </c>
      <c r="X751" s="369">
        <v>-0.13575797822838531</v>
      </c>
      <c r="Y751" s="369">
        <v>-0.92049370681655229</v>
      </c>
      <c r="Z751" s="369">
        <v>0.39100069511662405</v>
      </c>
      <c r="AA751" s="369">
        <v>2.1033775062376541</v>
      </c>
      <c r="AB751" s="369">
        <v>0.23524064207531278</v>
      </c>
      <c r="AC751" s="373">
        <v>-1.9945123067661996</v>
      </c>
      <c r="AD751" s="555">
        <v>0</v>
      </c>
      <c r="AE751" s="370" t="s">
        <v>1819</v>
      </c>
      <c r="AF751" s="370" t="s">
        <v>1816</v>
      </c>
      <c r="AG751" s="374" t="s">
        <v>1444</v>
      </c>
      <c r="AH751" s="374" t="s">
        <v>1877</v>
      </c>
      <c r="AI751" s="374">
        <v>5000</v>
      </c>
      <c r="AJ751" s="374">
        <v>5000</v>
      </c>
      <c r="AK751" s="374">
        <v>5000</v>
      </c>
      <c r="AL751" s="691">
        <v>1</v>
      </c>
      <c r="AM751" s="691">
        <v>0</v>
      </c>
      <c r="AN751" s="369" t="s">
        <v>1798</v>
      </c>
      <c r="AO751" s="367" t="s">
        <v>1324</v>
      </c>
      <c r="AP751" s="370" t="s">
        <v>1818</v>
      </c>
      <c r="AQ751" s="376" t="s">
        <v>679</v>
      </c>
      <c r="AR751" s="369">
        <v>4.0000000000000001E-3</v>
      </c>
      <c r="AS751" s="369">
        <v>4.0000000000000001E-3</v>
      </c>
      <c r="AT751" s="369" t="s">
        <v>1421</v>
      </c>
      <c r="AW751"/>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c r="BX751"/>
      <c r="BZ751"/>
    </row>
    <row r="752" spans="2:78" ht="18.75">
      <c r="B752" s="363" t="s">
        <v>43</v>
      </c>
      <c r="C752" s="364">
        <v>32068007000131</v>
      </c>
      <c r="D752" s="365" t="s">
        <v>14</v>
      </c>
      <c r="E752" s="365" t="s">
        <v>614</v>
      </c>
      <c r="F752" s="365" t="s">
        <v>1421</v>
      </c>
      <c r="G752" s="366" t="s">
        <v>1421</v>
      </c>
      <c r="H752" s="366" t="s">
        <v>865</v>
      </c>
      <c r="I752" s="366" t="s">
        <v>34</v>
      </c>
      <c r="J752" s="366" t="s">
        <v>608</v>
      </c>
      <c r="K752" s="367" t="s">
        <v>48</v>
      </c>
      <c r="L752" s="368" t="s">
        <v>1339</v>
      </c>
      <c r="M752" s="368" t="s">
        <v>34</v>
      </c>
      <c r="N752" s="367">
        <v>482544</v>
      </c>
      <c r="O752" s="367" t="s">
        <v>1324</v>
      </c>
      <c r="P752" s="371">
        <v>43456</v>
      </c>
      <c r="Q752" s="372">
        <v>907.26483062</v>
      </c>
      <c r="R752" s="372">
        <v>1002.9786176660709</v>
      </c>
      <c r="S752" s="367">
        <v>2</v>
      </c>
      <c r="T752" s="369">
        <v>0.13040410699338767</v>
      </c>
      <c r="U752" s="369">
        <v>1.3727057410374386</v>
      </c>
      <c r="V752" s="369">
        <v>3.2447075207296283E-2</v>
      </c>
      <c r="W752" s="369">
        <v>0.28903047810100313</v>
      </c>
      <c r="X752" s="369">
        <v>0.13971872365891613</v>
      </c>
      <c r="Y752" s="369">
        <v>0.94734915421407206</v>
      </c>
      <c r="Z752" s="369">
        <v>0.57105587393586088</v>
      </c>
      <c r="AA752" s="369">
        <v>3.0719793981013472</v>
      </c>
      <c r="AB752" s="369">
        <v>0.16399233057454315</v>
      </c>
      <c r="AC752" s="373">
        <v>-0.48669777396130187</v>
      </c>
      <c r="AD752" s="555">
        <v>32064571000186</v>
      </c>
      <c r="AE752" s="370" t="s">
        <v>1847</v>
      </c>
      <c r="AF752" s="370" t="s">
        <v>1795</v>
      </c>
      <c r="AG752" s="374" t="s">
        <v>1444</v>
      </c>
      <c r="AH752" s="374" t="s">
        <v>1796</v>
      </c>
      <c r="AI752" s="374">
        <v>50000</v>
      </c>
      <c r="AJ752" s="374">
        <v>5000</v>
      </c>
      <c r="AK752" s="374">
        <v>5000</v>
      </c>
      <c r="AL752" s="691">
        <v>1.9450000000000001</v>
      </c>
      <c r="AM752" s="691">
        <v>20</v>
      </c>
      <c r="AN752" s="369" t="s">
        <v>1803</v>
      </c>
      <c r="AO752" s="367" t="s">
        <v>1324</v>
      </c>
      <c r="AP752" s="370" t="s">
        <v>1799</v>
      </c>
      <c r="AQ752" s="376" t="s">
        <v>659</v>
      </c>
      <c r="AR752" s="369">
        <v>3.8999999999999998E-3</v>
      </c>
      <c r="AS752" s="369">
        <v>3.8999999999999998E-3</v>
      </c>
      <c r="AT752" s="369" t="s">
        <v>1421</v>
      </c>
      <c r="AW75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c r="BX752"/>
      <c r="BZ752"/>
    </row>
    <row r="753" spans="2:78" ht="18.75">
      <c r="B753" s="363" t="s">
        <v>1072</v>
      </c>
      <c r="C753" s="364">
        <v>31340883000102</v>
      </c>
      <c r="D753" s="365" t="s">
        <v>14</v>
      </c>
      <c r="E753" s="365" t="s">
        <v>614</v>
      </c>
      <c r="F753" s="365" t="s">
        <v>1421</v>
      </c>
      <c r="G753" s="366" t="s">
        <v>1421</v>
      </c>
      <c r="H753" s="366" t="s">
        <v>865</v>
      </c>
      <c r="I753" s="366" t="s">
        <v>34</v>
      </c>
      <c r="J753" s="366" t="s">
        <v>608</v>
      </c>
      <c r="K753" s="367" t="s">
        <v>48</v>
      </c>
      <c r="L753" s="368" t="s">
        <v>1421</v>
      </c>
      <c r="M753" s="368" t="s">
        <v>34</v>
      </c>
      <c r="N753" s="367">
        <v>482633</v>
      </c>
      <c r="O753" s="367" t="s">
        <v>1321</v>
      </c>
      <c r="P753" s="371">
        <v>43455</v>
      </c>
      <c r="Q753" s="372">
        <v>24825150</v>
      </c>
      <c r="R753" s="372">
        <v>212746.10069860803</v>
      </c>
      <c r="S753" s="367">
        <v>2</v>
      </c>
      <c r="T753" s="369">
        <v>0.13030980291192851</v>
      </c>
      <c r="U753" s="369">
        <v>1.3717130441277561</v>
      </c>
      <c r="V753" s="369">
        <v>-3.1878035924432613E-2</v>
      </c>
      <c r="W753" s="369">
        <v>-0.2839616176587727</v>
      </c>
      <c r="X753" s="369">
        <v>3.1225510539867996E-2</v>
      </c>
      <c r="Y753" s="369">
        <v>0.21172152325168198</v>
      </c>
      <c r="Z753" s="369">
        <v>0.10922528999756076</v>
      </c>
      <c r="AA753" s="369">
        <v>0.58757444925930014</v>
      </c>
      <c r="AB753" s="369">
        <v>0.17812346993580777</v>
      </c>
      <c r="AC753" s="373">
        <v>-0.80921292079606455</v>
      </c>
      <c r="AD753" s="555">
        <v>32075594000196</v>
      </c>
      <c r="AE753" s="370" t="s">
        <v>1872</v>
      </c>
      <c r="AF753" s="370" t="s">
        <v>1816</v>
      </c>
      <c r="AG753" s="374" t="s">
        <v>1444</v>
      </c>
      <c r="AH753" s="374" t="s">
        <v>1796</v>
      </c>
      <c r="AI753" s="374">
        <v>1000</v>
      </c>
      <c r="AJ753" s="374">
        <v>1000</v>
      </c>
      <c r="AK753" s="374">
        <v>1000</v>
      </c>
      <c r="AL753" s="691">
        <v>0</v>
      </c>
      <c r="AM753" s="691">
        <v>0</v>
      </c>
      <c r="AN753" s="369" t="s">
        <v>1798</v>
      </c>
      <c r="AO753" s="367" t="s">
        <v>1324</v>
      </c>
      <c r="AP753" s="370" t="s">
        <v>1818</v>
      </c>
      <c r="AQ753" s="376" t="s">
        <v>668</v>
      </c>
      <c r="AR753" s="369">
        <v>3.8E-3</v>
      </c>
      <c r="AS753" s="369">
        <v>3.8E-3</v>
      </c>
      <c r="AT753" s="369" t="s">
        <v>1421</v>
      </c>
      <c r="AW753"/>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c r="BX753"/>
      <c r="BZ753"/>
    </row>
    <row r="754" spans="2:78" ht="18.75">
      <c r="B754" s="363" t="s">
        <v>962</v>
      </c>
      <c r="C754" s="364">
        <v>32102192000133</v>
      </c>
      <c r="D754" s="365" t="s">
        <v>14</v>
      </c>
      <c r="E754" s="365" t="s">
        <v>607</v>
      </c>
      <c r="F754" s="365" t="s">
        <v>1421</v>
      </c>
      <c r="G754" s="366" t="s">
        <v>1421</v>
      </c>
      <c r="H754" s="366" t="s">
        <v>34</v>
      </c>
      <c r="I754" s="366" t="s">
        <v>34</v>
      </c>
      <c r="J754" s="366" t="s">
        <v>611</v>
      </c>
      <c r="K754" s="367" t="s">
        <v>48</v>
      </c>
      <c r="L754" s="368" t="s">
        <v>1421</v>
      </c>
      <c r="M754" s="368" t="s">
        <v>34</v>
      </c>
      <c r="N754" s="367">
        <v>482641</v>
      </c>
      <c r="O754" s="367" t="s">
        <v>1321</v>
      </c>
      <c r="P754" s="371">
        <v>43447</v>
      </c>
      <c r="Q754" s="372">
        <v>44.85637981</v>
      </c>
      <c r="R754" s="372">
        <v>69.265426064538133</v>
      </c>
      <c r="S754" s="367">
        <v>4</v>
      </c>
      <c r="T754" s="369">
        <v>-0.13125520953793768</v>
      </c>
      <c r="U754" s="369">
        <v>-1.3816649170638089</v>
      </c>
      <c r="V754" s="369">
        <v>-0.1115339951043256</v>
      </c>
      <c r="W754" s="369">
        <v>-0.99351709587276404</v>
      </c>
      <c r="X754" s="369">
        <v>9.2013197325942597E-2</v>
      </c>
      <c r="Y754" s="369">
        <v>0.62388649409696773</v>
      </c>
      <c r="Z754" s="369">
        <v>-7.5281119074753766E-3</v>
      </c>
      <c r="AA754" s="369">
        <v>-4.0497271356258309E-2</v>
      </c>
      <c r="AB754" s="369">
        <v>0.18532775777984967</v>
      </c>
      <c r="AC754" s="373">
        <v>-1.2075674752123444</v>
      </c>
      <c r="AD754" s="555">
        <v>31533583000140</v>
      </c>
      <c r="AE754" s="370" t="s">
        <v>2038</v>
      </c>
      <c r="AF754" s="370" t="s">
        <v>1795</v>
      </c>
      <c r="AG754" s="374" t="s">
        <v>1445</v>
      </c>
      <c r="AH754" s="374" t="s">
        <v>1796</v>
      </c>
      <c r="AI754" s="374">
        <v>1000</v>
      </c>
      <c r="AJ754" s="374">
        <v>1000</v>
      </c>
      <c r="AK754" s="374">
        <v>1000</v>
      </c>
      <c r="AL754" s="691">
        <v>2</v>
      </c>
      <c r="AM754" s="691">
        <v>20</v>
      </c>
      <c r="AN754" s="369" t="s">
        <v>1807</v>
      </c>
      <c r="AO754" s="367" t="s">
        <v>1324</v>
      </c>
      <c r="AP754" s="370" t="s">
        <v>1799</v>
      </c>
      <c r="AQ754" s="376" t="s">
        <v>716</v>
      </c>
      <c r="AR754" s="369">
        <v>6.0000000000000001E-3</v>
      </c>
      <c r="AS754" s="369">
        <v>6.0000000000000001E-3</v>
      </c>
      <c r="AT754" s="369" t="s">
        <v>1421</v>
      </c>
      <c r="AW754"/>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c r="BX754"/>
      <c r="BZ754"/>
    </row>
    <row r="755" spans="2:78" ht="18.75">
      <c r="B755" s="363" t="s">
        <v>1717</v>
      </c>
      <c r="C755" s="364">
        <v>31964487000156</v>
      </c>
      <c r="D755" s="365" t="s">
        <v>1421</v>
      </c>
      <c r="E755" s="365" t="s">
        <v>1421</v>
      </c>
      <c r="F755" s="365" t="s">
        <v>1421</v>
      </c>
      <c r="G755" s="366" t="s">
        <v>1421</v>
      </c>
      <c r="H755" s="366" t="s">
        <v>34</v>
      </c>
      <c r="I755" s="366" t="s">
        <v>1421</v>
      </c>
      <c r="J755" s="366" t="s">
        <v>1421</v>
      </c>
      <c r="K755" s="367" t="s">
        <v>48</v>
      </c>
      <c r="L755" s="368" t="s">
        <v>1421</v>
      </c>
      <c r="M755" s="368" t="s">
        <v>1421</v>
      </c>
      <c r="N755" s="367">
        <v>482765</v>
      </c>
      <c r="O755" s="367" t="s">
        <v>1321</v>
      </c>
      <c r="P755" s="371">
        <v>43463</v>
      </c>
      <c r="Q755" s="372">
        <v>147.11811632999999</v>
      </c>
      <c r="R755" s="372">
        <v>148.77833991535707</v>
      </c>
      <c r="S755" s="367">
        <v>1</v>
      </c>
      <c r="T755" s="369">
        <v>0.11297518649493377</v>
      </c>
      <c r="U755" s="369">
        <v>1.1892392860313405</v>
      </c>
      <c r="V755" s="369">
        <v>0.11583282213652435</v>
      </c>
      <c r="W755" s="369">
        <v>1.0318099781881023</v>
      </c>
      <c r="X755" s="369">
        <v>0.42637646404873242</v>
      </c>
      <c r="Y755" s="369">
        <v>2.8910039543406376</v>
      </c>
      <c r="Z755" s="369">
        <v>0.16625258915320895</v>
      </c>
      <c r="AA755" s="369">
        <v>0.89435123964249486</v>
      </c>
      <c r="AB755" s="369">
        <v>9.283677771188463E-2</v>
      </c>
      <c r="AC755" s="373">
        <v>3.8465840584801118E-2</v>
      </c>
      <c r="AD755" s="555">
        <v>0</v>
      </c>
      <c r="AE755" s="370" t="s">
        <v>1872</v>
      </c>
      <c r="AF755" s="370" t="s">
        <v>1816</v>
      </c>
      <c r="AG755" s="374" t="s">
        <v>1444</v>
      </c>
      <c r="AH755" s="374" t="s">
        <v>1802</v>
      </c>
      <c r="AI755" s="374">
        <v>0</v>
      </c>
      <c r="AJ755" s="374">
        <v>0</v>
      </c>
      <c r="AK755" s="374">
        <v>0</v>
      </c>
      <c r="AL755" s="691">
        <v>0.1</v>
      </c>
      <c r="AM755" s="691">
        <v>10</v>
      </c>
      <c r="AN755" s="369" t="s">
        <v>1798</v>
      </c>
      <c r="AO755" s="367" t="s">
        <v>1324</v>
      </c>
      <c r="AP755" s="370" t="s">
        <v>1818</v>
      </c>
      <c r="AQ755" s="376" t="s">
        <v>1798</v>
      </c>
      <c r="AR755" s="369">
        <v>0</v>
      </c>
      <c r="AS755" s="369">
        <v>0</v>
      </c>
      <c r="AT755" s="369" t="s">
        <v>1421</v>
      </c>
      <c r="AW755"/>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c r="BX755"/>
      <c r="BZ755"/>
    </row>
    <row r="756" spans="2:78" ht="18.75">
      <c r="B756" s="363" t="s">
        <v>1026</v>
      </c>
      <c r="C756" s="364">
        <v>31455960000170</v>
      </c>
      <c r="D756" s="365" t="s">
        <v>13</v>
      </c>
      <c r="E756" s="365" t="s">
        <v>616</v>
      </c>
      <c r="F756" s="365" t="s">
        <v>617</v>
      </c>
      <c r="G756" s="366" t="s">
        <v>34</v>
      </c>
      <c r="H756" s="366" t="s">
        <v>1337</v>
      </c>
      <c r="I756" s="366" t="s">
        <v>34</v>
      </c>
      <c r="J756" s="366" t="s">
        <v>608</v>
      </c>
      <c r="K756" s="367" t="s">
        <v>48</v>
      </c>
      <c r="L756" s="368" t="s">
        <v>1421</v>
      </c>
      <c r="M756" s="368" t="s">
        <v>34</v>
      </c>
      <c r="N756" s="367">
        <v>482986</v>
      </c>
      <c r="O756" s="367" t="s">
        <v>1321</v>
      </c>
      <c r="P756" s="371">
        <v>43386</v>
      </c>
      <c r="Q756" s="372">
        <v>234.63970248999999</v>
      </c>
      <c r="R756" s="372">
        <v>185.79002858337302</v>
      </c>
      <c r="S756" s="367">
        <v>2</v>
      </c>
      <c r="T756" s="369">
        <v>3.6579349856157295E-2</v>
      </c>
      <c r="U756" s="369">
        <v>0.38505446422412321</v>
      </c>
      <c r="V756" s="369">
        <v>5.4737897791069523E-2</v>
      </c>
      <c r="W756" s="369">
        <v>0.48759158314642359</v>
      </c>
      <c r="X756" s="369">
        <v>0.14089262991678586</v>
      </c>
      <c r="Y756" s="369">
        <v>0.95530871089621272</v>
      </c>
      <c r="Z756" s="369">
        <v>0.23266307265294861</v>
      </c>
      <c r="AA756" s="369">
        <v>1.251604612632164</v>
      </c>
      <c r="AB756" s="369">
        <v>5.0341481942333295E-2</v>
      </c>
      <c r="AC756" s="373">
        <v>-1.1426735454366852</v>
      </c>
      <c r="AD756" s="555">
        <v>43761784000183</v>
      </c>
      <c r="AE756" s="370" t="s">
        <v>1861</v>
      </c>
      <c r="AF756" s="370" t="s">
        <v>1795</v>
      </c>
      <c r="AG756" s="374" t="s">
        <v>1445</v>
      </c>
      <c r="AH756" s="374" t="s">
        <v>1796</v>
      </c>
      <c r="AI756" s="374">
        <v>100000</v>
      </c>
      <c r="AJ756" s="374">
        <v>500</v>
      </c>
      <c r="AK756" s="374">
        <v>100000</v>
      </c>
      <c r="AL756" s="691">
        <v>2</v>
      </c>
      <c r="AM756" s="691">
        <v>20</v>
      </c>
      <c r="AN756" s="369" t="s">
        <v>1817</v>
      </c>
      <c r="AO756" s="367" t="s">
        <v>1324</v>
      </c>
      <c r="AP756" s="370" t="s">
        <v>1799</v>
      </c>
      <c r="AQ756" s="376" t="s">
        <v>659</v>
      </c>
      <c r="AR756" s="369">
        <v>5.3333333333333297E-3</v>
      </c>
      <c r="AS756" s="369">
        <v>5.3333333333333297E-3</v>
      </c>
      <c r="AT756" s="369" t="s">
        <v>1421</v>
      </c>
      <c r="AW756"/>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c r="BX756"/>
      <c r="BZ756"/>
    </row>
    <row r="757" spans="2:78" ht="18.75">
      <c r="B757" s="363" t="s">
        <v>1536</v>
      </c>
      <c r="C757" s="364">
        <v>30618435000165</v>
      </c>
      <c r="D757" s="365" t="s">
        <v>14</v>
      </c>
      <c r="E757" s="365" t="s">
        <v>607</v>
      </c>
      <c r="F757" s="365" t="s">
        <v>1421</v>
      </c>
      <c r="G757" s="366" t="s">
        <v>1421</v>
      </c>
      <c r="H757" s="366" t="s">
        <v>34</v>
      </c>
      <c r="I757" s="366" t="s">
        <v>34</v>
      </c>
      <c r="J757" s="366" t="s">
        <v>608</v>
      </c>
      <c r="K757" s="367" t="s">
        <v>48</v>
      </c>
      <c r="L757" s="368" t="s">
        <v>1421</v>
      </c>
      <c r="M757" s="368" t="s">
        <v>1421</v>
      </c>
      <c r="N757" s="367">
        <v>483036</v>
      </c>
      <c r="O757" s="367" t="s">
        <v>1321</v>
      </c>
      <c r="P757" s="371">
        <v>43428</v>
      </c>
      <c r="Q757" s="372">
        <v>50.63171827</v>
      </c>
      <c r="R757" s="372">
        <v>52.556669649761879</v>
      </c>
      <c r="S757" s="367">
        <v>2</v>
      </c>
      <c r="T757" s="369">
        <v>-0.14080509246684458</v>
      </c>
      <c r="U757" s="369">
        <v>-1.4821922656649587</v>
      </c>
      <c r="V757" s="369">
        <v>-0.2864030587825207</v>
      </c>
      <c r="W757" s="369">
        <v>-2.5512072345703234</v>
      </c>
      <c r="X757" s="369">
        <v>-0.13292839965127223</v>
      </c>
      <c r="Y757" s="369">
        <v>-0.90130802574524327</v>
      </c>
      <c r="Z757" s="369">
        <v>1.4856208125281434E-2</v>
      </c>
      <c r="AA757" s="369">
        <v>7.9918563800459766E-2</v>
      </c>
      <c r="AB757" s="369">
        <v>0.27691015228500282</v>
      </c>
      <c r="AC757" s="373">
        <v>-1.4396902133687657</v>
      </c>
      <c r="AD757" s="555">
        <v>29224691000199</v>
      </c>
      <c r="AE757" s="370" t="s">
        <v>1879</v>
      </c>
      <c r="AF757" s="370" t="s">
        <v>1795</v>
      </c>
      <c r="AG757" s="374" t="s">
        <v>1445</v>
      </c>
      <c r="AH757" s="374" t="s">
        <v>1877</v>
      </c>
      <c r="AI757" s="374">
        <v>5000</v>
      </c>
      <c r="AJ757" s="374">
        <v>1000</v>
      </c>
      <c r="AK757" s="374">
        <v>5000</v>
      </c>
      <c r="AL757" s="691">
        <v>0.06</v>
      </c>
      <c r="AM757" s="691">
        <v>0</v>
      </c>
      <c r="AN757" s="369" t="s">
        <v>666</v>
      </c>
      <c r="AO757" s="367" t="s">
        <v>1324</v>
      </c>
      <c r="AP757" s="370" t="s">
        <v>1799</v>
      </c>
      <c r="AQ757" s="376" t="s">
        <v>1798</v>
      </c>
      <c r="AR757" s="369">
        <v>0</v>
      </c>
      <c r="AS757" s="369">
        <v>0</v>
      </c>
      <c r="AT757" s="369" t="s">
        <v>1421</v>
      </c>
      <c r="AW757"/>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c r="BX757"/>
      <c r="BZ757"/>
    </row>
    <row r="758" spans="2:78" ht="18.75">
      <c r="B758" s="363" t="s">
        <v>819</v>
      </c>
      <c r="C758" s="364">
        <v>32158424000175</v>
      </c>
      <c r="D758" s="365" t="s">
        <v>13</v>
      </c>
      <c r="E758" s="365" t="s">
        <v>615</v>
      </c>
      <c r="F758" s="365" t="s">
        <v>619</v>
      </c>
      <c r="G758" s="366" t="s">
        <v>34</v>
      </c>
      <c r="H758" s="366" t="s">
        <v>1337</v>
      </c>
      <c r="I758" s="366" t="s">
        <v>34</v>
      </c>
      <c r="J758" s="366" t="s">
        <v>1421</v>
      </c>
      <c r="K758" s="367" t="s">
        <v>48</v>
      </c>
      <c r="L758" s="368" t="s">
        <v>1421</v>
      </c>
      <c r="M758" s="368" t="s">
        <v>1418</v>
      </c>
      <c r="N758" s="367">
        <v>483214</v>
      </c>
      <c r="O758" s="367" t="s">
        <v>1321</v>
      </c>
      <c r="P758" s="371">
        <v>43464</v>
      </c>
      <c r="Q758" s="372">
        <v>12.294435249999999</v>
      </c>
      <c r="R758" s="372">
        <v>12.049051483849212</v>
      </c>
      <c r="S758" s="367">
        <v>1</v>
      </c>
      <c r="T758" s="369">
        <v>7.6433351508531588E-2</v>
      </c>
      <c r="U758" s="369">
        <v>0.80457972407122136</v>
      </c>
      <c r="V758" s="369">
        <v>8.604926936480739E-2</v>
      </c>
      <c r="W758" s="369">
        <v>0.76650549566820858</v>
      </c>
      <c r="X758" s="369">
        <v>9.454432289396153E-2</v>
      </c>
      <c r="Y758" s="369">
        <v>0.64104854370118569</v>
      </c>
      <c r="Z758" s="369">
        <v>0.14234193019576402</v>
      </c>
      <c r="AA758" s="369">
        <v>0.76572450613909637</v>
      </c>
      <c r="AB758" s="369">
        <v>1.6378576903601297E-2</v>
      </c>
      <c r="AC758" s="373">
        <v>-1.6004142627361857</v>
      </c>
      <c r="AD758" s="555">
        <v>0</v>
      </c>
      <c r="AE758" s="370" t="s">
        <v>1805</v>
      </c>
      <c r="AF758" s="370" t="s">
        <v>1841</v>
      </c>
      <c r="AG758" s="374" t="s">
        <v>719</v>
      </c>
      <c r="AH758" s="374" t="s">
        <v>1802</v>
      </c>
      <c r="AI758" s="374">
        <v>100</v>
      </c>
      <c r="AJ758" s="374">
        <v>100</v>
      </c>
      <c r="AK758" s="374">
        <v>100</v>
      </c>
      <c r="AL758" s="691">
        <v>1</v>
      </c>
      <c r="AM758" s="691">
        <v>20</v>
      </c>
      <c r="AN758" s="369" t="s">
        <v>1803</v>
      </c>
      <c r="AO758" s="367" t="s">
        <v>1324</v>
      </c>
      <c r="AP758" s="370" t="s">
        <v>1818</v>
      </c>
      <c r="AQ758" s="376" t="s">
        <v>668</v>
      </c>
      <c r="AR758" s="369">
        <v>2.66666666666667E-3</v>
      </c>
      <c r="AS758" s="369">
        <v>2.66666666666667E-3</v>
      </c>
      <c r="AT758" s="369" t="s">
        <v>1421</v>
      </c>
      <c r="AW758"/>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c r="BX758"/>
      <c r="BZ758"/>
    </row>
    <row r="759" spans="2:78" ht="18.75">
      <c r="B759" s="363" t="s">
        <v>820</v>
      </c>
      <c r="C759" s="364">
        <v>32158430000122</v>
      </c>
      <c r="D759" s="365" t="s">
        <v>14</v>
      </c>
      <c r="E759" s="365" t="s">
        <v>607</v>
      </c>
      <c r="F759" s="365" t="s">
        <v>1421</v>
      </c>
      <c r="G759" s="366" t="s">
        <v>1421</v>
      </c>
      <c r="H759" s="366" t="s">
        <v>34</v>
      </c>
      <c r="I759" s="366" t="s">
        <v>34</v>
      </c>
      <c r="J759" s="366" t="s">
        <v>608</v>
      </c>
      <c r="K759" s="367" t="s">
        <v>48</v>
      </c>
      <c r="L759" s="368" t="s">
        <v>1421</v>
      </c>
      <c r="M759" s="368" t="s">
        <v>34</v>
      </c>
      <c r="N759" s="367">
        <v>483222</v>
      </c>
      <c r="O759" s="367" t="s">
        <v>1321</v>
      </c>
      <c r="P759" s="371">
        <v>43464</v>
      </c>
      <c r="Q759" s="372">
        <v>13.381008550000001</v>
      </c>
      <c r="R759" s="372">
        <v>12.501351159999992</v>
      </c>
      <c r="S759" s="367">
        <v>2</v>
      </c>
      <c r="T759" s="369">
        <v>0.12630407845365021</v>
      </c>
      <c r="U759" s="369">
        <v>1.3295465733955765</v>
      </c>
      <c r="V759" s="369">
        <v>6.8622202192816673E-2</v>
      </c>
      <c r="W759" s="369">
        <v>0.61126951447610023</v>
      </c>
      <c r="X759" s="369">
        <v>0.24578666022216411</v>
      </c>
      <c r="Y759" s="369">
        <v>1.6665324344573602</v>
      </c>
      <c r="Z759" s="369">
        <v>0.10167723507945237</v>
      </c>
      <c r="AA759" s="369">
        <v>0.54696989502478599</v>
      </c>
      <c r="AB759" s="369">
        <v>0.18455037403208277</v>
      </c>
      <c r="AC759" s="373">
        <v>-0.23646430130913348</v>
      </c>
      <c r="AD759" s="555">
        <v>17284948000119</v>
      </c>
      <c r="AE759" s="370" t="s">
        <v>1805</v>
      </c>
      <c r="AF759" s="370" t="s">
        <v>1841</v>
      </c>
      <c r="AG759" s="374" t="s">
        <v>719</v>
      </c>
      <c r="AH759" s="374" t="s">
        <v>1802</v>
      </c>
      <c r="AI759" s="374">
        <v>100</v>
      </c>
      <c r="AJ759" s="374">
        <v>100</v>
      </c>
      <c r="AK759" s="374">
        <v>100</v>
      </c>
      <c r="AL759" s="691">
        <v>1.5</v>
      </c>
      <c r="AM759" s="691">
        <v>100</v>
      </c>
      <c r="AN759" s="369" t="s">
        <v>1807</v>
      </c>
      <c r="AO759" s="367" t="s">
        <v>1324</v>
      </c>
      <c r="AP759" s="370" t="s">
        <v>1799</v>
      </c>
      <c r="AQ759" s="376" t="s">
        <v>667</v>
      </c>
      <c r="AR759" s="369">
        <v>4.0000000000000001E-3</v>
      </c>
      <c r="AS759" s="369">
        <v>4.0000000000000001E-3</v>
      </c>
      <c r="AT759" s="369" t="s">
        <v>1421</v>
      </c>
      <c r="AW759"/>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c r="BX759"/>
      <c r="BZ759"/>
    </row>
    <row r="760" spans="2:78" ht="18.75">
      <c r="B760" s="363" t="s">
        <v>275</v>
      </c>
      <c r="C760" s="364">
        <v>32295931000150</v>
      </c>
      <c r="D760" s="365" t="s">
        <v>14</v>
      </c>
      <c r="E760" s="365" t="s">
        <v>614</v>
      </c>
      <c r="F760" s="365" t="s">
        <v>1421</v>
      </c>
      <c r="G760" s="366" t="s">
        <v>1421</v>
      </c>
      <c r="H760" s="366" t="s">
        <v>1338</v>
      </c>
      <c r="I760" s="366" t="s">
        <v>34</v>
      </c>
      <c r="J760" s="366" t="s">
        <v>608</v>
      </c>
      <c r="K760" s="367" t="s">
        <v>48</v>
      </c>
      <c r="L760" s="368" t="s">
        <v>1421</v>
      </c>
      <c r="M760" s="368" t="s">
        <v>34</v>
      </c>
      <c r="N760" s="367">
        <v>483257</v>
      </c>
      <c r="O760" s="367" t="s">
        <v>1321</v>
      </c>
      <c r="P760" s="371">
        <v>43464</v>
      </c>
      <c r="Q760" s="372">
        <v>21.39371422</v>
      </c>
      <c r="R760" s="372">
        <v>21.03881727908729</v>
      </c>
      <c r="S760" s="367">
        <v>2</v>
      </c>
      <c r="T760" s="369">
        <v>7.9795486716077946E-2</v>
      </c>
      <c r="U760" s="369">
        <v>0.83997141845840051</v>
      </c>
      <c r="V760" s="369">
        <v>-1.9728752233104108E-2</v>
      </c>
      <c r="W760" s="369">
        <v>-0.17573881941100419</v>
      </c>
      <c r="X760" s="369">
        <v>0.21432481472975162</v>
      </c>
      <c r="Y760" s="369">
        <v>1.4532084651516275</v>
      </c>
      <c r="Z760" s="369">
        <v>0.23705781204011034</v>
      </c>
      <c r="AA760" s="369">
        <v>1.2752459925278583</v>
      </c>
      <c r="AB760" s="369">
        <v>0.30654695414408367</v>
      </c>
      <c r="AC760" s="373">
        <v>-0.43057198218227311</v>
      </c>
      <c r="AD760" s="555">
        <v>32041670000142</v>
      </c>
      <c r="AE760" s="370" t="s">
        <v>1937</v>
      </c>
      <c r="AF760" s="370" t="s">
        <v>1816</v>
      </c>
      <c r="AG760" s="374" t="s">
        <v>1444</v>
      </c>
      <c r="AH760" s="374" t="s">
        <v>1796</v>
      </c>
      <c r="AI760" s="374">
        <v>10000</v>
      </c>
      <c r="AJ760" s="374">
        <v>5000</v>
      </c>
      <c r="AK760" s="374">
        <v>5000</v>
      </c>
      <c r="AL760" s="691">
        <v>1.87</v>
      </c>
      <c r="AM760" s="691">
        <v>20</v>
      </c>
      <c r="AN760" s="369" t="s">
        <v>1798</v>
      </c>
      <c r="AO760" s="367" t="s">
        <v>1324</v>
      </c>
      <c r="AP760" s="370" t="s">
        <v>1818</v>
      </c>
      <c r="AQ760" s="376" t="s">
        <v>668</v>
      </c>
      <c r="AR760" s="369">
        <v>3.7399999999999998E-3</v>
      </c>
      <c r="AS760" s="369">
        <v>3.7399999999999998E-3</v>
      </c>
      <c r="AT760" s="369" t="s">
        <v>1421</v>
      </c>
      <c r="AW760"/>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c r="BX760"/>
      <c r="BZ760"/>
    </row>
    <row r="761" spans="2:78" ht="18.75">
      <c r="B761" s="363" t="s">
        <v>1164</v>
      </c>
      <c r="C761" s="364">
        <v>32041623000107</v>
      </c>
      <c r="D761" s="365" t="s">
        <v>14</v>
      </c>
      <c r="E761" s="365" t="s">
        <v>614</v>
      </c>
      <c r="F761" s="365" t="s">
        <v>1421</v>
      </c>
      <c r="G761" s="366" t="s">
        <v>1421</v>
      </c>
      <c r="H761" s="366" t="s">
        <v>1338</v>
      </c>
      <c r="I761" s="366" t="s">
        <v>34</v>
      </c>
      <c r="J761" s="366" t="s">
        <v>608</v>
      </c>
      <c r="K761" s="367" t="s">
        <v>48</v>
      </c>
      <c r="L761" s="368" t="s">
        <v>1421</v>
      </c>
      <c r="M761" s="368" t="s">
        <v>34</v>
      </c>
      <c r="N761" s="367">
        <v>483303</v>
      </c>
      <c r="O761" s="367" t="s">
        <v>1321</v>
      </c>
      <c r="P761" s="371">
        <v>43464</v>
      </c>
      <c r="Q761" s="372">
        <v>55.412574159999998</v>
      </c>
      <c r="R761" s="372">
        <v>55.964231120476171</v>
      </c>
      <c r="S761" s="367">
        <v>2</v>
      </c>
      <c r="T761" s="369">
        <v>0.20697950547965394</v>
      </c>
      <c r="U761" s="369">
        <v>2.1787807301453914</v>
      </c>
      <c r="V761" s="369">
        <v>9.7573237128853352E-2</v>
      </c>
      <c r="W761" s="369">
        <v>0.86915813511824347</v>
      </c>
      <c r="X761" s="369">
        <v>0.32225659538883966</v>
      </c>
      <c r="Y761" s="369">
        <v>2.1850293581753721</v>
      </c>
      <c r="Z761" s="369">
        <v>0.34378994726443524</v>
      </c>
      <c r="AA761" s="369">
        <v>1.8494085841227388</v>
      </c>
      <c r="AB761" s="369">
        <v>0.19354300712713704</v>
      </c>
      <c r="AC761" s="373">
        <v>-7.5892901189399356E-2</v>
      </c>
      <c r="AD761" s="555">
        <v>32041557000167</v>
      </c>
      <c r="AE761" s="370" t="s">
        <v>1969</v>
      </c>
      <c r="AF761" s="370" t="s">
        <v>1816</v>
      </c>
      <c r="AG761" s="374" t="s">
        <v>1444</v>
      </c>
      <c r="AH761" s="374" t="s">
        <v>1796</v>
      </c>
      <c r="AI761" s="374">
        <v>500</v>
      </c>
      <c r="AJ761" s="374">
        <v>100</v>
      </c>
      <c r="AK761" s="374">
        <v>100</v>
      </c>
      <c r="AL761" s="691">
        <v>1.7</v>
      </c>
      <c r="AM761" s="691">
        <v>20</v>
      </c>
      <c r="AN761" s="369" t="s">
        <v>1798</v>
      </c>
      <c r="AO761" s="367" t="s">
        <v>1324</v>
      </c>
      <c r="AP761" s="370" t="s">
        <v>1799</v>
      </c>
      <c r="AQ761" s="376" t="s">
        <v>659</v>
      </c>
      <c r="AR761" s="369">
        <v>4.5333333333333302E-3</v>
      </c>
      <c r="AS761" s="369">
        <v>7.9333333333333304E-3</v>
      </c>
      <c r="AT761" s="369" t="s">
        <v>1421</v>
      </c>
      <c r="AW761"/>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c r="BX761"/>
      <c r="BZ761"/>
    </row>
    <row r="762" spans="2:78" ht="18.75">
      <c r="B762" s="363" t="s">
        <v>173</v>
      </c>
      <c r="C762" s="364">
        <v>31416575000113</v>
      </c>
      <c r="D762" s="365" t="s">
        <v>13</v>
      </c>
      <c r="E762" s="365" t="s">
        <v>616</v>
      </c>
      <c r="F762" s="365" t="s">
        <v>610</v>
      </c>
      <c r="G762" s="366" t="s">
        <v>34</v>
      </c>
      <c r="H762" s="366" t="s">
        <v>865</v>
      </c>
      <c r="I762" s="366" t="s">
        <v>34</v>
      </c>
      <c r="J762" s="366" t="s">
        <v>1421</v>
      </c>
      <c r="K762" s="367" t="s">
        <v>48</v>
      </c>
      <c r="L762" s="368" t="s">
        <v>1339</v>
      </c>
      <c r="M762" s="368" t="s">
        <v>34</v>
      </c>
      <c r="N762" s="367">
        <v>483311</v>
      </c>
      <c r="O762" s="367" t="s">
        <v>1321</v>
      </c>
      <c r="P762" s="371">
        <v>43448</v>
      </c>
      <c r="Q762" s="372">
        <v>150.44839635</v>
      </c>
      <c r="R762" s="372">
        <v>156.55471117111119</v>
      </c>
      <c r="S762" s="367">
        <v>2</v>
      </c>
      <c r="T762" s="369">
        <v>8.3662876265435893E-2</v>
      </c>
      <c r="U762" s="369">
        <v>0.88068169944288699</v>
      </c>
      <c r="V762" s="369">
        <v>0.12755283140067752</v>
      </c>
      <c r="W762" s="369">
        <v>1.1362089065760961</v>
      </c>
      <c r="X762" s="369">
        <v>0.24372981836280716</v>
      </c>
      <c r="Y762" s="369">
        <v>1.65258621919869</v>
      </c>
      <c r="Z762" s="369">
        <v>0.30557112443197654</v>
      </c>
      <c r="AA762" s="369">
        <v>1.6438114758191382</v>
      </c>
      <c r="AB762" s="369">
        <v>5.8828482304201068E-2</v>
      </c>
      <c r="AC762" s="373">
        <v>0.25992603169592871</v>
      </c>
      <c r="AD762" s="555">
        <v>31392821000144</v>
      </c>
      <c r="AE762" s="370" t="s">
        <v>1834</v>
      </c>
      <c r="AF762" s="370" t="s">
        <v>1795</v>
      </c>
      <c r="AG762" s="374" t="s">
        <v>1445</v>
      </c>
      <c r="AH762" s="374" t="s">
        <v>1802</v>
      </c>
      <c r="AI762" s="374">
        <v>1000</v>
      </c>
      <c r="AJ762" s="374">
        <v>1</v>
      </c>
      <c r="AK762" s="374">
        <v>1000</v>
      </c>
      <c r="AL762" s="691">
        <v>1.5</v>
      </c>
      <c r="AM762" s="691">
        <v>20</v>
      </c>
      <c r="AN762" s="369" t="s">
        <v>1803</v>
      </c>
      <c r="AO762" s="367" t="s">
        <v>1324</v>
      </c>
      <c r="AP762" s="370" t="s">
        <v>1818</v>
      </c>
      <c r="AQ762" s="376" t="s">
        <v>668</v>
      </c>
      <c r="AR762" s="369">
        <v>5.0000000000000001E-3</v>
      </c>
      <c r="AS762" s="369">
        <v>5.0000000000000001E-3</v>
      </c>
      <c r="AT762" s="369" t="s">
        <v>1421</v>
      </c>
      <c r="AW76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c r="BX762"/>
      <c r="BZ762"/>
    </row>
    <row r="763" spans="2:78" ht="18.75">
      <c r="B763" s="363" t="s">
        <v>1547</v>
      </c>
      <c r="C763" s="364">
        <v>31094141000144</v>
      </c>
      <c r="D763" s="365" t="s">
        <v>11</v>
      </c>
      <c r="E763" s="365" t="s">
        <v>621</v>
      </c>
      <c r="F763" s="365" t="s">
        <v>692</v>
      </c>
      <c r="G763" s="366" t="s">
        <v>738</v>
      </c>
      <c r="H763" s="366" t="s">
        <v>34</v>
      </c>
      <c r="I763" s="366" t="s">
        <v>1421</v>
      </c>
      <c r="J763" s="366" t="s">
        <v>608</v>
      </c>
      <c r="K763" s="367" t="s">
        <v>48</v>
      </c>
      <c r="L763" s="368" t="s">
        <v>1421</v>
      </c>
      <c r="M763" s="368" t="s">
        <v>1421</v>
      </c>
      <c r="N763" s="367">
        <v>483397</v>
      </c>
      <c r="O763" s="367" t="s">
        <v>1321</v>
      </c>
      <c r="P763" s="371">
        <v>43439</v>
      </c>
      <c r="Q763" s="372">
        <v>456.48499831999999</v>
      </c>
      <c r="R763" s="372">
        <v>319.30717144496043</v>
      </c>
      <c r="S763" s="367">
        <v>1</v>
      </c>
      <c r="T763" s="369">
        <v>0.1076517891324591</v>
      </c>
      <c r="U763" s="369">
        <v>1.1332022616632116</v>
      </c>
      <c r="V763" s="369">
        <v>0.13169527856637919</v>
      </c>
      <c r="W763" s="369">
        <v>1.1731087959239552</v>
      </c>
      <c r="X763" s="369">
        <v>0.26305373919939812</v>
      </c>
      <c r="Y763" s="369">
        <v>1.7836101763408572</v>
      </c>
      <c r="Z763" s="369">
        <v>0.26516638017708183</v>
      </c>
      <c r="AA763" s="369">
        <v>1.426455263228054</v>
      </c>
      <c r="AB763" s="369">
        <v>6.2372346485839005E-3</v>
      </c>
      <c r="AC763" s="373">
        <v>3.1157239091748763</v>
      </c>
      <c r="AD763" s="555">
        <v>0</v>
      </c>
      <c r="AE763" s="370" t="s">
        <v>1819</v>
      </c>
      <c r="AF763" s="370" t="s">
        <v>1816</v>
      </c>
      <c r="AG763" s="374" t="s">
        <v>1444</v>
      </c>
      <c r="AH763" s="374" t="s">
        <v>1802</v>
      </c>
      <c r="AI763" s="374">
        <v>1000</v>
      </c>
      <c r="AJ763" s="374">
        <v>1000</v>
      </c>
      <c r="AK763" s="374">
        <v>1000</v>
      </c>
      <c r="AL763" s="691">
        <v>0</v>
      </c>
      <c r="AM763" s="691">
        <v>0</v>
      </c>
      <c r="AN763" s="369" t="s">
        <v>1798</v>
      </c>
      <c r="AO763" s="367" t="s">
        <v>1324</v>
      </c>
      <c r="AP763" s="370" t="s">
        <v>1804</v>
      </c>
      <c r="AQ763" s="376" t="s">
        <v>1798</v>
      </c>
      <c r="AR763" s="369">
        <v>0</v>
      </c>
      <c r="AS763" s="369">
        <v>0</v>
      </c>
      <c r="AT763" s="369" t="s">
        <v>1421</v>
      </c>
      <c r="AW763"/>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c r="BX763"/>
      <c r="BZ763"/>
    </row>
    <row r="764" spans="2:78" ht="18.75">
      <c r="B764" s="363" t="s">
        <v>847</v>
      </c>
      <c r="C764" s="364">
        <v>30934757000113</v>
      </c>
      <c r="D764" s="365" t="s">
        <v>11</v>
      </c>
      <c r="E764" s="365" t="s">
        <v>620</v>
      </c>
      <c r="F764" s="365" t="s">
        <v>692</v>
      </c>
      <c r="G764" s="366" t="s">
        <v>738</v>
      </c>
      <c r="H764" s="366" t="s">
        <v>34</v>
      </c>
      <c r="I764" s="366" t="s">
        <v>1421</v>
      </c>
      <c r="J764" s="366" t="s">
        <v>608</v>
      </c>
      <c r="K764" s="367" t="s">
        <v>48</v>
      </c>
      <c r="L764" s="368" t="s">
        <v>1339</v>
      </c>
      <c r="M764" s="368" t="s">
        <v>34</v>
      </c>
      <c r="N764" s="367">
        <v>483400</v>
      </c>
      <c r="O764" s="367" t="s">
        <v>1321</v>
      </c>
      <c r="P764" s="371">
        <v>43439</v>
      </c>
      <c r="Q764" s="372">
        <v>456.34975476</v>
      </c>
      <c r="R764" s="372">
        <v>319.02970558825393</v>
      </c>
      <c r="S764" s="367">
        <v>1</v>
      </c>
      <c r="T764" s="369">
        <v>9.8068110546498888E-2</v>
      </c>
      <c r="U764" s="369">
        <v>1.0323191612876061</v>
      </c>
      <c r="V764" s="369">
        <v>0.1191203915971073</v>
      </c>
      <c r="W764" s="369">
        <v>1.0610948295009526</v>
      </c>
      <c r="X764" s="369">
        <v>0.23413430011635783</v>
      </c>
      <c r="Y764" s="369">
        <v>1.5875247452819166</v>
      </c>
      <c r="Z764" s="369">
        <v>0.22367329696937066</v>
      </c>
      <c r="AA764" s="369">
        <v>1.20324436111568</v>
      </c>
      <c r="AB764" s="369">
        <v>5.0807218810466634E-3</v>
      </c>
      <c r="AC764" s="373">
        <v>1.3499290677650715</v>
      </c>
      <c r="AD764" s="555">
        <v>31094141000144</v>
      </c>
      <c r="AE764" s="370" t="s">
        <v>1819</v>
      </c>
      <c r="AF764" s="370" t="s">
        <v>1816</v>
      </c>
      <c r="AG764" s="374" t="s">
        <v>1444</v>
      </c>
      <c r="AH764" s="374" t="s">
        <v>1802</v>
      </c>
      <c r="AI764" s="374">
        <v>500</v>
      </c>
      <c r="AJ764" s="374">
        <v>100</v>
      </c>
      <c r="AK764" s="374">
        <v>100</v>
      </c>
      <c r="AL764" s="691">
        <v>0.8</v>
      </c>
      <c r="AM764" s="691">
        <v>20</v>
      </c>
      <c r="AN764" s="369" t="s">
        <v>1798</v>
      </c>
      <c r="AO764" s="367" t="s">
        <v>1324</v>
      </c>
      <c r="AP764" s="370" t="s">
        <v>1804</v>
      </c>
      <c r="AQ764" s="376" t="s">
        <v>675</v>
      </c>
      <c r="AR764" s="369">
        <v>2.8E-3</v>
      </c>
      <c r="AS764" s="369">
        <v>2.8E-3</v>
      </c>
      <c r="AT764" s="369" t="s">
        <v>1421</v>
      </c>
      <c r="AW764"/>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c r="BX764"/>
      <c r="BZ764"/>
    </row>
    <row r="765" spans="2:78" ht="18.75">
      <c r="B765" s="363" t="s">
        <v>873</v>
      </c>
      <c r="C765" s="364">
        <v>29177909000100</v>
      </c>
      <c r="D765" s="365" t="s">
        <v>13</v>
      </c>
      <c r="E765" s="365" t="s">
        <v>615</v>
      </c>
      <c r="F765" s="365" t="s">
        <v>619</v>
      </c>
      <c r="G765" s="366" t="s">
        <v>34</v>
      </c>
      <c r="H765" s="366" t="s">
        <v>1338</v>
      </c>
      <c r="I765" s="366" t="s">
        <v>34</v>
      </c>
      <c r="J765" s="366" t="s">
        <v>611</v>
      </c>
      <c r="K765" s="367" t="s">
        <v>48</v>
      </c>
      <c r="L765" s="368" t="s">
        <v>1421</v>
      </c>
      <c r="M765" s="368" t="s">
        <v>34</v>
      </c>
      <c r="N765" s="367">
        <v>483516</v>
      </c>
      <c r="O765" s="367" t="s">
        <v>1321</v>
      </c>
      <c r="P765" s="371">
        <v>43463</v>
      </c>
      <c r="Q765" s="372">
        <v>54.035536049999997</v>
      </c>
      <c r="R765" s="372">
        <v>181.07216367547613</v>
      </c>
      <c r="S765" s="367">
        <v>3</v>
      </c>
      <c r="T765" s="369">
        <v>-0.11235228639854289</v>
      </c>
      <c r="U765" s="369">
        <v>-1.1826822951656166</v>
      </c>
      <c r="V765" s="369">
        <v>-0.10145922780238814</v>
      </c>
      <c r="W765" s="369">
        <v>-0.90377357380084111</v>
      </c>
      <c r="X765" s="369">
        <v>-5.3667098910774924E-2</v>
      </c>
      <c r="Y765" s="369">
        <v>-0.36388452049104536</v>
      </c>
      <c r="Z765" s="369">
        <v>4.7747448100491141E-2</v>
      </c>
      <c r="AA765" s="369">
        <v>0.25685608636799806</v>
      </c>
      <c r="AB765" s="369">
        <v>9.9567932491460412E-2</v>
      </c>
      <c r="AC765" s="373">
        <v>-2.1464843137660874</v>
      </c>
      <c r="AD765" s="555">
        <v>31964457000140</v>
      </c>
      <c r="AE765" s="370" t="s">
        <v>1819</v>
      </c>
      <c r="AF765" s="370" t="s">
        <v>1816</v>
      </c>
      <c r="AG765" s="374" t="s">
        <v>1444</v>
      </c>
      <c r="AH765" s="374" t="s">
        <v>1796</v>
      </c>
      <c r="AI765" s="374">
        <v>5000</v>
      </c>
      <c r="AJ765" s="374">
        <v>5000</v>
      </c>
      <c r="AK765" s="374">
        <v>5000</v>
      </c>
      <c r="AL765" s="691">
        <v>1</v>
      </c>
      <c r="AM765" s="691">
        <v>0</v>
      </c>
      <c r="AN765" s="369" t="s">
        <v>1798</v>
      </c>
      <c r="AO765" s="367" t="s">
        <v>1324</v>
      </c>
      <c r="AP765" s="370" t="s">
        <v>1818</v>
      </c>
      <c r="AQ765" s="376" t="s">
        <v>679</v>
      </c>
      <c r="AR765" s="369">
        <v>8.0000000000000002E-3</v>
      </c>
      <c r="AS765" s="369">
        <v>8.0000000000000002E-3</v>
      </c>
      <c r="AT765" s="369" t="s">
        <v>1421</v>
      </c>
      <c r="AW765"/>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c r="BX765"/>
      <c r="BZ765"/>
    </row>
    <row r="766" spans="2:78" ht="18.75">
      <c r="B766" s="363" t="s">
        <v>1579</v>
      </c>
      <c r="C766" s="364">
        <v>31594501000177</v>
      </c>
      <c r="D766" s="365" t="s">
        <v>14</v>
      </c>
      <c r="E766" s="365" t="s">
        <v>614</v>
      </c>
      <c r="F766" s="365" t="s">
        <v>1421</v>
      </c>
      <c r="G766" s="366" t="s">
        <v>1421</v>
      </c>
      <c r="H766" s="366" t="s">
        <v>865</v>
      </c>
      <c r="I766" s="366" t="s">
        <v>34</v>
      </c>
      <c r="J766" s="366" t="s">
        <v>608</v>
      </c>
      <c r="K766" s="367" t="s">
        <v>48</v>
      </c>
      <c r="L766" s="368" t="s">
        <v>1421</v>
      </c>
      <c r="M766" s="368" t="s">
        <v>1421</v>
      </c>
      <c r="N766" s="367">
        <v>483540</v>
      </c>
      <c r="O766" s="367" t="s">
        <v>1324</v>
      </c>
      <c r="P766" s="371">
        <v>43443</v>
      </c>
      <c r="Q766" s="372">
        <v>1E-8</v>
      </c>
      <c r="R766" s="372">
        <v>4.8749233904035867</v>
      </c>
      <c r="S766" s="367">
        <v>2</v>
      </c>
      <c r="T766" s="369">
        <v>4.1904300271004447E-2</v>
      </c>
      <c r="U766" s="369">
        <v>0.44110783688033117</v>
      </c>
      <c r="V766" s="369">
        <v>-9.379490954247971E-2</v>
      </c>
      <c r="W766" s="369">
        <v>-0.83550173244604775</v>
      </c>
      <c r="X766" s="369">
        <v>-3.9430788690255625E-2</v>
      </c>
      <c r="Y766" s="369">
        <v>-0.26735661003387412</v>
      </c>
      <c r="Z766" s="369">
        <v>-6.0566184712569915E-2</v>
      </c>
      <c r="AA766" s="369">
        <v>-0.3258141280926794</v>
      </c>
      <c r="AB766" s="369">
        <v>0.1346516126401068</v>
      </c>
      <c r="AC766" s="373">
        <v>-1.5302949808545914</v>
      </c>
      <c r="AD766" s="555">
        <v>23732231000195</v>
      </c>
      <c r="AE766" s="370" t="s">
        <v>1800</v>
      </c>
      <c r="AF766" s="370" t="s">
        <v>1801</v>
      </c>
      <c r="AG766" s="374" t="s">
        <v>1577</v>
      </c>
      <c r="AH766" s="374" t="s">
        <v>1796</v>
      </c>
      <c r="AI766" s="374">
        <v>100000</v>
      </c>
      <c r="AJ766" s="374">
        <v>50000</v>
      </c>
      <c r="AK766" s="374">
        <v>100000</v>
      </c>
      <c r="AL766" s="691">
        <v>2.2000000000000002</v>
      </c>
      <c r="AM766" s="691">
        <v>0</v>
      </c>
      <c r="AN766" s="369" t="s">
        <v>666</v>
      </c>
      <c r="AO766" s="367" t="s">
        <v>1324</v>
      </c>
      <c r="AP766" s="370" t="s">
        <v>1818</v>
      </c>
      <c r="AQ766" s="376" t="s">
        <v>1798</v>
      </c>
      <c r="AR766" s="369">
        <v>0</v>
      </c>
      <c r="AS766" s="369">
        <v>0</v>
      </c>
      <c r="AT766" s="369" t="s">
        <v>1421</v>
      </c>
      <c r="AW766"/>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c r="BX766"/>
      <c r="BZ766"/>
    </row>
    <row r="767" spans="2:78" ht="18.75">
      <c r="B767" s="363" t="s">
        <v>1719</v>
      </c>
      <c r="C767" s="364">
        <v>31533638000111</v>
      </c>
      <c r="D767" s="365" t="s">
        <v>14</v>
      </c>
      <c r="E767" s="365" t="s">
        <v>614</v>
      </c>
      <c r="F767" s="365" t="s">
        <v>1421</v>
      </c>
      <c r="G767" s="366" t="s">
        <v>1421</v>
      </c>
      <c r="H767" s="366" t="s">
        <v>1338</v>
      </c>
      <c r="I767" s="366" t="s">
        <v>34</v>
      </c>
      <c r="J767" s="366" t="s">
        <v>608</v>
      </c>
      <c r="K767" s="367" t="s">
        <v>48</v>
      </c>
      <c r="L767" s="368" t="s">
        <v>1421</v>
      </c>
      <c r="M767" s="368" t="s">
        <v>1421</v>
      </c>
      <c r="N767" s="367">
        <v>483575</v>
      </c>
      <c r="O767" s="367" t="s">
        <v>1321</v>
      </c>
      <c r="P767" s="371">
        <v>43407</v>
      </c>
      <c r="Q767" s="372">
        <v>0</v>
      </c>
      <c r="R767" s="372">
        <v>415.02031998005867</v>
      </c>
      <c r="S767" s="367">
        <v>2</v>
      </c>
      <c r="T767" s="369">
        <v>-0.12024059098965911</v>
      </c>
      <c r="U767" s="369">
        <v>-1.2657189513640772</v>
      </c>
      <c r="V767" s="369">
        <v>-0.27638332987567771</v>
      </c>
      <c r="W767" s="369">
        <v>-2.4619539808368081</v>
      </c>
      <c r="X767" s="369">
        <v>-0.23043315320534508</v>
      </c>
      <c r="Y767" s="369">
        <v>-1.5624294802812888</v>
      </c>
      <c r="Z767" s="369">
        <v>-0.32616262160005982</v>
      </c>
      <c r="AA767" s="369">
        <v>-1.7545828695891266</v>
      </c>
      <c r="AB767" s="369">
        <v>0.25872589423624148</v>
      </c>
      <c r="AC767" s="373">
        <v>-1.5021500204593359</v>
      </c>
      <c r="AD767" s="555">
        <v>22899381000125</v>
      </c>
      <c r="AE767" s="370" t="s">
        <v>2005</v>
      </c>
      <c r="AF767" s="370" t="s">
        <v>1795</v>
      </c>
      <c r="AG767" s="374" t="s">
        <v>1445</v>
      </c>
      <c r="AH767" s="374" t="s">
        <v>1802</v>
      </c>
      <c r="AI767" s="374">
        <v>25000</v>
      </c>
      <c r="AJ767" s="374">
        <v>0</v>
      </c>
      <c r="AK767" s="374">
        <v>25000</v>
      </c>
      <c r="AL767" s="691">
        <v>2.5</v>
      </c>
      <c r="AM767" s="691">
        <v>20</v>
      </c>
      <c r="AN767" s="369" t="s">
        <v>1803</v>
      </c>
      <c r="AO767" s="367" t="s">
        <v>1324</v>
      </c>
      <c r="AP767" s="370" t="s">
        <v>1818</v>
      </c>
      <c r="AQ767" s="376" t="s">
        <v>668</v>
      </c>
      <c r="AR767" s="369">
        <v>4.7999999999999996E-3</v>
      </c>
      <c r="AS767" s="369">
        <v>4.7999999999999996E-3</v>
      </c>
      <c r="AT767" s="369" t="s">
        <v>1421</v>
      </c>
      <c r="AW767"/>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c r="BX767"/>
      <c r="BZ767"/>
    </row>
    <row r="768" spans="2:78" ht="18.75">
      <c r="B768" s="363" t="s">
        <v>313</v>
      </c>
      <c r="C768" s="364">
        <v>30995398000104</v>
      </c>
      <c r="D768" s="365" t="s">
        <v>14</v>
      </c>
      <c r="E768" s="365" t="s">
        <v>614</v>
      </c>
      <c r="F768" s="365" t="s">
        <v>1421</v>
      </c>
      <c r="G768" s="366" t="s">
        <v>1421</v>
      </c>
      <c r="H768" s="366" t="s">
        <v>1338</v>
      </c>
      <c r="I768" s="366" t="s">
        <v>34</v>
      </c>
      <c r="J768" s="366" t="s">
        <v>608</v>
      </c>
      <c r="K768" s="367" t="s">
        <v>48</v>
      </c>
      <c r="L768" s="368" t="s">
        <v>1421</v>
      </c>
      <c r="M768" s="368" t="s">
        <v>34</v>
      </c>
      <c r="N768" s="367">
        <v>483583</v>
      </c>
      <c r="O768" s="367" t="s">
        <v>1321</v>
      </c>
      <c r="P768" s="371">
        <v>43464</v>
      </c>
      <c r="Q768" s="372">
        <v>29.724492699999999</v>
      </c>
      <c r="R768" s="372">
        <v>21.385251022142857</v>
      </c>
      <c r="S768" s="367">
        <v>2</v>
      </c>
      <c r="T768" s="369">
        <v>0.29872586182173899</v>
      </c>
      <c r="U768" s="369">
        <v>3.1445536108755419</v>
      </c>
      <c r="V768" s="369">
        <v>0.14688109270565697</v>
      </c>
      <c r="W768" s="369">
        <v>1.3083802523799581</v>
      </c>
      <c r="X768" s="369">
        <v>2.6581134173384813E-2</v>
      </c>
      <c r="Y768" s="369">
        <v>0.18023078308874824</v>
      </c>
      <c r="Z768" s="369">
        <v>3.8529392222682812E-2</v>
      </c>
      <c r="AA768" s="369">
        <v>0.20726780781304396</v>
      </c>
      <c r="AB768" s="369">
        <v>0.21750052508689352</v>
      </c>
      <c r="AC768" s="373">
        <v>0.1591688813034996</v>
      </c>
      <c r="AD768" s="555">
        <v>30994058000169</v>
      </c>
      <c r="AE768" s="370" t="s">
        <v>1838</v>
      </c>
      <c r="AF768" s="370" t="s">
        <v>1839</v>
      </c>
      <c r="AG768" s="374" t="s">
        <v>59</v>
      </c>
      <c r="AH768" s="374" t="s">
        <v>1802</v>
      </c>
      <c r="AI768" s="374">
        <v>5000</v>
      </c>
      <c r="AJ768" s="374">
        <v>1000</v>
      </c>
      <c r="AK768" s="374">
        <v>5000</v>
      </c>
      <c r="AL768" s="691">
        <v>0</v>
      </c>
      <c r="AM768" s="691">
        <v>0</v>
      </c>
      <c r="AN768" s="369" t="s">
        <v>1803</v>
      </c>
      <c r="AO768" s="367" t="s">
        <v>1324</v>
      </c>
      <c r="AP768" s="370" t="s">
        <v>1818</v>
      </c>
      <c r="AQ768" s="376" t="s">
        <v>668</v>
      </c>
      <c r="AR768" s="369">
        <v>6.6674166666666696E-3</v>
      </c>
      <c r="AS768" s="369">
        <v>6.6674166666666696E-3</v>
      </c>
      <c r="AT768" s="369" t="s">
        <v>1421</v>
      </c>
      <c r="AW768"/>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c r="BX768"/>
      <c r="BZ768"/>
    </row>
    <row r="769" spans="2:78" ht="18.75">
      <c r="B769" s="363" t="s">
        <v>307</v>
      </c>
      <c r="C769" s="364"/>
      <c r="D769" s="365" t="s">
        <v>14</v>
      </c>
      <c r="E769" s="365" t="s">
        <v>607</v>
      </c>
      <c r="F769" s="365" t="s">
        <v>1421</v>
      </c>
      <c r="G769" s="366" t="s">
        <v>1421</v>
      </c>
      <c r="H769" s="366" t="s">
        <v>34</v>
      </c>
      <c r="I769" s="366" t="s">
        <v>34</v>
      </c>
      <c r="J769" s="366" t="s">
        <v>608</v>
      </c>
      <c r="L769" s="368" t="s">
        <v>1421</v>
      </c>
      <c r="M769" s="368" t="s">
        <v>34</v>
      </c>
      <c r="N769" s="367">
        <v>483729</v>
      </c>
      <c r="O769" s="367" t="s">
        <v>1324</v>
      </c>
      <c r="P769" s="371"/>
      <c r="S769" s="367"/>
      <c r="U769" s="369"/>
      <c r="W769" s="369"/>
      <c r="Y769" s="369"/>
      <c r="AA769" s="369"/>
      <c r="AD769" s="555">
        <v>29994412000176</v>
      </c>
      <c r="AE769" s="370"/>
      <c r="AF769" s="370"/>
      <c r="AG769" s="374" t="s">
        <v>59</v>
      </c>
      <c r="AH769" s="374"/>
      <c r="AI769" s="374">
        <v>25000</v>
      </c>
      <c r="AJ769" s="374">
        <v>1000</v>
      </c>
      <c r="AK769" s="374">
        <v>1000</v>
      </c>
      <c r="AN769" s="369"/>
      <c r="AO769" s="367" t="s">
        <v>1324</v>
      </c>
      <c r="AP769" s="370"/>
      <c r="AR769" s="369">
        <v>5.3333333333333297E-3</v>
      </c>
      <c r="AS769" s="369">
        <v>5.3333333333333297E-3</v>
      </c>
      <c r="AT769" s="369" t="s">
        <v>1421</v>
      </c>
      <c r="AW769"/>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c r="BX769"/>
      <c r="BZ769"/>
    </row>
    <row r="770" spans="2:78" ht="18.75">
      <c r="B770" s="363" t="s">
        <v>484</v>
      </c>
      <c r="C770" s="364">
        <v>29613915000154</v>
      </c>
      <c r="D770" s="365" t="s">
        <v>11</v>
      </c>
      <c r="E770" s="365" t="s">
        <v>620</v>
      </c>
      <c r="F770" s="365" t="s">
        <v>663</v>
      </c>
      <c r="G770" s="366" t="s">
        <v>738</v>
      </c>
      <c r="H770" s="366" t="s">
        <v>34</v>
      </c>
      <c r="I770" s="366" t="s">
        <v>1421</v>
      </c>
      <c r="J770" s="366" t="s">
        <v>608</v>
      </c>
      <c r="K770" s="367" t="s">
        <v>48</v>
      </c>
      <c r="L770" s="368" t="s">
        <v>1421</v>
      </c>
      <c r="M770" s="368" t="s">
        <v>34</v>
      </c>
      <c r="N770" s="367">
        <v>483761</v>
      </c>
      <c r="O770" s="367" t="s">
        <v>1321</v>
      </c>
      <c r="P770" s="371">
        <v>43450</v>
      </c>
      <c r="Q770" s="372">
        <v>25.10476615</v>
      </c>
      <c r="R770" s="372">
        <v>25.693727903690469</v>
      </c>
      <c r="S770" s="367">
        <v>1</v>
      </c>
      <c r="T770" s="369">
        <v>8.8686455400297959E-2</v>
      </c>
      <c r="U770" s="369">
        <v>0.93356267135376947</v>
      </c>
      <c r="V770" s="369">
        <v>0.1075164740875636</v>
      </c>
      <c r="W770" s="369">
        <v>0.9577300175972332</v>
      </c>
      <c r="X770" s="369">
        <v>0.17584112516421091</v>
      </c>
      <c r="Y770" s="369">
        <v>1.1922735681942762</v>
      </c>
      <c r="Z770" s="369">
        <v>0.20630805316464973</v>
      </c>
      <c r="AA770" s="369">
        <v>1.1098285087518158</v>
      </c>
      <c r="AB770" s="369">
        <v>2.1732739928544038E-2</v>
      </c>
      <c r="AC770" s="373">
        <v>-0.21834814076324743</v>
      </c>
      <c r="AD770" s="555">
        <v>42046759000155</v>
      </c>
      <c r="AE770" s="370" t="s">
        <v>1815</v>
      </c>
      <c r="AF770" s="370" t="s">
        <v>1816</v>
      </c>
      <c r="AG770" s="374" t="s">
        <v>1444</v>
      </c>
      <c r="AH770" s="374" t="s">
        <v>1802</v>
      </c>
      <c r="AI770" s="374">
        <v>1000</v>
      </c>
      <c r="AJ770" s="374">
        <v>1000</v>
      </c>
      <c r="AK770" s="374">
        <v>1000</v>
      </c>
      <c r="AL770" s="691">
        <v>0</v>
      </c>
      <c r="AM770" s="691">
        <v>20</v>
      </c>
      <c r="AN770" s="369" t="s">
        <v>1817</v>
      </c>
      <c r="AO770" s="367" t="s">
        <v>1324</v>
      </c>
      <c r="AP770" s="370" t="s">
        <v>1818</v>
      </c>
      <c r="AQ770" s="376" t="s">
        <v>664</v>
      </c>
      <c r="AR770" s="369">
        <v>4.9866666666666696E-3</v>
      </c>
      <c r="AS770" s="369">
        <v>4.9866666666666696E-3</v>
      </c>
      <c r="AT770" s="369" t="s">
        <v>1421</v>
      </c>
      <c r="AW770"/>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c r="BX770"/>
      <c r="BZ770"/>
    </row>
    <row r="771" spans="2:78" ht="18.75">
      <c r="B771" s="363" t="s">
        <v>951</v>
      </c>
      <c r="C771" s="364">
        <v>30995018000131</v>
      </c>
      <c r="D771" s="365" t="s">
        <v>14</v>
      </c>
      <c r="E771" s="365" t="s">
        <v>614</v>
      </c>
      <c r="F771" s="365" t="s">
        <v>1421</v>
      </c>
      <c r="G771" s="366" t="s">
        <v>1421</v>
      </c>
      <c r="H771" s="366" t="s">
        <v>865</v>
      </c>
      <c r="I771" s="366" t="s">
        <v>34</v>
      </c>
      <c r="J771" s="366" t="s">
        <v>608</v>
      </c>
      <c r="K771" s="367" t="s">
        <v>48</v>
      </c>
      <c r="L771" s="368" t="s">
        <v>1421</v>
      </c>
      <c r="M771" s="368" t="s">
        <v>34</v>
      </c>
      <c r="N771" s="367">
        <v>483788</v>
      </c>
      <c r="O771" s="367" t="s">
        <v>1321</v>
      </c>
      <c r="P771" s="371">
        <v>43456</v>
      </c>
      <c r="Q771" s="372">
        <v>33.132190229999999</v>
      </c>
      <c r="R771" s="372">
        <v>30.916768510634917</v>
      </c>
      <c r="S771" s="367">
        <v>2</v>
      </c>
      <c r="T771" s="369">
        <v>0.1232428323173036</v>
      </c>
      <c r="U771" s="369">
        <v>1.2973222037573966</v>
      </c>
      <c r="V771" s="369">
        <v>0.1687991337380772</v>
      </c>
      <c r="W771" s="369">
        <v>1.503620712056684</v>
      </c>
      <c r="X771" s="369">
        <v>9.8791293016656789E-2</v>
      </c>
      <c r="Y771" s="369">
        <v>0.66984470965765186</v>
      </c>
      <c r="Z771" s="369">
        <v>0.19406699133967598</v>
      </c>
      <c r="AA771" s="369">
        <v>1.0439780526869373</v>
      </c>
      <c r="AB771" s="369">
        <v>0.16339851191352903</v>
      </c>
      <c r="AC771" s="373">
        <v>0.34600900357859171</v>
      </c>
      <c r="AD771" s="555">
        <v>30994978000187</v>
      </c>
      <c r="AE771" s="370" t="s">
        <v>2051</v>
      </c>
      <c r="AF771" s="370" t="s">
        <v>1839</v>
      </c>
      <c r="AG771" s="374" t="s">
        <v>59</v>
      </c>
      <c r="AH771" s="374" t="s">
        <v>1796</v>
      </c>
      <c r="AI771" s="374">
        <v>500</v>
      </c>
      <c r="AJ771" s="374">
        <v>100</v>
      </c>
      <c r="AK771" s="374">
        <v>500</v>
      </c>
      <c r="AL771" s="691">
        <v>0</v>
      </c>
      <c r="AM771" s="691">
        <v>0</v>
      </c>
      <c r="AN771" s="369" t="s">
        <v>1803</v>
      </c>
      <c r="AO771" s="367" t="s">
        <v>1324</v>
      </c>
      <c r="AP771" s="370" t="s">
        <v>1799</v>
      </c>
      <c r="AQ771" s="376" t="s">
        <v>659</v>
      </c>
      <c r="AR771" s="369">
        <v>4.725E-3</v>
      </c>
      <c r="AS771" s="369">
        <v>4.725E-3</v>
      </c>
      <c r="AT771" s="369" t="s">
        <v>1421</v>
      </c>
      <c r="AW771"/>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c r="BX771"/>
      <c r="BZ771"/>
    </row>
    <row r="772" spans="2:78" ht="18.75">
      <c r="B772" s="363" t="s">
        <v>410</v>
      </c>
      <c r="C772" s="364">
        <v>31907986000101</v>
      </c>
      <c r="D772" s="365" t="s">
        <v>14</v>
      </c>
      <c r="E772" s="365" t="s">
        <v>607</v>
      </c>
      <c r="F772" s="365" t="s">
        <v>1421</v>
      </c>
      <c r="G772" s="366" t="s">
        <v>1421</v>
      </c>
      <c r="H772" s="366" t="s">
        <v>34</v>
      </c>
      <c r="I772" s="366" t="s">
        <v>34</v>
      </c>
      <c r="J772" s="366" t="s">
        <v>608</v>
      </c>
      <c r="K772" s="367" t="s">
        <v>48</v>
      </c>
      <c r="L772" s="368" t="s">
        <v>1421</v>
      </c>
      <c r="M772" s="368" t="s">
        <v>1418</v>
      </c>
      <c r="N772" s="367">
        <v>483801</v>
      </c>
      <c r="O772" s="367" t="s">
        <v>1321</v>
      </c>
      <c r="P772" s="371">
        <v>43439</v>
      </c>
      <c r="Q772" s="372">
        <v>3.6057252499999999</v>
      </c>
      <c r="R772" s="372">
        <v>3.5241873879365069</v>
      </c>
      <c r="S772" s="367">
        <v>2</v>
      </c>
      <c r="T772" s="369">
        <v>-5.9657714207051571E-2</v>
      </c>
      <c r="U772" s="369">
        <v>-0.62799008924882205</v>
      </c>
      <c r="V772" s="369">
        <v>-0.22851085899455281</v>
      </c>
      <c r="W772" s="369">
        <v>-2.0355179135410881</v>
      </c>
      <c r="X772" s="369">
        <v>-3.2931200488896639E-2</v>
      </c>
      <c r="Y772" s="369">
        <v>-0.22328678729251628</v>
      </c>
      <c r="Z772" s="369">
        <v>-0.11961926726733252</v>
      </c>
      <c r="AA772" s="369">
        <v>-0.64348856466275861</v>
      </c>
      <c r="AB772" s="369">
        <v>0.29619510303462659</v>
      </c>
      <c r="AC772" s="373">
        <v>-1.1505005752892792</v>
      </c>
      <c r="AD772" s="555">
        <v>0</v>
      </c>
      <c r="AE772" s="370" t="s">
        <v>2050</v>
      </c>
      <c r="AF772" s="370" t="s">
        <v>1816</v>
      </c>
      <c r="AG772" s="374" t="s">
        <v>1444</v>
      </c>
      <c r="AH772" s="374" t="s">
        <v>1802</v>
      </c>
      <c r="AI772" s="374">
        <v>1000</v>
      </c>
      <c r="AJ772" s="374">
        <v>1000</v>
      </c>
      <c r="AK772" s="374">
        <v>1000</v>
      </c>
      <c r="AL772" s="691">
        <v>2</v>
      </c>
      <c r="AM772" s="691">
        <v>20</v>
      </c>
      <c r="AN772" s="369" t="s">
        <v>1798</v>
      </c>
      <c r="AO772" s="367" t="s">
        <v>1324</v>
      </c>
      <c r="AP772" s="370" t="s">
        <v>1799</v>
      </c>
      <c r="AQ772" s="376" t="s">
        <v>659</v>
      </c>
      <c r="AR772" s="369">
        <v>2.66666666666667E-3</v>
      </c>
      <c r="AS772" s="369">
        <v>2.66666666666667E-3</v>
      </c>
      <c r="AT772" s="369" t="s">
        <v>1421</v>
      </c>
      <c r="AW7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c r="BX772"/>
      <c r="BZ772"/>
    </row>
    <row r="773" spans="2:78" ht="18.75">
      <c r="B773" s="363" t="s">
        <v>1121</v>
      </c>
      <c r="C773" s="364">
        <v>31594537000150</v>
      </c>
      <c r="D773" s="365" t="s">
        <v>13</v>
      </c>
      <c r="E773" s="365" t="s">
        <v>616</v>
      </c>
      <c r="F773" s="365" t="s">
        <v>617</v>
      </c>
      <c r="G773" s="366" t="s">
        <v>34</v>
      </c>
      <c r="H773" s="366" t="s">
        <v>1338</v>
      </c>
      <c r="I773" s="366" t="s">
        <v>34</v>
      </c>
      <c r="J773" s="366" t="s">
        <v>608</v>
      </c>
      <c r="K773" s="367" t="s">
        <v>48</v>
      </c>
      <c r="L773" s="368" t="s">
        <v>1421</v>
      </c>
      <c r="M773" s="368" t="s">
        <v>34</v>
      </c>
      <c r="N773" s="367">
        <v>483877</v>
      </c>
      <c r="O773" s="367" t="s">
        <v>1321</v>
      </c>
      <c r="P773" s="371">
        <v>43351</v>
      </c>
      <c r="Q773" s="372">
        <v>471.55818111000002</v>
      </c>
      <c r="R773" s="372">
        <v>447.0053630748813</v>
      </c>
      <c r="S773" s="367">
        <v>1</v>
      </c>
      <c r="T773" s="369">
        <v>6.9859977604914913E-2</v>
      </c>
      <c r="U773" s="369">
        <v>0.73538475541936876</v>
      </c>
      <c r="V773" s="369">
        <v>0.10369165404528902</v>
      </c>
      <c r="W773" s="369">
        <v>0.92365947168804963</v>
      </c>
      <c r="X773" s="369">
        <v>0.1865420584422246</v>
      </c>
      <c r="Y773" s="369">
        <v>1.2648302007253276</v>
      </c>
      <c r="Z773" s="369">
        <v>0.23230716259272022</v>
      </c>
      <c r="AA773" s="369">
        <v>1.2496900042330543</v>
      </c>
      <c r="AB773" s="369">
        <v>7.4512311145277829E-2</v>
      </c>
      <c r="AC773" s="373">
        <v>-0.11501620695476826</v>
      </c>
      <c r="AD773" s="555">
        <v>41054588000143</v>
      </c>
      <c r="AE773" s="370" t="s">
        <v>2052</v>
      </c>
      <c r="AF773" s="370" t="s">
        <v>1795</v>
      </c>
      <c r="AG773" s="374" t="s">
        <v>1445</v>
      </c>
      <c r="AH773" s="374" t="s">
        <v>1802</v>
      </c>
      <c r="AI773" s="374">
        <v>500</v>
      </c>
      <c r="AJ773" s="374">
        <v>100</v>
      </c>
      <c r="AK773" s="374">
        <v>500</v>
      </c>
      <c r="AL773" s="691">
        <v>2.5</v>
      </c>
      <c r="AM773" s="691">
        <v>20</v>
      </c>
      <c r="AN773" s="369" t="s">
        <v>1817</v>
      </c>
      <c r="AO773" s="367" t="s">
        <v>1324</v>
      </c>
      <c r="AP773" s="370" t="s">
        <v>1818</v>
      </c>
      <c r="AQ773" s="376" t="s">
        <v>668</v>
      </c>
      <c r="AR773" s="369">
        <v>5.0673000000000003E-3</v>
      </c>
      <c r="AS773" s="369">
        <v>5.0673000000000003E-3</v>
      </c>
      <c r="AT773" s="369" t="s">
        <v>1421</v>
      </c>
      <c r="AW773"/>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c r="BX773"/>
      <c r="BZ773"/>
    </row>
    <row r="774" spans="2:78" ht="18.75">
      <c r="B774" s="363" t="s">
        <v>253</v>
      </c>
      <c r="C774" s="364">
        <v>31923761000149</v>
      </c>
      <c r="D774" s="365" t="s">
        <v>13</v>
      </c>
      <c r="E774" s="365" t="s">
        <v>616</v>
      </c>
      <c r="F774" s="365" t="s">
        <v>610</v>
      </c>
      <c r="G774" s="366" t="s">
        <v>1421</v>
      </c>
      <c r="H774" s="366" t="s">
        <v>1338</v>
      </c>
      <c r="I774" s="366" t="s">
        <v>34</v>
      </c>
      <c r="J774" s="366" t="s">
        <v>608</v>
      </c>
      <c r="K774" s="367" t="s">
        <v>48</v>
      </c>
      <c r="L774" s="368" t="s">
        <v>1421</v>
      </c>
      <c r="M774" s="368" t="s">
        <v>34</v>
      </c>
      <c r="N774" s="367">
        <v>484032</v>
      </c>
      <c r="O774" s="367" t="s">
        <v>1321</v>
      </c>
      <c r="P774" s="371">
        <v>43457</v>
      </c>
      <c r="Q774" s="372">
        <v>42.016807270000001</v>
      </c>
      <c r="R774" s="372">
        <v>40.133913373492064</v>
      </c>
      <c r="S774" s="367">
        <v>1</v>
      </c>
      <c r="T774" s="369">
        <v>6.1759202673734581E-3</v>
      </c>
      <c r="U774" s="369">
        <v>6.5011151892960653E-2</v>
      </c>
      <c r="V774" s="369">
        <v>8.1434081046013462E-2</v>
      </c>
      <c r="W774" s="369">
        <v>0.7253945456739479</v>
      </c>
      <c r="X774" s="369">
        <v>0.12135581401255902</v>
      </c>
      <c r="Y774" s="369">
        <v>0.82284123954936705</v>
      </c>
      <c r="Z774" s="369">
        <v>0.15867631085520717</v>
      </c>
      <c r="AA774" s="369">
        <v>0.85359485851058847</v>
      </c>
      <c r="AB774" s="369">
        <v>7.4304277255012249E-2</v>
      </c>
      <c r="AC774" s="373">
        <v>-0.41488454685910303</v>
      </c>
      <c r="AD774" s="555">
        <v>0</v>
      </c>
      <c r="AE774" s="370" t="s">
        <v>1861</v>
      </c>
      <c r="AF774" s="370" t="s">
        <v>1795</v>
      </c>
      <c r="AG774" s="374" t="s">
        <v>1445</v>
      </c>
      <c r="AH774" s="374" t="s">
        <v>1802</v>
      </c>
      <c r="AI774" s="374">
        <v>5000</v>
      </c>
      <c r="AJ774" s="374">
        <v>1000</v>
      </c>
      <c r="AK774" s="374">
        <v>5000</v>
      </c>
      <c r="AL774" s="691">
        <v>2</v>
      </c>
      <c r="AM774" s="691">
        <v>20</v>
      </c>
      <c r="AN774" s="369" t="s">
        <v>1803</v>
      </c>
      <c r="AO774" s="367" t="s">
        <v>1324</v>
      </c>
      <c r="AP774" s="370" t="s">
        <v>1818</v>
      </c>
      <c r="AQ774" s="376" t="s">
        <v>668</v>
      </c>
      <c r="AR774" s="369">
        <v>6.6666666666666697E-3</v>
      </c>
      <c r="AS774" s="369">
        <v>6.6666666666666697E-3</v>
      </c>
      <c r="AT774" s="369" t="s">
        <v>1421</v>
      </c>
      <c r="AW774"/>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c r="BX774"/>
      <c r="BZ774"/>
    </row>
    <row r="775" spans="2:78" ht="18.75">
      <c r="B775" s="363" t="s">
        <v>815</v>
      </c>
      <c r="C775" s="364">
        <v>32158410000151</v>
      </c>
      <c r="D775" s="365" t="s">
        <v>11</v>
      </c>
      <c r="E775" s="365" t="s">
        <v>620</v>
      </c>
      <c r="F775" s="365" t="s">
        <v>672</v>
      </c>
      <c r="G775" s="366" t="s">
        <v>738</v>
      </c>
      <c r="H775" s="366" t="s">
        <v>34</v>
      </c>
      <c r="I775" s="366" t="s">
        <v>1304</v>
      </c>
      <c r="J775" s="366" t="s">
        <v>608</v>
      </c>
      <c r="K775" s="367" t="s">
        <v>48</v>
      </c>
      <c r="L775" s="368" t="s">
        <v>1421</v>
      </c>
      <c r="M775" s="368" t="s">
        <v>1418</v>
      </c>
      <c r="N775" s="367">
        <v>484040</v>
      </c>
      <c r="O775" s="367" t="s">
        <v>1321</v>
      </c>
      <c r="P775" s="371">
        <v>43464</v>
      </c>
      <c r="Q775" s="372">
        <v>33.622857609999997</v>
      </c>
      <c r="R775" s="372">
        <v>34.054535297420621</v>
      </c>
      <c r="S775" s="367">
        <v>0</v>
      </c>
      <c r="T775" s="369">
        <v>9.4466866254158566E-2</v>
      </c>
      <c r="U775" s="369">
        <v>0.99441047245141378</v>
      </c>
      <c r="V775" s="369">
        <v>0.11142538428428717</v>
      </c>
      <c r="W775" s="369">
        <v>0.99254961769354155</v>
      </c>
      <c r="X775" s="369">
        <v>0.14724052363806472</v>
      </c>
      <c r="Y775" s="369">
        <v>0.99834998403706277</v>
      </c>
      <c r="Z775" s="369">
        <v>0.1772457941635488</v>
      </c>
      <c r="AA775" s="369">
        <v>0.9534888842272724</v>
      </c>
      <c r="AB775" s="369">
        <v>1.7583401421345272E-3</v>
      </c>
      <c r="AC775" s="373">
        <v>-0.4756719933322327</v>
      </c>
      <c r="AD775" s="555">
        <v>32312120000110</v>
      </c>
      <c r="AE775" s="370" t="s">
        <v>1805</v>
      </c>
      <c r="AF775" s="370" t="s">
        <v>1841</v>
      </c>
      <c r="AG775" s="374" t="s">
        <v>719</v>
      </c>
      <c r="AH775" s="374" t="s">
        <v>1802</v>
      </c>
      <c r="AI775" s="374">
        <v>30</v>
      </c>
      <c r="AJ775" s="374">
        <v>30</v>
      </c>
      <c r="AK775" s="374">
        <v>30</v>
      </c>
      <c r="AL775" s="691">
        <v>0.25</v>
      </c>
      <c r="AM775" s="691">
        <v>0</v>
      </c>
      <c r="AN775" s="369" t="s">
        <v>1803</v>
      </c>
      <c r="AO775" s="367" t="s">
        <v>1324</v>
      </c>
      <c r="AP775" s="370" t="s">
        <v>1804</v>
      </c>
      <c r="AQ775" s="376" t="s">
        <v>669</v>
      </c>
      <c r="AR775" s="369">
        <v>6.6666666666666697E-4</v>
      </c>
      <c r="AS775" s="369">
        <v>6.6666666666666697E-4</v>
      </c>
      <c r="AT775" s="369" t="s">
        <v>1421</v>
      </c>
      <c r="AW775"/>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c r="BX775"/>
      <c r="BZ775"/>
    </row>
    <row r="776" spans="2:78" ht="18.75">
      <c r="B776" s="363" t="s">
        <v>1668</v>
      </c>
      <c r="C776" s="364">
        <v>31006892000161</v>
      </c>
      <c r="D776" s="365" t="s">
        <v>14</v>
      </c>
      <c r="E776" s="365" t="s">
        <v>614</v>
      </c>
      <c r="F776" s="365" t="s">
        <v>1421</v>
      </c>
      <c r="G776" s="366" t="s">
        <v>1421</v>
      </c>
      <c r="H776" s="366" t="s">
        <v>1338</v>
      </c>
      <c r="I776" s="366" t="s">
        <v>34</v>
      </c>
      <c r="J776" s="366" t="s">
        <v>608</v>
      </c>
      <c r="K776" s="367" t="s">
        <v>48</v>
      </c>
      <c r="L776" s="368" t="s">
        <v>1421</v>
      </c>
      <c r="M776" s="368" t="s">
        <v>1421</v>
      </c>
      <c r="N776" s="367">
        <v>484113</v>
      </c>
      <c r="O776" s="367" t="s">
        <v>1321</v>
      </c>
      <c r="P776" s="371">
        <v>43457</v>
      </c>
      <c r="Q776" s="372">
        <v>23.647801170000001</v>
      </c>
      <c r="R776" s="372">
        <v>42.72606149988097</v>
      </c>
      <c r="S776" s="367">
        <v>2</v>
      </c>
      <c r="T776" s="369">
        <v>1.7430652470367125E-2</v>
      </c>
      <c r="U776" s="369">
        <v>0.18348468670020207</v>
      </c>
      <c r="V776" s="369">
        <v>-9.9386959426286947E-2</v>
      </c>
      <c r="W776" s="369">
        <v>-0.88531432236842134</v>
      </c>
      <c r="X776" s="369">
        <v>-8.1510930884975963E-3</v>
      </c>
      <c r="Y776" s="369">
        <v>-5.5267690264329095E-2</v>
      </c>
      <c r="Z776" s="369">
        <v>0.1440368499186897</v>
      </c>
      <c r="AA776" s="369">
        <v>0.77484228026227808</v>
      </c>
      <c r="AB776" s="369">
        <v>0.23341619449767298</v>
      </c>
      <c r="AC776" s="373">
        <v>-0.90674401288403039</v>
      </c>
      <c r="AD776" s="555">
        <v>32072964000131</v>
      </c>
      <c r="AE776" s="370" t="s">
        <v>1889</v>
      </c>
      <c r="AF776" s="370" t="s">
        <v>1890</v>
      </c>
      <c r="AG776" s="374" t="s">
        <v>1448</v>
      </c>
      <c r="AH776" s="374" t="s">
        <v>1802</v>
      </c>
      <c r="AI776" s="374">
        <v>20000</v>
      </c>
      <c r="AJ776" s="374">
        <v>1000</v>
      </c>
      <c r="AK776" s="374">
        <v>20000</v>
      </c>
      <c r="AL776" s="691">
        <v>2.5</v>
      </c>
      <c r="AM776" s="691">
        <v>0</v>
      </c>
      <c r="AN776" s="369" t="s">
        <v>1803</v>
      </c>
      <c r="AO776" s="367" t="s">
        <v>1324</v>
      </c>
      <c r="AP776" s="370" t="s">
        <v>1818</v>
      </c>
      <c r="AQ776" s="376" t="s">
        <v>1798</v>
      </c>
      <c r="AR776" s="369">
        <v>0</v>
      </c>
      <c r="AS776" s="369">
        <v>0</v>
      </c>
      <c r="AT776" s="369" t="s">
        <v>1421</v>
      </c>
      <c r="AW776"/>
      <c r="AX776" s="198"/>
      <c r="AY776" s="184"/>
      <c r="AZ776" s="184"/>
      <c r="BA776" s="184"/>
      <c r="BB776" s="186"/>
      <c r="BC776" s="184"/>
      <c r="BD776" s="184"/>
      <c r="BE776" s="184"/>
      <c r="BF776" s="184"/>
      <c r="BG776" s="186"/>
      <c r="BH776" s="186"/>
      <c r="BI776" s="199"/>
      <c r="BJ776" s="199"/>
      <c r="BK776" s="199"/>
      <c r="BL776" s="186"/>
      <c r="BM776" s="186"/>
      <c r="BN776" s="186"/>
      <c r="BO776" s="186"/>
      <c r="BP776" s="186"/>
      <c r="BQ776" s="186"/>
      <c r="BR776" s="186"/>
      <c r="BS776" s="186"/>
      <c r="BT776" s="187"/>
      <c r="BU776" s="188"/>
      <c r="BV776" s="189"/>
      <c r="BW776" s="185"/>
      <c r="BX776"/>
      <c r="BZ776"/>
    </row>
    <row r="777" spans="2:78" ht="18.75">
      <c r="B777" s="363" t="s">
        <v>1526</v>
      </c>
      <c r="C777" s="364">
        <v>31848081000108</v>
      </c>
      <c r="D777" s="365" t="s">
        <v>14</v>
      </c>
      <c r="E777" s="365" t="s">
        <v>607</v>
      </c>
      <c r="F777" s="365" t="s">
        <v>1421</v>
      </c>
      <c r="G777" s="366" t="s">
        <v>1421</v>
      </c>
      <c r="H777" s="366" t="s">
        <v>34</v>
      </c>
      <c r="I777" s="366" t="s">
        <v>34</v>
      </c>
      <c r="J777" s="366" t="s">
        <v>608</v>
      </c>
      <c r="K777" s="367" t="s">
        <v>48</v>
      </c>
      <c r="L777" s="368" t="s">
        <v>1421</v>
      </c>
      <c r="M777" s="368" t="s">
        <v>1421</v>
      </c>
      <c r="N777" s="367">
        <v>484156</v>
      </c>
      <c r="O777" s="367" t="s">
        <v>1324</v>
      </c>
      <c r="P777" s="371">
        <v>43383</v>
      </c>
      <c r="Q777" s="372">
        <v>0</v>
      </c>
      <c r="R777" s="372">
        <v>4.9240143634234306</v>
      </c>
      <c r="S777" s="367">
        <v>3</v>
      </c>
      <c r="T777" s="369">
        <v>-4.1507779296540703E-2</v>
      </c>
      <c r="U777" s="369">
        <v>-0.436933837835073</v>
      </c>
      <c r="V777" s="369">
        <v>-9.8693230738641669E-2</v>
      </c>
      <c r="W777" s="369">
        <v>-0.87913475971195709</v>
      </c>
      <c r="X777" s="369">
        <v>0.1740360972665338</v>
      </c>
      <c r="Y777" s="369">
        <v>1.1800347528986852</v>
      </c>
      <c r="Z777" s="369">
        <v>4.5229698272824859E-2</v>
      </c>
      <c r="AA777" s="369">
        <v>0.24331192028341497</v>
      </c>
      <c r="AB777" s="369">
        <v>0.17902927108213224</v>
      </c>
      <c r="AC777" s="373">
        <v>-1.1783269121758051</v>
      </c>
      <c r="AD777" s="555">
        <v>0</v>
      </c>
      <c r="AE777" s="370" t="s">
        <v>2053</v>
      </c>
      <c r="AF777" s="370" t="s">
        <v>1939</v>
      </c>
      <c r="AG777" s="374" t="s">
        <v>761</v>
      </c>
      <c r="AH777" s="374" t="s">
        <v>1802</v>
      </c>
      <c r="AI777" s="374">
        <v>100</v>
      </c>
      <c r="AJ777" s="374">
        <v>100</v>
      </c>
      <c r="AK777" s="374">
        <v>100</v>
      </c>
      <c r="AL777" s="691">
        <v>2</v>
      </c>
      <c r="AM777" s="691">
        <v>20</v>
      </c>
      <c r="AN777" s="369" t="s">
        <v>666</v>
      </c>
      <c r="AO777" s="367" t="s">
        <v>1324</v>
      </c>
      <c r="AP777" s="370" t="s">
        <v>1799</v>
      </c>
      <c r="AQ777" s="376" t="s">
        <v>659</v>
      </c>
      <c r="AR777" s="369">
        <v>5.3333333333333297E-3</v>
      </c>
      <c r="AS777" s="369">
        <v>5.3333333333333297E-3</v>
      </c>
      <c r="AT777" s="369" t="s">
        <v>1421</v>
      </c>
      <c r="AW777" s="198"/>
      <c r="AX777" s="198"/>
      <c r="AY777" s="184"/>
      <c r="AZ777" s="184"/>
      <c r="BA777" s="184"/>
      <c r="BB777" s="186"/>
      <c r="BC777" s="184"/>
      <c r="BD777" s="184"/>
      <c r="BE777" s="184"/>
      <c r="BF777" s="184"/>
      <c r="BG777" s="186"/>
      <c r="BH777" s="186"/>
      <c r="BI777" s="199"/>
      <c r="BJ777" s="199"/>
      <c r="BK777" s="199"/>
      <c r="BL777" s="218"/>
      <c r="BM777" s="186"/>
      <c r="BN777" s="186"/>
      <c r="BO777" s="186"/>
      <c r="BP777" s="186"/>
      <c r="BQ777" s="186"/>
      <c r="BR777" s="186"/>
      <c r="BS777" s="186"/>
      <c r="BT777" s="187"/>
      <c r="BU777" s="188"/>
      <c r="BV777" s="189"/>
      <c r="BW777" s="185"/>
      <c r="BX777"/>
      <c r="BZ777"/>
    </row>
    <row r="778" spans="2:78" ht="18.75">
      <c r="B778" s="363" t="s">
        <v>1515</v>
      </c>
      <c r="C778" s="364">
        <v>31594616000161</v>
      </c>
      <c r="D778" s="365" t="s">
        <v>14</v>
      </c>
      <c r="E778" s="365" t="s">
        <v>614</v>
      </c>
      <c r="F778" s="365" t="s">
        <v>689</v>
      </c>
      <c r="G778" s="366" t="s">
        <v>1421</v>
      </c>
      <c r="H778" s="366" t="s">
        <v>865</v>
      </c>
      <c r="I778" s="366" t="s">
        <v>34</v>
      </c>
      <c r="J778" s="366" t="s">
        <v>608</v>
      </c>
      <c r="K778" s="367" t="s">
        <v>48</v>
      </c>
      <c r="L778" s="368" t="s">
        <v>1421</v>
      </c>
      <c r="M778" s="368" t="s">
        <v>1421</v>
      </c>
      <c r="N778" s="367">
        <v>484350</v>
      </c>
      <c r="O778" s="367" t="s">
        <v>1321</v>
      </c>
      <c r="P778" s="371">
        <v>43464</v>
      </c>
      <c r="Q778" s="372">
        <v>385.22780528999999</v>
      </c>
      <c r="R778" s="372">
        <v>294.078215724762</v>
      </c>
      <c r="S778" s="367">
        <v>2</v>
      </c>
      <c r="T778" s="369">
        <v>0.15399865872698704</v>
      </c>
      <c r="U778" s="369">
        <v>1.6210750398936395</v>
      </c>
      <c r="V778" s="369">
        <v>0.15584559741219084</v>
      </c>
      <c r="W778" s="369">
        <v>1.3882338313147258</v>
      </c>
      <c r="X778" s="369">
        <v>0.45080842743891725</v>
      </c>
      <c r="Y778" s="369">
        <v>3.0566624949238186</v>
      </c>
      <c r="Z778" s="369">
        <v>0.63077276578654295</v>
      </c>
      <c r="AA778" s="369">
        <v>3.393224778556966</v>
      </c>
      <c r="AB778" s="369">
        <v>0.16744176571504862</v>
      </c>
      <c r="AC778" s="373">
        <v>0.26029240543072835</v>
      </c>
      <c r="AD778" s="555">
        <v>32071783000190</v>
      </c>
      <c r="AE778" s="370" t="s">
        <v>1958</v>
      </c>
      <c r="AF778" s="370" t="s">
        <v>1801</v>
      </c>
      <c r="AG778" s="374" t="s">
        <v>59</v>
      </c>
      <c r="AH778" s="374" t="s">
        <v>1796</v>
      </c>
      <c r="AI778" s="374">
        <v>100000</v>
      </c>
      <c r="AJ778" s="374">
        <v>50000</v>
      </c>
      <c r="AK778" s="374">
        <v>50000</v>
      </c>
      <c r="AL778" s="691">
        <v>1.9</v>
      </c>
      <c r="AM778" s="691">
        <v>20</v>
      </c>
      <c r="AN778" s="369" t="s">
        <v>1807</v>
      </c>
      <c r="AO778" s="367" t="s">
        <v>1324</v>
      </c>
      <c r="AP778" s="370" t="s">
        <v>1799</v>
      </c>
      <c r="AQ778" s="376" t="s">
        <v>1798</v>
      </c>
      <c r="AR778" s="369">
        <v>0</v>
      </c>
      <c r="AS778" s="369">
        <v>0</v>
      </c>
      <c r="AT778" s="369" t="s">
        <v>1421</v>
      </c>
      <c r="AW778"/>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c r="BX778"/>
      <c r="BZ778"/>
    </row>
    <row r="779" spans="2:78" ht="18.75">
      <c r="B779" s="363" t="s">
        <v>899</v>
      </c>
      <c r="C779" s="364">
        <v>26605199000175</v>
      </c>
      <c r="D779" s="365" t="s">
        <v>11</v>
      </c>
      <c r="E779" s="365" t="s">
        <v>620</v>
      </c>
      <c r="F779" s="365" t="s">
        <v>663</v>
      </c>
      <c r="G779" s="366" t="s">
        <v>738</v>
      </c>
      <c r="H779" s="366" t="s">
        <v>34</v>
      </c>
      <c r="I779" s="366" t="s">
        <v>1421</v>
      </c>
      <c r="J779" s="366" t="s">
        <v>1421</v>
      </c>
      <c r="K779" s="367" t="s">
        <v>48</v>
      </c>
      <c r="L779" s="368" t="s">
        <v>1421</v>
      </c>
      <c r="M779" s="368" t="s">
        <v>34</v>
      </c>
      <c r="N779" s="367">
        <v>484504</v>
      </c>
      <c r="O779" s="367" t="s">
        <v>1321</v>
      </c>
      <c r="P779" s="371">
        <v>43425</v>
      </c>
      <c r="Q779" s="372">
        <v>68.796653280000001</v>
      </c>
      <c r="R779" s="372">
        <v>66.659722280753954</v>
      </c>
      <c r="S779" s="367">
        <v>1</v>
      </c>
      <c r="T779" s="369">
        <v>6.9448529817855098E-2</v>
      </c>
      <c r="U779" s="369">
        <v>0.73105362849049993</v>
      </c>
      <c r="V779" s="369">
        <v>9.5205484585491496E-2</v>
      </c>
      <c r="W779" s="369">
        <v>0.84806678419491421</v>
      </c>
      <c r="X779" s="369">
        <v>0.18849717019081336</v>
      </c>
      <c r="Y779" s="369">
        <v>1.2780866449077202</v>
      </c>
      <c r="Z779" s="369">
        <v>0.25692955009579288</v>
      </c>
      <c r="AA779" s="369">
        <v>1.3821454619103932</v>
      </c>
      <c r="AB779" s="369">
        <v>5.7509038578058141E-2</v>
      </c>
      <c r="AC779" s="373">
        <v>-0.29658455924297955</v>
      </c>
      <c r="AD779" s="555">
        <v>27923072000167</v>
      </c>
      <c r="AE779" s="370" t="s">
        <v>1924</v>
      </c>
      <c r="AF779" s="370" t="s">
        <v>1795</v>
      </c>
      <c r="AG779" s="374" t="s">
        <v>1445</v>
      </c>
      <c r="AH779" s="374" t="s">
        <v>1802</v>
      </c>
      <c r="AI779" s="374">
        <v>1000</v>
      </c>
      <c r="AJ779" s="374">
        <v>1000</v>
      </c>
      <c r="AK779" s="374">
        <v>1000</v>
      </c>
      <c r="AL779" s="691">
        <v>1.25</v>
      </c>
      <c r="AM779" s="691">
        <v>0</v>
      </c>
      <c r="AN779" s="369" t="s">
        <v>1817</v>
      </c>
      <c r="AO779" s="367" t="s">
        <v>1324</v>
      </c>
      <c r="AP779" s="370" t="s">
        <v>1804</v>
      </c>
      <c r="AQ779" s="376" t="s">
        <v>11</v>
      </c>
      <c r="AR779" s="369">
        <v>2.0999999999999999E-3</v>
      </c>
      <c r="AS779" s="369">
        <v>2.0999999999999999E-3</v>
      </c>
      <c r="AT779" s="369" t="s">
        <v>1421</v>
      </c>
      <c r="AW779"/>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c r="BX779"/>
      <c r="BZ779"/>
    </row>
    <row r="780" spans="2:78" ht="18.75">
      <c r="B780" s="363" t="s">
        <v>1253</v>
      </c>
      <c r="C780" s="364">
        <v>31132367000192</v>
      </c>
      <c r="D780" s="365" t="s">
        <v>14</v>
      </c>
      <c r="E780" s="365" t="s">
        <v>607</v>
      </c>
      <c r="F780" s="365" t="s">
        <v>1421</v>
      </c>
      <c r="G780" s="366" t="s">
        <v>1421</v>
      </c>
      <c r="H780" s="366" t="s">
        <v>34</v>
      </c>
      <c r="I780" s="366" t="s">
        <v>34</v>
      </c>
      <c r="J780" s="366" t="s">
        <v>608</v>
      </c>
      <c r="K780" s="367" t="s">
        <v>48</v>
      </c>
      <c r="L780" s="368" t="s">
        <v>1421</v>
      </c>
      <c r="M780" s="368" t="s">
        <v>1418</v>
      </c>
      <c r="N780" s="367">
        <v>484687</v>
      </c>
      <c r="O780" s="367" t="s">
        <v>1321</v>
      </c>
      <c r="P780" s="371">
        <v>43476</v>
      </c>
      <c r="Q780" s="372">
        <v>29.47043742</v>
      </c>
      <c r="R780" s="372">
        <v>28.407836490158715</v>
      </c>
      <c r="S780" s="367">
        <v>2</v>
      </c>
      <c r="T780" s="369">
        <v>4.0878739935168884E-2</v>
      </c>
      <c r="U780" s="369">
        <v>0.4303122216712707</v>
      </c>
      <c r="V780" s="369">
        <v>-6.3534821931053198E-2</v>
      </c>
      <c r="W780" s="369">
        <v>-0.56595239606265202</v>
      </c>
      <c r="X780" s="369">
        <v>7.2117955666482159E-2</v>
      </c>
      <c r="Y780" s="369">
        <v>0.48898875193761426</v>
      </c>
      <c r="Z780" s="369">
        <v>0.2297172566384944</v>
      </c>
      <c r="AA780" s="369">
        <v>1.2357576762463618</v>
      </c>
      <c r="AB780" s="369">
        <v>0.29521455205489533</v>
      </c>
      <c r="AC780" s="373">
        <v>-0.59548758064953411</v>
      </c>
      <c r="AD780" s="555">
        <v>0</v>
      </c>
      <c r="AE780" s="370" t="s">
        <v>1962</v>
      </c>
      <c r="AF780" s="370" t="s">
        <v>1795</v>
      </c>
      <c r="AG780" s="374" t="s">
        <v>1445</v>
      </c>
      <c r="AH780" s="374" t="s">
        <v>1802</v>
      </c>
      <c r="AI780" s="374">
        <v>500</v>
      </c>
      <c r="AJ780" s="374">
        <v>100</v>
      </c>
      <c r="AK780" s="374">
        <v>100</v>
      </c>
      <c r="AL780" s="691">
        <v>2.5</v>
      </c>
      <c r="AM780" s="691">
        <v>20</v>
      </c>
      <c r="AN780" s="369" t="s">
        <v>1817</v>
      </c>
      <c r="AO780" s="367" t="s">
        <v>1324</v>
      </c>
      <c r="AP780" s="370" t="s">
        <v>1799</v>
      </c>
      <c r="AQ780" s="376" t="s">
        <v>659</v>
      </c>
      <c r="AR780" s="369">
        <v>3.3333333333333301E-3</v>
      </c>
      <c r="AS780" s="369">
        <v>3.3333333333333301E-3</v>
      </c>
      <c r="AT780" s="369" t="s">
        <v>1421</v>
      </c>
      <c r="AW780"/>
      <c r="AX780" s="198"/>
      <c r="AY780" s="184"/>
      <c r="AZ780" s="184"/>
      <c r="BA780" s="184"/>
      <c r="BB780" s="186"/>
      <c r="BC780" s="184"/>
      <c r="BD780" s="184"/>
      <c r="BE780" s="184"/>
      <c r="BF780" s="184"/>
      <c r="BG780" s="186"/>
      <c r="BH780" s="186"/>
      <c r="BI780" s="199"/>
      <c r="BJ780" s="199"/>
      <c r="BK780" s="199"/>
      <c r="BL780" s="186"/>
      <c r="BM780" s="186"/>
      <c r="BN780" s="186"/>
      <c r="BO780" s="186"/>
      <c r="BP780" s="186"/>
      <c r="BQ780" s="186"/>
      <c r="BR780" s="186"/>
      <c r="BS780" s="186"/>
      <c r="BT780" s="187"/>
      <c r="BU780" s="188"/>
      <c r="BV780" s="189"/>
      <c r="BW780" s="185"/>
      <c r="BX780"/>
      <c r="BZ780"/>
    </row>
    <row r="781" spans="2:78" ht="18.75">
      <c r="B781" s="363" t="s">
        <v>1663</v>
      </c>
      <c r="C781" s="364">
        <v>31659879000101</v>
      </c>
      <c r="D781" s="365" t="s">
        <v>14</v>
      </c>
      <c r="E781" s="365" t="s">
        <v>607</v>
      </c>
      <c r="F781" s="365" t="s">
        <v>1421</v>
      </c>
      <c r="G781" s="366" t="s">
        <v>1421</v>
      </c>
      <c r="H781" s="366" t="s">
        <v>34</v>
      </c>
      <c r="I781" s="366" t="s">
        <v>34</v>
      </c>
      <c r="J781" s="366" t="s">
        <v>611</v>
      </c>
      <c r="K781" s="367" t="s">
        <v>48</v>
      </c>
      <c r="L781" s="368" t="s">
        <v>1421</v>
      </c>
      <c r="M781" s="368" t="s">
        <v>1421</v>
      </c>
      <c r="N781" s="367">
        <v>484717</v>
      </c>
      <c r="O781" s="367" t="s">
        <v>1321</v>
      </c>
      <c r="P781" s="371">
        <v>43454</v>
      </c>
      <c r="Q781" s="372">
        <v>12.082892660000001</v>
      </c>
      <c r="R781" s="372">
        <v>24.01664157714287</v>
      </c>
      <c r="S781" s="367">
        <v>4</v>
      </c>
      <c r="T781" s="369">
        <v>-0.13110554457198575</v>
      </c>
      <c r="U781" s="369">
        <v>-1.3800894608705097</v>
      </c>
      <c r="V781" s="369">
        <v>-0.11181294410115739</v>
      </c>
      <c r="W781" s="369">
        <v>-0.99600190417690226</v>
      </c>
      <c r="X781" s="369">
        <v>9.0453608437053301E-2</v>
      </c>
      <c r="Y781" s="369">
        <v>0.61331185401925137</v>
      </c>
      <c r="Z781" s="369">
        <v>-1.0252594439262075E-2</v>
      </c>
      <c r="AA781" s="369">
        <v>-5.5153550347752885E-2</v>
      </c>
      <c r="AB781" s="369">
        <v>0.18346546343269576</v>
      </c>
      <c r="AC781" s="373">
        <v>-1.2213455184060378</v>
      </c>
      <c r="AD781" s="555">
        <v>32102192000133</v>
      </c>
      <c r="AE781" s="370" t="s">
        <v>1889</v>
      </c>
      <c r="AF781" s="370" t="s">
        <v>1890</v>
      </c>
      <c r="AG781" s="374" t="s">
        <v>1448</v>
      </c>
      <c r="AH781" s="374" t="s">
        <v>1796</v>
      </c>
      <c r="AI781" s="374">
        <v>1000</v>
      </c>
      <c r="AJ781" s="374">
        <v>1000</v>
      </c>
      <c r="AK781" s="374">
        <v>1000</v>
      </c>
      <c r="AL781" s="691">
        <v>2</v>
      </c>
      <c r="AM781" s="691">
        <v>0</v>
      </c>
      <c r="AN781" s="369" t="s">
        <v>666</v>
      </c>
      <c r="AO781" s="367" t="s">
        <v>1324</v>
      </c>
      <c r="AP781" s="370" t="s">
        <v>1799</v>
      </c>
      <c r="AQ781" s="376" t="s">
        <v>1798</v>
      </c>
      <c r="AR781" s="369">
        <v>0</v>
      </c>
      <c r="AS781" s="369">
        <v>0</v>
      </c>
      <c r="AT781" s="369" t="s">
        <v>1421</v>
      </c>
      <c r="AW781" s="198"/>
      <c r="AX781" s="198"/>
      <c r="AY781" s="184"/>
      <c r="AZ781" s="184"/>
      <c r="BA781" s="184"/>
      <c r="BB781" s="186"/>
      <c r="BC781" s="184"/>
      <c r="BD781" s="184"/>
      <c r="BE781" s="184"/>
      <c r="BF781" s="184"/>
      <c r="BG781" s="186"/>
      <c r="BH781" s="186"/>
      <c r="BI781" s="199"/>
      <c r="BJ781" s="199"/>
      <c r="BK781" s="199"/>
      <c r="BL781" s="218"/>
      <c r="BM781" s="186"/>
      <c r="BN781" s="186"/>
      <c r="BO781" s="186"/>
      <c r="BP781" s="186"/>
      <c r="BQ781" s="186"/>
      <c r="BR781" s="186"/>
      <c r="BS781" s="186"/>
      <c r="BT781" s="187"/>
      <c r="BU781" s="188"/>
      <c r="BV781" s="189"/>
      <c r="BW781" s="185"/>
      <c r="BX781"/>
      <c r="BZ781"/>
    </row>
    <row r="782" spans="2:78" ht="18.75">
      <c r="B782" s="363" t="s">
        <v>1661</v>
      </c>
      <c r="C782" s="364">
        <v>31006657000190</v>
      </c>
      <c r="D782" s="365" t="s">
        <v>13</v>
      </c>
      <c r="E782" s="365" t="s">
        <v>615</v>
      </c>
      <c r="F782" s="365" t="s">
        <v>619</v>
      </c>
      <c r="G782" s="366" t="s">
        <v>34</v>
      </c>
      <c r="H782" s="366" t="s">
        <v>1338</v>
      </c>
      <c r="I782" s="366" t="s">
        <v>34</v>
      </c>
      <c r="J782" s="366" t="s">
        <v>700</v>
      </c>
      <c r="K782" s="367" t="s">
        <v>48</v>
      </c>
      <c r="L782" s="368" t="s">
        <v>1421</v>
      </c>
      <c r="M782" s="368" t="s">
        <v>1421</v>
      </c>
      <c r="N782" s="367">
        <v>484751</v>
      </c>
      <c r="O782" s="367" t="s">
        <v>1321</v>
      </c>
      <c r="P782" s="371">
        <v>43475</v>
      </c>
      <c r="Q782" s="372">
        <v>21.653184660000001</v>
      </c>
      <c r="R782" s="372">
        <v>27.122977392063497</v>
      </c>
      <c r="S782" s="367">
        <v>3</v>
      </c>
      <c r="T782" s="369">
        <v>0.31977015723980551</v>
      </c>
      <c r="U782" s="369">
        <v>3.3660775015144506</v>
      </c>
      <c r="V782" s="369">
        <v>0.3336941523791086</v>
      </c>
      <c r="W782" s="369">
        <v>2.9724645375727055</v>
      </c>
      <c r="X782" s="369">
        <v>0.64463266512329032</v>
      </c>
      <c r="Y782" s="369">
        <v>4.3708688004776306</v>
      </c>
      <c r="Z782" s="369">
        <v>0.13741060011252082</v>
      </c>
      <c r="AA782" s="369">
        <v>0.73919655132348405</v>
      </c>
      <c r="AB782" s="369">
        <v>0.2505408183711253</v>
      </c>
      <c r="AC782" s="373">
        <v>0.88381756064374772</v>
      </c>
      <c r="AD782" s="555">
        <v>19628666000117</v>
      </c>
      <c r="AE782" s="370" t="s">
        <v>1889</v>
      </c>
      <c r="AF782" s="370" t="s">
        <v>1890</v>
      </c>
      <c r="AG782" s="374" t="s">
        <v>1448</v>
      </c>
      <c r="AH782" s="374" t="s">
        <v>1802</v>
      </c>
      <c r="AI782" s="374">
        <v>10000</v>
      </c>
      <c r="AJ782" s="374">
        <v>5000</v>
      </c>
      <c r="AK782" s="374">
        <v>5000</v>
      </c>
      <c r="AL782" s="691">
        <v>2.5</v>
      </c>
      <c r="AM782" s="691">
        <v>0</v>
      </c>
      <c r="AN782" s="369" t="s">
        <v>1803</v>
      </c>
      <c r="AO782" s="367" t="s">
        <v>1324</v>
      </c>
      <c r="AP782" s="370" t="s">
        <v>1818</v>
      </c>
      <c r="AQ782" s="376" t="s">
        <v>1798</v>
      </c>
      <c r="AR782" s="369">
        <v>0</v>
      </c>
      <c r="AS782" s="369">
        <v>0</v>
      </c>
      <c r="AT782" s="369" t="s">
        <v>1421</v>
      </c>
      <c r="AW78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c r="BX782"/>
      <c r="BZ782"/>
    </row>
    <row r="783" spans="2:78" ht="18.75">
      <c r="B783" s="363" t="s">
        <v>223</v>
      </c>
      <c r="C783" s="364">
        <v>29720571000182</v>
      </c>
      <c r="D783" s="365" t="s">
        <v>14</v>
      </c>
      <c r="E783" s="365" t="s">
        <v>15</v>
      </c>
      <c r="F783" s="365" t="s">
        <v>16</v>
      </c>
      <c r="G783" s="366" t="s">
        <v>1421</v>
      </c>
      <c r="H783" s="366" t="s">
        <v>34</v>
      </c>
      <c r="I783" s="366" t="s">
        <v>34</v>
      </c>
      <c r="J783" s="366" t="s">
        <v>690</v>
      </c>
      <c r="K783" s="367" t="s">
        <v>48</v>
      </c>
      <c r="L783" s="368" t="s">
        <v>1421</v>
      </c>
      <c r="M783" s="368" t="s">
        <v>1418</v>
      </c>
      <c r="N783" s="367">
        <v>484768</v>
      </c>
      <c r="O783" s="367" t="s">
        <v>1321</v>
      </c>
      <c r="P783" s="371">
        <v>43187</v>
      </c>
      <c r="Q783" s="372">
        <v>233.68875482000001</v>
      </c>
      <c r="R783" s="372">
        <v>195.97874170387749</v>
      </c>
      <c r="S783" s="367">
        <v>1</v>
      </c>
      <c r="T783" s="369">
        <v>0.14878623000118929</v>
      </c>
      <c r="U783" s="369">
        <v>1.5662061327585763</v>
      </c>
      <c r="V783" s="369">
        <v>0.19098407245379478</v>
      </c>
      <c r="W783" s="369">
        <v>1.7012386299330982</v>
      </c>
      <c r="X783" s="369">
        <v>0.39444828246922103</v>
      </c>
      <c r="Y783" s="369">
        <v>2.6745180387608243</v>
      </c>
      <c r="Z783" s="369">
        <v>0.57562061516463991</v>
      </c>
      <c r="AA783" s="369">
        <v>3.0965352982373959</v>
      </c>
      <c r="AB783" s="369">
        <v>1.0465440680959623E-2</v>
      </c>
      <c r="AC783" s="373">
        <v>7.5221194605179305</v>
      </c>
      <c r="AD783" s="555">
        <v>0</v>
      </c>
      <c r="AE783" s="370" t="s">
        <v>2054</v>
      </c>
      <c r="AF783" s="370" t="s">
        <v>2017</v>
      </c>
      <c r="AG783" s="374" t="s">
        <v>973</v>
      </c>
      <c r="AH783" s="374" t="s">
        <v>1877</v>
      </c>
      <c r="AI783" s="374">
        <v>10000</v>
      </c>
      <c r="AJ783" s="374">
        <v>1000</v>
      </c>
      <c r="AK783" s="374">
        <v>10000</v>
      </c>
      <c r="AL783" s="691">
        <v>1.6</v>
      </c>
      <c r="AM783" s="691">
        <v>20</v>
      </c>
      <c r="AN783" s="369" t="s">
        <v>1807</v>
      </c>
      <c r="AO783" s="367" t="s">
        <v>1324</v>
      </c>
      <c r="AP783" s="370" t="s">
        <v>1818</v>
      </c>
      <c r="AQ783" s="376" t="s">
        <v>1933</v>
      </c>
      <c r="AR783" s="369">
        <v>3.2000000000000002E-3</v>
      </c>
      <c r="AS783" s="369">
        <v>3.2000000000000002E-3</v>
      </c>
      <c r="AT783" s="369" t="s">
        <v>1421</v>
      </c>
      <c r="AW783"/>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c r="BX783"/>
      <c r="BZ783"/>
    </row>
    <row r="784" spans="2:78" ht="18.75">
      <c r="B784" s="363" t="s">
        <v>403</v>
      </c>
      <c r="C784" s="364">
        <v>32041875000128</v>
      </c>
      <c r="D784" s="365" t="s">
        <v>14</v>
      </c>
      <c r="E784" s="365" t="s">
        <v>614</v>
      </c>
      <c r="F784" s="365" t="s">
        <v>1421</v>
      </c>
      <c r="G784" s="366" t="s">
        <v>1421</v>
      </c>
      <c r="H784" s="366" t="s">
        <v>1338</v>
      </c>
      <c r="I784" s="366" t="s">
        <v>34</v>
      </c>
      <c r="J784" s="366" t="s">
        <v>608</v>
      </c>
      <c r="K784" s="367" t="s">
        <v>48</v>
      </c>
      <c r="L784" s="368" t="s">
        <v>1421</v>
      </c>
      <c r="M784" s="368" t="s">
        <v>34</v>
      </c>
      <c r="N784" s="367">
        <v>485225</v>
      </c>
      <c r="O784" s="367" t="s">
        <v>1321</v>
      </c>
      <c r="P784" s="371">
        <v>43483</v>
      </c>
      <c r="Q784" s="372">
        <v>45.485457859999997</v>
      </c>
      <c r="R784" s="372">
        <v>60.755505873809547</v>
      </c>
      <c r="S784" s="367">
        <v>2</v>
      </c>
      <c r="T784" s="369">
        <v>0.17933311691274234</v>
      </c>
      <c r="U784" s="369">
        <v>1.8877595561981961</v>
      </c>
      <c r="V784" s="369">
        <v>-4.4385829339821825E-2</v>
      </c>
      <c r="W784" s="369">
        <v>-0.39537793138635324</v>
      </c>
      <c r="X784" s="369">
        <v>6.0827819690844498E-2</v>
      </c>
      <c r="Y784" s="369">
        <v>0.41243708808479562</v>
      </c>
      <c r="Z784" s="369">
        <v>6.0886539673220774E-2</v>
      </c>
      <c r="AA784" s="369">
        <v>0.32753746880961515</v>
      </c>
      <c r="AB784" s="369">
        <v>0.25928018062687241</v>
      </c>
      <c r="AC784" s="373">
        <v>-0.60416344359889296</v>
      </c>
      <c r="AD784" s="555">
        <v>31493876000140</v>
      </c>
      <c r="AE784" s="370" t="s">
        <v>1872</v>
      </c>
      <c r="AF784" s="370" t="s">
        <v>1816</v>
      </c>
      <c r="AG784" s="374" t="s">
        <v>1444</v>
      </c>
      <c r="AH784" s="374" t="s">
        <v>1796</v>
      </c>
      <c r="AI784" s="374">
        <v>30000</v>
      </c>
      <c r="AJ784" s="374">
        <v>30000</v>
      </c>
      <c r="AK784" s="374">
        <v>30000</v>
      </c>
      <c r="AL784" s="691">
        <v>0</v>
      </c>
      <c r="AM784" s="691">
        <v>0</v>
      </c>
      <c r="AN784" s="369" t="s">
        <v>1798</v>
      </c>
      <c r="AO784" s="367" t="s">
        <v>1324</v>
      </c>
      <c r="AP784" s="370" t="s">
        <v>1799</v>
      </c>
      <c r="AQ784" s="376" t="s">
        <v>659</v>
      </c>
      <c r="AR784" s="369">
        <v>5.0000000000000001E-3</v>
      </c>
      <c r="AS784" s="369">
        <v>5.0000000000000001E-3</v>
      </c>
      <c r="AT784" s="369" t="s">
        <v>1421</v>
      </c>
      <c r="AW784"/>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c r="BX784"/>
      <c r="BZ784"/>
    </row>
    <row r="785" spans="2:78" ht="18.75">
      <c r="B785" s="363" t="s">
        <v>773</v>
      </c>
      <c r="C785" s="364">
        <v>32102131000176</v>
      </c>
      <c r="D785" s="365" t="s">
        <v>11</v>
      </c>
      <c r="E785" s="365" t="s">
        <v>620</v>
      </c>
      <c r="F785" s="365" t="s">
        <v>663</v>
      </c>
      <c r="G785" s="366" t="s">
        <v>738</v>
      </c>
      <c r="H785" s="366" t="s">
        <v>34</v>
      </c>
      <c r="I785" s="366" t="s">
        <v>1421</v>
      </c>
      <c r="J785" s="366" t="s">
        <v>608</v>
      </c>
      <c r="K785" s="367" t="s">
        <v>48</v>
      </c>
      <c r="L785" s="368" t="s">
        <v>715</v>
      </c>
      <c r="M785" s="368" t="s">
        <v>34</v>
      </c>
      <c r="N785" s="367">
        <v>485357</v>
      </c>
      <c r="O785" s="367" t="s">
        <v>1324</v>
      </c>
      <c r="P785" s="371">
        <v>43449</v>
      </c>
      <c r="Q785" s="372">
        <v>456.53970024</v>
      </c>
      <c r="R785" s="372">
        <v>394.82098792206375</v>
      </c>
      <c r="S785" s="367">
        <v>1</v>
      </c>
      <c r="T785" s="369">
        <v>0.11807457523376197</v>
      </c>
      <c r="U785" s="369">
        <v>1.2429182717547431</v>
      </c>
      <c r="V785" s="369">
        <v>0.14033928771228399</v>
      </c>
      <c r="W785" s="369">
        <v>1.2501074800946783</v>
      </c>
      <c r="X785" s="369">
        <v>0.24157432212816388</v>
      </c>
      <c r="Y785" s="369">
        <v>1.6379710875876548</v>
      </c>
      <c r="Z785" s="369">
        <v>0.28073388998316817</v>
      </c>
      <c r="AA785" s="369">
        <v>1.5102002548948577</v>
      </c>
      <c r="AB785" s="369">
        <v>2.4963954074031743E-3</v>
      </c>
      <c r="AC785" s="373">
        <v>11.247220766536612</v>
      </c>
      <c r="AD785" s="555">
        <v>34962302000162</v>
      </c>
      <c r="AE785" s="370" t="s">
        <v>1826</v>
      </c>
      <c r="AF785" s="370" t="s">
        <v>1795</v>
      </c>
      <c r="AG785" s="374" t="s">
        <v>1445</v>
      </c>
      <c r="AH785" s="374" t="s">
        <v>1796</v>
      </c>
      <c r="AI785" s="374">
        <v>1000</v>
      </c>
      <c r="AJ785" s="374">
        <v>1000</v>
      </c>
      <c r="AK785" s="374">
        <v>1000</v>
      </c>
      <c r="AL785" s="691">
        <v>0</v>
      </c>
      <c r="AM785" s="691">
        <v>0</v>
      </c>
      <c r="AN785" s="369" t="s">
        <v>1803</v>
      </c>
      <c r="AO785" s="367" t="s">
        <v>1324</v>
      </c>
      <c r="AP785" s="370" t="s">
        <v>1804</v>
      </c>
      <c r="AQ785" s="376" t="s">
        <v>669</v>
      </c>
      <c r="AR785" s="369">
        <v>1.8666666666666699E-3</v>
      </c>
      <c r="AS785" s="369">
        <v>1.8666666666666699E-3</v>
      </c>
      <c r="AT785" s="369" t="s">
        <v>1421</v>
      </c>
      <c r="AW785"/>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c r="BX785"/>
      <c r="BZ785"/>
    </row>
    <row r="786" spans="2:78" ht="18.75">
      <c r="B786" s="363" t="s">
        <v>646</v>
      </c>
      <c r="C786" s="364">
        <v>32073525000143</v>
      </c>
      <c r="D786" s="365" t="s">
        <v>14</v>
      </c>
      <c r="E786" s="365" t="s">
        <v>614</v>
      </c>
      <c r="F786" s="365" t="s">
        <v>689</v>
      </c>
      <c r="G786" s="366" t="s">
        <v>1421</v>
      </c>
      <c r="H786" s="366" t="s">
        <v>865</v>
      </c>
      <c r="I786" s="366" t="s">
        <v>34</v>
      </c>
      <c r="J786" s="366" t="s">
        <v>608</v>
      </c>
      <c r="K786" s="367" t="s">
        <v>48</v>
      </c>
      <c r="L786" s="368" t="s">
        <v>715</v>
      </c>
      <c r="M786" s="368" t="s">
        <v>34</v>
      </c>
      <c r="N786" s="367">
        <v>485675</v>
      </c>
      <c r="O786" s="367" t="s">
        <v>1321</v>
      </c>
      <c r="P786" s="371">
        <v>43463</v>
      </c>
      <c r="Q786" s="372">
        <v>761.09956403000001</v>
      </c>
      <c r="R786" s="372">
        <v>611.65542663916619</v>
      </c>
      <c r="S786" s="367">
        <v>2</v>
      </c>
      <c r="T786" s="369">
        <v>0.1537345619089916</v>
      </c>
      <c r="U786" s="369">
        <v>1.6182950107472382</v>
      </c>
      <c r="V786" s="369">
        <v>0.15542602498080549</v>
      </c>
      <c r="W786" s="369">
        <v>1.3844963844210829</v>
      </c>
      <c r="X786" s="369">
        <v>0.44330849563517827</v>
      </c>
      <c r="Y786" s="369">
        <v>3.0058099401275098</v>
      </c>
      <c r="Z786" s="369">
        <v>0.61045990661975291</v>
      </c>
      <c r="AA786" s="369">
        <v>3.2839523102661983</v>
      </c>
      <c r="AB786" s="369">
        <v>0.16582582123642481</v>
      </c>
      <c r="AC786" s="373">
        <v>0.26029871110731323</v>
      </c>
      <c r="AD786" s="555">
        <v>32071783000190</v>
      </c>
      <c r="AE786" s="370" t="s">
        <v>1958</v>
      </c>
      <c r="AF786" s="370" t="s">
        <v>1795</v>
      </c>
      <c r="AG786" s="374" t="s">
        <v>1445</v>
      </c>
      <c r="AH786" s="374" t="s">
        <v>1796</v>
      </c>
      <c r="AI786" s="374">
        <v>50000</v>
      </c>
      <c r="AJ786" s="374">
        <v>5000</v>
      </c>
      <c r="AK786" s="374">
        <v>25000</v>
      </c>
      <c r="AL786" s="691">
        <v>1.9</v>
      </c>
      <c r="AM786" s="691">
        <v>20</v>
      </c>
      <c r="AN786" s="369" t="s">
        <v>1798</v>
      </c>
      <c r="AO786" s="367" t="s">
        <v>1324</v>
      </c>
      <c r="AP786" s="370" t="s">
        <v>1799</v>
      </c>
      <c r="AQ786" s="376" t="s">
        <v>659</v>
      </c>
      <c r="AR786" s="369">
        <v>4.7499999999999999E-3</v>
      </c>
      <c r="AS786" s="369">
        <v>4.7499999999999999E-3</v>
      </c>
      <c r="AT786" s="369" t="s">
        <v>1421</v>
      </c>
      <c r="AW786"/>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c r="BX786"/>
      <c r="BZ786"/>
    </row>
    <row r="787" spans="2:78" ht="18.75">
      <c r="B787" s="363" t="s">
        <v>817</v>
      </c>
      <c r="C787" s="364">
        <v>32158441000102</v>
      </c>
      <c r="D787" s="365" t="s">
        <v>14</v>
      </c>
      <c r="E787" s="365" t="s">
        <v>607</v>
      </c>
      <c r="F787" s="365" t="s">
        <v>1421</v>
      </c>
      <c r="G787" s="366" t="s">
        <v>1421</v>
      </c>
      <c r="H787" s="366" t="s">
        <v>34</v>
      </c>
      <c r="I787" s="366" t="s">
        <v>34</v>
      </c>
      <c r="J787" s="366" t="s">
        <v>608</v>
      </c>
      <c r="K787" s="367" t="s">
        <v>48</v>
      </c>
      <c r="L787" s="368" t="s">
        <v>1421</v>
      </c>
      <c r="M787" s="368" t="s">
        <v>34</v>
      </c>
      <c r="N787" s="367">
        <v>485683</v>
      </c>
      <c r="O787" s="367" t="s">
        <v>1321</v>
      </c>
      <c r="P787" s="371">
        <v>43464</v>
      </c>
      <c r="Q787" s="372">
        <v>12.01754723</v>
      </c>
      <c r="R787" s="372">
        <v>11.056756501587307</v>
      </c>
      <c r="S787" s="367">
        <v>2</v>
      </c>
      <c r="T787" s="369">
        <v>0.12400789353143127</v>
      </c>
      <c r="U787" s="369">
        <v>1.3053756611606315</v>
      </c>
      <c r="V787" s="369">
        <v>-2.155555435175982E-4</v>
      </c>
      <c r="W787" s="369">
        <v>-1.9201151845637935E-3</v>
      </c>
      <c r="X787" s="369">
        <v>7.6007849198449495E-3</v>
      </c>
      <c r="Y787" s="369">
        <v>5.1536379495968017E-2</v>
      </c>
      <c r="Z787" s="369">
        <v>-3.0009784352598046E-2</v>
      </c>
      <c r="AA787" s="369">
        <v>-0.16143681114293168</v>
      </c>
      <c r="AB787" s="369">
        <v>0.21134349288132384</v>
      </c>
      <c r="AC787" s="373">
        <v>-0.53220154287565224</v>
      </c>
      <c r="AD787" s="555">
        <v>24752576000173</v>
      </c>
      <c r="AE787" s="370" t="s">
        <v>1805</v>
      </c>
      <c r="AF787" s="370" t="s">
        <v>1841</v>
      </c>
      <c r="AG787" s="374" t="s">
        <v>719</v>
      </c>
      <c r="AH787" s="374" t="s">
        <v>1802</v>
      </c>
      <c r="AI787" s="374">
        <v>100</v>
      </c>
      <c r="AJ787" s="374">
        <v>100</v>
      </c>
      <c r="AK787" s="374">
        <v>100</v>
      </c>
      <c r="AL787" s="691">
        <v>1.5</v>
      </c>
      <c r="AM787" s="691">
        <v>20</v>
      </c>
      <c r="AN787" s="369" t="s">
        <v>666</v>
      </c>
      <c r="AO787" s="367" t="s">
        <v>1324</v>
      </c>
      <c r="AP787" s="370" t="s">
        <v>1799</v>
      </c>
      <c r="AQ787" s="376" t="s">
        <v>670</v>
      </c>
      <c r="AR787" s="369">
        <v>4.0000000000000001E-3</v>
      </c>
      <c r="AS787" s="369">
        <v>4.0000000000000001E-3</v>
      </c>
      <c r="AT787" s="369" t="s">
        <v>1421</v>
      </c>
      <c r="AW787"/>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c r="BX787"/>
      <c r="BZ787"/>
    </row>
    <row r="788" spans="2:78" ht="18.75">
      <c r="B788" s="363" t="s">
        <v>433</v>
      </c>
      <c r="C788" s="364">
        <v>30593403000152</v>
      </c>
      <c r="D788" s="365" t="s">
        <v>14</v>
      </c>
      <c r="E788" s="365" t="s">
        <v>607</v>
      </c>
      <c r="F788" s="365" t="s">
        <v>689</v>
      </c>
      <c r="G788" s="366" t="s">
        <v>1421</v>
      </c>
      <c r="H788" s="366" t="s">
        <v>34</v>
      </c>
      <c r="I788" s="366" t="s">
        <v>34</v>
      </c>
      <c r="J788" s="366" t="s">
        <v>608</v>
      </c>
      <c r="K788" s="367" t="s">
        <v>48</v>
      </c>
      <c r="L788" s="368" t="s">
        <v>1339</v>
      </c>
      <c r="M788" s="368" t="s">
        <v>34</v>
      </c>
      <c r="N788" s="367">
        <v>485691</v>
      </c>
      <c r="O788" s="367" t="s">
        <v>1321</v>
      </c>
      <c r="P788" s="371">
        <v>43463</v>
      </c>
      <c r="Q788" s="372">
        <v>290.95138251999998</v>
      </c>
      <c r="R788" s="372">
        <v>159.60695207206345</v>
      </c>
      <c r="S788" s="367">
        <v>3</v>
      </c>
      <c r="T788" s="369">
        <v>6.2445678196582532E-2</v>
      </c>
      <c r="U788" s="369">
        <v>0.65733773989013844</v>
      </c>
      <c r="V788" s="369">
        <v>-1.7102448023564532E-2</v>
      </c>
      <c r="W788" s="369">
        <v>-0.15234435453328207</v>
      </c>
      <c r="X788" s="369">
        <v>0.30356003746094484</v>
      </c>
      <c r="Y788" s="369">
        <v>2.0582591739376115</v>
      </c>
      <c r="Z788" s="369">
        <v>0.22425248533797393</v>
      </c>
      <c r="AA788" s="369">
        <v>1.2063600890456041</v>
      </c>
      <c r="AB788" s="369">
        <v>0.1786361856609919</v>
      </c>
      <c r="AC788" s="373">
        <v>-0.72417704727371857</v>
      </c>
      <c r="AD788" s="555">
        <v>30630170000110</v>
      </c>
      <c r="AE788" s="370" t="s">
        <v>2041</v>
      </c>
      <c r="AF788" s="370" t="s">
        <v>1839</v>
      </c>
      <c r="AG788" s="374" t="s">
        <v>59</v>
      </c>
      <c r="AH788" s="374" t="s">
        <v>1802</v>
      </c>
      <c r="AI788" s="374">
        <v>1000</v>
      </c>
      <c r="AJ788" s="374">
        <v>1000</v>
      </c>
      <c r="AK788" s="374">
        <v>1000</v>
      </c>
      <c r="AL788" s="691">
        <v>2.9</v>
      </c>
      <c r="AM788" s="691">
        <v>0</v>
      </c>
      <c r="AN788" s="369" t="s">
        <v>666</v>
      </c>
      <c r="AO788" s="367" t="s">
        <v>1324</v>
      </c>
      <c r="AP788" s="370" t="s">
        <v>1799</v>
      </c>
      <c r="AQ788" s="376" t="s">
        <v>659</v>
      </c>
      <c r="AR788" s="369">
        <v>4.7499999999999999E-3</v>
      </c>
      <c r="AS788" s="369">
        <v>4.7499999999999999E-3</v>
      </c>
      <c r="AT788" s="369" t="s">
        <v>1421</v>
      </c>
      <c r="AW788"/>
      <c r="AX788" s="198"/>
      <c r="AY788" s="184"/>
      <c r="AZ788" s="184"/>
      <c r="BA788" s="184"/>
      <c r="BB788" s="186"/>
      <c r="BC788" s="184"/>
      <c r="BD788" s="184"/>
      <c r="BE788" s="184"/>
      <c r="BF788" s="184"/>
      <c r="BG788" s="186"/>
      <c r="BH788" s="186"/>
      <c r="BI788" s="199"/>
      <c r="BJ788" s="199"/>
      <c r="BK788" s="199"/>
      <c r="BL788" s="186"/>
      <c r="BM788" s="186"/>
      <c r="BN788" s="186"/>
      <c r="BO788" s="186"/>
      <c r="BP788" s="186"/>
      <c r="BQ788" s="186"/>
      <c r="BR788" s="186"/>
      <c r="BS788" s="186"/>
      <c r="BT788" s="187"/>
      <c r="BU788" s="188"/>
      <c r="BV788" s="189"/>
      <c r="BW788" s="185"/>
      <c r="BX788"/>
      <c r="BZ788"/>
    </row>
    <row r="789" spans="2:78" ht="18.75">
      <c r="B789" s="363" t="s">
        <v>434</v>
      </c>
      <c r="C789" s="364">
        <v>30593439000136</v>
      </c>
      <c r="D789" s="365" t="s">
        <v>13</v>
      </c>
      <c r="E789" s="365" t="s">
        <v>615</v>
      </c>
      <c r="F789" s="365" t="s">
        <v>619</v>
      </c>
      <c r="G789" s="366" t="s">
        <v>34</v>
      </c>
      <c r="H789" s="366" t="s">
        <v>1338</v>
      </c>
      <c r="I789" s="366" t="s">
        <v>34</v>
      </c>
      <c r="J789" s="366" t="s">
        <v>611</v>
      </c>
      <c r="K789" s="367" t="s">
        <v>48</v>
      </c>
      <c r="L789" s="368" t="s">
        <v>715</v>
      </c>
      <c r="M789" s="368" t="s">
        <v>1418</v>
      </c>
      <c r="N789" s="367">
        <v>486124</v>
      </c>
      <c r="O789" s="367" t="s">
        <v>1324</v>
      </c>
      <c r="P789" s="371">
        <v>43338</v>
      </c>
      <c r="Q789" s="372">
        <v>983.11888503</v>
      </c>
      <c r="R789" s="372">
        <v>3738873.3220927152</v>
      </c>
      <c r="S789" s="367">
        <v>1</v>
      </c>
      <c r="T789" s="369">
        <v>0.29388308760110293</v>
      </c>
      <c r="U789" s="369">
        <v>3.0935758914732512</v>
      </c>
      <c r="V789" s="369">
        <v>0.3170440536953596</v>
      </c>
      <c r="W789" s="369">
        <v>2.8241495984835048</v>
      </c>
      <c r="X789" s="369">
        <v>0.53001818984149263</v>
      </c>
      <c r="Y789" s="369">
        <v>3.5937365495134146</v>
      </c>
      <c r="Z789" s="369">
        <v>0.74928495540600415</v>
      </c>
      <c r="AA789" s="369">
        <v>4.0307578494027725</v>
      </c>
      <c r="AB789" s="369">
        <v>6.738815929231956E-2</v>
      </c>
      <c r="AC789" s="373">
        <v>3.0388465629754471</v>
      </c>
      <c r="AD789" s="555">
        <v>28692461000191</v>
      </c>
      <c r="AE789" s="370" t="s">
        <v>2041</v>
      </c>
      <c r="AF789" s="370" t="s">
        <v>1839</v>
      </c>
      <c r="AG789" s="374" t="s">
        <v>59</v>
      </c>
      <c r="AH789" s="374" t="s">
        <v>1796</v>
      </c>
      <c r="AI789" s="374">
        <v>1000</v>
      </c>
      <c r="AJ789" s="374">
        <v>1000</v>
      </c>
      <c r="AK789" s="374">
        <v>1000</v>
      </c>
      <c r="AL789" s="691">
        <v>0</v>
      </c>
      <c r="AM789" s="691">
        <v>0</v>
      </c>
      <c r="AN789" s="369" t="s">
        <v>1803</v>
      </c>
      <c r="AO789" s="367" t="s">
        <v>1324</v>
      </c>
      <c r="AP789" s="370" t="s">
        <v>1818</v>
      </c>
      <c r="AQ789" s="376" t="s">
        <v>679</v>
      </c>
      <c r="AR789" s="369">
        <v>1.2666666666666701E-3</v>
      </c>
      <c r="AS789" s="369">
        <v>1.2666666666666701E-3</v>
      </c>
      <c r="AT789" s="369" t="s">
        <v>1421</v>
      </c>
      <c r="AW789" s="198"/>
      <c r="AX789" s="198"/>
      <c r="AY789" s="184"/>
      <c r="AZ789" s="184"/>
      <c r="BA789" s="184"/>
      <c r="BB789" s="186"/>
      <c r="BC789" s="184"/>
      <c r="BD789" s="184"/>
      <c r="BE789" s="184"/>
      <c r="BF789" s="184"/>
      <c r="BG789" s="186"/>
      <c r="BH789" s="186"/>
      <c r="BI789" s="199"/>
      <c r="BJ789" s="199"/>
      <c r="BK789" s="199"/>
      <c r="BL789" s="218"/>
      <c r="BM789" s="186"/>
      <c r="BN789" s="186"/>
      <c r="BO789" s="186"/>
      <c r="BP789" s="186"/>
      <c r="BQ789" s="186"/>
      <c r="BR789" s="186"/>
      <c r="BS789" s="186"/>
      <c r="BT789" s="187"/>
      <c r="BU789" s="188"/>
      <c r="BV789" s="189"/>
      <c r="BW789" s="185"/>
      <c r="BX789"/>
      <c r="BZ789"/>
    </row>
    <row r="790" spans="2:78" ht="18.75">
      <c r="B790" s="363" t="s">
        <v>285</v>
      </c>
      <c r="C790" s="364">
        <v>32397723000162</v>
      </c>
      <c r="D790" s="365" t="s">
        <v>13</v>
      </c>
      <c r="E790" s="365" t="s">
        <v>615</v>
      </c>
      <c r="F790" s="365" t="s">
        <v>619</v>
      </c>
      <c r="G790" s="366" t="s">
        <v>34</v>
      </c>
      <c r="H790" s="366" t="s">
        <v>1338</v>
      </c>
      <c r="I790" s="366" t="s">
        <v>34</v>
      </c>
      <c r="J790" s="366" t="s">
        <v>611</v>
      </c>
      <c r="K790" s="367" t="s">
        <v>48</v>
      </c>
      <c r="L790" s="368" t="s">
        <v>1339</v>
      </c>
      <c r="M790" s="368" t="s">
        <v>1418</v>
      </c>
      <c r="N790" s="367">
        <v>486280</v>
      </c>
      <c r="O790" s="367" t="s">
        <v>1321</v>
      </c>
      <c r="P790" s="371">
        <v>43499</v>
      </c>
      <c r="Q790" s="372">
        <v>1250.4610024000001</v>
      </c>
      <c r="R790" s="372">
        <v>849.34375724948472</v>
      </c>
      <c r="S790" s="367">
        <v>1</v>
      </c>
      <c r="T790" s="369">
        <v>0.32346464653165863</v>
      </c>
      <c r="U790" s="369">
        <v>3.4049677387781077</v>
      </c>
      <c r="V790" s="369">
        <v>0.24090149105895264</v>
      </c>
      <c r="W790" s="369">
        <v>2.1458905830857931</v>
      </c>
      <c r="X790" s="369">
        <v>0.42726766575241926</v>
      </c>
      <c r="Y790" s="369">
        <v>2.8970466604154725</v>
      </c>
      <c r="Z790" s="369">
        <v>0.60900377677877882</v>
      </c>
      <c r="AA790" s="369">
        <v>3.2761190997580871</v>
      </c>
      <c r="AB790" s="369">
        <v>0.11634528768024464</v>
      </c>
      <c r="AC790" s="373">
        <v>1.1056718856361829</v>
      </c>
      <c r="AD790" s="555">
        <v>37098935000162</v>
      </c>
      <c r="AE790" s="370" t="s">
        <v>2055</v>
      </c>
      <c r="AF790" s="370" t="s">
        <v>1816</v>
      </c>
      <c r="AG790" s="374" t="s">
        <v>1444</v>
      </c>
      <c r="AH790" s="374" t="s">
        <v>1802</v>
      </c>
      <c r="AI790" s="374">
        <v>5000</v>
      </c>
      <c r="AJ790" s="374">
        <v>1000</v>
      </c>
      <c r="AK790" s="374">
        <v>1000</v>
      </c>
      <c r="AL790" s="691">
        <v>2</v>
      </c>
      <c r="AM790" s="691">
        <v>20</v>
      </c>
      <c r="AN790" s="369" t="s">
        <v>1798</v>
      </c>
      <c r="AO790" s="367" t="s">
        <v>1324</v>
      </c>
      <c r="AP790" s="370" t="s">
        <v>1818</v>
      </c>
      <c r="AQ790" s="376" t="s">
        <v>668</v>
      </c>
      <c r="AR790" s="369">
        <v>0</v>
      </c>
      <c r="AS790" s="369">
        <v>0</v>
      </c>
      <c r="AT790" s="369" t="s">
        <v>1421</v>
      </c>
      <c r="AW790"/>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c r="BX790"/>
      <c r="BZ790"/>
    </row>
    <row r="791" spans="2:78" ht="18.75">
      <c r="B791" s="363" t="s">
        <v>1690</v>
      </c>
      <c r="C791" s="364">
        <v>28651567000147</v>
      </c>
      <c r="D791" s="365" t="s">
        <v>13</v>
      </c>
      <c r="E791" s="365" t="s">
        <v>616</v>
      </c>
      <c r="F791" s="365" t="s">
        <v>617</v>
      </c>
      <c r="G791" s="366" t="s">
        <v>34</v>
      </c>
      <c r="H791" s="366" t="s">
        <v>865</v>
      </c>
      <c r="I791" s="366" t="s">
        <v>34</v>
      </c>
      <c r="J791" s="366" t="s">
        <v>608</v>
      </c>
      <c r="K791" s="367" t="s">
        <v>48</v>
      </c>
      <c r="L791" s="368" t="s">
        <v>1421</v>
      </c>
      <c r="M791" s="368" t="s">
        <v>1421</v>
      </c>
      <c r="N791" s="367">
        <v>486574</v>
      </c>
      <c r="O791" s="367" t="s">
        <v>1321</v>
      </c>
      <c r="P791" s="371">
        <v>43481</v>
      </c>
      <c r="Q791" s="372">
        <v>0.99966902999999996</v>
      </c>
      <c r="R791" s="372">
        <v>2.3942615777380944</v>
      </c>
      <c r="S791" s="367">
        <v>3</v>
      </c>
      <c r="T791" s="369">
        <v>0.12194239178904165</v>
      </c>
      <c r="U791" s="369">
        <v>1.2836330476396873</v>
      </c>
      <c r="V791" s="369">
        <v>0.10557059545828573</v>
      </c>
      <c r="W791" s="369">
        <v>0.94039661460317114</v>
      </c>
      <c r="X791" s="369">
        <v>0.18864251938498855</v>
      </c>
      <c r="Y791" s="369">
        <v>1.2790721709171311</v>
      </c>
      <c r="Z791" s="369">
        <v>0.23284846944992554</v>
      </c>
      <c r="AA791" s="369">
        <v>1.2526019496122773</v>
      </c>
      <c r="AB791" s="369">
        <v>7.1817688630036625E-2</v>
      </c>
      <c r="AC791" s="373">
        <v>-9.316899658015676E-2</v>
      </c>
      <c r="AD791" s="555">
        <v>25530044000154</v>
      </c>
      <c r="AE791" s="370" t="s">
        <v>1889</v>
      </c>
      <c r="AF791" s="370" t="s">
        <v>1890</v>
      </c>
      <c r="AG791" s="374" t="s">
        <v>1448</v>
      </c>
      <c r="AH791" s="374" t="s">
        <v>1802</v>
      </c>
      <c r="AI791" s="374">
        <v>500</v>
      </c>
      <c r="AJ791" s="374">
        <v>100</v>
      </c>
      <c r="AK791" s="374">
        <v>100</v>
      </c>
      <c r="AL791" s="691">
        <v>2</v>
      </c>
      <c r="AM791" s="691">
        <v>0</v>
      </c>
      <c r="AN791" s="369" t="s">
        <v>1803</v>
      </c>
      <c r="AO791" s="367" t="s">
        <v>1324</v>
      </c>
      <c r="AP791" s="370" t="s">
        <v>1818</v>
      </c>
      <c r="AQ791" s="376" t="s">
        <v>1798</v>
      </c>
      <c r="AR791" s="369">
        <v>0</v>
      </c>
      <c r="AS791" s="369">
        <v>0</v>
      </c>
      <c r="AT791" s="369" t="s">
        <v>1421</v>
      </c>
      <c r="AW791"/>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c r="BX791"/>
      <c r="BZ791"/>
    </row>
    <row r="792" spans="2:78" ht="18.75">
      <c r="B792" s="363" t="s">
        <v>325</v>
      </c>
      <c r="C792" s="364">
        <v>18628896000113</v>
      </c>
      <c r="D792" s="365" t="s">
        <v>14</v>
      </c>
      <c r="E792" s="365" t="s">
        <v>607</v>
      </c>
      <c r="F792" s="365" t="s">
        <v>1421</v>
      </c>
      <c r="G792" s="366" t="s">
        <v>1421</v>
      </c>
      <c r="H792" s="366" t="s">
        <v>34</v>
      </c>
      <c r="I792" s="366" t="s">
        <v>34</v>
      </c>
      <c r="J792" s="366" t="s">
        <v>611</v>
      </c>
      <c r="K792" s="367" t="s">
        <v>48</v>
      </c>
      <c r="L792" s="368" t="s">
        <v>1421</v>
      </c>
      <c r="M792" s="368" t="s">
        <v>34</v>
      </c>
      <c r="N792" s="367">
        <v>487163</v>
      </c>
      <c r="O792" s="367" t="s">
        <v>1321</v>
      </c>
      <c r="P792" s="371">
        <v>42811</v>
      </c>
      <c r="Q792" s="372">
        <v>3.9276110000000002</v>
      </c>
      <c r="R792" s="372">
        <v>2.3641305952380938</v>
      </c>
      <c r="S792" s="367">
        <v>2</v>
      </c>
      <c r="T792" s="369">
        <v>2.0172198960520138E-2</v>
      </c>
      <c r="U792" s="369">
        <v>0.21234372107513094</v>
      </c>
      <c r="V792" s="369">
        <v>-0.13271383495293043</v>
      </c>
      <c r="W792" s="369">
        <v>-1.1821818429550643</v>
      </c>
      <c r="X792" s="369">
        <v>-0.20949229205957676</v>
      </c>
      <c r="Y792" s="369">
        <v>-1.4204420173598011</v>
      </c>
      <c r="Z792" s="369">
        <v>-9.1956977683150143E-2</v>
      </c>
      <c r="AA792" s="369">
        <v>-0.49468003718674813</v>
      </c>
      <c r="AB792" s="369">
        <v>0.1994646446580621</v>
      </c>
      <c r="AC792" s="373">
        <v>-1.2281655870269097</v>
      </c>
      <c r="AD792" s="555">
        <v>0</v>
      </c>
      <c r="AE792" s="370" t="s">
        <v>1938</v>
      </c>
      <c r="AF792" s="370" t="s">
        <v>1813</v>
      </c>
      <c r="AG792" s="374" t="s">
        <v>741</v>
      </c>
      <c r="AH792" s="374" t="s">
        <v>1802</v>
      </c>
      <c r="AI792" s="374">
        <v>1000</v>
      </c>
      <c r="AJ792" s="374">
        <v>1000</v>
      </c>
      <c r="AK792" s="374">
        <v>1000</v>
      </c>
      <c r="AL792" s="691">
        <v>2</v>
      </c>
      <c r="AM792" s="691">
        <v>20</v>
      </c>
      <c r="AN792" s="369" t="s">
        <v>666</v>
      </c>
      <c r="AO792" s="367" t="s">
        <v>1324</v>
      </c>
      <c r="AP792" s="370" t="s">
        <v>1799</v>
      </c>
      <c r="AQ792" s="376" t="s">
        <v>659</v>
      </c>
      <c r="AR792" s="369">
        <v>6.6666666666666697E-3</v>
      </c>
      <c r="AS792" s="369">
        <v>6.6666666666666697E-3</v>
      </c>
      <c r="AT792" s="369" t="s">
        <v>1421</v>
      </c>
      <c r="AW79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c r="BX792"/>
      <c r="BZ792"/>
    </row>
    <row r="793" spans="2:78" ht="18.75">
      <c r="B793" s="363" t="s">
        <v>1017</v>
      </c>
      <c r="C793" s="364">
        <v>32300350000160</v>
      </c>
      <c r="D793" s="365" t="s">
        <v>13</v>
      </c>
      <c r="E793" s="365" t="s">
        <v>615</v>
      </c>
      <c r="F793" s="365" t="s">
        <v>619</v>
      </c>
      <c r="G793" s="366" t="s">
        <v>34</v>
      </c>
      <c r="H793" s="366" t="s">
        <v>1337</v>
      </c>
      <c r="I793" s="366" t="s">
        <v>34</v>
      </c>
      <c r="J793" s="366" t="s">
        <v>1421</v>
      </c>
      <c r="K793" s="367" t="s">
        <v>48</v>
      </c>
      <c r="L793" s="368" t="s">
        <v>1339</v>
      </c>
      <c r="M793" s="368" t="s">
        <v>1418</v>
      </c>
      <c r="N793" s="367">
        <v>487181</v>
      </c>
      <c r="O793" s="367" t="s">
        <v>1321</v>
      </c>
      <c r="P793" s="371">
        <v>43498</v>
      </c>
      <c r="Q793" s="372">
        <v>442.54678894</v>
      </c>
      <c r="R793" s="372">
        <v>502.40478880884905</v>
      </c>
      <c r="S793" s="367">
        <v>1</v>
      </c>
      <c r="T793" s="369">
        <v>0.13598554250421691</v>
      </c>
      <c r="U793" s="369">
        <v>1.4314590176450075</v>
      </c>
      <c r="V793" s="369">
        <v>0.15034239305113917</v>
      </c>
      <c r="W793" s="369">
        <v>1.3392126552179473</v>
      </c>
      <c r="X793" s="369">
        <v>0.15286991902013281</v>
      </c>
      <c r="Y793" s="369">
        <v>1.0365195493915089</v>
      </c>
      <c r="Z793" s="369">
        <v>0.27745736222790995</v>
      </c>
      <c r="AA793" s="369">
        <v>1.4925742637775838</v>
      </c>
      <c r="AB793" s="369">
        <v>2.2244037487736616E-2</v>
      </c>
      <c r="AC793" s="373">
        <v>1.7119471061618672</v>
      </c>
      <c r="AD793" s="555">
        <v>0</v>
      </c>
      <c r="AE793" s="370" t="s">
        <v>1872</v>
      </c>
      <c r="AF793" s="370" t="s">
        <v>1816</v>
      </c>
      <c r="AG793" s="374" t="s">
        <v>1444</v>
      </c>
      <c r="AH793" s="374" t="s">
        <v>1802</v>
      </c>
      <c r="AI793" s="374">
        <v>20000</v>
      </c>
      <c r="AJ793" s="374">
        <v>20000</v>
      </c>
      <c r="AK793" s="374">
        <v>20000</v>
      </c>
      <c r="AL793" s="691">
        <v>0</v>
      </c>
      <c r="AM793" s="691">
        <v>0</v>
      </c>
      <c r="AN793" s="369" t="s">
        <v>1798</v>
      </c>
      <c r="AO793" s="367" t="s">
        <v>1324</v>
      </c>
      <c r="AP793" s="370" t="s">
        <v>1818</v>
      </c>
      <c r="AQ793" s="376" t="s">
        <v>668</v>
      </c>
      <c r="AR793" s="369">
        <v>2.66666666666667E-3</v>
      </c>
      <c r="AS793" s="369">
        <v>2.66666666666667E-3</v>
      </c>
      <c r="AT793" s="369" t="s">
        <v>1421</v>
      </c>
      <c r="AW793"/>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c r="BX793"/>
      <c r="BZ793"/>
    </row>
    <row r="794" spans="2:78" ht="18.75">
      <c r="B794" s="363" t="s">
        <v>1050</v>
      </c>
      <c r="C794" s="364">
        <v>31146414000157</v>
      </c>
      <c r="D794" s="365" t="s">
        <v>14</v>
      </c>
      <c r="E794" s="365" t="s">
        <v>607</v>
      </c>
      <c r="F794" s="365" t="s">
        <v>1421</v>
      </c>
      <c r="G794" s="366" t="s">
        <v>1421</v>
      </c>
      <c r="H794" s="366" t="s">
        <v>34</v>
      </c>
      <c r="I794" s="366" t="s">
        <v>34</v>
      </c>
      <c r="J794" s="366" t="s">
        <v>608</v>
      </c>
      <c r="K794" s="367" t="s">
        <v>48</v>
      </c>
      <c r="L794" s="368" t="s">
        <v>1421</v>
      </c>
      <c r="M794" s="368" t="s">
        <v>34</v>
      </c>
      <c r="N794" s="367">
        <v>487198</v>
      </c>
      <c r="O794" s="367" t="s">
        <v>1321</v>
      </c>
      <c r="P794" s="371">
        <v>43509</v>
      </c>
      <c r="Q794" s="372">
        <v>6.4417754399999998</v>
      </c>
      <c r="R794" s="372">
        <v>11.183736540317451</v>
      </c>
      <c r="S794" s="367">
        <v>2</v>
      </c>
      <c r="T794" s="369">
        <v>0.10648658431158209</v>
      </c>
      <c r="U794" s="369">
        <v>1.1209366713840383</v>
      </c>
      <c r="V794" s="369">
        <v>-2.5518375826144912E-2</v>
      </c>
      <c r="W794" s="369">
        <v>-0.22731134680925622</v>
      </c>
      <c r="X794" s="369">
        <v>0.18404469256703493</v>
      </c>
      <c r="Y794" s="369">
        <v>1.2478970554197661</v>
      </c>
      <c r="Z794" s="369">
        <v>8.1068840741409298E-2</v>
      </c>
      <c r="AA794" s="369">
        <v>0.43610760339283383</v>
      </c>
      <c r="AB794" s="369">
        <v>0.21532977590205027</v>
      </c>
      <c r="AC794" s="373">
        <v>-0.63985648382168503</v>
      </c>
      <c r="AD794" s="555">
        <v>0</v>
      </c>
      <c r="AE794" s="370" t="s">
        <v>2010</v>
      </c>
      <c r="AF794" s="370" t="s">
        <v>1816</v>
      </c>
      <c r="AG794" s="374" t="s">
        <v>1444</v>
      </c>
      <c r="AH794" s="374" t="s">
        <v>1802</v>
      </c>
      <c r="AI794" s="374">
        <v>1000</v>
      </c>
      <c r="AJ794" s="374">
        <v>0</v>
      </c>
      <c r="AK794" s="374">
        <v>0</v>
      </c>
      <c r="AL794" s="691">
        <v>2</v>
      </c>
      <c r="AM794" s="691">
        <v>20</v>
      </c>
      <c r="AN794" s="369" t="s">
        <v>1798</v>
      </c>
      <c r="AO794" s="367" t="s">
        <v>1324</v>
      </c>
      <c r="AP794" s="370" t="s">
        <v>1799</v>
      </c>
      <c r="AQ794" s="376" t="s">
        <v>659</v>
      </c>
      <c r="AR794" s="369">
        <v>5.3333333333333297E-3</v>
      </c>
      <c r="AS794" s="369">
        <v>5.3333333333333297E-3</v>
      </c>
      <c r="AT794" s="369" t="s">
        <v>1421</v>
      </c>
      <c r="AW794"/>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c r="BX794"/>
      <c r="BZ794"/>
    </row>
    <row r="795" spans="2:78" ht="18.75">
      <c r="B795" s="363" t="s">
        <v>1576</v>
      </c>
      <c r="C795" s="364">
        <v>31608381000110</v>
      </c>
      <c r="D795" s="365" t="s">
        <v>14</v>
      </c>
      <c r="E795" s="365" t="s">
        <v>1421</v>
      </c>
      <c r="F795" s="365" t="s">
        <v>1421</v>
      </c>
      <c r="G795" s="366" t="s">
        <v>1421</v>
      </c>
      <c r="H795" s="366" t="s">
        <v>34</v>
      </c>
      <c r="I795" s="366" t="s">
        <v>1421</v>
      </c>
      <c r="J795" s="366" t="s">
        <v>1421</v>
      </c>
      <c r="K795" s="367" t="s">
        <v>48</v>
      </c>
      <c r="L795" s="368" t="s">
        <v>1421</v>
      </c>
      <c r="M795" s="368" t="s">
        <v>1421</v>
      </c>
      <c r="N795" s="367">
        <v>487392</v>
      </c>
      <c r="O795" s="367" t="s">
        <v>1321</v>
      </c>
      <c r="P795" s="371">
        <v>43509</v>
      </c>
      <c r="Q795" s="372">
        <v>30.32334329</v>
      </c>
      <c r="R795" s="372">
        <v>38.742603676547631</v>
      </c>
      <c r="S795" s="367">
        <v>2</v>
      </c>
      <c r="T795" s="369">
        <v>6.5108656332224069E-2</v>
      </c>
      <c r="U795" s="369">
        <v>0.68536972031877375</v>
      </c>
      <c r="V795" s="369">
        <v>-5.1994135367804728E-2</v>
      </c>
      <c r="W795" s="369">
        <v>-0.46315082970638893</v>
      </c>
      <c r="X795" s="369">
        <v>-5.1763474420991717E-2</v>
      </c>
      <c r="Y795" s="369">
        <v>-0.3509771806362969</v>
      </c>
      <c r="Z795" s="369">
        <v>3.6163914114257345E-2</v>
      </c>
      <c r="AA795" s="369">
        <v>0.19454278326219074</v>
      </c>
      <c r="AB795" s="369">
        <v>0.20439937313420511</v>
      </c>
      <c r="AC795" s="373">
        <v>-0.80360282076114542</v>
      </c>
      <c r="AD795" s="555">
        <v>26861621000153</v>
      </c>
      <c r="AE795" s="370" t="s">
        <v>1800</v>
      </c>
      <c r="AF795" s="370" t="s">
        <v>1801</v>
      </c>
      <c r="AG795" s="374" t="s">
        <v>59</v>
      </c>
      <c r="AH795" s="374" t="s">
        <v>1796</v>
      </c>
      <c r="AI795" s="374">
        <v>50000</v>
      </c>
      <c r="AJ795" s="374">
        <v>50000</v>
      </c>
      <c r="AK795" s="374">
        <v>50000</v>
      </c>
      <c r="AL795" s="691">
        <v>1.5</v>
      </c>
      <c r="AM795" s="691">
        <v>15</v>
      </c>
      <c r="AN795" s="369" t="s">
        <v>666</v>
      </c>
      <c r="AO795" s="367" t="s">
        <v>1324</v>
      </c>
      <c r="AP795" s="370" t="s">
        <v>1799</v>
      </c>
      <c r="AQ795" s="376" t="s">
        <v>1798</v>
      </c>
      <c r="AR795" s="369">
        <v>0</v>
      </c>
      <c r="AS795" s="369">
        <v>0</v>
      </c>
      <c r="AT795" s="369" t="s">
        <v>1421</v>
      </c>
      <c r="AW795"/>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c r="BX795"/>
      <c r="BZ795"/>
    </row>
    <row r="796" spans="2:78" ht="18.75">
      <c r="B796" s="363" t="s">
        <v>1700</v>
      </c>
      <c r="C796" s="364">
        <v>31006632000196</v>
      </c>
      <c r="D796" s="365" t="s">
        <v>14</v>
      </c>
      <c r="E796" s="365" t="s">
        <v>614</v>
      </c>
      <c r="F796" s="365" t="s">
        <v>1421</v>
      </c>
      <c r="G796" s="366" t="s">
        <v>1421</v>
      </c>
      <c r="H796" s="366" t="s">
        <v>1338</v>
      </c>
      <c r="I796" s="366" t="s">
        <v>34</v>
      </c>
      <c r="J796" s="366" t="s">
        <v>608</v>
      </c>
      <c r="K796" s="367" t="s">
        <v>48</v>
      </c>
      <c r="L796" s="368" t="s">
        <v>1421</v>
      </c>
      <c r="M796" s="368" t="s">
        <v>1421</v>
      </c>
      <c r="N796" s="367">
        <v>487449</v>
      </c>
      <c r="O796" s="367" t="s">
        <v>1321</v>
      </c>
      <c r="P796" s="371">
        <v>43517</v>
      </c>
      <c r="Q796" s="372">
        <v>49.11985937</v>
      </c>
      <c r="R796" s="372">
        <v>73.096708577131452</v>
      </c>
      <c r="S796" s="367">
        <v>2</v>
      </c>
      <c r="T796" s="369">
        <v>0.17487344622265133</v>
      </c>
      <c r="U796" s="369">
        <v>1.8408145964069011</v>
      </c>
      <c r="V796" s="369">
        <v>-4.3237220773848617E-2</v>
      </c>
      <c r="W796" s="369">
        <v>-0.38514641187794801</v>
      </c>
      <c r="X796" s="369">
        <v>6.476234561531613E-2</v>
      </c>
      <c r="Y796" s="369">
        <v>0.43911475668332123</v>
      </c>
      <c r="Z796" s="369">
        <v>5.6585950141102792E-2</v>
      </c>
      <c r="AA796" s="369">
        <v>0.30440256547467354</v>
      </c>
      <c r="AB796" s="369">
        <v>0.25291652271986204</v>
      </c>
      <c r="AC796" s="373">
        <v>-0.61482340713159489</v>
      </c>
      <c r="AD796" s="555">
        <v>31493876000140</v>
      </c>
      <c r="AE796" s="370" t="s">
        <v>1889</v>
      </c>
      <c r="AF796" s="370" t="s">
        <v>1890</v>
      </c>
      <c r="AG796" s="374" t="s">
        <v>1448</v>
      </c>
      <c r="AH796" s="374" t="s">
        <v>1796</v>
      </c>
      <c r="AI796" s="374">
        <v>30000</v>
      </c>
      <c r="AJ796" s="374">
        <v>30000</v>
      </c>
      <c r="AK796" s="374">
        <v>30000</v>
      </c>
      <c r="AL796" s="691">
        <v>0</v>
      </c>
      <c r="AM796" s="691">
        <v>0</v>
      </c>
      <c r="AN796" s="369" t="s">
        <v>666</v>
      </c>
      <c r="AO796" s="367" t="s">
        <v>1324</v>
      </c>
      <c r="AP796" s="370" t="s">
        <v>1799</v>
      </c>
      <c r="AQ796" s="376" t="s">
        <v>1798</v>
      </c>
      <c r="AR796" s="369">
        <v>0</v>
      </c>
      <c r="AS796" s="369">
        <v>0</v>
      </c>
      <c r="AT796" s="369" t="s">
        <v>1421</v>
      </c>
      <c r="AW796"/>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c r="BX796"/>
      <c r="BZ796"/>
    </row>
    <row r="797" spans="2:78" ht="18.75">
      <c r="B797" s="363" t="s">
        <v>1001</v>
      </c>
      <c r="C797" s="364">
        <v>29993579000112</v>
      </c>
      <c r="D797" s="365" t="s">
        <v>13</v>
      </c>
      <c r="E797" s="365" t="s">
        <v>615</v>
      </c>
      <c r="F797" s="365" t="s">
        <v>619</v>
      </c>
      <c r="G797" s="366" t="s">
        <v>34</v>
      </c>
      <c r="H797" s="366" t="s">
        <v>1337</v>
      </c>
      <c r="I797" s="366" t="s">
        <v>34</v>
      </c>
      <c r="J797" s="366" t="s">
        <v>611</v>
      </c>
      <c r="K797" s="367" t="s">
        <v>48</v>
      </c>
      <c r="L797" s="368" t="s">
        <v>1339</v>
      </c>
      <c r="M797" s="368" t="s">
        <v>34</v>
      </c>
      <c r="N797" s="367">
        <v>487465</v>
      </c>
      <c r="O797" s="367" t="s">
        <v>1321</v>
      </c>
      <c r="P797" s="371">
        <v>43483</v>
      </c>
      <c r="Q797" s="372">
        <v>9.2584255399999993</v>
      </c>
      <c r="R797" s="372">
        <v>9.81959488464285</v>
      </c>
      <c r="S797" s="367">
        <v>1</v>
      </c>
      <c r="T797" s="369">
        <v>0.14050251602766295</v>
      </c>
      <c r="U797" s="369">
        <v>1.4790071787475019</v>
      </c>
      <c r="V797" s="369">
        <v>0.15120747043076266</v>
      </c>
      <c r="W797" s="369">
        <v>1.346918549417333</v>
      </c>
      <c r="X797" s="369">
        <v>0.20833343584098607</v>
      </c>
      <c r="Y797" s="369">
        <v>1.4125845059984916</v>
      </c>
      <c r="Z797" s="369">
        <v>0.25313197830156509</v>
      </c>
      <c r="AA797" s="369">
        <v>1.3617165286883723</v>
      </c>
      <c r="AB797" s="369">
        <v>2.3581876967544716E-2</v>
      </c>
      <c r="AC797" s="373">
        <v>1.6515094638018208</v>
      </c>
      <c r="AD797" s="555">
        <v>35825021000120</v>
      </c>
      <c r="AE797" s="370" t="s">
        <v>1891</v>
      </c>
      <c r="AF797" s="370" t="s">
        <v>1839</v>
      </c>
      <c r="AG797" s="374" t="s">
        <v>59</v>
      </c>
      <c r="AH797" s="374" t="s">
        <v>1802</v>
      </c>
      <c r="AI797" s="374">
        <v>500</v>
      </c>
      <c r="AJ797" s="374">
        <v>1</v>
      </c>
      <c r="AK797" s="374">
        <v>500</v>
      </c>
      <c r="AL797" s="691">
        <v>0</v>
      </c>
      <c r="AM797" s="691">
        <v>0</v>
      </c>
      <c r="AN797" s="369" t="s">
        <v>1803</v>
      </c>
      <c r="AO797" s="367" t="s">
        <v>1324</v>
      </c>
      <c r="AP797" s="370" t="s">
        <v>1818</v>
      </c>
      <c r="AQ797" s="376" t="s">
        <v>686</v>
      </c>
      <c r="AR797" s="369">
        <v>4.6666666666666697E-3</v>
      </c>
      <c r="AS797" s="369">
        <v>4.6666666666666697E-3</v>
      </c>
      <c r="AT797" s="369" t="s">
        <v>1421</v>
      </c>
      <c r="AW797"/>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c r="BX797"/>
      <c r="BZ797"/>
    </row>
    <row r="798" spans="2:78" ht="18.75">
      <c r="B798" s="363" t="s">
        <v>1588</v>
      </c>
      <c r="C798" s="364">
        <v>31608459000104</v>
      </c>
      <c r="D798" s="365" t="s">
        <v>14</v>
      </c>
      <c r="E798" s="365" t="s">
        <v>614</v>
      </c>
      <c r="F798" s="365" t="s">
        <v>1421</v>
      </c>
      <c r="G798" s="366" t="s">
        <v>1421</v>
      </c>
      <c r="H798" s="366" t="s">
        <v>1338</v>
      </c>
      <c r="I798" s="366" t="s">
        <v>34</v>
      </c>
      <c r="J798" s="366" t="s">
        <v>608</v>
      </c>
      <c r="K798" s="367" t="s">
        <v>48</v>
      </c>
      <c r="L798" s="368" t="s">
        <v>1421</v>
      </c>
      <c r="M798" s="368" t="s">
        <v>1421</v>
      </c>
      <c r="N798" s="367">
        <v>487597</v>
      </c>
      <c r="O798" s="367" t="s">
        <v>1321</v>
      </c>
      <c r="P798" s="371">
        <v>43525</v>
      </c>
      <c r="Q798" s="372">
        <v>35.071982730000002</v>
      </c>
      <c r="R798" s="372">
        <v>39.158425924444479</v>
      </c>
      <c r="S798" s="367">
        <v>2</v>
      </c>
      <c r="T798" s="369">
        <v>0.20662212865111274</v>
      </c>
      <c r="U798" s="369">
        <v>2.1750187840260327</v>
      </c>
      <c r="V798" s="369">
        <v>9.5344571400566736E-2</v>
      </c>
      <c r="W798" s="369">
        <v>0.8493057349601808</v>
      </c>
      <c r="X798" s="369">
        <v>0.3219948771188117</v>
      </c>
      <c r="Y798" s="369">
        <v>2.1832548030172627</v>
      </c>
      <c r="Z798" s="369">
        <v>0.34323631448249636</v>
      </c>
      <c r="AA798" s="369">
        <v>1.8464303317697637</v>
      </c>
      <c r="AB798" s="369">
        <v>0.19415186359588416</v>
      </c>
      <c r="AC798" s="373">
        <v>-8.7133884428211433E-2</v>
      </c>
      <c r="AD798" s="555">
        <v>32041623000107</v>
      </c>
      <c r="AE798" s="370" t="s">
        <v>1800</v>
      </c>
      <c r="AF798" s="370" t="s">
        <v>1801</v>
      </c>
      <c r="AG798" s="374" t="s">
        <v>1577</v>
      </c>
      <c r="AH798" s="374" t="s">
        <v>1796</v>
      </c>
      <c r="AI798" s="374">
        <v>100000</v>
      </c>
      <c r="AJ798" s="374">
        <v>50000</v>
      </c>
      <c r="AK798" s="374">
        <v>100000</v>
      </c>
      <c r="AL798" s="691">
        <v>0</v>
      </c>
      <c r="AM798" s="691">
        <v>0</v>
      </c>
      <c r="AN798" s="369" t="s">
        <v>1990</v>
      </c>
      <c r="AO798" s="367" t="s">
        <v>1324</v>
      </c>
      <c r="AP798" s="370" t="s">
        <v>1799</v>
      </c>
      <c r="AQ798" s="376" t="s">
        <v>1798</v>
      </c>
      <c r="AR798" s="369">
        <v>0</v>
      </c>
      <c r="AS798" s="369">
        <v>0</v>
      </c>
      <c r="AT798" s="369" t="s">
        <v>1421</v>
      </c>
      <c r="AW798"/>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c r="BX798"/>
      <c r="BZ798"/>
    </row>
    <row r="799" spans="2:78" ht="18.75">
      <c r="B799" s="363" t="s">
        <v>1589</v>
      </c>
      <c r="C799" s="364">
        <v>31608483000135</v>
      </c>
      <c r="D799" s="365" t="s">
        <v>14</v>
      </c>
      <c r="E799" s="365" t="s">
        <v>614</v>
      </c>
      <c r="F799" s="365" t="s">
        <v>1421</v>
      </c>
      <c r="G799" s="366" t="s">
        <v>1421</v>
      </c>
      <c r="H799" s="366" t="s">
        <v>865</v>
      </c>
      <c r="I799" s="366" t="s">
        <v>34</v>
      </c>
      <c r="J799" s="366" t="s">
        <v>608</v>
      </c>
      <c r="K799" s="367" t="s">
        <v>48</v>
      </c>
      <c r="L799" s="368" t="s">
        <v>1421</v>
      </c>
      <c r="M799" s="368" t="s">
        <v>1421</v>
      </c>
      <c r="N799" s="367">
        <v>487600</v>
      </c>
      <c r="O799" s="367" t="s">
        <v>1321</v>
      </c>
      <c r="P799" s="371">
        <v>43525</v>
      </c>
      <c r="Q799" s="372">
        <v>368.55921053999998</v>
      </c>
      <c r="R799" s="372">
        <v>383.56025400746012</v>
      </c>
      <c r="S799" s="367">
        <v>2</v>
      </c>
      <c r="T799" s="369">
        <v>0.13010586623397513</v>
      </c>
      <c r="U799" s="369">
        <v>1.3695662938827742</v>
      </c>
      <c r="V799" s="369">
        <v>3.247657231190848E-2</v>
      </c>
      <c r="W799" s="369">
        <v>0.28929323097454229</v>
      </c>
      <c r="X799" s="369">
        <v>0.13905459926599351</v>
      </c>
      <c r="Y799" s="369">
        <v>0.94284612365773734</v>
      </c>
      <c r="Z799" s="369">
        <v>0.56792288939081303</v>
      </c>
      <c r="AA799" s="369">
        <v>3.0551255937430755</v>
      </c>
      <c r="AB799" s="369">
        <v>0.16368606432446742</v>
      </c>
      <c r="AC799" s="373">
        <v>-0.48742820876057796</v>
      </c>
      <c r="AD799" s="555">
        <v>32068007000131</v>
      </c>
      <c r="AE799" s="370" t="s">
        <v>1800</v>
      </c>
      <c r="AF799" s="370" t="s">
        <v>1801</v>
      </c>
      <c r="AG799" s="374" t="s">
        <v>1577</v>
      </c>
      <c r="AH799" s="374" t="s">
        <v>1796</v>
      </c>
      <c r="AI799" s="374">
        <v>100000</v>
      </c>
      <c r="AJ799" s="374">
        <v>50000</v>
      </c>
      <c r="AK799" s="374">
        <v>100000</v>
      </c>
      <c r="AL799" s="691">
        <v>0</v>
      </c>
      <c r="AM799" s="691">
        <v>0</v>
      </c>
      <c r="AN799" s="369" t="s">
        <v>1803</v>
      </c>
      <c r="AO799" s="367" t="s">
        <v>1324</v>
      </c>
      <c r="AP799" s="370" t="s">
        <v>1799</v>
      </c>
      <c r="AQ799" s="376" t="s">
        <v>1798</v>
      </c>
      <c r="AR799" s="369">
        <v>0</v>
      </c>
      <c r="AS799" s="369">
        <v>0</v>
      </c>
      <c r="AT799" s="369" t="s">
        <v>1421</v>
      </c>
      <c r="AW799"/>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c r="BX799"/>
      <c r="BZ799"/>
    </row>
    <row r="800" spans="2:78" ht="18.75">
      <c r="B800" s="363" t="s">
        <v>483</v>
      </c>
      <c r="C800" s="364">
        <v>31353316000190</v>
      </c>
      <c r="D800" s="365" t="s">
        <v>11</v>
      </c>
      <c r="E800" s="365" t="s">
        <v>620</v>
      </c>
      <c r="F800" s="365" t="s">
        <v>663</v>
      </c>
      <c r="G800" s="366" t="s">
        <v>738</v>
      </c>
      <c r="H800" s="366" t="s">
        <v>34</v>
      </c>
      <c r="I800" s="366" t="s">
        <v>1421</v>
      </c>
      <c r="J800" s="366" t="s">
        <v>608</v>
      </c>
      <c r="K800" s="367" t="s">
        <v>48</v>
      </c>
      <c r="L800" s="368" t="s">
        <v>1421</v>
      </c>
      <c r="M800" s="368" t="s">
        <v>34</v>
      </c>
      <c r="N800" s="367">
        <v>488569</v>
      </c>
      <c r="O800" s="367" t="s">
        <v>1321</v>
      </c>
      <c r="P800" s="371">
        <v>43526</v>
      </c>
      <c r="Q800" s="372">
        <v>11.49213048</v>
      </c>
      <c r="R800" s="372">
        <v>10.530183948452379</v>
      </c>
      <c r="S800" s="367">
        <v>1</v>
      </c>
      <c r="T800" s="369">
        <v>0.10979587995587625</v>
      </c>
      <c r="U800" s="369">
        <v>1.1557721473092186</v>
      </c>
      <c r="V800" s="369">
        <v>0.13284086290406072</v>
      </c>
      <c r="W800" s="369">
        <v>1.1833133763587014</v>
      </c>
      <c r="X800" s="369">
        <v>0.19283926444837562</v>
      </c>
      <c r="Y800" s="369">
        <v>1.307527790766319</v>
      </c>
      <c r="Z800" s="369">
        <v>0.23753475001456681</v>
      </c>
      <c r="AA800" s="369">
        <v>1.2778116672692883</v>
      </c>
      <c r="AB800" s="369">
        <v>1.1888137823289008E-3</v>
      </c>
      <c r="AC800" s="373">
        <v>17.31060470975838</v>
      </c>
      <c r="AD800" s="555">
        <v>0</v>
      </c>
      <c r="AE800" s="370" t="s">
        <v>1963</v>
      </c>
      <c r="AF800" s="370" t="s">
        <v>1816</v>
      </c>
      <c r="AG800" s="374" t="s">
        <v>1444</v>
      </c>
      <c r="AH800" s="374" t="s">
        <v>1796</v>
      </c>
      <c r="AI800" s="374">
        <v>5000</v>
      </c>
      <c r="AJ800" s="374">
        <v>1000</v>
      </c>
      <c r="AK800" s="374">
        <v>1000</v>
      </c>
      <c r="AL800" s="691">
        <v>0.92</v>
      </c>
      <c r="AM800" s="691">
        <v>20</v>
      </c>
      <c r="AN800" s="369" t="s">
        <v>1803</v>
      </c>
      <c r="AO800" s="367" t="s">
        <v>1324</v>
      </c>
      <c r="AP800" s="370" t="s">
        <v>1818</v>
      </c>
      <c r="AQ800" s="376" t="s">
        <v>671</v>
      </c>
      <c r="AR800" s="369">
        <v>1.34933333333333E-3</v>
      </c>
      <c r="AS800" s="369">
        <v>1.34933333333333E-3</v>
      </c>
      <c r="AT800" s="369" t="s">
        <v>1421</v>
      </c>
      <c r="AW800"/>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c r="BX800"/>
      <c r="BZ800"/>
    </row>
    <row r="801" spans="2:78" ht="18.75">
      <c r="B801" s="363" t="s">
        <v>1570</v>
      </c>
      <c r="C801" s="364">
        <v>29813630000167</v>
      </c>
      <c r="D801" s="365" t="s">
        <v>11</v>
      </c>
      <c r="E801" s="365" t="s">
        <v>620</v>
      </c>
      <c r="F801" s="365" t="s">
        <v>663</v>
      </c>
      <c r="G801" s="366" t="s">
        <v>738</v>
      </c>
      <c r="H801" s="366" t="s">
        <v>34</v>
      </c>
      <c r="I801" s="366" t="s">
        <v>1421</v>
      </c>
      <c r="J801" s="366" t="s">
        <v>608</v>
      </c>
      <c r="K801" s="367" t="s">
        <v>48</v>
      </c>
      <c r="L801" s="368" t="s">
        <v>1421</v>
      </c>
      <c r="M801" s="368" t="s">
        <v>1421</v>
      </c>
      <c r="N801" s="367">
        <v>488623</v>
      </c>
      <c r="O801" s="367" t="s">
        <v>1321</v>
      </c>
      <c r="P801" s="371">
        <v>43359</v>
      </c>
      <c r="Q801" s="372">
        <v>55.05700959</v>
      </c>
      <c r="R801" s="372">
        <v>59.330772237658742</v>
      </c>
      <c r="S801" s="367">
        <v>1</v>
      </c>
      <c r="T801" s="369">
        <v>0.11055213906519734</v>
      </c>
      <c r="U801" s="369">
        <v>1.163732948889874</v>
      </c>
      <c r="V801" s="369">
        <v>0.13081954521000938</v>
      </c>
      <c r="W801" s="369">
        <v>1.1653079809332825</v>
      </c>
      <c r="X801" s="369">
        <v>0.20164169188688086</v>
      </c>
      <c r="Y801" s="369">
        <v>1.3672117899506797</v>
      </c>
      <c r="Z801" s="369">
        <v>0.22707184984085349</v>
      </c>
      <c r="AA801" s="369">
        <v>1.2215267829960406</v>
      </c>
      <c r="AB801" s="369">
        <v>2.3873704275125152E-3</v>
      </c>
      <c r="AC801" s="373">
        <v>7.7733088889322426</v>
      </c>
      <c r="AD801" s="555">
        <v>11447136000160</v>
      </c>
      <c r="AE801" s="370" t="s">
        <v>1834</v>
      </c>
      <c r="AF801" s="370" t="s">
        <v>1795</v>
      </c>
      <c r="AG801" s="374" t="s">
        <v>1445</v>
      </c>
      <c r="AH801" s="374" t="s">
        <v>1802</v>
      </c>
      <c r="AI801" s="374">
        <v>5000</v>
      </c>
      <c r="AJ801" s="374">
        <v>1000</v>
      </c>
      <c r="AK801" s="374">
        <v>5000</v>
      </c>
      <c r="AL801" s="691">
        <v>0.06</v>
      </c>
      <c r="AM801" s="691">
        <v>0</v>
      </c>
      <c r="AN801" s="369" t="s">
        <v>1803</v>
      </c>
      <c r="AO801" s="367" t="s">
        <v>1324</v>
      </c>
      <c r="AP801" s="370" t="s">
        <v>1804</v>
      </c>
      <c r="AQ801" s="376" t="s">
        <v>1798</v>
      </c>
      <c r="AR801" s="369">
        <v>0</v>
      </c>
      <c r="AS801" s="369">
        <v>0</v>
      </c>
      <c r="AT801" s="369" t="s">
        <v>1421</v>
      </c>
      <c r="AW801"/>
      <c r="AX801" s="198"/>
      <c r="AY801" s="184"/>
      <c r="AZ801" s="184"/>
      <c r="BA801" s="184"/>
      <c r="BB801" s="186"/>
      <c r="BC801" s="184"/>
      <c r="BD801" s="184"/>
      <c r="BE801" s="184"/>
      <c r="BF801" s="184"/>
      <c r="BG801" s="186"/>
      <c r="BH801" s="186"/>
      <c r="BI801" s="199"/>
      <c r="BJ801" s="199"/>
      <c r="BK801" s="199"/>
      <c r="BL801" s="186"/>
      <c r="BM801" s="186"/>
      <c r="BN801" s="186"/>
      <c r="BO801" s="186"/>
      <c r="BP801" s="186"/>
      <c r="BQ801" s="186"/>
      <c r="BR801" s="186"/>
      <c r="BS801" s="186"/>
      <c r="BT801" s="187"/>
      <c r="BU801" s="188"/>
      <c r="BV801" s="189"/>
      <c r="BW801" s="185"/>
      <c r="BX801"/>
      <c r="BZ801"/>
    </row>
    <row r="802" spans="2:78" ht="18.75">
      <c r="B802" s="363" t="s">
        <v>1109</v>
      </c>
      <c r="C802" s="364"/>
      <c r="D802" s="365" t="s">
        <v>11</v>
      </c>
      <c r="E802" s="365" t="s">
        <v>620</v>
      </c>
      <c r="F802" s="365" t="s">
        <v>663</v>
      </c>
      <c r="G802" s="366" t="s">
        <v>738</v>
      </c>
      <c r="H802" s="366" t="s">
        <v>34</v>
      </c>
      <c r="I802" s="366" t="s">
        <v>1421</v>
      </c>
      <c r="J802" s="366" t="s">
        <v>608</v>
      </c>
      <c r="L802" s="368" t="s">
        <v>1421</v>
      </c>
      <c r="M802" s="368" t="s">
        <v>1418</v>
      </c>
      <c r="N802" s="367">
        <v>488704</v>
      </c>
      <c r="O802" s="367" t="s">
        <v>1321</v>
      </c>
      <c r="P802" s="371"/>
      <c r="S802" s="367"/>
      <c r="U802" s="369"/>
      <c r="W802" s="369"/>
      <c r="Y802" s="369"/>
      <c r="AA802" s="369"/>
      <c r="AD802" s="555">
        <v>0</v>
      </c>
      <c r="AE802" s="370"/>
      <c r="AF802" s="370"/>
      <c r="AG802" s="374" t="s">
        <v>1444</v>
      </c>
      <c r="AH802" s="374"/>
      <c r="AI802" s="374">
        <v>0</v>
      </c>
      <c r="AJ802" s="374">
        <v>0</v>
      </c>
      <c r="AK802" s="374">
        <v>0</v>
      </c>
      <c r="AN802" s="369"/>
      <c r="AO802" s="367" t="s">
        <v>1324</v>
      </c>
      <c r="AP802" s="370"/>
      <c r="AR802" s="369">
        <v>1E-3</v>
      </c>
      <c r="AS802" s="369">
        <v>1E-3</v>
      </c>
      <c r="AT802" s="369" t="s">
        <v>1421</v>
      </c>
      <c r="AW802" s="198"/>
      <c r="AX802" s="198"/>
      <c r="AY802" s="184"/>
      <c r="AZ802" s="184"/>
      <c r="BA802" s="184"/>
      <c r="BB802" s="186"/>
      <c r="BC802" s="184"/>
      <c r="BD802" s="184"/>
      <c r="BE802" s="184"/>
      <c r="BF802" s="184"/>
      <c r="BG802" s="186"/>
      <c r="BH802" s="186"/>
      <c r="BI802" s="199"/>
      <c r="BJ802" s="199"/>
      <c r="BK802" s="199"/>
      <c r="BL802" s="218"/>
      <c r="BM802" s="186"/>
      <c r="BN802" s="186"/>
      <c r="BO802" s="186"/>
      <c r="BP802" s="186"/>
      <c r="BQ802" s="186"/>
      <c r="BR802" s="186"/>
      <c r="BS802" s="186"/>
      <c r="BT802" s="187"/>
      <c r="BU802" s="188"/>
      <c r="BV802" s="189"/>
      <c r="BW802" s="185"/>
      <c r="BX802"/>
      <c r="BZ802"/>
    </row>
    <row r="803" spans="2:78" ht="18.75">
      <c r="B803" s="363" t="s">
        <v>359</v>
      </c>
      <c r="C803" s="364">
        <v>32295829000155</v>
      </c>
      <c r="D803" s="365" t="s">
        <v>14</v>
      </c>
      <c r="E803" s="365" t="s">
        <v>614</v>
      </c>
      <c r="F803" s="365" t="s">
        <v>1421</v>
      </c>
      <c r="G803" s="366" t="s">
        <v>1421</v>
      </c>
      <c r="H803" s="366" t="s">
        <v>1338</v>
      </c>
      <c r="I803" s="366" t="s">
        <v>34</v>
      </c>
      <c r="J803" s="366" t="s">
        <v>608</v>
      </c>
      <c r="K803" s="367" t="s">
        <v>48</v>
      </c>
      <c r="L803" s="368" t="s">
        <v>715</v>
      </c>
      <c r="M803" s="368" t="s">
        <v>34</v>
      </c>
      <c r="N803" s="367">
        <v>488720</v>
      </c>
      <c r="O803" s="367" t="s">
        <v>1321</v>
      </c>
      <c r="P803" s="371">
        <v>43523</v>
      </c>
      <c r="Q803" s="372">
        <v>5.4451314899999996</v>
      </c>
      <c r="R803" s="372">
        <v>5.3013751536904703</v>
      </c>
      <c r="S803" s="367">
        <v>2</v>
      </c>
      <c r="T803" s="369">
        <v>0.2066561366787556</v>
      </c>
      <c r="U803" s="369">
        <v>2.1753767713307504</v>
      </c>
      <c r="V803" s="369">
        <v>9.8144488259767737E-2</v>
      </c>
      <c r="W803" s="369">
        <v>0.87424669815294176</v>
      </c>
      <c r="X803" s="369">
        <v>0.32033283395566747</v>
      </c>
      <c r="Y803" s="369">
        <v>2.1719854817435031</v>
      </c>
      <c r="Z803" s="369">
        <v>0.35330490834819073</v>
      </c>
      <c r="AA803" s="369">
        <v>1.9005940560829062</v>
      </c>
      <c r="AB803" s="369">
        <v>0.19118317867504636</v>
      </c>
      <c r="AC803" s="373">
        <v>-7.384169089938486E-2</v>
      </c>
      <c r="AD803" s="555">
        <v>32041623000107</v>
      </c>
      <c r="AE803" s="370" t="s">
        <v>1872</v>
      </c>
      <c r="AF803" s="370" t="s">
        <v>1816</v>
      </c>
      <c r="AG803" s="374" t="s">
        <v>1444</v>
      </c>
      <c r="AH803" s="374" t="s">
        <v>1796</v>
      </c>
      <c r="AI803" s="374">
        <v>500</v>
      </c>
      <c r="AJ803" s="374">
        <v>100</v>
      </c>
      <c r="AK803" s="374">
        <v>100</v>
      </c>
      <c r="AL803" s="691">
        <v>0</v>
      </c>
      <c r="AM803" s="691">
        <v>0</v>
      </c>
      <c r="AN803" s="369" t="s">
        <v>1798</v>
      </c>
      <c r="AO803" s="367" t="s">
        <v>1324</v>
      </c>
      <c r="AP803" s="370" t="s">
        <v>1799</v>
      </c>
      <c r="AQ803" s="376" t="s">
        <v>659</v>
      </c>
      <c r="AR803" s="369">
        <v>7.9333333333333304E-3</v>
      </c>
      <c r="AS803" s="369">
        <v>7.9333333333333304E-3</v>
      </c>
      <c r="AT803" s="369" t="s">
        <v>1421</v>
      </c>
      <c r="AW803"/>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c r="BX803"/>
      <c r="BZ803"/>
    </row>
    <row r="804" spans="2:78" ht="18.75">
      <c r="B804" s="363" t="s">
        <v>1128</v>
      </c>
      <c r="C804" s="364">
        <v>32225478000106</v>
      </c>
      <c r="D804" s="365" t="s">
        <v>11</v>
      </c>
      <c r="E804" s="365" t="s">
        <v>661</v>
      </c>
      <c r="F804" s="365" t="s">
        <v>1421</v>
      </c>
      <c r="G804" s="366" t="s">
        <v>738</v>
      </c>
      <c r="H804" s="366" t="s">
        <v>34</v>
      </c>
      <c r="I804" s="366" t="s">
        <v>34</v>
      </c>
      <c r="J804" s="366" t="s">
        <v>611</v>
      </c>
      <c r="K804" s="367" t="s">
        <v>49</v>
      </c>
      <c r="L804" s="368" t="s">
        <v>1339</v>
      </c>
      <c r="M804" s="368" t="s">
        <v>34</v>
      </c>
      <c r="N804" s="367">
        <v>488755</v>
      </c>
      <c r="O804" s="367" t="s">
        <v>1321</v>
      </c>
      <c r="P804" s="371">
        <v>43525</v>
      </c>
      <c r="Q804" s="372">
        <v>197.26608565999999</v>
      </c>
      <c r="R804" s="372">
        <v>238.64051075793651</v>
      </c>
      <c r="S804" s="367">
        <v>5</v>
      </c>
      <c r="T804" s="369">
        <v>-0.16771802824556958</v>
      </c>
      <c r="U804" s="369">
        <v>-1.7654927099791933</v>
      </c>
      <c r="V804" s="369">
        <v>-0.15138518154597558</v>
      </c>
      <c r="W804" s="369">
        <v>-1.3485015558444362</v>
      </c>
      <c r="X804" s="369">
        <v>-0.13032646665604319</v>
      </c>
      <c r="Y804" s="369">
        <v>-0.88366587329923774</v>
      </c>
      <c r="Z804" s="369">
        <v>0.21541441523119076</v>
      </c>
      <c r="AA804" s="369">
        <v>1.158815933515102</v>
      </c>
      <c r="AB804" s="369">
        <v>0.14805168794186838</v>
      </c>
      <c r="AC804" s="373">
        <v>-1.7807764481155215</v>
      </c>
      <c r="AD804" s="555">
        <v>32225606000111</v>
      </c>
      <c r="AE804" s="370" t="s">
        <v>2002</v>
      </c>
      <c r="AF804" s="370" t="s">
        <v>1795</v>
      </c>
      <c r="AG804" s="374" t="s">
        <v>1445</v>
      </c>
      <c r="AH804" s="374" t="s">
        <v>1796</v>
      </c>
      <c r="AI804" s="374">
        <v>25000</v>
      </c>
      <c r="AJ804" s="374">
        <v>0</v>
      </c>
      <c r="AK804" s="374">
        <v>10000</v>
      </c>
      <c r="AL804" s="691">
        <v>0.93</v>
      </c>
      <c r="AM804" s="691">
        <v>0</v>
      </c>
      <c r="AN804" s="369" t="s">
        <v>1798</v>
      </c>
      <c r="AO804" s="367" t="s">
        <v>1324</v>
      </c>
      <c r="AP804" s="370" t="s">
        <v>1818</v>
      </c>
      <c r="AQ804" s="376" t="s">
        <v>679</v>
      </c>
      <c r="AR804" s="369">
        <v>4.3499200000000002E-3</v>
      </c>
      <c r="AS804" s="369">
        <v>4.3499200000000002E-3</v>
      </c>
      <c r="AT804" s="369" t="s">
        <v>1421</v>
      </c>
      <c r="AW804"/>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c r="BX804"/>
      <c r="BZ804"/>
    </row>
    <row r="805" spans="2:78" ht="18.75">
      <c r="B805" s="363" t="s">
        <v>294</v>
      </c>
      <c r="C805" s="364">
        <v>30995144000196</v>
      </c>
      <c r="D805" s="365" t="s">
        <v>14</v>
      </c>
      <c r="E805" s="365" t="s">
        <v>614</v>
      </c>
      <c r="F805" s="365" t="s">
        <v>1421</v>
      </c>
      <c r="G805" s="366" t="s">
        <v>1421</v>
      </c>
      <c r="H805" s="366" t="s">
        <v>865</v>
      </c>
      <c r="I805" s="366" t="s">
        <v>34</v>
      </c>
      <c r="J805" s="366" t="s">
        <v>608</v>
      </c>
      <c r="K805" s="367" t="s">
        <v>48</v>
      </c>
      <c r="L805" s="368" t="s">
        <v>1339</v>
      </c>
      <c r="M805" s="368" t="s">
        <v>34</v>
      </c>
      <c r="N805" s="367">
        <v>489719</v>
      </c>
      <c r="O805" s="367" t="s">
        <v>1321</v>
      </c>
      <c r="P805" s="371">
        <v>43512</v>
      </c>
      <c r="Q805" s="372">
        <v>117.39937614999999</v>
      </c>
      <c r="R805" s="372">
        <v>100.61136775535714</v>
      </c>
      <c r="S805" s="367">
        <v>2</v>
      </c>
      <c r="T805" s="369">
        <v>0.17836139275848795</v>
      </c>
      <c r="U805" s="369">
        <v>1.877530650406775</v>
      </c>
      <c r="V805" s="369">
        <v>0.16534608082524715</v>
      </c>
      <c r="W805" s="369">
        <v>1.4728617752980666</v>
      </c>
      <c r="X805" s="369">
        <v>0.33613569149652656</v>
      </c>
      <c r="Y805" s="369">
        <v>2.2791352132429505</v>
      </c>
      <c r="Z805" s="369">
        <v>0.50748488888077548</v>
      </c>
      <c r="AA805" s="369">
        <v>2.7300010290492058</v>
      </c>
      <c r="AB805" s="369">
        <v>0.15546159397032633</v>
      </c>
      <c r="AC805" s="373">
        <v>0.34146249259947264</v>
      </c>
      <c r="AD805" s="555">
        <v>30995158000100</v>
      </c>
      <c r="AE805" s="370" t="s">
        <v>1994</v>
      </c>
      <c r="AF805" s="370" t="s">
        <v>1839</v>
      </c>
      <c r="AG805" s="374" t="s">
        <v>59</v>
      </c>
      <c r="AH805" s="374" t="s">
        <v>1802</v>
      </c>
      <c r="AI805" s="374">
        <v>1000</v>
      </c>
      <c r="AJ805" s="374">
        <v>500</v>
      </c>
      <c r="AK805" s="374">
        <v>1000</v>
      </c>
      <c r="AL805" s="691">
        <v>2</v>
      </c>
      <c r="AM805" s="691">
        <v>20</v>
      </c>
      <c r="AN805" s="369" t="s">
        <v>1803</v>
      </c>
      <c r="AO805" s="367" t="s">
        <v>1324</v>
      </c>
      <c r="AP805" s="370" t="s">
        <v>1818</v>
      </c>
      <c r="AQ805" s="376" t="s">
        <v>668</v>
      </c>
      <c r="AR805" s="369">
        <v>5.3333333333333297E-3</v>
      </c>
      <c r="AS805" s="369">
        <v>5.3333333333333297E-3</v>
      </c>
      <c r="AT805" s="369" t="s">
        <v>1421</v>
      </c>
      <c r="AW805"/>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c r="BX805"/>
      <c r="BZ805"/>
    </row>
    <row r="806" spans="2:78" ht="18.75">
      <c r="B806" s="363" t="s">
        <v>1298</v>
      </c>
      <c r="C806" s="364">
        <v>31848144000126</v>
      </c>
      <c r="D806" s="365" t="s">
        <v>14</v>
      </c>
      <c r="E806" s="365" t="s">
        <v>607</v>
      </c>
      <c r="F806" s="365" t="s">
        <v>1421</v>
      </c>
      <c r="G806" s="366" t="s">
        <v>1421</v>
      </c>
      <c r="H806" s="366" t="s">
        <v>34</v>
      </c>
      <c r="I806" s="366" t="s">
        <v>34</v>
      </c>
      <c r="J806" s="366" t="s">
        <v>608</v>
      </c>
      <c r="K806" s="367" t="s">
        <v>48</v>
      </c>
      <c r="L806" s="368" t="s">
        <v>1421</v>
      </c>
      <c r="M806" s="368" t="s">
        <v>34</v>
      </c>
      <c r="N806" s="367">
        <v>490067</v>
      </c>
      <c r="O806" s="367" t="s">
        <v>1321</v>
      </c>
      <c r="P806" s="371">
        <v>43383</v>
      </c>
      <c r="Q806" s="372">
        <v>38.259604860000003</v>
      </c>
      <c r="R806" s="372">
        <v>34.859171581309525</v>
      </c>
      <c r="S806" s="367">
        <v>3</v>
      </c>
      <c r="T806" s="369">
        <v>0.14982242138357149</v>
      </c>
      <c r="U806" s="369">
        <v>1.5771136562423398</v>
      </c>
      <c r="V806" s="369">
        <v>0.21681093531558182</v>
      </c>
      <c r="W806" s="369">
        <v>1.9312979025516905</v>
      </c>
      <c r="X806" s="369">
        <v>0.50536178058211112</v>
      </c>
      <c r="Y806" s="369">
        <v>3.4265561756441714</v>
      </c>
      <c r="Z806" s="369">
        <v>0.40136331833206396</v>
      </c>
      <c r="AA806" s="369">
        <v>2.1591229533665168</v>
      </c>
      <c r="AB806" s="369">
        <v>0.15302753423306226</v>
      </c>
      <c r="AC806" s="373">
        <v>0.68320487809533792</v>
      </c>
      <c r="AD806" s="555">
        <v>0</v>
      </c>
      <c r="AE806" s="370" t="s">
        <v>2037</v>
      </c>
      <c r="AF806" s="370" t="s">
        <v>1939</v>
      </c>
      <c r="AG806" s="374" t="s">
        <v>719</v>
      </c>
      <c r="AH806" s="374" t="s">
        <v>1796</v>
      </c>
      <c r="AI806" s="374">
        <v>10000</v>
      </c>
      <c r="AJ806" s="374">
        <v>5000</v>
      </c>
      <c r="AK806" s="374">
        <v>5000</v>
      </c>
      <c r="AL806" s="691">
        <v>0</v>
      </c>
      <c r="AM806" s="691">
        <v>0</v>
      </c>
      <c r="AN806" s="369" t="s">
        <v>666</v>
      </c>
      <c r="AO806" s="367" t="s">
        <v>1324</v>
      </c>
      <c r="AP806" s="370" t="s">
        <v>1799</v>
      </c>
      <c r="AQ806" s="376" t="s">
        <v>1798</v>
      </c>
      <c r="AR806" s="369">
        <v>6.6666666666666697E-3</v>
      </c>
      <c r="AS806" s="369">
        <v>6.6666666666666697E-3</v>
      </c>
      <c r="AT806" s="369" t="s">
        <v>1421</v>
      </c>
      <c r="AW806"/>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c r="BX806"/>
      <c r="BZ806"/>
    </row>
    <row r="807" spans="2:78" ht="18.75">
      <c r="B807" s="363" t="s">
        <v>863</v>
      </c>
      <c r="C807" s="364">
        <v>32743215000199</v>
      </c>
      <c r="D807" s="365" t="s">
        <v>14</v>
      </c>
      <c r="E807" s="365" t="s">
        <v>607</v>
      </c>
      <c r="F807" s="365" t="s">
        <v>672</v>
      </c>
      <c r="G807" s="366" t="s">
        <v>1421</v>
      </c>
      <c r="H807" s="366" t="s">
        <v>34</v>
      </c>
      <c r="I807" s="366" t="s">
        <v>34</v>
      </c>
      <c r="J807" s="366" t="s">
        <v>608</v>
      </c>
      <c r="K807" s="367" t="s">
        <v>48</v>
      </c>
      <c r="L807" s="368" t="s">
        <v>1421</v>
      </c>
      <c r="M807" s="368" t="s">
        <v>1418</v>
      </c>
      <c r="N807" s="367">
        <v>490164</v>
      </c>
      <c r="O807" s="367" t="s">
        <v>1321</v>
      </c>
      <c r="P807" s="371">
        <v>43541</v>
      </c>
      <c r="Q807" s="372">
        <v>103.87255999</v>
      </c>
      <c r="R807" s="372">
        <v>77.010781889999976</v>
      </c>
      <c r="S807" s="367">
        <v>2</v>
      </c>
      <c r="T807" s="369">
        <v>7.868976016502649E-2</v>
      </c>
      <c r="U807" s="369">
        <v>0.82833192933768729</v>
      </c>
      <c r="V807" s="369">
        <v>-5.1200553071060195E-3</v>
      </c>
      <c r="W807" s="369">
        <v>-4.5608179592830013E-2</v>
      </c>
      <c r="X807" s="369">
        <v>0.16228329036208966</v>
      </c>
      <c r="Y807" s="369">
        <v>1.1003459940194744</v>
      </c>
      <c r="Z807" s="369">
        <v>9.0397100533978758E-2</v>
      </c>
      <c r="AA807" s="369">
        <v>0.48628872088209912</v>
      </c>
      <c r="AB807" s="369">
        <v>0.20282436579407973</v>
      </c>
      <c r="AC807" s="373">
        <v>-0.57873634803291807</v>
      </c>
      <c r="AD807" s="555">
        <v>42427783000134</v>
      </c>
      <c r="AE807" s="370" t="s">
        <v>1819</v>
      </c>
      <c r="AF807" s="370" t="s">
        <v>1816</v>
      </c>
      <c r="AG807" s="374" t="s">
        <v>1444</v>
      </c>
      <c r="AH807" s="374" t="s">
        <v>1802</v>
      </c>
      <c r="AI807" s="374">
        <v>500</v>
      </c>
      <c r="AJ807" s="374">
        <v>500</v>
      </c>
      <c r="AK807" s="374">
        <v>500</v>
      </c>
      <c r="AL807" s="691">
        <v>0.1</v>
      </c>
      <c r="AM807" s="691">
        <v>0</v>
      </c>
      <c r="AN807" s="369" t="s">
        <v>666</v>
      </c>
      <c r="AO807" s="367" t="s">
        <v>1324</v>
      </c>
      <c r="AP807" s="370" t="s">
        <v>1799</v>
      </c>
      <c r="AQ807" s="376" t="s">
        <v>697</v>
      </c>
      <c r="AR807" s="369">
        <v>3.5E-4</v>
      </c>
      <c r="AS807" s="369">
        <v>3.5E-4</v>
      </c>
      <c r="AT807" s="369" t="s">
        <v>1421</v>
      </c>
      <c r="AW807"/>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c r="BX807"/>
      <c r="BZ807"/>
    </row>
    <row r="808" spans="2:78" ht="18.75">
      <c r="B808" s="363" t="s">
        <v>281</v>
      </c>
      <c r="C808" s="364">
        <v>32300395000134</v>
      </c>
      <c r="D808" s="365" t="s">
        <v>11</v>
      </c>
      <c r="E808" s="365" t="s">
        <v>620</v>
      </c>
      <c r="F808" s="365" t="s">
        <v>685</v>
      </c>
      <c r="G808" s="366" t="s">
        <v>738</v>
      </c>
      <c r="H808" s="366" t="s">
        <v>34</v>
      </c>
      <c r="I808" s="366" t="s">
        <v>1319</v>
      </c>
      <c r="J808" s="366" t="s">
        <v>608</v>
      </c>
      <c r="K808" s="367" t="s">
        <v>48</v>
      </c>
      <c r="L808" s="368" t="s">
        <v>1421</v>
      </c>
      <c r="M808" s="368" t="s">
        <v>34</v>
      </c>
      <c r="N808" s="367">
        <v>490350</v>
      </c>
      <c r="O808" s="367" t="s">
        <v>1321</v>
      </c>
      <c r="P808" s="371">
        <v>43544</v>
      </c>
      <c r="Q808" s="372">
        <v>86.515329449999996</v>
      </c>
      <c r="R808" s="372">
        <v>66.355669607182591</v>
      </c>
      <c r="S808" s="367">
        <v>1</v>
      </c>
      <c r="T808" s="369">
        <v>0.11925318304057053</v>
      </c>
      <c r="U808" s="369">
        <v>1.2553249492754113</v>
      </c>
      <c r="V808" s="369">
        <v>0.15616719823332592</v>
      </c>
      <c r="W808" s="369">
        <v>1.391098571464539</v>
      </c>
      <c r="X808" s="369">
        <v>0.29422690367842042</v>
      </c>
      <c r="Y808" s="369">
        <v>1.9949767722415732</v>
      </c>
      <c r="Z808" s="369">
        <v>0.44660615644904911</v>
      </c>
      <c r="AA808" s="369">
        <v>2.4025055590808977</v>
      </c>
      <c r="AB808" s="369">
        <v>7.0823335526844907E-3</v>
      </c>
      <c r="AC808" s="373">
        <v>6.1992873481695332</v>
      </c>
      <c r="AD808" s="555">
        <v>0</v>
      </c>
      <c r="AE808" s="370" t="s">
        <v>2031</v>
      </c>
      <c r="AF808" s="370" t="s">
        <v>1816</v>
      </c>
      <c r="AG808" s="374" t="s">
        <v>1444</v>
      </c>
      <c r="AH808" s="374" t="s">
        <v>1877</v>
      </c>
      <c r="AI808" s="374">
        <v>50000</v>
      </c>
      <c r="AJ808" s="374">
        <v>10000</v>
      </c>
      <c r="AK808" s="374">
        <v>50000</v>
      </c>
      <c r="AL808" s="691">
        <v>2</v>
      </c>
      <c r="AM808" s="691">
        <v>20</v>
      </c>
      <c r="AN808" s="369" t="s">
        <v>1798</v>
      </c>
      <c r="AO808" s="367" t="s">
        <v>1324</v>
      </c>
      <c r="AP808" s="370" t="s">
        <v>1818</v>
      </c>
      <c r="AQ808" s="376" t="s">
        <v>668</v>
      </c>
      <c r="AR808" s="369">
        <v>5.3340000000000002E-3</v>
      </c>
      <c r="AS808" s="369">
        <v>5.3340000000000002E-3</v>
      </c>
      <c r="AT808" s="369" t="s">
        <v>1421</v>
      </c>
      <c r="AW808"/>
      <c r="AX808" s="198"/>
      <c r="AY808" s="184"/>
      <c r="AZ808" s="184"/>
      <c r="BA808" s="184"/>
      <c r="BB808" s="186"/>
      <c r="BC808" s="184"/>
      <c r="BD808" s="184"/>
      <c r="BE808" s="184"/>
      <c r="BF808" s="184"/>
      <c r="BG808" s="186"/>
      <c r="BH808" s="186"/>
      <c r="BI808" s="199"/>
      <c r="BJ808" s="199"/>
      <c r="BK808" s="199"/>
      <c r="BL808" s="186"/>
      <c r="BM808" s="186"/>
      <c r="BN808" s="186"/>
      <c r="BO808" s="186"/>
      <c r="BP808" s="186"/>
      <c r="BQ808" s="186"/>
      <c r="BR808" s="186"/>
      <c r="BS808" s="186"/>
      <c r="BT808" s="187"/>
      <c r="BU808" s="188"/>
      <c r="BV808" s="189"/>
      <c r="BW808" s="185"/>
      <c r="BX808"/>
      <c r="BZ808"/>
    </row>
    <row r="809" spans="2:78" ht="18.75">
      <c r="B809" s="363" t="s">
        <v>1676</v>
      </c>
      <c r="C809" s="364">
        <v>32666390000120</v>
      </c>
      <c r="D809" s="365" t="s">
        <v>13</v>
      </c>
      <c r="E809" s="365" t="s">
        <v>615</v>
      </c>
      <c r="F809" s="365" t="s">
        <v>619</v>
      </c>
      <c r="G809" s="366" t="s">
        <v>34</v>
      </c>
      <c r="H809" s="366" t="s">
        <v>865</v>
      </c>
      <c r="I809" s="366" t="s">
        <v>34</v>
      </c>
      <c r="J809" s="366" t="s">
        <v>611</v>
      </c>
      <c r="K809" s="367" t="s">
        <v>48</v>
      </c>
      <c r="L809" s="368" t="s">
        <v>1421</v>
      </c>
      <c r="M809" s="368" t="s">
        <v>1421</v>
      </c>
      <c r="N809" s="367">
        <v>491004</v>
      </c>
      <c r="O809" s="367" t="s">
        <v>1321</v>
      </c>
      <c r="P809" s="371">
        <v>43558</v>
      </c>
      <c r="Q809" s="372">
        <v>1306.04615595</v>
      </c>
      <c r="R809" s="372">
        <v>1302.7219184374997</v>
      </c>
      <c r="S809" s="367">
        <v>1</v>
      </c>
      <c r="T809" s="369">
        <v>0.22740432085251361</v>
      </c>
      <c r="U809" s="369">
        <v>2.3937836312685583</v>
      </c>
      <c r="V809" s="369">
        <v>0.25477000374776515</v>
      </c>
      <c r="W809" s="369">
        <v>2.2694278457631993</v>
      </c>
      <c r="X809" s="369">
        <v>0.33213036559275388</v>
      </c>
      <c r="Y809" s="369">
        <v>2.2519774923024571</v>
      </c>
      <c r="Z809" s="369">
        <v>0.44232225654310087</v>
      </c>
      <c r="AA809" s="369">
        <v>2.3794604371317987</v>
      </c>
      <c r="AB809" s="369">
        <v>5.7277452995515662E-2</v>
      </c>
      <c r="AC809" s="373">
        <v>2.4880335777896749</v>
      </c>
      <c r="AD809" s="555">
        <v>32386241000107</v>
      </c>
      <c r="AE809" s="370" t="s">
        <v>1889</v>
      </c>
      <c r="AF809" s="370" t="s">
        <v>1890</v>
      </c>
      <c r="AG809" s="374" t="s">
        <v>1448</v>
      </c>
      <c r="AH809" s="374" t="s">
        <v>1802</v>
      </c>
      <c r="AI809" s="374">
        <v>1000</v>
      </c>
      <c r="AJ809" s="374">
        <v>100</v>
      </c>
      <c r="AK809" s="374">
        <v>1000</v>
      </c>
      <c r="AL809" s="691">
        <v>2.5</v>
      </c>
      <c r="AM809" s="691">
        <v>0</v>
      </c>
      <c r="AN809" s="369" t="s">
        <v>1803</v>
      </c>
      <c r="AO809" s="367" t="s">
        <v>1324</v>
      </c>
      <c r="AP809" s="370" t="s">
        <v>1818</v>
      </c>
      <c r="AQ809" s="376" t="s">
        <v>1798</v>
      </c>
      <c r="AR809" s="369">
        <v>0</v>
      </c>
      <c r="AS809" s="369">
        <v>0</v>
      </c>
      <c r="AT809" s="369" t="s">
        <v>1421</v>
      </c>
      <c r="AW809" s="198"/>
      <c r="AX809" s="198"/>
      <c r="AY809" s="184"/>
      <c r="AZ809" s="184"/>
      <c r="BA809" s="184"/>
      <c r="BB809" s="186"/>
      <c r="BC809" s="184"/>
      <c r="BD809" s="184"/>
      <c r="BE809" s="184"/>
      <c r="BF809" s="184"/>
      <c r="BG809" s="186"/>
      <c r="BH809" s="186"/>
      <c r="BI809" s="199"/>
      <c r="BJ809" s="199"/>
      <c r="BK809" s="199"/>
      <c r="BL809" s="218"/>
      <c r="BM809" s="186"/>
      <c r="BN809" s="186"/>
      <c r="BO809" s="186"/>
      <c r="BP809" s="186"/>
      <c r="BQ809" s="186"/>
      <c r="BR809" s="186"/>
      <c r="BS809" s="186"/>
      <c r="BT809" s="187"/>
      <c r="BU809" s="188"/>
      <c r="BV809" s="189"/>
      <c r="BW809" s="185"/>
      <c r="BX809"/>
      <c r="BZ809"/>
    </row>
    <row r="810" spans="2:78" ht="18.75">
      <c r="B810" s="363" t="s">
        <v>1009</v>
      </c>
      <c r="C810" s="364">
        <v>32227355000104</v>
      </c>
      <c r="D810" s="365" t="s">
        <v>11</v>
      </c>
      <c r="E810" s="365" t="s">
        <v>620</v>
      </c>
      <c r="F810" s="365" t="s">
        <v>692</v>
      </c>
      <c r="G810" s="366" t="s">
        <v>738</v>
      </c>
      <c r="H810" s="366" t="s">
        <v>34</v>
      </c>
      <c r="I810" s="366" t="s">
        <v>1421</v>
      </c>
      <c r="J810" s="366" t="s">
        <v>608</v>
      </c>
      <c r="K810" s="367" t="s">
        <v>48</v>
      </c>
      <c r="L810" s="368" t="s">
        <v>1339</v>
      </c>
      <c r="M810" s="368" t="s">
        <v>34</v>
      </c>
      <c r="N810" s="367">
        <v>491055</v>
      </c>
      <c r="O810" s="367" t="s">
        <v>1321</v>
      </c>
      <c r="P810" s="371">
        <v>43546</v>
      </c>
      <c r="Q810" s="372">
        <v>9.6429603299999993</v>
      </c>
      <c r="R810" s="372">
        <v>16.381787780952369</v>
      </c>
      <c r="S810" s="367">
        <v>1</v>
      </c>
      <c r="T810" s="369">
        <v>9.140252881382871E-2</v>
      </c>
      <c r="U810" s="369">
        <v>0.96215356203807789</v>
      </c>
      <c r="V810" s="369">
        <v>0.1062829342667182</v>
      </c>
      <c r="W810" s="369">
        <v>0.94674195158826979</v>
      </c>
      <c r="X810" s="369">
        <v>0.18138566371914977</v>
      </c>
      <c r="Y810" s="369">
        <v>1.2298677701235139</v>
      </c>
      <c r="Z810" s="369">
        <v>0.20704525155226028</v>
      </c>
      <c r="AA810" s="369">
        <v>1.1137942472415445</v>
      </c>
      <c r="AB810" s="369">
        <v>1.6507873538154492E-2</v>
      </c>
      <c r="AC810" s="373">
        <v>-0.36218130482495731</v>
      </c>
      <c r="AD810" s="555">
        <v>32227954000128</v>
      </c>
      <c r="AE810" s="370" t="s">
        <v>1989</v>
      </c>
      <c r="AF810" s="370" t="s">
        <v>1795</v>
      </c>
      <c r="AG810" s="374" t="s">
        <v>1445</v>
      </c>
      <c r="AH810" s="374" t="s">
        <v>1796</v>
      </c>
      <c r="AI810" s="374">
        <v>50000</v>
      </c>
      <c r="AJ810" s="374">
        <v>10000</v>
      </c>
      <c r="AK810" s="374">
        <v>50000</v>
      </c>
      <c r="AL810" s="691">
        <v>2</v>
      </c>
      <c r="AM810" s="691">
        <v>20</v>
      </c>
      <c r="AN810" s="369" t="s">
        <v>1803</v>
      </c>
      <c r="AO810" s="367" t="s">
        <v>1324</v>
      </c>
      <c r="AP810" s="370" t="s">
        <v>1804</v>
      </c>
      <c r="AQ810" s="376" t="s">
        <v>675</v>
      </c>
      <c r="AR810" s="369">
        <v>8.1809999999999999E-4</v>
      </c>
      <c r="AS810" s="369">
        <v>8.1809999999999999E-4</v>
      </c>
      <c r="AT810" s="369" t="s">
        <v>1421</v>
      </c>
      <c r="AW810"/>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c r="BX810"/>
      <c r="BZ810"/>
    </row>
    <row r="811" spans="2:78" ht="18.75">
      <c r="B811" s="363" t="s">
        <v>869</v>
      </c>
      <c r="C811" s="364">
        <v>32295478000182</v>
      </c>
      <c r="D811" s="365" t="s">
        <v>11</v>
      </c>
      <c r="E811" s="365" t="s">
        <v>620</v>
      </c>
      <c r="F811" s="365" t="s">
        <v>663</v>
      </c>
      <c r="G811" s="366" t="s">
        <v>738</v>
      </c>
      <c r="H811" s="366" t="s">
        <v>34</v>
      </c>
      <c r="I811" s="366" t="s">
        <v>1421</v>
      </c>
      <c r="J811" s="366" t="s">
        <v>608</v>
      </c>
      <c r="K811" s="367" t="s">
        <v>48</v>
      </c>
      <c r="L811" s="368" t="s">
        <v>1421</v>
      </c>
      <c r="M811" s="368" t="s">
        <v>34</v>
      </c>
      <c r="N811" s="367">
        <v>491225</v>
      </c>
      <c r="O811" s="367" t="s">
        <v>1321</v>
      </c>
      <c r="P811" s="371">
        <v>43555</v>
      </c>
      <c r="Q811" s="372">
        <v>76.378934110000003</v>
      </c>
      <c r="R811" s="372">
        <v>45.101059430436521</v>
      </c>
      <c r="S811" s="367">
        <v>1</v>
      </c>
      <c r="T811" s="369">
        <v>0.10266642701386464</v>
      </c>
      <c r="U811" s="369">
        <v>1.0807235831987965</v>
      </c>
      <c r="V811" s="369">
        <v>0.1211522743715121</v>
      </c>
      <c r="W811" s="369">
        <v>1.0791943360351919</v>
      </c>
      <c r="X811" s="369">
        <v>0.16724203044366392</v>
      </c>
      <c r="Y811" s="369">
        <v>1.1339682466369174</v>
      </c>
      <c r="Z811" s="369">
        <v>0.1773721580271006</v>
      </c>
      <c r="AA811" s="369">
        <v>0.95416865516250537</v>
      </c>
      <c r="AB811" s="369">
        <v>1.8173909389578252E-3</v>
      </c>
      <c r="AC811" s="373">
        <v>4.8919012064393481</v>
      </c>
      <c r="AD811" s="555">
        <v>0</v>
      </c>
      <c r="AE811" s="370" t="s">
        <v>1819</v>
      </c>
      <c r="AF811" s="370" t="s">
        <v>1816</v>
      </c>
      <c r="AG811" s="374" t="s">
        <v>1444</v>
      </c>
      <c r="AH811" s="374" t="s">
        <v>1802</v>
      </c>
      <c r="AI811" s="374">
        <v>1000</v>
      </c>
      <c r="AJ811" s="374">
        <v>1000</v>
      </c>
      <c r="AK811" s="374">
        <v>1000</v>
      </c>
      <c r="AL811" s="691">
        <v>0.4</v>
      </c>
      <c r="AM811" s="691">
        <v>0</v>
      </c>
      <c r="AN811" s="369" t="s">
        <v>1798</v>
      </c>
      <c r="AO811" s="367" t="s">
        <v>1324</v>
      </c>
      <c r="AP811" s="370" t="s">
        <v>1804</v>
      </c>
      <c r="AQ811" s="376" t="s">
        <v>669</v>
      </c>
      <c r="AR811" s="369">
        <v>1.75E-3</v>
      </c>
      <c r="AS811" s="369">
        <v>1.75E-3</v>
      </c>
      <c r="AT811" s="369" t="s">
        <v>1421</v>
      </c>
      <c r="AW811"/>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c r="BX811"/>
      <c r="BZ811"/>
    </row>
    <row r="812" spans="2:78" ht="18.75">
      <c r="B812" s="363" t="s">
        <v>750</v>
      </c>
      <c r="C812" s="364">
        <v>32238591000126</v>
      </c>
      <c r="D812" s="365" t="s">
        <v>11</v>
      </c>
      <c r="E812" s="365" t="s">
        <v>620</v>
      </c>
      <c r="F812" s="365" t="s">
        <v>685</v>
      </c>
      <c r="G812" s="366" t="s">
        <v>738</v>
      </c>
      <c r="H812" s="366" t="s">
        <v>34</v>
      </c>
      <c r="I812" s="366" t="s">
        <v>1319</v>
      </c>
      <c r="J812" s="366" t="s">
        <v>608</v>
      </c>
      <c r="K812" s="367" t="s">
        <v>48</v>
      </c>
      <c r="L812" s="368" t="s">
        <v>1421</v>
      </c>
      <c r="M812" s="368" t="s">
        <v>34</v>
      </c>
      <c r="N812" s="367">
        <v>491391</v>
      </c>
      <c r="O812" s="367" t="s">
        <v>1321</v>
      </c>
      <c r="P812" s="371">
        <v>43559</v>
      </c>
      <c r="Q812" s="372">
        <v>40.307950429999998</v>
      </c>
      <c r="R812" s="372">
        <v>54.827371505714297</v>
      </c>
      <c r="S812" s="367">
        <v>2</v>
      </c>
      <c r="T812" s="369">
        <v>9.277541164612324E-2</v>
      </c>
      <c r="U812" s="369">
        <v>0.97660528590715823</v>
      </c>
      <c r="V812" s="369">
        <v>0.11039351860640667</v>
      </c>
      <c r="W812" s="369">
        <v>0.98335801480457763</v>
      </c>
      <c r="X812" s="369">
        <v>0.17649686994094105</v>
      </c>
      <c r="Y812" s="369">
        <v>1.1967197815817685</v>
      </c>
      <c r="Z812" s="369">
        <v>0.26848754468766556</v>
      </c>
      <c r="AA812" s="369">
        <v>1.4443213765453027</v>
      </c>
      <c r="AB812" s="369">
        <v>4.1864638157751381E-3</v>
      </c>
      <c r="AC812" s="373">
        <v>-0.44626179048911524</v>
      </c>
      <c r="AD812" s="555">
        <v>30910036000173</v>
      </c>
      <c r="AE812" s="370" t="s">
        <v>1878</v>
      </c>
      <c r="AF812" s="370" t="s">
        <v>1816</v>
      </c>
      <c r="AG812" s="374" t="s">
        <v>1444</v>
      </c>
      <c r="AH812" s="374" t="s">
        <v>1796</v>
      </c>
      <c r="AI812" s="374">
        <v>25000</v>
      </c>
      <c r="AJ812" s="374">
        <v>5000</v>
      </c>
      <c r="AK812" s="374">
        <v>10000</v>
      </c>
      <c r="AL812" s="691">
        <v>0.5</v>
      </c>
      <c r="AM812" s="691">
        <v>0</v>
      </c>
      <c r="AN812" s="369" t="s">
        <v>1803</v>
      </c>
      <c r="AO812" s="367" t="s">
        <v>1324</v>
      </c>
      <c r="AP812" s="370" t="s">
        <v>1804</v>
      </c>
      <c r="AQ812" s="376" t="s">
        <v>675</v>
      </c>
      <c r="AR812" s="369">
        <v>3.3333333333333301E-3</v>
      </c>
      <c r="AS812" s="369">
        <v>3.3333333333333301E-3</v>
      </c>
      <c r="AT812" s="369" t="s">
        <v>1421</v>
      </c>
      <c r="AW81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c r="BX812"/>
      <c r="BZ812"/>
    </row>
    <row r="813" spans="2:78" ht="18.75">
      <c r="B813" s="363" t="s">
        <v>103</v>
      </c>
      <c r="C813" s="364"/>
      <c r="D813" s="365" t="s">
        <v>11</v>
      </c>
      <c r="E813" s="365" t="s">
        <v>620</v>
      </c>
      <c r="F813" s="365" t="s">
        <v>685</v>
      </c>
      <c r="G813" s="366" t="s">
        <v>738</v>
      </c>
      <c r="H813" s="366" t="s">
        <v>34</v>
      </c>
      <c r="I813" s="366" t="s">
        <v>1319</v>
      </c>
      <c r="J813" s="366" t="s">
        <v>608</v>
      </c>
      <c r="L813" s="368" t="s">
        <v>1421</v>
      </c>
      <c r="M813" s="368" t="s">
        <v>34</v>
      </c>
      <c r="N813" s="367">
        <v>492221</v>
      </c>
      <c r="O813" s="367" t="s">
        <v>1321</v>
      </c>
      <c r="P813" s="371"/>
      <c r="S813" s="367"/>
      <c r="U813" s="369"/>
      <c r="W813" s="369"/>
      <c r="Y813" s="369"/>
      <c r="AA813" s="369"/>
      <c r="AD813" s="555">
        <v>0</v>
      </c>
      <c r="AE813" s="370"/>
      <c r="AF813" s="370"/>
      <c r="AG813" s="374" t="s">
        <v>736</v>
      </c>
      <c r="AH813" s="374"/>
      <c r="AI813" s="374">
        <v>10000</v>
      </c>
      <c r="AJ813" s="374">
        <v>0</v>
      </c>
      <c r="AK813" s="374">
        <v>5000</v>
      </c>
      <c r="AN813" s="369"/>
      <c r="AO813" s="367" t="s">
        <v>1324</v>
      </c>
      <c r="AP813" s="370"/>
      <c r="AR813" s="369">
        <v>2.5833333333333298E-3</v>
      </c>
      <c r="AS813" s="369">
        <v>2.5833333333333298E-3</v>
      </c>
      <c r="AT813" s="369" t="s">
        <v>1421</v>
      </c>
      <c r="AW813"/>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c r="BX813"/>
      <c r="BZ813"/>
    </row>
    <row r="814" spans="2:78" ht="18.75">
      <c r="B814" s="363" t="s">
        <v>828</v>
      </c>
      <c r="C814" s="364">
        <v>30178843000143</v>
      </c>
      <c r="D814" s="365" t="s">
        <v>11</v>
      </c>
      <c r="E814" s="365" t="s">
        <v>620</v>
      </c>
      <c r="F814" s="365" t="s">
        <v>692</v>
      </c>
      <c r="G814" s="366" t="s">
        <v>738</v>
      </c>
      <c r="H814" s="366" t="s">
        <v>34</v>
      </c>
      <c r="I814" s="366" t="s">
        <v>1421</v>
      </c>
      <c r="J814" s="366" t="s">
        <v>608</v>
      </c>
      <c r="K814" s="367" t="s">
        <v>48</v>
      </c>
      <c r="L814" s="368" t="s">
        <v>1421</v>
      </c>
      <c r="M814" s="368" t="s">
        <v>34</v>
      </c>
      <c r="N814" s="367">
        <v>492558</v>
      </c>
      <c r="O814" s="367" t="s">
        <v>1321</v>
      </c>
      <c r="P814" s="371">
        <v>43558</v>
      </c>
      <c r="Q814" s="372">
        <v>47.268280470000001</v>
      </c>
      <c r="R814" s="372">
        <v>36.006340487777777</v>
      </c>
      <c r="S814" s="367">
        <v>1</v>
      </c>
      <c r="T814" s="369">
        <v>8.2626100942282177E-2</v>
      </c>
      <c r="U814" s="369">
        <v>0.8697680290756552</v>
      </c>
      <c r="V814" s="369">
        <v>0.10110798775006469</v>
      </c>
      <c r="W814" s="369">
        <v>0.90064481474928759</v>
      </c>
      <c r="X814" s="369">
        <v>0.17128915975095982</v>
      </c>
      <c r="Y814" s="369">
        <v>1.1614094114704976</v>
      </c>
      <c r="Z814" s="369">
        <v>0.18885103765051769</v>
      </c>
      <c r="AA814" s="369">
        <v>1.0159189729963489</v>
      </c>
      <c r="AB814" s="369">
        <v>1.5776326726716101E-2</v>
      </c>
      <c r="AC814" s="373">
        <v>-0.70699535372194922</v>
      </c>
      <c r="AD814" s="555">
        <v>30618457000125</v>
      </c>
      <c r="AE814" s="370" t="s">
        <v>1902</v>
      </c>
      <c r="AF814" s="370" t="s">
        <v>1795</v>
      </c>
      <c r="AG814" s="374" t="s">
        <v>1445</v>
      </c>
      <c r="AH814" s="374" t="s">
        <v>1802</v>
      </c>
      <c r="AI814" s="374">
        <v>100</v>
      </c>
      <c r="AJ814" s="374">
        <v>100</v>
      </c>
      <c r="AK814" s="374">
        <v>100</v>
      </c>
      <c r="AL814" s="691">
        <v>0</v>
      </c>
      <c r="AM814" s="691">
        <v>20</v>
      </c>
      <c r="AN814" s="369" t="s">
        <v>1803</v>
      </c>
      <c r="AO814" s="367" t="s">
        <v>1324</v>
      </c>
      <c r="AP814" s="370" t="s">
        <v>1818</v>
      </c>
      <c r="AQ814" s="376" t="s">
        <v>671</v>
      </c>
      <c r="AR814" s="369">
        <v>2E-3</v>
      </c>
      <c r="AS814" s="369">
        <v>2E-3</v>
      </c>
      <c r="AT814" s="369" t="s">
        <v>1421</v>
      </c>
      <c r="AW814"/>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c r="BX814"/>
      <c r="BZ814"/>
    </row>
    <row r="815" spans="2:78" ht="18.75">
      <c r="B815" s="363" t="s">
        <v>1683</v>
      </c>
      <c r="C815" s="364">
        <v>32666342000131</v>
      </c>
      <c r="D815" s="365" t="s">
        <v>11</v>
      </c>
      <c r="E815" s="365" t="s">
        <v>661</v>
      </c>
      <c r="F815" s="365" t="s">
        <v>1421</v>
      </c>
      <c r="G815" s="366" t="s">
        <v>738</v>
      </c>
      <c r="H815" s="366" t="s">
        <v>34</v>
      </c>
      <c r="I815" s="366" t="s">
        <v>34</v>
      </c>
      <c r="J815" s="366" t="s">
        <v>611</v>
      </c>
      <c r="K815" s="367" t="s">
        <v>48</v>
      </c>
      <c r="L815" s="368" t="s">
        <v>1421</v>
      </c>
      <c r="M815" s="368" t="s">
        <v>1421</v>
      </c>
      <c r="N815" s="367">
        <v>492876</v>
      </c>
      <c r="O815" s="367" t="s">
        <v>1321</v>
      </c>
      <c r="P815" s="371">
        <v>43572</v>
      </c>
      <c r="Q815" s="372">
        <v>28.69218892</v>
      </c>
      <c r="R815" s="372">
        <v>51.390389948928515</v>
      </c>
      <c r="S815" s="367">
        <v>3</v>
      </c>
      <c r="T815" s="369">
        <v>-4.1797446410868133E-2</v>
      </c>
      <c r="U815" s="369">
        <v>-0.43998303406051992</v>
      </c>
      <c r="V815" s="369">
        <v>-2.8579650557297609E-2</v>
      </c>
      <c r="W815" s="369">
        <v>-0.25458042093969185</v>
      </c>
      <c r="X815" s="369">
        <v>5.5120821705893164E-2</v>
      </c>
      <c r="Y815" s="369">
        <v>0.37374134586384927</v>
      </c>
      <c r="Z815" s="369">
        <v>7.7084689828797792E-2</v>
      </c>
      <c r="AA815" s="369">
        <v>0.41467497292514705</v>
      </c>
      <c r="AB815" s="369">
        <v>0.20407816050233138</v>
      </c>
      <c r="AC815" s="373">
        <v>-0.69013473884355703</v>
      </c>
      <c r="AD815" s="555">
        <v>29363886000110</v>
      </c>
      <c r="AE815" s="370" t="s">
        <v>1889</v>
      </c>
      <c r="AF815" s="370" t="s">
        <v>1890</v>
      </c>
      <c r="AG815" s="374" t="s">
        <v>1448</v>
      </c>
      <c r="AH815" s="374" t="s">
        <v>1796</v>
      </c>
      <c r="AI815" s="374">
        <v>1000</v>
      </c>
      <c r="AJ815" s="374">
        <v>1000</v>
      </c>
      <c r="AK815" s="374">
        <v>1000</v>
      </c>
      <c r="AL815" s="691">
        <v>0.85</v>
      </c>
      <c r="AM815" s="691">
        <v>0</v>
      </c>
      <c r="AN815" s="369" t="s">
        <v>1803</v>
      </c>
      <c r="AO815" s="367" t="s">
        <v>1324</v>
      </c>
      <c r="AP815" s="370" t="s">
        <v>1818</v>
      </c>
      <c r="AQ815" s="376" t="s">
        <v>1798</v>
      </c>
      <c r="AR815" s="369">
        <v>0</v>
      </c>
      <c r="AS815" s="369">
        <v>0</v>
      </c>
      <c r="AT815" s="369" t="s">
        <v>1421</v>
      </c>
      <c r="AW815"/>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c r="BX815"/>
      <c r="BZ815"/>
    </row>
    <row r="816" spans="2:78" ht="18.75">
      <c r="B816" s="363" t="s">
        <v>1611</v>
      </c>
      <c r="C816" s="364">
        <v>31611455000177</v>
      </c>
      <c r="D816" s="365" t="s">
        <v>11</v>
      </c>
      <c r="E816" s="365" t="s">
        <v>620</v>
      </c>
      <c r="F816" s="365" t="s">
        <v>663</v>
      </c>
      <c r="G816" s="366" t="s">
        <v>1421</v>
      </c>
      <c r="H816" s="366" t="s">
        <v>34</v>
      </c>
      <c r="I816" s="366" t="s">
        <v>1421</v>
      </c>
      <c r="J816" s="366" t="s">
        <v>608</v>
      </c>
      <c r="K816" s="367" t="s">
        <v>48</v>
      </c>
      <c r="L816" s="368" t="s">
        <v>1421</v>
      </c>
      <c r="M816" s="368" t="s">
        <v>1421</v>
      </c>
      <c r="N816" s="367">
        <v>493228</v>
      </c>
      <c r="O816" s="367" t="s">
        <v>1321</v>
      </c>
      <c r="P816" s="371">
        <v>43581</v>
      </c>
      <c r="Q816" s="372">
        <v>180.76349655999999</v>
      </c>
      <c r="R816" s="372">
        <v>138.44435496281741</v>
      </c>
      <c r="S816" s="367">
        <v>1</v>
      </c>
      <c r="T816" s="369">
        <v>0.10313914328817697</v>
      </c>
      <c r="U816" s="369">
        <v>1.0856996561047156</v>
      </c>
      <c r="V816" s="369">
        <v>0.12219805455606791</v>
      </c>
      <c r="W816" s="369">
        <v>1.0885098858898288</v>
      </c>
      <c r="X816" s="369">
        <v>0.18898633303289691</v>
      </c>
      <c r="Y816" s="369">
        <v>1.2814033657636315</v>
      </c>
      <c r="Z816" s="369">
        <v>0.19603513547056184</v>
      </c>
      <c r="AA816" s="369">
        <v>1.0545656300126098</v>
      </c>
      <c r="AB816" s="369">
        <v>2.031417521953125E-3</v>
      </c>
      <c r="AC816" s="373">
        <v>4.8913022576777871</v>
      </c>
      <c r="AD816" s="555">
        <v>31611340000182</v>
      </c>
      <c r="AE816" s="370" t="s">
        <v>1800</v>
      </c>
      <c r="AF816" s="370" t="s">
        <v>1801</v>
      </c>
      <c r="AG816" s="374" t="s">
        <v>59</v>
      </c>
      <c r="AH816" s="374" t="s">
        <v>1796</v>
      </c>
      <c r="AI816" s="374">
        <v>50000</v>
      </c>
      <c r="AJ816" s="374">
        <v>50000</v>
      </c>
      <c r="AK816" s="374">
        <v>50000</v>
      </c>
      <c r="AL816" s="691">
        <v>0.5</v>
      </c>
      <c r="AM816" s="691">
        <v>10</v>
      </c>
      <c r="AN816" s="369" t="s">
        <v>1803</v>
      </c>
      <c r="AO816" s="367" t="s">
        <v>1324</v>
      </c>
      <c r="AP816" s="370" t="s">
        <v>1818</v>
      </c>
      <c r="AQ816" s="376" t="s">
        <v>1798</v>
      </c>
      <c r="AR816" s="369">
        <v>0</v>
      </c>
      <c r="AS816" s="369">
        <v>0</v>
      </c>
      <c r="AT816" s="369" t="s">
        <v>1421</v>
      </c>
      <c r="AW816"/>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c r="BX816"/>
      <c r="BZ816"/>
    </row>
    <row r="817" spans="2:78" ht="18.75">
      <c r="B817" s="363" t="s">
        <v>1035</v>
      </c>
      <c r="C817" s="364">
        <v>27749572000124</v>
      </c>
      <c r="D817" s="365" t="s">
        <v>14</v>
      </c>
      <c r="E817" s="365" t="s">
        <v>607</v>
      </c>
      <c r="F817" s="365" t="s">
        <v>1421</v>
      </c>
      <c r="G817" s="366" t="s">
        <v>1421</v>
      </c>
      <c r="H817" s="366" t="s">
        <v>34</v>
      </c>
      <c r="I817" s="366" t="s">
        <v>34</v>
      </c>
      <c r="J817" s="366" t="s">
        <v>608</v>
      </c>
      <c r="K817" s="367" t="s">
        <v>48</v>
      </c>
      <c r="L817" s="368" t="s">
        <v>1421</v>
      </c>
      <c r="M817" s="368" t="s">
        <v>34</v>
      </c>
      <c r="N817" s="367">
        <v>493511</v>
      </c>
      <c r="O817" s="367" t="s">
        <v>1321</v>
      </c>
      <c r="P817" s="371">
        <v>43582</v>
      </c>
      <c r="Q817" s="372">
        <v>44.060419789999997</v>
      </c>
      <c r="R817" s="372">
        <v>43.57312409182537</v>
      </c>
      <c r="S817" s="367">
        <v>2</v>
      </c>
      <c r="T817" s="369">
        <v>-4.5020262551184409E-2</v>
      </c>
      <c r="U817" s="369">
        <v>-0.47390817890541803</v>
      </c>
      <c r="V817" s="369">
        <v>-0.16874719749015299</v>
      </c>
      <c r="W817" s="369">
        <v>-1.5031580768739317</v>
      </c>
      <c r="X817" s="369">
        <v>4.7553439615732884E-2</v>
      </c>
      <c r="Y817" s="369">
        <v>0.32243145099085402</v>
      </c>
      <c r="Z817" s="369">
        <v>7.3271604960018832E-2</v>
      </c>
      <c r="AA817" s="369">
        <v>0.3941625875444188</v>
      </c>
      <c r="AB817" s="369">
        <v>0.28541539000323579</v>
      </c>
      <c r="AC817" s="373">
        <v>-0.98456139639708817</v>
      </c>
      <c r="AD817" s="555">
        <v>0</v>
      </c>
      <c r="AE817" s="370" t="s">
        <v>1920</v>
      </c>
      <c r="AF817" s="370" t="s">
        <v>1816</v>
      </c>
      <c r="AG817" s="374" t="s">
        <v>1444</v>
      </c>
      <c r="AH817" s="374" t="s">
        <v>1802</v>
      </c>
      <c r="AI817" s="374">
        <v>1000</v>
      </c>
      <c r="AJ817" s="374">
        <v>1000</v>
      </c>
      <c r="AK817" s="374">
        <v>1000</v>
      </c>
      <c r="AL817" s="691">
        <v>2</v>
      </c>
      <c r="AM817" s="691">
        <v>20</v>
      </c>
      <c r="AN817" s="369" t="s">
        <v>1817</v>
      </c>
      <c r="AO817" s="367" t="s">
        <v>1324</v>
      </c>
      <c r="AP817" s="370" t="s">
        <v>1799</v>
      </c>
      <c r="AQ817" s="376" t="s">
        <v>659</v>
      </c>
      <c r="AR817" s="369">
        <v>4.0000000000000001E-3</v>
      </c>
      <c r="AS817" s="369">
        <v>4.0000000000000001E-3</v>
      </c>
      <c r="AT817" s="369" t="s">
        <v>1421</v>
      </c>
      <c r="AW817"/>
      <c r="AX817" s="198"/>
      <c r="AY817" s="184"/>
      <c r="AZ817" s="184"/>
      <c r="BA817" s="184"/>
      <c r="BB817" s="186"/>
      <c r="BC817" s="184"/>
      <c r="BD817" s="184"/>
      <c r="BE817" s="184"/>
      <c r="BF817" s="184"/>
      <c r="BG817" s="186"/>
      <c r="BH817" s="186"/>
      <c r="BI817" s="199"/>
      <c r="BJ817" s="199"/>
      <c r="BK817" s="199"/>
      <c r="BL817" s="186"/>
      <c r="BM817" s="186"/>
      <c r="BN817" s="186"/>
      <c r="BO817" s="186"/>
      <c r="BP817" s="186"/>
      <c r="BQ817" s="186"/>
      <c r="BR817" s="186"/>
      <c r="BS817" s="186"/>
      <c r="BT817" s="187"/>
      <c r="BU817" s="188"/>
      <c r="BV817" s="189"/>
      <c r="BW817" s="185"/>
      <c r="BX817"/>
      <c r="BZ817"/>
    </row>
    <row r="818" spans="2:78" ht="18.75">
      <c r="B818" s="363" t="s">
        <v>1665</v>
      </c>
      <c r="C818" s="364">
        <v>32666469000150</v>
      </c>
      <c r="D818" s="365" t="s">
        <v>14</v>
      </c>
      <c r="E818" s="365" t="s">
        <v>607</v>
      </c>
      <c r="F818" s="365" t="s">
        <v>1421</v>
      </c>
      <c r="G818" s="366" t="s">
        <v>1421</v>
      </c>
      <c r="H818" s="366" t="s">
        <v>34</v>
      </c>
      <c r="I818" s="366" t="s">
        <v>34</v>
      </c>
      <c r="J818" s="366" t="s">
        <v>608</v>
      </c>
      <c r="K818" s="367" t="s">
        <v>48</v>
      </c>
      <c r="L818" s="368" t="s">
        <v>1421</v>
      </c>
      <c r="M818" s="368" t="s">
        <v>1421</v>
      </c>
      <c r="N818" s="367">
        <v>494275</v>
      </c>
      <c r="O818" s="367" t="s">
        <v>1321</v>
      </c>
      <c r="P818" s="371">
        <v>43589</v>
      </c>
      <c r="Q818" s="372">
        <v>18.106719729999998</v>
      </c>
      <c r="R818" s="372">
        <v>25.453759357689247</v>
      </c>
      <c r="S818" s="367">
        <v>1</v>
      </c>
      <c r="T818" s="369">
        <v>-7.237600503717101E-2</v>
      </c>
      <c r="U818" s="369">
        <v>-0.76186985148341191</v>
      </c>
      <c r="V818" s="369">
        <v>-0.12734001279663676</v>
      </c>
      <c r="W818" s="369">
        <v>-1.134313171367862</v>
      </c>
      <c r="X818" s="369">
        <v>-4.7324589432163111E-2</v>
      </c>
      <c r="Y818" s="369">
        <v>-0.32087975468151886</v>
      </c>
      <c r="Z818" s="369">
        <v>3.835431392055022E-2</v>
      </c>
      <c r="AA818" s="369">
        <v>0.2063259788926986</v>
      </c>
      <c r="AB818" s="369">
        <v>0.24988287683727217</v>
      </c>
      <c r="AC818" s="373">
        <v>-0.95885637813159064</v>
      </c>
      <c r="AD818" s="555">
        <v>7317588000150</v>
      </c>
      <c r="AE818" s="370" t="s">
        <v>1889</v>
      </c>
      <c r="AF818" s="370" t="s">
        <v>1890</v>
      </c>
      <c r="AG818" s="374" t="s">
        <v>1448</v>
      </c>
      <c r="AH818" s="374" t="s">
        <v>1796</v>
      </c>
      <c r="AI818" s="374">
        <v>1000</v>
      </c>
      <c r="AJ818" s="374">
        <v>1000</v>
      </c>
      <c r="AK818" s="374">
        <v>1000</v>
      </c>
      <c r="AL818" s="691">
        <v>0</v>
      </c>
      <c r="AM818" s="691">
        <v>0</v>
      </c>
      <c r="AN818" s="369" t="s">
        <v>666</v>
      </c>
      <c r="AO818" s="367" t="s">
        <v>1324</v>
      </c>
      <c r="AP818" s="370" t="s">
        <v>1799</v>
      </c>
      <c r="AQ818" s="376" t="s">
        <v>1798</v>
      </c>
      <c r="AR818" s="369">
        <v>0</v>
      </c>
      <c r="AS818" s="369">
        <v>0</v>
      </c>
      <c r="AT818" s="369" t="s">
        <v>1421</v>
      </c>
      <c r="AW818" s="198"/>
      <c r="AX818" s="198"/>
      <c r="AY818" s="184"/>
      <c r="AZ818" s="184"/>
      <c r="BA818" s="184"/>
      <c r="BB818" s="186"/>
      <c r="BC818" s="184"/>
      <c r="BD818" s="184"/>
      <c r="BE818" s="184"/>
      <c r="BF818" s="184"/>
      <c r="BG818" s="186"/>
      <c r="BH818" s="186"/>
      <c r="BI818" s="199"/>
      <c r="BJ818" s="199"/>
      <c r="BK818" s="199"/>
      <c r="BL818" s="218"/>
      <c r="BM818" s="186"/>
      <c r="BN818" s="186"/>
      <c r="BO818" s="186"/>
      <c r="BP818" s="186"/>
      <c r="BQ818" s="186"/>
      <c r="BR818" s="186"/>
      <c r="BS818" s="186"/>
      <c r="BT818" s="187"/>
      <c r="BU818" s="188"/>
      <c r="BV818" s="189"/>
      <c r="BW818" s="185"/>
      <c r="BX818"/>
      <c r="BZ818"/>
    </row>
    <row r="819" spans="2:78" ht="18.75">
      <c r="B819" s="363" t="s">
        <v>1027</v>
      </c>
      <c r="C819" s="364"/>
      <c r="D819" s="365" t="s">
        <v>13</v>
      </c>
      <c r="E819" s="365" t="s">
        <v>615</v>
      </c>
      <c r="F819" s="365" t="s">
        <v>619</v>
      </c>
      <c r="G819" s="366" t="s">
        <v>34</v>
      </c>
      <c r="H819" s="366" t="s">
        <v>1338</v>
      </c>
      <c r="I819" s="366" t="s">
        <v>34</v>
      </c>
      <c r="J819" s="366" t="s">
        <v>611</v>
      </c>
      <c r="L819" s="368" t="s">
        <v>1421</v>
      </c>
      <c r="M819" s="368" t="s">
        <v>34</v>
      </c>
      <c r="N819" s="367">
        <v>494429</v>
      </c>
      <c r="O819" s="367" t="s">
        <v>1321</v>
      </c>
      <c r="P819" s="371"/>
      <c r="S819" s="367"/>
      <c r="U819" s="369"/>
      <c r="W819" s="369"/>
      <c r="Y819" s="369"/>
      <c r="AA819" s="369"/>
      <c r="AD819" s="555">
        <v>32318799000155</v>
      </c>
      <c r="AE819" s="370"/>
      <c r="AF819" s="370"/>
      <c r="AG819" s="374" t="s">
        <v>1444</v>
      </c>
      <c r="AH819" s="374"/>
      <c r="AI819" s="374">
        <v>500</v>
      </c>
      <c r="AJ819" s="374">
        <v>500</v>
      </c>
      <c r="AK819" s="374">
        <v>0</v>
      </c>
      <c r="AN819" s="369"/>
      <c r="AO819" s="367" t="s">
        <v>1324</v>
      </c>
      <c r="AP819" s="370"/>
      <c r="AR819" s="369">
        <v>3.8E-3</v>
      </c>
      <c r="AS819" s="369">
        <v>3.8E-3</v>
      </c>
      <c r="AT819" s="369" t="s">
        <v>1421</v>
      </c>
      <c r="AW819"/>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c r="BX819"/>
      <c r="BZ819"/>
    </row>
    <row r="820" spans="2:78" ht="18.75">
      <c r="B820" s="363" t="s">
        <v>89</v>
      </c>
      <c r="C820" s="364">
        <v>31848209000133</v>
      </c>
      <c r="D820" s="365" t="s">
        <v>13</v>
      </c>
      <c r="E820" s="365" t="s">
        <v>615</v>
      </c>
      <c r="F820" s="365" t="s">
        <v>619</v>
      </c>
      <c r="G820" s="366" t="s">
        <v>34</v>
      </c>
      <c r="H820" s="366" t="s">
        <v>1337</v>
      </c>
      <c r="I820" s="366" t="s">
        <v>34</v>
      </c>
      <c r="J820" s="366" t="s">
        <v>1421</v>
      </c>
      <c r="K820" s="367" t="s">
        <v>48</v>
      </c>
      <c r="L820" s="368" t="s">
        <v>1421</v>
      </c>
      <c r="M820" s="368" t="s">
        <v>34</v>
      </c>
      <c r="N820" s="367">
        <v>494747</v>
      </c>
      <c r="O820" s="367" t="s">
        <v>1321</v>
      </c>
      <c r="P820" s="371">
        <v>43349</v>
      </c>
      <c r="Q820" s="372">
        <v>29.051257580000001</v>
      </c>
      <c r="R820" s="372">
        <v>45.892759643611129</v>
      </c>
      <c r="S820" s="367">
        <v>1</v>
      </c>
      <c r="T820" s="369">
        <v>7.4314204619956525E-2</v>
      </c>
      <c r="U820" s="369">
        <v>0.78227241207685205</v>
      </c>
      <c r="V820" s="369">
        <v>0.11030012786095322</v>
      </c>
      <c r="W820" s="369">
        <v>0.98252611326534278</v>
      </c>
      <c r="X820" s="369">
        <v>0.21228055082120578</v>
      </c>
      <c r="Y820" s="369">
        <v>1.439347533459473</v>
      </c>
      <c r="Z820" s="369">
        <v>0.36894168477254508</v>
      </c>
      <c r="AA820" s="369">
        <v>1.9847116656212833</v>
      </c>
      <c r="AB820" s="369">
        <v>3.2742664209441039E-2</v>
      </c>
      <c r="AC820" s="373">
        <v>-5.9911116919237471E-2</v>
      </c>
      <c r="AD820" s="555">
        <v>0</v>
      </c>
      <c r="AE820" s="370" t="s">
        <v>1887</v>
      </c>
      <c r="AF820" s="370" t="s">
        <v>1939</v>
      </c>
      <c r="AG820" s="374" t="s">
        <v>1446</v>
      </c>
      <c r="AH820" s="374" t="s">
        <v>1796</v>
      </c>
      <c r="AI820" s="374">
        <v>0</v>
      </c>
      <c r="AJ820" s="374">
        <v>0</v>
      </c>
      <c r="AK820" s="374">
        <v>0</v>
      </c>
      <c r="AL820" s="691">
        <v>0</v>
      </c>
      <c r="AM820" s="691">
        <v>0</v>
      </c>
      <c r="AN820" s="369" t="s">
        <v>1803</v>
      </c>
      <c r="AO820" s="367" t="s">
        <v>1324</v>
      </c>
      <c r="AP820" s="370" t="s">
        <v>1818</v>
      </c>
      <c r="AQ820" s="376" t="s">
        <v>698</v>
      </c>
      <c r="AR820" s="369">
        <v>6.6666666666666697E-3</v>
      </c>
      <c r="AS820" s="369">
        <v>6.6666666666666697E-3</v>
      </c>
      <c r="AT820" s="369" t="s">
        <v>1421</v>
      </c>
      <c r="AW820"/>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c r="BX820"/>
      <c r="BZ820"/>
    </row>
    <row r="821" spans="2:78" ht="18.75">
      <c r="B821" s="363" t="s">
        <v>849</v>
      </c>
      <c r="C821" s="364">
        <v>33144687000198</v>
      </c>
      <c r="D821" s="365" t="s">
        <v>14</v>
      </c>
      <c r="E821" s="365" t="s">
        <v>15</v>
      </c>
      <c r="F821" s="365" t="s">
        <v>17</v>
      </c>
      <c r="G821" s="366" t="s">
        <v>1421</v>
      </c>
      <c r="H821" s="366" t="s">
        <v>34</v>
      </c>
      <c r="I821" s="366" t="s">
        <v>34</v>
      </c>
      <c r="J821" s="366" t="s">
        <v>611</v>
      </c>
      <c r="K821" s="367" t="s">
        <v>49</v>
      </c>
      <c r="L821" s="368" t="s">
        <v>1421</v>
      </c>
      <c r="M821" s="368" t="s">
        <v>1418</v>
      </c>
      <c r="N821" s="367">
        <v>494828</v>
      </c>
      <c r="O821" s="367" t="s">
        <v>1321</v>
      </c>
      <c r="P821" s="371">
        <v>43594</v>
      </c>
      <c r="Q821" s="372">
        <v>224.62594032000001</v>
      </c>
      <c r="R821" s="372">
        <v>234.26247970376971</v>
      </c>
      <c r="S821" s="367">
        <v>1</v>
      </c>
      <c r="T821" s="369">
        <v>-4.0431418063455515E-2</v>
      </c>
      <c r="U821" s="369">
        <v>-0.4256034642896977</v>
      </c>
      <c r="V821" s="369">
        <v>-1.8855722848372447E-2</v>
      </c>
      <c r="W821" s="369">
        <v>-0.16796209072735152</v>
      </c>
      <c r="X821" s="369">
        <v>-4.4736024611733205E-2</v>
      </c>
      <c r="Y821" s="369">
        <v>-0.3033282438385691</v>
      </c>
      <c r="Z821" s="369">
        <v>0.31400143423150273</v>
      </c>
      <c r="AA821" s="369">
        <v>1.6891620959699523</v>
      </c>
      <c r="AB821" s="369">
        <v>0.17603521455632856</v>
      </c>
      <c r="AC821" s="373">
        <v>-0.74483676816304978</v>
      </c>
      <c r="AD821" s="555">
        <v>0</v>
      </c>
      <c r="AE821" s="370" t="s">
        <v>1819</v>
      </c>
      <c r="AF821" s="370" t="s">
        <v>1816</v>
      </c>
      <c r="AG821" s="374" t="s">
        <v>1444</v>
      </c>
      <c r="AH821" s="374" t="s">
        <v>1802</v>
      </c>
      <c r="AI821" s="374">
        <v>500</v>
      </c>
      <c r="AJ821" s="374">
        <v>500</v>
      </c>
      <c r="AK821" s="374">
        <v>500</v>
      </c>
      <c r="AL821" s="691">
        <v>0.1</v>
      </c>
      <c r="AM821" s="691">
        <v>0</v>
      </c>
      <c r="AN821" s="369" t="s">
        <v>1798</v>
      </c>
      <c r="AO821" s="367" t="s">
        <v>1324</v>
      </c>
      <c r="AP821" s="370" t="s">
        <v>1811</v>
      </c>
      <c r="AQ821" s="376" t="s">
        <v>17</v>
      </c>
      <c r="AR821" s="369">
        <v>3.5E-4</v>
      </c>
      <c r="AS821" s="369">
        <v>3.5E-4</v>
      </c>
      <c r="AT821" s="369" t="s">
        <v>1421</v>
      </c>
      <c r="AW821"/>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c r="BX821"/>
      <c r="BZ821"/>
    </row>
    <row r="822" spans="2:78" ht="18.75">
      <c r="B822" s="363" t="s">
        <v>273</v>
      </c>
      <c r="C822" s="364">
        <v>33150614000109</v>
      </c>
      <c r="D822" s="365" t="s">
        <v>13</v>
      </c>
      <c r="E822" s="365" t="s">
        <v>615</v>
      </c>
      <c r="F822" s="365" t="s">
        <v>619</v>
      </c>
      <c r="G822" s="366" t="s">
        <v>34</v>
      </c>
      <c r="H822" s="366" t="s">
        <v>865</v>
      </c>
      <c r="I822" s="366" t="s">
        <v>34</v>
      </c>
      <c r="J822" s="366" t="s">
        <v>611</v>
      </c>
      <c r="K822" s="367" t="s">
        <v>48</v>
      </c>
      <c r="L822" s="368" t="s">
        <v>1421</v>
      </c>
      <c r="M822" s="368" t="s">
        <v>34</v>
      </c>
      <c r="N822" s="367">
        <v>494968</v>
      </c>
      <c r="O822" s="367" t="s">
        <v>1321</v>
      </c>
      <c r="P822" s="371">
        <v>43595</v>
      </c>
      <c r="Q822" s="372">
        <v>1307.30187318</v>
      </c>
      <c r="R822" s="372">
        <v>1071.8654075978175</v>
      </c>
      <c r="S822" s="367">
        <v>1</v>
      </c>
      <c r="T822" s="369">
        <v>0.23010882763453022</v>
      </c>
      <c r="U822" s="369">
        <v>2.4222527651934365</v>
      </c>
      <c r="V822" s="369">
        <v>0.25757419648450752</v>
      </c>
      <c r="W822" s="369">
        <v>2.2944068974099174</v>
      </c>
      <c r="X822" s="369">
        <v>0.33580218567689868</v>
      </c>
      <c r="Y822" s="369">
        <v>2.276873909618955</v>
      </c>
      <c r="Z822" s="369">
        <v>0.44660284428711816</v>
      </c>
      <c r="AA822" s="369">
        <v>2.4024877413967105</v>
      </c>
      <c r="AB822" s="369">
        <v>5.7953593228402697E-2</v>
      </c>
      <c r="AC822" s="373">
        <v>2.5073927421059103</v>
      </c>
      <c r="AD822" s="555">
        <v>29236556000163</v>
      </c>
      <c r="AE822" s="370" t="s">
        <v>2045</v>
      </c>
      <c r="AF822" s="370" t="s">
        <v>1816</v>
      </c>
      <c r="AG822" s="374" t="s">
        <v>1444</v>
      </c>
      <c r="AH822" s="374" t="s">
        <v>1802</v>
      </c>
      <c r="AI822" s="374">
        <v>500</v>
      </c>
      <c r="AJ822" s="374">
        <v>100</v>
      </c>
      <c r="AK822" s="374">
        <v>100</v>
      </c>
      <c r="AL822" s="691">
        <v>1.9</v>
      </c>
      <c r="AM822" s="691">
        <v>20</v>
      </c>
      <c r="AN822" s="369" t="s">
        <v>1803</v>
      </c>
      <c r="AO822" s="367" t="s">
        <v>1324</v>
      </c>
      <c r="AP822" s="370" t="s">
        <v>1818</v>
      </c>
      <c r="AQ822" s="376" t="s">
        <v>664</v>
      </c>
      <c r="AR822" s="369">
        <v>4.7499999999999999E-3</v>
      </c>
      <c r="AS822" s="369">
        <v>4.7499999999999999E-3</v>
      </c>
      <c r="AT822" s="369" t="s">
        <v>1421</v>
      </c>
      <c r="AW82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c r="BX822"/>
      <c r="BZ822"/>
    </row>
    <row r="823" spans="2:78" ht="18.75">
      <c r="B823" s="363" t="s">
        <v>979</v>
      </c>
      <c r="C823" s="364">
        <v>32745560000161</v>
      </c>
      <c r="D823" s="365" t="s">
        <v>14</v>
      </c>
      <c r="E823" s="365" t="s">
        <v>15</v>
      </c>
      <c r="F823" s="365" t="s">
        <v>17</v>
      </c>
      <c r="G823" s="366" t="s">
        <v>1421</v>
      </c>
      <c r="H823" s="366" t="s">
        <v>34</v>
      </c>
      <c r="I823" s="366" t="s">
        <v>34</v>
      </c>
      <c r="J823" s="366" t="s">
        <v>611</v>
      </c>
      <c r="K823" s="367" t="s">
        <v>49</v>
      </c>
      <c r="L823" s="368" t="s">
        <v>1421</v>
      </c>
      <c r="M823" s="368" t="s">
        <v>1418</v>
      </c>
      <c r="N823" s="367">
        <v>494976</v>
      </c>
      <c r="O823" s="367" t="s">
        <v>1321</v>
      </c>
      <c r="P823" s="371">
        <v>43587</v>
      </c>
      <c r="Q823" s="372">
        <v>3.0265035999999998</v>
      </c>
      <c r="R823" s="372">
        <v>8.2089703384860613</v>
      </c>
      <c r="S823" s="367">
        <v>1</v>
      </c>
      <c r="T823" s="369">
        <v>-3.9604489953031674E-2</v>
      </c>
      <c r="U823" s="369">
        <v>-0.41689876172491108</v>
      </c>
      <c r="V823" s="369">
        <v>-1.8334229721298168E-2</v>
      </c>
      <c r="W823" s="369">
        <v>-0.16331675961871672</v>
      </c>
      <c r="X823" s="369">
        <v>-3.5636407219667432E-2</v>
      </c>
      <c r="Y823" s="369">
        <v>-0.241629177211753</v>
      </c>
      <c r="Z823" s="369">
        <v>0.3058847380451386</v>
      </c>
      <c r="AA823" s="369">
        <v>1.6454985516423108</v>
      </c>
      <c r="AB823" s="369">
        <v>0.17059549050147158</v>
      </c>
      <c r="AC823" s="373">
        <v>-0.7655302422242164</v>
      </c>
      <c r="AD823" s="555">
        <v>0</v>
      </c>
      <c r="AE823" s="370" t="s">
        <v>1848</v>
      </c>
      <c r="AF823" s="370" t="s">
        <v>1841</v>
      </c>
      <c r="AG823" s="374" t="s">
        <v>719</v>
      </c>
      <c r="AH823" s="374" t="s">
        <v>1802</v>
      </c>
      <c r="AI823" s="374">
        <v>500</v>
      </c>
      <c r="AJ823" s="374">
        <v>500</v>
      </c>
      <c r="AK823" s="374">
        <v>500</v>
      </c>
      <c r="AL823" s="691">
        <v>0.22</v>
      </c>
      <c r="AM823" s="691">
        <v>0</v>
      </c>
      <c r="AN823" s="369" t="s">
        <v>1810</v>
      </c>
      <c r="AO823" s="367" t="s">
        <v>1324</v>
      </c>
      <c r="AP823" s="370" t="s">
        <v>1811</v>
      </c>
      <c r="AQ823" s="376" t="s">
        <v>17</v>
      </c>
      <c r="AR823" s="369">
        <v>1.4866666666666701E-4</v>
      </c>
      <c r="AS823" s="369">
        <v>1.4866666666666701E-4</v>
      </c>
      <c r="AT823" s="369" t="s">
        <v>1421</v>
      </c>
      <c r="AW823"/>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c r="BX823"/>
      <c r="BZ823"/>
    </row>
    <row r="824" spans="2:78" ht="18.75">
      <c r="B824" s="363" t="s">
        <v>1735</v>
      </c>
      <c r="C824" s="364">
        <v>32397281000154</v>
      </c>
      <c r="D824" s="365" t="s">
        <v>11</v>
      </c>
      <c r="E824" s="365" t="s">
        <v>620</v>
      </c>
      <c r="F824" s="365" t="s">
        <v>663</v>
      </c>
      <c r="G824" s="366" t="s">
        <v>738</v>
      </c>
      <c r="H824" s="366" t="s">
        <v>34</v>
      </c>
      <c r="I824" s="366" t="s">
        <v>1319</v>
      </c>
      <c r="J824" s="366" t="s">
        <v>608</v>
      </c>
      <c r="K824" s="367" t="s">
        <v>48</v>
      </c>
      <c r="L824" s="368" t="s">
        <v>1421</v>
      </c>
      <c r="M824" s="368" t="s">
        <v>1421</v>
      </c>
      <c r="N824" s="367">
        <v>495174</v>
      </c>
      <c r="O824" s="367" t="s">
        <v>1321</v>
      </c>
      <c r="P824" s="371">
        <v>43502</v>
      </c>
      <c r="Q824" s="372">
        <v>39.675096570000001</v>
      </c>
      <c r="R824" s="372">
        <v>35.575330132222241</v>
      </c>
      <c r="S824" s="367">
        <v>1</v>
      </c>
      <c r="T824" s="369">
        <v>0.11864703739735361</v>
      </c>
      <c r="U824" s="369">
        <v>1.2489443250486689</v>
      </c>
      <c r="V824" s="369">
        <v>0.1440363633730386</v>
      </c>
      <c r="W824" s="369">
        <v>1.2830401108164515</v>
      </c>
      <c r="X824" s="369">
        <v>0.21399260974475465</v>
      </c>
      <c r="Y824" s="369">
        <v>1.4509559817097455</v>
      </c>
      <c r="Z824" s="369">
        <v>0.28420797130846265</v>
      </c>
      <c r="AA824" s="369">
        <v>1.5288889800192085</v>
      </c>
      <c r="AB824" s="369">
        <v>3.2632940885681354E-3</v>
      </c>
      <c r="AC824" s="373">
        <v>9.7369667170660179</v>
      </c>
      <c r="AD824" s="555">
        <v>0</v>
      </c>
      <c r="AE824" s="370" t="s">
        <v>1892</v>
      </c>
      <c r="AF824" s="370" t="s">
        <v>1816</v>
      </c>
      <c r="AG824" s="374" t="s">
        <v>1444</v>
      </c>
      <c r="AH824" s="374" t="s">
        <v>1796</v>
      </c>
      <c r="AI824" s="374">
        <v>0</v>
      </c>
      <c r="AJ824" s="374">
        <v>0</v>
      </c>
      <c r="AK824" s="374">
        <v>0</v>
      </c>
      <c r="AL824" s="691">
        <v>0.9</v>
      </c>
      <c r="AM824" s="691">
        <v>20</v>
      </c>
      <c r="AN824" s="369" t="s">
        <v>1817</v>
      </c>
      <c r="AO824" s="367" t="s">
        <v>1324</v>
      </c>
      <c r="AP824" s="370" t="s">
        <v>1818</v>
      </c>
      <c r="AQ824" s="376" t="s">
        <v>1798</v>
      </c>
      <c r="AR824" s="369">
        <v>0</v>
      </c>
      <c r="AS824" s="369">
        <v>0</v>
      </c>
      <c r="AT824" s="369" t="s">
        <v>1421</v>
      </c>
      <c r="AW824"/>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c r="BX824"/>
      <c r="BZ824"/>
    </row>
    <row r="825" spans="2:78" ht="18.75">
      <c r="B825" s="363" t="s">
        <v>545</v>
      </c>
      <c r="C825" s="364"/>
      <c r="D825" s="365" t="s">
        <v>13</v>
      </c>
      <c r="E825" s="365" t="s">
        <v>615</v>
      </c>
      <c r="F825" s="365" t="s">
        <v>619</v>
      </c>
      <c r="G825" s="366" t="s">
        <v>34</v>
      </c>
      <c r="H825" s="366" t="s">
        <v>865</v>
      </c>
      <c r="I825" s="366" t="s">
        <v>34</v>
      </c>
      <c r="J825" s="366" t="s">
        <v>1421</v>
      </c>
      <c r="L825" s="368" t="s">
        <v>1421</v>
      </c>
      <c r="M825" s="368" t="s">
        <v>1418</v>
      </c>
      <c r="N825" s="367">
        <v>495255</v>
      </c>
      <c r="O825" s="367" t="s">
        <v>1321</v>
      </c>
      <c r="P825" s="371"/>
      <c r="S825" s="367"/>
      <c r="U825" s="369"/>
      <c r="W825" s="369"/>
      <c r="Y825" s="369"/>
      <c r="AA825" s="369"/>
      <c r="AD825" s="555">
        <v>0</v>
      </c>
      <c r="AE825" s="370"/>
      <c r="AF825" s="370"/>
      <c r="AG825" s="374" t="s">
        <v>736</v>
      </c>
      <c r="AH825" s="374"/>
      <c r="AI825" s="374">
        <v>1000</v>
      </c>
      <c r="AJ825" s="374">
        <v>100</v>
      </c>
      <c r="AK825" s="374">
        <v>100</v>
      </c>
      <c r="AN825" s="369"/>
      <c r="AO825" s="367" t="s">
        <v>1324</v>
      </c>
      <c r="AP825" s="370"/>
      <c r="AR825" s="369">
        <v>2.4997499999999998E-3</v>
      </c>
      <c r="AS825" s="369">
        <v>2.4997499999999998E-3</v>
      </c>
      <c r="AT825" s="369" t="s">
        <v>1421</v>
      </c>
      <c r="AW825"/>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c r="BX825"/>
      <c r="BZ825"/>
    </row>
    <row r="826" spans="2:78" ht="18.75">
      <c r="B826" s="363" t="s">
        <v>367</v>
      </c>
      <c r="C826" s="364">
        <v>31923988000194</v>
      </c>
      <c r="D826" s="365" t="s">
        <v>14</v>
      </c>
      <c r="E826" s="365" t="s">
        <v>614</v>
      </c>
      <c r="F826" s="365" t="s">
        <v>1421</v>
      </c>
      <c r="G826" s="366" t="s">
        <v>1421</v>
      </c>
      <c r="H826" s="366" t="s">
        <v>1338</v>
      </c>
      <c r="I826" s="366" t="s">
        <v>34</v>
      </c>
      <c r="J826" s="366" t="s">
        <v>608</v>
      </c>
      <c r="K826" s="367" t="s">
        <v>48</v>
      </c>
      <c r="L826" s="368" t="s">
        <v>1421</v>
      </c>
      <c r="M826" s="368" t="s">
        <v>1418</v>
      </c>
      <c r="N826" s="367">
        <v>496065</v>
      </c>
      <c r="O826" s="367" t="s">
        <v>1321</v>
      </c>
      <c r="P826" s="371">
        <v>43608</v>
      </c>
      <c r="Q826" s="372">
        <v>10.87802772</v>
      </c>
      <c r="R826" s="372">
        <v>17.99285657630951</v>
      </c>
      <c r="S826" s="367">
        <v>2</v>
      </c>
      <c r="T826" s="369">
        <v>0.1476213170939451</v>
      </c>
      <c r="U826" s="369">
        <v>1.5539436153237245</v>
      </c>
      <c r="V826" s="369">
        <v>2.9681338974118399E-2</v>
      </c>
      <c r="W826" s="369">
        <v>0.26439398742596942</v>
      </c>
      <c r="X826" s="369">
        <v>0.15854085399690976</v>
      </c>
      <c r="Y826" s="369">
        <v>1.0749707699091522</v>
      </c>
      <c r="Z826" s="369">
        <v>0.13221855865890753</v>
      </c>
      <c r="AA826" s="369">
        <v>0.71126610684760838</v>
      </c>
      <c r="AB826" s="369">
        <v>0.19588904200146265</v>
      </c>
      <c r="AC826" s="373">
        <v>-0.42156742218340815</v>
      </c>
      <c r="AD826" s="555">
        <v>32239786000190</v>
      </c>
      <c r="AE826" s="370" t="s">
        <v>2056</v>
      </c>
      <c r="AF826" s="370" t="s">
        <v>1795</v>
      </c>
      <c r="AG826" s="374" t="s">
        <v>1445</v>
      </c>
      <c r="AH826" s="374" t="s">
        <v>1802</v>
      </c>
      <c r="AI826" s="374">
        <v>1000</v>
      </c>
      <c r="AJ826" s="374">
        <v>0</v>
      </c>
      <c r="AK826" s="374">
        <v>0</v>
      </c>
      <c r="AL826" s="691">
        <v>0</v>
      </c>
      <c r="AM826" s="691">
        <v>0</v>
      </c>
      <c r="AN826" s="369" t="s">
        <v>666</v>
      </c>
      <c r="AO826" s="367" t="s">
        <v>1324</v>
      </c>
      <c r="AP826" s="370" t="s">
        <v>1799</v>
      </c>
      <c r="AQ826" s="376" t="s">
        <v>670</v>
      </c>
      <c r="AR826" s="369">
        <v>2.9333333333333299E-3</v>
      </c>
      <c r="AS826" s="369">
        <v>2.9333333333333299E-3</v>
      </c>
      <c r="AT826" s="369" t="s">
        <v>1421</v>
      </c>
      <c r="AW826"/>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c r="BX826"/>
      <c r="BZ826"/>
    </row>
    <row r="827" spans="2:78" ht="18.75">
      <c r="B827" s="363" t="s">
        <v>384</v>
      </c>
      <c r="C827" s="364">
        <v>32300293000119</v>
      </c>
      <c r="D827" s="365" t="s">
        <v>14</v>
      </c>
      <c r="E827" s="365" t="s">
        <v>614</v>
      </c>
      <c r="F827" s="365" t="s">
        <v>1421</v>
      </c>
      <c r="G827" s="366" t="s">
        <v>1421</v>
      </c>
      <c r="H827" s="366" t="s">
        <v>1338</v>
      </c>
      <c r="I827" s="366" t="s">
        <v>34</v>
      </c>
      <c r="J827" s="366" t="s">
        <v>608</v>
      </c>
      <c r="K827" s="367" t="s">
        <v>48</v>
      </c>
      <c r="L827" s="368" t="s">
        <v>1421</v>
      </c>
      <c r="M827" s="368" t="s">
        <v>1418</v>
      </c>
      <c r="N827" s="367">
        <v>496286</v>
      </c>
      <c r="O827" s="367" t="s">
        <v>1324</v>
      </c>
      <c r="P827" s="371">
        <v>43491</v>
      </c>
      <c r="Q827" s="372">
        <v>164.72930066000001</v>
      </c>
      <c r="R827" s="372">
        <v>156.78645598412695</v>
      </c>
      <c r="S827" s="367">
        <v>3</v>
      </c>
      <c r="T827" s="369">
        <v>0.15155459772281632</v>
      </c>
      <c r="U827" s="369">
        <v>1.5953475022475976</v>
      </c>
      <c r="V827" s="369">
        <v>-8.4849705750157378E-3</v>
      </c>
      <c r="W827" s="369">
        <v>-7.5582008125597538E-2</v>
      </c>
      <c r="X827" s="369">
        <v>0.18532237769567272</v>
      </c>
      <c r="Y827" s="369">
        <v>1.2565602745951847</v>
      </c>
      <c r="Z827" s="369">
        <v>0.29581803814877716</v>
      </c>
      <c r="AA827" s="369">
        <v>1.5913450158852045</v>
      </c>
      <c r="AB827" s="369">
        <v>0.21787790126679754</v>
      </c>
      <c r="AC827" s="373">
        <v>-0.55419456180556081</v>
      </c>
      <c r="AD827" s="555">
        <v>9285146000103</v>
      </c>
      <c r="AE827" s="370" t="s">
        <v>1872</v>
      </c>
      <c r="AF827" s="370" t="s">
        <v>1816</v>
      </c>
      <c r="AG827" s="374" t="s">
        <v>1444</v>
      </c>
      <c r="AH827" s="374" t="s">
        <v>1796</v>
      </c>
      <c r="AI827" s="374">
        <v>10000</v>
      </c>
      <c r="AJ827" s="374">
        <v>10000</v>
      </c>
      <c r="AK827" s="374">
        <v>10000</v>
      </c>
      <c r="AL827" s="691">
        <v>0</v>
      </c>
      <c r="AM827" s="691">
        <v>0</v>
      </c>
      <c r="AN827" s="369" t="s">
        <v>1798</v>
      </c>
      <c r="AO827" s="367" t="s">
        <v>1324</v>
      </c>
      <c r="AP827" s="370" t="s">
        <v>1799</v>
      </c>
      <c r="AQ827" s="376" t="s">
        <v>659</v>
      </c>
      <c r="AR827" s="369">
        <v>0</v>
      </c>
      <c r="AS827" s="369">
        <v>0</v>
      </c>
      <c r="AT827" s="369" t="s">
        <v>1421</v>
      </c>
      <c r="AW827"/>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c r="BX827"/>
      <c r="BZ827"/>
    </row>
    <row r="828" spans="2:78" ht="18.75">
      <c r="B828" s="363" t="s">
        <v>1063</v>
      </c>
      <c r="C828" s="364"/>
      <c r="D828" s="365" t="s">
        <v>11</v>
      </c>
      <c r="E828" s="365" t="s">
        <v>620</v>
      </c>
      <c r="F828" s="365" t="s">
        <v>663</v>
      </c>
      <c r="G828" s="366" t="s">
        <v>738</v>
      </c>
      <c r="H828" s="366" t="s">
        <v>34</v>
      </c>
      <c r="I828" s="366" t="s">
        <v>1421</v>
      </c>
      <c r="J828" s="366" t="s">
        <v>608</v>
      </c>
      <c r="L828" s="368" t="s">
        <v>1421</v>
      </c>
      <c r="M828" s="368" t="s">
        <v>34</v>
      </c>
      <c r="N828" s="367">
        <v>496596</v>
      </c>
      <c r="O828" s="367" t="s">
        <v>1321</v>
      </c>
      <c r="P828" s="371"/>
      <c r="S828" s="367"/>
      <c r="U828" s="369"/>
      <c r="W828" s="369"/>
      <c r="Y828" s="369"/>
      <c r="AA828" s="369"/>
      <c r="AD828" s="555">
        <v>32236271000137</v>
      </c>
      <c r="AE828" s="370"/>
      <c r="AF828" s="370"/>
      <c r="AG828" s="374" t="s">
        <v>1445</v>
      </c>
      <c r="AH828" s="374"/>
      <c r="AI828" s="374">
        <v>3000</v>
      </c>
      <c r="AJ828" s="374">
        <v>1000</v>
      </c>
      <c r="AK828" s="374">
        <v>1000</v>
      </c>
      <c r="AN828" s="369"/>
      <c r="AO828" s="367" t="s">
        <v>1324</v>
      </c>
      <c r="AP828" s="370"/>
      <c r="AR828" s="369">
        <v>2.5000000000000001E-3</v>
      </c>
      <c r="AS828" s="369">
        <v>2.5000000000000001E-3</v>
      </c>
      <c r="AT828" s="369" t="s">
        <v>1421</v>
      </c>
      <c r="AW828"/>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c r="BX828"/>
      <c r="BZ828"/>
    </row>
    <row r="829" spans="2:78" ht="18.75">
      <c r="B829" s="363" t="s">
        <v>804</v>
      </c>
      <c r="C829" s="364">
        <v>33346541000125</v>
      </c>
      <c r="D829" s="365" t="s">
        <v>13</v>
      </c>
      <c r="E829" s="365" t="s">
        <v>615</v>
      </c>
      <c r="F829" s="365" t="s">
        <v>619</v>
      </c>
      <c r="G829" s="366" t="s">
        <v>34</v>
      </c>
      <c r="H829" s="366" t="s">
        <v>865</v>
      </c>
      <c r="I829" s="366" t="s">
        <v>34</v>
      </c>
      <c r="J829" s="366" t="s">
        <v>1421</v>
      </c>
      <c r="K829" s="367" t="s">
        <v>48</v>
      </c>
      <c r="L829" s="368" t="s">
        <v>1421</v>
      </c>
      <c r="M829" s="368" t="s">
        <v>34</v>
      </c>
      <c r="N829" s="367">
        <v>497258</v>
      </c>
      <c r="O829" s="367" t="s">
        <v>1321</v>
      </c>
      <c r="P829" s="371">
        <v>43614</v>
      </c>
      <c r="Q829" s="372">
        <v>232.80295373999999</v>
      </c>
      <c r="R829" s="372">
        <v>187.35221280103195</v>
      </c>
      <c r="S829" s="367">
        <v>1</v>
      </c>
      <c r="T829" s="369">
        <v>0.11685948932505474</v>
      </c>
      <c r="U829" s="369">
        <v>1.2301276055618395</v>
      </c>
      <c r="V829" s="369">
        <v>0.1395615896900575</v>
      </c>
      <c r="W829" s="369">
        <v>1.2431799394844301</v>
      </c>
      <c r="X829" s="369">
        <v>0.19740320575097714</v>
      </c>
      <c r="Y829" s="369">
        <v>1.3384731488377051</v>
      </c>
      <c r="Z829" s="369">
        <v>0.23631161058021743</v>
      </c>
      <c r="AA829" s="369">
        <v>1.2712318222579251</v>
      </c>
      <c r="AB829" s="369">
        <v>5.3857227919696438E-2</v>
      </c>
      <c r="AC829" s="373">
        <v>0.50689226497342887</v>
      </c>
      <c r="AD829" s="555">
        <v>31556580000121</v>
      </c>
      <c r="AE829" s="370" t="s">
        <v>2057</v>
      </c>
      <c r="AF829" s="370" t="s">
        <v>1858</v>
      </c>
      <c r="AG829" s="374" t="s">
        <v>736</v>
      </c>
      <c r="AH829" s="374" t="s">
        <v>1802</v>
      </c>
      <c r="AI829" s="374">
        <v>25000</v>
      </c>
      <c r="AJ829" s="374">
        <v>10000</v>
      </c>
      <c r="AK829" s="374">
        <v>25000</v>
      </c>
      <c r="AL829" s="691">
        <v>0</v>
      </c>
      <c r="AM829" s="691">
        <v>0</v>
      </c>
      <c r="AN829" s="369" t="s">
        <v>1803</v>
      </c>
      <c r="AO829" s="367" t="s">
        <v>1324</v>
      </c>
      <c r="AP829" s="370" t="s">
        <v>1818</v>
      </c>
      <c r="AQ829" s="376" t="s">
        <v>664</v>
      </c>
      <c r="AR829" s="369">
        <v>5.0666666666666698E-3</v>
      </c>
      <c r="AS829" s="369">
        <v>5.0666666666666698E-3</v>
      </c>
      <c r="AT829" s="369" t="s">
        <v>1421</v>
      </c>
      <c r="AW829"/>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c r="BX829"/>
      <c r="BZ829"/>
    </row>
    <row r="830" spans="2:78" ht="18.75">
      <c r="B830" s="363" t="s">
        <v>197</v>
      </c>
      <c r="C830" s="364">
        <v>32893639000130</v>
      </c>
      <c r="D830" s="365" t="s">
        <v>14</v>
      </c>
      <c r="E830" s="365" t="s">
        <v>607</v>
      </c>
      <c r="F830" s="365" t="s">
        <v>1317</v>
      </c>
      <c r="G830" s="366" t="s">
        <v>1421</v>
      </c>
      <c r="H830" s="366" t="s">
        <v>34</v>
      </c>
      <c r="I830" s="366" t="s">
        <v>34</v>
      </c>
      <c r="J830" s="366" t="s">
        <v>608</v>
      </c>
      <c r="K830" s="367" t="s">
        <v>48</v>
      </c>
      <c r="L830" s="368" t="s">
        <v>1421</v>
      </c>
      <c r="M830" s="368" t="s">
        <v>1418</v>
      </c>
      <c r="N830" s="367">
        <v>497339</v>
      </c>
      <c r="O830" s="367" t="s">
        <v>1324</v>
      </c>
      <c r="P830" s="371">
        <v>43617</v>
      </c>
      <c r="Q830" s="372">
        <v>29.520613950000001</v>
      </c>
      <c r="R830" s="372">
        <v>35.265389807420618</v>
      </c>
      <c r="S830" s="367">
        <v>2</v>
      </c>
      <c r="T830" s="369">
        <v>-5.3635854941028183E-2</v>
      </c>
      <c r="U830" s="369">
        <v>-0.56460066864867975</v>
      </c>
      <c r="V830" s="369">
        <v>-0.27082060048836465</v>
      </c>
      <c r="W830" s="369">
        <v>-2.4124025706067713</v>
      </c>
      <c r="X830" s="369">
        <v>-0.22900856547111714</v>
      </c>
      <c r="Y830" s="369">
        <v>-1.5527702023421401</v>
      </c>
      <c r="Z830" s="369">
        <v>-0.35727982633012623</v>
      </c>
      <c r="AA830" s="369">
        <v>-1.9219770182534694</v>
      </c>
      <c r="AB830" s="369">
        <v>0.32371301664236296</v>
      </c>
      <c r="AC830" s="373">
        <v>-1.1834012172462163</v>
      </c>
      <c r="AD830" s="555">
        <v>11980010000157</v>
      </c>
      <c r="AE830" s="370" t="s">
        <v>1904</v>
      </c>
      <c r="AF830" s="370" t="s">
        <v>1839</v>
      </c>
      <c r="AG830" s="374" t="s">
        <v>59</v>
      </c>
      <c r="AH830" s="374" t="s">
        <v>1802</v>
      </c>
      <c r="AI830" s="374">
        <v>1</v>
      </c>
      <c r="AJ830" s="374">
        <v>1</v>
      </c>
      <c r="AK830" s="374">
        <v>1</v>
      </c>
      <c r="AL830" s="691">
        <v>1.6</v>
      </c>
      <c r="AM830" s="691">
        <v>20</v>
      </c>
      <c r="AN830" s="369" t="s">
        <v>666</v>
      </c>
      <c r="AO830" s="367" t="s">
        <v>1324</v>
      </c>
      <c r="AP830" s="370" t="s">
        <v>1799</v>
      </c>
      <c r="AQ830" s="376" t="s">
        <v>665</v>
      </c>
      <c r="AR830" s="369">
        <v>0</v>
      </c>
      <c r="AS830" s="369">
        <v>0</v>
      </c>
      <c r="AT830" s="369" t="s">
        <v>1421</v>
      </c>
      <c r="AW830"/>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c r="BX830"/>
      <c r="BZ830"/>
    </row>
    <row r="831" spans="2:78" ht="18.75">
      <c r="B831" s="363" t="s">
        <v>416</v>
      </c>
      <c r="C831" s="364">
        <v>30509221000150</v>
      </c>
      <c r="D831" s="365" t="s">
        <v>11</v>
      </c>
      <c r="E831" s="365" t="s">
        <v>620</v>
      </c>
      <c r="F831" s="365" t="s">
        <v>663</v>
      </c>
      <c r="G831" s="366" t="s">
        <v>738</v>
      </c>
      <c r="H831" s="366" t="s">
        <v>34</v>
      </c>
      <c r="I831" s="366" t="s">
        <v>1304</v>
      </c>
      <c r="J831" s="366" t="s">
        <v>608</v>
      </c>
      <c r="K831" s="367" t="s">
        <v>48</v>
      </c>
      <c r="L831" s="368" t="s">
        <v>1421</v>
      </c>
      <c r="M831" s="368" t="s">
        <v>1418</v>
      </c>
      <c r="N831" s="367">
        <v>497606</v>
      </c>
      <c r="O831" s="367" t="s">
        <v>1321</v>
      </c>
      <c r="P831" s="371">
        <v>43203</v>
      </c>
      <c r="Q831" s="372">
        <v>1277.11522292</v>
      </c>
      <c r="R831" s="372">
        <v>694.20960235984148</v>
      </c>
      <c r="S831" s="367">
        <v>0</v>
      </c>
      <c r="T831" s="369">
        <v>9.6417087648612787E-2</v>
      </c>
      <c r="U831" s="369">
        <v>1.0149395812822966</v>
      </c>
      <c r="V831" s="369">
        <v>0.11366264242430479</v>
      </c>
      <c r="W831" s="369">
        <v>1.0124785569188326</v>
      </c>
      <c r="X831" s="369">
        <v>0.15476609124145746</v>
      </c>
      <c r="Y831" s="369">
        <v>1.0493763598681161</v>
      </c>
      <c r="Z831" s="369">
        <v>0.19680260039690567</v>
      </c>
      <c r="AA831" s="369">
        <v>1.0586941865166244</v>
      </c>
      <c r="AB831" s="369">
        <v>2.0113811441798504E-3</v>
      </c>
      <c r="AC831" s="373">
        <v>0.69646918173911054</v>
      </c>
      <c r="AD831" s="555">
        <v>0</v>
      </c>
      <c r="AE831" s="370" t="s">
        <v>2058</v>
      </c>
      <c r="AF831" s="370" t="s">
        <v>1858</v>
      </c>
      <c r="AG831" s="374" t="s">
        <v>736</v>
      </c>
      <c r="AH831" s="374" t="s">
        <v>1802</v>
      </c>
      <c r="AI831" s="374">
        <v>100</v>
      </c>
      <c r="AJ831" s="374">
        <v>100</v>
      </c>
      <c r="AK831" s="374">
        <v>100</v>
      </c>
      <c r="AL831" s="691">
        <v>0.6</v>
      </c>
      <c r="AM831" s="691">
        <v>0</v>
      </c>
      <c r="AN831" s="369" t="s">
        <v>1803</v>
      </c>
      <c r="AO831" s="367" t="s">
        <v>1324</v>
      </c>
      <c r="AP831" s="370" t="s">
        <v>1804</v>
      </c>
      <c r="AQ831" s="376" t="s">
        <v>11</v>
      </c>
      <c r="AR831" s="369">
        <v>8.0000000000000004E-4</v>
      </c>
      <c r="AS831" s="369">
        <v>8.0000000000000004E-4</v>
      </c>
      <c r="AT831" s="369" t="s">
        <v>1421</v>
      </c>
      <c r="AW831"/>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c r="BX831"/>
      <c r="BZ831"/>
    </row>
    <row r="832" spans="2:78" ht="18.75">
      <c r="B832" s="363" t="s">
        <v>182</v>
      </c>
      <c r="C832" s="364">
        <v>30858733000122</v>
      </c>
      <c r="D832" s="365" t="s">
        <v>14</v>
      </c>
      <c r="E832" s="365" t="s">
        <v>607</v>
      </c>
      <c r="F832" s="365" t="s">
        <v>1421</v>
      </c>
      <c r="G832" s="366" t="s">
        <v>1421</v>
      </c>
      <c r="H832" s="366" t="s">
        <v>34</v>
      </c>
      <c r="I832" s="366" t="s">
        <v>34</v>
      </c>
      <c r="J832" s="366" t="s">
        <v>608</v>
      </c>
      <c r="K832" s="367" t="s">
        <v>48</v>
      </c>
      <c r="L832" s="368" t="s">
        <v>1421</v>
      </c>
      <c r="M832" s="368" t="s">
        <v>34</v>
      </c>
      <c r="N832" s="367">
        <v>497673</v>
      </c>
      <c r="O832" s="367" t="s">
        <v>1321</v>
      </c>
      <c r="P832" s="371">
        <v>43566</v>
      </c>
      <c r="Q832" s="372">
        <v>224.46329815000001</v>
      </c>
      <c r="R832" s="372">
        <v>209.76691675170619</v>
      </c>
      <c r="S832" s="367">
        <v>2</v>
      </c>
      <c r="T832" s="369">
        <v>0.10396229026533788</v>
      </c>
      <c r="U832" s="369">
        <v>1.0943645563698865</v>
      </c>
      <c r="V832" s="369">
        <v>-6.1891101281288385E-2</v>
      </c>
      <c r="W832" s="369">
        <v>-0.55131054121962497</v>
      </c>
      <c r="X832" s="369">
        <v>-7.4287167256078535E-3</v>
      </c>
      <c r="Y832" s="369">
        <v>-5.0369687917281719E-2</v>
      </c>
      <c r="Z832" s="369">
        <v>8.4885731471585402E-2</v>
      </c>
      <c r="AA832" s="369">
        <v>0.45664046230047539</v>
      </c>
      <c r="AB832" s="369">
        <v>0.22166503102874979</v>
      </c>
      <c r="AC832" s="373">
        <v>-0.78565788170418849</v>
      </c>
      <c r="AD832" s="555">
        <v>31635364000171</v>
      </c>
      <c r="AE832" s="370" t="s">
        <v>2044</v>
      </c>
      <c r="AF832" s="370" t="s">
        <v>1795</v>
      </c>
      <c r="AG832" s="374" t="s">
        <v>1445</v>
      </c>
      <c r="AH832" s="374" t="s">
        <v>1802</v>
      </c>
      <c r="AI832" s="374">
        <v>500</v>
      </c>
      <c r="AJ832" s="374">
        <v>100</v>
      </c>
      <c r="AK832" s="374">
        <v>100</v>
      </c>
      <c r="AL832" s="691">
        <v>2.5</v>
      </c>
      <c r="AM832" s="691">
        <v>20</v>
      </c>
      <c r="AN832" s="369" t="s">
        <v>1852</v>
      </c>
      <c r="AO832" s="367" t="s">
        <v>1324</v>
      </c>
      <c r="AP832" s="370" t="s">
        <v>1799</v>
      </c>
      <c r="AQ832" s="376" t="s">
        <v>670</v>
      </c>
      <c r="AR832" s="369">
        <v>4.31666666666667E-3</v>
      </c>
      <c r="AS832" s="369">
        <v>4.31666666666667E-3</v>
      </c>
      <c r="AT832" s="369" t="s">
        <v>1421</v>
      </c>
      <c r="AW83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c r="BX832"/>
      <c r="BZ832"/>
    </row>
    <row r="833" spans="2:78" ht="18.75">
      <c r="B833" s="363" t="s">
        <v>1682</v>
      </c>
      <c r="C833" s="364">
        <v>33019398000167</v>
      </c>
      <c r="D833" s="365" t="s">
        <v>14</v>
      </c>
      <c r="E833" s="365" t="s">
        <v>607</v>
      </c>
      <c r="F833" s="365" t="s">
        <v>1421</v>
      </c>
      <c r="G833" s="366" t="s">
        <v>1421</v>
      </c>
      <c r="H833" s="366" t="s">
        <v>34</v>
      </c>
      <c r="I833" s="366" t="s">
        <v>34</v>
      </c>
      <c r="J833" s="366" t="s">
        <v>608</v>
      </c>
      <c r="K833" s="367" t="s">
        <v>48</v>
      </c>
      <c r="L833" s="368" t="s">
        <v>1421</v>
      </c>
      <c r="M833" s="368" t="s">
        <v>1421</v>
      </c>
      <c r="N833" s="367">
        <v>498262</v>
      </c>
      <c r="O833" s="367" t="s">
        <v>1321</v>
      </c>
      <c r="P833" s="371">
        <v>43622</v>
      </c>
      <c r="Q833" s="372">
        <v>110.07018596</v>
      </c>
      <c r="R833" s="372">
        <v>239.34475251127498</v>
      </c>
      <c r="S833" s="367">
        <v>2</v>
      </c>
      <c r="T833" s="369">
        <v>-2.9192574635397373E-2</v>
      </c>
      <c r="U833" s="369">
        <v>-0.30729718351359775</v>
      </c>
      <c r="V833" s="369">
        <v>-0.11916044292062355</v>
      </c>
      <c r="W833" s="369">
        <v>-1.0614515967322216</v>
      </c>
      <c r="X833" s="369">
        <v>-2.7079515068076265E-2</v>
      </c>
      <c r="Y833" s="369">
        <v>-0.1836100060496951</v>
      </c>
      <c r="Z833" s="369">
        <v>0.15472458180407567</v>
      </c>
      <c r="AA833" s="369">
        <v>0.83233664055673895</v>
      </c>
      <c r="AB833" s="369">
        <v>0.25480244253758566</v>
      </c>
      <c r="AC833" s="373">
        <v>-0.90824176589727579</v>
      </c>
      <c r="AD833" s="555">
        <v>0</v>
      </c>
      <c r="AE833" s="370" t="s">
        <v>1889</v>
      </c>
      <c r="AF833" s="370" t="s">
        <v>1890</v>
      </c>
      <c r="AG833" s="374" t="s">
        <v>1448</v>
      </c>
      <c r="AH833" s="374" t="s">
        <v>1877</v>
      </c>
      <c r="AI833" s="374">
        <v>500000</v>
      </c>
      <c r="AJ833" s="374">
        <v>10000</v>
      </c>
      <c r="AK833" s="374">
        <v>500000</v>
      </c>
      <c r="AL833" s="691">
        <v>1.75</v>
      </c>
      <c r="AM833" s="691">
        <v>0</v>
      </c>
      <c r="AN833" s="369" t="s">
        <v>666</v>
      </c>
      <c r="AO833" s="367" t="s">
        <v>1324</v>
      </c>
      <c r="AP833" s="370" t="s">
        <v>1799</v>
      </c>
      <c r="AQ833" s="376" t="s">
        <v>1798</v>
      </c>
      <c r="AR833" s="369">
        <v>0</v>
      </c>
      <c r="AS833" s="369">
        <v>0</v>
      </c>
      <c r="AT833" s="369" t="s">
        <v>1421</v>
      </c>
      <c r="AW833"/>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c r="BX833"/>
      <c r="BZ833"/>
    </row>
    <row r="834" spans="2:78" ht="18.75">
      <c r="B834" s="363" t="s">
        <v>233</v>
      </c>
      <c r="C834" s="364">
        <v>32760042000117</v>
      </c>
      <c r="D834" s="365" t="s">
        <v>11</v>
      </c>
      <c r="E834" s="365" t="s">
        <v>620</v>
      </c>
      <c r="F834" s="365" t="s">
        <v>663</v>
      </c>
      <c r="G834" s="366" t="s">
        <v>738</v>
      </c>
      <c r="H834" s="366" t="s">
        <v>34</v>
      </c>
      <c r="I834" s="366" t="s">
        <v>1421</v>
      </c>
      <c r="J834" s="366" t="s">
        <v>608</v>
      </c>
      <c r="K834" s="367" t="s">
        <v>48</v>
      </c>
      <c r="L834" s="368" t="s">
        <v>1421</v>
      </c>
      <c r="M834" s="368" t="s">
        <v>1418</v>
      </c>
      <c r="N834" s="367">
        <v>498599</v>
      </c>
      <c r="O834" s="367" t="s">
        <v>1321</v>
      </c>
      <c r="P834" s="371">
        <v>43635</v>
      </c>
      <c r="Q834" s="372">
        <v>501.33334252999998</v>
      </c>
      <c r="R834" s="372">
        <v>402.66028437992048</v>
      </c>
      <c r="S834" s="367">
        <v>1</v>
      </c>
      <c r="T834" s="369">
        <v>0.1221639503478622</v>
      </c>
      <c r="U834" s="369">
        <v>1.2859652955472198</v>
      </c>
      <c r="V834" s="369">
        <v>0.14879715238779179</v>
      </c>
      <c r="W834" s="369">
        <v>1.3254480356072411</v>
      </c>
      <c r="X834" s="369">
        <v>0.22951938030593322</v>
      </c>
      <c r="Y834" s="369">
        <v>1.5562337324192139</v>
      </c>
      <c r="Z834" s="369">
        <v>0.30775675067875885</v>
      </c>
      <c r="AA834" s="369">
        <v>1.6555689922172954</v>
      </c>
      <c r="AB834" s="369">
        <v>7.5430515454348252E-3</v>
      </c>
      <c r="AC834" s="373">
        <v>4.8435801774748839</v>
      </c>
      <c r="AD834" s="555">
        <v>32760072000123</v>
      </c>
      <c r="AE834" s="370" t="s">
        <v>1848</v>
      </c>
      <c r="AF834" s="370" t="s">
        <v>1841</v>
      </c>
      <c r="AG834" s="374" t="s">
        <v>719</v>
      </c>
      <c r="AH834" s="374" t="s">
        <v>1796</v>
      </c>
      <c r="AI834" s="374">
        <v>20000</v>
      </c>
      <c r="AJ834" s="374">
        <v>5000</v>
      </c>
      <c r="AK834" s="374">
        <v>20000</v>
      </c>
      <c r="AL834" s="691">
        <v>0.5</v>
      </c>
      <c r="AM834" s="691">
        <v>0</v>
      </c>
      <c r="AN834" s="369" t="s">
        <v>1807</v>
      </c>
      <c r="AO834" s="367" t="s">
        <v>1324</v>
      </c>
      <c r="AP834" s="370" t="s">
        <v>1804</v>
      </c>
      <c r="AQ834" s="376" t="s">
        <v>675</v>
      </c>
      <c r="AR834" s="369">
        <v>0</v>
      </c>
      <c r="AS834" s="369">
        <v>0</v>
      </c>
      <c r="AT834" s="369" t="s">
        <v>1421</v>
      </c>
      <c r="AW834"/>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c r="BX834"/>
      <c r="BZ834"/>
    </row>
    <row r="835" spans="2:78" ht="18.75">
      <c r="B835" s="363" t="s">
        <v>297</v>
      </c>
      <c r="C835" s="364">
        <v>33254944000144</v>
      </c>
      <c r="D835" s="365" t="s">
        <v>14</v>
      </c>
      <c r="E835" s="365" t="s">
        <v>607</v>
      </c>
      <c r="F835" s="365" t="s">
        <v>1421</v>
      </c>
      <c r="G835" s="366" t="s">
        <v>1421</v>
      </c>
      <c r="H835" s="366" t="s">
        <v>34</v>
      </c>
      <c r="I835" s="366" t="s">
        <v>34</v>
      </c>
      <c r="J835" s="366" t="s">
        <v>608</v>
      </c>
      <c r="K835" s="367" t="s">
        <v>48</v>
      </c>
      <c r="L835" s="368" t="s">
        <v>1421</v>
      </c>
      <c r="M835" s="368" t="s">
        <v>34</v>
      </c>
      <c r="N835" s="367">
        <v>498629</v>
      </c>
      <c r="O835" s="367" t="s">
        <v>1321</v>
      </c>
      <c r="P835" s="371">
        <v>43617</v>
      </c>
      <c r="Q835" s="372">
        <v>41.743866259999997</v>
      </c>
      <c r="R835" s="372">
        <v>34.650924186428568</v>
      </c>
      <c r="S835" s="367">
        <v>1</v>
      </c>
      <c r="T835" s="369">
        <v>8.3366403898570862E-2</v>
      </c>
      <c r="U835" s="369">
        <v>0.87756086736606276</v>
      </c>
      <c r="V835" s="369">
        <v>-2.0912762006810026E-2</v>
      </c>
      <c r="W835" s="369">
        <v>-0.18628568407551266</v>
      </c>
      <c r="X835" s="369">
        <v>1.4919927022097434E-2</v>
      </c>
      <c r="Y835" s="369">
        <v>0.10116310738584176</v>
      </c>
      <c r="Z835" s="369">
        <v>-3.2435848689041258E-2</v>
      </c>
      <c r="AA835" s="369">
        <v>-0.17448775764428759</v>
      </c>
      <c r="AB835" s="369">
        <v>0.20239043288007569</v>
      </c>
      <c r="AC835" s="373">
        <v>-0.65800807654961424</v>
      </c>
      <c r="AD835" s="555">
        <v>0</v>
      </c>
      <c r="AE835" s="370" t="s">
        <v>1906</v>
      </c>
      <c r="AF835" s="370" t="s">
        <v>1841</v>
      </c>
      <c r="AG835" s="374" t="s">
        <v>719</v>
      </c>
      <c r="AH835" s="374" t="s">
        <v>1802</v>
      </c>
      <c r="AI835" s="374">
        <v>1000</v>
      </c>
      <c r="AJ835" s="374">
        <v>1000</v>
      </c>
      <c r="AK835" s="374">
        <v>0</v>
      </c>
      <c r="AL835" s="691">
        <v>1.5</v>
      </c>
      <c r="AM835" s="691">
        <v>0</v>
      </c>
      <c r="AN835" s="369" t="s">
        <v>666</v>
      </c>
      <c r="AO835" s="367" t="s">
        <v>1324</v>
      </c>
      <c r="AP835" s="370" t="s">
        <v>1799</v>
      </c>
      <c r="AQ835" s="376" t="s">
        <v>659</v>
      </c>
      <c r="AR835" s="369">
        <v>4.0000000000000001E-3</v>
      </c>
      <c r="AS835" s="369">
        <v>4.0000000000000001E-3</v>
      </c>
      <c r="AT835" s="369" t="s">
        <v>1421</v>
      </c>
      <c r="AW835"/>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c r="BX835"/>
      <c r="BZ835"/>
    </row>
    <row r="836" spans="2:78" ht="18.75">
      <c r="B836" s="363" t="s">
        <v>1595</v>
      </c>
      <c r="C836" s="364">
        <v>31690473000191</v>
      </c>
      <c r="D836" s="365" t="s">
        <v>14</v>
      </c>
      <c r="E836" s="365" t="s">
        <v>614</v>
      </c>
      <c r="F836" s="365" t="s">
        <v>1421</v>
      </c>
      <c r="G836" s="366" t="s">
        <v>1421</v>
      </c>
      <c r="H836" s="366" t="s">
        <v>1338</v>
      </c>
      <c r="I836" s="366" t="s">
        <v>34</v>
      </c>
      <c r="J836" s="366" t="s">
        <v>608</v>
      </c>
      <c r="K836" s="367" t="s">
        <v>48</v>
      </c>
      <c r="L836" s="368" t="s">
        <v>1421</v>
      </c>
      <c r="M836" s="368" t="s">
        <v>1421</v>
      </c>
      <c r="N836" s="367">
        <v>498701</v>
      </c>
      <c r="O836" s="367" t="s">
        <v>1321</v>
      </c>
      <c r="P836" s="371">
        <v>43639</v>
      </c>
      <c r="Q836" s="372">
        <v>452.46043143000003</v>
      </c>
      <c r="R836" s="372">
        <v>472.88983841130931</v>
      </c>
      <c r="S836" s="367">
        <v>2</v>
      </c>
      <c r="T836" s="369">
        <v>0.21943435990126248</v>
      </c>
      <c r="U836" s="369">
        <v>2.3098874150690074</v>
      </c>
      <c r="V836" s="369">
        <v>-3.4660803263072526E-2</v>
      </c>
      <c r="W836" s="369">
        <v>-0.3087498171865406</v>
      </c>
      <c r="X836" s="369">
        <v>5.7336055816025411E-2</v>
      </c>
      <c r="Y836" s="369">
        <v>0.38876152430280414</v>
      </c>
      <c r="Z836" s="369">
        <v>0.48690183849698432</v>
      </c>
      <c r="AA836" s="369">
        <v>2.6192750745234488</v>
      </c>
      <c r="AB836" s="369">
        <v>0.22218337838488561</v>
      </c>
      <c r="AC836" s="373">
        <v>-0.66126720088490454</v>
      </c>
      <c r="AD836" s="555">
        <v>31844634000154</v>
      </c>
      <c r="AE836" s="370" t="s">
        <v>1800</v>
      </c>
      <c r="AF836" s="370" t="s">
        <v>1801</v>
      </c>
      <c r="AG836" s="374" t="s">
        <v>1577</v>
      </c>
      <c r="AH836" s="374" t="s">
        <v>1796</v>
      </c>
      <c r="AI836" s="374">
        <v>100000</v>
      </c>
      <c r="AJ836" s="374">
        <v>50000</v>
      </c>
      <c r="AK836" s="374">
        <v>100000</v>
      </c>
      <c r="AL836" s="691">
        <v>0</v>
      </c>
      <c r="AM836" s="691">
        <v>0</v>
      </c>
      <c r="AN836" s="369" t="s">
        <v>1807</v>
      </c>
      <c r="AO836" s="367" t="s">
        <v>1324</v>
      </c>
      <c r="AP836" s="370" t="s">
        <v>1799</v>
      </c>
      <c r="AQ836" s="376" t="s">
        <v>1798</v>
      </c>
      <c r="AR836" s="369">
        <v>0</v>
      </c>
      <c r="AS836" s="369">
        <v>0</v>
      </c>
      <c r="AT836" s="369" t="s">
        <v>1421</v>
      </c>
      <c r="AW836"/>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c r="BX836"/>
      <c r="BZ836"/>
    </row>
    <row r="837" spans="2:78" ht="18.75">
      <c r="B837" s="363" t="s">
        <v>50</v>
      </c>
      <c r="C837" s="364">
        <v>33600729000158</v>
      </c>
      <c r="D837" s="365" t="s">
        <v>14</v>
      </c>
      <c r="E837" s="365" t="s">
        <v>15</v>
      </c>
      <c r="F837" s="365" t="s">
        <v>699</v>
      </c>
      <c r="G837" s="366" t="s">
        <v>1421</v>
      </c>
      <c r="H837" s="366" t="s">
        <v>34</v>
      </c>
      <c r="I837" s="366" t="s">
        <v>34</v>
      </c>
      <c r="J837" s="366" t="s">
        <v>611</v>
      </c>
      <c r="K837" s="367" t="s">
        <v>48</v>
      </c>
      <c r="L837" s="368" t="s">
        <v>1421</v>
      </c>
      <c r="M837" s="368" t="s">
        <v>1418</v>
      </c>
      <c r="N837" s="367">
        <v>498874</v>
      </c>
      <c r="O837" s="367" t="s">
        <v>1321</v>
      </c>
      <c r="P837" s="371">
        <v>43637</v>
      </c>
      <c r="Q837" s="372">
        <v>76.651007070000006</v>
      </c>
      <c r="R837" s="372">
        <v>101.26215400091263</v>
      </c>
      <c r="S837" s="367">
        <v>1</v>
      </c>
      <c r="T837" s="369">
        <v>-4.414906121357498E-2</v>
      </c>
      <c r="U837" s="369">
        <v>-0.46473743186907973</v>
      </c>
      <c r="V837" s="369">
        <v>2.0244999068830261E-4</v>
      </c>
      <c r="W837" s="369">
        <v>1.8033741786078086E-3</v>
      </c>
      <c r="X837" s="369">
        <v>-7.1477865358041459E-2</v>
      </c>
      <c r="Y837" s="369">
        <v>-0.48464868214280105</v>
      </c>
      <c r="Z837" s="369">
        <v>0.15867473390698361</v>
      </c>
      <c r="AA837" s="369">
        <v>0.85358637536090776</v>
      </c>
      <c r="AB837" s="369">
        <v>0.14488603001946551</v>
      </c>
      <c r="AC837" s="373">
        <v>-0.77343086451405185</v>
      </c>
      <c r="AD837" s="555">
        <v>0</v>
      </c>
      <c r="AE837" s="370" t="s">
        <v>1819</v>
      </c>
      <c r="AF837" s="370" t="s">
        <v>1816</v>
      </c>
      <c r="AG837" s="374" t="s">
        <v>1444</v>
      </c>
      <c r="AH837" s="374" t="s">
        <v>1802</v>
      </c>
      <c r="AI837" s="374">
        <v>500</v>
      </c>
      <c r="AJ837" s="374">
        <v>500</v>
      </c>
      <c r="AK837" s="374">
        <v>500</v>
      </c>
      <c r="AL837" s="691">
        <v>0.1</v>
      </c>
      <c r="AM837" s="691">
        <v>0</v>
      </c>
      <c r="AN837" s="369" t="s">
        <v>1803</v>
      </c>
      <c r="AO837" s="367" t="s">
        <v>1324</v>
      </c>
      <c r="AP837" s="370" t="s">
        <v>1818</v>
      </c>
      <c r="AQ837" s="376" t="s">
        <v>671</v>
      </c>
      <c r="AR837" s="369">
        <v>3.5E-4</v>
      </c>
      <c r="AS837" s="369">
        <v>3.5E-4</v>
      </c>
      <c r="AT837" s="369" t="s">
        <v>1421</v>
      </c>
      <c r="AW837"/>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c r="BX837"/>
      <c r="BZ837"/>
    </row>
    <row r="838" spans="2:78" ht="18.75">
      <c r="B838" s="363" t="s">
        <v>318</v>
      </c>
      <c r="C838" s="364"/>
      <c r="D838" s="365" t="s">
        <v>14</v>
      </c>
      <c r="E838" s="365" t="s">
        <v>614</v>
      </c>
      <c r="F838" s="365" t="s">
        <v>1421</v>
      </c>
      <c r="G838" s="366" t="s">
        <v>1421</v>
      </c>
      <c r="H838" s="366" t="s">
        <v>865</v>
      </c>
      <c r="I838" s="366" t="s">
        <v>34</v>
      </c>
      <c r="J838" s="366" t="s">
        <v>608</v>
      </c>
      <c r="L838" s="368" t="s">
        <v>1421</v>
      </c>
      <c r="M838" s="368" t="s">
        <v>1418</v>
      </c>
      <c r="N838" s="367">
        <v>499374</v>
      </c>
      <c r="O838" s="367" t="s">
        <v>1321</v>
      </c>
      <c r="P838" s="371"/>
      <c r="S838" s="367"/>
      <c r="U838" s="369"/>
      <c r="W838" s="369"/>
      <c r="Y838" s="369"/>
      <c r="AA838" s="369"/>
      <c r="AD838" s="555">
        <v>32786258000151</v>
      </c>
      <c r="AE838" s="370"/>
      <c r="AF838" s="370"/>
      <c r="AG838" s="374" t="s">
        <v>1444</v>
      </c>
      <c r="AH838" s="374"/>
      <c r="AI838" s="374">
        <v>5000</v>
      </c>
      <c r="AJ838" s="374">
        <v>5000</v>
      </c>
      <c r="AK838" s="374">
        <v>0</v>
      </c>
      <c r="AN838" s="369"/>
      <c r="AO838" s="367" t="s">
        <v>1324</v>
      </c>
      <c r="AP838" s="370"/>
      <c r="AR838" s="369">
        <v>3.3333333333333301E-3</v>
      </c>
      <c r="AS838" s="369">
        <v>3.3333333333333301E-3</v>
      </c>
      <c r="AT838" s="369" t="s">
        <v>1421</v>
      </c>
      <c r="AW838"/>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c r="BX838"/>
      <c r="BZ838"/>
    </row>
    <row r="839" spans="2:78" ht="18.75">
      <c r="B839" s="363" t="s">
        <v>1514</v>
      </c>
      <c r="C839" s="364">
        <v>32892827000143</v>
      </c>
      <c r="D839" s="365" t="s">
        <v>14</v>
      </c>
      <c r="E839" s="365" t="s">
        <v>614</v>
      </c>
      <c r="F839" s="365" t="s">
        <v>689</v>
      </c>
      <c r="G839" s="366" t="s">
        <v>1421</v>
      </c>
      <c r="H839" s="366" t="s">
        <v>865</v>
      </c>
      <c r="I839" s="366" t="s">
        <v>34</v>
      </c>
      <c r="J839" s="366" t="s">
        <v>608</v>
      </c>
      <c r="K839" s="367" t="s">
        <v>48</v>
      </c>
      <c r="L839" s="368" t="s">
        <v>1421</v>
      </c>
      <c r="M839" s="368" t="s">
        <v>1421</v>
      </c>
      <c r="N839" s="367">
        <v>499943</v>
      </c>
      <c r="O839" s="367" t="s">
        <v>1321</v>
      </c>
      <c r="P839" s="371">
        <v>43645</v>
      </c>
      <c r="Q839" s="372">
        <v>325.22877294</v>
      </c>
      <c r="R839" s="372">
        <v>304.88568603650788</v>
      </c>
      <c r="S839" s="367">
        <v>3</v>
      </c>
      <c r="T839" s="369">
        <v>0.15452917812515499</v>
      </c>
      <c r="U839" s="369">
        <v>1.6266595804452173</v>
      </c>
      <c r="V839" s="369">
        <v>0.15641230213541291</v>
      </c>
      <c r="W839" s="369">
        <v>1.3932818960801485</v>
      </c>
      <c r="X839" s="369">
        <v>0.44993978073692609</v>
      </c>
      <c r="Y839" s="369">
        <v>3.0507727208341908</v>
      </c>
      <c r="Z839" s="369">
        <v>0.61728084764710967</v>
      </c>
      <c r="AA839" s="369">
        <v>3.3206453752850122</v>
      </c>
      <c r="AB839" s="369">
        <v>0.16691996775127901</v>
      </c>
      <c r="AC839" s="373">
        <v>0.26450115756401005</v>
      </c>
      <c r="AD839" s="555">
        <v>32071783000190</v>
      </c>
      <c r="AE839" s="370" t="s">
        <v>1958</v>
      </c>
      <c r="AF839" s="370" t="s">
        <v>1795</v>
      </c>
      <c r="AG839" s="374" t="s">
        <v>1445</v>
      </c>
      <c r="AH839" s="374" t="s">
        <v>1796</v>
      </c>
      <c r="AI839" s="374">
        <v>5000</v>
      </c>
      <c r="AJ839" s="374">
        <v>1000</v>
      </c>
      <c r="AK839" s="374">
        <v>3000</v>
      </c>
      <c r="AL839" s="691">
        <v>1.9</v>
      </c>
      <c r="AM839" s="691">
        <v>20</v>
      </c>
      <c r="AN839" s="369" t="s">
        <v>1798</v>
      </c>
      <c r="AO839" s="367" t="s">
        <v>1324</v>
      </c>
      <c r="AP839" s="370" t="s">
        <v>1799</v>
      </c>
      <c r="AQ839" s="376" t="s">
        <v>1798</v>
      </c>
      <c r="AR839" s="369">
        <v>0</v>
      </c>
      <c r="AS839" s="369">
        <v>0</v>
      </c>
      <c r="AT839" s="369" t="s">
        <v>1421</v>
      </c>
      <c r="AW839"/>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c r="BX839"/>
      <c r="BZ839"/>
    </row>
    <row r="840" spans="2:78" ht="18.75">
      <c r="B840" s="363" t="s">
        <v>1744</v>
      </c>
      <c r="C840" s="364">
        <v>33755581000120</v>
      </c>
      <c r="D840" s="365" t="s">
        <v>14</v>
      </c>
      <c r="E840" s="365" t="s">
        <v>607</v>
      </c>
      <c r="F840" s="365" t="s">
        <v>1421</v>
      </c>
      <c r="G840" s="366" t="s">
        <v>1421</v>
      </c>
      <c r="H840" s="366" t="s">
        <v>34</v>
      </c>
      <c r="I840" s="366" t="s">
        <v>34</v>
      </c>
      <c r="J840" s="366" t="s">
        <v>608</v>
      </c>
      <c r="K840" s="367" t="s">
        <v>48</v>
      </c>
      <c r="L840" s="368" t="s">
        <v>1421</v>
      </c>
      <c r="M840" s="368" t="s">
        <v>1421</v>
      </c>
      <c r="N840" s="367">
        <v>499961</v>
      </c>
      <c r="O840" s="367" t="s">
        <v>1321</v>
      </c>
      <c r="P840" s="371">
        <v>43645</v>
      </c>
      <c r="Q840" s="372">
        <v>259.91505124999998</v>
      </c>
      <c r="R840" s="372">
        <v>445.06947534059555</v>
      </c>
      <c r="S840" s="367">
        <v>2</v>
      </c>
      <c r="T840" s="369">
        <v>4.6553033563626167E-2</v>
      </c>
      <c r="U840" s="369">
        <v>0.49004297417364728</v>
      </c>
      <c r="V840" s="369">
        <v>-0.12946804754740038</v>
      </c>
      <c r="W840" s="369">
        <v>-1.1532691757996714</v>
      </c>
      <c r="X840" s="369">
        <v>-0.11057266425825674</v>
      </c>
      <c r="Y840" s="369">
        <v>-0.74972714623400016</v>
      </c>
      <c r="Z840" s="369">
        <v>4.159572900290387E-2</v>
      </c>
      <c r="AA840" s="369">
        <v>0.22376308234994069</v>
      </c>
      <c r="AB840" s="369">
        <v>0.21239181416520095</v>
      </c>
      <c r="AC840" s="373">
        <v>-1.1381315515485562</v>
      </c>
      <c r="AD840" s="555">
        <v>33400461000100</v>
      </c>
      <c r="AE840" s="370" t="s">
        <v>2059</v>
      </c>
      <c r="AF840" s="370" t="s">
        <v>1795</v>
      </c>
      <c r="AG840" s="374" t="s">
        <v>1445</v>
      </c>
      <c r="AH840" s="374" t="s">
        <v>1796</v>
      </c>
      <c r="AI840" s="374">
        <v>10000</v>
      </c>
      <c r="AJ840" s="374">
        <v>500</v>
      </c>
      <c r="AK840" s="374">
        <v>1000</v>
      </c>
      <c r="AL840" s="691">
        <v>2</v>
      </c>
      <c r="AM840" s="691">
        <v>20</v>
      </c>
      <c r="AN840" s="369" t="s">
        <v>1798</v>
      </c>
      <c r="AO840" s="367" t="s">
        <v>1324</v>
      </c>
      <c r="AP840" s="370" t="s">
        <v>1818</v>
      </c>
      <c r="AQ840" s="376" t="s">
        <v>1798</v>
      </c>
      <c r="AR840" s="369">
        <v>0</v>
      </c>
      <c r="AS840" s="369">
        <v>0</v>
      </c>
      <c r="AT840" s="369" t="s">
        <v>1421</v>
      </c>
      <c r="AW840"/>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c r="BX840"/>
      <c r="BZ840"/>
    </row>
    <row r="841" spans="2:78" ht="18.75">
      <c r="B841" s="363" t="s">
        <v>1702</v>
      </c>
      <c r="C841" s="364">
        <v>32669660000156</v>
      </c>
      <c r="D841" s="365" t="s">
        <v>14</v>
      </c>
      <c r="E841" s="365" t="s">
        <v>614</v>
      </c>
      <c r="F841" s="365" t="s">
        <v>1421</v>
      </c>
      <c r="G841" s="366" t="s">
        <v>1421</v>
      </c>
      <c r="H841" s="366" t="s">
        <v>1338</v>
      </c>
      <c r="I841" s="366" t="s">
        <v>34</v>
      </c>
      <c r="J841" s="366" t="s">
        <v>608</v>
      </c>
      <c r="K841" s="367" t="s">
        <v>48</v>
      </c>
      <c r="L841" s="368" t="s">
        <v>1421</v>
      </c>
      <c r="M841" s="368" t="s">
        <v>1421</v>
      </c>
      <c r="N841" s="367">
        <v>500313</v>
      </c>
      <c r="O841" s="367" t="s">
        <v>1321</v>
      </c>
      <c r="P841" s="371">
        <v>43646</v>
      </c>
      <c r="Q841" s="372">
        <v>180.37315859</v>
      </c>
      <c r="R841" s="372">
        <v>253.51080046325382</v>
      </c>
      <c r="S841" s="367">
        <v>2</v>
      </c>
      <c r="T841" s="369">
        <v>0.21173568711681767</v>
      </c>
      <c r="U841" s="369">
        <v>2.2288469281301113</v>
      </c>
      <c r="V841" s="369">
        <v>-4.1150647833320675E-2</v>
      </c>
      <c r="W841" s="369">
        <v>-0.36655973894239191</v>
      </c>
      <c r="X841" s="369">
        <v>5.0032879965837385E-2</v>
      </c>
      <c r="Y841" s="369">
        <v>0.33924305402503224</v>
      </c>
      <c r="Z841" s="369">
        <v>0.47617375657898342</v>
      </c>
      <c r="AA841" s="369">
        <v>2.5615636523361625</v>
      </c>
      <c r="AB841" s="369">
        <v>0.22074483175108953</v>
      </c>
      <c r="AC841" s="373">
        <v>-0.69497629485142343</v>
      </c>
      <c r="AD841" s="555">
        <v>31943995000158</v>
      </c>
      <c r="AE841" s="370" t="s">
        <v>1889</v>
      </c>
      <c r="AF841" s="370" t="s">
        <v>1890</v>
      </c>
      <c r="AG841" s="374" t="s">
        <v>1448</v>
      </c>
      <c r="AH841" s="374" t="s">
        <v>1796</v>
      </c>
      <c r="AI841" s="374">
        <v>1000</v>
      </c>
      <c r="AJ841" s="374">
        <v>100</v>
      </c>
      <c r="AK841" s="374">
        <v>1000</v>
      </c>
      <c r="AL841" s="691">
        <v>0</v>
      </c>
      <c r="AM841" s="691">
        <v>0</v>
      </c>
      <c r="AN841" s="369" t="s">
        <v>1803</v>
      </c>
      <c r="AO841" s="367" t="s">
        <v>1324</v>
      </c>
      <c r="AP841" s="370" t="s">
        <v>1818</v>
      </c>
      <c r="AQ841" s="376" t="s">
        <v>1798</v>
      </c>
      <c r="AR841" s="369">
        <v>0</v>
      </c>
      <c r="AS841" s="369">
        <v>0</v>
      </c>
      <c r="AT841" s="369" t="s">
        <v>1421</v>
      </c>
      <c r="AW841"/>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c r="BX841"/>
      <c r="BZ841"/>
    </row>
    <row r="842" spans="2:78" ht="18.75">
      <c r="B842" s="363" t="s">
        <v>1687</v>
      </c>
      <c r="C842" s="364">
        <v>32669614000157</v>
      </c>
      <c r="D842" s="365" t="s">
        <v>14</v>
      </c>
      <c r="E842" s="365" t="s">
        <v>614</v>
      </c>
      <c r="F842" s="365" t="s">
        <v>1421</v>
      </c>
      <c r="G842" s="366" t="s">
        <v>1421</v>
      </c>
      <c r="H842" s="366" t="s">
        <v>865</v>
      </c>
      <c r="I842" s="366" t="s">
        <v>34</v>
      </c>
      <c r="J842" s="366" t="s">
        <v>608</v>
      </c>
      <c r="K842" s="367" t="s">
        <v>48</v>
      </c>
      <c r="L842" s="368" t="s">
        <v>1421</v>
      </c>
      <c r="M842" s="368" t="s">
        <v>1421</v>
      </c>
      <c r="N842" s="367">
        <v>500321</v>
      </c>
      <c r="O842" s="367" t="s">
        <v>1321</v>
      </c>
      <c r="P842" s="371">
        <v>43652</v>
      </c>
      <c r="Q842" s="372">
        <v>99.647345999999999</v>
      </c>
      <c r="R842" s="372">
        <v>146.58918707924607</v>
      </c>
      <c r="S842" s="367">
        <v>3</v>
      </c>
      <c r="T842" s="369">
        <v>9.5610369997295441E-2</v>
      </c>
      <c r="U842" s="369">
        <v>1.0064476251860388</v>
      </c>
      <c r="V842" s="369">
        <v>3.1170853212470373E-2</v>
      </c>
      <c r="W842" s="369">
        <v>0.27766220989898649</v>
      </c>
      <c r="X842" s="369">
        <v>0.14577130619965262</v>
      </c>
      <c r="Y842" s="369">
        <v>0.9883880987493463</v>
      </c>
      <c r="Z842" s="369">
        <v>0.15301723668062595</v>
      </c>
      <c r="AA842" s="369">
        <v>0.82315202433252077</v>
      </c>
      <c r="AB842" s="369">
        <v>0.16895141399132915</v>
      </c>
      <c r="AC842" s="373">
        <v>-0.47996594000890525</v>
      </c>
      <c r="AD842" s="555">
        <v>32346274000123</v>
      </c>
      <c r="AE842" s="370" t="s">
        <v>1889</v>
      </c>
      <c r="AF842" s="370" t="s">
        <v>1890</v>
      </c>
      <c r="AG842" s="374" t="s">
        <v>1448</v>
      </c>
      <c r="AH842" s="374" t="s">
        <v>1802</v>
      </c>
      <c r="AI842" s="374">
        <v>50000</v>
      </c>
      <c r="AJ842" s="374">
        <v>10000</v>
      </c>
      <c r="AK842" s="374">
        <v>50000</v>
      </c>
      <c r="AL842" s="691">
        <v>2.5</v>
      </c>
      <c r="AM842" s="691">
        <v>0</v>
      </c>
      <c r="AN842" s="369" t="s">
        <v>1803</v>
      </c>
      <c r="AO842" s="367" t="s">
        <v>1324</v>
      </c>
      <c r="AP842" s="370" t="s">
        <v>1818</v>
      </c>
      <c r="AQ842" s="376" t="s">
        <v>1798</v>
      </c>
      <c r="AR842" s="369">
        <v>0</v>
      </c>
      <c r="AS842" s="369">
        <v>0</v>
      </c>
      <c r="AT842" s="369" t="s">
        <v>1421</v>
      </c>
      <c r="AW84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c r="BX842"/>
      <c r="BZ842"/>
    </row>
    <row r="843" spans="2:78" ht="18.75">
      <c r="B843" s="363" t="s">
        <v>20</v>
      </c>
      <c r="C843" s="364">
        <v>33599991000120</v>
      </c>
      <c r="D843" s="365" t="s">
        <v>11</v>
      </c>
      <c r="E843" s="365" t="s">
        <v>620</v>
      </c>
      <c r="F843" s="365" t="s">
        <v>663</v>
      </c>
      <c r="G843" s="366" t="s">
        <v>738</v>
      </c>
      <c r="H843" s="366" t="s">
        <v>34</v>
      </c>
      <c r="I843" s="366" t="s">
        <v>1421</v>
      </c>
      <c r="J843" s="366" t="s">
        <v>608</v>
      </c>
      <c r="K843" s="367" t="s">
        <v>48</v>
      </c>
      <c r="L843" s="368" t="s">
        <v>715</v>
      </c>
      <c r="M843" s="368" t="s">
        <v>34</v>
      </c>
      <c r="N843" s="367">
        <v>500399</v>
      </c>
      <c r="O843" s="367" t="s">
        <v>1321</v>
      </c>
      <c r="P843" s="371">
        <v>43646</v>
      </c>
      <c r="Q843" s="372">
        <v>159283900</v>
      </c>
      <c r="R843" s="372">
        <v>3638086.6194960396</v>
      </c>
      <c r="S843" s="367">
        <v>1</v>
      </c>
      <c r="T843" s="369">
        <v>7.1137525040737337E-2</v>
      </c>
      <c r="U843" s="369">
        <v>0.74883292618664399</v>
      </c>
      <c r="V843" s="369">
        <v>9.3555504569421188E-2</v>
      </c>
      <c r="W843" s="369">
        <v>0.83336917247320608</v>
      </c>
      <c r="X843" s="369">
        <v>0.18303524544877559</v>
      </c>
      <c r="Y843" s="369">
        <v>1.2410525978648763</v>
      </c>
      <c r="Z843" s="369">
        <v>0.26391169726023933</v>
      </c>
      <c r="AA843" s="369">
        <v>1.4197057309185015</v>
      </c>
      <c r="AB843" s="369">
        <v>2.0806899480046055E-2</v>
      </c>
      <c r="AC843" s="373">
        <v>-0.89904182471639371</v>
      </c>
      <c r="AD843" s="555">
        <v>0</v>
      </c>
      <c r="AE843" s="370" t="s">
        <v>1819</v>
      </c>
      <c r="AF843" s="370" t="s">
        <v>1816</v>
      </c>
      <c r="AG843" s="374" t="s">
        <v>1444</v>
      </c>
      <c r="AH843" s="374" t="s">
        <v>1796</v>
      </c>
      <c r="AI843" s="374">
        <v>5000</v>
      </c>
      <c r="AJ843" s="374">
        <v>1000</v>
      </c>
      <c r="AK843" s="374">
        <v>1000</v>
      </c>
      <c r="AL843" s="691">
        <v>1</v>
      </c>
      <c r="AM843" s="691">
        <v>20</v>
      </c>
      <c r="AN843" s="369" t="s">
        <v>1803</v>
      </c>
      <c r="AO843" s="367" t="s">
        <v>1324</v>
      </c>
      <c r="AP843" s="370" t="s">
        <v>1818</v>
      </c>
      <c r="AQ843" s="376" t="s">
        <v>668</v>
      </c>
      <c r="AR843" s="369">
        <v>3.5000000000000001E-3</v>
      </c>
      <c r="AS843" s="369">
        <v>3.5000000000000001E-3</v>
      </c>
      <c r="AT843" s="369" t="s">
        <v>1421</v>
      </c>
      <c r="AW843"/>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c r="BX843"/>
      <c r="BZ843"/>
    </row>
    <row r="844" spans="2:78" ht="18.75">
      <c r="B844" s="363" t="s">
        <v>943</v>
      </c>
      <c r="C844" s="364">
        <v>33160049000160</v>
      </c>
      <c r="D844" s="365" t="s">
        <v>13</v>
      </c>
      <c r="E844" s="365" t="s">
        <v>615</v>
      </c>
      <c r="F844" s="365" t="s">
        <v>619</v>
      </c>
      <c r="G844" s="366" t="s">
        <v>34</v>
      </c>
      <c r="H844" s="366" t="s">
        <v>1337</v>
      </c>
      <c r="I844" s="366" t="s">
        <v>34</v>
      </c>
      <c r="J844" s="366" t="s">
        <v>1421</v>
      </c>
      <c r="K844" s="367" t="s">
        <v>48</v>
      </c>
      <c r="L844" s="368" t="s">
        <v>1421</v>
      </c>
      <c r="M844" s="368" t="s">
        <v>34</v>
      </c>
      <c r="N844" s="367">
        <v>500712</v>
      </c>
      <c r="O844" s="367" t="s">
        <v>1321</v>
      </c>
      <c r="P844" s="371">
        <v>43622</v>
      </c>
      <c r="Q844" s="372">
        <v>52.988764500000002</v>
      </c>
      <c r="R844" s="372">
        <v>48.614483881825436</v>
      </c>
      <c r="S844" s="367">
        <v>2</v>
      </c>
      <c r="T844" s="369">
        <v>0.10152319137597776</v>
      </c>
      <c r="U844" s="369">
        <v>1.0686892526882898</v>
      </c>
      <c r="V844" s="369">
        <v>0.1161196176878827</v>
      </c>
      <c r="W844" s="369">
        <v>1.0343646816489462</v>
      </c>
      <c r="X844" s="369">
        <v>0.15818196846056742</v>
      </c>
      <c r="Y844" s="369">
        <v>1.0725373815957606</v>
      </c>
      <c r="Z844" s="369">
        <v>0.16358411161057296</v>
      </c>
      <c r="AA844" s="369">
        <v>0.87999623795277471</v>
      </c>
      <c r="AB844" s="369">
        <v>2.5079737781887278E-2</v>
      </c>
      <c r="AC844" s="373">
        <v>0.15382298956955121</v>
      </c>
      <c r="AD844" s="555">
        <v>0</v>
      </c>
      <c r="AE844" s="370" t="s">
        <v>2060</v>
      </c>
      <c r="AF844" s="370" t="s">
        <v>1816</v>
      </c>
      <c r="AG844" s="374" t="s">
        <v>1444</v>
      </c>
      <c r="AH844" s="374" t="s">
        <v>1802</v>
      </c>
      <c r="AI844" s="374">
        <v>1000</v>
      </c>
      <c r="AJ844" s="374">
        <v>500</v>
      </c>
      <c r="AK844" s="374">
        <v>1000</v>
      </c>
      <c r="AL844" s="691">
        <v>1.47</v>
      </c>
      <c r="AM844" s="691">
        <v>0</v>
      </c>
      <c r="AN844" s="369" t="s">
        <v>1798</v>
      </c>
      <c r="AO844" s="367" t="s">
        <v>1324</v>
      </c>
      <c r="AP844" s="370" t="s">
        <v>1818</v>
      </c>
      <c r="AQ844" s="376" t="s">
        <v>686</v>
      </c>
      <c r="AR844" s="369">
        <v>4.8999999999999998E-3</v>
      </c>
      <c r="AS844" s="369">
        <v>4.8999999999999998E-3</v>
      </c>
      <c r="AT844" s="369" t="s">
        <v>1421</v>
      </c>
      <c r="AW844"/>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c r="BX844"/>
      <c r="BZ844"/>
    </row>
    <row r="845" spans="2:78" ht="18.75">
      <c r="B845" s="363" t="s">
        <v>1524</v>
      </c>
      <c r="C845" s="364">
        <v>33601214000172</v>
      </c>
      <c r="D845" s="365" t="s">
        <v>13</v>
      </c>
      <c r="E845" s="365" t="s">
        <v>615</v>
      </c>
      <c r="F845" s="365" t="s">
        <v>619</v>
      </c>
      <c r="G845" s="366" t="s">
        <v>34</v>
      </c>
      <c r="H845" s="366" t="s">
        <v>1338</v>
      </c>
      <c r="I845" s="366" t="s">
        <v>34</v>
      </c>
      <c r="J845" s="366" t="s">
        <v>1421</v>
      </c>
      <c r="K845" s="367" t="s">
        <v>48</v>
      </c>
      <c r="L845" s="368" t="s">
        <v>1421</v>
      </c>
      <c r="M845" s="368" t="s">
        <v>1421</v>
      </c>
      <c r="N845" s="367">
        <v>501476</v>
      </c>
      <c r="O845" s="367" t="s">
        <v>1321</v>
      </c>
      <c r="P845" s="371">
        <v>43660</v>
      </c>
      <c r="Q845" s="372">
        <v>3.9412687900000001</v>
      </c>
      <c r="R845" s="372">
        <v>3.7162520252173912</v>
      </c>
      <c r="S845" s="367">
        <v>2</v>
      </c>
      <c r="T845" s="369">
        <v>8.5103208559470511E-2</v>
      </c>
      <c r="U845" s="369">
        <v>0.89584343364442709</v>
      </c>
      <c r="V845" s="369">
        <v>0.10940707360476254</v>
      </c>
      <c r="W845" s="369">
        <v>0.97457100800584351</v>
      </c>
      <c r="X845" s="369">
        <v>0.12052091224072936</v>
      </c>
      <c r="Y845" s="369">
        <v>0.81718026966156931</v>
      </c>
      <c r="Z845" s="369">
        <v>0.48204329430627846</v>
      </c>
      <c r="AA845" s="369">
        <v>2.5931386694187362</v>
      </c>
      <c r="AB845" s="369">
        <v>5.2797453913804207E-2</v>
      </c>
      <c r="AC845" s="373">
        <v>-5.4068967881488302E-2</v>
      </c>
      <c r="AD845" s="555">
        <v>0</v>
      </c>
      <c r="AE845" s="370" t="s">
        <v>2061</v>
      </c>
      <c r="AF845" s="370" t="s">
        <v>1816</v>
      </c>
      <c r="AG845" s="374" t="s">
        <v>1444</v>
      </c>
      <c r="AH845" s="374" t="s">
        <v>1802</v>
      </c>
      <c r="AI845" s="374">
        <v>5000</v>
      </c>
      <c r="AJ845" s="374">
        <v>1000</v>
      </c>
      <c r="AK845" s="374">
        <v>1000</v>
      </c>
      <c r="AL845" s="691">
        <v>1.5</v>
      </c>
      <c r="AM845" s="691">
        <v>20</v>
      </c>
      <c r="AN845" s="369" t="s">
        <v>1798</v>
      </c>
      <c r="AO845" s="367" t="s">
        <v>1324</v>
      </c>
      <c r="AP845" s="370" t="s">
        <v>1818</v>
      </c>
      <c r="AQ845" s="376" t="s">
        <v>668</v>
      </c>
      <c r="AR845" s="369">
        <v>4.0000000000000001E-3</v>
      </c>
      <c r="AS845" s="369">
        <v>4.0000000000000001E-3</v>
      </c>
      <c r="AT845" s="369" t="s">
        <v>1421</v>
      </c>
      <c r="AW845"/>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c r="BX845"/>
      <c r="BZ845"/>
    </row>
    <row r="846" spans="2:78" ht="18.75">
      <c r="B846" s="363" t="s">
        <v>970</v>
      </c>
      <c r="C846" s="364"/>
      <c r="D846" s="365" t="s">
        <v>14</v>
      </c>
      <c r="E846" s="365" t="s">
        <v>15</v>
      </c>
      <c r="F846" s="365" t="s">
        <v>701</v>
      </c>
      <c r="G846" s="366" t="s">
        <v>1421</v>
      </c>
      <c r="H846" s="366" t="s">
        <v>34</v>
      </c>
      <c r="I846" s="366" t="s">
        <v>34</v>
      </c>
      <c r="J846" s="366" t="s">
        <v>611</v>
      </c>
      <c r="L846" s="368" t="s">
        <v>1421</v>
      </c>
      <c r="M846" s="368" t="s">
        <v>34</v>
      </c>
      <c r="N846" s="367">
        <v>501506</v>
      </c>
      <c r="O846" s="367" t="s">
        <v>1321</v>
      </c>
      <c r="P846" s="371"/>
      <c r="S846" s="367"/>
      <c r="U846" s="369"/>
      <c r="W846" s="369"/>
      <c r="Y846" s="369"/>
      <c r="AA846" s="369"/>
      <c r="AD846" s="555">
        <v>33736782000180</v>
      </c>
      <c r="AE846" s="370"/>
      <c r="AF846" s="370"/>
      <c r="AG846" s="374" t="s">
        <v>1444</v>
      </c>
      <c r="AH846" s="374"/>
      <c r="AI846" s="374">
        <v>500</v>
      </c>
      <c r="AJ846" s="374">
        <v>100</v>
      </c>
      <c r="AK846" s="374">
        <v>100</v>
      </c>
      <c r="AN846" s="369"/>
      <c r="AO846" s="367" t="s">
        <v>1324</v>
      </c>
      <c r="AP846" s="370"/>
      <c r="AR846" s="369">
        <v>4.5333333333333302E-3</v>
      </c>
      <c r="AS846" s="369">
        <v>4.5333333333333302E-3</v>
      </c>
      <c r="AT846" s="369" t="s">
        <v>1421</v>
      </c>
      <c r="AW846"/>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c r="BX846"/>
      <c r="BZ846"/>
    </row>
    <row r="847" spans="2:78" ht="18.75">
      <c r="B847" s="363" t="s">
        <v>887</v>
      </c>
      <c r="C847" s="364">
        <v>32485590000186</v>
      </c>
      <c r="D847" s="365" t="s">
        <v>11</v>
      </c>
      <c r="E847" s="365" t="s">
        <v>621</v>
      </c>
      <c r="F847" s="365" t="s">
        <v>692</v>
      </c>
      <c r="G847" s="366" t="s">
        <v>738</v>
      </c>
      <c r="H847" s="366" t="s">
        <v>34</v>
      </c>
      <c r="I847" s="366" t="s">
        <v>1421</v>
      </c>
      <c r="J847" s="366" t="s">
        <v>608</v>
      </c>
      <c r="K847" s="367" t="s">
        <v>48</v>
      </c>
      <c r="L847" s="368" t="s">
        <v>1421</v>
      </c>
      <c r="M847" s="368" t="s">
        <v>34</v>
      </c>
      <c r="N847" s="367">
        <v>501646</v>
      </c>
      <c r="O847" s="367" t="s">
        <v>1321</v>
      </c>
      <c r="P847" s="371">
        <v>43663</v>
      </c>
      <c r="Q847" s="372">
        <v>61.095938760000003</v>
      </c>
      <c r="R847" s="372">
        <v>80.873492660515893</v>
      </c>
      <c r="S847" s="367">
        <v>1</v>
      </c>
      <c r="T847" s="369">
        <v>6.2559202294508287E-2</v>
      </c>
      <c r="U847" s="369">
        <v>0.65853275732142746</v>
      </c>
      <c r="V847" s="369">
        <v>8.6839002022731648E-2</v>
      </c>
      <c r="W847" s="369">
        <v>0.77354023782088488</v>
      </c>
      <c r="X847" s="369">
        <v>0.1573100646746346</v>
      </c>
      <c r="Y847" s="369">
        <v>1.0666255231667077</v>
      </c>
      <c r="Z847" s="369">
        <v>0.20035491392731486</v>
      </c>
      <c r="AA847" s="369">
        <v>1.0778037596408812</v>
      </c>
      <c r="AB847" s="369">
        <v>4.5215295406941927E-2</v>
      </c>
      <c r="AC847" s="373">
        <v>-0.56226051810816124</v>
      </c>
      <c r="AD847" s="555">
        <v>0</v>
      </c>
      <c r="AE847" s="370" t="s">
        <v>1827</v>
      </c>
      <c r="AF847" s="370" t="s">
        <v>1827</v>
      </c>
      <c r="AG847" s="374" t="s">
        <v>469</v>
      </c>
      <c r="AH847" s="374" t="s">
        <v>1802</v>
      </c>
      <c r="AI847" s="374">
        <v>1000</v>
      </c>
      <c r="AJ847" s="374">
        <v>1000</v>
      </c>
      <c r="AK847" s="374">
        <v>1000</v>
      </c>
      <c r="AL847" s="691">
        <v>0.6</v>
      </c>
      <c r="AM847" s="691">
        <v>0</v>
      </c>
      <c r="AN847" s="369" t="s">
        <v>1911</v>
      </c>
      <c r="AO847" s="367" t="s">
        <v>1324</v>
      </c>
      <c r="AP847" s="370" t="s">
        <v>1804</v>
      </c>
      <c r="AQ847" s="376" t="s">
        <v>675</v>
      </c>
      <c r="AR847" s="369">
        <v>2.2001999999999998E-3</v>
      </c>
      <c r="AS847" s="369">
        <v>2.2001999999999998E-3</v>
      </c>
      <c r="AT847" s="369" t="s">
        <v>1421</v>
      </c>
      <c r="AW847"/>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c r="BX847"/>
      <c r="BZ847"/>
    </row>
    <row r="848" spans="2:78" ht="18.75">
      <c r="B848" s="363" t="s">
        <v>496</v>
      </c>
      <c r="C848" s="364">
        <v>33361831000148</v>
      </c>
      <c r="D848" s="365" t="s">
        <v>13</v>
      </c>
      <c r="E848" s="365" t="s">
        <v>615</v>
      </c>
      <c r="F848" s="365" t="s">
        <v>619</v>
      </c>
      <c r="G848" s="366" t="s">
        <v>34</v>
      </c>
      <c r="H848" s="366" t="s">
        <v>1338</v>
      </c>
      <c r="I848" s="366" t="s">
        <v>34</v>
      </c>
      <c r="J848" s="366" t="s">
        <v>1421</v>
      </c>
      <c r="K848" s="367" t="s">
        <v>48</v>
      </c>
      <c r="L848" s="368" t="s">
        <v>1421</v>
      </c>
      <c r="M848" s="368" t="s">
        <v>34</v>
      </c>
      <c r="N848" s="367">
        <v>501794</v>
      </c>
      <c r="O848" s="367" t="s">
        <v>1321</v>
      </c>
      <c r="P848" s="371">
        <v>39902</v>
      </c>
      <c r="Q848" s="372">
        <v>43.519301550000002</v>
      </c>
      <c r="R848" s="372">
        <v>94.491626833888873</v>
      </c>
      <c r="S848" s="367">
        <v>4</v>
      </c>
      <c r="T848" s="369">
        <v>-0.16744239745469403</v>
      </c>
      <c r="U848" s="369">
        <v>-1.7625912678562028</v>
      </c>
      <c r="V848" s="369">
        <v>-0.13819204322169465</v>
      </c>
      <c r="W848" s="369">
        <v>-1.2309803600769325</v>
      </c>
      <c r="X848" s="369">
        <v>8.2786129531524644E-3</v>
      </c>
      <c r="Y848" s="369">
        <v>5.6132326246985192E-2</v>
      </c>
      <c r="Z848" s="369">
        <v>5.5138168176838143E-3</v>
      </c>
      <c r="AA848" s="369">
        <v>2.9661426214016788E-2</v>
      </c>
      <c r="AB848" s="369">
        <v>0.12402165846111479</v>
      </c>
      <c r="AC848" s="373">
        <v>-2.01943615150795</v>
      </c>
      <c r="AD848" s="555">
        <v>32222759000105</v>
      </c>
      <c r="AE848" s="370" t="s">
        <v>2062</v>
      </c>
      <c r="AF848" s="370" t="s">
        <v>1809</v>
      </c>
      <c r="AG848" s="374" t="s">
        <v>728</v>
      </c>
      <c r="AH848" s="374" t="s">
        <v>1796</v>
      </c>
      <c r="AI848" s="374">
        <v>10000</v>
      </c>
      <c r="AJ848" s="374">
        <v>5000</v>
      </c>
      <c r="AK848" s="374">
        <v>5000</v>
      </c>
      <c r="AL848" s="691">
        <v>0.9</v>
      </c>
      <c r="AM848" s="691">
        <v>0</v>
      </c>
      <c r="AN848" s="369" t="s">
        <v>1798</v>
      </c>
      <c r="AO848" s="367" t="s">
        <v>1324</v>
      </c>
      <c r="AP848" s="370" t="s">
        <v>1818</v>
      </c>
      <c r="AQ848" s="376" t="s">
        <v>679</v>
      </c>
      <c r="AR848" s="369">
        <v>5.3334000000000003E-3</v>
      </c>
      <c r="AS848" s="369">
        <v>5.3334000000000003E-3</v>
      </c>
      <c r="AT848" s="369" t="s">
        <v>1421</v>
      </c>
      <c r="AW848"/>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c r="BX848"/>
      <c r="BZ848"/>
    </row>
    <row r="849" spans="2:78" ht="18.75">
      <c r="B849" s="363" t="s">
        <v>800</v>
      </c>
      <c r="C849" s="364">
        <v>33361798000156</v>
      </c>
      <c r="D849" s="365" t="s">
        <v>11</v>
      </c>
      <c r="E849" s="365" t="s">
        <v>661</v>
      </c>
      <c r="F849" s="365" t="s">
        <v>663</v>
      </c>
      <c r="G849" s="366" t="s">
        <v>1421</v>
      </c>
      <c r="H849" s="366" t="s">
        <v>34</v>
      </c>
      <c r="I849" s="366" t="s">
        <v>1421</v>
      </c>
      <c r="J849" s="366" t="s">
        <v>611</v>
      </c>
      <c r="K849" s="367" t="s">
        <v>48</v>
      </c>
      <c r="L849" s="368" t="s">
        <v>1421</v>
      </c>
      <c r="M849" s="368" t="s">
        <v>34</v>
      </c>
      <c r="N849" s="367">
        <v>501859</v>
      </c>
      <c r="O849" s="367" t="s">
        <v>1321</v>
      </c>
      <c r="P849" s="371">
        <v>43552</v>
      </c>
      <c r="Q849" s="372">
        <v>26.98392067</v>
      </c>
      <c r="R849" s="372">
        <v>41.997116127142824</v>
      </c>
      <c r="S849" s="367">
        <v>4</v>
      </c>
      <c r="T849" s="369">
        <v>-3.6770674352697874E-2</v>
      </c>
      <c r="U849" s="369">
        <v>-0.38706845167327358</v>
      </c>
      <c r="V849" s="369">
        <v>-2.829128826565297E-2</v>
      </c>
      <c r="W849" s="369">
        <v>-0.25201176134594183</v>
      </c>
      <c r="X849" s="369">
        <v>1.6801536316991106E-2</v>
      </c>
      <c r="Y849" s="369">
        <v>0.1139211753626895</v>
      </c>
      <c r="Z849" s="369">
        <v>2.8388718045607941E-2</v>
      </c>
      <c r="AA849" s="369">
        <v>0.15271632944346639</v>
      </c>
      <c r="AB849" s="369">
        <v>3.0010156124570357E-2</v>
      </c>
      <c r="AC849" s="373">
        <v>-4.6835166443945848</v>
      </c>
      <c r="AD849" s="555">
        <v>33361923000128</v>
      </c>
      <c r="AE849" s="370" t="s">
        <v>2062</v>
      </c>
      <c r="AF849" s="370" t="s">
        <v>1809</v>
      </c>
      <c r="AG849" s="374" t="s">
        <v>728</v>
      </c>
      <c r="AH849" s="374" t="s">
        <v>1796</v>
      </c>
      <c r="AI849" s="374">
        <v>10000</v>
      </c>
      <c r="AJ849" s="374">
        <v>5000</v>
      </c>
      <c r="AK849" s="374">
        <v>5000</v>
      </c>
      <c r="AL849" s="691">
        <v>0.8</v>
      </c>
      <c r="AM849" s="691">
        <v>0</v>
      </c>
      <c r="AN849" s="369" t="s">
        <v>1798</v>
      </c>
      <c r="AO849" s="367" t="s">
        <v>1324</v>
      </c>
      <c r="AP849" s="370" t="s">
        <v>1818</v>
      </c>
      <c r="AQ849" s="376" t="s">
        <v>1933</v>
      </c>
      <c r="AR849" s="369">
        <v>4.6666666666666697E-3</v>
      </c>
      <c r="AS849" s="369">
        <v>4.6666666666666697E-3</v>
      </c>
      <c r="AT849" s="369" t="s">
        <v>1421</v>
      </c>
      <c r="AW849"/>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c r="BX849"/>
      <c r="BZ849"/>
    </row>
    <row r="850" spans="2:78" ht="18.75">
      <c r="B850" s="363" t="s">
        <v>331</v>
      </c>
      <c r="C850" s="364"/>
      <c r="D850" s="365" t="s">
        <v>14</v>
      </c>
      <c r="E850" s="365" t="s">
        <v>614</v>
      </c>
      <c r="F850" s="365" t="s">
        <v>1421</v>
      </c>
      <c r="G850" s="366" t="s">
        <v>1421</v>
      </c>
      <c r="H850" s="366" t="s">
        <v>865</v>
      </c>
      <c r="I850" s="366" t="s">
        <v>34</v>
      </c>
      <c r="J850" s="366" t="s">
        <v>608</v>
      </c>
      <c r="L850" s="368" t="s">
        <v>1421</v>
      </c>
      <c r="M850" s="368" t="s">
        <v>34</v>
      </c>
      <c r="N850" s="367">
        <v>501883</v>
      </c>
      <c r="O850" s="367" t="s">
        <v>1321</v>
      </c>
      <c r="P850" s="371"/>
      <c r="S850" s="367"/>
      <c r="U850" s="369"/>
      <c r="W850" s="369"/>
      <c r="Y850" s="369"/>
      <c r="AA850" s="369"/>
      <c r="AD850" s="555">
        <v>33601025000108</v>
      </c>
      <c r="AE850" s="370"/>
      <c r="AF850" s="370"/>
      <c r="AG850" s="374" t="s">
        <v>1444</v>
      </c>
      <c r="AH850" s="374"/>
      <c r="AI850" s="374">
        <v>500</v>
      </c>
      <c r="AJ850" s="374">
        <v>100</v>
      </c>
      <c r="AK850" s="374">
        <v>500</v>
      </c>
      <c r="AN850" s="369"/>
      <c r="AO850" s="367" t="s">
        <v>1324</v>
      </c>
      <c r="AP850" s="370"/>
      <c r="AR850" s="369">
        <v>4.6666666666666697E-3</v>
      </c>
      <c r="AS850" s="369">
        <v>4.6666666666666697E-3</v>
      </c>
      <c r="AT850" s="369" t="s">
        <v>1421</v>
      </c>
      <c r="AW850"/>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c r="BX850"/>
      <c r="BZ850"/>
    </row>
    <row r="851" spans="2:78" ht="18.75">
      <c r="B851" s="363" t="s">
        <v>801</v>
      </c>
      <c r="C851" s="364">
        <v>33361657000133</v>
      </c>
      <c r="D851" s="365" t="s">
        <v>13</v>
      </c>
      <c r="E851" s="365" t="s">
        <v>616</v>
      </c>
      <c r="F851" s="365" t="s">
        <v>618</v>
      </c>
      <c r="G851" s="366" t="s">
        <v>34</v>
      </c>
      <c r="H851" s="366" t="s">
        <v>865</v>
      </c>
      <c r="I851" s="366" t="s">
        <v>34</v>
      </c>
      <c r="J851" s="366" t="s">
        <v>611</v>
      </c>
      <c r="K851" s="367" t="s">
        <v>1798</v>
      </c>
      <c r="L851" s="368" t="s">
        <v>1339</v>
      </c>
      <c r="M851" s="368" t="s">
        <v>34</v>
      </c>
      <c r="N851" s="367">
        <v>501891</v>
      </c>
      <c r="O851" s="367" t="s">
        <v>1321</v>
      </c>
      <c r="P851" s="371">
        <v>43554</v>
      </c>
      <c r="Q851" s="372">
        <v>192.03210061999999</v>
      </c>
      <c r="R851" s="372">
        <v>330.57050864404766</v>
      </c>
      <c r="S851" s="367">
        <v>4</v>
      </c>
      <c r="T851" s="369">
        <v>4.39465112854458E-2</v>
      </c>
      <c r="U851" s="369">
        <v>0.46260527931959178</v>
      </c>
      <c r="V851" s="369">
        <v>6.2955994412696059E-2</v>
      </c>
      <c r="W851" s="369">
        <v>0.56079634445245452</v>
      </c>
      <c r="X851" s="369">
        <v>0.122034435135564</v>
      </c>
      <c r="Y851" s="369">
        <v>0.82744256376758718</v>
      </c>
      <c r="Z851" s="369">
        <v>0.18253323672855881</v>
      </c>
      <c r="AA851" s="369">
        <v>0.98193253636310396</v>
      </c>
      <c r="AB851" s="369">
        <v>6.7098881804669885E-2</v>
      </c>
      <c r="AC851" s="373">
        <v>-0.73482272291048489</v>
      </c>
      <c r="AD851" s="555">
        <v>33361873000189</v>
      </c>
      <c r="AE851" s="370" t="s">
        <v>2062</v>
      </c>
      <c r="AF851" s="370" t="s">
        <v>1809</v>
      </c>
      <c r="AG851" s="374" t="s">
        <v>728</v>
      </c>
      <c r="AH851" s="374" t="s">
        <v>1877</v>
      </c>
      <c r="AI851" s="374">
        <v>10000</v>
      </c>
      <c r="AJ851" s="374">
        <v>5000</v>
      </c>
      <c r="AK851" s="374">
        <v>5000</v>
      </c>
      <c r="AL851" s="691">
        <v>0.9</v>
      </c>
      <c r="AM851" s="691">
        <v>0</v>
      </c>
      <c r="AN851" s="369" t="s">
        <v>1798</v>
      </c>
      <c r="AO851" s="367" t="s">
        <v>1324</v>
      </c>
      <c r="AP851" s="370" t="s">
        <v>1818</v>
      </c>
      <c r="AQ851" s="376" t="s">
        <v>679</v>
      </c>
      <c r="AR851" s="369">
        <v>5.3334000000000003E-3</v>
      </c>
      <c r="AS851" s="369">
        <v>5.3334000000000003E-3</v>
      </c>
      <c r="AT851" s="369" t="s">
        <v>1421</v>
      </c>
      <c r="AW851"/>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c r="BX851"/>
      <c r="BZ851"/>
    </row>
    <row r="852" spans="2:78" ht="18.75">
      <c r="B852" s="363" t="s">
        <v>1126</v>
      </c>
      <c r="C852" s="364">
        <v>33158068000152</v>
      </c>
      <c r="D852" s="365" t="s">
        <v>14</v>
      </c>
      <c r="E852" s="365" t="s">
        <v>607</v>
      </c>
      <c r="F852" s="365" t="s">
        <v>860</v>
      </c>
      <c r="G852" s="366" t="s">
        <v>1421</v>
      </c>
      <c r="H852" s="366" t="s">
        <v>34</v>
      </c>
      <c r="I852" s="366" t="s">
        <v>34</v>
      </c>
      <c r="J852" s="366" t="s">
        <v>611</v>
      </c>
      <c r="K852" s="367" t="s">
        <v>1798</v>
      </c>
      <c r="L852" s="368" t="s">
        <v>1421</v>
      </c>
      <c r="M852" s="368" t="s">
        <v>34</v>
      </c>
      <c r="N852" s="367">
        <v>502243</v>
      </c>
      <c r="O852" s="367" t="s">
        <v>1321</v>
      </c>
      <c r="P852" s="371">
        <v>43670</v>
      </c>
      <c r="Q852" s="372">
        <v>17.628484360000002</v>
      </c>
      <c r="R852" s="372">
        <v>37.812448516468251</v>
      </c>
      <c r="S852" s="367">
        <v>3</v>
      </c>
      <c r="T852" s="369">
        <v>-0.23300437152736797</v>
      </c>
      <c r="U852" s="369">
        <v>-2.4527328613864636</v>
      </c>
      <c r="V852" s="369">
        <v>-0.20464191944986809</v>
      </c>
      <c r="W852" s="369">
        <v>-1.8228993350008309</v>
      </c>
      <c r="X852" s="369">
        <v>-5.9157259464831968E-2</v>
      </c>
      <c r="Y852" s="369">
        <v>-0.40111001769843768</v>
      </c>
      <c r="Z852" s="369">
        <v>0.11402462971772698</v>
      </c>
      <c r="AA852" s="369">
        <v>0.61339236553993381</v>
      </c>
      <c r="AB852" s="369">
        <v>0.24751973727876048</v>
      </c>
      <c r="AC852" s="373">
        <v>-1.2803168764582953</v>
      </c>
      <c r="AD852" s="555">
        <v>33600794000183</v>
      </c>
      <c r="AE852" s="370" t="s">
        <v>1819</v>
      </c>
      <c r="AF852" s="370" t="s">
        <v>1816</v>
      </c>
      <c r="AG852" s="374" t="s">
        <v>1444</v>
      </c>
      <c r="AH852" s="374" t="s">
        <v>1796</v>
      </c>
      <c r="AI852" s="374">
        <v>5000</v>
      </c>
      <c r="AJ852" s="374">
        <v>5000</v>
      </c>
      <c r="AK852" s="374">
        <v>5000</v>
      </c>
      <c r="AL852" s="691">
        <v>1</v>
      </c>
      <c r="AM852" s="691">
        <v>0</v>
      </c>
      <c r="AN852" s="369" t="s">
        <v>1798</v>
      </c>
      <c r="AO852" s="367" t="s">
        <v>1324</v>
      </c>
      <c r="AP852" s="370" t="s">
        <v>1818</v>
      </c>
      <c r="AQ852" s="376" t="s">
        <v>679</v>
      </c>
      <c r="AR852" s="369">
        <v>8.0000000000000002E-3</v>
      </c>
      <c r="AS852" s="369">
        <v>8.0000000000000002E-3</v>
      </c>
      <c r="AT852" s="369" t="s">
        <v>1421</v>
      </c>
      <c r="AW85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c r="BX852"/>
      <c r="BZ852"/>
    </row>
    <row r="853" spans="2:78" ht="18.75">
      <c r="B853" s="363" t="s">
        <v>1289</v>
      </c>
      <c r="C853" s="364">
        <v>32388012000121</v>
      </c>
      <c r="D853" s="365" t="s">
        <v>11</v>
      </c>
      <c r="E853" s="365" t="s">
        <v>620</v>
      </c>
      <c r="F853" s="365" t="s">
        <v>692</v>
      </c>
      <c r="G853" s="366" t="s">
        <v>738</v>
      </c>
      <c r="H853" s="366" t="s">
        <v>34</v>
      </c>
      <c r="I853" s="366" t="s">
        <v>1421</v>
      </c>
      <c r="J853" s="366" t="s">
        <v>608</v>
      </c>
      <c r="K853" s="367" t="s">
        <v>48</v>
      </c>
      <c r="L853" s="368" t="s">
        <v>1421</v>
      </c>
      <c r="M853" s="368" t="s">
        <v>34</v>
      </c>
      <c r="N853" s="367">
        <v>502464</v>
      </c>
      <c r="O853" s="367" t="s">
        <v>1321</v>
      </c>
      <c r="P853" s="371">
        <v>43677</v>
      </c>
      <c r="Q853" s="372">
        <v>2546.3592311000002</v>
      </c>
      <c r="R853" s="372">
        <v>1725.7816813833335</v>
      </c>
      <c r="S853" s="367">
        <v>1</v>
      </c>
      <c r="T853" s="369">
        <v>9.2628671005326124E-2</v>
      </c>
      <c r="U853" s="369">
        <v>0.97506061277753109</v>
      </c>
      <c r="V853" s="369">
        <v>0.10978215676415415</v>
      </c>
      <c r="W853" s="369">
        <v>0.97791215552665967</v>
      </c>
      <c r="X853" s="369">
        <v>0.19214565603165679</v>
      </c>
      <c r="Y853" s="369">
        <v>1.3028248466674417</v>
      </c>
      <c r="Z853" s="369">
        <v>0.23041716930013911</v>
      </c>
      <c r="AA853" s="369">
        <v>1.239522837196767</v>
      </c>
      <c r="AB853" s="369">
        <v>2.5586239062852966E-2</v>
      </c>
      <c r="AC853" s="373">
        <v>-9.6912276728400956E-2</v>
      </c>
      <c r="AD853" s="555">
        <v>32388028000134</v>
      </c>
      <c r="AE853" s="370" t="s">
        <v>1805</v>
      </c>
      <c r="AF853" s="370" t="s">
        <v>1806</v>
      </c>
      <c r="AG853" s="374" t="s">
        <v>719</v>
      </c>
      <c r="AH853" s="374" t="s">
        <v>1802</v>
      </c>
      <c r="AI853" s="374">
        <v>1000</v>
      </c>
      <c r="AJ853" s="374">
        <v>1000</v>
      </c>
      <c r="AK853" s="374">
        <v>0</v>
      </c>
      <c r="AL853" s="691">
        <v>0.5</v>
      </c>
      <c r="AM853" s="691">
        <v>0</v>
      </c>
      <c r="AN853" s="369" t="s">
        <v>1803</v>
      </c>
      <c r="AO853" s="367" t="s">
        <v>1324</v>
      </c>
      <c r="AP853" s="370" t="s">
        <v>1804</v>
      </c>
      <c r="AQ853" s="376" t="s">
        <v>11</v>
      </c>
      <c r="AR853" s="369">
        <v>1.33333333333333E-3</v>
      </c>
      <c r="AS853" s="369">
        <v>1.33333333333333E-3</v>
      </c>
      <c r="AT853" s="369" t="s">
        <v>1421</v>
      </c>
      <c r="AW853"/>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c r="BX853"/>
      <c r="BZ853"/>
    </row>
    <row r="854" spans="2:78" ht="18.75">
      <c r="B854" s="363" t="s">
        <v>79</v>
      </c>
      <c r="C854" s="364"/>
      <c r="D854" s="365" t="s">
        <v>11</v>
      </c>
      <c r="E854" s="365" t="s">
        <v>620</v>
      </c>
      <c r="F854" s="365" t="s">
        <v>663</v>
      </c>
      <c r="G854" s="366" t="s">
        <v>738</v>
      </c>
      <c r="H854" s="366" t="s">
        <v>34</v>
      </c>
      <c r="I854" s="366" t="s">
        <v>1421</v>
      </c>
      <c r="J854" s="366" t="s">
        <v>608</v>
      </c>
      <c r="L854" s="368" t="s">
        <v>1421</v>
      </c>
      <c r="M854" s="368" t="s">
        <v>34</v>
      </c>
      <c r="N854" s="367">
        <v>502766</v>
      </c>
      <c r="O854" s="367" t="s">
        <v>1321</v>
      </c>
      <c r="P854" s="371"/>
      <c r="S854" s="367"/>
      <c r="U854" s="369"/>
      <c r="W854" s="369"/>
      <c r="Y854" s="369"/>
      <c r="AA854" s="369"/>
      <c r="AD854" s="555">
        <v>0</v>
      </c>
      <c r="AE854" s="370"/>
      <c r="AF854" s="370"/>
      <c r="AG854" s="374" t="s">
        <v>719</v>
      </c>
      <c r="AH854" s="374"/>
      <c r="AI854" s="374">
        <v>1000</v>
      </c>
      <c r="AJ854" s="374">
        <v>0</v>
      </c>
      <c r="AK854" s="374">
        <v>1000</v>
      </c>
      <c r="AN854" s="369"/>
      <c r="AO854" s="367" t="s">
        <v>1324</v>
      </c>
      <c r="AP854" s="370"/>
      <c r="AR854" s="369">
        <v>8.0000000000000004E-4</v>
      </c>
      <c r="AS854" s="369">
        <v>8.0000000000000004E-4</v>
      </c>
      <c r="AT854" s="369" t="s">
        <v>1421</v>
      </c>
      <c r="AW854"/>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c r="BX854"/>
      <c r="BZ854"/>
    </row>
    <row r="855" spans="2:78" ht="18.75">
      <c r="B855" s="363" t="s">
        <v>544</v>
      </c>
      <c r="C855" s="364"/>
      <c r="D855" s="365" t="s">
        <v>13</v>
      </c>
      <c r="E855" s="365" t="s">
        <v>615</v>
      </c>
      <c r="F855" s="365" t="s">
        <v>619</v>
      </c>
      <c r="G855" s="366" t="s">
        <v>34</v>
      </c>
      <c r="H855" s="366" t="s">
        <v>1338</v>
      </c>
      <c r="I855" s="366" t="s">
        <v>34</v>
      </c>
      <c r="J855" s="366" t="s">
        <v>1421</v>
      </c>
      <c r="L855" s="368" t="s">
        <v>1421</v>
      </c>
      <c r="M855" s="368" t="s">
        <v>1418</v>
      </c>
      <c r="N855" s="367">
        <v>502871</v>
      </c>
      <c r="O855" s="367" t="s">
        <v>1321</v>
      </c>
      <c r="P855" s="371"/>
      <c r="S855" s="367"/>
      <c r="U855" s="369"/>
      <c r="W855" s="369"/>
      <c r="Y855" s="369"/>
      <c r="AA855" s="369"/>
      <c r="AD855" s="555">
        <v>0</v>
      </c>
      <c r="AE855" s="370"/>
      <c r="AF855" s="370"/>
      <c r="AG855" s="374" t="s">
        <v>1444</v>
      </c>
      <c r="AH855" s="374"/>
      <c r="AI855" s="374">
        <v>1000</v>
      </c>
      <c r="AJ855" s="374">
        <v>100</v>
      </c>
      <c r="AK855" s="374">
        <v>100</v>
      </c>
      <c r="AN855" s="369"/>
      <c r="AO855" s="367" t="s">
        <v>1324</v>
      </c>
      <c r="AP855" s="370"/>
      <c r="AR855" s="369">
        <v>3.49965E-3</v>
      </c>
      <c r="AS855" s="369">
        <v>3.49965E-3</v>
      </c>
      <c r="AT855" s="369" t="s">
        <v>1421</v>
      </c>
      <c r="AW855"/>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c r="BX855"/>
      <c r="BZ855"/>
    </row>
    <row r="856" spans="2:78" ht="18.75">
      <c r="B856" s="363" t="s">
        <v>1642</v>
      </c>
      <c r="C856" s="364">
        <v>33435693000102</v>
      </c>
      <c r="D856" s="365" t="s">
        <v>13</v>
      </c>
      <c r="E856" s="365" t="s">
        <v>615</v>
      </c>
      <c r="F856" s="365" t="s">
        <v>619</v>
      </c>
      <c r="G856" s="366" t="s">
        <v>34</v>
      </c>
      <c r="H856" s="366" t="s">
        <v>1337</v>
      </c>
      <c r="I856" s="366" t="s">
        <v>34</v>
      </c>
      <c r="J856" s="366" t="s">
        <v>611</v>
      </c>
      <c r="K856" s="367" t="s">
        <v>48</v>
      </c>
      <c r="L856" s="368" t="s">
        <v>1421</v>
      </c>
      <c r="M856" s="368" t="s">
        <v>1421</v>
      </c>
      <c r="N856" s="367">
        <v>503010</v>
      </c>
      <c r="O856" s="367" t="s">
        <v>1321</v>
      </c>
      <c r="P856" s="371">
        <v>43672</v>
      </c>
      <c r="Q856" s="372">
        <v>675.81009901000004</v>
      </c>
      <c r="R856" s="372">
        <v>529.285288419484</v>
      </c>
      <c r="S856" s="367">
        <v>1</v>
      </c>
      <c r="T856" s="369">
        <v>0.22730225015230188</v>
      </c>
      <c r="U856" s="369">
        <v>2.3927091786351036</v>
      </c>
      <c r="V856" s="369">
        <v>0.270920099275473</v>
      </c>
      <c r="W856" s="369">
        <v>2.4132888810623259</v>
      </c>
      <c r="X856" s="369">
        <v>0.35955642834694901</v>
      </c>
      <c r="Y856" s="369">
        <v>2.4379372310776026</v>
      </c>
      <c r="Z856" s="369">
        <v>0.40895097659285717</v>
      </c>
      <c r="AA856" s="369">
        <v>2.1999405526958746</v>
      </c>
      <c r="AB856" s="369">
        <v>4.1730016254480022E-2</v>
      </c>
      <c r="AC856" s="373">
        <v>3.8020191716025868</v>
      </c>
      <c r="AD856" s="555">
        <v>32076219000160</v>
      </c>
      <c r="AE856" s="370" t="s">
        <v>1889</v>
      </c>
      <c r="AF856" s="370" t="s">
        <v>1890</v>
      </c>
      <c r="AG856" s="374" t="s">
        <v>1448</v>
      </c>
      <c r="AH856" s="374" t="s">
        <v>1802</v>
      </c>
      <c r="AI856" s="374">
        <v>1000</v>
      </c>
      <c r="AJ856" s="374">
        <v>100</v>
      </c>
      <c r="AK856" s="374">
        <v>1000</v>
      </c>
      <c r="AL856" s="691">
        <v>2.5</v>
      </c>
      <c r="AM856" s="691">
        <v>0</v>
      </c>
      <c r="AN856" s="369" t="s">
        <v>1803</v>
      </c>
      <c r="AO856" s="367" t="s">
        <v>1324</v>
      </c>
      <c r="AP856" s="370" t="s">
        <v>1818</v>
      </c>
      <c r="AQ856" s="376" t="s">
        <v>1798</v>
      </c>
      <c r="AR856" s="369">
        <v>0</v>
      </c>
      <c r="AS856" s="369">
        <v>0</v>
      </c>
      <c r="AT856" s="369" t="s">
        <v>1421</v>
      </c>
      <c r="AW856"/>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c r="BX856"/>
      <c r="BZ856"/>
    </row>
    <row r="857" spans="2:78" ht="18.75">
      <c r="B857" s="363" t="s">
        <v>1216</v>
      </c>
      <c r="C857" s="364"/>
      <c r="D857" s="365" t="s">
        <v>14</v>
      </c>
      <c r="E857" s="365" t="s">
        <v>614</v>
      </c>
      <c r="F857" s="365" t="s">
        <v>1421</v>
      </c>
      <c r="G857" s="366" t="s">
        <v>1421</v>
      </c>
      <c r="H857" s="366" t="s">
        <v>1338</v>
      </c>
      <c r="I857" s="366" t="s">
        <v>34</v>
      </c>
      <c r="J857" s="366" t="s">
        <v>608</v>
      </c>
      <c r="L857" s="368" t="s">
        <v>1421</v>
      </c>
      <c r="M857" s="368" t="s">
        <v>34</v>
      </c>
      <c r="N857" s="367">
        <v>503401</v>
      </c>
      <c r="O857" s="367" t="s">
        <v>1324</v>
      </c>
      <c r="P857" s="371"/>
      <c r="S857" s="367"/>
      <c r="U857" s="369"/>
      <c r="W857" s="369"/>
      <c r="Y857" s="369"/>
      <c r="AA857" s="369"/>
      <c r="AD857" s="555">
        <v>33589828000186</v>
      </c>
      <c r="AE857" s="370"/>
      <c r="AF857" s="370"/>
      <c r="AG857" s="374" t="s">
        <v>1444</v>
      </c>
      <c r="AH857" s="374"/>
      <c r="AI857" s="374">
        <v>10000</v>
      </c>
      <c r="AJ857" s="374">
        <v>5000</v>
      </c>
      <c r="AK857" s="374">
        <v>10000</v>
      </c>
      <c r="AN857" s="369"/>
      <c r="AO857" s="367" t="s">
        <v>1324</v>
      </c>
      <c r="AP857" s="370"/>
      <c r="AR857" s="369">
        <v>6.4000000000000003E-3</v>
      </c>
      <c r="AS857" s="369">
        <v>6.4000000000000003E-3</v>
      </c>
      <c r="AT857" s="369" t="s">
        <v>1421</v>
      </c>
      <c r="AW857"/>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c r="BX857"/>
      <c r="BZ857"/>
    </row>
    <row r="858" spans="2:78" ht="18.75">
      <c r="B858" s="363" t="s">
        <v>1671</v>
      </c>
      <c r="C858" s="364">
        <v>33840487000170</v>
      </c>
      <c r="D858" s="365" t="s">
        <v>14</v>
      </c>
      <c r="E858" s="365" t="s">
        <v>607</v>
      </c>
      <c r="F858" s="365" t="s">
        <v>1421</v>
      </c>
      <c r="G858" s="366" t="s">
        <v>1421</v>
      </c>
      <c r="H858" s="366" t="s">
        <v>34</v>
      </c>
      <c r="I858" s="366" t="s">
        <v>34</v>
      </c>
      <c r="J858" s="366" t="s">
        <v>608</v>
      </c>
      <c r="K858" s="367" t="s">
        <v>48</v>
      </c>
      <c r="L858" s="368" t="s">
        <v>1421</v>
      </c>
      <c r="M858" s="368" t="s">
        <v>1421</v>
      </c>
      <c r="N858" s="367">
        <v>503551</v>
      </c>
      <c r="O858" s="367" t="s">
        <v>1321</v>
      </c>
      <c r="P858" s="371">
        <v>43674</v>
      </c>
      <c r="Q858" s="372">
        <v>12.43206947</v>
      </c>
      <c r="R858" s="372">
        <v>17.862741848214267</v>
      </c>
      <c r="S858" s="367">
        <v>2</v>
      </c>
      <c r="T858" s="369">
        <v>-7.7153647327242947E-2</v>
      </c>
      <c r="U858" s="369">
        <v>-0.81216195616794884</v>
      </c>
      <c r="V858" s="369">
        <v>-0.11637102396097077</v>
      </c>
      <c r="W858" s="369">
        <v>-1.0366041462183719</v>
      </c>
      <c r="X858" s="369">
        <v>8.5328860377382743E-2</v>
      </c>
      <c r="Y858" s="369">
        <v>0.57856400052653667</v>
      </c>
      <c r="Z858" s="369">
        <v>-2.3921725233785884E-2</v>
      </c>
      <c r="AA858" s="369">
        <v>-0.1286862642332004</v>
      </c>
      <c r="AB858" s="369">
        <v>0.23330084971769052</v>
      </c>
      <c r="AC858" s="373">
        <v>-0.97999129314052635</v>
      </c>
      <c r="AD858" s="555">
        <v>28747685000153</v>
      </c>
      <c r="AE858" s="370" t="s">
        <v>1889</v>
      </c>
      <c r="AF858" s="370" t="s">
        <v>1890</v>
      </c>
      <c r="AG858" s="374" t="s">
        <v>1448</v>
      </c>
      <c r="AH858" s="374" t="s">
        <v>1796</v>
      </c>
      <c r="AI858" s="374">
        <v>1000</v>
      </c>
      <c r="AJ858" s="374">
        <v>100</v>
      </c>
      <c r="AK858" s="374">
        <v>1000</v>
      </c>
      <c r="AL858" s="691">
        <v>0</v>
      </c>
      <c r="AM858" s="691">
        <v>0</v>
      </c>
      <c r="AN858" s="369" t="s">
        <v>666</v>
      </c>
      <c r="AO858" s="367" t="s">
        <v>1324</v>
      </c>
      <c r="AP858" s="370" t="s">
        <v>1799</v>
      </c>
      <c r="AQ858" s="376" t="s">
        <v>1798</v>
      </c>
      <c r="AR858" s="369">
        <v>0</v>
      </c>
      <c r="AS858" s="369">
        <v>0</v>
      </c>
      <c r="AT858" s="369" t="s">
        <v>1421</v>
      </c>
      <c r="AW858"/>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c r="BX858"/>
      <c r="BZ858"/>
    </row>
    <row r="859" spans="2:78" ht="18.75">
      <c r="B859" s="363" t="s">
        <v>1550</v>
      </c>
      <c r="C859" s="364">
        <v>33598974000178</v>
      </c>
      <c r="D859" s="365" t="s">
        <v>13</v>
      </c>
      <c r="E859" s="365" t="s">
        <v>615</v>
      </c>
      <c r="F859" s="365" t="s">
        <v>619</v>
      </c>
      <c r="G859" s="366" t="s">
        <v>1421</v>
      </c>
      <c r="H859" s="366" t="s">
        <v>1337</v>
      </c>
      <c r="I859" s="366" t="s">
        <v>1421</v>
      </c>
      <c r="J859" s="366" t="s">
        <v>611</v>
      </c>
      <c r="K859" s="367" t="s">
        <v>48</v>
      </c>
      <c r="L859" s="368" t="s">
        <v>1421</v>
      </c>
      <c r="M859" s="368" t="s">
        <v>1421</v>
      </c>
      <c r="N859" s="367">
        <v>503576</v>
      </c>
      <c r="O859" s="367" t="s">
        <v>1321</v>
      </c>
      <c r="P859" s="371">
        <v>43679</v>
      </c>
      <c r="Q859" s="372">
        <v>33.534014059999997</v>
      </c>
      <c r="R859" s="372">
        <v>53.384552684761914</v>
      </c>
      <c r="S859" s="367">
        <v>1</v>
      </c>
      <c r="T859" s="369">
        <v>0.18722145562951176</v>
      </c>
      <c r="U859" s="369">
        <v>1.9707965716221532</v>
      </c>
      <c r="V859" s="369">
        <v>0.19786403030402044</v>
      </c>
      <c r="W859" s="369">
        <v>1.7625235837867608</v>
      </c>
      <c r="X859" s="369">
        <v>0.18304355161231389</v>
      </c>
      <c r="Y859" s="369">
        <v>1.2411089169951741</v>
      </c>
      <c r="Z859" s="369">
        <v>0.20042971600702231</v>
      </c>
      <c r="AA859" s="369">
        <v>1.0782061553753173</v>
      </c>
      <c r="AB859" s="369">
        <v>3.452981453604808E-2</v>
      </c>
      <c r="AC859" s="373">
        <v>2.4790823237698514</v>
      </c>
      <c r="AD859" s="555">
        <v>0</v>
      </c>
      <c r="AE859" s="370" t="s">
        <v>1819</v>
      </c>
      <c r="AF859" s="370" t="s">
        <v>1816</v>
      </c>
      <c r="AG859" s="374" t="s">
        <v>1444</v>
      </c>
      <c r="AH859" s="374" t="s">
        <v>1796</v>
      </c>
      <c r="AI859" s="374">
        <v>25000</v>
      </c>
      <c r="AJ859" s="374">
        <v>10000</v>
      </c>
      <c r="AK859" s="374">
        <v>25000</v>
      </c>
      <c r="AL859" s="691">
        <v>0</v>
      </c>
      <c r="AM859" s="691">
        <v>0</v>
      </c>
      <c r="AN859" s="369" t="s">
        <v>1798</v>
      </c>
      <c r="AO859" s="367" t="s">
        <v>1324</v>
      </c>
      <c r="AP859" s="370" t="s">
        <v>1818</v>
      </c>
      <c r="AQ859" s="376" t="s">
        <v>1798</v>
      </c>
      <c r="AR859" s="369">
        <v>0</v>
      </c>
      <c r="AS859" s="369">
        <v>0</v>
      </c>
      <c r="AT859" s="369" t="s">
        <v>1421</v>
      </c>
      <c r="AW859"/>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c r="BX859"/>
      <c r="BZ859"/>
    </row>
    <row r="860" spans="2:78" ht="18.75">
      <c r="B860" s="363" t="s">
        <v>152</v>
      </c>
      <c r="C860" s="364">
        <v>34096227000102</v>
      </c>
      <c r="D860" s="365" t="s">
        <v>13</v>
      </c>
      <c r="E860" s="365" t="s">
        <v>615</v>
      </c>
      <c r="F860" s="365" t="s">
        <v>619</v>
      </c>
      <c r="G860" s="366" t="s">
        <v>34</v>
      </c>
      <c r="H860" s="366" t="s">
        <v>1337</v>
      </c>
      <c r="I860" s="366" t="s">
        <v>34</v>
      </c>
      <c r="J860" s="366" t="s">
        <v>1421</v>
      </c>
      <c r="K860" s="367" t="s">
        <v>48</v>
      </c>
      <c r="L860" s="368" t="s">
        <v>1421</v>
      </c>
      <c r="M860" s="368" t="s">
        <v>34</v>
      </c>
      <c r="N860" s="367">
        <v>503606</v>
      </c>
      <c r="O860" s="367" t="s">
        <v>1321</v>
      </c>
      <c r="P860" s="371">
        <v>43679</v>
      </c>
      <c r="Q860" s="372">
        <v>33.524585459999997</v>
      </c>
      <c r="R860" s="372">
        <v>53.39931201083332</v>
      </c>
      <c r="S860" s="367">
        <v>1</v>
      </c>
      <c r="T860" s="369">
        <v>0.16773250912379289</v>
      </c>
      <c r="U860" s="369">
        <v>1.7656451437110037</v>
      </c>
      <c r="V860" s="369">
        <v>0.17326768674411031</v>
      </c>
      <c r="W860" s="369">
        <v>1.5434254711452011</v>
      </c>
      <c r="X860" s="369">
        <v>0.13573814931048434</v>
      </c>
      <c r="Y860" s="369">
        <v>0.92035925877615699</v>
      </c>
      <c r="Z860" s="369">
        <v>0.12431516536214082</v>
      </c>
      <c r="AA860" s="369">
        <v>0.66875001955929769</v>
      </c>
      <c r="AB860" s="369">
        <v>3.4315217698283683E-2</v>
      </c>
      <c r="AC860" s="373">
        <v>1.7778091876278324</v>
      </c>
      <c r="AD860" s="555">
        <v>33598974000178</v>
      </c>
      <c r="AE860" s="370" t="s">
        <v>1819</v>
      </c>
      <c r="AF860" s="370" t="s">
        <v>1816</v>
      </c>
      <c r="AG860" s="374" t="s">
        <v>1444</v>
      </c>
      <c r="AH860" s="374" t="s">
        <v>1796</v>
      </c>
      <c r="AI860" s="374">
        <v>25000</v>
      </c>
      <c r="AJ860" s="374">
        <v>10000</v>
      </c>
      <c r="AK860" s="374">
        <v>25000</v>
      </c>
      <c r="AL860" s="691">
        <v>2</v>
      </c>
      <c r="AM860" s="691">
        <v>20</v>
      </c>
      <c r="AN860" s="369" t="s">
        <v>1798</v>
      </c>
      <c r="AO860" s="367" t="s">
        <v>1324</v>
      </c>
      <c r="AP860" s="370" t="s">
        <v>1818</v>
      </c>
      <c r="AQ860" s="376" t="s">
        <v>668</v>
      </c>
      <c r="AR860" s="369">
        <v>7.0000000000000001E-3</v>
      </c>
      <c r="AS860" s="369">
        <v>7.0000000000000001E-3</v>
      </c>
      <c r="AT860" s="369" t="s">
        <v>1421</v>
      </c>
      <c r="AW860"/>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c r="BX860"/>
      <c r="BZ860"/>
    </row>
    <row r="861" spans="2:78" ht="18.75">
      <c r="B861" s="363" t="s">
        <v>848</v>
      </c>
      <c r="C861" s="364">
        <v>34096235000140</v>
      </c>
      <c r="D861" s="365" t="s">
        <v>11</v>
      </c>
      <c r="E861" s="365" t="s">
        <v>621</v>
      </c>
      <c r="F861" s="365" t="s">
        <v>692</v>
      </c>
      <c r="G861" s="366" t="s">
        <v>738</v>
      </c>
      <c r="H861" s="366" t="s">
        <v>34</v>
      </c>
      <c r="I861" s="366" t="s">
        <v>1421</v>
      </c>
      <c r="J861" s="366" t="s">
        <v>608</v>
      </c>
      <c r="K861" s="367" t="s">
        <v>48</v>
      </c>
      <c r="L861" s="368" t="s">
        <v>1339</v>
      </c>
      <c r="M861" s="368" t="s">
        <v>34</v>
      </c>
      <c r="N861" s="367">
        <v>503681</v>
      </c>
      <c r="O861" s="367" t="s">
        <v>1321</v>
      </c>
      <c r="P861" s="371">
        <v>43679</v>
      </c>
      <c r="Q861" s="372">
        <v>142.75753753000001</v>
      </c>
      <c r="R861" s="372">
        <v>118.84216293190477</v>
      </c>
      <c r="S861" s="367">
        <v>1</v>
      </c>
      <c r="T861" s="369">
        <v>9.4635961429915705E-2</v>
      </c>
      <c r="U861" s="369">
        <v>0.99619046177763437</v>
      </c>
      <c r="V861" s="369">
        <v>0.11901524718440948</v>
      </c>
      <c r="W861" s="369">
        <v>1.0601582292164109</v>
      </c>
      <c r="X861" s="369">
        <v>0.23630843845702554</v>
      </c>
      <c r="Y861" s="369">
        <v>1.6022662778713783</v>
      </c>
      <c r="Z861" s="369">
        <v>0.27113807806158574</v>
      </c>
      <c r="AA861" s="369">
        <v>1.4585798480719916</v>
      </c>
      <c r="AB861" s="369">
        <v>2.9553871319786273E-2</v>
      </c>
      <c r="AC861" s="373">
        <v>0.22851387781592128</v>
      </c>
      <c r="AD861" s="555">
        <v>34172617000106</v>
      </c>
      <c r="AE861" s="370" t="s">
        <v>1819</v>
      </c>
      <c r="AF861" s="370" t="s">
        <v>1816</v>
      </c>
      <c r="AG861" s="374" t="s">
        <v>1444</v>
      </c>
      <c r="AH861" s="374" t="s">
        <v>1802</v>
      </c>
      <c r="AI861" s="374">
        <v>500</v>
      </c>
      <c r="AJ861" s="374">
        <v>100</v>
      </c>
      <c r="AK861" s="374">
        <v>100</v>
      </c>
      <c r="AL861" s="691">
        <v>0.8</v>
      </c>
      <c r="AM861" s="691">
        <v>20</v>
      </c>
      <c r="AN861" s="369" t="s">
        <v>1798</v>
      </c>
      <c r="AO861" s="367" t="s">
        <v>1324</v>
      </c>
      <c r="AP861" s="370" t="s">
        <v>1804</v>
      </c>
      <c r="AQ861" s="376" t="s">
        <v>675</v>
      </c>
      <c r="AR861" s="369">
        <v>2.8E-3</v>
      </c>
      <c r="AS861" s="369">
        <v>2.8E-3</v>
      </c>
      <c r="AT861" s="369" t="s">
        <v>1421</v>
      </c>
      <c r="AW861"/>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c r="BX861"/>
      <c r="BZ861"/>
    </row>
    <row r="862" spans="2:78" ht="18.75">
      <c r="B862" s="363" t="s">
        <v>199</v>
      </c>
      <c r="C862" s="364"/>
      <c r="D862" s="365" t="s">
        <v>13</v>
      </c>
      <c r="E862" s="365" t="s">
        <v>615</v>
      </c>
      <c r="F862" s="365" t="s">
        <v>619</v>
      </c>
      <c r="G862" s="366" t="s">
        <v>34</v>
      </c>
      <c r="H862" s="366" t="s">
        <v>1338</v>
      </c>
      <c r="I862" s="366" t="s">
        <v>34</v>
      </c>
      <c r="J862" s="366" t="s">
        <v>1421</v>
      </c>
      <c r="L862" s="368" t="s">
        <v>1421</v>
      </c>
      <c r="M862" s="368" t="s">
        <v>34</v>
      </c>
      <c r="N862" s="367">
        <v>503703</v>
      </c>
      <c r="O862" s="367" t="s">
        <v>1321</v>
      </c>
      <c r="P862" s="371"/>
      <c r="S862" s="367"/>
      <c r="U862" s="369"/>
      <c r="W862" s="369"/>
      <c r="Y862" s="369"/>
      <c r="AA862" s="369"/>
      <c r="AD862" s="555">
        <v>21805389000112</v>
      </c>
      <c r="AE862" s="370"/>
      <c r="AF862" s="370"/>
      <c r="AG862" s="374" t="s">
        <v>59</v>
      </c>
      <c r="AH862" s="374"/>
      <c r="AI862" s="374">
        <v>1000</v>
      </c>
      <c r="AJ862" s="374">
        <v>1000</v>
      </c>
      <c r="AK862" s="374">
        <v>1000</v>
      </c>
      <c r="AN862" s="369"/>
      <c r="AO862" s="367" t="s">
        <v>1324</v>
      </c>
      <c r="AP862" s="370"/>
      <c r="AR862" s="369">
        <v>4.0000000000000001E-3</v>
      </c>
      <c r="AS862" s="369">
        <v>4.0000000000000001E-3</v>
      </c>
      <c r="AT862" s="369" t="s">
        <v>1421</v>
      </c>
      <c r="AW86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c r="BX862"/>
      <c r="BZ862"/>
    </row>
    <row r="863" spans="2:78" ht="18.75">
      <c r="B863" s="363" t="s">
        <v>364</v>
      </c>
      <c r="C863" s="364">
        <v>26305892000122</v>
      </c>
      <c r="D863" s="365" t="s">
        <v>13</v>
      </c>
      <c r="E863" s="365" t="s">
        <v>615</v>
      </c>
      <c r="F863" s="365" t="s">
        <v>619</v>
      </c>
      <c r="G863" s="366" t="s">
        <v>34</v>
      </c>
      <c r="H863" s="366" t="s">
        <v>1337</v>
      </c>
      <c r="I863" s="366" t="s">
        <v>34</v>
      </c>
      <c r="J863" s="366" t="s">
        <v>1421</v>
      </c>
      <c r="K863" s="367" t="s">
        <v>48</v>
      </c>
      <c r="L863" s="368" t="s">
        <v>1421</v>
      </c>
      <c r="M863" s="368" t="s">
        <v>34</v>
      </c>
      <c r="N863" s="367">
        <v>503746</v>
      </c>
      <c r="O863" s="367" t="s">
        <v>1321</v>
      </c>
      <c r="P863" s="371">
        <v>43680</v>
      </c>
      <c r="Q863" s="372">
        <v>345.37936400000001</v>
      </c>
      <c r="R863" s="372">
        <v>644.71669353174627</v>
      </c>
      <c r="S863" s="367">
        <v>1</v>
      </c>
      <c r="T863" s="369">
        <v>0.11025500447621916</v>
      </c>
      <c r="U863" s="369">
        <v>1.1606051458968916</v>
      </c>
      <c r="V863" s="369">
        <v>0.10117299428389592</v>
      </c>
      <c r="W863" s="369">
        <v>0.90122387678902127</v>
      </c>
      <c r="X863" s="369">
        <v>0.12747547031387674</v>
      </c>
      <c r="Y863" s="369">
        <v>0.86433497116465863</v>
      </c>
      <c r="Z863" s="369">
        <v>0.1860181858137322</v>
      </c>
      <c r="AA863" s="369">
        <v>1.0006797243033987</v>
      </c>
      <c r="AB863" s="369">
        <v>4.681713595023157E-2</v>
      </c>
      <c r="AC863" s="373">
        <v>-0.23685308671047842</v>
      </c>
      <c r="AD863" s="555">
        <v>32666303000134</v>
      </c>
      <c r="AE863" s="370" t="s">
        <v>1889</v>
      </c>
      <c r="AF863" s="370" t="s">
        <v>1890</v>
      </c>
      <c r="AG863" s="374" t="s">
        <v>1448</v>
      </c>
      <c r="AH863" s="374" t="s">
        <v>1802</v>
      </c>
      <c r="AI863" s="374">
        <v>5000</v>
      </c>
      <c r="AJ863" s="374">
        <v>500</v>
      </c>
      <c r="AK863" s="374">
        <v>100</v>
      </c>
      <c r="AL863" s="691">
        <v>2</v>
      </c>
      <c r="AM863" s="691">
        <v>20</v>
      </c>
      <c r="AN863" s="369" t="s">
        <v>1803</v>
      </c>
      <c r="AO863" s="367" t="s">
        <v>1324</v>
      </c>
      <c r="AP863" s="370" t="s">
        <v>1818</v>
      </c>
      <c r="AQ863" s="376" t="s">
        <v>668</v>
      </c>
      <c r="AR863" s="369">
        <v>4.0000000000000001E-3</v>
      </c>
      <c r="AS863" s="369">
        <v>4.0000000000000001E-3</v>
      </c>
      <c r="AT863" s="369" t="s">
        <v>1421</v>
      </c>
      <c r="AW863"/>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c r="BX863"/>
      <c r="BZ863"/>
    </row>
    <row r="864" spans="2:78" ht="18.75">
      <c r="B864" s="363" t="s">
        <v>298</v>
      </c>
      <c r="C864" s="364">
        <v>33159760000103</v>
      </c>
      <c r="D864" s="365" t="s">
        <v>13</v>
      </c>
      <c r="E864" s="365" t="s">
        <v>615</v>
      </c>
      <c r="F864" s="365" t="s">
        <v>619</v>
      </c>
      <c r="G864" s="366" t="s">
        <v>34</v>
      </c>
      <c r="H864" s="366" t="s">
        <v>1337</v>
      </c>
      <c r="I864" s="366" t="s">
        <v>34</v>
      </c>
      <c r="J864" s="366" t="s">
        <v>1421</v>
      </c>
      <c r="K864" s="367" t="s">
        <v>48</v>
      </c>
      <c r="L864" s="368" t="s">
        <v>1421</v>
      </c>
      <c r="M864" s="368" t="s">
        <v>1418</v>
      </c>
      <c r="N864" s="367">
        <v>503835</v>
      </c>
      <c r="O864" s="367" t="s">
        <v>1324</v>
      </c>
      <c r="P864" s="371">
        <v>43639</v>
      </c>
      <c r="Q864" s="372">
        <v>49.595782489999998</v>
      </c>
      <c r="R864" s="372">
        <v>66.977784878452383</v>
      </c>
      <c r="S864" s="367">
        <v>1</v>
      </c>
      <c r="T864" s="369">
        <v>9.4162018669225134E-2</v>
      </c>
      <c r="U864" s="369">
        <v>0.99120147819787585</v>
      </c>
      <c r="V864" s="369">
        <v>8.2178527183625061E-2</v>
      </c>
      <c r="W864" s="369">
        <v>0.73202588676400526</v>
      </c>
      <c r="X864" s="369">
        <v>0.13377955635455963</v>
      </c>
      <c r="Y864" s="369">
        <v>0.9070792106075628</v>
      </c>
      <c r="Z864" s="369">
        <v>0.19835813602256214</v>
      </c>
      <c r="AA864" s="369">
        <v>1.0670621477147015</v>
      </c>
      <c r="AB864" s="369">
        <v>3.3958580208428735E-2</v>
      </c>
      <c r="AC864" s="373">
        <v>-0.88588068395039854</v>
      </c>
      <c r="AD864" s="555">
        <v>0</v>
      </c>
      <c r="AE864" s="370" t="s">
        <v>1934</v>
      </c>
      <c r="AF864" s="370" t="s">
        <v>1816</v>
      </c>
      <c r="AG864" s="374" t="s">
        <v>1444</v>
      </c>
      <c r="AH864" s="374" t="s">
        <v>1796</v>
      </c>
      <c r="AI864" s="374">
        <v>25000</v>
      </c>
      <c r="AJ864" s="374">
        <v>0</v>
      </c>
      <c r="AK864" s="374">
        <v>0</v>
      </c>
      <c r="AL864" s="691">
        <v>0.1</v>
      </c>
      <c r="AM864" s="691">
        <v>0</v>
      </c>
      <c r="AN864" s="369" t="s">
        <v>1798</v>
      </c>
      <c r="AO864" s="367" t="s">
        <v>1324</v>
      </c>
      <c r="AP864" s="370" t="s">
        <v>1818</v>
      </c>
      <c r="AQ864" s="376" t="s">
        <v>668</v>
      </c>
      <c r="AR864" s="369">
        <v>2.0000000000000001E-4</v>
      </c>
      <c r="AS864" s="369">
        <v>2.0000000000000001E-4</v>
      </c>
      <c r="AT864" s="369" t="s">
        <v>1421</v>
      </c>
      <c r="AW864"/>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c r="BX864"/>
      <c r="BZ864"/>
    </row>
    <row r="865" spans="2:78" ht="18.75">
      <c r="B865" s="363" t="s">
        <v>1047</v>
      </c>
      <c r="C865" s="364">
        <v>34096240000153</v>
      </c>
      <c r="D865" s="365" t="s">
        <v>11</v>
      </c>
      <c r="E865" s="365" t="s">
        <v>620</v>
      </c>
      <c r="F865" s="365" t="s">
        <v>685</v>
      </c>
      <c r="G865" s="366" t="s">
        <v>738</v>
      </c>
      <c r="H865" s="366" t="s">
        <v>34</v>
      </c>
      <c r="I865" s="366" t="s">
        <v>1319</v>
      </c>
      <c r="J865" s="366" t="s">
        <v>608</v>
      </c>
      <c r="K865" s="367" t="s">
        <v>48</v>
      </c>
      <c r="L865" s="368" t="s">
        <v>1339</v>
      </c>
      <c r="M865" s="368" t="s">
        <v>34</v>
      </c>
      <c r="N865" s="367">
        <v>503843</v>
      </c>
      <c r="O865" s="367" t="s">
        <v>1321</v>
      </c>
      <c r="P865" s="371">
        <v>43684</v>
      </c>
      <c r="Q865" s="372">
        <v>58.83531378</v>
      </c>
      <c r="R865" s="372">
        <v>68.774051378015841</v>
      </c>
      <c r="S865" s="367">
        <v>1</v>
      </c>
      <c r="T865" s="369">
        <v>0.10199792301749278</v>
      </c>
      <c r="U865" s="369">
        <v>1.0736865404638414</v>
      </c>
      <c r="V865" s="369">
        <v>0.12596199435285871</v>
      </c>
      <c r="W865" s="369">
        <v>1.1220381257098913</v>
      </c>
      <c r="X865" s="369">
        <v>0.22996117773177449</v>
      </c>
      <c r="Y865" s="369">
        <v>1.5592292966982466</v>
      </c>
      <c r="Z865" s="369">
        <v>0.33291153119956185</v>
      </c>
      <c r="AA865" s="369">
        <v>1.7908884435190906</v>
      </c>
      <c r="AB865" s="369">
        <v>6.5277053769868566E-3</v>
      </c>
      <c r="AC865" s="373">
        <v>2.0987799107027492</v>
      </c>
      <c r="AD865" s="555">
        <v>0</v>
      </c>
      <c r="AE865" s="370" t="s">
        <v>1999</v>
      </c>
      <c r="AF865" s="370" t="s">
        <v>1816</v>
      </c>
      <c r="AG865" s="374" t="s">
        <v>1444</v>
      </c>
      <c r="AH865" s="374" t="s">
        <v>1796</v>
      </c>
      <c r="AI865" s="374">
        <v>5000</v>
      </c>
      <c r="AJ865" s="374">
        <v>5000</v>
      </c>
      <c r="AK865" s="374">
        <v>5000</v>
      </c>
      <c r="AL865" s="691">
        <v>2</v>
      </c>
      <c r="AM865" s="691">
        <v>20</v>
      </c>
      <c r="AN865" s="369" t="s">
        <v>1798</v>
      </c>
      <c r="AO865" s="367" t="s">
        <v>1324</v>
      </c>
      <c r="AP865" s="370" t="s">
        <v>1818</v>
      </c>
      <c r="AQ865" s="376" t="s">
        <v>668</v>
      </c>
      <c r="AR865" s="369">
        <v>3.3333333333333301E-3</v>
      </c>
      <c r="AS865" s="369">
        <v>3.3333333333333301E-3</v>
      </c>
      <c r="AT865" s="369" t="s">
        <v>1421</v>
      </c>
      <c r="AW865"/>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c r="BX865"/>
      <c r="BZ865"/>
    </row>
    <row r="866" spans="2:78" ht="18.75">
      <c r="B866" s="363" t="s">
        <v>1218</v>
      </c>
      <c r="C866" s="364">
        <v>34270970000129</v>
      </c>
      <c r="D866" s="365" t="s">
        <v>14</v>
      </c>
      <c r="E866" s="365" t="s">
        <v>614</v>
      </c>
      <c r="F866" s="365" t="s">
        <v>1421</v>
      </c>
      <c r="G866" s="366" t="s">
        <v>1421</v>
      </c>
      <c r="H866" s="366" t="s">
        <v>1338</v>
      </c>
      <c r="I866" s="366" t="s">
        <v>34</v>
      </c>
      <c r="J866" s="366" t="s">
        <v>608</v>
      </c>
      <c r="K866" s="367" t="s">
        <v>48</v>
      </c>
      <c r="L866" s="368" t="s">
        <v>1421</v>
      </c>
      <c r="M866" s="368" t="s">
        <v>34</v>
      </c>
      <c r="N866" s="367">
        <v>504122</v>
      </c>
      <c r="O866" s="367" t="s">
        <v>1321</v>
      </c>
      <c r="P866" s="371">
        <v>43692</v>
      </c>
      <c r="Q866" s="372">
        <v>7.93715014</v>
      </c>
      <c r="R866" s="372">
        <v>10.642634799365082</v>
      </c>
      <c r="S866" s="367">
        <v>2</v>
      </c>
      <c r="T866" s="369">
        <v>3.6509624204049462E-2</v>
      </c>
      <c r="U866" s="369">
        <v>0.38432049345316538</v>
      </c>
      <c r="V866" s="369">
        <v>-3.1704037425443143E-2</v>
      </c>
      <c r="W866" s="369">
        <v>-0.2824116822938596</v>
      </c>
      <c r="X866" s="369">
        <v>-3.4463165585504663E-2</v>
      </c>
      <c r="Y866" s="369">
        <v>-0.23367412694571871</v>
      </c>
      <c r="Z866" s="369">
        <v>-5.8344878160399016E-4</v>
      </c>
      <c r="AA866" s="369">
        <v>-3.1386467047112452E-3</v>
      </c>
      <c r="AB866" s="369">
        <v>0.27528783826063591</v>
      </c>
      <c r="AC866" s="373">
        <v>-0.52296467500969712</v>
      </c>
      <c r="AD866" s="555">
        <v>34096196000181</v>
      </c>
      <c r="AE866" s="370" t="s">
        <v>1872</v>
      </c>
      <c r="AF866" s="370" t="s">
        <v>1816</v>
      </c>
      <c r="AG866" s="374" t="s">
        <v>1444</v>
      </c>
      <c r="AH866" s="374" t="s">
        <v>1802</v>
      </c>
      <c r="AI866" s="374">
        <v>100</v>
      </c>
      <c r="AJ866" s="374">
        <v>100</v>
      </c>
      <c r="AK866" s="374">
        <v>100</v>
      </c>
      <c r="AL866" s="691">
        <v>0</v>
      </c>
      <c r="AM866" s="691">
        <v>0</v>
      </c>
      <c r="AN866" s="369" t="s">
        <v>1798</v>
      </c>
      <c r="AO866" s="367" t="s">
        <v>1324</v>
      </c>
      <c r="AP866" s="370" t="s">
        <v>1818</v>
      </c>
      <c r="AQ866" s="376" t="s">
        <v>668</v>
      </c>
      <c r="AR866" s="369">
        <v>7.6800000000000002E-3</v>
      </c>
      <c r="AS866" s="369">
        <v>7.6800000000000002E-3</v>
      </c>
      <c r="AT866" s="369" t="s">
        <v>1421</v>
      </c>
      <c r="AW866"/>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c r="BX866"/>
      <c r="BZ866"/>
    </row>
    <row r="867" spans="2:78" ht="18.75">
      <c r="B867" s="363" t="s">
        <v>1278</v>
      </c>
      <c r="C867" s="364">
        <v>29982932000169</v>
      </c>
      <c r="D867" s="365" t="s">
        <v>14</v>
      </c>
      <c r="E867" s="365" t="s">
        <v>607</v>
      </c>
      <c r="F867" s="365" t="s">
        <v>1421</v>
      </c>
      <c r="G867" s="366" t="s">
        <v>1421</v>
      </c>
      <c r="H867" s="366" t="s">
        <v>34</v>
      </c>
      <c r="I867" s="366" t="s">
        <v>34</v>
      </c>
      <c r="J867" s="366" t="s">
        <v>611</v>
      </c>
      <c r="K867" s="367" t="s">
        <v>1798</v>
      </c>
      <c r="L867" s="368" t="s">
        <v>1421</v>
      </c>
      <c r="M867" s="368" t="s">
        <v>1418</v>
      </c>
      <c r="N867" s="367">
        <v>504467</v>
      </c>
      <c r="O867" s="367" t="s">
        <v>1321</v>
      </c>
      <c r="P867" s="371">
        <v>43687</v>
      </c>
      <c r="Q867" s="372">
        <v>14.009622309999999</v>
      </c>
      <c r="R867" s="372">
        <v>95.015715403095186</v>
      </c>
      <c r="S867" s="367">
        <v>4</v>
      </c>
      <c r="T867" s="369">
        <v>-0.29530309111514197</v>
      </c>
      <c r="U867" s="369">
        <v>-3.1085236336951549</v>
      </c>
      <c r="V867" s="369">
        <v>-0.25216513716388467</v>
      </c>
      <c r="W867" s="369">
        <v>-2.2462243419244619</v>
      </c>
      <c r="X867" s="369">
        <v>-9.1475279440392132E-2</v>
      </c>
      <c r="Y867" s="369">
        <v>-0.62023919443255837</v>
      </c>
      <c r="Z867" s="369">
        <v>0.41664995556061424</v>
      </c>
      <c r="AA867" s="369">
        <v>2.2413569987125417</v>
      </c>
      <c r="AB867" s="369">
        <v>0.20411595721359041</v>
      </c>
      <c r="AC867" s="373">
        <v>-1.7853915959505045</v>
      </c>
      <c r="AD867" s="555">
        <v>0</v>
      </c>
      <c r="AE867" s="370" t="s">
        <v>1808</v>
      </c>
      <c r="AF867" s="370" t="s">
        <v>1808</v>
      </c>
      <c r="AG867" s="374" t="s">
        <v>59</v>
      </c>
      <c r="AH867" s="374" t="s">
        <v>1877</v>
      </c>
      <c r="AI867" s="374">
        <v>0</v>
      </c>
      <c r="AJ867" s="374">
        <v>0</v>
      </c>
      <c r="AK867" s="374">
        <v>0</v>
      </c>
      <c r="AL867" s="691">
        <v>0.7</v>
      </c>
      <c r="AM867" s="691">
        <v>0</v>
      </c>
      <c r="AN867" s="369" t="s">
        <v>1807</v>
      </c>
      <c r="AO867" s="367" t="s">
        <v>1324</v>
      </c>
      <c r="AP867" s="370" t="s">
        <v>1799</v>
      </c>
      <c r="AQ867" s="376" t="s">
        <v>687</v>
      </c>
      <c r="AR867" s="369">
        <v>1.8666666666666699E-3</v>
      </c>
      <c r="AS867" s="369">
        <v>1.8666666666666699E-3</v>
      </c>
      <c r="AT867" s="369" t="s">
        <v>1421</v>
      </c>
      <c r="AW867"/>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c r="BX867"/>
      <c r="BZ867"/>
    </row>
    <row r="868" spans="2:78" ht="18.75">
      <c r="B868" s="363" t="s">
        <v>969</v>
      </c>
      <c r="C868" s="364"/>
      <c r="D868" s="365" t="s">
        <v>14</v>
      </c>
      <c r="E868" s="365" t="s">
        <v>15</v>
      </c>
      <c r="F868" s="365" t="s">
        <v>701</v>
      </c>
      <c r="G868" s="366" t="s">
        <v>1421</v>
      </c>
      <c r="H868" s="366" t="s">
        <v>34</v>
      </c>
      <c r="I868" s="366" t="s">
        <v>34</v>
      </c>
      <c r="J868" s="366" t="s">
        <v>611</v>
      </c>
      <c r="L868" s="368" t="s">
        <v>1421</v>
      </c>
      <c r="M868" s="368" t="s">
        <v>34</v>
      </c>
      <c r="N868" s="367">
        <v>504505</v>
      </c>
      <c r="O868" s="367" t="s">
        <v>1321</v>
      </c>
      <c r="P868" s="371"/>
      <c r="S868" s="367"/>
      <c r="U868" s="369"/>
      <c r="W868" s="369"/>
      <c r="Y868" s="369"/>
      <c r="AA868" s="369"/>
      <c r="AD868" s="555">
        <v>0</v>
      </c>
      <c r="AE868" s="370"/>
      <c r="AF868" s="370"/>
      <c r="AG868" s="374" t="s">
        <v>1444</v>
      </c>
      <c r="AH868" s="374"/>
      <c r="AI868" s="374">
        <v>500</v>
      </c>
      <c r="AJ868" s="374">
        <v>100</v>
      </c>
      <c r="AK868" s="374">
        <v>100</v>
      </c>
      <c r="AN868" s="369"/>
      <c r="AO868" s="367" t="s">
        <v>1324</v>
      </c>
      <c r="AP868" s="370"/>
      <c r="AR868" s="369">
        <v>6.6666666666666697E-3</v>
      </c>
      <c r="AS868" s="369">
        <v>6.6666666666666697E-3</v>
      </c>
      <c r="AT868" s="369" t="s">
        <v>1421</v>
      </c>
      <c r="AW868"/>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c r="BX868"/>
      <c r="BZ868"/>
    </row>
    <row r="869" spans="2:78" ht="18.75">
      <c r="B869" s="363" t="s">
        <v>1691</v>
      </c>
      <c r="C869" s="364">
        <v>32999290000115</v>
      </c>
      <c r="D869" s="365" t="s">
        <v>14</v>
      </c>
      <c r="E869" s="365" t="s">
        <v>614</v>
      </c>
      <c r="F869" s="365" t="s">
        <v>1421</v>
      </c>
      <c r="G869" s="366" t="s">
        <v>1421</v>
      </c>
      <c r="H869" s="366" t="s">
        <v>1338</v>
      </c>
      <c r="I869" s="366" t="s">
        <v>34</v>
      </c>
      <c r="J869" s="366" t="s">
        <v>608</v>
      </c>
      <c r="K869" s="367" t="s">
        <v>48</v>
      </c>
      <c r="L869" s="368" t="s">
        <v>1421</v>
      </c>
      <c r="M869" s="368" t="s">
        <v>1421</v>
      </c>
      <c r="N869" s="367">
        <v>504572</v>
      </c>
      <c r="O869" s="367" t="s">
        <v>1324</v>
      </c>
      <c r="P869" s="371">
        <v>43664</v>
      </c>
      <c r="Q869" s="372">
        <v>18.682110290000001</v>
      </c>
      <c r="R869" s="372">
        <v>33.145820648725099</v>
      </c>
      <c r="S869" s="367">
        <v>2</v>
      </c>
      <c r="T869" s="369">
        <v>2.5464512932984684E-2</v>
      </c>
      <c r="U869" s="369">
        <v>0.26805354449152924</v>
      </c>
      <c r="V869" s="369">
        <v>-0.15194512957645112</v>
      </c>
      <c r="W869" s="369">
        <v>-1.3534894336708996</v>
      </c>
      <c r="X869" s="369">
        <v>-9.9385299588816256E-2</v>
      </c>
      <c r="Y869" s="369">
        <v>-0.673872313181333</v>
      </c>
      <c r="Z869" s="369">
        <v>-0.21200612795369989</v>
      </c>
      <c r="AA869" s="369">
        <v>-1.1404811456648349</v>
      </c>
      <c r="AB869" s="369">
        <v>0.27275400377560916</v>
      </c>
      <c r="AC869" s="373">
        <v>-0.96866371662306661</v>
      </c>
      <c r="AD869" s="555">
        <v>23960625000109</v>
      </c>
      <c r="AE869" s="370" t="s">
        <v>1889</v>
      </c>
      <c r="AF869" s="370" t="s">
        <v>1890</v>
      </c>
      <c r="AG869" s="374" t="s">
        <v>1448</v>
      </c>
      <c r="AH869" s="374" t="s">
        <v>1802</v>
      </c>
      <c r="AI869" s="374">
        <v>5000</v>
      </c>
      <c r="AJ869" s="374">
        <v>1000</v>
      </c>
      <c r="AK869" s="374">
        <v>5000</v>
      </c>
      <c r="AL869" s="691">
        <v>2.5</v>
      </c>
      <c r="AM869" s="691">
        <v>0</v>
      </c>
      <c r="AN869" s="369" t="s">
        <v>1803</v>
      </c>
      <c r="AO869" s="367" t="s">
        <v>1324</v>
      </c>
      <c r="AP869" s="370" t="s">
        <v>1818</v>
      </c>
      <c r="AQ869" s="376" t="s">
        <v>1798</v>
      </c>
      <c r="AR869" s="369">
        <v>0</v>
      </c>
      <c r="AS869" s="369">
        <v>0</v>
      </c>
      <c r="AT869" s="369" t="s">
        <v>1421</v>
      </c>
      <c r="AW869"/>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c r="BX869"/>
      <c r="BZ869"/>
    </row>
    <row r="870" spans="2:78" ht="18.75">
      <c r="B870" s="363" t="s">
        <v>1643</v>
      </c>
      <c r="C870" s="364">
        <v>34200563000145</v>
      </c>
      <c r="D870" s="365" t="s">
        <v>14</v>
      </c>
      <c r="E870" s="365" t="s">
        <v>607</v>
      </c>
      <c r="F870" s="365" t="s">
        <v>1317</v>
      </c>
      <c r="G870" s="366" t="s">
        <v>1421</v>
      </c>
      <c r="H870" s="366" t="s">
        <v>34</v>
      </c>
      <c r="I870" s="366" t="s">
        <v>34</v>
      </c>
      <c r="J870" s="366" t="s">
        <v>608</v>
      </c>
      <c r="K870" s="367" t="s">
        <v>48</v>
      </c>
      <c r="L870" s="368" t="s">
        <v>1421</v>
      </c>
      <c r="M870" s="368" t="s">
        <v>1421</v>
      </c>
      <c r="N870" s="367">
        <v>504580</v>
      </c>
      <c r="O870" s="367" t="s">
        <v>1321</v>
      </c>
      <c r="P870" s="371">
        <v>43694</v>
      </c>
      <c r="Q870" s="372">
        <v>12.30883405</v>
      </c>
      <c r="R870" s="372">
        <v>14.417081649761904</v>
      </c>
      <c r="S870" s="367">
        <v>2</v>
      </c>
      <c r="T870" s="369">
        <v>-4.5290735770515567E-2</v>
      </c>
      <c r="U870" s="369">
        <v>-0.47675532957829975</v>
      </c>
      <c r="V870" s="369">
        <v>-0.20776711007201409</v>
      </c>
      <c r="W870" s="369">
        <v>-1.8507377559957843</v>
      </c>
      <c r="X870" s="369">
        <v>-0.22650470950636781</v>
      </c>
      <c r="Y870" s="369">
        <v>-1.5357930516184493</v>
      </c>
      <c r="Z870" s="369">
        <v>0.18886808369713837</v>
      </c>
      <c r="AA870" s="369">
        <v>1.0160106717362232</v>
      </c>
      <c r="AB870" s="369">
        <v>0.25913942423003067</v>
      </c>
      <c r="AC870" s="373">
        <v>-1.2349679654786374</v>
      </c>
      <c r="AD870" s="555">
        <v>34258716000105</v>
      </c>
      <c r="AE870" s="370" t="s">
        <v>1889</v>
      </c>
      <c r="AF870" s="370" t="s">
        <v>1890</v>
      </c>
      <c r="AG870" s="374" t="s">
        <v>1448</v>
      </c>
      <c r="AH870" s="374" t="s">
        <v>1796</v>
      </c>
      <c r="AI870" s="374">
        <v>50000</v>
      </c>
      <c r="AJ870" s="374">
        <v>10000</v>
      </c>
      <c r="AK870" s="374">
        <v>10000</v>
      </c>
      <c r="AL870" s="691">
        <v>0</v>
      </c>
      <c r="AM870" s="691">
        <v>0</v>
      </c>
      <c r="AN870" s="369" t="s">
        <v>666</v>
      </c>
      <c r="AO870" s="367" t="s">
        <v>1324</v>
      </c>
      <c r="AP870" s="370" t="s">
        <v>1799</v>
      </c>
      <c r="AQ870" s="376" t="s">
        <v>1798</v>
      </c>
      <c r="AR870" s="369">
        <v>0</v>
      </c>
      <c r="AS870" s="369">
        <v>0</v>
      </c>
      <c r="AT870" s="369" t="s">
        <v>1421</v>
      </c>
      <c r="AW870"/>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c r="BX870"/>
      <c r="BZ870"/>
    </row>
    <row r="871" spans="2:78" ht="18.75">
      <c r="B871" s="363" t="s">
        <v>1215</v>
      </c>
      <c r="C871" s="364">
        <v>34096113000154</v>
      </c>
      <c r="D871" s="365" t="s">
        <v>14</v>
      </c>
      <c r="E871" s="365" t="s">
        <v>614</v>
      </c>
      <c r="F871" s="365" t="s">
        <v>1421</v>
      </c>
      <c r="G871" s="366" t="s">
        <v>1421</v>
      </c>
      <c r="H871" s="366" t="s">
        <v>1338</v>
      </c>
      <c r="I871" s="366" t="s">
        <v>34</v>
      </c>
      <c r="J871" s="366" t="s">
        <v>608</v>
      </c>
      <c r="K871" s="367" t="s">
        <v>48</v>
      </c>
      <c r="L871" s="368" t="s">
        <v>1421</v>
      </c>
      <c r="M871" s="368" t="s">
        <v>34</v>
      </c>
      <c r="N871" s="367">
        <v>505013</v>
      </c>
      <c r="O871" s="367" t="s">
        <v>1321</v>
      </c>
      <c r="P871" s="371">
        <v>43660</v>
      </c>
      <c r="Q871" s="372">
        <v>60.416709789999999</v>
      </c>
      <c r="R871" s="372">
        <v>71.07531071321425</v>
      </c>
      <c r="S871" s="367">
        <v>2</v>
      </c>
      <c r="T871" s="369">
        <v>3.5506775468948648E-2</v>
      </c>
      <c r="U871" s="369">
        <v>0.37376395311249322</v>
      </c>
      <c r="V871" s="369">
        <v>-3.2588471161593802E-2</v>
      </c>
      <c r="W871" s="369">
        <v>-0.29028999810430278</v>
      </c>
      <c r="X871" s="369">
        <v>-3.7957999967369704E-2</v>
      </c>
      <c r="Y871" s="369">
        <v>-0.25737051000072397</v>
      </c>
      <c r="Z871" s="369">
        <v>-1.2228356143677566E-2</v>
      </c>
      <c r="AA871" s="369">
        <v>-6.578210620112232E-2</v>
      </c>
      <c r="AB871" s="369">
        <v>0.2786309667012683</v>
      </c>
      <c r="AC871" s="373">
        <v>-0.51986414260101277</v>
      </c>
      <c r="AD871" s="555">
        <v>33600915000197</v>
      </c>
      <c r="AE871" s="370" t="s">
        <v>1978</v>
      </c>
      <c r="AF871" s="370" t="s">
        <v>1816</v>
      </c>
      <c r="AG871" s="374" t="s">
        <v>1444</v>
      </c>
      <c r="AH871" s="374" t="s">
        <v>1796</v>
      </c>
      <c r="AI871" s="374">
        <v>30000</v>
      </c>
      <c r="AJ871" s="374">
        <v>10000</v>
      </c>
      <c r="AK871" s="374">
        <v>30000</v>
      </c>
      <c r="AL871" s="691">
        <v>1.92</v>
      </c>
      <c r="AM871" s="691">
        <v>20</v>
      </c>
      <c r="AN871" s="369" t="s">
        <v>1798</v>
      </c>
      <c r="AO871" s="367" t="s">
        <v>1324</v>
      </c>
      <c r="AP871" s="370" t="s">
        <v>1799</v>
      </c>
      <c r="AQ871" s="376" t="s">
        <v>659</v>
      </c>
      <c r="AR871" s="369">
        <v>6.4000000000000003E-3</v>
      </c>
      <c r="AS871" s="369">
        <v>6.4000000000000003E-3</v>
      </c>
      <c r="AT871" s="369" t="s">
        <v>1421</v>
      </c>
      <c r="AW871"/>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c r="BX871"/>
      <c r="BZ871"/>
    </row>
    <row r="872" spans="2:78" ht="18.75">
      <c r="B872" s="363" t="s">
        <v>988</v>
      </c>
      <c r="C872" s="364"/>
      <c r="D872" s="365" t="s">
        <v>11</v>
      </c>
      <c r="E872" s="365" t="s">
        <v>661</v>
      </c>
      <c r="F872" s="365" t="s">
        <v>663</v>
      </c>
      <c r="G872" s="366" t="s">
        <v>1421</v>
      </c>
      <c r="H872" s="366" t="s">
        <v>34</v>
      </c>
      <c r="I872" s="366" t="s">
        <v>1421</v>
      </c>
      <c r="J872" s="366" t="s">
        <v>611</v>
      </c>
      <c r="L872" s="368" t="s">
        <v>1421</v>
      </c>
      <c r="M872" s="368" t="s">
        <v>34</v>
      </c>
      <c r="N872" s="367">
        <v>505161</v>
      </c>
      <c r="O872" s="367" t="s">
        <v>1321</v>
      </c>
      <c r="P872" s="371"/>
      <c r="S872" s="367"/>
      <c r="U872" s="369"/>
      <c r="W872" s="369"/>
      <c r="Y872" s="369"/>
      <c r="AA872" s="369"/>
      <c r="AD872" s="555">
        <v>0</v>
      </c>
      <c r="AE872" s="370"/>
      <c r="AF872" s="370"/>
      <c r="AG872" s="374" t="s">
        <v>1444</v>
      </c>
      <c r="AH872" s="374"/>
      <c r="AI872" s="374">
        <v>5000</v>
      </c>
      <c r="AJ872" s="374">
        <v>1000</v>
      </c>
      <c r="AK872" s="374">
        <v>5000</v>
      </c>
      <c r="AN872" s="369"/>
      <c r="AO872" s="367" t="s">
        <v>1324</v>
      </c>
      <c r="AP872" s="370"/>
      <c r="AR872" s="369">
        <v>2.3333333333333301E-3</v>
      </c>
      <c r="AS872" s="369">
        <v>2.3333333333333301E-3</v>
      </c>
      <c r="AT872" s="369" t="s">
        <v>1421</v>
      </c>
      <c r="AW8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c r="BX872"/>
      <c r="BZ872"/>
    </row>
    <row r="873" spans="2:78" ht="18.75">
      <c r="B873" s="363" t="s">
        <v>1389</v>
      </c>
      <c r="C873" s="364">
        <v>33824969000136</v>
      </c>
      <c r="D873" s="365" t="s">
        <v>13</v>
      </c>
      <c r="E873" s="365" t="s">
        <v>615</v>
      </c>
      <c r="F873" s="365" t="s">
        <v>619</v>
      </c>
      <c r="G873" s="366" t="s">
        <v>34</v>
      </c>
      <c r="H873" s="366" t="s">
        <v>1337</v>
      </c>
      <c r="I873" s="366" t="s">
        <v>34</v>
      </c>
      <c r="J873" s="366" t="s">
        <v>1421</v>
      </c>
      <c r="K873" s="367" t="s">
        <v>48</v>
      </c>
      <c r="L873" s="368" t="s">
        <v>1421</v>
      </c>
      <c r="M873" s="368" t="s">
        <v>1418</v>
      </c>
      <c r="N873" s="367">
        <v>505234</v>
      </c>
      <c r="O873" s="367" t="s">
        <v>1321</v>
      </c>
      <c r="P873" s="371">
        <v>43695</v>
      </c>
      <c r="Q873" s="372">
        <v>1.81039511</v>
      </c>
      <c r="R873" s="372">
        <v>1.6223282992063486</v>
      </c>
      <c r="S873" s="367">
        <v>3</v>
      </c>
      <c r="T873" s="369">
        <v>9.7184918168033763E-2</v>
      </c>
      <c r="U873" s="369">
        <v>1.0230221899244185</v>
      </c>
      <c r="V873" s="369">
        <v>9.1306530357616156E-2</v>
      </c>
      <c r="W873" s="369">
        <v>0.81333586939359093</v>
      </c>
      <c r="X873" s="369">
        <v>0.1400156097714349</v>
      </c>
      <c r="Y873" s="369">
        <v>0.94936216149203123</v>
      </c>
      <c r="Z873" s="369">
        <v>0.15693834066831913</v>
      </c>
      <c r="AA873" s="369">
        <v>0.84424549559827544</v>
      </c>
      <c r="AB873" s="369">
        <v>3.5976630730235833E-2</v>
      </c>
      <c r="AC873" s="373">
        <v>-0.58246830405452077</v>
      </c>
      <c r="AD873" s="555">
        <v>9605786000145</v>
      </c>
      <c r="AE873" s="370" t="s">
        <v>1854</v>
      </c>
      <c r="AF873" s="370" t="s">
        <v>1854</v>
      </c>
      <c r="AG873" s="374" t="s">
        <v>1447</v>
      </c>
      <c r="AH873" s="374" t="s">
        <v>1802</v>
      </c>
      <c r="AI873" s="374">
        <v>200</v>
      </c>
      <c r="AJ873" s="374">
        <v>100</v>
      </c>
      <c r="AK873" s="374">
        <v>200</v>
      </c>
      <c r="AL873" s="691">
        <v>1</v>
      </c>
      <c r="AM873" s="691">
        <v>0</v>
      </c>
      <c r="AN873" s="369" t="s">
        <v>1803</v>
      </c>
      <c r="AO873" s="367" t="s">
        <v>1324</v>
      </c>
      <c r="AP873" s="370" t="s">
        <v>1818</v>
      </c>
      <c r="AQ873" s="376" t="s">
        <v>668</v>
      </c>
      <c r="AR873" s="369">
        <v>3.3333333333333301E-3</v>
      </c>
      <c r="AS873" s="369">
        <v>3.3333333333333301E-3</v>
      </c>
      <c r="AT873" s="369" t="s">
        <v>1421</v>
      </c>
      <c r="AW873"/>
      <c r="AX873" s="198"/>
      <c r="AY873" s="184"/>
      <c r="AZ873" s="184"/>
      <c r="BA873" s="184"/>
      <c r="BB873" s="186"/>
      <c r="BC873" s="184"/>
      <c r="BD873" s="184"/>
      <c r="BE873" s="184"/>
      <c r="BF873" s="184"/>
      <c r="BG873" s="186"/>
      <c r="BH873" s="186"/>
      <c r="BI873" s="199"/>
      <c r="BJ873" s="199"/>
      <c r="BK873" s="199"/>
      <c r="BL873" s="186"/>
      <c r="BM873" s="186"/>
      <c r="BN873" s="186"/>
      <c r="BO873" s="186"/>
      <c r="BP873" s="186"/>
      <c r="BQ873" s="186"/>
      <c r="BR873" s="186"/>
      <c r="BS873" s="186"/>
      <c r="BT873" s="187"/>
      <c r="BU873" s="188"/>
      <c r="BV873" s="189"/>
      <c r="BW873" s="185"/>
      <c r="BX873"/>
      <c r="BZ873"/>
    </row>
    <row r="874" spans="2:78" ht="18.75">
      <c r="B874" s="363" t="s">
        <v>567</v>
      </c>
      <c r="C874" s="364">
        <v>33378392000186</v>
      </c>
      <c r="D874" s="365" t="s">
        <v>14</v>
      </c>
      <c r="E874" s="365" t="s">
        <v>614</v>
      </c>
      <c r="F874" s="365" t="s">
        <v>1421</v>
      </c>
      <c r="G874" s="366" t="s">
        <v>1421</v>
      </c>
      <c r="H874" s="366" t="s">
        <v>865</v>
      </c>
      <c r="I874" s="366" t="s">
        <v>34</v>
      </c>
      <c r="J874" s="366" t="s">
        <v>608</v>
      </c>
      <c r="K874" s="367" t="s">
        <v>48</v>
      </c>
      <c r="L874" s="368" t="s">
        <v>1421</v>
      </c>
      <c r="M874" s="368" t="s">
        <v>34</v>
      </c>
      <c r="N874" s="367">
        <v>505307</v>
      </c>
      <c r="O874" s="367" t="s">
        <v>1321</v>
      </c>
      <c r="P874" s="371">
        <v>43649</v>
      </c>
      <c r="Q874" s="372">
        <v>34.715533880000002</v>
      </c>
      <c r="R874" s="372">
        <v>41.812949423611109</v>
      </c>
      <c r="S874" s="367">
        <v>2</v>
      </c>
      <c r="T874" s="369">
        <v>-1.6790108578218832E-2</v>
      </c>
      <c r="U874" s="369">
        <v>-0.17674196748367452</v>
      </c>
      <c r="V874" s="369">
        <v>-1.834989136653542E-2</v>
      </c>
      <c r="W874" s="369">
        <v>-0.16345626966027985</v>
      </c>
      <c r="X874" s="369">
        <v>0.22681072780966205</v>
      </c>
      <c r="Y874" s="369">
        <v>1.5378679788236789</v>
      </c>
      <c r="Z874" s="369">
        <v>0.32176895273425976</v>
      </c>
      <c r="AA874" s="369">
        <v>1.7309472485337112</v>
      </c>
      <c r="AB874" s="369">
        <v>0.12011113205996612</v>
      </c>
      <c r="AC874" s="373">
        <v>-1.0874235099705765</v>
      </c>
      <c r="AD874" s="555">
        <v>0</v>
      </c>
      <c r="AE874" s="370" t="s">
        <v>1861</v>
      </c>
      <c r="AF874" s="370" t="s">
        <v>1795</v>
      </c>
      <c r="AG874" s="374" t="s">
        <v>1445</v>
      </c>
      <c r="AH874" s="374" t="s">
        <v>1802</v>
      </c>
      <c r="AI874" s="374">
        <v>20000</v>
      </c>
      <c r="AJ874" s="374">
        <v>5000</v>
      </c>
      <c r="AK874" s="374">
        <v>20000</v>
      </c>
      <c r="AL874" s="691">
        <v>1.75</v>
      </c>
      <c r="AM874" s="691">
        <v>20</v>
      </c>
      <c r="AN874" s="369" t="s">
        <v>1803</v>
      </c>
      <c r="AO874" s="367" t="s">
        <v>1324</v>
      </c>
      <c r="AP874" s="370" t="s">
        <v>1818</v>
      </c>
      <c r="AQ874" s="376" t="s">
        <v>668</v>
      </c>
      <c r="AR874" s="369">
        <v>4.6666666666666697E-3</v>
      </c>
      <c r="AS874" s="369">
        <v>4.6666666666666697E-3</v>
      </c>
      <c r="AT874" s="369" t="s">
        <v>1421</v>
      </c>
      <c r="AW874" s="198"/>
      <c r="AX874" s="198"/>
      <c r="AY874" s="184"/>
      <c r="AZ874" s="184"/>
      <c r="BA874" s="184"/>
      <c r="BB874" s="186"/>
      <c r="BC874" s="184"/>
      <c r="BD874" s="184"/>
      <c r="BE874" s="184"/>
      <c r="BF874" s="184"/>
      <c r="BG874" s="186"/>
      <c r="BH874" s="186"/>
      <c r="BI874" s="199"/>
      <c r="BJ874" s="199"/>
      <c r="BK874" s="199"/>
      <c r="BL874" s="218"/>
      <c r="BM874" s="186"/>
      <c r="BN874" s="186"/>
      <c r="BO874" s="186"/>
      <c r="BP874" s="186"/>
      <c r="BQ874" s="186"/>
      <c r="BR874" s="186"/>
      <c r="BS874" s="186"/>
      <c r="BT874" s="187"/>
      <c r="BU874" s="188"/>
      <c r="BV874" s="189"/>
      <c r="BW874" s="185"/>
      <c r="BX874"/>
      <c r="BZ874"/>
    </row>
    <row r="875" spans="2:78" ht="18.75">
      <c r="B875" s="363" t="s">
        <v>799</v>
      </c>
      <c r="C875" s="364">
        <v>33824820000157</v>
      </c>
      <c r="D875" s="365" t="s">
        <v>11</v>
      </c>
      <c r="E875" s="365" t="s">
        <v>661</v>
      </c>
      <c r="F875" s="365" t="s">
        <v>663</v>
      </c>
      <c r="G875" s="366" t="s">
        <v>1421</v>
      </c>
      <c r="H875" s="366" t="s">
        <v>34</v>
      </c>
      <c r="I875" s="366" t="s">
        <v>1421</v>
      </c>
      <c r="J875" s="366" t="s">
        <v>611</v>
      </c>
      <c r="K875" s="367" t="s">
        <v>48</v>
      </c>
      <c r="L875" s="368" t="s">
        <v>1421</v>
      </c>
      <c r="M875" s="368" t="s">
        <v>1418</v>
      </c>
      <c r="N875" s="367">
        <v>505323</v>
      </c>
      <c r="O875" s="367" t="s">
        <v>1321</v>
      </c>
      <c r="P875" s="371">
        <v>43693</v>
      </c>
      <c r="Q875" s="372">
        <v>2.6585890299999999</v>
      </c>
      <c r="R875" s="372">
        <v>4.5315889911111142</v>
      </c>
      <c r="S875" s="367">
        <v>5</v>
      </c>
      <c r="T875" s="369">
        <v>2.7296748280911221E-2</v>
      </c>
      <c r="U875" s="369">
        <v>0.28734066695277211</v>
      </c>
      <c r="V875" s="369">
        <v>3.9147783489215771E-2</v>
      </c>
      <c r="W875" s="369">
        <v>0.34871872136993842</v>
      </c>
      <c r="X875" s="369">
        <v>9.5845657228701642E-2</v>
      </c>
      <c r="Y875" s="369">
        <v>0.64987211400787814</v>
      </c>
      <c r="Z875" s="369">
        <v>0.1659724568305434</v>
      </c>
      <c r="AA875" s="369">
        <v>0.89284427550247181</v>
      </c>
      <c r="AB875" s="369">
        <v>2.3084721050227117E-2</v>
      </c>
      <c r="AC875" s="373">
        <v>-3.167202834998835</v>
      </c>
      <c r="AD875" s="555">
        <v>32841087000116</v>
      </c>
      <c r="AE875" s="370" t="s">
        <v>1854</v>
      </c>
      <c r="AF875" s="370" t="s">
        <v>1854</v>
      </c>
      <c r="AG875" s="374" t="s">
        <v>1447</v>
      </c>
      <c r="AH875" s="374" t="s">
        <v>1796</v>
      </c>
      <c r="AI875" s="374">
        <v>25000</v>
      </c>
      <c r="AJ875" s="374">
        <v>0</v>
      </c>
      <c r="AK875" s="374">
        <v>0</v>
      </c>
      <c r="AL875" s="691">
        <v>0.7</v>
      </c>
      <c r="AM875" s="691">
        <v>20</v>
      </c>
      <c r="AN875" s="369" t="s">
        <v>1803</v>
      </c>
      <c r="AO875" s="367" t="s">
        <v>1324</v>
      </c>
      <c r="AP875" s="370" t="s">
        <v>1804</v>
      </c>
      <c r="AQ875" s="376" t="s">
        <v>11</v>
      </c>
      <c r="AR875" s="369">
        <v>1.6665E-3</v>
      </c>
      <c r="AS875" s="369">
        <v>1.6665E-3</v>
      </c>
      <c r="AT875" s="369" t="s">
        <v>1421</v>
      </c>
      <c r="AW875"/>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c r="BX875"/>
      <c r="BZ875"/>
    </row>
    <row r="876" spans="2:78" ht="18.75">
      <c r="B876" s="363" t="s">
        <v>794</v>
      </c>
      <c r="C876" s="364">
        <v>33824951000134</v>
      </c>
      <c r="D876" s="365" t="s">
        <v>14</v>
      </c>
      <c r="E876" s="365" t="s">
        <v>607</v>
      </c>
      <c r="F876" s="365" t="s">
        <v>1421</v>
      </c>
      <c r="G876" s="366" t="s">
        <v>1421</v>
      </c>
      <c r="H876" s="366" t="s">
        <v>34</v>
      </c>
      <c r="I876" s="366" t="s">
        <v>34</v>
      </c>
      <c r="J876" s="366" t="s">
        <v>608</v>
      </c>
      <c r="K876" s="367" t="s">
        <v>48</v>
      </c>
      <c r="L876" s="368" t="s">
        <v>1421</v>
      </c>
      <c r="M876" s="368" t="s">
        <v>34</v>
      </c>
      <c r="N876" s="367">
        <v>505341</v>
      </c>
      <c r="O876" s="367" t="s">
        <v>1321</v>
      </c>
      <c r="P876" s="371">
        <v>43695</v>
      </c>
      <c r="Q876" s="372">
        <v>2.1286748700000002</v>
      </c>
      <c r="R876" s="372">
        <v>2.2444271569841265</v>
      </c>
      <c r="S876" s="367">
        <v>2</v>
      </c>
      <c r="T876" s="369">
        <v>2.5120149863153696E-3</v>
      </c>
      <c r="U876" s="369">
        <v>2.6442858839269837E-2</v>
      </c>
      <c r="V876" s="369">
        <v>-9.4909840884981556E-2</v>
      </c>
      <c r="W876" s="369">
        <v>-0.84543326362148752</v>
      </c>
      <c r="X876" s="369">
        <v>-4.8581558592442065E-3</v>
      </c>
      <c r="Y876" s="369">
        <v>-3.2940251125758394E-2</v>
      </c>
      <c r="Z876" s="369">
        <v>-3.2927695277084057E-2</v>
      </c>
      <c r="AA876" s="369">
        <v>-0.17713363286325717</v>
      </c>
      <c r="AB876" s="369">
        <v>0.17963385593790288</v>
      </c>
      <c r="AC876" s="373">
        <v>-1.1532994003159989</v>
      </c>
      <c r="AD876" s="555">
        <v>30530788000109</v>
      </c>
      <c r="AE876" s="370" t="s">
        <v>1854</v>
      </c>
      <c r="AF876" s="370" t="s">
        <v>1854</v>
      </c>
      <c r="AG876" s="374" t="s">
        <v>1447</v>
      </c>
      <c r="AH876" s="374" t="s">
        <v>1802</v>
      </c>
      <c r="AI876" s="374">
        <v>200</v>
      </c>
      <c r="AJ876" s="374">
        <v>200</v>
      </c>
      <c r="AK876" s="374">
        <v>200</v>
      </c>
      <c r="AL876" s="691">
        <v>1.5</v>
      </c>
      <c r="AM876" s="691">
        <v>20</v>
      </c>
      <c r="AN876" s="369" t="s">
        <v>666</v>
      </c>
      <c r="AO876" s="367" t="s">
        <v>1324</v>
      </c>
      <c r="AP876" s="370" t="s">
        <v>1799</v>
      </c>
      <c r="AQ876" s="376" t="s">
        <v>659</v>
      </c>
      <c r="AR876" s="369">
        <v>4.9994999999999996E-3</v>
      </c>
      <c r="AS876" s="369">
        <v>4.9994999999999996E-3</v>
      </c>
      <c r="AT876" s="369" t="s">
        <v>1421</v>
      </c>
      <c r="AW876"/>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c r="BX876"/>
      <c r="BZ876"/>
    </row>
    <row r="877" spans="2:78" ht="18.75">
      <c r="B877" s="363" t="s">
        <v>143</v>
      </c>
      <c r="C877" s="364">
        <v>33342285000106</v>
      </c>
      <c r="D877" s="365" t="s">
        <v>11</v>
      </c>
      <c r="E877" s="365" t="s">
        <v>620</v>
      </c>
      <c r="F877" s="365" t="s">
        <v>663</v>
      </c>
      <c r="G877" s="366" t="s">
        <v>738</v>
      </c>
      <c r="H877" s="366" t="s">
        <v>34</v>
      </c>
      <c r="I877" s="366" t="s">
        <v>1421</v>
      </c>
      <c r="J877" s="366" t="s">
        <v>608</v>
      </c>
      <c r="K877" s="367" t="s">
        <v>48</v>
      </c>
      <c r="L877" s="368" t="s">
        <v>1421</v>
      </c>
      <c r="M877" s="368" t="s">
        <v>34</v>
      </c>
      <c r="N877" s="367">
        <v>505501</v>
      </c>
      <c r="O877" s="367" t="s">
        <v>1321</v>
      </c>
      <c r="P877" s="371">
        <v>43705</v>
      </c>
      <c r="Q877" s="372">
        <v>19.165431460000001</v>
      </c>
      <c r="R877" s="372">
        <v>32.432619027738092</v>
      </c>
      <c r="S877" s="367">
        <v>0</v>
      </c>
      <c r="T877" s="369">
        <v>0.10845163335579722</v>
      </c>
      <c r="U877" s="369">
        <v>1.1416218642556939</v>
      </c>
      <c r="V877" s="369">
        <v>0.12718751401567197</v>
      </c>
      <c r="W877" s="369">
        <v>1.1329547501452872</v>
      </c>
      <c r="X877" s="369">
        <v>0.19480619556537437</v>
      </c>
      <c r="Y877" s="369">
        <v>1.3208643750213755</v>
      </c>
      <c r="Z877" s="369">
        <v>0.20074537445112406</v>
      </c>
      <c r="AA877" s="369">
        <v>1.0799042313103986</v>
      </c>
      <c r="AB877" s="369">
        <v>2.4325247289644931E-3</v>
      </c>
      <c r="AC877" s="373">
        <v>6.1359033243511396</v>
      </c>
      <c r="AD877" s="555">
        <v>0</v>
      </c>
      <c r="AE877" s="370" t="s">
        <v>2063</v>
      </c>
      <c r="AF877" s="370" t="s">
        <v>1795</v>
      </c>
      <c r="AG877" s="374" t="s">
        <v>1445</v>
      </c>
      <c r="AH877" s="374" t="s">
        <v>1802</v>
      </c>
      <c r="AI877" s="374">
        <v>1000</v>
      </c>
      <c r="AJ877" s="374">
        <v>1000</v>
      </c>
      <c r="AK877" s="374">
        <v>1000</v>
      </c>
      <c r="AL877" s="691">
        <v>0.35</v>
      </c>
      <c r="AM877" s="691">
        <v>0</v>
      </c>
      <c r="AN877" s="369" t="s">
        <v>1798</v>
      </c>
      <c r="AO877" s="367" t="s">
        <v>1324</v>
      </c>
      <c r="AP877" s="370" t="s">
        <v>1804</v>
      </c>
      <c r="AQ877" s="376" t="s">
        <v>662</v>
      </c>
      <c r="AR877" s="369">
        <v>9.33333333333333E-4</v>
      </c>
      <c r="AS877" s="369">
        <v>9.33333333333333E-4</v>
      </c>
      <c r="AT877" s="369" t="s">
        <v>1421</v>
      </c>
      <c r="AW877"/>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c r="BX877"/>
      <c r="BZ877"/>
    </row>
    <row r="878" spans="2:78" ht="18.75">
      <c r="B878" s="363" t="s">
        <v>171</v>
      </c>
      <c r="C878" s="364">
        <v>34286544000183</v>
      </c>
      <c r="D878" s="365" t="s">
        <v>14</v>
      </c>
      <c r="E878" s="365" t="s">
        <v>614</v>
      </c>
      <c r="F878" s="365" t="s">
        <v>1421</v>
      </c>
      <c r="G878" s="366" t="s">
        <v>1421</v>
      </c>
      <c r="H878" s="366" t="s">
        <v>1338</v>
      </c>
      <c r="I878" s="366" t="s">
        <v>34</v>
      </c>
      <c r="J878" s="366" t="s">
        <v>608</v>
      </c>
      <c r="K878" s="367" t="s">
        <v>48</v>
      </c>
      <c r="L878" s="368" t="s">
        <v>1421</v>
      </c>
      <c r="M878" s="368" t="s">
        <v>34</v>
      </c>
      <c r="N878" s="367">
        <v>505668</v>
      </c>
      <c r="O878" s="367" t="s">
        <v>1321</v>
      </c>
      <c r="P878" s="371">
        <v>43705</v>
      </c>
      <c r="Q878" s="372">
        <v>46.556955369999997</v>
      </c>
      <c r="R878" s="372">
        <v>57.320197456428581</v>
      </c>
      <c r="S878" s="367">
        <v>2</v>
      </c>
      <c r="T878" s="369">
        <v>0.17272345990698756</v>
      </c>
      <c r="U878" s="369">
        <v>1.8181826515494186</v>
      </c>
      <c r="V878" s="369">
        <v>7.4075568012971438E-2</v>
      </c>
      <c r="W878" s="369">
        <v>0.65984674124273857</v>
      </c>
      <c r="X878" s="369">
        <v>0.2044779506953831</v>
      </c>
      <c r="Y878" s="369">
        <v>1.3864427656782148</v>
      </c>
      <c r="Z878" s="369">
        <v>0.32289105443061228</v>
      </c>
      <c r="AA878" s="369">
        <v>1.736983563807051</v>
      </c>
      <c r="AB878" s="369">
        <v>0.20220683210418749</v>
      </c>
      <c r="AC878" s="373">
        <v>-0.18884727600106713</v>
      </c>
      <c r="AD878" s="555">
        <v>34286521000179</v>
      </c>
      <c r="AE878" s="370" t="s">
        <v>1834</v>
      </c>
      <c r="AF878" s="370" t="s">
        <v>1795</v>
      </c>
      <c r="AG878" s="374" t="s">
        <v>1445</v>
      </c>
      <c r="AH878" s="374" t="s">
        <v>1802</v>
      </c>
      <c r="AI878" s="374">
        <v>1000</v>
      </c>
      <c r="AJ878" s="374">
        <v>1</v>
      </c>
      <c r="AK878" s="374">
        <v>1000</v>
      </c>
      <c r="AL878" s="691">
        <v>2.5</v>
      </c>
      <c r="AM878" s="691">
        <v>20</v>
      </c>
      <c r="AN878" s="369" t="s">
        <v>1798</v>
      </c>
      <c r="AO878" s="367" t="s">
        <v>1324</v>
      </c>
      <c r="AP878" s="370" t="s">
        <v>1818</v>
      </c>
      <c r="AQ878" s="376" t="s">
        <v>674</v>
      </c>
      <c r="AR878" s="369">
        <v>6.4000000000000003E-3</v>
      </c>
      <c r="AS878" s="369">
        <v>6.4000000000000003E-3</v>
      </c>
      <c r="AT878" s="369" t="s">
        <v>1421</v>
      </c>
      <c r="AW878"/>
      <c r="AX878" s="198"/>
      <c r="AY878" s="184"/>
      <c r="AZ878" s="184"/>
      <c r="BA878" s="184"/>
      <c r="BB878" s="186"/>
      <c r="BC878" s="184"/>
      <c r="BD878" s="184"/>
      <c r="BE878" s="184"/>
      <c r="BF878" s="184"/>
      <c r="BG878" s="186"/>
      <c r="BH878" s="186"/>
      <c r="BI878" s="199"/>
      <c r="BJ878" s="199"/>
      <c r="BK878" s="199"/>
      <c r="BL878" s="186"/>
      <c r="BM878" s="186"/>
      <c r="BN878" s="186"/>
      <c r="BO878" s="186"/>
      <c r="BP878" s="186"/>
      <c r="BQ878" s="186"/>
      <c r="BR878" s="186"/>
      <c r="BS878" s="186"/>
      <c r="BT878" s="187"/>
      <c r="BU878" s="188"/>
      <c r="BV878" s="189"/>
      <c r="BW878" s="185"/>
      <c r="BX878"/>
      <c r="BZ878"/>
    </row>
    <row r="879" spans="2:78" ht="18.75">
      <c r="B879" s="363" t="s">
        <v>282</v>
      </c>
      <c r="C879" s="364">
        <v>32973321000169</v>
      </c>
      <c r="D879" s="365" t="s">
        <v>13</v>
      </c>
      <c r="E879" s="365" t="s">
        <v>615</v>
      </c>
      <c r="F879" s="365" t="s">
        <v>619</v>
      </c>
      <c r="G879" s="366" t="s">
        <v>34</v>
      </c>
      <c r="H879" s="366" t="s">
        <v>865</v>
      </c>
      <c r="I879" s="366" t="s">
        <v>34</v>
      </c>
      <c r="J879" s="366" t="s">
        <v>1421</v>
      </c>
      <c r="K879" s="367" t="s">
        <v>48</v>
      </c>
      <c r="L879" s="368" t="s">
        <v>1421</v>
      </c>
      <c r="M879" s="368" t="s">
        <v>34</v>
      </c>
      <c r="N879" s="367">
        <v>505961</v>
      </c>
      <c r="O879" s="367" t="s">
        <v>1321</v>
      </c>
      <c r="P879" s="371">
        <v>43705</v>
      </c>
      <c r="Q879" s="372">
        <v>11.049885829999999</v>
      </c>
      <c r="R879" s="372">
        <v>12.081375742896826</v>
      </c>
      <c r="S879" s="367">
        <v>1</v>
      </c>
      <c r="T879" s="369">
        <v>8.6268514996262757E-2</v>
      </c>
      <c r="U879" s="369">
        <v>0.9081100935889157</v>
      </c>
      <c r="V879" s="369">
        <v>9.3838582015828509E-2</v>
      </c>
      <c r="W879" s="369">
        <v>0.83589075597963947</v>
      </c>
      <c r="X879" s="369">
        <v>9.912979005091227E-2</v>
      </c>
      <c r="Y879" s="369">
        <v>0.67213985572475121</v>
      </c>
      <c r="Z879" s="369">
        <v>3.2562725803065407E-2</v>
      </c>
      <c r="AA879" s="369">
        <v>0.17517028959634753</v>
      </c>
      <c r="AB879" s="369">
        <v>6.1005807447581516E-2</v>
      </c>
      <c r="AC879" s="373">
        <v>-0.30199084643955859</v>
      </c>
      <c r="AD879" s="555">
        <v>32905708000188</v>
      </c>
      <c r="AE879" s="370" t="s">
        <v>2064</v>
      </c>
      <c r="AF879" s="370" t="s">
        <v>1839</v>
      </c>
      <c r="AG879" s="374" t="s">
        <v>59</v>
      </c>
      <c r="AH879" s="374" t="s">
        <v>1802</v>
      </c>
      <c r="AI879" s="374">
        <v>5000</v>
      </c>
      <c r="AJ879" s="374">
        <v>1000</v>
      </c>
      <c r="AK879" s="374">
        <v>5000</v>
      </c>
      <c r="AL879" s="691">
        <v>0</v>
      </c>
      <c r="AM879" s="691">
        <v>0</v>
      </c>
      <c r="AN879" s="369" t="s">
        <v>1803</v>
      </c>
      <c r="AO879" s="367" t="s">
        <v>1324</v>
      </c>
      <c r="AP879" s="370" t="s">
        <v>1818</v>
      </c>
      <c r="AQ879" s="376" t="s">
        <v>664</v>
      </c>
      <c r="AR879" s="369">
        <v>3.7599999999999999E-3</v>
      </c>
      <c r="AS879" s="369">
        <v>3.7599999999999999E-3</v>
      </c>
      <c r="AT879" s="369" t="s">
        <v>1421</v>
      </c>
      <c r="AW879" s="198"/>
      <c r="AX879" s="198"/>
      <c r="AY879" s="184"/>
      <c r="AZ879" s="184"/>
      <c r="BA879" s="184"/>
      <c r="BB879" s="186"/>
      <c r="BC879" s="184"/>
      <c r="BD879" s="184"/>
      <c r="BE879" s="184"/>
      <c r="BF879" s="184"/>
      <c r="BG879" s="186"/>
      <c r="BH879" s="186"/>
      <c r="BI879" s="199"/>
      <c r="BJ879" s="199"/>
      <c r="BK879" s="199"/>
      <c r="BL879" s="218"/>
      <c r="BM879" s="186"/>
      <c r="BN879" s="186"/>
      <c r="BO879" s="186"/>
      <c r="BP879" s="186"/>
      <c r="BQ879" s="186"/>
      <c r="BR879" s="186"/>
      <c r="BS879" s="186"/>
      <c r="BT879" s="187"/>
      <c r="BU879" s="188"/>
      <c r="BV879" s="189"/>
      <c r="BW879" s="185"/>
      <c r="BX879"/>
      <c r="BZ879"/>
    </row>
    <row r="880" spans="2:78" ht="18.75">
      <c r="B880" s="363" t="s">
        <v>104</v>
      </c>
      <c r="C880" s="364">
        <v>32065814000109</v>
      </c>
      <c r="D880" s="365" t="s">
        <v>14</v>
      </c>
      <c r="E880" s="365" t="s">
        <v>607</v>
      </c>
      <c r="F880" s="365" t="s">
        <v>1421</v>
      </c>
      <c r="G880" s="366" t="s">
        <v>1421</v>
      </c>
      <c r="H880" s="366" t="s">
        <v>34</v>
      </c>
      <c r="I880" s="366" t="s">
        <v>34</v>
      </c>
      <c r="J880" s="366" t="s">
        <v>608</v>
      </c>
      <c r="K880" s="367" t="s">
        <v>1421</v>
      </c>
      <c r="L880" s="368" t="s">
        <v>1421</v>
      </c>
      <c r="M880" s="368" t="s">
        <v>34</v>
      </c>
      <c r="N880" s="367">
        <v>506060</v>
      </c>
      <c r="O880" s="367" t="s">
        <v>1321</v>
      </c>
      <c r="P880" s="371">
        <v>43397</v>
      </c>
      <c r="Q880" s="372">
        <v>85.796574210000003</v>
      </c>
      <c r="R880" s="372">
        <v>59.582090862539694</v>
      </c>
      <c r="S880" s="367">
        <v>2</v>
      </c>
      <c r="T880" s="369">
        <v>5.4202199046262223E-2</v>
      </c>
      <c r="U880" s="369">
        <v>0.57056231987717132</v>
      </c>
      <c r="V880" s="369">
        <v>-3.0369560708767174E-2</v>
      </c>
      <c r="W880" s="369">
        <v>-0.27052449551442442</v>
      </c>
      <c r="X880" s="369">
        <v>0.33349624722040172</v>
      </c>
      <c r="Y880" s="369">
        <v>2.2612387192219612</v>
      </c>
      <c r="Z880" s="369">
        <v>0.62678155799597346</v>
      </c>
      <c r="AA880" s="369">
        <v>3.3717541858080189</v>
      </c>
      <c r="AB880" s="369">
        <v>0.16709465806531149</v>
      </c>
      <c r="AC880" s="373">
        <v>-0.85359603834653963</v>
      </c>
      <c r="AD880" s="555">
        <v>0</v>
      </c>
      <c r="AE880" s="370" t="s">
        <v>2065</v>
      </c>
      <c r="AF880" s="370" t="s">
        <v>1816</v>
      </c>
      <c r="AG880" s="374" t="s">
        <v>1444</v>
      </c>
      <c r="AH880" s="374" t="s">
        <v>1802</v>
      </c>
      <c r="AI880" s="374">
        <v>1000</v>
      </c>
      <c r="AJ880" s="374">
        <v>1000</v>
      </c>
      <c r="AK880" s="374">
        <v>1000</v>
      </c>
      <c r="AL880" s="691">
        <v>2</v>
      </c>
      <c r="AM880" s="691">
        <v>20</v>
      </c>
      <c r="AN880" s="369" t="s">
        <v>1817</v>
      </c>
      <c r="AO880" s="367" t="s">
        <v>1324</v>
      </c>
      <c r="AP880" s="370" t="s">
        <v>1799</v>
      </c>
      <c r="AQ880" s="376" t="s">
        <v>716</v>
      </c>
      <c r="AR880" s="369">
        <v>6.6666666666666697E-3</v>
      </c>
      <c r="AS880" s="369">
        <v>6.6666666666666697E-3</v>
      </c>
      <c r="AT880" s="369" t="s">
        <v>1421</v>
      </c>
      <c r="AW880"/>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c r="BX880"/>
      <c r="BZ880"/>
    </row>
    <row r="881" spans="2:78" ht="18.75">
      <c r="B881" s="363" t="s">
        <v>1546</v>
      </c>
      <c r="C881" s="364">
        <v>33165157000126</v>
      </c>
      <c r="D881" s="365" t="s">
        <v>11</v>
      </c>
      <c r="E881" s="365" t="s">
        <v>620</v>
      </c>
      <c r="F881" s="365" t="s">
        <v>663</v>
      </c>
      <c r="G881" s="366" t="s">
        <v>738</v>
      </c>
      <c r="H881" s="366" t="s">
        <v>34</v>
      </c>
      <c r="I881" s="366" t="s">
        <v>1421</v>
      </c>
      <c r="J881" s="366" t="s">
        <v>608</v>
      </c>
      <c r="K881" s="367" t="s">
        <v>48</v>
      </c>
      <c r="L881" s="368" t="s">
        <v>1421</v>
      </c>
      <c r="M881" s="368" t="s">
        <v>1421</v>
      </c>
      <c r="N881" s="367">
        <v>506893</v>
      </c>
      <c r="O881" s="367" t="s">
        <v>1321</v>
      </c>
      <c r="P881" s="371">
        <v>43713</v>
      </c>
      <c r="Q881" s="372">
        <v>2335.39830394</v>
      </c>
      <c r="R881" s="372">
        <v>1320.5593834371427</v>
      </c>
      <c r="S881" s="367">
        <v>1</v>
      </c>
      <c r="T881" s="369">
        <v>0.11216311301031312</v>
      </c>
      <c r="U881" s="369">
        <v>1.1806909514720649</v>
      </c>
      <c r="V881" s="369">
        <v>0.13082713522538292</v>
      </c>
      <c r="W881" s="369">
        <v>1.1653755909030006</v>
      </c>
      <c r="X881" s="369">
        <v>0.20268354202037631</v>
      </c>
      <c r="Y881" s="369">
        <v>1.3742759529843629</v>
      </c>
      <c r="Z881" s="369">
        <v>0.20414604268729608</v>
      </c>
      <c r="AA881" s="369">
        <v>1.0981980327370369</v>
      </c>
      <c r="AB881" s="369">
        <v>4.9297163527712226E-3</v>
      </c>
      <c r="AC881" s="373">
        <v>3.7660093303936422</v>
      </c>
      <c r="AD881" s="555">
        <v>21336440000194</v>
      </c>
      <c r="AE881" s="370" t="s">
        <v>1819</v>
      </c>
      <c r="AF881" s="370" t="s">
        <v>1816</v>
      </c>
      <c r="AG881" s="374" t="s">
        <v>1444</v>
      </c>
      <c r="AH881" s="374" t="s">
        <v>1877</v>
      </c>
      <c r="AI881" s="374">
        <v>0</v>
      </c>
      <c r="AJ881" s="374">
        <v>0</v>
      </c>
      <c r="AK881" s="374">
        <v>0</v>
      </c>
      <c r="AL881" s="691">
        <v>1</v>
      </c>
      <c r="AM881" s="691">
        <v>0</v>
      </c>
      <c r="AN881" s="369" t="s">
        <v>1798</v>
      </c>
      <c r="AO881" s="367" t="s">
        <v>1321</v>
      </c>
      <c r="AP881" s="370" t="s">
        <v>1818</v>
      </c>
      <c r="AQ881" s="376" t="s">
        <v>1798</v>
      </c>
      <c r="AR881" s="369">
        <v>0</v>
      </c>
      <c r="AS881" s="369">
        <v>0</v>
      </c>
      <c r="AT881" s="369" t="s">
        <v>1421</v>
      </c>
      <c r="AW881"/>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c r="BX881"/>
      <c r="BZ881"/>
    </row>
    <row r="882" spans="2:78" ht="18.75">
      <c r="B882" s="363" t="s">
        <v>1051</v>
      </c>
      <c r="C882" s="364"/>
      <c r="D882" s="365" t="s">
        <v>14</v>
      </c>
      <c r="E882" s="365" t="s">
        <v>614</v>
      </c>
      <c r="F882" s="365" t="s">
        <v>1421</v>
      </c>
      <c r="G882" s="366" t="s">
        <v>1421</v>
      </c>
      <c r="H882" s="366" t="s">
        <v>1338</v>
      </c>
      <c r="I882" s="366" t="s">
        <v>34</v>
      </c>
      <c r="J882" s="366" t="s">
        <v>608</v>
      </c>
      <c r="L882" s="368" t="s">
        <v>1421</v>
      </c>
      <c r="M882" s="368" t="s">
        <v>34</v>
      </c>
      <c r="N882" s="367">
        <v>507075</v>
      </c>
      <c r="O882" s="367" t="s">
        <v>1321</v>
      </c>
      <c r="P882" s="371"/>
      <c r="S882" s="367"/>
      <c r="U882" s="369"/>
      <c r="W882" s="369"/>
      <c r="Y882" s="369"/>
      <c r="AA882" s="369"/>
      <c r="AD882" s="555">
        <v>34337443000194</v>
      </c>
      <c r="AE882" s="370"/>
      <c r="AF882" s="370"/>
      <c r="AG882" s="374" t="s">
        <v>1444</v>
      </c>
      <c r="AH882" s="374"/>
      <c r="AI882" s="374">
        <v>10000</v>
      </c>
      <c r="AJ882" s="374">
        <v>5000</v>
      </c>
      <c r="AK882" s="374">
        <v>5000</v>
      </c>
      <c r="AN882" s="369"/>
      <c r="AO882" s="367" t="s">
        <v>1324</v>
      </c>
      <c r="AP882" s="370"/>
      <c r="AR882" s="369">
        <v>3.7399999999999998E-3</v>
      </c>
      <c r="AS882" s="369">
        <v>3.7399999999999998E-3</v>
      </c>
      <c r="AT882" s="369" t="s">
        <v>1421</v>
      </c>
      <c r="AW88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c r="BX882"/>
      <c r="BZ882"/>
    </row>
    <row r="883" spans="2:78" ht="18.75">
      <c r="B883" s="363" t="s">
        <v>1517</v>
      </c>
      <c r="C883" s="364">
        <v>34581178000195</v>
      </c>
      <c r="D883" s="365" t="s">
        <v>14</v>
      </c>
      <c r="E883" s="365" t="s">
        <v>607</v>
      </c>
      <c r="F883" s="365" t="s">
        <v>1317</v>
      </c>
      <c r="G883" s="366" t="s">
        <v>1421</v>
      </c>
      <c r="H883" s="366" t="s">
        <v>34</v>
      </c>
      <c r="I883" s="366" t="s">
        <v>34</v>
      </c>
      <c r="J883" s="366" t="s">
        <v>608</v>
      </c>
      <c r="K883" s="367" t="s">
        <v>48</v>
      </c>
      <c r="L883" s="368" t="s">
        <v>1421</v>
      </c>
      <c r="M883" s="368" t="s">
        <v>1421</v>
      </c>
      <c r="N883" s="367">
        <v>507083</v>
      </c>
      <c r="O883" s="367" t="s">
        <v>1321</v>
      </c>
      <c r="P883" s="371">
        <v>43727</v>
      </c>
      <c r="Q883" s="372">
        <v>482.16148705000001</v>
      </c>
      <c r="R883" s="372">
        <v>544.20166092293653</v>
      </c>
      <c r="S883" s="367">
        <v>2</v>
      </c>
      <c r="T883" s="369">
        <v>-4.4558296645326845E-2</v>
      </c>
      <c r="U883" s="369">
        <v>-0.46904527032258947</v>
      </c>
      <c r="V883" s="369">
        <v>-0.20894875753233633</v>
      </c>
      <c r="W883" s="369">
        <v>-1.8612635777600515</v>
      </c>
      <c r="X883" s="369">
        <v>-0.23022939366073203</v>
      </c>
      <c r="Y883" s="369">
        <v>-1.5610479085978584</v>
      </c>
      <c r="Z883" s="369">
        <v>0.13998362903938921</v>
      </c>
      <c r="AA883" s="369">
        <v>0.75303808980478915</v>
      </c>
      <c r="AB883" s="369">
        <v>0.26350046739402316</v>
      </c>
      <c r="AC883" s="373">
        <v>-1.2190131507306561</v>
      </c>
      <c r="AD883" s="555">
        <v>34172637000187</v>
      </c>
      <c r="AE883" s="370" t="s">
        <v>2066</v>
      </c>
      <c r="AF883" s="370" t="s">
        <v>1816</v>
      </c>
      <c r="AG883" s="374" t="s">
        <v>1444</v>
      </c>
      <c r="AH883" s="374" t="s">
        <v>1796</v>
      </c>
      <c r="AI883" s="374">
        <v>200000</v>
      </c>
      <c r="AJ883" s="374">
        <v>10000</v>
      </c>
      <c r="AK883" s="374">
        <v>50000</v>
      </c>
      <c r="AL883" s="691">
        <v>1.85</v>
      </c>
      <c r="AM883" s="691">
        <v>20</v>
      </c>
      <c r="AN883" s="369" t="s">
        <v>1798</v>
      </c>
      <c r="AO883" s="367" t="s">
        <v>1324</v>
      </c>
      <c r="AP883" s="370" t="s">
        <v>1799</v>
      </c>
      <c r="AQ883" s="376" t="s">
        <v>1798</v>
      </c>
      <c r="AR883" s="369">
        <v>0</v>
      </c>
      <c r="AS883" s="369">
        <v>0</v>
      </c>
      <c r="AT883" s="369" t="s">
        <v>1421</v>
      </c>
      <c r="AW883"/>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c r="BX883"/>
      <c r="BZ883"/>
    </row>
    <row r="884" spans="2:78" ht="18.75">
      <c r="B884" s="363" t="s">
        <v>46</v>
      </c>
      <c r="C884" s="364">
        <v>34581406000127</v>
      </c>
      <c r="D884" s="365" t="s">
        <v>14</v>
      </c>
      <c r="E884" s="365" t="s">
        <v>607</v>
      </c>
      <c r="F884" s="365" t="s">
        <v>1317</v>
      </c>
      <c r="G884" s="366" t="s">
        <v>1421</v>
      </c>
      <c r="H884" s="366" t="s">
        <v>34</v>
      </c>
      <c r="I884" s="366" t="s">
        <v>34</v>
      </c>
      <c r="J884" s="366" t="s">
        <v>608</v>
      </c>
      <c r="K884" s="367" t="s">
        <v>48</v>
      </c>
      <c r="L884" s="368" t="s">
        <v>1339</v>
      </c>
      <c r="M884" s="368" t="s">
        <v>1418</v>
      </c>
      <c r="N884" s="367">
        <v>507113</v>
      </c>
      <c r="O884" s="367" t="s">
        <v>1321</v>
      </c>
      <c r="P884" s="371">
        <v>43727</v>
      </c>
      <c r="Q884" s="372">
        <v>331.79217754000001</v>
      </c>
      <c r="R884" s="372">
        <v>359.42241026432544</v>
      </c>
      <c r="S884" s="367">
        <v>2</v>
      </c>
      <c r="T884" s="369">
        <v>-4.5955118741721201E-2</v>
      </c>
      <c r="U884" s="369">
        <v>-0.48374899212351186</v>
      </c>
      <c r="V884" s="369">
        <v>-0.20673733698325492</v>
      </c>
      <c r="W884" s="369">
        <v>-1.8415647933703985</v>
      </c>
      <c r="X884" s="369">
        <v>-0.23071238656248483</v>
      </c>
      <c r="Y884" s="369">
        <v>-1.5643227947762057</v>
      </c>
      <c r="Z884" s="369">
        <v>0.14606369739128078</v>
      </c>
      <c r="AA884" s="369">
        <v>0.78574565060322121</v>
      </c>
      <c r="AB884" s="369">
        <v>0.25962563393926358</v>
      </c>
      <c r="AC884" s="373">
        <v>-1.2286888223931443</v>
      </c>
      <c r="AD884" s="555">
        <v>34270949000123</v>
      </c>
      <c r="AE884" s="370" t="s">
        <v>1872</v>
      </c>
      <c r="AF884" s="370" t="s">
        <v>1816</v>
      </c>
      <c r="AG884" s="374" t="s">
        <v>1444</v>
      </c>
      <c r="AH884" s="374" t="s">
        <v>1796</v>
      </c>
      <c r="AI884" s="374">
        <v>10000</v>
      </c>
      <c r="AJ884" s="374">
        <v>10000</v>
      </c>
      <c r="AK884" s="374">
        <v>10000</v>
      </c>
      <c r="AL884" s="691">
        <v>0</v>
      </c>
      <c r="AM884" s="691">
        <v>0</v>
      </c>
      <c r="AN884" s="369" t="s">
        <v>1798</v>
      </c>
      <c r="AO884" s="367" t="s">
        <v>1324</v>
      </c>
      <c r="AP884" s="370" t="s">
        <v>1799</v>
      </c>
      <c r="AQ884" s="376" t="s">
        <v>659</v>
      </c>
      <c r="AR884" s="369">
        <v>2.28395061728395E-3</v>
      </c>
      <c r="AS884" s="369">
        <v>2.28395061728395E-3</v>
      </c>
      <c r="AT884" s="369" t="s">
        <v>1421</v>
      </c>
      <c r="AW884"/>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c r="BX884"/>
      <c r="BZ884"/>
    </row>
    <row r="885" spans="2:78" ht="18.75">
      <c r="B885" s="363" t="s">
        <v>534</v>
      </c>
      <c r="C885" s="364">
        <v>32743384000129</v>
      </c>
      <c r="D885" s="365" t="s">
        <v>13</v>
      </c>
      <c r="E885" s="365" t="s">
        <v>615</v>
      </c>
      <c r="F885" s="365" t="s">
        <v>619</v>
      </c>
      <c r="G885" s="366" t="s">
        <v>34</v>
      </c>
      <c r="H885" s="366" t="s">
        <v>865</v>
      </c>
      <c r="I885" s="366" t="s">
        <v>34</v>
      </c>
      <c r="J885" s="366" t="s">
        <v>1421</v>
      </c>
      <c r="K885" s="367" t="s">
        <v>48</v>
      </c>
      <c r="L885" s="368" t="s">
        <v>1421</v>
      </c>
      <c r="M885" s="368" t="s">
        <v>1418</v>
      </c>
      <c r="N885" s="367">
        <v>507865</v>
      </c>
      <c r="O885" s="367" t="s">
        <v>1321</v>
      </c>
      <c r="P885" s="371">
        <v>43740</v>
      </c>
      <c r="Q885" s="372">
        <v>40.396190599999997</v>
      </c>
      <c r="R885" s="372">
        <v>51.64942696543654</v>
      </c>
      <c r="S885" s="367">
        <v>1</v>
      </c>
      <c r="T885" s="369">
        <v>4.6930187274875523E-2</v>
      </c>
      <c r="U885" s="369">
        <v>0.4940131026966072</v>
      </c>
      <c r="V885" s="369">
        <v>4.1225998070005598E-2</v>
      </c>
      <c r="W885" s="369">
        <v>0.36723094011522273</v>
      </c>
      <c r="X885" s="369">
        <v>7.1981230433671994E-2</v>
      </c>
      <c r="Y885" s="369">
        <v>0.48806169985561393</v>
      </c>
      <c r="Z885" s="369">
        <v>0.13603629043149934</v>
      </c>
      <c r="AA885" s="369">
        <v>0.73180349011983836</v>
      </c>
      <c r="AB885" s="369">
        <v>5.5859476434942171E-2</v>
      </c>
      <c r="AC885" s="373">
        <v>-1.2716871676622317</v>
      </c>
      <c r="AD885" s="555">
        <v>0</v>
      </c>
      <c r="AE885" s="370" t="s">
        <v>1805</v>
      </c>
      <c r="AF885" s="370" t="s">
        <v>1806</v>
      </c>
      <c r="AG885" s="374" t="s">
        <v>719</v>
      </c>
      <c r="AH885" s="374" t="s">
        <v>1796</v>
      </c>
      <c r="AI885" s="374">
        <v>500</v>
      </c>
      <c r="AJ885" s="374">
        <v>500</v>
      </c>
      <c r="AK885" s="374">
        <v>500</v>
      </c>
      <c r="AL885" s="691">
        <v>1</v>
      </c>
      <c r="AM885" s="691">
        <v>0</v>
      </c>
      <c r="AN885" s="369" t="s">
        <v>1807</v>
      </c>
      <c r="AO885" s="367" t="s">
        <v>1324</v>
      </c>
      <c r="AP885" s="370" t="s">
        <v>1818</v>
      </c>
      <c r="AQ885" s="376" t="s">
        <v>668</v>
      </c>
      <c r="AR885" s="369">
        <v>2.66666666666667E-3</v>
      </c>
      <c r="AS885" s="369">
        <v>2.66666666666667E-3</v>
      </c>
      <c r="AT885" s="369" t="s">
        <v>1421</v>
      </c>
      <c r="AW885"/>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c r="BX885"/>
      <c r="BZ885"/>
    </row>
    <row r="886" spans="2:78" ht="18.75">
      <c r="B886" s="363" t="s">
        <v>133</v>
      </c>
      <c r="C886" s="364">
        <v>34425904000180</v>
      </c>
      <c r="D886" s="365" t="s">
        <v>13</v>
      </c>
      <c r="E886" s="365" t="s">
        <v>615</v>
      </c>
      <c r="F886" s="365" t="s">
        <v>619</v>
      </c>
      <c r="G886" s="366" t="s">
        <v>34</v>
      </c>
      <c r="H886" s="366" t="s">
        <v>865</v>
      </c>
      <c r="I886" s="366" t="s">
        <v>34</v>
      </c>
      <c r="J886" s="366" t="s">
        <v>1421</v>
      </c>
      <c r="K886" s="367" t="s">
        <v>48</v>
      </c>
      <c r="L886" s="368" t="s">
        <v>1421</v>
      </c>
      <c r="M886" s="368" t="s">
        <v>34</v>
      </c>
      <c r="N886" s="367">
        <v>508039</v>
      </c>
      <c r="O886" s="367" t="s">
        <v>1321</v>
      </c>
      <c r="P886" s="371">
        <v>43698</v>
      </c>
      <c r="Q886" s="372">
        <v>51.749404140000003</v>
      </c>
      <c r="R886" s="372">
        <v>72.717731930079339</v>
      </c>
      <c r="S886" s="367">
        <v>1</v>
      </c>
      <c r="T886" s="369">
        <v>2.7503611148747886E-2</v>
      </c>
      <c r="U886" s="369">
        <v>0.28951821989058918</v>
      </c>
      <c r="V886" s="369">
        <v>-6.0895871121408041E-3</v>
      </c>
      <c r="W886" s="369">
        <v>-5.4244527841571986E-2</v>
      </c>
      <c r="X886" s="369">
        <v>0.18958240253721681</v>
      </c>
      <c r="Y886" s="369">
        <v>1.2854449567972623</v>
      </c>
      <c r="Z886" s="369">
        <v>0.35335199995959088</v>
      </c>
      <c r="AA886" s="369">
        <v>1.9008473841137479</v>
      </c>
      <c r="AB886" s="369">
        <v>6.0553893341016275E-2</v>
      </c>
      <c r="AC886" s="373">
        <v>-1.9544798530176044</v>
      </c>
      <c r="AD886" s="555">
        <v>0</v>
      </c>
      <c r="AE886" s="370" t="s">
        <v>2067</v>
      </c>
      <c r="AF886" s="370" t="s">
        <v>1816</v>
      </c>
      <c r="AG886" s="374" t="s">
        <v>1444</v>
      </c>
      <c r="AH886" s="374" t="s">
        <v>1802</v>
      </c>
      <c r="AI886" s="374">
        <v>1000</v>
      </c>
      <c r="AJ886" s="374">
        <v>1000</v>
      </c>
      <c r="AK886" s="374">
        <v>1000</v>
      </c>
      <c r="AL886" s="691">
        <v>2</v>
      </c>
      <c r="AM886" s="691">
        <v>25</v>
      </c>
      <c r="AN886" s="369" t="s">
        <v>1817</v>
      </c>
      <c r="AO886" s="367" t="s">
        <v>1324</v>
      </c>
      <c r="AP886" s="370" t="s">
        <v>1818</v>
      </c>
      <c r="AQ886" s="376" t="s">
        <v>668</v>
      </c>
      <c r="AR886" s="369">
        <v>4.6666666666666697E-3</v>
      </c>
      <c r="AS886" s="369">
        <v>4.6666666666666697E-3</v>
      </c>
      <c r="AT886" s="369" t="s">
        <v>1421</v>
      </c>
      <c r="AW886"/>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c r="BX886"/>
      <c r="BZ886"/>
    </row>
    <row r="887" spans="2:78" ht="18.75">
      <c r="B887" s="363" t="s">
        <v>1678</v>
      </c>
      <c r="C887" s="364">
        <v>34200609000126</v>
      </c>
      <c r="D887" s="365" t="s">
        <v>14</v>
      </c>
      <c r="E887" s="365" t="s">
        <v>1421</v>
      </c>
      <c r="F887" s="365" t="s">
        <v>1421</v>
      </c>
      <c r="G887" s="366" t="s">
        <v>1421</v>
      </c>
      <c r="H887" s="366" t="s">
        <v>34</v>
      </c>
      <c r="I887" s="366" t="s">
        <v>1421</v>
      </c>
      <c r="J887" s="366" t="s">
        <v>1421</v>
      </c>
      <c r="K887" s="367" t="s">
        <v>48</v>
      </c>
      <c r="L887" s="368" t="s">
        <v>1421</v>
      </c>
      <c r="M887" s="368" t="s">
        <v>1421</v>
      </c>
      <c r="N887" s="367">
        <v>508063</v>
      </c>
      <c r="O887" s="367" t="s">
        <v>1321</v>
      </c>
      <c r="P887" s="371">
        <v>43713</v>
      </c>
      <c r="Q887" s="372">
        <v>5.73543307</v>
      </c>
      <c r="R887" s="372">
        <v>7.3128836499206411</v>
      </c>
      <c r="S887" s="367">
        <v>2</v>
      </c>
      <c r="T887" s="369">
        <v>0.12534011379069909</v>
      </c>
      <c r="U887" s="369">
        <v>1.3193993483004549</v>
      </c>
      <c r="V887" s="369">
        <v>-3.1511354280975401E-2</v>
      </c>
      <c r="W887" s="369">
        <v>-0.28069530875289428</v>
      </c>
      <c r="X887" s="369">
        <v>0.11701369964831443</v>
      </c>
      <c r="Y887" s="369">
        <v>0.79339995735937341</v>
      </c>
      <c r="Z887" s="369">
        <v>7.2477584997667988E-2</v>
      </c>
      <c r="AA887" s="369">
        <v>0.38989117895315201</v>
      </c>
      <c r="AB887" s="369">
        <v>0.19525528589271901</v>
      </c>
      <c r="AC887" s="373">
        <v>-0.73633413337973563</v>
      </c>
      <c r="AD887" s="555">
        <v>29206165000104</v>
      </c>
      <c r="AE887" s="370" t="s">
        <v>1889</v>
      </c>
      <c r="AF887" s="370" t="s">
        <v>1890</v>
      </c>
      <c r="AG887" s="374" t="s">
        <v>1448</v>
      </c>
      <c r="AH887" s="374" t="s">
        <v>1802</v>
      </c>
      <c r="AI887" s="374">
        <v>5000</v>
      </c>
      <c r="AJ887" s="374">
        <v>1000</v>
      </c>
      <c r="AK887" s="374">
        <v>5000</v>
      </c>
      <c r="AL887" s="691">
        <v>3.5</v>
      </c>
      <c r="AM887" s="691">
        <v>0</v>
      </c>
      <c r="AN887" s="369" t="s">
        <v>666</v>
      </c>
      <c r="AO887" s="367" t="s">
        <v>1324</v>
      </c>
      <c r="AP887" s="370" t="s">
        <v>1799</v>
      </c>
      <c r="AQ887" s="376" t="s">
        <v>1798</v>
      </c>
      <c r="AR887" s="369">
        <v>0</v>
      </c>
      <c r="AS887" s="369">
        <v>0</v>
      </c>
      <c r="AT887" s="369" t="s">
        <v>1421</v>
      </c>
      <c r="AW887"/>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c r="BX887"/>
      <c r="BZ887"/>
    </row>
    <row r="888" spans="2:78" ht="18.75">
      <c r="B888" s="363" t="s">
        <v>818</v>
      </c>
      <c r="C888" s="364">
        <v>34054867000141</v>
      </c>
      <c r="D888" s="365" t="s">
        <v>14</v>
      </c>
      <c r="E888" s="365" t="s">
        <v>607</v>
      </c>
      <c r="F888" s="365" t="s">
        <v>1421</v>
      </c>
      <c r="G888" s="366" t="s">
        <v>1421</v>
      </c>
      <c r="H888" s="366" t="s">
        <v>34</v>
      </c>
      <c r="I888" s="366" t="s">
        <v>34</v>
      </c>
      <c r="J888" s="366" t="s">
        <v>608</v>
      </c>
      <c r="K888" s="367" t="s">
        <v>48</v>
      </c>
      <c r="L888" s="368" t="s">
        <v>1421</v>
      </c>
      <c r="M888" s="368" t="s">
        <v>34</v>
      </c>
      <c r="N888" s="367">
        <v>508608</v>
      </c>
      <c r="O888" s="367" t="s">
        <v>1321</v>
      </c>
      <c r="P888" s="371">
        <v>43740</v>
      </c>
      <c r="Q888" s="372">
        <v>11.283763049999999</v>
      </c>
      <c r="R888" s="372">
        <v>11.331171150119525</v>
      </c>
      <c r="S888" s="367">
        <v>2</v>
      </c>
      <c r="T888" s="369">
        <v>-2.9170802142373553E-2</v>
      </c>
      <c r="U888" s="369">
        <v>-0.3070679942122822</v>
      </c>
      <c r="V888" s="369">
        <v>-0.15461626600867173</v>
      </c>
      <c r="W888" s="369">
        <v>-1.3772832528408976</v>
      </c>
      <c r="X888" s="369">
        <v>6.474414620877833E-2</v>
      </c>
      <c r="Y888" s="369">
        <v>0.43899135738550865</v>
      </c>
      <c r="Z888" s="369">
        <v>-8.2918903789117593E-3</v>
      </c>
      <c r="AA888" s="369">
        <v>-4.4605996677293064E-2</v>
      </c>
      <c r="AB888" s="369">
        <v>0.26045159907200505</v>
      </c>
      <c r="AC888" s="373">
        <v>-1.0246742366113959</v>
      </c>
      <c r="AD888" s="555">
        <v>16880814000106</v>
      </c>
      <c r="AE888" s="370" t="s">
        <v>1805</v>
      </c>
      <c r="AF888" s="370" t="s">
        <v>1841</v>
      </c>
      <c r="AG888" s="374" t="s">
        <v>719</v>
      </c>
      <c r="AH888" s="374" t="s">
        <v>1802</v>
      </c>
      <c r="AI888" s="374">
        <v>100</v>
      </c>
      <c r="AJ888" s="374">
        <v>100</v>
      </c>
      <c r="AK888" s="374">
        <v>100</v>
      </c>
      <c r="AL888" s="691">
        <v>1.5</v>
      </c>
      <c r="AM888" s="691">
        <v>20</v>
      </c>
      <c r="AN888" s="369" t="s">
        <v>1807</v>
      </c>
      <c r="AO888" s="367" t="s">
        <v>1324</v>
      </c>
      <c r="AP888" s="370" t="s">
        <v>1799</v>
      </c>
      <c r="AQ888" s="376" t="s">
        <v>681</v>
      </c>
      <c r="AR888" s="369">
        <v>4.0000000000000001E-3</v>
      </c>
      <c r="AS888" s="369">
        <v>4.0000000000000001E-3</v>
      </c>
      <c r="AT888" s="369" t="s">
        <v>1421</v>
      </c>
      <c r="AW888"/>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c r="BX888"/>
      <c r="BZ888"/>
    </row>
    <row r="889" spans="2:78" ht="18.75">
      <c r="B889" s="363" t="s">
        <v>490</v>
      </c>
      <c r="C889" s="364">
        <v>34780531000166</v>
      </c>
      <c r="D889" s="365" t="s">
        <v>11</v>
      </c>
      <c r="E889" s="365" t="s">
        <v>620</v>
      </c>
      <c r="F889" s="365" t="s">
        <v>685</v>
      </c>
      <c r="G889" s="366" t="s">
        <v>738</v>
      </c>
      <c r="H889" s="366" t="s">
        <v>34</v>
      </c>
      <c r="I889" s="366" t="s">
        <v>1319</v>
      </c>
      <c r="J889" s="366" t="s">
        <v>608</v>
      </c>
      <c r="K889" s="367" t="s">
        <v>48</v>
      </c>
      <c r="L889" s="368" t="s">
        <v>1421</v>
      </c>
      <c r="M889" s="368" t="s">
        <v>34</v>
      </c>
      <c r="N889" s="367">
        <v>508926</v>
      </c>
      <c r="O889" s="367" t="s">
        <v>1321</v>
      </c>
      <c r="P889" s="371">
        <v>43728</v>
      </c>
      <c r="Q889" s="372">
        <v>184.73176409999999</v>
      </c>
      <c r="R889" s="372">
        <v>88.308149626984118</v>
      </c>
      <c r="S889" s="367">
        <v>1</v>
      </c>
      <c r="T889" s="369">
        <v>0.11451299081453814</v>
      </c>
      <c r="U889" s="369">
        <v>1.2054270646740801</v>
      </c>
      <c r="V889" s="369">
        <v>0.13896754308546355</v>
      </c>
      <c r="W889" s="369">
        <v>1.2378883200382047</v>
      </c>
      <c r="X889" s="369">
        <v>0.20856935646196395</v>
      </c>
      <c r="Y889" s="369">
        <v>1.4141841427178383</v>
      </c>
      <c r="Z889" s="369">
        <v>0.2652955641936412</v>
      </c>
      <c r="AA889" s="369">
        <v>1.4271502050989766</v>
      </c>
      <c r="AB889" s="369">
        <v>1.1351225625705317E-3</v>
      </c>
      <c r="AC889" s="373">
        <v>23.526768404933183</v>
      </c>
      <c r="AD889" s="555">
        <v>34780492000105</v>
      </c>
      <c r="AE889" s="370" t="s">
        <v>1932</v>
      </c>
      <c r="AF889" s="370" t="s">
        <v>1816</v>
      </c>
      <c r="AG889" s="374" t="s">
        <v>1444</v>
      </c>
      <c r="AH889" s="374" t="s">
        <v>1796</v>
      </c>
      <c r="AI889" s="374">
        <v>10000</v>
      </c>
      <c r="AJ889" s="374">
        <v>1000</v>
      </c>
      <c r="AK889" s="374">
        <v>1000</v>
      </c>
      <c r="AL889" s="691">
        <v>0.91</v>
      </c>
      <c r="AM889" s="691">
        <v>20</v>
      </c>
      <c r="AN889" s="369" t="s">
        <v>1803</v>
      </c>
      <c r="AO889" s="367" t="s">
        <v>1324</v>
      </c>
      <c r="AP889" s="370" t="s">
        <v>1818</v>
      </c>
      <c r="AQ889" s="376" t="s">
        <v>1933</v>
      </c>
      <c r="AR889" s="369">
        <v>2.4269700000000001E-3</v>
      </c>
      <c r="AS889" s="369">
        <v>2.4269700000000001E-3</v>
      </c>
      <c r="AT889" s="369" t="s">
        <v>1421</v>
      </c>
      <c r="AW889"/>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c r="BX889"/>
      <c r="BZ889"/>
    </row>
    <row r="890" spans="2:78" ht="18.75">
      <c r="B890" s="363" t="s">
        <v>72</v>
      </c>
      <c r="C890" s="364">
        <v>34774662000130</v>
      </c>
      <c r="D890" s="365" t="s">
        <v>13</v>
      </c>
      <c r="E890" s="365" t="s">
        <v>615</v>
      </c>
      <c r="F890" s="365" t="s">
        <v>619</v>
      </c>
      <c r="G890" s="366" t="s">
        <v>34</v>
      </c>
      <c r="H890" s="366" t="s">
        <v>1337</v>
      </c>
      <c r="I890" s="366" t="s">
        <v>34</v>
      </c>
      <c r="J890" s="366" t="s">
        <v>611</v>
      </c>
      <c r="K890" s="367" t="s">
        <v>48</v>
      </c>
      <c r="L890" s="368" t="s">
        <v>1339</v>
      </c>
      <c r="M890" s="368" t="s">
        <v>34</v>
      </c>
      <c r="N890" s="367">
        <v>509061</v>
      </c>
      <c r="O890" s="367" t="s">
        <v>1321</v>
      </c>
      <c r="P890" s="371">
        <v>43740</v>
      </c>
      <c r="Q890" s="372">
        <v>312.46017024000002</v>
      </c>
      <c r="R890" s="372">
        <v>284.131844531865</v>
      </c>
      <c r="S890" s="367">
        <v>1</v>
      </c>
      <c r="T890" s="369">
        <v>0.1338827008411374</v>
      </c>
      <c r="U890" s="369">
        <v>1.4093233434706633</v>
      </c>
      <c r="V890" s="369">
        <v>0.14577540498782859</v>
      </c>
      <c r="W890" s="369">
        <v>1.2985310611147165</v>
      </c>
      <c r="X890" s="369">
        <v>0.24722592831873169</v>
      </c>
      <c r="Y890" s="369">
        <v>1.6762912511589727</v>
      </c>
      <c r="Z890" s="369">
        <v>0.33718916406915955</v>
      </c>
      <c r="AA890" s="369">
        <v>1.8138998521181748</v>
      </c>
      <c r="AB890" s="369">
        <v>4.2081992992106854E-2</v>
      </c>
      <c r="AC890" s="373">
        <v>0.79638879150667197</v>
      </c>
      <c r="AD890" s="555">
        <v>34687549000118</v>
      </c>
      <c r="AE890" s="370" t="s">
        <v>2068</v>
      </c>
      <c r="AF890" s="370" t="s">
        <v>1839</v>
      </c>
      <c r="AG890" s="374" t="s">
        <v>59</v>
      </c>
      <c r="AH890" s="374" t="s">
        <v>1802</v>
      </c>
      <c r="AI890" s="374">
        <v>500</v>
      </c>
      <c r="AJ890" s="374">
        <v>100</v>
      </c>
      <c r="AK890" s="374">
        <v>100</v>
      </c>
      <c r="AL890" s="691">
        <v>0</v>
      </c>
      <c r="AM890" s="691">
        <v>0</v>
      </c>
      <c r="AN890" s="369" t="s">
        <v>1803</v>
      </c>
      <c r="AO890" s="367" t="s">
        <v>1324</v>
      </c>
      <c r="AP890" s="370" t="s">
        <v>1818</v>
      </c>
      <c r="AQ890" s="376" t="s">
        <v>664</v>
      </c>
      <c r="AR890" s="369">
        <v>4.7999999999999996E-3</v>
      </c>
      <c r="AS890" s="369">
        <v>4.7999999999999996E-3</v>
      </c>
      <c r="AT890" s="369" t="s">
        <v>1421</v>
      </c>
      <c r="AW890"/>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c r="BX890"/>
      <c r="BZ890"/>
    </row>
    <row r="891" spans="2:78" ht="18.75">
      <c r="B891" s="363" t="s">
        <v>1186</v>
      </c>
      <c r="C891" s="364">
        <v>33270025000164</v>
      </c>
      <c r="D891" s="365" t="s">
        <v>14</v>
      </c>
      <c r="E891" s="365" t="s">
        <v>607</v>
      </c>
      <c r="F891" s="365" t="s">
        <v>1421</v>
      </c>
      <c r="G891" s="366" t="s">
        <v>1421</v>
      </c>
      <c r="H891" s="366" t="s">
        <v>34</v>
      </c>
      <c r="I891" s="366" t="s">
        <v>34</v>
      </c>
      <c r="J891" s="366" t="s">
        <v>611</v>
      </c>
      <c r="K891" s="367" t="s">
        <v>48</v>
      </c>
      <c r="L891" s="368" t="s">
        <v>1421</v>
      </c>
      <c r="M891" s="368" t="s">
        <v>34</v>
      </c>
      <c r="N891" s="367">
        <v>509396</v>
      </c>
      <c r="O891" s="367" t="s">
        <v>1321</v>
      </c>
      <c r="P891" s="371">
        <v>43554</v>
      </c>
      <c r="Q891" s="372">
        <v>14.536893920000001</v>
      </c>
      <c r="R891" s="372">
        <v>16.766047459206352</v>
      </c>
      <c r="S891" s="367">
        <v>2</v>
      </c>
      <c r="T891" s="369">
        <v>-0.13545367616674697</v>
      </c>
      <c r="U891" s="369">
        <v>-1.4258602984655069</v>
      </c>
      <c r="V891" s="369">
        <v>-0.28678854322937553</v>
      </c>
      <c r="W891" s="369">
        <v>-2.5546410341736201</v>
      </c>
      <c r="X891" s="369">
        <v>7.3581778587092916E-2</v>
      </c>
      <c r="Y891" s="369">
        <v>0.49891406022446305</v>
      </c>
      <c r="Z891" s="369">
        <v>2.8723067667697055E-2</v>
      </c>
      <c r="AA891" s="369">
        <v>0.15451495405744958</v>
      </c>
      <c r="AB891" s="369">
        <v>0.20182497047689588</v>
      </c>
      <c r="AC891" s="373">
        <v>-1.9772098553073223</v>
      </c>
      <c r="AD891" s="555">
        <v>0</v>
      </c>
      <c r="AE891" s="370" t="s">
        <v>2069</v>
      </c>
      <c r="AF891" s="370" t="s">
        <v>1939</v>
      </c>
      <c r="AG891" s="374" t="s">
        <v>761</v>
      </c>
      <c r="AH891" s="374" t="s">
        <v>1802</v>
      </c>
      <c r="AI891" s="374">
        <v>10000</v>
      </c>
      <c r="AJ891" s="374">
        <v>5000</v>
      </c>
      <c r="AK891" s="374">
        <v>10000</v>
      </c>
      <c r="AL891" s="691">
        <v>2</v>
      </c>
      <c r="AM891" s="691">
        <v>20</v>
      </c>
      <c r="AN891" s="369" t="s">
        <v>1798</v>
      </c>
      <c r="AO891" s="367" t="s">
        <v>1324</v>
      </c>
      <c r="AP891" s="370" t="s">
        <v>1799</v>
      </c>
      <c r="AQ891" s="376" t="s">
        <v>659</v>
      </c>
      <c r="AR891" s="369">
        <v>5.3333333333333297E-3</v>
      </c>
      <c r="AS891" s="369">
        <v>5.3333333333333297E-3</v>
      </c>
      <c r="AT891" s="369" t="s">
        <v>1421</v>
      </c>
      <c r="AW891"/>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c r="BX891"/>
      <c r="BZ891"/>
    </row>
    <row r="892" spans="2:78" ht="18.75">
      <c r="B892" s="363" t="s">
        <v>816</v>
      </c>
      <c r="C892" s="364">
        <v>34054884000189</v>
      </c>
      <c r="D892" s="365" t="s">
        <v>14</v>
      </c>
      <c r="E892" s="365" t="s">
        <v>607</v>
      </c>
      <c r="F892" s="365" t="s">
        <v>1421</v>
      </c>
      <c r="G892" s="366" t="s">
        <v>1421</v>
      </c>
      <c r="H892" s="366" t="s">
        <v>34</v>
      </c>
      <c r="I892" s="366" t="s">
        <v>34</v>
      </c>
      <c r="J892" s="366" t="s">
        <v>608</v>
      </c>
      <c r="K892" s="367" t="s">
        <v>48</v>
      </c>
      <c r="L892" s="368" t="s">
        <v>1421</v>
      </c>
      <c r="M892" s="368" t="s">
        <v>34</v>
      </c>
      <c r="N892" s="367">
        <v>509541</v>
      </c>
      <c r="O892" s="367" t="s">
        <v>1324</v>
      </c>
      <c r="P892" s="371">
        <v>43740</v>
      </c>
      <c r="Q892" s="372">
        <v>10.84943382</v>
      </c>
      <c r="R892" s="372">
        <v>11.160891839601597</v>
      </c>
      <c r="S892" s="367">
        <v>2</v>
      </c>
      <c r="T892" s="369">
        <v>-1.2950259593830116E-2</v>
      </c>
      <c r="U892" s="369">
        <v>-0.13632159371542776</v>
      </c>
      <c r="V892" s="369">
        <v>-0.13228904522002172</v>
      </c>
      <c r="W892" s="369">
        <v>-1.1783979216367142</v>
      </c>
      <c r="X892" s="369">
        <v>-2.054620389511097E-3</v>
      </c>
      <c r="Y892" s="369">
        <v>-1.3931152799434502E-2</v>
      </c>
      <c r="Z892" s="369">
        <v>-1.189806223991563E-3</v>
      </c>
      <c r="AA892" s="369">
        <v>-6.4005299212548904E-3</v>
      </c>
      <c r="AB892" s="369">
        <v>0.25561598671207464</v>
      </c>
      <c r="AC892" s="373">
        <v>-0.95671176834544258</v>
      </c>
      <c r="AD892" s="555">
        <v>34791820000160</v>
      </c>
      <c r="AE892" s="370" t="s">
        <v>1805</v>
      </c>
      <c r="AF892" s="370" t="s">
        <v>1841</v>
      </c>
      <c r="AG892" s="374" t="s">
        <v>719</v>
      </c>
      <c r="AH892" s="374" t="s">
        <v>1802</v>
      </c>
      <c r="AI892" s="374">
        <v>1000</v>
      </c>
      <c r="AJ892" s="374">
        <v>500</v>
      </c>
      <c r="AK892" s="374">
        <v>500</v>
      </c>
      <c r="AL892" s="691">
        <v>1.5</v>
      </c>
      <c r="AM892" s="691">
        <v>20</v>
      </c>
      <c r="AN892" s="369" t="s">
        <v>666</v>
      </c>
      <c r="AO892" s="367" t="s">
        <v>1324</v>
      </c>
      <c r="AP892" s="370" t="s">
        <v>1799</v>
      </c>
      <c r="AQ892" s="376" t="s">
        <v>670</v>
      </c>
      <c r="AR892" s="369">
        <v>4.0000000000000001E-3</v>
      </c>
      <c r="AS892" s="369">
        <v>4.0000000000000001E-3</v>
      </c>
      <c r="AT892" s="369" t="s">
        <v>1421</v>
      </c>
      <c r="AW89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c r="BX892"/>
      <c r="BZ892"/>
    </row>
    <row r="893" spans="2:78" ht="18.75">
      <c r="B893" s="363" t="s">
        <v>740</v>
      </c>
      <c r="C893" s="364">
        <v>31848238000103</v>
      </c>
      <c r="D893" s="365" t="s">
        <v>14</v>
      </c>
      <c r="E893" s="365" t="s">
        <v>607</v>
      </c>
      <c r="F893" s="365" t="s">
        <v>1421</v>
      </c>
      <c r="G893" s="366" t="s">
        <v>1421</v>
      </c>
      <c r="H893" s="366" t="s">
        <v>34</v>
      </c>
      <c r="I893" s="366" t="s">
        <v>34</v>
      </c>
      <c r="J893" s="366" t="s">
        <v>608</v>
      </c>
      <c r="K893" s="367" t="s">
        <v>48</v>
      </c>
      <c r="L893" s="368" t="s">
        <v>1421</v>
      </c>
      <c r="M893" s="368" t="s">
        <v>1418</v>
      </c>
      <c r="N893" s="367">
        <v>509892</v>
      </c>
      <c r="O893" s="367" t="s">
        <v>1321</v>
      </c>
      <c r="P893" s="371">
        <v>43349</v>
      </c>
      <c r="Q893" s="372">
        <v>2.4248207900000001</v>
      </c>
      <c r="R893" s="372">
        <v>3.116371527182539</v>
      </c>
      <c r="S893" s="367">
        <v>3</v>
      </c>
      <c r="T893" s="369">
        <v>-4.1674011673031863E-4</v>
      </c>
      <c r="U893" s="369">
        <v>-4.3868369175315003E-3</v>
      </c>
      <c r="V893" s="369">
        <v>-0.10536197450188733</v>
      </c>
      <c r="W893" s="369">
        <v>-0.93853827099640563</v>
      </c>
      <c r="X893" s="369">
        <v>-6.6662909994870123E-3</v>
      </c>
      <c r="Y893" s="369">
        <v>-4.52001347759656E-2</v>
      </c>
      <c r="Z893" s="369">
        <v>7.718422630069699E-2</v>
      </c>
      <c r="AA893" s="369">
        <v>0.41521042664340851</v>
      </c>
      <c r="AB893" s="369">
        <v>0.16787175199239815</v>
      </c>
      <c r="AC893" s="373">
        <v>-1.2963690994086636</v>
      </c>
      <c r="AD893" s="555">
        <v>0</v>
      </c>
      <c r="AE893" s="370" t="s">
        <v>2070</v>
      </c>
      <c r="AF893" s="370" t="s">
        <v>1813</v>
      </c>
      <c r="AG893" s="374" t="s">
        <v>741</v>
      </c>
      <c r="AH893" s="374" t="s">
        <v>1802</v>
      </c>
      <c r="AI893" s="374">
        <v>5000</v>
      </c>
      <c r="AJ893" s="374">
        <v>500</v>
      </c>
      <c r="AK893" s="374">
        <v>5000</v>
      </c>
      <c r="AL893" s="691">
        <v>0</v>
      </c>
      <c r="AM893" s="691">
        <v>0</v>
      </c>
      <c r="AN893" s="369" t="s">
        <v>666</v>
      </c>
      <c r="AO893" s="367" t="s">
        <v>1324</v>
      </c>
      <c r="AP893" s="370" t="s">
        <v>1799</v>
      </c>
      <c r="AQ893" s="376" t="s">
        <v>665</v>
      </c>
      <c r="AR893" s="369">
        <v>1.33333333333333E-3</v>
      </c>
      <c r="AS893" s="369">
        <v>1.33333333333333E-3</v>
      </c>
      <c r="AT893" s="369" t="s">
        <v>1421</v>
      </c>
      <c r="AW893"/>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c r="BX893"/>
      <c r="BZ893"/>
    </row>
    <row r="894" spans="2:78" ht="18.75">
      <c r="B894" s="363" t="s">
        <v>745</v>
      </c>
      <c r="C894" s="364"/>
      <c r="D894" s="365" t="s">
        <v>11</v>
      </c>
      <c r="E894" s="365" t="s">
        <v>621</v>
      </c>
      <c r="F894" s="365" t="s">
        <v>692</v>
      </c>
      <c r="G894" s="366" t="s">
        <v>738</v>
      </c>
      <c r="H894" s="366" t="s">
        <v>34</v>
      </c>
      <c r="I894" s="366" t="s">
        <v>1421</v>
      </c>
      <c r="J894" s="366" t="s">
        <v>608</v>
      </c>
      <c r="L894" s="368" t="s">
        <v>1421</v>
      </c>
      <c r="M894" s="368" t="s">
        <v>34</v>
      </c>
      <c r="N894" s="367">
        <v>511005</v>
      </c>
      <c r="O894" s="367" t="s">
        <v>1321</v>
      </c>
      <c r="P894" s="371"/>
      <c r="S894" s="367"/>
      <c r="U894" s="369"/>
      <c r="W894" s="369"/>
      <c r="Y894" s="369"/>
      <c r="AA894" s="369"/>
      <c r="AD894" s="555">
        <v>33422113000134</v>
      </c>
      <c r="AE894" s="370"/>
      <c r="AF894" s="370"/>
      <c r="AG894" s="374" t="s">
        <v>719</v>
      </c>
      <c r="AH894" s="374"/>
      <c r="AI894" s="374">
        <v>1000</v>
      </c>
      <c r="AJ894" s="374">
        <v>1000</v>
      </c>
      <c r="AK894" s="374">
        <v>1000</v>
      </c>
      <c r="AN894" s="369"/>
      <c r="AO894" s="367" t="s">
        <v>1324</v>
      </c>
      <c r="AP894" s="370"/>
      <c r="AR894" s="369">
        <v>2.13333333333333E-3</v>
      </c>
      <c r="AS894" s="369">
        <v>2.13333333333333E-3</v>
      </c>
      <c r="AT894" s="369" t="s">
        <v>1421</v>
      </c>
      <c r="AW894"/>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c r="BX894"/>
      <c r="BZ894"/>
    </row>
    <row r="895" spans="2:78" ht="18.75">
      <c r="B895" s="363" t="s">
        <v>1644</v>
      </c>
      <c r="C895" s="364">
        <v>34674552000105</v>
      </c>
      <c r="D895" s="365" t="s">
        <v>14</v>
      </c>
      <c r="E895" s="365" t="s">
        <v>607</v>
      </c>
      <c r="F895" s="365" t="s">
        <v>1317</v>
      </c>
      <c r="G895" s="366" t="s">
        <v>1421</v>
      </c>
      <c r="H895" s="366" t="s">
        <v>34</v>
      </c>
      <c r="I895" s="366" t="s">
        <v>34</v>
      </c>
      <c r="J895" s="366" t="s">
        <v>608</v>
      </c>
      <c r="K895" s="367" t="s">
        <v>48</v>
      </c>
      <c r="L895" s="368" t="s">
        <v>1421</v>
      </c>
      <c r="M895" s="368" t="s">
        <v>1421</v>
      </c>
      <c r="N895" s="367">
        <v>511455</v>
      </c>
      <c r="O895" s="367" t="s">
        <v>1321</v>
      </c>
      <c r="P895" s="371">
        <v>43761</v>
      </c>
      <c r="Q895" s="372">
        <v>98.784368839999999</v>
      </c>
      <c r="R895" s="372">
        <v>236.41554659988083</v>
      </c>
      <c r="S895" s="367">
        <v>2</v>
      </c>
      <c r="T895" s="369">
        <v>-3.9102739055349112E-2</v>
      </c>
      <c r="U895" s="369">
        <v>-0.4116170543178394</v>
      </c>
      <c r="V895" s="369">
        <v>-0.20393296291315988</v>
      </c>
      <c r="W895" s="369">
        <v>-1.8165841264512625</v>
      </c>
      <c r="X895" s="369">
        <v>-0.22540119753222287</v>
      </c>
      <c r="Y895" s="369">
        <v>-1.5283107964990612</v>
      </c>
      <c r="AA895" s="369"/>
      <c r="AB895" s="369">
        <v>0.25701409538482645</v>
      </c>
      <c r="AC895" s="373">
        <v>-1.2302622542330792</v>
      </c>
      <c r="AD895" s="555">
        <v>34581222000167</v>
      </c>
      <c r="AE895" s="370" t="s">
        <v>1889</v>
      </c>
      <c r="AF895" s="370" t="s">
        <v>1890</v>
      </c>
      <c r="AG895" s="374" t="s">
        <v>1448</v>
      </c>
      <c r="AH895" s="374" t="s">
        <v>1796</v>
      </c>
      <c r="AI895" s="374">
        <v>50000</v>
      </c>
      <c r="AJ895" s="374">
        <v>10000</v>
      </c>
      <c r="AK895" s="374">
        <v>10000</v>
      </c>
      <c r="AL895" s="691">
        <v>0</v>
      </c>
      <c r="AM895" s="691">
        <v>0</v>
      </c>
      <c r="AN895" s="369" t="s">
        <v>666</v>
      </c>
      <c r="AO895" s="367" t="s">
        <v>1324</v>
      </c>
      <c r="AP895" s="370" t="s">
        <v>1799</v>
      </c>
      <c r="AQ895" s="376" t="s">
        <v>1798</v>
      </c>
      <c r="AR895" s="369">
        <v>0</v>
      </c>
      <c r="AS895" s="369">
        <v>0</v>
      </c>
      <c r="AT895" s="369" t="s">
        <v>1421</v>
      </c>
      <c r="AW895"/>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c r="BX895"/>
      <c r="BZ895"/>
    </row>
    <row r="896" spans="2:78" ht="18.75">
      <c r="B896" s="363" t="s">
        <v>563</v>
      </c>
      <c r="C896" s="364">
        <v>34633411000136</v>
      </c>
      <c r="D896" s="365" t="s">
        <v>14</v>
      </c>
      <c r="E896" s="365" t="s">
        <v>607</v>
      </c>
      <c r="F896" s="365" t="s">
        <v>1421</v>
      </c>
      <c r="G896" s="366" t="s">
        <v>1421</v>
      </c>
      <c r="H896" s="366" t="s">
        <v>34</v>
      </c>
      <c r="I896" s="366" t="s">
        <v>34</v>
      </c>
      <c r="J896" s="366" t="s">
        <v>608</v>
      </c>
      <c r="K896" s="367" t="s">
        <v>48</v>
      </c>
      <c r="L896" s="368" t="s">
        <v>1421</v>
      </c>
      <c r="M896" s="368" t="s">
        <v>1418</v>
      </c>
      <c r="N896" s="367">
        <v>511676</v>
      </c>
      <c r="O896" s="367" t="s">
        <v>1321</v>
      </c>
      <c r="P896" s="371">
        <v>43727</v>
      </c>
      <c r="Q896" s="372">
        <v>171.84165426999999</v>
      </c>
      <c r="R896" s="372">
        <v>145.66418684430286</v>
      </c>
      <c r="S896" s="367">
        <v>2</v>
      </c>
      <c r="T896" s="369">
        <v>0.22414690779179325</v>
      </c>
      <c r="U896" s="369">
        <v>2.3594943001080919</v>
      </c>
      <c r="V896" s="369">
        <v>0.17382307703448041</v>
      </c>
      <c r="W896" s="369">
        <v>1.5483727497560704</v>
      </c>
      <c r="X896" s="369">
        <v>0.38630125601778231</v>
      </c>
      <c r="Y896" s="369">
        <v>2.6192779219317321</v>
      </c>
      <c r="Z896" s="369">
        <v>0.32112859999999976</v>
      </c>
      <c r="AA896" s="369">
        <v>1.7275024885777255</v>
      </c>
      <c r="AB896" s="369">
        <v>0.12875027485665794</v>
      </c>
      <c r="AC896" s="373">
        <v>0.47814499548343742</v>
      </c>
      <c r="AD896" s="555">
        <v>34546288000116</v>
      </c>
      <c r="AE896" s="370" t="s">
        <v>1907</v>
      </c>
      <c r="AF896" s="370" t="s">
        <v>1841</v>
      </c>
      <c r="AG896" s="374" t="s">
        <v>719</v>
      </c>
      <c r="AH896" s="374" t="s">
        <v>1796</v>
      </c>
      <c r="AI896" s="374">
        <v>50000</v>
      </c>
      <c r="AJ896" s="374">
        <v>10000</v>
      </c>
      <c r="AK896" s="374">
        <v>10000</v>
      </c>
      <c r="AL896" s="691">
        <v>2</v>
      </c>
      <c r="AM896" s="691">
        <v>0</v>
      </c>
      <c r="AN896" s="369" t="s">
        <v>1807</v>
      </c>
      <c r="AO896" s="367" t="s">
        <v>1324</v>
      </c>
      <c r="AP896" s="370" t="s">
        <v>1799</v>
      </c>
      <c r="AQ896" s="376" t="s">
        <v>659</v>
      </c>
      <c r="AR896" s="369">
        <v>3.3333333333333301E-3</v>
      </c>
      <c r="AS896" s="369">
        <v>3.3333333333333301E-3</v>
      </c>
      <c r="AT896" s="369" t="s">
        <v>1421</v>
      </c>
      <c r="AW896"/>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c r="BX896"/>
      <c r="BZ896"/>
    </row>
    <row r="897" spans="2:78" ht="18.75">
      <c r="B897" s="363" t="s">
        <v>1732</v>
      </c>
      <c r="C897" s="364">
        <v>33146130000196</v>
      </c>
      <c r="D897" s="365" t="s">
        <v>14</v>
      </c>
      <c r="E897" s="365" t="s">
        <v>607</v>
      </c>
      <c r="F897" s="365" t="s">
        <v>1317</v>
      </c>
      <c r="G897" s="366" t="s">
        <v>1421</v>
      </c>
      <c r="H897" s="366" t="s">
        <v>34</v>
      </c>
      <c r="I897" s="366" t="s">
        <v>34</v>
      </c>
      <c r="J897" s="366" t="s">
        <v>608</v>
      </c>
      <c r="K897" s="367" t="s">
        <v>48</v>
      </c>
      <c r="L897" s="368" t="s">
        <v>1421</v>
      </c>
      <c r="M897" s="368" t="s">
        <v>1421</v>
      </c>
      <c r="N897" s="367">
        <v>511730</v>
      </c>
      <c r="O897" s="367" t="s">
        <v>1321</v>
      </c>
      <c r="P897" s="371">
        <v>43712</v>
      </c>
      <c r="Q897" s="372">
        <v>271.87260952999998</v>
      </c>
      <c r="R897" s="372">
        <v>286.34731697837287</v>
      </c>
      <c r="S897" s="367">
        <v>2</v>
      </c>
      <c r="T897" s="369">
        <v>0.14779025343172902</v>
      </c>
      <c r="U897" s="369">
        <v>1.5557219326336049</v>
      </c>
      <c r="V897" s="369">
        <v>5.8194654175621086E-2</v>
      </c>
      <c r="W897" s="369">
        <v>0.51838350951028167</v>
      </c>
      <c r="X897" s="369">
        <v>0.49057121816493421</v>
      </c>
      <c r="Y897" s="369">
        <v>3.326270212322112</v>
      </c>
      <c r="Z897" s="369">
        <v>0.70409189752727608</v>
      </c>
      <c r="AA897" s="369">
        <v>3.7876430351136063</v>
      </c>
      <c r="AB897" s="369">
        <v>0.18326149230404998</v>
      </c>
      <c r="AC897" s="373">
        <v>-0.29502719086958151</v>
      </c>
      <c r="AD897" s="555">
        <v>33600869000126</v>
      </c>
      <c r="AE897" s="370" t="s">
        <v>2039</v>
      </c>
      <c r="AF897" s="370" t="s">
        <v>1816</v>
      </c>
      <c r="AG897" s="374" t="s">
        <v>1444</v>
      </c>
      <c r="AH897" s="374" t="s">
        <v>1877</v>
      </c>
      <c r="AI897" s="374">
        <v>1000</v>
      </c>
      <c r="AJ897" s="374">
        <v>0</v>
      </c>
      <c r="AK897" s="374">
        <v>1000</v>
      </c>
      <c r="AL897" s="691">
        <v>2</v>
      </c>
      <c r="AM897" s="691">
        <v>20</v>
      </c>
      <c r="AN897" s="369" t="s">
        <v>1798</v>
      </c>
      <c r="AO897" s="367" t="s">
        <v>1321</v>
      </c>
      <c r="AP897" s="370" t="s">
        <v>1818</v>
      </c>
      <c r="AQ897" s="376" t="s">
        <v>1798</v>
      </c>
      <c r="AR897" s="369">
        <v>0</v>
      </c>
      <c r="AS897" s="369">
        <v>0</v>
      </c>
      <c r="AT897" s="369" t="s">
        <v>1421</v>
      </c>
      <c r="AW897"/>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c r="BX897"/>
      <c r="BZ897"/>
    </row>
    <row r="898" spans="2:78" ht="18.75">
      <c r="B898" s="363" t="s">
        <v>397</v>
      </c>
      <c r="C898" s="364">
        <v>34713026000107</v>
      </c>
      <c r="D898" s="365" t="s">
        <v>14</v>
      </c>
      <c r="E898" s="365" t="s">
        <v>607</v>
      </c>
      <c r="F898" s="365" t="s">
        <v>1421</v>
      </c>
      <c r="G898" s="366" t="s">
        <v>1421</v>
      </c>
      <c r="H898" s="366" t="s">
        <v>34</v>
      </c>
      <c r="I898" s="366" t="s">
        <v>34</v>
      </c>
      <c r="J898" s="366" t="s">
        <v>608</v>
      </c>
      <c r="K898" s="367" t="s">
        <v>48</v>
      </c>
      <c r="L898" s="368" t="s">
        <v>1421</v>
      </c>
      <c r="M898" s="368" t="s">
        <v>34</v>
      </c>
      <c r="N898" s="367">
        <v>511765</v>
      </c>
      <c r="O898" s="367" t="s">
        <v>1321</v>
      </c>
      <c r="P898" s="371">
        <v>43734</v>
      </c>
      <c r="Q898" s="372">
        <v>186.05539766000001</v>
      </c>
      <c r="R898" s="372">
        <v>103.92246045478092</v>
      </c>
      <c r="S898" s="367">
        <v>2</v>
      </c>
      <c r="T898" s="369">
        <v>0.14067246504792963</v>
      </c>
      <c r="U898" s="369">
        <v>1.4807961561131886</v>
      </c>
      <c r="V898" s="369">
        <v>0.17139996960669457</v>
      </c>
      <c r="W898" s="369">
        <v>1.5267883112860803</v>
      </c>
      <c r="X898" s="369">
        <v>0.3759846318706932</v>
      </c>
      <c r="Y898" s="369">
        <v>2.5493270599130633</v>
      </c>
      <c r="Z898" s="369">
        <v>0.20863294896111984</v>
      </c>
      <c r="AA898" s="369">
        <v>1.1223352218695077</v>
      </c>
      <c r="AB898" s="369">
        <v>0.23261529756268085</v>
      </c>
      <c r="AC898" s="373">
        <v>0.2542317413415458</v>
      </c>
      <c r="AD898" s="555">
        <v>36771013000101</v>
      </c>
      <c r="AE898" s="370" t="s">
        <v>1998</v>
      </c>
      <c r="AF898" s="370" t="s">
        <v>1813</v>
      </c>
      <c r="AG898" s="374" t="s">
        <v>741</v>
      </c>
      <c r="AH898" s="374" t="s">
        <v>1802</v>
      </c>
      <c r="AI898" s="374">
        <v>1000</v>
      </c>
      <c r="AJ898" s="374">
        <v>1000</v>
      </c>
      <c r="AK898" s="374">
        <v>1000</v>
      </c>
      <c r="AL898" s="691">
        <v>2</v>
      </c>
      <c r="AM898" s="691">
        <v>20</v>
      </c>
      <c r="AN898" s="369" t="s">
        <v>1817</v>
      </c>
      <c r="AO898" s="367" t="s">
        <v>1324</v>
      </c>
      <c r="AP898" s="370" t="s">
        <v>1799</v>
      </c>
      <c r="AQ898" s="376" t="s">
        <v>659</v>
      </c>
      <c r="AR898" s="369">
        <v>4.6666666666666697E-3</v>
      </c>
      <c r="AS898" s="369">
        <v>4.6666666666666697E-3</v>
      </c>
      <c r="AT898" s="369" t="s">
        <v>1421</v>
      </c>
      <c r="AW898"/>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c r="BX898"/>
      <c r="BZ898"/>
    </row>
    <row r="899" spans="2:78" ht="18.75">
      <c r="B899" s="363" t="s">
        <v>766</v>
      </c>
      <c r="C899" s="364">
        <v>34172497000147</v>
      </c>
      <c r="D899" s="365" t="s">
        <v>13</v>
      </c>
      <c r="E899" s="365" t="s">
        <v>615</v>
      </c>
      <c r="F899" s="365" t="s">
        <v>619</v>
      </c>
      <c r="G899" s="366" t="s">
        <v>34</v>
      </c>
      <c r="H899" s="366" t="s">
        <v>1338</v>
      </c>
      <c r="I899" s="366" t="s">
        <v>34</v>
      </c>
      <c r="J899" s="366" t="s">
        <v>1421</v>
      </c>
      <c r="K899" s="367" t="s">
        <v>48</v>
      </c>
      <c r="L899" s="368" t="s">
        <v>1421</v>
      </c>
      <c r="M899" s="368" t="s">
        <v>34</v>
      </c>
      <c r="N899" s="367">
        <v>511897</v>
      </c>
      <c r="O899" s="367" t="s">
        <v>1321</v>
      </c>
      <c r="P899" s="371">
        <v>43762</v>
      </c>
      <c r="Q899" s="372">
        <v>135.54912777999999</v>
      </c>
      <c r="R899" s="372">
        <v>109.62645857051592</v>
      </c>
      <c r="S899" s="367">
        <v>2</v>
      </c>
      <c r="T899" s="369">
        <v>0.16185299044941392</v>
      </c>
      <c r="U899" s="369">
        <v>1.7037540788899694</v>
      </c>
      <c r="V899" s="369">
        <v>0.19902256197457024</v>
      </c>
      <c r="W899" s="369">
        <v>1.7728434958433907</v>
      </c>
      <c r="X899" s="369">
        <v>0.22533411334190334</v>
      </c>
      <c r="Y899" s="369">
        <v>1.5278559387012223</v>
      </c>
      <c r="AA899" s="369"/>
      <c r="AB899" s="369">
        <v>0.10324477094397214</v>
      </c>
      <c r="AC899" s="373">
        <v>0.84034071398153776</v>
      </c>
      <c r="AD899" s="555">
        <v>37953365000140</v>
      </c>
      <c r="AE899" s="370" t="s">
        <v>2061</v>
      </c>
      <c r="AF899" s="370" t="s">
        <v>1816</v>
      </c>
      <c r="AG899" s="374" t="s">
        <v>1444</v>
      </c>
      <c r="AH899" s="374" t="s">
        <v>1877</v>
      </c>
      <c r="AI899" s="374">
        <v>10000</v>
      </c>
      <c r="AJ899" s="374">
        <v>2000</v>
      </c>
      <c r="AK899" s="374">
        <v>2000</v>
      </c>
      <c r="AL899" s="691">
        <v>2</v>
      </c>
      <c r="AM899" s="691">
        <v>20</v>
      </c>
      <c r="AN899" s="369" t="s">
        <v>1817</v>
      </c>
      <c r="AO899" s="367" t="s">
        <v>1324</v>
      </c>
      <c r="AP899" s="370" t="s">
        <v>1818</v>
      </c>
      <c r="AQ899" s="376" t="s">
        <v>668</v>
      </c>
      <c r="AR899" s="369">
        <v>5.3333333333333297E-3</v>
      </c>
      <c r="AS899" s="369">
        <v>5.3333333333333297E-3</v>
      </c>
      <c r="AT899" s="369" t="s">
        <v>1421</v>
      </c>
      <c r="AW899"/>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c r="BX899"/>
      <c r="BZ899"/>
    </row>
    <row r="900" spans="2:78" ht="18.75">
      <c r="B900" s="363" t="s">
        <v>190</v>
      </c>
      <c r="C900" s="364">
        <v>34626199000180</v>
      </c>
      <c r="D900" s="365" t="s">
        <v>13</v>
      </c>
      <c r="E900" s="365" t="s">
        <v>616</v>
      </c>
      <c r="F900" s="365" t="s">
        <v>610</v>
      </c>
      <c r="G900" s="366" t="s">
        <v>34</v>
      </c>
      <c r="H900" s="366" t="s">
        <v>1337</v>
      </c>
      <c r="I900" s="366" t="s">
        <v>34</v>
      </c>
      <c r="J900" s="366" t="s">
        <v>1421</v>
      </c>
      <c r="K900" s="367" t="s">
        <v>48</v>
      </c>
      <c r="L900" s="368" t="s">
        <v>1421</v>
      </c>
      <c r="M900" s="368" t="s">
        <v>34</v>
      </c>
      <c r="N900" s="367">
        <v>511943</v>
      </c>
      <c r="O900" s="367" t="s">
        <v>1321</v>
      </c>
      <c r="P900" s="371">
        <v>43740</v>
      </c>
      <c r="Q900" s="372">
        <v>107.00272388</v>
      </c>
      <c r="R900" s="372">
        <v>118.44263137290839</v>
      </c>
      <c r="S900" s="367">
        <v>2</v>
      </c>
      <c r="T900" s="369">
        <v>2.9677069666604883E-2</v>
      </c>
      <c r="U900" s="369">
        <v>0.31239724612800901</v>
      </c>
      <c r="V900" s="369">
        <v>4.6501594156851844E-2</v>
      </c>
      <c r="W900" s="369">
        <v>0.41422463829933742</v>
      </c>
      <c r="X900" s="369">
        <v>0.16504971534607993</v>
      </c>
      <c r="Y900" s="369">
        <v>1.1191034683231884</v>
      </c>
      <c r="Z900" s="369">
        <v>0.21543729999999761</v>
      </c>
      <c r="AA900" s="369">
        <v>1.1589390415007015</v>
      </c>
      <c r="AB900" s="369">
        <v>5.124600267212491E-2</v>
      </c>
      <c r="AC900" s="373">
        <v>-1.2832256148550405</v>
      </c>
      <c r="AD900" s="555">
        <v>34626178000164</v>
      </c>
      <c r="AE900" s="370" t="s">
        <v>2071</v>
      </c>
      <c r="AF900" s="370" t="s">
        <v>1841</v>
      </c>
      <c r="AG900" s="374" t="s">
        <v>719</v>
      </c>
      <c r="AH900" s="374" t="s">
        <v>1802</v>
      </c>
      <c r="AI900" s="374">
        <v>20000</v>
      </c>
      <c r="AJ900" s="374">
        <v>5000</v>
      </c>
      <c r="AK900" s="374">
        <v>5000</v>
      </c>
      <c r="AL900" s="691">
        <v>1.98</v>
      </c>
      <c r="AM900" s="691">
        <v>20</v>
      </c>
      <c r="AN900" s="369" t="s">
        <v>1803</v>
      </c>
      <c r="AO900" s="367" t="s">
        <v>1324</v>
      </c>
      <c r="AP900" s="370" t="s">
        <v>1818</v>
      </c>
      <c r="AQ900" s="376" t="s">
        <v>668</v>
      </c>
      <c r="AR900" s="369">
        <v>5.3066666666666696E-3</v>
      </c>
      <c r="AS900" s="369">
        <v>5.3066666666666696E-3</v>
      </c>
      <c r="AT900" s="369" t="s">
        <v>1421</v>
      </c>
      <c r="AW900"/>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c r="BX900"/>
      <c r="BZ900"/>
    </row>
    <row r="901" spans="2:78" ht="18.75">
      <c r="B901" s="363" t="s">
        <v>1122</v>
      </c>
      <c r="C901" s="364">
        <v>32320734000144</v>
      </c>
      <c r="D901" s="365" t="s">
        <v>14</v>
      </c>
      <c r="E901" s="365" t="s">
        <v>607</v>
      </c>
      <c r="F901" s="365" t="s">
        <v>1421</v>
      </c>
      <c r="G901" s="366" t="s">
        <v>1421</v>
      </c>
      <c r="H901" s="366" t="s">
        <v>34</v>
      </c>
      <c r="I901" s="366" t="s">
        <v>34</v>
      </c>
      <c r="J901" s="366" t="s">
        <v>608</v>
      </c>
      <c r="K901" s="367" t="s">
        <v>48</v>
      </c>
      <c r="L901" s="368" t="s">
        <v>1421</v>
      </c>
      <c r="M901" s="368" t="s">
        <v>34</v>
      </c>
      <c r="N901" s="367">
        <v>512338</v>
      </c>
      <c r="O901" s="367" t="s">
        <v>1321</v>
      </c>
      <c r="P901" s="371">
        <v>43642</v>
      </c>
      <c r="Q901" s="372">
        <v>39.867203170000003</v>
      </c>
      <c r="R901" s="372">
        <v>42.805509039325379</v>
      </c>
      <c r="S901" s="367">
        <v>2</v>
      </c>
      <c r="T901" s="369">
        <v>-0.21500743288797652</v>
      </c>
      <c r="U901" s="369">
        <v>-2.2632871333263513</v>
      </c>
      <c r="V901" s="369">
        <v>-0.31151207707343997</v>
      </c>
      <c r="W901" s="369">
        <v>-2.7748721262410312</v>
      </c>
      <c r="X901" s="369">
        <v>-0.41598669943791122</v>
      </c>
      <c r="Y901" s="369">
        <v>-2.8205571705539993</v>
      </c>
      <c r="Z901" s="369">
        <v>-0.28299987253317882</v>
      </c>
      <c r="AA901" s="369">
        <v>-1.5223900458204156</v>
      </c>
      <c r="AB901" s="369">
        <v>0.37145794169260504</v>
      </c>
      <c r="AC901" s="373">
        <v>-1.1408393978255029</v>
      </c>
      <c r="AD901" s="555">
        <v>20030712000160</v>
      </c>
      <c r="AE901" s="370" t="s">
        <v>2072</v>
      </c>
      <c r="AF901" s="370" t="s">
        <v>1839</v>
      </c>
      <c r="AG901" s="374" t="s">
        <v>59</v>
      </c>
      <c r="AH901" s="374" t="s">
        <v>1796</v>
      </c>
      <c r="AI901" s="374">
        <v>100000</v>
      </c>
      <c r="AJ901" s="374">
        <v>0</v>
      </c>
      <c r="AK901" s="374">
        <v>0</v>
      </c>
      <c r="AL901" s="691">
        <v>0</v>
      </c>
      <c r="AM901" s="691">
        <v>0</v>
      </c>
      <c r="AN901" s="369" t="s">
        <v>1797</v>
      </c>
      <c r="AO901" s="367" t="s">
        <v>1324</v>
      </c>
      <c r="AP901" s="370" t="s">
        <v>1799</v>
      </c>
      <c r="AQ901" s="376" t="s">
        <v>659</v>
      </c>
      <c r="AR901" s="369">
        <v>5.3333333333333297E-3</v>
      </c>
      <c r="AS901" s="369">
        <v>5.3333333333333297E-3</v>
      </c>
      <c r="AT901" s="369" t="s">
        <v>1421</v>
      </c>
      <c r="AW901"/>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c r="BX901"/>
      <c r="BZ901"/>
    </row>
    <row r="902" spans="2:78" ht="18.75">
      <c r="B902" s="363" t="s">
        <v>163</v>
      </c>
      <c r="C902" s="364">
        <v>34431415000131</v>
      </c>
      <c r="D902" s="365" t="s">
        <v>11</v>
      </c>
      <c r="E902" s="365" t="s">
        <v>620</v>
      </c>
      <c r="F902" s="365" t="s">
        <v>685</v>
      </c>
      <c r="G902" s="366" t="s">
        <v>738</v>
      </c>
      <c r="H902" s="366" t="s">
        <v>34</v>
      </c>
      <c r="I902" s="366" t="s">
        <v>1319</v>
      </c>
      <c r="J902" s="366" t="s">
        <v>608</v>
      </c>
      <c r="K902" s="367" t="s">
        <v>48</v>
      </c>
      <c r="L902" s="368" t="s">
        <v>1421</v>
      </c>
      <c r="M902" s="368" t="s">
        <v>34</v>
      </c>
      <c r="N902" s="367">
        <v>512869</v>
      </c>
      <c r="O902" s="367" t="s">
        <v>1321</v>
      </c>
      <c r="P902" s="371">
        <v>43770</v>
      </c>
      <c r="Q902" s="372">
        <v>203.72199463000001</v>
      </c>
      <c r="R902" s="372">
        <v>166.11350050904767</v>
      </c>
      <c r="S902" s="367">
        <v>1</v>
      </c>
      <c r="T902" s="369">
        <v>0.11615398425563273</v>
      </c>
      <c r="U902" s="369">
        <v>1.222701069071116</v>
      </c>
      <c r="V902" s="369">
        <v>0.14511980797968516</v>
      </c>
      <c r="W902" s="369">
        <v>1.292691165977953</v>
      </c>
      <c r="X902" s="369">
        <v>0.2217435793825473</v>
      </c>
      <c r="Y902" s="369">
        <v>1.5035106740115975</v>
      </c>
      <c r="AA902" s="369"/>
      <c r="AB902" s="369">
        <v>7.8403362288380837E-3</v>
      </c>
      <c r="AC902" s="373">
        <v>4.1908955912088794</v>
      </c>
      <c r="AD902" s="555">
        <v>34431868000168</v>
      </c>
      <c r="AE902" s="370" t="s">
        <v>2073</v>
      </c>
      <c r="AF902" s="370" t="s">
        <v>1795</v>
      </c>
      <c r="AG902" s="374" t="s">
        <v>1445</v>
      </c>
      <c r="AH902" s="374" t="s">
        <v>1796</v>
      </c>
      <c r="AI902" s="374">
        <v>50000</v>
      </c>
      <c r="AJ902" s="374">
        <v>5000</v>
      </c>
      <c r="AK902" s="374">
        <v>50000</v>
      </c>
      <c r="AL902" s="691">
        <v>3</v>
      </c>
      <c r="AM902" s="691">
        <v>20</v>
      </c>
      <c r="AN902" s="369" t="s">
        <v>1803</v>
      </c>
      <c r="AO902" s="367" t="s">
        <v>1324</v>
      </c>
      <c r="AP902" s="370" t="s">
        <v>1818</v>
      </c>
      <c r="AQ902" s="376" t="s">
        <v>664</v>
      </c>
      <c r="AR902" s="369">
        <v>2.4166666666666698E-3</v>
      </c>
      <c r="AS902" s="369">
        <v>2.4166666666666698E-3</v>
      </c>
      <c r="AT902" s="369" t="s">
        <v>1421</v>
      </c>
      <c r="AW90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c r="BX902"/>
      <c r="BZ902"/>
    </row>
    <row r="903" spans="2:78" ht="18.75">
      <c r="B903" s="363" t="s">
        <v>572</v>
      </c>
      <c r="C903" s="364">
        <v>31666885000196</v>
      </c>
      <c r="D903" s="365" t="s">
        <v>14</v>
      </c>
      <c r="E903" s="365" t="s">
        <v>614</v>
      </c>
      <c r="F903" s="365" t="s">
        <v>1421</v>
      </c>
      <c r="G903" s="366" t="s">
        <v>1421</v>
      </c>
      <c r="H903" s="366" t="s">
        <v>1338</v>
      </c>
      <c r="I903" s="366" t="s">
        <v>34</v>
      </c>
      <c r="J903" s="366" t="s">
        <v>608</v>
      </c>
      <c r="K903" s="367" t="s">
        <v>48</v>
      </c>
      <c r="L903" s="368" t="s">
        <v>1421</v>
      </c>
      <c r="M903" s="368" t="s">
        <v>34</v>
      </c>
      <c r="N903" s="367">
        <v>513229</v>
      </c>
      <c r="O903" s="367" t="s">
        <v>1321</v>
      </c>
      <c r="P903" s="371">
        <v>43355</v>
      </c>
      <c r="Q903" s="372">
        <v>88.415363200000002</v>
      </c>
      <c r="R903" s="372">
        <v>52.583377055476205</v>
      </c>
      <c r="S903" s="367">
        <v>2</v>
      </c>
      <c r="T903" s="369">
        <v>1.9135080427349349E-2</v>
      </c>
      <c r="U903" s="369">
        <v>0.20142643788947134</v>
      </c>
      <c r="V903" s="369">
        <v>-0.16166170153934512</v>
      </c>
      <c r="W903" s="369">
        <v>-1.4400422407265734</v>
      </c>
      <c r="X903" s="369">
        <v>-0.10507359965265317</v>
      </c>
      <c r="Y903" s="369">
        <v>-0.71244127597508855</v>
      </c>
      <c r="Z903" s="369">
        <v>-0.21621602481692137</v>
      </c>
      <c r="AA903" s="369">
        <v>-1.1631281702770018</v>
      </c>
      <c r="AB903" s="369">
        <v>0.27774117325863396</v>
      </c>
      <c r="AC903" s="373">
        <v>-0.98625448927919157</v>
      </c>
      <c r="AD903" s="555">
        <v>22899381000125</v>
      </c>
      <c r="AE903" s="370" t="s">
        <v>2005</v>
      </c>
      <c r="AF903" s="370" t="s">
        <v>1816</v>
      </c>
      <c r="AG903" s="374" t="s">
        <v>1444</v>
      </c>
      <c r="AH903" s="374" t="s">
        <v>1802</v>
      </c>
      <c r="AI903" s="374">
        <v>5000</v>
      </c>
      <c r="AJ903" s="374">
        <v>1000</v>
      </c>
      <c r="AK903" s="374">
        <v>1000</v>
      </c>
      <c r="AL903" s="691">
        <v>1.8</v>
      </c>
      <c r="AM903" s="691">
        <v>20</v>
      </c>
      <c r="AN903" s="369" t="s">
        <v>1803</v>
      </c>
      <c r="AO903" s="367" t="s">
        <v>1324</v>
      </c>
      <c r="AP903" s="370" t="s">
        <v>1818</v>
      </c>
      <c r="AQ903" s="376" t="s">
        <v>668</v>
      </c>
      <c r="AR903" s="369">
        <v>4.8006000000000004E-3</v>
      </c>
      <c r="AS903" s="369">
        <v>4.8006000000000004E-3</v>
      </c>
      <c r="AT903" s="369" t="s">
        <v>1421</v>
      </c>
      <c r="AW903"/>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c r="BX903"/>
      <c r="BZ903"/>
    </row>
    <row r="904" spans="2:78" ht="18.75">
      <c r="B904" s="363" t="s">
        <v>1674</v>
      </c>
      <c r="C904" s="364">
        <v>34674588000180</v>
      </c>
      <c r="D904" s="365" t="s">
        <v>14</v>
      </c>
      <c r="E904" s="365" t="s">
        <v>1421</v>
      </c>
      <c r="F904" s="365" t="s">
        <v>1421</v>
      </c>
      <c r="G904" s="366" t="s">
        <v>1421</v>
      </c>
      <c r="H904" s="366" t="s">
        <v>34</v>
      </c>
      <c r="I904" s="366" t="s">
        <v>1421</v>
      </c>
      <c r="J904" s="366" t="s">
        <v>1421</v>
      </c>
      <c r="K904" s="367" t="s">
        <v>48</v>
      </c>
      <c r="L904" s="368" t="s">
        <v>1421</v>
      </c>
      <c r="M904" s="368" t="s">
        <v>1421</v>
      </c>
      <c r="N904" s="367">
        <v>513237</v>
      </c>
      <c r="O904" s="367" t="s">
        <v>1321</v>
      </c>
      <c r="P904" s="371">
        <v>43772</v>
      </c>
      <c r="Q904" s="372">
        <v>37.175829360000002</v>
      </c>
      <c r="R904" s="372">
        <v>56.468708943452413</v>
      </c>
      <c r="S904" s="367">
        <v>2</v>
      </c>
      <c r="T904" s="369">
        <v>0.11265229343771366</v>
      </c>
      <c r="U904" s="369">
        <v>1.1858403351577331</v>
      </c>
      <c r="V904" s="369">
        <v>-3.4546288150472115E-2</v>
      </c>
      <c r="W904" s="369">
        <v>-0.30772974503725659</v>
      </c>
      <c r="X904" s="369">
        <v>-2.8202485578845971E-2</v>
      </c>
      <c r="Y904" s="369">
        <v>-0.19122419787542422</v>
      </c>
      <c r="AA904" s="369"/>
      <c r="AB904" s="369">
        <v>0.22319788482349295</v>
      </c>
      <c r="AC904" s="373">
        <v>-0.65774846258611153</v>
      </c>
      <c r="AD904" s="555">
        <v>25213366000170</v>
      </c>
      <c r="AE904" s="370" t="s">
        <v>1889</v>
      </c>
      <c r="AF904" s="370" t="s">
        <v>1890</v>
      </c>
      <c r="AG904" s="374" t="s">
        <v>1448</v>
      </c>
      <c r="AH904" s="374" t="s">
        <v>1796</v>
      </c>
      <c r="AI904" s="374">
        <v>5000</v>
      </c>
      <c r="AJ904" s="374">
        <v>5000</v>
      </c>
      <c r="AK904" s="374">
        <v>0</v>
      </c>
      <c r="AL904" s="691">
        <v>0</v>
      </c>
      <c r="AM904" s="691">
        <v>0</v>
      </c>
      <c r="AN904" s="369" t="s">
        <v>666</v>
      </c>
      <c r="AO904" s="367" t="s">
        <v>1324</v>
      </c>
      <c r="AP904" s="370" t="s">
        <v>1799</v>
      </c>
      <c r="AQ904" s="376" t="s">
        <v>1798</v>
      </c>
      <c r="AR904" s="369">
        <v>0</v>
      </c>
      <c r="AS904" s="369">
        <v>0</v>
      </c>
      <c r="AT904" s="369" t="s">
        <v>1421</v>
      </c>
      <c r="AW904"/>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c r="BX904"/>
      <c r="BZ904"/>
    </row>
    <row r="905" spans="2:78" ht="18.75">
      <c r="B905" s="363" t="s">
        <v>1706</v>
      </c>
      <c r="C905" s="364">
        <v>34674530000137</v>
      </c>
      <c r="D905" s="365" t="s">
        <v>14</v>
      </c>
      <c r="E905" s="365" t="s">
        <v>607</v>
      </c>
      <c r="F905" s="365" t="s">
        <v>1421</v>
      </c>
      <c r="G905" s="366" t="s">
        <v>1421</v>
      </c>
      <c r="H905" s="366" t="s">
        <v>34</v>
      </c>
      <c r="I905" s="366" t="s">
        <v>34</v>
      </c>
      <c r="J905" s="366" t="s">
        <v>608</v>
      </c>
      <c r="K905" s="367" t="s">
        <v>48</v>
      </c>
      <c r="L905" s="368" t="s">
        <v>1421</v>
      </c>
      <c r="M905" s="368" t="s">
        <v>1421</v>
      </c>
      <c r="N905" s="367">
        <v>513474</v>
      </c>
      <c r="O905" s="367" t="s">
        <v>1321</v>
      </c>
      <c r="P905" s="371">
        <v>43777</v>
      </c>
      <c r="Q905" s="372">
        <v>128.19882820999999</v>
      </c>
      <c r="R905" s="372">
        <v>295.13018599880462</v>
      </c>
      <c r="S905" s="367">
        <v>2</v>
      </c>
      <c r="T905" s="369">
        <v>-0.10963562199514942</v>
      </c>
      <c r="U905" s="369">
        <v>-1.1540851833952077</v>
      </c>
      <c r="V905" s="369">
        <v>-0.26470131788881279</v>
      </c>
      <c r="W905" s="369">
        <v>-2.3578935227470152</v>
      </c>
      <c r="X905" s="369">
        <v>-0.24774505470307984</v>
      </c>
      <c r="Y905" s="369">
        <v>-1.6798111368855486</v>
      </c>
      <c r="AA905" s="369"/>
      <c r="AB905" s="369">
        <v>0.25426252476098854</v>
      </c>
      <c r="AC905" s="373">
        <v>-1.4825743419633601</v>
      </c>
      <c r="AD905" s="555">
        <v>0</v>
      </c>
      <c r="AE905" s="370" t="s">
        <v>1889</v>
      </c>
      <c r="AF905" s="370" t="s">
        <v>1890</v>
      </c>
      <c r="AG905" s="374" t="s">
        <v>1448</v>
      </c>
      <c r="AH905" s="374" t="s">
        <v>1796</v>
      </c>
      <c r="AI905" s="374">
        <v>0</v>
      </c>
      <c r="AJ905" s="374">
        <v>0</v>
      </c>
      <c r="AK905" s="374">
        <v>0</v>
      </c>
      <c r="AL905" s="691">
        <v>0</v>
      </c>
      <c r="AM905" s="691">
        <v>0</v>
      </c>
      <c r="AN905" s="369" t="s">
        <v>666</v>
      </c>
      <c r="AO905" s="367" t="s">
        <v>1324</v>
      </c>
      <c r="AP905" s="370" t="s">
        <v>1799</v>
      </c>
      <c r="AQ905" s="376" t="s">
        <v>1798</v>
      </c>
      <c r="AR905" s="369">
        <v>0</v>
      </c>
      <c r="AS905" s="369">
        <v>0</v>
      </c>
      <c r="AT905" s="369" t="s">
        <v>1421</v>
      </c>
      <c r="AW905"/>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c r="BX905"/>
      <c r="BZ905"/>
    </row>
    <row r="906" spans="2:78" ht="18.75">
      <c r="B906" s="363" t="s">
        <v>1649</v>
      </c>
      <c r="C906" s="364">
        <v>34897039000175</v>
      </c>
      <c r="D906" s="365" t="s">
        <v>14</v>
      </c>
      <c r="E906" s="365" t="s">
        <v>1421</v>
      </c>
      <c r="F906" s="365" t="s">
        <v>1421</v>
      </c>
      <c r="G906" s="366" t="s">
        <v>1421</v>
      </c>
      <c r="H906" s="366" t="s">
        <v>34</v>
      </c>
      <c r="I906" s="366" t="s">
        <v>1421</v>
      </c>
      <c r="J906" s="366" t="s">
        <v>1421</v>
      </c>
      <c r="K906" s="367" t="s">
        <v>48</v>
      </c>
      <c r="L906" s="368" t="s">
        <v>1421</v>
      </c>
      <c r="M906" s="368" t="s">
        <v>1421</v>
      </c>
      <c r="N906" s="367">
        <v>513822</v>
      </c>
      <c r="O906" s="367" t="s">
        <v>1324</v>
      </c>
      <c r="P906" s="371">
        <v>43782</v>
      </c>
      <c r="Q906" s="372">
        <v>20.207083099999998</v>
      </c>
      <c r="R906" s="372">
        <v>21.709043604722208</v>
      </c>
      <c r="S906" s="367">
        <v>2</v>
      </c>
      <c r="T906" s="369">
        <v>4.7280187821017172E-2</v>
      </c>
      <c r="U906" s="369">
        <v>0.4976974019884941</v>
      </c>
      <c r="V906" s="369">
        <v>-6.9854015121306401E-2</v>
      </c>
      <c r="W906" s="369">
        <v>-0.62224219775734468</v>
      </c>
      <c r="X906" s="369">
        <v>-8.3279381133209873E-2</v>
      </c>
      <c r="Y906" s="369">
        <v>-0.56466770676074007</v>
      </c>
      <c r="AA906" s="369"/>
      <c r="AB906" s="369">
        <v>0.28956847276121295</v>
      </c>
      <c r="AC906" s="373">
        <v>-0.62892134226275753</v>
      </c>
      <c r="AD906" s="555">
        <v>34839385000105</v>
      </c>
      <c r="AE906" s="370" t="s">
        <v>1889</v>
      </c>
      <c r="AF906" s="370" t="s">
        <v>1890</v>
      </c>
      <c r="AG906" s="374" t="s">
        <v>1448</v>
      </c>
      <c r="AH906" s="374" t="s">
        <v>1796</v>
      </c>
      <c r="AI906" s="374">
        <v>0</v>
      </c>
      <c r="AJ906" s="374">
        <v>0</v>
      </c>
      <c r="AK906" s="374">
        <v>0</v>
      </c>
      <c r="AL906" s="691">
        <v>0</v>
      </c>
      <c r="AM906" s="691">
        <v>0</v>
      </c>
      <c r="AN906" s="369" t="s">
        <v>1803</v>
      </c>
      <c r="AO906" s="367" t="s">
        <v>1324</v>
      </c>
      <c r="AP906" s="370" t="s">
        <v>1799</v>
      </c>
      <c r="AQ906" s="376" t="s">
        <v>1798</v>
      </c>
      <c r="AR906" s="369">
        <v>0</v>
      </c>
      <c r="AS906" s="369">
        <v>0</v>
      </c>
      <c r="AT906" s="369" t="s">
        <v>1421</v>
      </c>
      <c r="AW906"/>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c r="BX906"/>
      <c r="BZ906"/>
    </row>
    <row r="907" spans="2:78" ht="18.75">
      <c r="B907" s="363" t="s">
        <v>1593</v>
      </c>
      <c r="C907" s="364">
        <v>32672386000174</v>
      </c>
      <c r="D907" s="365" t="s">
        <v>14</v>
      </c>
      <c r="E907" s="365" t="s">
        <v>614</v>
      </c>
      <c r="F907" s="365" t="s">
        <v>1421</v>
      </c>
      <c r="G907" s="366" t="s">
        <v>1421</v>
      </c>
      <c r="H907" s="366" t="s">
        <v>1338</v>
      </c>
      <c r="I907" s="366" t="s">
        <v>34</v>
      </c>
      <c r="J907" s="366" t="s">
        <v>608</v>
      </c>
      <c r="K907" s="367" t="s">
        <v>48</v>
      </c>
      <c r="L907" s="368" t="s">
        <v>1421</v>
      </c>
      <c r="M907" s="368" t="s">
        <v>1421</v>
      </c>
      <c r="N907" s="367">
        <v>514144</v>
      </c>
      <c r="O907" s="367" t="s">
        <v>1321</v>
      </c>
      <c r="P907" s="371">
        <v>43790</v>
      </c>
      <c r="Q907" s="372">
        <v>27.41860372</v>
      </c>
      <c r="R907" s="372">
        <v>42.649233201150778</v>
      </c>
      <c r="S907" s="367">
        <v>0</v>
      </c>
      <c r="T907" s="369">
        <v>0.17544087577072864</v>
      </c>
      <c r="U907" s="369">
        <v>1.8467876736069888</v>
      </c>
      <c r="V907" s="369">
        <v>-5.007855138970585E-2</v>
      </c>
      <c r="W907" s="369">
        <v>-0.44608728393237601</v>
      </c>
      <c r="X907" s="369">
        <v>4.3206178984901866E-2</v>
      </c>
      <c r="Y907" s="369">
        <v>0.29295527504309959</v>
      </c>
      <c r="AA907" s="369"/>
      <c r="AB907" s="369">
        <v>0.25768726169054151</v>
      </c>
      <c r="AC907" s="373">
        <v>-0.62998973162016014</v>
      </c>
      <c r="AD907" s="555">
        <v>34429833000194</v>
      </c>
      <c r="AE907" s="370" t="s">
        <v>1800</v>
      </c>
      <c r="AF907" s="370" t="s">
        <v>1801</v>
      </c>
      <c r="AG907" s="374" t="s">
        <v>1577</v>
      </c>
      <c r="AH907" s="374" t="s">
        <v>1796</v>
      </c>
      <c r="AI907" s="374">
        <v>100000</v>
      </c>
      <c r="AJ907" s="374">
        <v>0</v>
      </c>
      <c r="AK907" s="374">
        <v>100000</v>
      </c>
      <c r="AL907" s="691">
        <v>3.5</v>
      </c>
      <c r="AM907" s="691">
        <v>0</v>
      </c>
      <c r="AN907" s="369" t="s">
        <v>666</v>
      </c>
      <c r="AO907" s="367" t="s">
        <v>1324</v>
      </c>
      <c r="AP907" s="370" t="s">
        <v>1799</v>
      </c>
      <c r="AQ907" s="376" t="s">
        <v>1798</v>
      </c>
      <c r="AR907" s="369">
        <v>0</v>
      </c>
      <c r="AS907" s="369">
        <v>0</v>
      </c>
      <c r="AT907" s="369" t="s">
        <v>1421</v>
      </c>
      <c r="AW907"/>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c r="BX907"/>
      <c r="BZ907"/>
    </row>
    <row r="908" spans="2:78" ht="18.75">
      <c r="B908" s="363" t="s">
        <v>769</v>
      </c>
      <c r="C908" s="364">
        <v>18302338000163</v>
      </c>
      <c r="D908" s="365" t="s">
        <v>14</v>
      </c>
      <c r="E908" s="365" t="s">
        <v>607</v>
      </c>
      <c r="F908" s="365" t="s">
        <v>1421</v>
      </c>
      <c r="G908" s="366" t="s">
        <v>1421</v>
      </c>
      <c r="H908" s="366" t="s">
        <v>34</v>
      </c>
      <c r="I908" s="366" t="s">
        <v>34</v>
      </c>
      <c r="J908" s="366" t="s">
        <v>608</v>
      </c>
      <c r="K908" s="367" t="s">
        <v>48</v>
      </c>
      <c r="L908" s="368" t="s">
        <v>1421</v>
      </c>
      <c r="M908" s="368" t="s">
        <v>1418</v>
      </c>
      <c r="N908" s="367">
        <v>514594</v>
      </c>
      <c r="O908" s="367" t="s">
        <v>1321</v>
      </c>
      <c r="P908" s="371">
        <v>43737</v>
      </c>
      <c r="Q908" s="372">
        <v>212.81418689</v>
      </c>
      <c r="R908" s="372">
        <v>164.79603031873012</v>
      </c>
      <c r="S908" s="367">
        <v>1</v>
      </c>
      <c r="T908" s="369">
        <v>-3.4937965780030056E-2</v>
      </c>
      <c r="U908" s="369">
        <v>-0.3677763477867203</v>
      </c>
      <c r="V908" s="369">
        <v>-6.1160300842387549E-2</v>
      </c>
      <c r="W908" s="369">
        <v>-0.54480075262073036</v>
      </c>
      <c r="X908" s="369">
        <v>0.32702880249556143</v>
      </c>
      <c r="Y908" s="369">
        <v>2.2173868421824823</v>
      </c>
      <c r="Z908" s="369">
        <v>0.62340186026724242</v>
      </c>
      <c r="AA908" s="369">
        <v>3.3535731946505094</v>
      </c>
      <c r="AB908" s="369">
        <v>0.18936464793051588</v>
      </c>
      <c r="AC908" s="373">
        <v>-0.915810211580116</v>
      </c>
      <c r="AD908" s="555">
        <v>0</v>
      </c>
      <c r="AE908" s="370" t="s">
        <v>2074</v>
      </c>
      <c r="AF908" s="370" t="s">
        <v>1816</v>
      </c>
      <c r="AG908" s="374" t="s">
        <v>1444</v>
      </c>
      <c r="AH908" s="374" t="s">
        <v>1796</v>
      </c>
      <c r="AI908" s="374">
        <v>20000</v>
      </c>
      <c r="AJ908" s="374">
        <v>1000</v>
      </c>
      <c r="AK908" s="374">
        <v>10000</v>
      </c>
      <c r="AL908" s="691">
        <v>2</v>
      </c>
      <c r="AM908" s="691">
        <v>20</v>
      </c>
      <c r="AN908" s="369" t="s">
        <v>1798</v>
      </c>
      <c r="AO908" s="367" t="s">
        <v>1324</v>
      </c>
      <c r="AP908" s="370" t="s">
        <v>1799</v>
      </c>
      <c r="AQ908" s="376" t="s">
        <v>659</v>
      </c>
      <c r="AR908" s="369">
        <v>0</v>
      </c>
      <c r="AS908" s="369">
        <v>0</v>
      </c>
      <c r="AT908" s="369" t="s">
        <v>1421</v>
      </c>
      <c r="AW908"/>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c r="BX908"/>
      <c r="BZ908"/>
    </row>
    <row r="909" spans="2:78" ht="18.75">
      <c r="B909" s="363" t="s">
        <v>1738</v>
      </c>
      <c r="C909" s="364">
        <v>35002795000151</v>
      </c>
      <c r="D909" s="365" t="s">
        <v>13</v>
      </c>
      <c r="E909" s="365" t="s">
        <v>615</v>
      </c>
      <c r="F909" s="365" t="s">
        <v>619</v>
      </c>
      <c r="G909" s="366" t="s">
        <v>34</v>
      </c>
      <c r="H909" s="366" t="s">
        <v>1337</v>
      </c>
      <c r="I909" s="366" t="s">
        <v>34</v>
      </c>
      <c r="J909" s="366" t="s">
        <v>1421</v>
      </c>
      <c r="K909" s="367" t="s">
        <v>48</v>
      </c>
      <c r="L909" s="368" t="s">
        <v>1421</v>
      </c>
      <c r="M909" s="368" t="s">
        <v>1421</v>
      </c>
      <c r="N909" s="367">
        <v>514977</v>
      </c>
      <c r="O909" s="367" t="s">
        <v>1321</v>
      </c>
      <c r="P909" s="371">
        <v>43784</v>
      </c>
      <c r="Q909" s="372">
        <v>29.940905900000001</v>
      </c>
      <c r="R909" s="372">
        <v>25.250175234417661</v>
      </c>
      <c r="S909" s="367">
        <v>1</v>
      </c>
      <c r="T909" s="369">
        <v>0.14048748045359849</v>
      </c>
      <c r="U909" s="369">
        <v>1.4788489059805319</v>
      </c>
      <c r="V909" s="369">
        <v>0.15257649865410094</v>
      </c>
      <c r="W909" s="369">
        <v>1.3591135124270115</v>
      </c>
      <c r="X909" s="369">
        <v>0.19830920755007009</v>
      </c>
      <c r="Y909" s="369">
        <v>1.3446162055133617</v>
      </c>
      <c r="AA909" s="369"/>
      <c r="AB909" s="369">
        <v>3.5967106464761568E-2</v>
      </c>
      <c r="AC909" s="373">
        <v>1.1208775231598498</v>
      </c>
      <c r="AD909" s="555">
        <v>34719487000189</v>
      </c>
      <c r="AE909" s="370" t="s">
        <v>1917</v>
      </c>
      <c r="AF909" s="370" t="s">
        <v>1816</v>
      </c>
      <c r="AG909" s="374" t="s">
        <v>1444</v>
      </c>
      <c r="AH909" s="374" t="s">
        <v>1802</v>
      </c>
      <c r="AI909" s="374">
        <v>1000</v>
      </c>
      <c r="AJ909" s="374">
        <v>100</v>
      </c>
      <c r="AK909" s="374">
        <v>1000</v>
      </c>
      <c r="AL909" s="691">
        <v>2</v>
      </c>
      <c r="AM909" s="691">
        <v>20</v>
      </c>
      <c r="AN909" s="369" t="s">
        <v>1798</v>
      </c>
      <c r="AO909" s="367" t="s">
        <v>1324</v>
      </c>
      <c r="AP909" s="370" t="s">
        <v>1818</v>
      </c>
      <c r="AQ909" s="376" t="s">
        <v>1798</v>
      </c>
      <c r="AR909" s="369">
        <v>4.0000000000000001E-3</v>
      </c>
      <c r="AS909" s="369">
        <v>4.0000000000000001E-3</v>
      </c>
      <c r="AT909" s="369" t="s">
        <v>1421</v>
      </c>
      <c r="AW909"/>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c r="BX909"/>
      <c r="BZ909"/>
    </row>
    <row r="910" spans="2:78" ht="18.75">
      <c r="B910" s="363" t="s">
        <v>1254</v>
      </c>
      <c r="C910" s="364">
        <v>35002827000119</v>
      </c>
      <c r="D910" s="365" t="s">
        <v>13</v>
      </c>
      <c r="E910" s="365" t="s">
        <v>615</v>
      </c>
      <c r="F910" s="365" t="s">
        <v>619</v>
      </c>
      <c r="G910" s="366" t="s">
        <v>34</v>
      </c>
      <c r="H910" s="366" t="s">
        <v>1337</v>
      </c>
      <c r="I910" s="366" t="s">
        <v>34</v>
      </c>
      <c r="J910" s="366" t="s">
        <v>1421</v>
      </c>
      <c r="K910" s="367" t="s">
        <v>48</v>
      </c>
      <c r="L910" s="368" t="s">
        <v>1421</v>
      </c>
      <c r="M910" s="368" t="s">
        <v>1418</v>
      </c>
      <c r="N910" s="367">
        <v>514993</v>
      </c>
      <c r="O910" s="367" t="s">
        <v>1321</v>
      </c>
      <c r="P910" s="371">
        <v>43784</v>
      </c>
      <c r="Q910" s="372">
        <v>2.6518089499999999</v>
      </c>
      <c r="R910" s="372">
        <v>1.9712835864285709</v>
      </c>
      <c r="S910" s="367">
        <v>1</v>
      </c>
      <c r="T910" s="369">
        <v>0.13708520144624736</v>
      </c>
      <c r="U910" s="369">
        <v>1.4430346357579011</v>
      </c>
      <c r="V910" s="369">
        <v>0.1465518366704468</v>
      </c>
      <c r="W910" s="369">
        <v>1.3054473214866049</v>
      </c>
      <c r="X910" s="369">
        <v>0.18751133048990165</v>
      </c>
      <c r="Y910" s="369">
        <v>1.2714022551395365</v>
      </c>
      <c r="AA910" s="369"/>
      <c r="AB910" s="369">
        <v>3.620383814321472E-2</v>
      </c>
      <c r="AC910" s="373">
        <v>0.94713878374304428</v>
      </c>
      <c r="AD910" s="555">
        <v>35002795000151</v>
      </c>
      <c r="AE910" s="370" t="s">
        <v>1917</v>
      </c>
      <c r="AF910" s="370" t="s">
        <v>1816</v>
      </c>
      <c r="AG910" s="374" t="s">
        <v>1444</v>
      </c>
      <c r="AH910" s="374" t="s">
        <v>1802</v>
      </c>
      <c r="AI910" s="374">
        <v>1000</v>
      </c>
      <c r="AJ910" s="374">
        <v>100</v>
      </c>
      <c r="AK910" s="374">
        <v>1000</v>
      </c>
      <c r="AL910" s="691">
        <v>1</v>
      </c>
      <c r="AM910" s="691">
        <v>0</v>
      </c>
      <c r="AN910" s="369" t="s">
        <v>1798</v>
      </c>
      <c r="AO910" s="367" t="s">
        <v>1324</v>
      </c>
      <c r="AP910" s="370" t="s">
        <v>1818</v>
      </c>
      <c r="AQ910" s="376" t="s">
        <v>664</v>
      </c>
      <c r="AR910" s="369">
        <v>2E-3</v>
      </c>
      <c r="AS910" s="369">
        <v>2E-3</v>
      </c>
      <c r="AT910" s="369" t="s">
        <v>1421</v>
      </c>
      <c r="AW910"/>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c r="BX910"/>
      <c r="BZ910"/>
    </row>
    <row r="911" spans="2:78" ht="18.75">
      <c r="B911" s="363" t="s">
        <v>402</v>
      </c>
      <c r="C911" s="364">
        <v>34429833000194</v>
      </c>
      <c r="D911" s="365" t="s">
        <v>14</v>
      </c>
      <c r="E911" s="365" t="s">
        <v>614</v>
      </c>
      <c r="F911" s="365" t="s">
        <v>1421</v>
      </c>
      <c r="G911" s="366" t="s">
        <v>1421</v>
      </c>
      <c r="H911" s="366" t="s">
        <v>1338</v>
      </c>
      <c r="I911" s="366" t="s">
        <v>34</v>
      </c>
      <c r="J911" s="366" t="s">
        <v>608</v>
      </c>
      <c r="K911" s="367" t="s">
        <v>48</v>
      </c>
      <c r="L911" s="368" t="s">
        <v>1421</v>
      </c>
      <c r="M911" s="368" t="s">
        <v>34</v>
      </c>
      <c r="N911" s="367">
        <v>515434</v>
      </c>
      <c r="O911" s="367" t="s">
        <v>1321</v>
      </c>
      <c r="P911" s="371">
        <v>43701</v>
      </c>
      <c r="Q911" s="372">
        <v>211.81174066</v>
      </c>
      <c r="R911" s="372">
        <v>273.81354756023813</v>
      </c>
      <c r="S911" s="367">
        <v>2</v>
      </c>
      <c r="T911" s="369">
        <v>0.17870577050992464</v>
      </c>
      <c r="U911" s="369">
        <v>1.8811557610523062</v>
      </c>
      <c r="V911" s="369">
        <v>-4.787569708293038E-2</v>
      </c>
      <c r="W911" s="369">
        <v>-0.42646480549921983</v>
      </c>
      <c r="X911" s="369">
        <v>4.6052919927701552E-2</v>
      </c>
      <c r="Y911" s="369">
        <v>0.31225732385805632</v>
      </c>
      <c r="Z911" s="369">
        <v>-1.2874170000002017E-2</v>
      </c>
      <c r="AA911" s="369">
        <v>-6.9256244113343371E-2</v>
      </c>
      <c r="AB911" s="369">
        <v>0.2595242315661006</v>
      </c>
      <c r="AC911" s="373">
        <v>-0.6170424763854695</v>
      </c>
      <c r="AD911" s="555">
        <v>31493903000185</v>
      </c>
      <c r="AE911" s="370" t="s">
        <v>2048</v>
      </c>
      <c r="AF911" s="370" t="s">
        <v>1816</v>
      </c>
      <c r="AG911" s="374" t="s">
        <v>1444</v>
      </c>
      <c r="AH911" s="374" t="s">
        <v>1796</v>
      </c>
      <c r="AI911" s="374">
        <v>30000</v>
      </c>
      <c r="AJ911" s="374">
        <v>0</v>
      </c>
      <c r="AK911" s="374">
        <v>30000</v>
      </c>
      <c r="AL911" s="691">
        <v>1.93</v>
      </c>
      <c r="AM911" s="691">
        <v>20</v>
      </c>
      <c r="AN911" s="369" t="s">
        <v>1798</v>
      </c>
      <c r="AO911" s="367" t="s">
        <v>1324</v>
      </c>
      <c r="AP911" s="370" t="s">
        <v>1799</v>
      </c>
      <c r="AQ911" s="376" t="s">
        <v>659</v>
      </c>
      <c r="AR911" s="369">
        <v>4.0000000000000001E-3</v>
      </c>
      <c r="AS911" s="369">
        <v>4.0000000000000001E-3</v>
      </c>
      <c r="AT911" s="369" t="s">
        <v>1421</v>
      </c>
      <c r="AW911"/>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c r="BX911"/>
      <c r="BZ911"/>
    </row>
    <row r="912" spans="2:78" ht="18.75">
      <c r="B912" s="363" t="s">
        <v>401</v>
      </c>
      <c r="C912" s="364">
        <v>35088081000108</v>
      </c>
      <c r="D912" s="365" t="s">
        <v>14</v>
      </c>
      <c r="E912" s="365" t="s">
        <v>614</v>
      </c>
      <c r="F912" s="365" t="s">
        <v>1421</v>
      </c>
      <c r="G912" s="366" t="s">
        <v>1421</v>
      </c>
      <c r="H912" s="366" t="s">
        <v>1338</v>
      </c>
      <c r="I912" s="366" t="s">
        <v>34</v>
      </c>
      <c r="J912" s="366" t="s">
        <v>608</v>
      </c>
      <c r="K912" s="367" t="s">
        <v>48</v>
      </c>
      <c r="L912" s="368" t="s">
        <v>1421</v>
      </c>
      <c r="M912" s="368" t="s">
        <v>34</v>
      </c>
      <c r="N912" s="367">
        <v>516538</v>
      </c>
      <c r="O912" s="367" t="s">
        <v>1321</v>
      </c>
      <c r="P912" s="371">
        <v>43796</v>
      </c>
      <c r="Q912" s="372">
        <v>48.225280849999997</v>
      </c>
      <c r="R912" s="372">
        <v>60.525712391785717</v>
      </c>
      <c r="S912" s="367">
        <v>2</v>
      </c>
      <c r="T912" s="369">
        <v>0.1770622632846075</v>
      </c>
      <c r="U912" s="369">
        <v>1.8638552951724721</v>
      </c>
      <c r="V912" s="369">
        <v>-4.629976195183938E-2</v>
      </c>
      <c r="W912" s="369">
        <v>-0.41242676720191984</v>
      </c>
      <c r="X912" s="369">
        <v>4.6088093794851126E-2</v>
      </c>
      <c r="Y912" s="369">
        <v>0.31249581682751643</v>
      </c>
      <c r="AA912" s="369"/>
      <c r="AB912" s="369">
        <v>0.25581707316107155</v>
      </c>
      <c r="AC912" s="373">
        <v>-0.61982391338148002</v>
      </c>
      <c r="AD912" s="555">
        <v>34429833000194</v>
      </c>
      <c r="AE912" s="370" t="s">
        <v>1872</v>
      </c>
      <c r="AF912" s="370" t="s">
        <v>1816</v>
      </c>
      <c r="AG912" s="374" t="s">
        <v>1444</v>
      </c>
      <c r="AH912" s="374" t="s">
        <v>1796</v>
      </c>
      <c r="AI912" s="374">
        <v>100</v>
      </c>
      <c r="AJ912" s="374">
        <v>100</v>
      </c>
      <c r="AK912" s="374">
        <v>100</v>
      </c>
      <c r="AL912" s="691">
        <v>0</v>
      </c>
      <c r="AM912" s="691">
        <v>0</v>
      </c>
      <c r="AN912" s="369" t="s">
        <v>1798</v>
      </c>
      <c r="AO912" s="367" t="s">
        <v>1324</v>
      </c>
      <c r="AP912" s="370" t="s">
        <v>1799</v>
      </c>
      <c r="AQ912" s="376" t="s">
        <v>659</v>
      </c>
      <c r="AR912" s="369">
        <v>4.0000000000000001E-3</v>
      </c>
      <c r="AS912" s="369">
        <v>4.0000000000000001E-3</v>
      </c>
      <c r="AT912" s="369" t="s">
        <v>1421</v>
      </c>
      <c r="AW91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c r="BX912"/>
      <c r="BZ912"/>
    </row>
    <row r="913" spans="2:78" ht="18.75">
      <c r="B913" s="363" t="s">
        <v>1699</v>
      </c>
      <c r="C913" s="364">
        <v>34887358000108</v>
      </c>
      <c r="D913" s="365" t="s">
        <v>14</v>
      </c>
      <c r="E913" s="365" t="s">
        <v>614</v>
      </c>
      <c r="F913" s="365" t="s">
        <v>1421</v>
      </c>
      <c r="G913" s="366" t="s">
        <v>1421</v>
      </c>
      <c r="H913" s="366" t="s">
        <v>1338</v>
      </c>
      <c r="I913" s="366" t="s">
        <v>34</v>
      </c>
      <c r="J913" s="366" t="s">
        <v>608</v>
      </c>
      <c r="K913" s="367" t="s">
        <v>48</v>
      </c>
      <c r="L913" s="368" t="s">
        <v>1421</v>
      </c>
      <c r="M913" s="368" t="s">
        <v>1421</v>
      </c>
      <c r="N913" s="367">
        <v>516856</v>
      </c>
      <c r="O913" s="367" t="s">
        <v>1321</v>
      </c>
      <c r="P913" s="371">
        <v>43806</v>
      </c>
      <c r="Q913" s="372">
        <v>22.57476926</v>
      </c>
      <c r="R913" s="372">
        <v>75.385438122103139</v>
      </c>
      <c r="S913" s="367">
        <v>2</v>
      </c>
      <c r="T913" s="369">
        <v>0.17015475938195324</v>
      </c>
      <c r="U913" s="369">
        <v>1.7911430893836404</v>
      </c>
      <c r="V913" s="369">
        <v>-5.2633818757028772E-2</v>
      </c>
      <c r="W913" s="369">
        <v>-0.46884897028268102</v>
      </c>
      <c r="X913" s="369">
        <v>4.052661452305184E-2</v>
      </c>
      <c r="Y913" s="369">
        <v>0.27478675002284031</v>
      </c>
      <c r="AA913" s="369"/>
      <c r="AB913" s="369">
        <v>0.25288916003017797</v>
      </c>
      <c r="AC913" s="373">
        <v>-0.65204691328803377</v>
      </c>
      <c r="AD913" s="555">
        <v>34849937000158</v>
      </c>
      <c r="AE913" s="370" t="s">
        <v>1889</v>
      </c>
      <c r="AF913" s="370" t="s">
        <v>1890</v>
      </c>
      <c r="AG913" s="374" t="s">
        <v>1448</v>
      </c>
      <c r="AH913" s="374" t="s">
        <v>1796</v>
      </c>
      <c r="AI913" s="374">
        <v>1000</v>
      </c>
      <c r="AJ913" s="374">
        <v>100</v>
      </c>
      <c r="AK913" s="374">
        <v>1000</v>
      </c>
      <c r="AL913" s="691">
        <v>0</v>
      </c>
      <c r="AM913" s="691">
        <v>0</v>
      </c>
      <c r="AN913" s="369" t="s">
        <v>666</v>
      </c>
      <c r="AO913" s="367" t="s">
        <v>1324</v>
      </c>
      <c r="AP913" s="370" t="s">
        <v>1799</v>
      </c>
      <c r="AQ913" s="376" t="s">
        <v>1798</v>
      </c>
      <c r="AR913" s="369">
        <v>0</v>
      </c>
      <c r="AS913" s="369">
        <v>0</v>
      </c>
      <c r="AT913" s="369" t="s">
        <v>1421</v>
      </c>
      <c r="AW913"/>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c r="BX913"/>
      <c r="BZ913"/>
    </row>
    <row r="914" spans="2:78" ht="18.75">
      <c r="B914" s="363" t="s">
        <v>289</v>
      </c>
      <c r="C914" s="364">
        <v>33953430000187</v>
      </c>
      <c r="D914" s="365" t="s">
        <v>14</v>
      </c>
      <c r="E914" s="365" t="s">
        <v>614</v>
      </c>
      <c r="F914" s="365" t="s">
        <v>1421</v>
      </c>
      <c r="G914" s="366" t="s">
        <v>1421</v>
      </c>
      <c r="H914" s="366" t="s">
        <v>1338</v>
      </c>
      <c r="I914" s="366" t="s">
        <v>34</v>
      </c>
      <c r="J914" s="366" t="s">
        <v>608</v>
      </c>
      <c r="K914" s="367" t="s">
        <v>48</v>
      </c>
      <c r="L914" s="368" t="s">
        <v>1421</v>
      </c>
      <c r="M914" s="368" t="s">
        <v>34</v>
      </c>
      <c r="N914" s="367">
        <v>516961</v>
      </c>
      <c r="O914" s="367" t="s">
        <v>1321</v>
      </c>
      <c r="P914" s="371">
        <v>43622</v>
      </c>
      <c r="Q914" s="372">
        <v>186.35995947999999</v>
      </c>
      <c r="R914" s="372">
        <v>179.1170964822619</v>
      </c>
      <c r="S914" s="367">
        <v>2</v>
      </c>
      <c r="T914" s="369">
        <v>0.13044783387910197</v>
      </c>
      <c r="U914" s="369">
        <v>1.3731660344165479</v>
      </c>
      <c r="V914" s="369">
        <v>-3.1851051109839212E-2</v>
      </c>
      <c r="W914" s="369">
        <v>-0.28372124364004936</v>
      </c>
      <c r="X914" s="369">
        <v>0.12264926947998678</v>
      </c>
      <c r="Y914" s="369">
        <v>0.83161138796607181</v>
      </c>
      <c r="Z914" s="369">
        <v>8.4542561943397709E-2</v>
      </c>
      <c r="AA914" s="369">
        <v>0.45479439124374521</v>
      </c>
      <c r="AB914" s="369">
        <v>0.19973623742168484</v>
      </c>
      <c r="AC914" s="373">
        <v>-0.7215156869618975</v>
      </c>
      <c r="AD914" s="555">
        <v>28069983000131</v>
      </c>
      <c r="AE914" s="370" t="s">
        <v>2036</v>
      </c>
      <c r="AF914" s="370" t="s">
        <v>1858</v>
      </c>
      <c r="AG914" s="374" t="s">
        <v>736</v>
      </c>
      <c r="AH914" s="374" t="s">
        <v>1802</v>
      </c>
      <c r="AI914" s="374">
        <v>5000</v>
      </c>
      <c r="AJ914" s="374">
        <v>1000</v>
      </c>
      <c r="AK914" s="374">
        <v>5000</v>
      </c>
      <c r="AL914" s="691">
        <v>2</v>
      </c>
      <c r="AM914" s="691">
        <v>20</v>
      </c>
      <c r="AN914" s="369" t="s">
        <v>666</v>
      </c>
      <c r="AO914" s="367" t="s">
        <v>1324</v>
      </c>
      <c r="AP914" s="370" t="s">
        <v>1799</v>
      </c>
      <c r="AQ914" s="376" t="s">
        <v>659</v>
      </c>
      <c r="AR914" s="369">
        <v>3.8E-3</v>
      </c>
      <c r="AS914" s="369">
        <v>3.8E-3</v>
      </c>
      <c r="AT914" s="369" t="s">
        <v>1421</v>
      </c>
      <c r="AW914"/>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c r="BX914"/>
      <c r="BZ914"/>
    </row>
    <row r="915" spans="2:78" ht="18.75">
      <c r="B915" s="363" t="s">
        <v>1673</v>
      </c>
      <c r="C915" s="364">
        <v>32668773000137</v>
      </c>
      <c r="D915" s="365" t="s">
        <v>13</v>
      </c>
      <c r="E915" s="365" t="s">
        <v>615</v>
      </c>
      <c r="F915" s="365" t="s">
        <v>619</v>
      </c>
      <c r="G915" s="366" t="s">
        <v>34</v>
      </c>
      <c r="H915" s="366" t="s">
        <v>1337</v>
      </c>
      <c r="I915" s="366" t="s">
        <v>34</v>
      </c>
      <c r="J915" s="366" t="s">
        <v>611</v>
      </c>
      <c r="K915" s="367" t="s">
        <v>48</v>
      </c>
      <c r="L915" s="368" t="s">
        <v>1421</v>
      </c>
      <c r="M915" s="368" t="s">
        <v>1421</v>
      </c>
      <c r="N915" s="367">
        <v>517895</v>
      </c>
      <c r="O915" s="367" t="s">
        <v>1321</v>
      </c>
      <c r="P915" s="371">
        <v>43817</v>
      </c>
      <c r="Q915" s="372">
        <v>0</v>
      </c>
      <c r="R915" s="372">
        <v>14.378954911904765</v>
      </c>
      <c r="S915" s="367">
        <v>1</v>
      </c>
      <c r="T915" s="369">
        <v>0.10415426336408595</v>
      </c>
      <c r="U915" s="369">
        <v>1.0963853713645371</v>
      </c>
      <c r="V915" s="369">
        <v>0.10477001789455653</v>
      </c>
      <c r="W915" s="369">
        <v>0.93326526872613025</v>
      </c>
      <c r="X915" s="369">
        <v>0.17773440072020752</v>
      </c>
      <c r="Y915" s="369">
        <v>1.2051107381146524</v>
      </c>
      <c r="AA915" s="369"/>
      <c r="AB915" s="369">
        <v>2.079991947231101E-2</v>
      </c>
      <c r="AC915" s="373">
        <v>-0.36018214205439231</v>
      </c>
      <c r="AD915" s="555">
        <v>21624757000126</v>
      </c>
      <c r="AE915" s="370" t="s">
        <v>1889</v>
      </c>
      <c r="AF915" s="370" t="s">
        <v>1890</v>
      </c>
      <c r="AG915" s="374" t="s">
        <v>1448</v>
      </c>
      <c r="AH915" s="374" t="s">
        <v>1802</v>
      </c>
      <c r="AI915" s="374">
        <v>1000</v>
      </c>
      <c r="AJ915" s="374">
        <v>1000</v>
      </c>
      <c r="AK915" s="374">
        <v>1000</v>
      </c>
      <c r="AL915" s="691">
        <v>2.0499999999999998</v>
      </c>
      <c r="AM915" s="691">
        <v>0</v>
      </c>
      <c r="AN915" s="369" t="s">
        <v>1803</v>
      </c>
      <c r="AO915" s="367" t="s">
        <v>1324</v>
      </c>
      <c r="AP915" s="370" t="s">
        <v>1818</v>
      </c>
      <c r="AQ915" s="376" t="s">
        <v>1798</v>
      </c>
      <c r="AR915" s="369">
        <v>0</v>
      </c>
      <c r="AS915" s="369">
        <v>0</v>
      </c>
      <c r="AT915" s="369" t="s">
        <v>1421</v>
      </c>
      <c r="AW915"/>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c r="BX915"/>
      <c r="BZ915"/>
    </row>
    <row r="916" spans="2:78" ht="18.75">
      <c r="B916" s="363" t="s">
        <v>1688</v>
      </c>
      <c r="C916" s="364">
        <v>34681782000193</v>
      </c>
      <c r="D916" s="365" t="s">
        <v>13</v>
      </c>
      <c r="E916" s="365" t="s">
        <v>615</v>
      </c>
      <c r="F916" s="365" t="s">
        <v>619</v>
      </c>
      <c r="G916" s="366" t="s">
        <v>34</v>
      </c>
      <c r="H916" s="366" t="s">
        <v>1337</v>
      </c>
      <c r="I916" s="366" t="s">
        <v>34</v>
      </c>
      <c r="J916" s="366" t="s">
        <v>611</v>
      </c>
      <c r="K916" s="367" t="s">
        <v>48</v>
      </c>
      <c r="L916" s="368" t="s">
        <v>1421</v>
      </c>
      <c r="M916" s="368" t="s">
        <v>1421</v>
      </c>
      <c r="N916" s="367">
        <v>517951</v>
      </c>
      <c r="O916" s="367" t="s">
        <v>1321</v>
      </c>
      <c r="P916" s="371">
        <v>43818</v>
      </c>
      <c r="Q916" s="372">
        <v>0.45602642999999998</v>
      </c>
      <c r="R916" s="372">
        <v>3.1662821139285708</v>
      </c>
      <c r="S916" s="367">
        <v>1</v>
      </c>
      <c r="T916" s="369">
        <v>5.9860614316237903E-2</v>
      </c>
      <c r="U916" s="369">
        <v>0.63012592799776057</v>
      </c>
      <c r="V916" s="369">
        <v>5.9958165403532382E-2</v>
      </c>
      <c r="W916" s="369">
        <v>0.53409242903795218</v>
      </c>
      <c r="X916" s="369">
        <v>6.7396803820719109E-2</v>
      </c>
      <c r="Y916" s="369">
        <v>0.456977443138957</v>
      </c>
      <c r="AA916" s="369"/>
      <c r="AB916" s="369">
        <v>4.7833082134461795E-2</v>
      </c>
      <c r="AC916" s="373">
        <v>-1.093461046354723</v>
      </c>
      <c r="AD916" s="555">
        <v>22354046000141</v>
      </c>
      <c r="AE916" s="370" t="s">
        <v>1889</v>
      </c>
      <c r="AF916" s="370" t="s">
        <v>1890</v>
      </c>
      <c r="AG916" s="374" t="s">
        <v>1448</v>
      </c>
      <c r="AH916" s="374" t="s">
        <v>1802</v>
      </c>
      <c r="AI916" s="374">
        <v>5000</v>
      </c>
      <c r="AJ916" s="374">
        <v>5000</v>
      </c>
      <c r="AK916" s="374">
        <v>5000</v>
      </c>
      <c r="AL916" s="691">
        <v>2.2999999999999998</v>
      </c>
      <c r="AM916" s="691">
        <v>0</v>
      </c>
      <c r="AN916" s="369" t="s">
        <v>1803</v>
      </c>
      <c r="AO916" s="367" t="s">
        <v>1324</v>
      </c>
      <c r="AP916" s="370" t="s">
        <v>1818</v>
      </c>
      <c r="AQ916" s="376" t="s">
        <v>1798</v>
      </c>
      <c r="AR916" s="369">
        <v>0</v>
      </c>
      <c r="AS916" s="369">
        <v>0</v>
      </c>
      <c r="AT916" s="369" t="s">
        <v>1421</v>
      </c>
      <c r="AW916"/>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c r="BX916"/>
      <c r="BZ916"/>
    </row>
    <row r="917" spans="2:78" ht="18.75">
      <c r="B917" s="363" t="s">
        <v>42</v>
      </c>
      <c r="C917" s="364">
        <v>35432385000140</v>
      </c>
      <c r="D917" s="365" t="s">
        <v>13</v>
      </c>
      <c r="E917" s="365" t="s">
        <v>616</v>
      </c>
      <c r="F917" s="365" t="s">
        <v>619</v>
      </c>
      <c r="G917" s="366" t="s">
        <v>34</v>
      </c>
      <c r="H917" s="366" t="s">
        <v>865</v>
      </c>
      <c r="I917" s="366" t="s">
        <v>34</v>
      </c>
      <c r="J917" s="366" t="s">
        <v>611</v>
      </c>
      <c r="K917" s="367" t="s">
        <v>48</v>
      </c>
      <c r="L917" s="368" t="s">
        <v>1339</v>
      </c>
      <c r="M917" s="368" t="s">
        <v>1418</v>
      </c>
      <c r="N917" s="367">
        <v>518174</v>
      </c>
      <c r="O917" s="367" t="s">
        <v>1321</v>
      </c>
      <c r="P917" s="371">
        <v>43810</v>
      </c>
      <c r="Q917" s="372">
        <v>247.22527857</v>
      </c>
      <c r="R917" s="372">
        <v>377.80456644674604</v>
      </c>
      <c r="S917" s="367">
        <v>2</v>
      </c>
      <c r="T917" s="369">
        <v>-1.7987182675610836E-2</v>
      </c>
      <c r="U917" s="369">
        <v>-0.18934303139050787</v>
      </c>
      <c r="V917" s="369">
        <v>-6.8571053089678813E-3</v>
      </c>
      <c r="W917" s="369">
        <v>-6.10813890983384E-2</v>
      </c>
      <c r="X917" s="369">
        <v>6.8018457983005653E-2</v>
      </c>
      <c r="Y917" s="369">
        <v>0.46119250844612014</v>
      </c>
      <c r="AA917" s="369"/>
      <c r="AB917" s="369">
        <v>5.2998128798140767E-2</v>
      </c>
      <c r="AC917" s="373">
        <v>-2.2476054429642254</v>
      </c>
      <c r="AD917" s="555">
        <v>32785900000188</v>
      </c>
      <c r="AE917" s="370" t="s">
        <v>2044</v>
      </c>
      <c r="AF917" s="370" t="s">
        <v>1795</v>
      </c>
      <c r="AG917" s="374" t="s">
        <v>1445</v>
      </c>
      <c r="AH917" s="374" t="s">
        <v>1796</v>
      </c>
      <c r="AI917" s="374">
        <v>500</v>
      </c>
      <c r="AJ917" s="374">
        <v>100</v>
      </c>
      <c r="AK917" s="374">
        <v>100</v>
      </c>
      <c r="AL917" s="691">
        <v>2</v>
      </c>
      <c r="AM917" s="691">
        <v>15</v>
      </c>
      <c r="AN917" s="369" t="s">
        <v>1798</v>
      </c>
      <c r="AO917" s="367" t="s">
        <v>1324</v>
      </c>
      <c r="AP917" s="370" t="s">
        <v>1818</v>
      </c>
      <c r="AQ917" s="376" t="s">
        <v>668</v>
      </c>
      <c r="AR917" s="369">
        <v>3.15E-3</v>
      </c>
      <c r="AS917" s="369">
        <v>3.15E-3</v>
      </c>
      <c r="AT917" s="369" t="s">
        <v>1421</v>
      </c>
      <c r="AW917"/>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c r="BX917"/>
      <c r="BZ917"/>
    </row>
    <row r="918" spans="2:78" ht="18.75">
      <c r="B918" s="363" t="s">
        <v>557</v>
      </c>
      <c r="C918" s="364">
        <v>35646163000120</v>
      </c>
      <c r="D918" s="365" t="s">
        <v>14</v>
      </c>
      <c r="E918" s="365" t="s">
        <v>607</v>
      </c>
      <c r="F918" s="365" t="s">
        <v>1421</v>
      </c>
      <c r="G918" s="366" t="s">
        <v>1421</v>
      </c>
      <c r="H918" s="366" t="s">
        <v>34</v>
      </c>
      <c r="I918" s="366" t="s">
        <v>34</v>
      </c>
      <c r="J918" s="366" t="s">
        <v>608</v>
      </c>
      <c r="K918" s="367" t="s">
        <v>48</v>
      </c>
      <c r="L918" s="368" t="s">
        <v>1421</v>
      </c>
      <c r="M918" s="368" t="s">
        <v>34</v>
      </c>
      <c r="N918" s="367">
        <v>518204</v>
      </c>
      <c r="O918" s="367" t="s">
        <v>1321</v>
      </c>
      <c r="P918" s="371">
        <v>43828</v>
      </c>
      <c r="Q918" s="372">
        <v>6.0789246800000001</v>
      </c>
      <c r="R918" s="372">
        <v>10.181224454960324</v>
      </c>
      <c r="S918" s="367">
        <v>2</v>
      </c>
      <c r="T918" s="369">
        <v>-0.12026316952054905</v>
      </c>
      <c r="U918" s="369">
        <v>-1.2659566254656942</v>
      </c>
      <c r="V918" s="369">
        <v>-0.26058633510411444</v>
      </c>
      <c r="W918" s="369">
        <v>-2.3212382792762165</v>
      </c>
      <c r="X918" s="369">
        <v>-0.25222589315398836</v>
      </c>
      <c r="Y918" s="369">
        <v>-1.7101930241907952</v>
      </c>
      <c r="AA918" s="369"/>
      <c r="AB918" s="369">
        <v>0.28872218647984599</v>
      </c>
      <c r="AC918" s="373">
        <v>-1.2913732647102725</v>
      </c>
      <c r="AD918" s="555">
        <v>35646113000143</v>
      </c>
      <c r="AE918" s="370" t="s">
        <v>1949</v>
      </c>
      <c r="AF918" s="370" t="s">
        <v>1816</v>
      </c>
      <c r="AG918" s="374" t="s">
        <v>1444</v>
      </c>
      <c r="AH918" s="374" t="s">
        <v>1796</v>
      </c>
      <c r="AI918" s="374">
        <v>5000</v>
      </c>
      <c r="AJ918" s="374">
        <v>1000</v>
      </c>
      <c r="AK918" s="374">
        <v>1000</v>
      </c>
      <c r="AL918" s="691">
        <v>1.34</v>
      </c>
      <c r="AM918" s="691">
        <v>20</v>
      </c>
      <c r="AN918" s="369" t="s">
        <v>1911</v>
      </c>
      <c r="AO918" s="367" t="s">
        <v>1324</v>
      </c>
      <c r="AP918" s="370" t="s">
        <v>1799</v>
      </c>
      <c r="AQ918" s="376" t="s">
        <v>659</v>
      </c>
      <c r="AR918" s="369">
        <v>4.0003466666666699E-3</v>
      </c>
      <c r="AS918" s="369">
        <v>4.0003466666666699E-3</v>
      </c>
      <c r="AT918" s="369" t="s">
        <v>1421</v>
      </c>
      <c r="AW918"/>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c r="BX918"/>
      <c r="BZ918"/>
    </row>
    <row r="919" spans="2:78" ht="18.75">
      <c r="B919" s="363" t="s">
        <v>1664</v>
      </c>
      <c r="C919" s="364">
        <v>35591389000171</v>
      </c>
      <c r="D919" s="365" t="s">
        <v>13</v>
      </c>
      <c r="E919" s="365" t="s">
        <v>615</v>
      </c>
      <c r="F919" s="365" t="s">
        <v>619</v>
      </c>
      <c r="G919" s="366" t="s">
        <v>1421</v>
      </c>
      <c r="H919" s="366" t="s">
        <v>865</v>
      </c>
      <c r="I919" s="366" t="s">
        <v>1421</v>
      </c>
      <c r="J919" s="366" t="s">
        <v>611</v>
      </c>
      <c r="K919" s="367" t="s">
        <v>48</v>
      </c>
      <c r="L919" s="368" t="s">
        <v>1421</v>
      </c>
      <c r="M919" s="368" t="s">
        <v>1421</v>
      </c>
      <c r="N919" s="367">
        <v>518433</v>
      </c>
      <c r="O919" s="367" t="s">
        <v>1321</v>
      </c>
      <c r="P919" s="371">
        <v>43828</v>
      </c>
      <c r="Q919" s="372">
        <v>103.83387618</v>
      </c>
      <c r="R919" s="372">
        <v>357.80573411654757</v>
      </c>
      <c r="S919" s="367">
        <v>4</v>
      </c>
      <c r="T919" s="369">
        <v>-3.9404655992569815E-2</v>
      </c>
      <c r="U919" s="369">
        <v>-0.41479519895296441</v>
      </c>
      <c r="V919" s="369">
        <v>-2.6184767482349325E-2</v>
      </c>
      <c r="W919" s="369">
        <v>-0.23324739798689731</v>
      </c>
      <c r="X919" s="369">
        <v>7.2972175204970346E-2</v>
      </c>
      <c r="Y919" s="369">
        <v>0.49478070405475116</v>
      </c>
      <c r="AA919" s="369"/>
      <c r="AB919" s="369">
        <v>6.4750826186222299E-2</v>
      </c>
      <c r="AC919" s="373">
        <v>-2.1381432960999098</v>
      </c>
      <c r="AD919" s="555">
        <v>26094770000134</v>
      </c>
      <c r="AE919" s="370" t="s">
        <v>1889</v>
      </c>
      <c r="AF919" s="370" t="s">
        <v>1890</v>
      </c>
      <c r="AG919" s="374" t="s">
        <v>1448</v>
      </c>
      <c r="AH919" s="374" t="s">
        <v>1796</v>
      </c>
      <c r="AI919" s="374">
        <v>10000</v>
      </c>
      <c r="AJ919" s="374">
        <v>1000</v>
      </c>
      <c r="AK919" s="374">
        <v>1000</v>
      </c>
      <c r="AL919" s="691">
        <v>1.25</v>
      </c>
      <c r="AM919" s="691">
        <v>0</v>
      </c>
      <c r="AN919" s="369" t="s">
        <v>1803</v>
      </c>
      <c r="AO919" s="367" t="s">
        <v>1324</v>
      </c>
      <c r="AP919" s="370" t="s">
        <v>1818</v>
      </c>
      <c r="AQ919" s="376" t="s">
        <v>1798</v>
      </c>
      <c r="AR919" s="369">
        <v>0</v>
      </c>
      <c r="AS919" s="369">
        <v>0</v>
      </c>
      <c r="AT919" s="369" t="s">
        <v>1421</v>
      </c>
      <c r="AW919"/>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c r="BX919"/>
      <c r="BZ919"/>
    </row>
    <row r="920" spans="2:78" ht="18.75">
      <c r="B920" s="363" t="s">
        <v>971</v>
      </c>
      <c r="C920" s="364"/>
      <c r="D920" s="365" t="s">
        <v>14</v>
      </c>
      <c r="E920" s="365" t="s">
        <v>15</v>
      </c>
      <c r="F920" s="365" t="s">
        <v>701</v>
      </c>
      <c r="G920" s="366" t="s">
        <v>1421</v>
      </c>
      <c r="H920" s="366" t="s">
        <v>34</v>
      </c>
      <c r="I920" s="366" t="s">
        <v>34</v>
      </c>
      <c r="J920" s="366" t="s">
        <v>611</v>
      </c>
      <c r="L920" s="368" t="s">
        <v>1421</v>
      </c>
      <c r="M920" s="368" t="s">
        <v>34</v>
      </c>
      <c r="N920" s="367">
        <v>518514</v>
      </c>
      <c r="O920" s="367" t="s">
        <v>1321</v>
      </c>
      <c r="P920" s="371"/>
      <c r="S920" s="367"/>
      <c r="U920" s="369"/>
      <c r="W920" s="369"/>
      <c r="Y920" s="369"/>
      <c r="AA920" s="369"/>
      <c r="AD920" s="555">
        <v>35001472000143</v>
      </c>
      <c r="AE920" s="370"/>
      <c r="AF920" s="370"/>
      <c r="AG920" s="374" t="s">
        <v>1444</v>
      </c>
      <c r="AH920" s="374"/>
      <c r="AI920" s="374">
        <v>500</v>
      </c>
      <c r="AJ920" s="374">
        <v>100</v>
      </c>
      <c r="AK920" s="374">
        <v>100</v>
      </c>
      <c r="AN920" s="369"/>
      <c r="AO920" s="367" t="s">
        <v>1324</v>
      </c>
      <c r="AP920" s="370"/>
      <c r="AR920" s="369">
        <v>5.0000000000000001E-3</v>
      </c>
      <c r="AS920" s="369">
        <v>5.0000000000000001E-3</v>
      </c>
      <c r="AT920" s="369" t="s">
        <v>1421</v>
      </c>
      <c r="AW920"/>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c r="BX920"/>
      <c r="BZ920"/>
    </row>
    <row r="921" spans="2:78" ht="18.75">
      <c r="B921" s="363" t="s">
        <v>1120</v>
      </c>
      <c r="C921" s="364"/>
      <c r="D921" s="365" t="s">
        <v>11</v>
      </c>
      <c r="E921" s="365" t="s">
        <v>620</v>
      </c>
      <c r="F921" s="365" t="s">
        <v>663</v>
      </c>
      <c r="G921" s="366" t="s">
        <v>738</v>
      </c>
      <c r="H921" s="366" t="s">
        <v>34</v>
      </c>
      <c r="I921" s="366" t="s">
        <v>1304</v>
      </c>
      <c r="J921" s="366" t="s">
        <v>608</v>
      </c>
      <c r="L921" s="368" t="s">
        <v>1421</v>
      </c>
      <c r="M921" s="368" t="s">
        <v>34</v>
      </c>
      <c r="N921" s="367">
        <v>518700</v>
      </c>
      <c r="O921" s="367" t="s">
        <v>1321</v>
      </c>
      <c r="P921" s="371"/>
      <c r="S921" s="367"/>
      <c r="U921" s="369"/>
      <c r="W921" s="369"/>
      <c r="Y921" s="369"/>
      <c r="AA921" s="369"/>
      <c r="AD921" s="555">
        <v>0</v>
      </c>
      <c r="AE921" s="370"/>
      <c r="AF921" s="370"/>
      <c r="AG921" s="374" t="s">
        <v>928</v>
      </c>
      <c r="AH921" s="374"/>
      <c r="AI921" s="374">
        <v>20000</v>
      </c>
      <c r="AJ921" s="374">
        <v>10000</v>
      </c>
      <c r="AK921" s="374">
        <v>1000</v>
      </c>
      <c r="AN921" s="369"/>
      <c r="AO921" s="367" t="s">
        <v>1324</v>
      </c>
      <c r="AP921" s="370"/>
      <c r="AR921" s="369">
        <v>3.2000000000000002E-3</v>
      </c>
      <c r="AS921" s="369">
        <v>3.2000000000000002E-3</v>
      </c>
      <c r="AT921" s="369" t="s">
        <v>1421</v>
      </c>
      <c r="AW921"/>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c r="BX921"/>
      <c r="BZ921"/>
    </row>
    <row r="922" spans="2:78" ht="18.75">
      <c r="B922" s="363" t="s">
        <v>502</v>
      </c>
      <c r="C922" s="364"/>
      <c r="D922" s="365" t="s">
        <v>14</v>
      </c>
      <c r="E922" s="365" t="s">
        <v>607</v>
      </c>
      <c r="F922" s="365" t="s">
        <v>860</v>
      </c>
      <c r="G922" s="366" t="s">
        <v>1421</v>
      </c>
      <c r="H922" s="366" t="s">
        <v>34</v>
      </c>
      <c r="I922" s="366" t="s">
        <v>34</v>
      </c>
      <c r="J922" s="366" t="s">
        <v>611</v>
      </c>
      <c r="L922" s="368" t="s">
        <v>1421</v>
      </c>
      <c r="M922" s="368" t="s">
        <v>1418</v>
      </c>
      <c r="N922" s="367">
        <v>518719</v>
      </c>
      <c r="O922" s="367" t="s">
        <v>1321</v>
      </c>
      <c r="P922" s="371"/>
      <c r="S922" s="367"/>
      <c r="U922" s="369"/>
      <c r="W922" s="369"/>
      <c r="Y922" s="369"/>
      <c r="AA922" s="369"/>
      <c r="AD922" s="555">
        <v>0</v>
      </c>
      <c r="AE922" s="370"/>
      <c r="AF922" s="370"/>
      <c r="AG922" s="374" t="s">
        <v>1444</v>
      </c>
      <c r="AH922" s="374"/>
      <c r="AI922" s="374">
        <v>1000</v>
      </c>
      <c r="AJ922" s="374">
        <v>100</v>
      </c>
      <c r="AK922" s="374">
        <v>0</v>
      </c>
      <c r="AN922" s="369"/>
      <c r="AO922" s="367" t="s">
        <v>1324</v>
      </c>
      <c r="AP922" s="370"/>
      <c r="AR922" s="369">
        <v>2.3997599999999999E-3</v>
      </c>
      <c r="AS922" s="369">
        <v>2.3997599999999999E-3</v>
      </c>
      <c r="AT922" s="369" t="s">
        <v>1421</v>
      </c>
      <c r="AW92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c r="BX922"/>
      <c r="BZ922"/>
    </row>
    <row r="923" spans="2:78" ht="18.75">
      <c r="B923" s="363" t="s">
        <v>291</v>
      </c>
      <c r="C923" s="364">
        <v>32862291000113</v>
      </c>
      <c r="D923" s="365" t="s">
        <v>14</v>
      </c>
      <c r="E923" s="365" t="s">
        <v>607</v>
      </c>
      <c r="F923" s="365" t="s">
        <v>1421</v>
      </c>
      <c r="G923" s="366" t="s">
        <v>1421</v>
      </c>
      <c r="H923" s="366" t="s">
        <v>34</v>
      </c>
      <c r="I923" s="366" t="s">
        <v>34</v>
      </c>
      <c r="J923" s="366" t="s">
        <v>608</v>
      </c>
      <c r="K923" s="367" t="s">
        <v>48</v>
      </c>
      <c r="L923" s="368" t="s">
        <v>1421</v>
      </c>
      <c r="M923" s="368" t="s">
        <v>1418</v>
      </c>
      <c r="N923" s="367">
        <v>518761</v>
      </c>
      <c r="O923" s="367" t="s">
        <v>1321</v>
      </c>
      <c r="P923" s="371">
        <v>43602</v>
      </c>
      <c r="Q923" s="372">
        <v>1.83248232</v>
      </c>
      <c r="R923" s="372">
        <v>1.9245193026587288</v>
      </c>
      <c r="S923" s="367">
        <v>1</v>
      </c>
      <c r="T923" s="369">
        <v>-0.12916933236150852</v>
      </c>
      <c r="U923" s="369">
        <v>-1.359707820456963</v>
      </c>
      <c r="V923" s="369">
        <v>-0.19841507540553849</v>
      </c>
      <c r="W923" s="369">
        <v>-1.7674321565357511</v>
      </c>
      <c r="X923" s="369">
        <v>-0.22474395377537681</v>
      </c>
      <c r="Y923" s="369">
        <v>-1.5238544194233543</v>
      </c>
      <c r="Z923" s="369">
        <v>-0.22480657260505754</v>
      </c>
      <c r="AA923" s="369">
        <v>-1.2093407862889394</v>
      </c>
      <c r="AB923" s="369">
        <v>0.19262422092636691</v>
      </c>
      <c r="AC923" s="373">
        <v>-1.6128649416780825</v>
      </c>
      <c r="AD923" s="555">
        <v>0</v>
      </c>
      <c r="AE923" s="370" t="s">
        <v>2075</v>
      </c>
      <c r="AF923" s="370" t="s">
        <v>1841</v>
      </c>
      <c r="AG923" s="374" t="s">
        <v>719</v>
      </c>
      <c r="AH923" s="374" t="s">
        <v>1802</v>
      </c>
      <c r="AI923" s="374">
        <v>100000</v>
      </c>
      <c r="AJ923" s="374">
        <v>10000</v>
      </c>
      <c r="AK923" s="374">
        <v>10000</v>
      </c>
      <c r="AL923" s="691">
        <v>0.06</v>
      </c>
      <c r="AM923" s="691">
        <v>30</v>
      </c>
      <c r="AN923" s="369" t="s">
        <v>1807</v>
      </c>
      <c r="AO923" s="367" t="s">
        <v>1324</v>
      </c>
      <c r="AP923" s="370" t="s">
        <v>1799</v>
      </c>
      <c r="AQ923" s="376" t="s">
        <v>659</v>
      </c>
      <c r="AR923" s="369">
        <v>0</v>
      </c>
      <c r="AS923" s="369">
        <v>0</v>
      </c>
      <c r="AT923" s="369" t="s">
        <v>1421</v>
      </c>
      <c r="AW923"/>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c r="BX923"/>
      <c r="BZ923"/>
    </row>
    <row r="924" spans="2:78" ht="18.75">
      <c r="B924" s="363" t="s">
        <v>328</v>
      </c>
      <c r="C924" s="364"/>
      <c r="D924" s="365" t="s">
        <v>13</v>
      </c>
      <c r="E924" s="365" t="s">
        <v>615</v>
      </c>
      <c r="F924" s="365" t="s">
        <v>619</v>
      </c>
      <c r="G924" s="366" t="s">
        <v>34</v>
      </c>
      <c r="H924" s="366" t="s">
        <v>865</v>
      </c>
      <c r="I924" s="366" t="s">
        <v>34</v>
      </c>
      <c r="J924" s="366" t="s">
        <v>1421</v>
      </c>
      <c r="L924" s="368" t="s">
        <v>1421</v>
      </c>
      <c r="M924" s="368" t="s">
        <v>34</v>
      </c>
      <c r="N924" s="367">
        <v>519057</v>
      </c>
      <c r="O924" s="367" t="s">
        <v>1321</v>
      </c>
      <c r="P924" s="371"/>
      <c r="S924" s="367"/>
      <c r="U924" s="369"/>
      <c r="W924" s="369"/>
      <c r="Y924" s="369"/>
      <c r="AA924" s="369"/>
      <c r="AD924" s="555">
        <v>34799086000186</v>
      </c>
      <c r="AE924" s="370"/>
      <c r="AF924" s="370"/>
      <c r="AG924" s="374" t="s">
        <v>719</v>
      </c>
      <c r="AH924" s="374"/>
      <c r="AI924" s="374">
        <v>5000</v>
      </c>
      <c r="AJ924" s="374">
        <v>1000</v>
      </c>
      <c r="AK924" s="374">
        <v>1000</v>
      </c>
      <c r="AN924" s="369"/>
      <c r="AO924" s="367" t="s">
        <v>1324</v>
      </c>
      <c r="AP924" s="370"/>
      <c r="AR924" s="369">
        <v>6.3333333333333297E-3</v>
      </c>
      <c r="AS924" s="369">
        <v>6.3333333333333297E-3</v>
      </c>
      <c r="AT924" s="369" t="s">
        <v>1421</v>
      </c>
      <c r="AW924"/>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c r="BX924"/>
      <c r="BZ924"/>
    </row>
    <row r="925" spans="2:78" ht="18.75">
      <c r="B925" s="363" t="s">
        <v>383</v>
      </c>
      <c r="C925" s="364">
        <v>35343590000130</v>
      </c>
      <c r="D925" s="365" t="s">
        <v>11</v>
      </c>
      <c r="E925" s="365" t="s">
        <v>620</v>
      </c>
      <c r="F925" s="365" t="s">
        <v>663</v>
      </c>
      <c r="G925" s="366" t="s">
        <v>738</v>
      </c>
      <c r="H925" s="366" t="s">
        <v>34</v>
      </c>
      <c r="I925" s="366" t="s">
        <v>1421</v>
      </c>
      <c r="J925" s="366" t="s">
        <v>608</v>
      </c>
      <c r="K925" s="367" t="s">
        <v>48</v>
      </c>
      <c r="L925" s="368" t="s">
        <v>1339</v>
      </c>
      <c r="M925" s="368" t="s">
        <v>34</v>
      </c>
      <c r="N925" s="367">
        <v>519421</v>
      </c>
      <c r="O925" s="367" t="s">
        <v>1321</v>
      </c>
      <c r="P925" s="371">
        <v>43818</v>
      </c>
      <c r="Q925" s="372">
        <v>351.99560575999999</v>
      </c>
      <c r="R925" s="372">
        <v>235.63559293646816</v>
      </c>
      <c r="S925" s="367">
        <v>1</v>
      </c>
      <c r="T925" s="369">
        <v>0.10790351494575279</v>
      </c>
      <c r="U925" s="369">
        <v>1.1358520667732079</v>
      </c>
      <c r="V925" s="369">
        <v>0.12641045283147689</v>
      </c>
      <c r="W925" s="369">
        <v>1.1260328823298753</v>
      </c>
      <c r="X925" s="369">
        <v>0.20196263977379925</v>
      </c>
      <c r="Y925" s="369">
        <v>1.3693879457389417</v>
      </c>
      <c r="AA925" s="369"/>
      <c r="AB925" s="369">
        <v>2.2055932066497937E-3</v>
      </c>
      <c r="AC925" s="373">
        <v>6.4149070391433503</v>
      </c>
      <c r="AD925" s="555">
        <v>35505971000178</v>
      </c>
      <c r="AE925" s="370" t="s">
        <v>1872</v>
      </c>
      <c r="AF925" s="370" t="s">
        <v>1816</v>
      </c>
      <c r="AG925" s="374" t="s">
        <v>1444</v>
      </c>
      <c r="AH925" s="374" t="s">
        <v>1802</v>
      </c>
      <c r="AI925" s="374">
        <v>1000</v>
      </c>
      <c r="AJ925" s="374">
        <v>500</v>
      </c>
      <c r="AK925" s="374">
        <v>1000</v>
      </c>
      <c r="AL925" s="691">
        <v>0</v>
      </c>
      <c r="AM925" s="691">
        <v>0</v>
      </c>
      <c r="AN925" s="369" t="s">
        <v>1803</v>
      </c>
      <c r="AO925" s="367" t="s">
        <v>1324</v>
      </c>
      <c r="AP925" s="370" t="s">
        <v>1804</v>
      </c>
      <c r="AQ925" s="376" t="s">
        <v>11</v>
      </c>
      <c r="AR925" s="369">
        <v>1.3998000000000001E-3</v>
      </c>
      <c r="AS925" s="369">
        <v>1.3998000000000001E-3</v>
      </c>
      <c r="AT925" s="369" t="s">
        <v>1421</v>
      </c>
      <c r="AW925"/>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c r="BX925"/>
      <c r="BZ925"/>
    </row>
    <row r="926" spans="2:78" ht="18.75">
      <c r="B926" s="363" t="s">
        <v>1285</v>
      </c>
      <c r="C926" s="364"/>
      <c r="D926" s="365" t="s">
        <v>14</v>
      </c>
      <c r="E926" s="365" t="s">
        <v>607</v>
      </c>
      <c r="F926" s="365" t="s">
        <v>1421</v>
      </c>
      <c r="G926" s="366" t="s">
        <v>1421</v>
      </c>
      <c r="H926" s="366" t="s">
        <v>34</v>
      </c>
      <c r="I926" s="366" t="s">
        <v>34</v>
      </c>
      <c r="J926" s="366" t="s">
        <v>608</v>
      </c>
      <c r="L926" s="368" t="s">
        <v>1421</v>
      </c>
      <c r="M926" s="368" t="s">
        <v>34</v>
      </c>
      <c r="N926" s="367">
        <v>519431</v>
      </c>
      <c r="O926" s="367" t="s">
        <v>1321</v>
      </c>
      <c r="P926" s="371"/>
      <c r="S926" s="367"/>
      <c r="U926" s="369"/>
      <c r="W926" s="369"/>
      <c r="Y926" s="369"/>
      <c r="AA926" s="369"/>
      <c r="AD926" s="555">
        <v>0</v>
      </c>
      <c r="AE926" s="370"/>
      <c r="AF926" s="370"/>
      <c r="AG926" s="374" t="s">
        <v>1444</v>
      </c>
      <c r="AH926" s="374"/>
      <c r="AI926" s="374">
        <v>5000</v>
      </c>
      <c r="AJ926" s="374">
        <v>1000</v>
      </c>
      <c r="AK926" s="374">
        <v>1000</v>
      </c>
      <c r="AN926" s="369"/>
      <c r="AO926" s="367" t="s">
        <v>1324</v>
      </c>
      <c r="AP926" s="370"/>
      <c r="AR926" s="369">
        <v>8.0000000000000002E-3</v>
      </c>
      <c r="AS926" s="369">
        <v>8.0000000000000002E-3</v>
      </c>
      <c r="AT926" s="369" t="s">
        <v>1421</v>
      </c>
      <c r="AW926"/>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c r="BX926"/>
      <c r="BZ926"/>
    </row>
    <row r="927" spans="2:78" ht="18.75">
      <c r="B927" s="363" t="s">
        <v>1635</v>
      </c>
      <c r="C927" s="364">
        <v>35343303000191</v>
      </c>
      <c r="D927" s="365" t="s">
        <v>14</v>
      </c>
      <c r="E927" s="365" t="s">
        <v>607</v>
      </c>
      <c r="F927" s="365" t="s">
        <v>1421</v>
      </c>
      <c r="G927" s="366" t="s">
        <v>1421</v>
      </c>
      <c r="H927" s="366" t="s">
        <v>34</v>
      </c>
      <c r="I927" s="366" t="s">
        <v>34</v>
      </c>
      <c r="J927" s="366" t="s">
        <v>611</v>
      </c>
      <c r="K927" s="367" t="s">
        <v>48</v>
      </c>
      <c r="L927" s="368" t="s">
        <v>1421</v>
      </c>
      <c r="M927" s="368" t="s">
        <v>1421</v>
      </c>
      <c r="N927" s="367">
        <v>519618</v>
      </c>
      <c r="O927" s="367" t="s">
        <v>1321</v>
      </c>
      <c r="P927" s="371">
        <v>43814</v>
      </c>
      <c r="Q927" s="372">
        <v>0</v>
      </c>
      <c r="R927" s="372">
        <v>3.6605193146596862</v>
      </c>
      <c r="S927" s="367">
        <v>2</v>
      </c>
      <c r="T927" s="369">
        <v>-0.15904833869210844</v>
      </c>
      <c r="U927" s="369">
        <v>-1.6742307635770612</v>
      </c>
      <c r="V927" s="369">
        <v>-0.19484829483458832</v>
      </c>
      <c r="W927" s="369">
        <v>-1.7356601620765624</v>
      </c>
      <c r="X927" s="369">
        <v>-0.26335402282027809</v>
      </c>
      <c r="Y927" s="369">
        <v>-1.7856462200922978</v>
      </c>
      <c r="AA927" s="369"/>
      <c r="AB927" s="369">
        <v>0.27100682410916921</v>
      </c>
      <c r="AC927" s="373">
        <v>-1.1332189633554322</v>
      </c>
      <c r="AD927" s="555">
        <v>35726390000166</v>
      </c>
      <c r="AE927" s="370" t="s">
        <v>2076</v>
      </c>
      <c r="AF927" s="370" t="s">
        <v>1816</v>
      </c>
      <c r="AG927" s="374" t="s">
        <v>1444</v>
      </c>
      <c r="AH927" s="374" t="s">
        <v>1877</v>
      </c>
      <c r="AI927" s="374">
        <v>100000</v>
      </c>
      <c r="AJ927" s="374">
        <v>10000</v>
      </c>
      <c r="AK927" s="374">
        <v>100000</v>
      </c>
      <c r="AL927" s="691">
        <v>1.6</v>
      </c>
      <c r="AM927" s="691">
        <v>20</v>
      </c>
      <c r="AN927" s="369" t="s">
        <v>1798</v>
      </c>
      <c r="AO927" s="367" t="s">
        <v>1324</v>
      </c>
      <c r="AP927" s="370" t="s">
        <v>1799</v>
      </c>
      <c r="AQ927" s="376" t="s">
        <v>687</v>
      </c>
      <c r="AR927" s="369">
        <v>3.2000000000000002E-3</v>
      </c>
      <c r="AS927" s="369">
        <v>3.2000000000000002E-3</v>
      </c>
      <c r="AT927" s="369" t="s">
        <v>1421</v>
      </c>
      <c r="AW927"/>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c r="BX927"/>
      <c r="BZ927"/>
    </row>
    <row r="928" spans="2:78" ht="18.75">
      <c r="B928" s="363" t="s">
        <v>1031</v>
      </c>
      <c r="C928" s="364"/>
      <c r="D928" s="365" t="s">
        <v>13</v>
      </c>
      <c r="E928" s="365" t="s">
        <v>615</v>
      </c>
      <c r="F928" s="365" t="s">
        <v>619</v>
      </c>
      <c r="G928" s="366" t="s">
        <v>34</v>
      </c>
      <c r="H928" s="366" t="s">
        <v>865</v>
      </c>
      <c r="I928" s="366" t="s">
        <v>34</v>
      </c>
      <c r="J928" s="366" t="s">
        <v>611</v>
      </c>
      <c r="L928" s="368" t="s">
        <v>1421</v>
      </c>
      <c r="M928" s="368" t="s">
        <v>1418</v>
      </c>
      <c r="N928" s="367">
        <v>519650</v>
      </c>
      <c r="O928" s="367" t="s">
        <v>1324</v>
      </c>
      <c r="P928" s="371"/>
      <c r="S928" s="367"/>
      <c r="U928" s="369"/>
      <c r="W928" s="369"/>
      <c r="Y928" s="369"/>
      <c r="AA928" s="369"/>
      <c r="AD928" s="555">
        <v>35002571000140</v>
      </c>
      <c r="AE928" s="370"/>
      <c r="AF928" s="370"/>
      <c r="AG928" s="374" t="s">
        <v>1444</v>
      </c>
      <c r="AH928" s="374"/>
      <c r="AI928" s="374">
        <v>10000</v>
      </c>
      <c r="AJ928" s="374">
        <v>10000</v>
      </c>
      <c r="AK928" s="374">
        <v>10000</v>
      </c>
      <c r="AN928" s="369"/>
      <c r="AO928" s="367" t="s">
        <v>1324</v>
      </c>
      <c r="AP928" s="370"/>
      <c r="AR928" s="369">
        <v>0</v>
      </c>
      <c r="AS928" s="369">
        <v>0</v>
      </c>
      <c r="AT928" s="369" t="s">
        <v>1421</v>
      </c>
      <c r="AW928"/>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c r="BX928"/>
      <c r="BZ928"/>
    </row>
    <row r="929" spans="2:78" ht="18.75">
      <c r="B929" s="363" t="s">
        <v>66</v>
      </c>
      <c r="C929" s="364">
        <v>35618055000144</v>
      </c>
      <c r="D929" s="365" t="s">
        <v>13</v>
      </c>
      <c r="E929" s="365" t="s">
        <v>616</v>
      </c>
      <c r="F929" s="365" t="s">
        <v>618</v>
      </c>
      <c r="G929" s="366" t="s">
        <v>34</v>
      </c>
      <c r="H929" s="366" t="s">
        <v>1338</v>
      </c>
      <c r="I929" s="366" t="s">
        <v>34</v>
      </c>
      <c r="J929" s="366" t="s">
        <v>611</v>
      </c>
      <c r="K929" s="367" t="s">
        <v>48</v>
      </c>
      <c r="L929" s="368" t="s">
        <v>1339</v>
      </c>
      <c r="M929" s="368" t="s">
        <v>34</v>
      </c>
      <c r="N929" s="367">
        <v>519790</v>
      </c>
      <c r="O929" s="367" t="s">
        <v>1321</v>
      </c>
      <c r="P929" s="371">
        <v>43828</v>
      </c>
      <c r="Q929" s="372">
        <v>481.56407508000001</v>
      </c>
      <c r="R929" s="372">
        <v>670.01147810599184</v>
      </c>
      <c r="S929" s="367">
        <v>1</v>
      </c>
      <c r="T929" s="369">
        <v>9.111249873758398E-2</v>
      </c>
      <c r="U929" s="369">
        <v>0.95910054507477893</v>
      </c>
      <c r="V929" s="369">
        <v>0.11578514989859201</v>
      </c>
      <c r="W929" s="369">
        <v>1.031385325746127</v>
      </c>
      <c r="X929" s="369">
        <v>0.17208165246055596</v>
      </c>
      <c r="Y929" s="369">
        <v>1.1667828308555006</v>
      </c>
      <c r="AA929" s="369"/>
      <c r="AB929" s="369">
        <v>7.6197023506991604E-2</v>
      </c>
      <c r="AC929" s="373">
        <v>4.624028986665521E-2</v>
      </c>
      <c r="AD929" s="555">
        <v>35618088000194</v>
      </c>
      <c r="AE929" s="370" t="s">
        <v>1958</v>
      </c>
      <c r="AF929" s="370" t="s">
        <v>1795</v>
      </c>
      <c r="AG929" s="374" t="s">
        <v>1445</v>
      </c>
      <c r="AH929" s="374" t="s">
        <v>1796</v>
      </c>
      <c r="AI929" s="374">
        <v>50000</v>
      </c>
      <c r="AJ929" s="374">
        <v>5000</v>
      </c>
      <c r="AK929" s="374">
        <v>25000</v>
      </c>
      <c r="AL929" s="691">
        <v>2.5</v>
      </c>
      <c r="AM929" s="691">
        <v>20</v>
      </c>
      <c r="AN929" s="369" t="s">
        <v>1803</v>
      </c>
      <c r="AO929" s="367" t="s">
        <v>1324</v>
      </c>
      <c r="AP929" s="370" t="s">
        <v>1818</v>
      </c>
      <c r="AQ929" s="376" t="s">
        <v>671</v>
      </c>
      <c r="AR929" s="369">
        <v>3.8E-3</v>
      </c>
      <c r="AS929" s="369">
        <v>3.8E-3</v>
      </c>
      <c r="AT929" s="369" t="s">
        <v>1421</v>
      </c>
      <c r="AW929"/>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c r="BX929"/>
      <c r="BZ929"/>
    </row>
    <row r="930" spans="2:78" ht="18.75">
      <c r="B930" s="363" t="s">
        <v>1268</v>
      </c>
      <c r="C930" s="364">
        <v>34218763000125</v>
      </c>
      <c r="D930" s="365" t="s">
        <v>14</v>
      </c>
      <c r="E930" s="365" t="s">
        <v>607</v>
      </c>
      <c r="F930" s="365" t="s">
        <v>1421</v>
      </c>
      <c r="G930" s="366" t="s">
        <v>1421</v>
      </c>
      <c r="H930" s="366" t="s">
        <v>34</v>
      </c>
      <c r="I930" s="366" t="s">
        <v>34</v>
      </c>
      <c r="J930" s="366" t="s">
        <v>608</v>
      </c>
      <c r="K930" s="367" t="s">
        <v>48</v>
      </c>
      <c r="L930" s="368" t="s">
        <v>1421</v>
      </c>
      <c r="M930" s="368" t="s">
        <v>34</v>
      </c>
      <c r="N930" s="367">
        <v>519979</v>
      </c>
      <c r="O930" s="367" t="s">
        <v>1321</v>
      </c>
      <c r="P930" s="371">
        <v>43645</v>
      </c>
      <c r="Q930" s="372">
        <v>180.03802232000001</v>
      </c>
      <c r="R930" s="372">
        <v>184.72708221769855</v>
      </c>
      <c r="S930" s="367">
        <v>2</v>
      </c>
      <c r="T930" s="369">
        <v>5.7768528101604932E-3</v>
      </c>
      <c r="U930" s="369">
        <v>6.0810347162130927E-2</v>
      </c>
      <c r="V930" s="369">
        <v>-0.13355850974301864</v>
      </c>
      <c r="W930" s="369">
        <v>-1.1897059959598986</v>
      </c>
      <c r="X930" s="369">
        <v>4.8125048066747222E-3</v>
      </c>
      <c r="Y930" s="369">
        <v>3.2630718624257309E-2</v>
      </c>
      <c r="Z930" s="369">
        <v>-0.27004020000000062</v>
      </c>
      <c r="AA930" s="369">
        <v>-1.4526738431769333</v>
      </c>
      <c r="AB930" s="369">
        <v>0.27866505067084618</v>
      </c>
      <c r="AC930" s="373">
        <v>-0.88213533270818822</v>
      </c>
      <c r="AD930" s="555">
        <v>0</v>
      </c>
      <c r="AE930" s="370" t="s">
        <v>2077</v>
      </c>
      <c r="AF930" s="370" t="s">
        <v>1816</v>
      </c>
      <c r="AG930" s="374" t="s">
        <v>1444</v>
      </c>
      <c r="AH930" s="374" t="s">
        <v>1802</v>
      </c>
      <c r="AI930" s="374">
        <v>1000</v>
      </c>
      <c r="AJ930" s="374">
        <v>100</v>
      </c>
      <c r="AK930" s="374">
        <v>100</v>
      </c>
      <c r="AL930" s="691">
        <v>1.4</v>
      </c>
      <c r="AM930" s="691">
        <v>20</v>
      </c>
      <c r="AN930" s="369" t="s">
        <v>1817</v>
      </c>
      <c r="AO930" s="367" t="s">
        <v>1324</v>
      </c>
      <c r="AP930" s="370" t="s">
        <v>1799</v>
      </c>
      <c r="AQ930" s="376" t="s">
        <v>659</v>
      </c>
      <c r="AR930" s="369">
        <v>4.6661999999999997E-3</v>
      </c>
      <c r="AS930" s="369">
        <v>4.6661999999999997E-3</v>
      </c>
      <c r="AT930" s="369" t="s">
        <v>1421</v>
      </c>
      <c r="AW930"/>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c r="BX930"/>
      <c r="BZ930"/>
    </row>
    <row r="931" spans="2:78" ht="18.75">
      <c r="B931" s="363" t="s">
        <v>344</v>
      </c>
      <c r="C931" s="364">
        <v>35726581000128</v>
      </c>
      <c r="D931" s="365" t="s">
        <v>14</v>
      </c>
      <c r="E931" s="365" t="s">
        <v>607</v>
      </c>
      <c r="F931" s="365" t="s">
        <v>1421</v>
      </c>
      <c r="G931" s="366" t="s">
        <v>1421</v>
      </c>
      <c r="H931" s="366" t="s">
        <v>34</v>
      </c>
      <c r="I931" s="366" t="s">
        <v>34</v>
      </c>
      <c r="J931" s="366" t="s">
        <v>608</v>
      </c>
      <c r="K931" s="367" t="s">
        <v>48</v>
      </c>
      <c r="L931" s="368" t="s">
        <v>1421</v>
      </c>
      <c r="M931" s="368" t="s">
        <v>1418</v>
      </c>
      <c r="N931" s="367">
        <v>520101</v>
      </c>
      <c r="O931" s="367" t="s">
        <v>1321</v>
      </c>
      <c r="P931" s="371">
        <v>43831</v>
      </c>
      <c r="Q931" s="372">
        <v>8.70217478</v>
      </c>
      <c r="R931" s="372">
        <v>9.3189549876587225</v>
      </c>
      <c r="S931" s="367">
        <v>2</v>
      </c>
      <c r="T931" s="369">
        <v>2.4003535469394155E-2</v>
      </c>
      <c r="U931" s="369">
        <v>0.25267448781888374</v>
      </c>
      <c r="V931" s="369">
        <v>-7.7633525632751388E-2</v>
      </c>
      <c r="W931" s="369">
        <v>-0.6915401430466972</v>
      </c>
      <c r="X931" s="369">
        <v>0.12582580398858356</v>
      </c>
      <c r="Y931" s="369">
        <v>0.85314956983063928</v>
      </c>
      <c r="AA931" s="369"/>
      <c r="AB931" s="369">
        <v>0.24973136500678861</v>
      </c>
      <c r="AC931" s="373">
        <v>-0.76039829066822151</v>
      </c>
      <c r="AD931" s="555">
        <v>41867101000141</v>
      </c>
      <c r="AE931" s="370" t="s">
        <v>1891</v>
      </c>
      <c r="AF931" s="370" t="s">
        <v>1839</v>
      </c>
      <c r="AG931" s="374" t="s">
        <v>59</v>
      </c>
      <c r="AH931" s="374" t="s">
        <v>1802</v>
      </c>
      <c r="AI931" s="374">
        <v>100</v>
      </c>
      <c r="AJ931" s="374">
        <v>100</v>
      </c>
      <c r="AK931" s="374">
        <v>100</v>
      </c>
      <c r="AL931" s="691">
        <v>2</v>
      </c>
      <c r="AM931" s="691">
        <v>20</v>
      </c>
      <c r="AN931" s="369" t="s">
        <v>1807</v>
      </c>
      <c r="AO931" s="367" t="s">
        <v>1324</v>
      </c>
      <c r="AP931" s="370" t="s">
        <v>1799</v>
      </c>
      <c r="AQ931" s="376" t="s">
        <v>659</v>
      </c>
      <c r="AR931" s="369">
        <v>3.3333333333333301E-3</v>
      </c>
      <c r="AS931" s="369">
        <v>3.3333333333333301E-3</v>
      </c>
      <c r="AT931" s="369" t="s">
        <v>1421</v>
      </c>
      <c r="AW931"/>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c r="BX931"/>
      <c r="BZ931"/>
    </row>
    <row r="932" spans="2:78" ht="18.75">
      <c r="B932" s="363" t="s">
        <v>836</v>
      </c>
      <c r="C932" s="364">
        <v>35726720000113</v>
      </c>
      <c r="D932" s="365" t="s">
        <v>13</v>
      </c>
      <c r="E932" s="365" t="s">
        <v>615</v>
      </c>
      <c r="F932" s="365" t="s">
        <v>619</v>
      </c>
      <c r="G932" s="366" t="s">
        <v>34</v>
      </c>
      <c r="H932" s="366" t="s">
        <v>865</v>
      </c>
      <c r="I932" s="366" t="s">
        <v>34</v>
      </c>
      <c r="J932" s="366" t="s">
        <v>1421</v>
      </c>
      <c r="K932" s="367" t="s">
        <v>48</v>
      </c>
      <c r="L932" s="368" t="s">
        <v>1421</v>
      </c>
      <c r="M932" s="368" t="s">
        <v>34</v>
      </c>
      <c r="N932" s="367">
        <v>520111</v>
      </c>
      <c r="O932" s="367" t="s">
        <v>1321</v>
      </c>
      <c r="P932" s="371">
        <v>43831</v>
      </c>
      <c r="Q932" s="372">
        <v>21.932888049999999</v>
      </c>
      <c r="R932" s="372">
        <v>34.31212645007971</v>
      </c>
      <c r="S932" s="367">
        <v>1</v>
      </c>
      <c r="T932" s="369">
        <v>0.17531452887163246</v>
      </c>
      <c r="U932" s="369">
        <v>1.8454576762798309</v>
      </c>
      <c r="V932" s="369">
        <v>0.14660628401620457</v>
      </c>
      <c r="W932" s="369">
        <v>1.3059323249044834</v>
      </c>
      <c r="X932" s="369">
        <v>0.24194077645408063</v>
      </c>
      <c r="Y932" s="369">
        <v>1.6404557953392287</v>
      </c>
      <c r="AA932" s="369"/>
      <c r="AB932" s="369">
        <v>6.7607311876130019E-2</v>
      </c>
      <c r="AC932" s="373">
        <v>0.50799988371787552</v>
      </c>
      <c r="AD932" s="555">
        <v>35343618000139</v>
      </c>
      <c r="AE932" s="370" t="s">
        <v>1872</v>
      </c>
      <c r="AF932" s="370" t="s">
        <v>1816</v>
      </c>
      <c r="AG932" s="374" t="s">
        <v>1444</v>
      </c>
      <c r="AH932" s="374" t="s">
        <v>1877</v>
      </c>
      <c r="AI932" s="374">
        <v>100000</v>
      </c>
      <c r="AJ932" s="374">
        <v>10000</v>
      </c>
      <c r="AK932" s="374">
        <v>100000</v>
      </c>
      <c r="AL932" s="691">
        <v>1</v>
      </c>
      <c r="AM932" s="691">
        <v>10</v>
      </c>
      <c r="AN932" s="369" t="s">
        <v>1798</v>
      </c>
      <c r="AO932" s="367" t="s">
        <v>1324</v>
      </c>
      <c r="AP932" s="370" t="s">
        <v>1818</v>
      </c>
      <c r="AQ932" s="376" t="s">
        <v>679</v>
      </c>
      <c r="AR932" s="369">
        <v>8.0000000000000002E-3</v>
      </c>
      <c r="AS932" s="369">
        <v>8.0000000000000002E-3</v>
      </c>
      <c r="AT932" s="369" t="s">
        <v>1421</v>
      </c>
      <c r="AW93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c r="BX932"/>
      <c r="BZ932"/>
    </row>
    <row r="933" spans="2:78" ht="18.75">
      <c r="B933" s="363" t="s">
        <v>1587</v>
      </c>
      <c r="C933" s="364">
        <v>31525297000132</v>
      </c>
      <c r="D933" s="365" t="s">
        <v>14</v>
      </c>
      <c r="E933" s="365" t="s">
        <v>614</v>
      </c>
      <c r="F933" s="365" t="s">
        <v>1421</v>
      </c>
      <c r="G933" s="366" t="s">
        <v>1421</v>
      </c>
      <c r="H933" s="366" t="s">
        <v>865</v>
      </c>
      <c r="I933" s="366" t="s">
        <v>34</v>
      </c>
      <c r="J933" s="366" t="s">
        <v>608</v>
      </c>
      <c r="K933" s="367" t="s">
        <v>48</v>
      </c>
      <c r="L933" s="368" t="s">
        <v>1421</v>
      </c>
      <c r="M933" s="368" t="s">
        <v>1421</v>
      </c>
      <c r="N933" s="367">
        <v>520136</v>
      </c>
      <c r="O933" s="367" t="s">
        <v>1321</v>
      </c>
      <c r="P933" s="371">
        <v>43831</v>
      </c>
      <c r="Q933" s="372">
        <v>23.057834840000002</v>
      </c>
      <c r="R933" s="372">
        <v>24.450675612777768</v>
      </c>
      <c r="S933" s="367">
        <v>2</v>
      </c>
      <c r="T933" s="369">
        <v>9.7409172924035614E-2</v>
      </c>
      <c r="U933" s="369">
        <v>1.0253828194944234</v>
      </c>
      <c r="V933" s="369">
        <v>3.4043890182185566E-2</v>
      </c>
      <c r="W933" s="369">
        <v>0.30325450885516203</v>
      </c>
      <c r="X933" s="369">
        <v>0.15098562181263842</v>
      </c>
      <c r="Y933" s="369">
        <v>1.023743256285901</v>
      </c>
      <c r="AA933" s="369"/>
      <c r="AB933" s="369">
        <v>0.16806691203969612</v>
      </c>
      <c r="AC933" s="373">
        <v>-0.46539730107013771</v>
      </c>
      <c r="AD933" s="555">
        <v>35625272000161</v>
      </c>
      <c r="AE933" s="370" t="s">
        <v>1800</v>
      </c>
      <c r="AF933" s="370" t="s">
        <v>1801</v>
      </c>
      <c r="AG933" s="374" t="s">
        <v>59</v>
      </c>
      <c r="AH933" s="374" t="s">
        <v>1796</v>
      </c>
      <c r="AI933" s="374">
        <v>100000</v>
      </c>
      <c r="AJ933" s="374">
        <v>50000</v>
      </c>
      <c r="AK933" s="374">
        <v>100000</v>
      </c>
      <c r="AL933" s="691">
        <v>0</v>
      </c>
      <c r="AM933" s="691">
        <v>0</v>
      </c>
      <c r="AN933" s="369" t="s">
        <v>1797</v>
      </c>
      <c r="AO933" s="367" t="s">
        <v>1324</v>
      </c>
      <c r="AP933" s="370" t="s">
        <v>1799</v>
      </c>
      <c r="AQ933" s="376" t="s">
        <v>1798</v>
      </c>
      <c r="AR933" s="369">
        <v>0</v>
      </c>
      <c r="AS933" s="369">
        <v>0</v>
      </c>
      <c r="AT933" s="369" t="s">
        <v>1421</v>
      </c>
      <c r="AW933"/>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c r="BX933"/>
      <c r="BZ933"/>
    </row>
    <row r="934" spans="2:78" ht="18.75">
      <c r="B934" s="363" t="s">
        <v>1607</v>
      </c>
      <c r="C934" s="364">
        <v>34735784000118</v>
      </c>
      <c r="D934" s="365" t="s">
        <v>14</v>
      </c>
      <c r="E934" s="365" t="s">
        <v>614</v>
      </c>
      <c r="F934" s="365" t="s">
        <v>1421</v>
      </c>
      <c r="G934" s="366" t="s">
        <v>1421</v>
      </c>
      <c r="H934" s="366" t="s">
        <v>1338</v>
      </c>
      <c r="I934" s="366" t="s">
        <v>34</v>
      </c>
      <c r="J934" s="366" t="s">
        <v>608</v>
      </c>
      <c r="K934" s="367" t="s">
        <v>48</v>
      </c>
      <c r="L934" s="368" t="s">
        <v>1421</v>
      </c>
      <c r="M934" s="368" t="s">
        <v>1421</v>
      </c>
      <c r="N934" s="367">
        <v>520152</v>
      </c>
      <c r="O934" s="367" t="s">
        <v>1321</v>
      </c>
      <c r="P934" s="371">
        <v>43831</v>
      </c>
      <c r="Q934" s="372">
        <v>14.141530400000001</v>
      </c>
      <c r="R934" s="372">
        <v>40.228235852619065</v>
      </c>
      <c r="S934" s="367">
        <v>2</v>
      </c>
      <c r="T934" s="369">
        <v>3.6552114144219772E-2</v>
      </c>
      <c r="U934" s="369">
        <v>0.38476776605947277</v>
      </c>
      <c r="V934" s="369">
        <v>-4.4164282566696023E-2</v>
      </c>
      <c r="W934" s="369">
        <v>-0.39340444781813672</v>
      </c>
      <c r="X934" s="369">
        <v>-7.126388933520722E-2</v>
      </c>
      <c r="Y934" s="369">
        <v>-0.48319783862701737</v>
      </c>
      <c r="AA934" s="369"/>
      <c r="AB934" s="369">
        <v>0.15162774795627318</v>
      </c>
      <c r="AC934" s="373">
        <v>-1.0316453427538801</v>
      </c>
      <c r="AD934" s="555">
        <v>32683857000140</v>
      </c>
      <c r="AE934" s="370" t="s">
        <v>1800</v>
      </c>
      <c r="AF934" s="370" t="s">
        <v>1801</v>
      </c>
      <c r="AG934" s="374" t="s">
        <v>59</v>
      </c>
      <c r="AH934" s="374" t="s">
        <v>1796</v>
      </c>
      <c r="AI934" s="374">
        <v>50000</v>
      </c>
      <c r="AJ934" s="374">
        <v>50000</v>
      </c>
      <c r="AK934" s="374">
        <v>50000</v>
      </c>
      <c r="AL934" s="691">
        <v>2</v>
      </c>
      <c r="AM934" s="691">
        <v>20</v>
      </c>
      <c r="AN934" s="369" t="s">
        <v>1797</v>
      </c>
      <c r="AO934" s="367" t="s">
        <v>1324</v>
      </c>
      <c r="AP934" s="370" t="s">
        <v>1818</v>
      </c>
      <c r="AQ934" s="376" t="s">
        <v>1798</v>
      </c>
      <c r="AR934" s="369">
        <v>0</v>
      </c>
      <c r="AS934" s="369">
        <v>0</v>
      </c>
      <c r="AT934" s="369" t="s">
        <v>1421</v>
      </c>
      <c r="AW934"/>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c r="BX934"/>
      <c r="BZ934"/>
    </row>
    <row r="935" spans="2:78" ht="18.75">
      <c r="B935" s="363" t="s">
        <v>594</v>
      </c>
      <c r="C935" s="364">
        <v>34525068000106</v>
      </c>
      <c r="D935" s="365" t="s">
        <v>14</v>
      </c>
      <c r="E935" s="365" t="s">
        <v>607</v>
      </c>
      <c r="F935" s="365" t="s">
        <v>1421</v>
      </c>
      <c r="G935" s="366" t="s">
        <v>1421</v>
      </c>
      <c r="H935" s="366" t="s">
        <v>34</v>
      </c>
      <c r="I935" s="366" t="s">
        <v>34</v>
      </c>
      <c r="J935" s="366" t="s">
        <v>608</v>
      </c>
      <c r="K935" s="367" t="s">
        <v>48</v>
      </c>
      <c r="L935" s="368" t="s">
        <v>1421</v>
      </c>
      <c r="M935" s="368" t="s">
        <v>34</v>
      </c>
      <c r="N935" s="367">
        <v>520470</v>
      </c>
      <c r="O935" s="367" t="s">
        <v>1321</v>
      </c>
      <c r="P935" s="371">
        <v>43831</v>
      </c>
      <c r="Q935" s="372">
        <v>367.64166711000001</v>
      </c>
      <c r="R935" s="372">
        <v>359.9030032664142</v>
      </c>
      <c r="S935" s="367">
        <v>2</v>
      </c>
      <c r="T935" s="369">
        <v>-6.5878188097151069E-2</v>
      </c>
      <c r="U935" s="369">
        <v>-0.69347023721184631</v>
      </c>
      <c r="V935" s="369">
        <v>-0.17829581576003117</v>
      </c>
      <c r="W935" s="369">
        <v>-1.5882147941932871</v>
      </c>
      <c r="X935" s="369">
        <v>6.8399255350939603E-2</v>
      </c>
      <c r="Y935" s="369">
        <v>0.46377446779267012</v>
      </c>
      <c r="AA935" s="369"/>
      <c r="AB935" s="369">
        <v>0.2710178056843226</v>
      </c>
      <c r="AC935" s="373">
        <v>-1.0720977998881764</v>
      </c>
      <c r="AD935" s="555">
        <v>35587562000168</v>
      </c>
      <c r="AE935" s="370" t="s">
        <v>1831</v>
      </c>
      <c r="AF935" s="370" t="s">
        <v>1841</v>
      </c>
      <c r="AG935" s="374" t="s">
        <v>719</v>
      </c>
      <c r="AH935" s="374" t="s">
        <v>1802</v>
      </c>
      <c r="AI935" s="374">
        <v>1000</v>
      </c>
      <c r="AJ935" s="374">
        <v>1000</v>
      </c>
      <c r="AK935" s="374">
        <v>1000</v>
      </c>
      <c r="AL935" s="691">
        <v>2</v>
      </c>
      <c r="AM935" s="691">
        <v>20</v>
      </c>
      <c r="AN935" s="369" t="s">
        <v>1807</v>
      </c>
      <c r="AO935" s="367" t="s">
        <v>1324</v>
      </c>
      <c r="AP935" s="370" t="s">
        <v>1799</v>
      </c>
      <c r="AQ935" s="376" t="s">
        <v>659</v>
      </c>
      <c r="AR935" s="369">
        <v>6.6666666666666697E-3</v>
      </c>
      <c r="AS935" s="369">
        <v>6.6666666666666697E-3</v>
      </c>
      <c r="AT935" s="369" t="s">
        <v>1421</v>
      </c>
      <c r="AW935"/>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c r="BX935"/>
      <c r="BZ935"/>
    </row>
    <row r="936" spans="2:78" ht="18.75">
      <c r="B936" s="363" t="s">
        <v>302</v>
      </c>
      <c r="C936" s="364">
        <v>34791444000104</v>
      </c>
      <c r="D936" s="365" t="s">
        <v>14</v>
      </c>
      <c r="E936" s="365" t="s">
        <v>607</v>
      </c>
      <c r="F936" s="365" t="s">
        <v>1421</v>
      </c>
      <c r="G936" s="366" t="s">
        <v>1421</v>
      </c>
      <c r="H936" s="366" t="s">
        <v>34</v>
      </c>
      <c r="I936" s="366" t="s">
        <v>34</v>
      </c>
      <c r="J936" s="366" t="s">
        <v>608</v>
      </c>
      <c r="K936" s="367" t="s">
        <v>48</v>
      </c>
      <c r="L936" s="368" t="s">
        <v>1421</v>
      </c>
      <c r="M936" s="368" t="s">
        <v>1418</v>
      </c>
      <c r="N936" s="367">
        <v>520780</v>
      </c>
      <c r="O936" s="367" t="s">
        <v>1321</v>
      </c>
      <c r="P936" s="371">
        <v>43776</v>
      </c>
      <c r="Q936" s="372">
        <v>40.729884339999998</v>
      </c>
      <c r="R936" s="372">
        <v>49.40038967067462</v>
      </c>
      <c r="S936" s="367">
        <v>2</v>
      </c>
      <c r="T936" s="369">
        <v>0.12936027337366363</v>
      </c>
      <c r="U936" s="369">
        <v>1.3617177711374129</v>
      </c>
      <c r="V936" s="369">
        <v>4.3439741745711746E-2</v>
      </c>
      <c r="W936" s="369">
        <v>0.38695041833921195</v>
      </c>
      <c r="X936" s="369">
        <v>0.28761580405432308</v>
      </c>
      <c r="Y936" s="369">
        <v>1.9501508571938306</v>
      </c>
      <c r="AA936" s="369"/>
      <c r="AB936" s="369">
        <v>0.19921568228871978</v>
      </c>
      <c r="AC936" s="373">
        <v>-0.34546494988882487</v>
      </c>
      <c r="AD936" s="555">
        <v>34791421000108</v>
      </c>
      <c r="AE936" s="370" t="s">
        <v>1907</v>
      </c>
      <c r="AF936" s="370" t="s">
        <v>1841</v>
      </c>
      <c r="AG936" s="374" t="s">
        <v>719</v>
      </c>
      <c r="AH936" s="374" t="s">
        <v>1802</v>
      </c>
      <c r="AI936" s="374">
        <v>10000</v>
      </c>
      <c r="AJ936" s="374">
        <v>5000</v>
      </c>
      <c r="AK936" s="374">
        <v>5000</v>
      </c>
      <c r="AL936" s="691">
        <v>2.2999999999999998</v>
      </c>
      <c r="AM936" s="691">
        <v>20</v>
      </c>
      <c r="AN936" s="369" t="s">
        <v>666</v>
      </c>
      <c r="AO936" s="367" t="s">
        <v>1324</v>
      </c>
      <c r="AP936" s="370" t="s">
        <v>1799</v>
      </c>
      <c r="AQ936" s="376" t="s">
        <v>659</v>
      </c>
      <c r="AR936" s="369">
        <v>3.3333333333333301E-3</v>
      </c>
      <c r="AS936" s="369">
        <v>3.3333333333333301E-3</v>
      </c>
      <c r="AT936" s="369" t="s">
        <v>1421</v>
      </c>
      <c r="AW936"/>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c r="BX936"/>
      <c r="BZ936"/>
    </row>
    <row r="937" spans="2:78" ht="18.75">
      <c r="B937" s="363" t="s">
        <v>906</v>
      </c>
      <c r="C937" s="364"/>
      <c r="D937" s="365" t="s">
        <v>11</v>
      </c>
      <c r="E937" s="365" t="s">
        <v>620</v>
      </c>
      <c r="F937" s="365" t="s">
        <v>663</v>
      </c>
      <c r="G937" s="366" t="s">
        <v>738</v>
      </c>
      <c r="H937" s="366" t="s">
        <v>34</v>
      </c>
      <c r="I937" s="366" t="s">
        <v>1421</v>
      </c>
      <c r="J937" s="366" t="s">
        <v>608</v>
      </c>
      <c r="L937" s="368" t="s">
        <v>1421</v>
      </c>
      <c r="M937" s="368" t="s">
        <v>34</v>
      </c>
      <c r="N937" s="367">
        <v>520901</v>
      </c>
      <c r="O937" s="367" t="s">
        <v>1321</v>
      </c>
      <c r="P937" s="371"/>
      <c r="S937" s="367"/>
      <c r="U937" s="369"/>
      <c r="W937" s="369"/>
      <c r="Y937" s="369"/>
      <c r="AA937" s="369"/>
      <c r="AD937" s="555">
        <v>35399404000184</v>
      </c>
      <c r="AE937" s="370"/>
      <c r="AF937" s="370"/>
      <c r="AG937" s="374" t="s">
        <v>1445</v>
      </c>
      <c r="AH937" s="374"/>
      <c r="AI937" s="374">
        <v>500</v>
      </c>
      <c r="AJ937" s="374">
        <v>500</v>
      </c>
      <c r="AK937" s="374">
        <v>0</v>
      </c>
      <c r="AN937" s="369"/>
      <c r="AO937" s="367" t="s">
        <v>1324</v>
      </c>
      <c r="AP937" s="370"/>
      <c r="AR937" s="369">
        <v>1.08E-3</v>
      </c>
      <c r="AS937" s="369">
        <v>1.08E-3</v>
      </c>
      <c r="AT937" s="369" t="s">
        <v>1421</v>
      </c>
      <c r="AW937"/>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c r="BX937"/>
      <c r="BZ937"/>
    </row>
    <row r="938" spans="2:78" ht="18.75">
      <c r="B938" s="363" t="s">
        <v>1606</v>
      </c>
      <c r="C938" s="364">
        <v>34738254000123</v>
      </c>
      <c r="D938" s="365" t="s">
        <v>11</v>
      </c>
      <c r="E938" s="365" t="s">
        <v>1421</v>
      </c>
      <c r="F938" s="365" t="s">
        <v>1421</v>
      </c>
      <c r="G938" s="366" t="s">
        <v>1421</v>
      </c>
      <c r="H938" s="366" t="s">
        <v>34</v>
      </c>
      <c r="I938" s="366" t="s">
        <v>1421</v>
      </c>
      <c r="J938" s="366" t="s">
        <v>1421</v>
      </c>
      <c r="K938" s="367" t="s">
        <v>48</v>
      </c>
      <c r="L938" s="368" t="s">
        <v>1421</v>
      </c>
      <c r="M938" s="368" t="s">
        <v>1421</v>
      </c>
      <c r="N938" s="367">
        <v>521574</v>
      </c>
      <c r="O938" s="367" t="s">
        <v>1321</v>
      </c>
      <c r="P938" s="371">
        <v>43820</v>
      </c>
      <c r="Q938" s="372">
        <v>539.07954920999998</v>
      </c>
      <c r="R938" s="372">
        <v>923.05425973269791</v>
      </c>
      <c r="S938" s="367">
        <v>1</v>
      </c>
      <c r="T938" s="369">
        <v>9.7333368741383541E-2</v>
      </c>
      <c r="U938" s="369">
        <v>1.024584862749653</v>
      </c>
      <c r="V938" s="369">
        <v>9.8220559261041007E-2</v>
      </c>
      <c r="W938" s="369">
        <v>0.87492431971751017</v>
      </c>
      <c r="X938" s="369">
        <v>0.13686232768098927</v>
      </c>
      <c r="Y938" s="369">
        <v>0.92798164037680397</v>
      </c>
      <c r="AA938" s="369"/>
      <c r="AB938" s="369">
        <v>3.3201614610901944E-2</v>
      </c>
      <c r="AC938" s="373">
        <v>-0.42290769133260325</v>
      </c>
      <c r="AD938" s="555">
        <v>34738232000163</v>
      </c>
      <c r="AE938" s="370" t="s">
        <v>1800</v>
      </c>
      <c r="AF938" s="370" t="s">
        <v>1801</v>
      </c>
      <c r="AG938" s="374" t="s">
        <v>59</v>
      </c>
      <c r="AH938" s="374" t="s">
        <v>1796</v>
      </c>
      <c r="AI938" s="374">
        <v>50000</v>
      </c>
      <c r="AJ938" s="374">
        <v>10000</v>
      </c>
      <c r="AK938" s="374">
        <v>50000</v>
      </c>
      <c r="AL938" s="691">
        <v>1</v>
      </c>
      <c r="AM938" s="691">
        <v>10</v>
      </c>
      <c r="AN938" s="369" t="s">
        <v>1803</v>
      </c>
      <c r="AO938" s="367" t="s">
        <v>1324</v>
      </c>
      <c r="AP938" s="370" t="s">
        <v>1818</v>
      </c>
      <c r="AQ938" s="376" t="s">
        <v>1798</v>
      </c>
      <c r="AR938" s="369">
        <v>0</v>
      </c>
      <c r="AS938" s="369">
        <v>0</v>
      </c>
      <c r="AT938" s="369" t="s">
        <v>1421</v>
      </c>
      <c r="AW938"/>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c r="BX938"/>
      <c r="BZ938"/>
    </row>
    <row r="939" spans="2:78" ht="18.75">
      <c r="B939" s="363" t="s">
        <v>1660</v>
      </c>
      <c r="C939" s="364">
        <v>34887351000188</v>
      </c>
      <c r="D939" s="365" t="s">
        <v>14</v>
      </c>
      <c r="E939" s="365" t="s">
        <v>1421</v>
      </c>
      <c r="F939" s="365" t="s">
        <v>1421</v>
      </c>
      <c r="G939" s="366" t="s">
        <v>1421</v>
      </c>
      <c r="H939" s="366" t="s">
        <v>34</v>
      </c>
      <c r="I939" s="366" t="s">
        <v>1421</v>
      </c>
      <c r="J939" s="366" t="s">
        <v>1421</v>
      </c>
      <c r="K939" s="367" t="s">
        <v>48</v>
      </c>
      <c r="L939" s="368" t="s">
        <v>1421</v>
      </c>
      <c r="M939" s="368" t="s">
        <v>1421</v>
      </c>
      <c r="N939" s="367">
        <v>521752</v>
      </c>
      <c r="O939" s="367" t="s">
        <v>1324</v>
      </c>
      <c r="P939" s="371">
        <v>43824</v>
      </c>
      <c r="Q939" s="372">
        <v>12.31598612</v>
      </c>
      <c r="R939" s="372">
        <v>19.417480431785727</v>
      </c>
      <c r="S939" s="367">
        <v>2</v>
      </c>
      <c r="T939" s="369">
        <v>-5.7027897740571154E-2</v>
      </c>
      <c r="U939" s="369">
        <v>-0.60030718688750673</v>
      </c>
      <c r="V939" s="369">
        <v>-0.26660478374582863</v>
      </c>
      <c r="W939" s="369">
        <v>-2.3748491233115465</v>
      </c>
      <c r="X939" s="369">
        <v>-0.22721265312914507</v>
      </c>
      <c r="Y939" s="369">
        <v>-1.5405931941813498</v>
      </c>
      <c r="AA939" s="369"/>
      <c r="AB939" s="369">
        <v>0.31858322775993408</v>
      </c>
      <c r="AC939" s="373">
        <v>-1.1892231862123419</v>
      </c>
      <c r="AD939" s="555">
        <v>12004203000135</v>
      </c>
      <c r="AE939" s="370" t="s">
        <v>1889</v>
      </c>
      <c r="AF939" s="370" t="s">
        <v>1890</v>
      </c>
      <c r="AG939" s="374" t="s">
        <v>1448</v>
      </c>
      <c r="AH939" s="374" t="s">
        <v>1802</v>
      </c>
      <c r="AI939" s="374">
        <v>1000</v>
      </c>
      <c r="AJ939" s="374">
        <v>100</v>
      </c>
      <c r="AK939" s="374">
        <v>1000</v>
      </c>
      <c r="AL939" s="691">
        <v>2</v>
      </c>
      <c r="AM939" s="691">
        <v>0</v>
      </c>
      <c r="AN939" s="369" t="s">
        <v>666</v>
      </c>
      <c r="AO939" s="367" t="s">
        <v>1324</v>
      </c>
      <c r="AP939" s="370" t="s">
        <v>1799</v>
      </c>
      <c r="AQ939" s="376" t="s">
        <v>1798</v>
      </c>
      <c r="AR939" s="369">
        <v>0</v>
      </c>
      <c r="AS939" s="369">
        <v>0</v>
      </c>
      <c r="AT939" s="369" t="s">
        <v>1421</v>
      </c>
      <c r="AW939"/>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c r="BX939"/>
      <c r="BZ939"/>
    </row>
    <row r="940" spans="2:78" ht="18.75">
      <c r="B940" s="363" t="s">
        <v>1102</v>
      </c>
      <c r="C940" s="364">
        <v>35342982000184</v>
      </c>
      <c r="D940" s="365" t="s">
        <v>13</v>
      </c>
      <c r="E940" s="365" t="s">
        <v>615</v>
      </c>
      <c r="F940" s="365" t="s">
        <v>619</v>
      </c>
      <c r="G940" s="366" t="s">
        <v>34</v>
      </c>
      <c r="H940" s="366" t="s">
        <v>1337</v>
      </c>
      <c r="I940" s="366" t="s">
        <v>34</v>
      </c>
      <c r="J940" s="366" t="s">
        <v>608</v>
      </c>
      <c r="K940" s="367" t="s">
        <v>48</v>
      </c>
      <c r="L940" s="368" t="s">
        <v>1421</v>
      </c>
      <c r="M940" s="368" t="s">
        <v>34</v>
      </c>
      <c r="N940" s="367">
        <v>522643</v>
      </c>
      <c r="O940" s="367" t="s">
        <v>1321</v>
      </c>
      <c r="P940" s="371">
        <v>43846</v>
      </c>
      <c r="Q940" s="372">
        <v>234.46622479999999</v>
      </c>
      <c r="R940" s="372">
        <v>251.83864856115082</v>
      </c>
      <c r="S940" s="367">
        <v>2</v>
      </c>
      <c r="T940" s="369">
        <v>0.10989735585370553</v>
      </c>
      <c r="U940" s="369">
        <v>1.1568403387238819</v>
      </c>
      <c r="V940" s="369">
        <v>0.11073902517046008</v>
      </c>
      <c r="W940" s="369">
        <v>0.98643570136823244</v>
      </c>
      <c r="X940" s="369">
        <v>0.15240872255268334</v>
      </c>
      <c r="Y940" s="369">
        <v>1.033392451806282</v>
      </c>
      <c r="AA940" s="369"/>
      <c r="AB940" s="369">
        <v>3.6706691916354645E-2</v>
      </c>
      <c r="AC940" s="373">
        <v>-4.1484323285309037E-2</v>
      </c>
      <c r="AD940" s="555">
        <v>35618031000195</v>
      </c>
      <c r="AE940" s="370" t="s">
        <v>1872</v>
      </c>
      <c r="AF940" s="370" t="s">
        <v>1816</v>
      </c>
      <c r="AG940" s="374" t="s">
        <v>1444</v>
      </c>
      <c r="AH940" s="374" t="s">
        <v>1802</v>
      </c>
      <c r="AI940" s="374">
        <v>1000</v>
      </c>
      <c r="AJ940" s="374">
        <v>1000</v>
      </c>
      <c r="AK940" s="374">
        <v>0</v>
      </c>
      <c r="AL940" s="691">
        <v>0</v>
      </c>
      <c r="AM940" s="691">
        <v>0</v>
      </c>
      <c r="AN940" s="369" t="s">
        <v>1798</v>
      </c>
      <c r="AO940" s="367" t="s">
        <v>1324</v>
      </c>
      <c r="AP940" s="370" t="s">
        <v>1818</v>
      </c>
      <c r="AQ940" s="376" t="s">
        <v>668</v>
      </c>
      <c r="AR940" s="369">
        <v>5.0000000000000001E-3</v>
      </c>
      <c r="AS940" s="369">
        <v>5.0000000000000001E-3</v>
      </c>
      <c r="AT940" s="369" t="s">
        <v>1421</v>
      </c>
      <c r="AW940"/>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c r="BX940"/>
      <c r="BZ940"/>
    </row>
    <row r="941" spans="2:78" ht="18.75">
      <c r="B941" s="363" t="s">
        <v>1257</v>
      </c>
      <c r="C941" s="364">
        <v>35636909000115</v>
      </c>
      <c r="D941" s="365" t="s">
        <v>14</v>
      </c>
      <c r="E941" s="365" t="s">
        <v>614</v>
      </c>
      <c r="F941" s="365" t="s">
        <v>1421</v>
      </c>
      <c r="G941" s="366" t="s">
        <v>1421</v>
      </c>
      <c r="H941" s="366" t="s">
        <v>865</v>
      </c>
      <c r="I941" s="366" t="s">
        <v>34</v>
      </c>
      <c r="J941" s="366" t="s">
        <v>608</v>
      </c>
      <c r="K941" s="367" t="s">
        <v>48</v>
      </c>
      <c r="L941" s="368" t="s">
        <v>1421</v>
      </c>
      <c r="M941" s="368" t="s">
        <v>34</v>
      </c>
      <c r="N941" s="367">
        <v>522661</v>
      </c>
      <c r="O941" s="367" t="s">
        <v>1321</v>
      </c>
      <c r="P941" s="371">
        <v>43828</v>
      </c>
      <c r="Q941" s="372">
        <v>259.01416071</v>
      </c>
      <c r="R941" s="372">
        <v>253.44784901884009</v>
      </c>
      <c r="S941" s="367">
        <v>2</v>
      </c>
      <c r="T941" s="369">
        <v>0.11828555890690229</v>
      </c>
      <c r="U941" s="369">
        <v>1.2451392025679082</v>
      </c>
      <c r="V941" s="369">
        <v>8.5610247624333891E-2</v>
      </c>
      <c r="W941" s="369">
        <v>0.76259479916520745</v>
      </c>
      <c r="X941" s="369">
        <v>0.44375056797245493</v>
      </c>
      <c r="Y941" s="369">
        <v>3.0088073684166692</v>
      </c>
      <c r="AA941" s="369"/>
      <c r="AB941" s="369">
        <v>0.17026631167665085</v>
      </c>
      <c r="AC941" s="373">
        <v>-0.15652849678761965</v>
      </c>
      <c r="AD941" s="555">
        <v>35636871000180</v>
      </c>
      <c r="AE941" s="370" t="s">
        <v>1917</v>
      </c>
      <c r="AF941" s="370" t="s">
        <v>1841</v>
      </c>
      <c r="AG941" s="374" t="s">
        <v>719</v>
      </c>
      <c r="AH941" s="374" t="s">
        <v>1802</v>
      </c>
      <c r="AI941" s="374">
        <v>10000</v>
      </c>
      <c r="AJ941" s="374">
        <v>1000</v>
      </c>
      <c r="AK941" s="374">
        <v>5000</v>
      </c>
      <c r="AL941" s="691">
        <v>1.5</v>
      </c>
      <c r="AM941" s="691">
        <v>20</v>
      </c>
      <c r="AN941" s="369" t="s">
        <v>1807</v>
      </c>
      <c r="AO941" s="367" t="s">
        <v>1324</v>
      </c>
      <c r="AP941" s="370" t="s">
        <v>1818</v>
      </c>
      <c r="AQ941" s="376" t="s">
        <v>668</v>
      </c>
      <c r="AR941" s="369">
        <v>3.8400000000000001E-3</v>
      </c>
      <c r="AS941" s="369">
        <v>3.8400000000000001E-3</v>
      </c>
      <c r="AT941" s="369" t="s">
        <v>1421</v>
      </c>
      <c r="AW941"/>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c r="BX941"/>
      <c r="BZ941"/>
    </row>
    <row r="942" spans="2:78" ht="18.75">
      <c r="B942" s="363" t="s">
        <v>310</v>
      </c>
      <c r="C942" s="364">
        <v>35726805000100</v>
      </c>
      <c r="D942" s="365" t="s">
        <v>11</v>
      </c>
      <c r="E942" s="365" t="s">
        <v>620</v>
      </c>
      <c r="F942" s="365" t="s">
        <v>663</v>
      </c>
      <c r="G942" s="366" t="s">
        <v>738</v>
      </c>
      <c r="H942" s="366" t="s">
        <v>34</v>
      </c>
      <c r="I942" s="366" t="s">
        <v>1304</v>
      </c>
      <c r="J942" s="366" t="s">
        <v>608</v>
      </c>
      <c r="K942" s="367" t="s">
        <v>48</v>
      </c>
      <c r="L942" s="368" t="s">
        <v>1421</v>
      </c>
      <c r="M942" s="368" t="s">
        <v>1418</v>
      </c>
      <c r="N942" s="367">
        <v>522929</v>
      </c>
      <c r="O942" s="367" t="s">
        <v>1321</v>
      </c>
      <c r="P942" s="371">
        <v>43837</v>
      </c>
      <c r="Q942" s="372">
        <v>139.35122111000001</v>
      </c>
      <c r="R942" s="372">
        <v>90.475936086984106</v>
      </c>
      <c r="S942" s="367">
        <v>0</v>
      </c>
      <c r="T942" s="369">
        <v>9.5073296558249698E-2</v>
      </c>
      <c r="U942" s="369">
        <v>1.0007940931759296</v>
      </c>
      <c r="V942" s="369">
        <v>0.11248785102799719</v>
      </c>
      <c r="W942" s="369">
        <v>1.0020138072680729</v>
      </c>
      <c r="X942" s="369">
        <v>0.14675645814491833</v>
      </c>
      <c r="Y942" s="369">
        <v>0.99506782525757131</v>
      </c>
      <c r="AA942" s="369"/>
      <c r="AB942" s="369">
        <v>1.4044976987077206E-3</v>
      </c>
      <c r="AC942" s="373">
        <v>0.1609640112282282</v>
      </c>
      <c r="AD942" s="555">
        <v>0</v>
      </c>
      <c r="AE942" s="370" t="s">
        <v>2078</v>
      </c>
      <c r="AF942" s="370" t="s">
        <v>1816</v>
      </c>
      <c r="AG942" s="374" t="s">
        <v>1444</v>
      </c>
      <c r="AH942" s="374" t="s">
        <v>1802</v>
      </c>
      <c r="AI942" s="374">
        <v>30</v>
      </c>
      <c r="AJ942" s="374">
        <v>30</v>
      </c>
      <c r="AK942" s="374">
        <v>30</v>
      </c>
      <c r="AL942" s="691">
        <v>0.22</v>
      </c>
      <c r="AM942" s="691">
        <v>0</v>
      </c>
      <c r="AN942" s="369" t="s">
        <v>1803</v>
      </c>
      <c r="AO942" s="367" t="s">
        <v>1324</v>
      </c>
      <c r="AP942" s="370" t="s">
        <v>1804</v>
      </c>
      <c r="AQ942" s="376" t="s">
        <v>11</v>
      </c>
      <c r="AR942" s="369">
        <v>0</v>
      </c>
      <c r="AS942" s="369">
        <v>0</v>
      </c>
      <c r="AT942" s="369" t="s">
        <v>1421</v>
      </c>
      <c r="AW94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c r="BX942"/>
      <c r="BZ942"/>
    </row>
    <row r="943" spans="2:78" ht="18.75">
      <c r="B943" s="363" t="s">
        <v>487</v>
      </c>
      <c r="C943" s="364">
        <v>34867354000150</v>
      </c>
      <c r="D943" s="365" t="s">
        <v>11</v>
      </c>
      <c r="E943" s="365" t="s">
        <v>620</v>
      </c>
      <c r="F943" s="365" t="s">
        <v>685</v>
      </c>
      <c r="G943" s="366" t="s">
        <v>738</v>
      </c>
      <c r="H943" s="366" t="s">
        <v>34</v>
      </c>
      <c r="I943" s="366" t="s">
        <v>1319</v>
      </c>
      <c r="J943" s="366" t="s">
        <v>608</v>
      </c>
      <c r="K943" s="367" t="s">
        <v>48</v>
      </c>
      <c r="L943" s="368" t="s">
        <v>1421</v>
      </c>
      <c r="M943" s="368" t="s">
        <v>34</v>
      </c>
      <c r="N943" s="367">
        <v>523453</v>
      </c>
      <c r="O943" s="367" t="s">
        <v>1321</v>
      </c>
      <c r="P943" s="371">
        <v>43714</v>
      </c>
      <c r="Q943" s="372">
        <v>351.08393401000001</v>
      </c>
      <c r="R943" s="372">
        <v>212.92588376436507</v>
      </c>
      <c r="S943" s="367">
        <v>0</v>
      </c>
      <c r="T943" s="369">
        <v>0.17034930814564531</v>
      </c>
      <c r="U943" s="369">
        <v>1.7931910172517818</v>
      </c>
      <c r="V943" s="369">
        <v>0.25872500235680529</v>
      </c>
      <c r="W943" s="369">
        <v>2.3046579899767097</v>
      </c>
      <c r="X943" s="369">
        <v>0.31159182351269799</v>
      </c>
      <c r="Y943" s="369">
        <v>2.1127179144964767</v>
      </c>
      <c r="Z943" s="369">
        <v>0.66781971145999908</v>
      </c>
      <c r="AA943" s="369">
        <v>3.5925178058522595</v>
      </c>
      <c r="AB943" s="369">
        <v>0.12231181574787202</v>
      </c>
      <c r="AC943" s="373">
        <v>1.1974576946356965</v>
      </c>
      <c r="AD943" s="555">
        <v>0</v>
      </c>
      <c r="AE943" s="370" t="s">
        <v>2032</v>
      </c>
      <c r="AF943" s="370" t="s">
        <v>2033</v>
      </c>
      <c r="AG943" s="374" t="s">
        <v>976</v>
      </c>
      <c r="AH943" s="374" t="s">
        <v>1877</v>
      </c>
      <c r="AI943" s="374">
        <v>1000</v>
      </c>
      <c r="AJ943" s="374">
        <v>1000</v>
      </c>
      <c r="AK943" s="374">
        <v>1000</v>
      </c>
      <c r="AL943" s="691">
        <v>2</v>
      </c>
      <c r="AM943" s="691">
        <v>30</v>
      </c>
      <c r="AN943" s="369" t="s">
        <v>1803</v>
      </c>
      <c r="AO943" s="367" t="s">
        <v>1324</v>
      </c>
      <c r="AP943" s="370" t="s">
        <v>1818</v>
      </c>
      <c r="AQ943" s="376" t="s">
        <v>1933</v>
      </c>
      <c r="AR943" s="369">
        <v>2E-3</v>
      </c>
      <c r="AS943" s="369">
        <v>2E-3</v>
      </c>
      <c r="AT943" s="369" t="s">
        <v>1421</v>
      </c>
      <c r="AW943"/>
      <c r="AX943" s="198"/>
      <c r="AY943" s="184"/>
      <c r="AZ943" s="184"/>
      <c r="BA943" s="184"/>
      <c r="BB943" s="186"/>
      <c r="BC943" s="184"/>
      <c r="BD943" s="184"/>
      <c r="BE943" s="184"/>
      <c r="BF943" s="184"/>
      <c r="BG943" s="186"/>
      <c r="BH943" s="186"/>
      <c r="BI943" s="199"/>
      <c r="BJ943" s="199"/>
      <c r="BK943" s="199"/>
      <c r="BL943" s="186"/>
      <c r="BM943" s="186"/>
      <c r="BN943" s="186"/>
      <c r="BO943" s="186"/>
      <c r="BP943" s="186"/>
      <c r="BQ943" s="186"/>
      <c r="BR943" s="186"/>
      <c r="BS943" s="186"/>
      <c r="BT943" s="187"/>
      <c r="BU943" s="188"/>
      <c r="BV943" s="189"/>
      <c r="BW943" s="185"/>
      <c r="BX943"/>
      <c r="BZ943"/>
    </row>
    <row r="944" spans="2:78" ht="18.75">
      <c r="B944" s="363" t="s">
        <v>100</v>
      </c>
      <c r="C944" s="364">
        <v>34218678000167</v>
      </c>
      <c r="D944" s="365" t="s">
        <v>11</v>
      </c>
      <c r="E944" s="365" t="s">
        <v>620</v>
      </c>
      <c r="F944" s="365" t="s">
        <v>685</v>
      </c>
      <c r="G944" s="366" t="s">
        <v>738</v>
      </c>
      <c r="H944" s="366" t="s">
        <v>34</v>
      </c>
      <c r="I944" s="366" t="s">
        <v>1319</v>
      </c>
      <c r="J944" s="366" t="s">
        <v>608</v>
      </c>
      <c r="K944" s="367" t="s">
        <v>48</v>
      </c>
      <c r="L944" s="368" t="s">
        <v>715</v>
      </c>
      <c r="M944" s="368" t="s">
        <v>34</v>
      </c>
      <c r="N944" s="367">
        <v>523496</v>
      </c>
      <c r="O944" s="367" t="s">
        <v>1321</v>
      </c>
      <c r="P944" s="371">
        <v>43828</v>
      </c>
      <c r="Q944" s="372">
        <v>329403000</v>
      </c>
      <c r="R944" s="372">
        <v>5107865.6405104976</v>
      </c>
      <c r="S944" s="367">
        <v>1</v>
      </c>
      <c r="T944" s="369">
        <v>0.11109361201748413</v>
      </c>
      <c r="U944" s="369">
        <v>1.1694327926092001</v>
      </c>
      <c r="V944" s="369">
        <v>0.13630352139868318</v>
      </c>
      <c r="W944" s="369">
        <v>1.2141578772515331</v>
      </c>
      <c r="X944" s="369">
        <v>0.21991418605752844</v>
      </c>
      <c r="Y944" s="369">
        <v>1.4911066513165985</v>
      </c>
      <c r="AA944" s="369"/>
      <c r="AB944" s="369">
        <v>6.2210268160941343E-3</v>
      </c>
      <c r="AC944" s="373">
        <v>3.8645941682542673</v>
      </c>
      <c r="AD944" s="555">
        <v>0</v>
      </c>
      <c r="AE944" s="370" t="s">
        <v>1952</v>
      </c>
      <c r="AF944" s="370" t="s">
        <v>1858</v>
      </c>
      <c r="AG944" s="374" t="s">
        <v>736</v>
      </c>
      <c r="AH944" s="374" t="s">
        <v>1796</v>
      </c>
      <c r="AI944" s="374">
        <v>5000</v>
      </c>
      <c r="AJ944" s="374">
        <v>0</v>
      </c>
      <c r="AK944" s="374">
        <v>0</v>
      </c>
      <c r="AL944" s="691">
        <v>1.1000000000000001</v>
      </c>
      <c r="AM944" s="691">
        <v>20</v>
      </c>
      <c r="AN944" s="369" t="s">
        <v>1803</v>
      </c>
      <c r="AO944" s="367" t="s">
        <v>1324</v>
      </c>
      <c r="AP944" s="370" t="s">
        <v>1818</v>
      </c>
      <c r="AQ944" s="376" t="s">
        <v>671</v>
      </c>
      <c r="AR944" s="369">
        <v>2.7499999999999998E-3</v>
      </c>
      <c r="AS944" s="369">
        <v>2.7499999999999998E-3</v>
      </c>
      <c r="AT944" s="369" t="s">
        <v>1421</v>
      </c>
      <c r="AW944" s="198"/>
      <c r="AX944" s="198"/>
      <c r="AY944" s="184"/>
      <c r="AZ944" s="184"/>
      <c r="BA944" s="184"/>
      <c r="BB944" s="186"/>
      <c r="BC944" s="184"/>
      <c r="BD944" s="184"/>
      <c r="BE944" s="184"/>
      <c r="BF944" s="184"/>
      <c r="BG944" s="186"/>
      <c r="BH944" s="186"/>
      <c r="BI944" s="199"/>
      <c r="BJ944" s="199"/>
      <c r="BK944" s="199"/>
      <c r="BL944" s="218"/>
      <c r="BM944" s="186"/>
      <c r="BN944" s="186"/>
      <c r="BO944" s="186"/>
      <c r="BP944" s="186"/>
      <c r="BQ944" s="186"/>
      <c r="BR944" s="186"/>
      <c r="BS944" s="186"/>
      <c r="BT944" s="187"/>
      <c r="BU944" s="188"/>
      <c r="BV944" s="189"/>
      <c r="BW944" s="185"/>
      <c r="BX944"/>
      <c r="BZ944"/>
    </row>
    <row r="945" spans="2:78" ht="18.75">
      <c r="B945" s="363" t="s">
        <v>1137</v>
      </c>
      <c r="C945" s="364">
        <v>35378376000119</v>
      </c>
      <c r="D945" s="365" t="s">
        <v>11</v>
      </c>
      <c r="E945" s="365" t="s">
        <v>620</v>
      </c>
      <c r="F945" s="365" t="s">
        <v>663</v>
      </c>
      <c r="G945" s="366" t="s">
        <v>738</v>
      </c>
      <c r="H945" s="366" t="s">
        <v>34</v>
      </c>
      <c r="I945" s="366" t="s">
        <v>1421</v>
      </c>
      <c r="J945" s="366" t="s">
        <v>608</v>
      </c>
      <c r="K945" s="367" t="s">
        <v>48</v>
      </c>
      <c r="L945" s="368" t="s">
        <v>1339</v>
      </c>
      <c r="M945" s="368" t="s">
        <v>34</v>
      </c>
      <c r="N945" s="367">
        <v>523666</v>
      </c>
      <c r="O945" s="367" t="s">
        <v>1321</v>
      </c>
      <c r="P945" s="371">
        <v>43800</v>
      </c>
      <c r="Q945" s="372">
        <v>228.12537284999999</v>
      </c>
      <c r="R945" s="372">
        <v>150.26770114071431</v>
      </c>
      <c r="S945" s="367">
        <v>1</v>
      </c>
      <c r="T945" s="369">
        <v>0.10688734791080701</v>
      </c>
      <c r="U945" s="369">
        <v>1.1251553306436182</v>
      </c>
      <c r="V945" s="369">
        <v>0.12618947712559558</v>
      </c>
      <c r="W945" s="369">
        <v>1.1240644856866788</v>
      </c>
      <c r="X945" s="369">
        <v>0.20288129525301213</v>
      </c>
      <c r="Y945" s="369">
        <v>1.3756167994562931</v>
      </c>
      <c r="AA945" s="369"/>
      <c r="AB945" s="369">
        <v>1.7755753883431926E-3</v>
      </c>
      <c r="AC945" s="373">
        <v>7.8440486235502984</v>
      </c>
      <c r="AD945" s="555">
        <v>35377796000180</v>
      </c>
      <c r="AE945" s="370" t="s">
        <v>1843</v>
      </c>
      <c r="AF945" s="370" t="s">
        <v>1839</v>
      </c>
      <c r="AG945" s="374" t="s">
        <v>59</v>
      </c>
      <c r="AH945" s="374" t="s">
        <v>1802</v>
      </c>
      <c r="AI945" s="374">
        <v>20000</v>
      </c>
      <c r="AJ945" s="374">
        <v>0</v>
      </c>
      <c r="AK945" s="374">
        <v>1000</v>
      </c>
      <c r="AL945" s="691">
        <v>0</v>
      </c>
      <c r="AM945" s="691">
        <v>0</v>
      </c>
      <c r="AN945" s="369" t="s">
        <v>1803</v>
      </c>
      <c r="AO945" s="367" t="s">
        <v>1324</v>
      </c>
      <c r="AP945" s="370" t="s">
        <v>1804</v>
      </c>
      <c r="AQ945" s="376" t="s">
        <v>675</v>
      </c>
      <c r="AR945" s="369">
        <v>1.33333333333333E-3</v>
      </c>
      <c r="AS945" s="369">
        <v>1.33333333333333E-3</v>
      </c>
      <c r="AT945" s="369" t="s">
        <v>1421</v>
      </c>
      <c r="AW945"/>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c r="BX945"/>
      <c r="BZ945"/>
    </row>
    <row r="946" spans="2:78" ht="18.75">
      <c r="B946" s="363" t="s">
        <v>520</v>
      </c>
      <c r="C946" s="364">
        <v>34687662000101</v>
      </c>
      <c r="D946" s="365" t="s">
        <v>13</v>
      </c>
      <c r="E946" s="365" t="s">
        <v>615</v>
      </c>
      <c r="F946" s="365" t="s">
        <v>619</v>
      </c>
      <c r="G946" s="366" t="s">
        <v>34</v>
      </c>
      <c r="H946" s="366" t="s">
        <v>1337</v>
      </c>
      <c r="I946" s="366" t="s">
        <v>34</v>
      </c>
      <c r="J946" s="366" t="s">
        <v>611</v>
      </c>
      <c r="K946" s="367" t="s">
        <v>48</v>
      </c>
      <c r="L946" s="368" t="s">
        <v>1421</v>
      </c>
      <c r="M946" s="368" t="s">
        <v>1418</v>
      </c>
      <c r="N946" s="367">
        <v>523771</v>
      </c>
      <c r="O946" s="367" t="s">
        <v>1321</v>
      </c>
      <c r="P946" s="371">
        <v>43735</v>
      </c>
      <c r="Q946" s="372">
        <v>993.83083827999997</v>
      </c>
      <c r="R946" s="372">
        <v>757.12402067658775</v>
      </c>
      <c r="S946" s="367">
        <v>1</v>
      </c>
      <c r="T946" s="369">
        <v>0.1031400308642596</v>
      </c>
      <c r="U946" s="369">
        <v>1.0857089992213729</v>
      </c>
      <c r="V946" s="369">
        <v>0.1163560981218974</v>
      </c>
      <c r="W946" s="369">
        <v>1.0364711905551613</v>
      </c>
      <c r="X946" s="369">
        <v>0.16997380692279584</v>
      </c>
      <c r="Y946" s="369">
        <v>1.1524907901388552</v>
      </c>
      <c r="Z946" s="369">
        <v>0.18247719999999901</v>
      </c>
      <c r="AA946" s="369">
        <v>0.98163108832004953</v>
      </c>
      <c r="AB946" s="369">
        <v>6.4788763197160338E-3</v>
      </c>
      <c r="AC946" s="373">
        <v>0.63194919538523842</v>
      </c>
      <c r="AD946" s="555">
        <v>34687633000131</v>
      </c>
      <c r="AE946" s="370" t="s">
        <v>1996</v>
      </c>
      <c r="AF946" s="370" t="s">
        <v>1839</v>
      </c>
      <c r="AG946" s="374" t="s">
        <v>59</v>
      </c>
      <c r="AH946" s="374" t="s">
        <v>1802</v>
      </c>
      <c r="AI946" s="374">
        <v>1</v>
      </c>
      <c r="AJ946" s="374">
        <v>1</v>
      </c>
      <c r="AK946" s="374">
        <v>1</v>
      </c>
      <c r="AL946" s="691">
        <v>0</v>
      </c>
      <c r="AM946" s="691">
        <v>0</v>
      </c>
      <c r="AN946" s="369" t="s">
        <v>1803</v>
      </c>
      <c r="AO946" s="367" t="s">
        <v>1324</v>
      </c>
      <c r="AP946" s="370" t="s">
        <v>1818</v>
      </c>
      <c r="AQ946" s="376" t="s">
        <v>1933</v>
      </c>
      <c r="AR946" s="369">
        <v>2.13333333333333E-3</v>
      </c>
      <c r="AS946" s="369">
        <v>2.13333333333333E-3</v>
      </c>
      <c r="AT946" s="369" t="s">
        <v>1421</v>
      </c>
      <c r="AW946"/>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c r="BX946"/>
      <c r="BZ946"/>
    </row>
    <row r="947" spans="2:78" ht="18.75">
      <c r="B947" s="363" t="s">
        <v>491</v>
      </c>
      <c r="C947" s="364">
        <v>35505971000178</v>
      </c>
      <c r="D947" s="365" t="s">
        <v>11</v>
      </c>
      <c r="E947" s="365" t="s">
        <v>620</v>
      </c>
      <c r="F947" s="365" t="s">
        <v>663</v>
      </c>
      <c r="G947" s="366" t="s">
        <v>738</v>
      </c>
      <c r="H947" s="366" t="s">
        <v>34</v>
      </c>
      <c r="I947" s="366" t="s">
        <v>1421</v>
      </c>
      <c r="J947" s="366" t="s">
        <v>611</v>
      </c>
      <c r="K947" s="367" t="s">
        <v>48</v>
      </c>
      <c r="L947" s="368" t="s">
        <v>1421</v>
      </c>
      <c r="M947" s="368" t="s">
        <v>34</v>
      </c>
      <c r="N947" s="367">
        <v>523879</v>
      </c>
      <c r="O947" s="367" t="s">
        <v>1321</v>
      </c>
      <c r="P947" s="371">
        <v>43812</v>
      </c>
      <c r="Q947" s="372">
        <v>1883.6933957000001</v>
      </c>
      <c r="R947" s="372">
        <v>993.53216633436512</v>
      </c>
      <c r="S947" s="367">
        <v>1</v>
      </c>
      <c r="T947" s="369">
        <v>0.10809866423843628</v>
      </c>
      <c r="U947" s="369">
        <v>1.1379063161415932</v>
      </c>
      <c r="V947" s="369">
        <v>0.12664827947099688</v>
      </c>
      <c r="W947" s="369">
        <v>1.1281513829000025</v>
      </c>
      <c r="X947" s="369">
        <v>0.20275023656427615</v>
      </c>
      <c r="Y947" s="369">
        <v>1.3747281688227244</v>
      </c>
      <c r="AA947" s="369"/>
      <c r="AB947" s="369">
        <v>2.2130988952413881E-3</v>
      </c>
      <c r="AC947" s="373">
        <v>6.5006141647254916</v>
      </c>
      <c r="AD947" s="555">
        <v>35491217000126</v>
      </c>
      <c r="AE947" s="370" t="s">
        <v>2079</v>
      </c>
      <c r="AF947" s="370" t="s">
        <v>1839</v>
      </c>
      <c r="AG947" s="374" t="s">
        <v>59</v>
      </c>
      <c r="AH947" s="374" t="s">
        <v>1802</v>
      </c>
      <c r="AI947" s="374">
        <v>1000</v>
      </c>
      <c r="AJ947" s="374">
        <v>500</v>
      </c>
      <c r="AK947" s="374">
        <v>1000</v>
      </c>
      <c r="AL947" s="691">
        <v>0</v>
      </c>
      <c r="AM947" s="691">
        <v>0</v>
      </c>
      <c r="AN947" s="369" t="s">
        <v>1803</v>
      </c>
      <c r="AO947" s="367" t="s">
        <v>1324</v>
      </c>
      <c r="AP947" s="370" t="s">
        <v>1804</v>
      </c>
      <c r="AQ947" s="376" t="s">
        <v>11</v>
      </c>
      <c r="AR947" s="369">
        <v>1.4E-3</v>
      </c>
      <c r="AS947" s="369">
        <v>1.4E-3</v>
      </c>
      <c r="AT947" s="369" t="s">
        <v>1421</v>
      </c>
      <c r="AW947"/>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c r="BX947"/>
      <c r="BZ947"/>
    </row>
    <row r="948" spans="2:78" ht="18.75">
      <c r="B948" s="363" t="s">
        <v>1064</v>
      </c>
      <c r="C948" s="364">
        <v>32319558000120</v>
      </c>
      <c r="D948" s="365" t="s">
        <v>13</v>
      </c>
      <c r="E948" s="365" t="s">
        <v>616</v>
      </c>
      <c r="F948" s="365" t="s">
        <v>610</v>
      </c>
      <c r="G948" s="366" t="s">
        <v>34</v>
      </c>
      <c r="H948" s="366" t="s">
        <v>1338</v>
      </c>
      <c r="I948" s="366" t="s">
        <v>34</v>
      </c>
      <c r="J948" s="366" t="s">
        <v>1421</v>
      </c>
      <c r="K948" s="367" t="s">
        <v>48</v>
      </c>
      <c r="L948" s="368" t="s">
        <v>1421</v>
      </c>
      <c r="M948" s="368" t="s">
        <v>34</v>
      </c>
      <c r="N948" s="367">
        <v>523917</v>
      </c>
      <c r="O948" s="367" t="s">
        <v>1321</v>
      </c>
      <c r="P948" s="371">
        <v>43863</v>
      </c>
      <c r="Q948" s="372">
        <v>27.550677879999999</v>
      </c>
      <c r="R948" s="372">
        <v>46.59457926015871</v>
      </c>
      <c r="S948" s="367">
        <v>5</v>
      </c>
      <c r="T948" s="369">
        <v>-0.12119157721050644</v>
      </c>
      <c r="U948" s="369">
        <v>-1.2757295582007993</v>
      </c>
      <c r="V948" s="369">
        <v>-0.10817349463316506</v>
      </c>
      <c r="W948" s="369">
        <v>-0.96358259325171525</v>
      </c>
      <c r="X948" s="369">
        <v>3.8511829265835518E-2</v>
      </c>
      <c r="Y948" s="369">
        <v>0.26112569544574277</v>
      </c>
      <c r="AA948" s="369"/>
      <c r="AB948" s="369">
        <v>9.9436397915954128E-2</v>
      </c>
      <c r="AC948" s="373">
        <v>-2.2168469161979729</v>
      </c>
      <c r="AD948" s="555">
        <v>34461768000184</v>
      </c>
      <c r="AE948" s="370" t="s">
        <v>2020</v>
      </c>
      <c r="AF948" s="370" t="s">
        <v>1795</v>
      </c>
      <c r="AG948" s="374" t="s">
        <v>1445</v>
      </c>
      <c r="AH948" s="374" t="s">
        <v>1796</v>
      </c>
      <c r="AI948" s="374">
        <v>500</v>
      </c>
      <c r="AJ948" s="374">
        <v>500</v>
      </c>
      <c r="AK948" s="374">
        <v>500</v>
      </c>
      <c r="AL948" s="691">
        <v>1</v>
      </c>
      <c r="AM948" s="691">
        <v>0</v>
      </c>
      <c r="AN948" s="369" t="s">
        <v>1798</v>
      </c>
      <c r="AO948" s="367" t="s">
        <v>1324</v>
      </c>
      <c r="AP948" s="370" t="s">
        <v>1818</v>
      </c>
      <c r="AQ948" s="376" t="s">
        <v>679</v>
      </c>
      <c r="AR948" s="369">
        <v>6.6666666666666697E-3</v>
      </c>
      <c r="AS948" s="369">
        <v>6.6666666666666697E-3</v>
      </c>
      <c r="AT948" s="369" t="s">
        <v>1421</v>
      </c>
      <c r="AW948"/>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c r="BX948"/>
      <c r="BZ948"/>
    </row>
    <row r="949" spans="2:78" ht="18.75">
      <c r="B949" s="363" t="s">
        <v>1033</v>
      </c>
      <c r="C949" s="364">
        <v>35372675000146</v>
      </c>
      <c r="D949" s="365" t="s">
        <v>14</v>
      </c>
      <c r="E949" s="365" t="s">
        <v>607</v>
      </c>
      <c r="F949" s="365" t="s">
        <v>1421</v>
      </c>
      <c r="G949" s="366" t="s">
        <v>1421</v>
      </c>
      <c r="H949" s="366" t="s">
        <v>34</v>
      </c>
      <c r="I949" s="366" t="s">
        <v>34</v>
      </c>
      <c r="J949" s="366" t="s">
        <v>608</v>
      </c>
      <c r="K949" s="367" t="s">
        <v>48</v>
      </c>
      <c r="L949" s="368" t="s">
        <v>1339</v>
      </c>
      <c r="M949" s="368" t="s">
        <v>34</v>
      </c>
      <c r="N949" s="367">
        <v>523968</v>
      </c>
      <c r="O949" s="367" t="s">
        <v>1321</v>
      </c>
      <c r="P949" s="371">
        <v>43821</v>
      </c>
      <c r="Q949" s="372">
        <v>383.03429482000001</v>
      </c>
      <c r="R949" s="372">
        <v>396.61048824035686</v>
      </c>
      <c r="S949" s="367">
        <v>2</v>
      </c>
      <c r="T949" s="369">
        <v>0.10108461546675018</v>
      </c>
      <c r="U949" s="369">
        <v>1.0640725601441821</v>
      </c>
      <c r="V949" s="369">
        <v>-2.3668602939761474E-2</v>
      </c>
      <c r="W949" s="369">
        <v>-0.21083402987655916</v>
      </c>
      <c r="X949" s="369">
        <v>0.22817254866140146</v>
      </c>
      <c r="Y949" s="369">
        <v>1.5471016720489037</v>
      </c>
      <c r="AA949" s="369"/>
      <c r="AB949" s="369">
        <v>0.20599412136409584</v>
      </c>
      <c r="AC949" s="373">
        <v>-0.65987504635705641</v>
      </c>
      <c r="AD949" s="555">
        <v>35372771000194</v>
      </c>
      <c r="AE949" s="370" t="s">
        <v>1996</v>
      </c>
      <c r="AF949" s="370" t="s">
        <v>1839</v>
      </c>
      <c r="AG949" s="374" t="s">
        <v>59</v>
      </c>
      <c r="AH949" s="374" t="s">
        <v>1802</v>
      </c>
      <c r="AI949" s="374">
        <v>1</v>
      </c>
      <c r="AJ949" s="374">
        <v>1</v>
      </c>
      <c r="AK949" s="374">
        <v>1</v>
      </c>
      <c r="AL949" s="691">
        <v>0</v>
      </c>
      <c r="AM949" s="691">
        <v>0</v>
      </c>
      <c r="AN949" s="369" t="s">
        <v>666</v>
      </c>
      <c r="AO949" s="367" t="s">
        <v>1324</v>
      </c>
      <c r="AP949" s="370" t="s">
        <v>1799</v>
      </c>
      <c r="AQ949" s="376" t="s">
        <v>659</v>
      </c>
      <c r="AR949" s="369">
        <v>4.6666666666666697E-3</v>
      </c>
      <c r="AS949" s="369">
        <v>4.6666666666666697E-3</v>
      </c>
      <c r="AT949" s="369" t="s">
        <v>1421</v>
      </c>
      <c r="AW949"/>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c r="BX949"/>
      <c r="BZ949"/>
    </row>
    <row r="950" spans="2:78" ht="18.75">
      <c r="B950" s="363" t="s">
        <v>1175</v>
      </c>
      <c r="C950" s="364"/>
      <c r="D950" s="365" t="s">
        <v>14</v>
      </c>
      <c r="E950" s="365" t="s">
        <v>607</v>
      </c>
      <c r="F950" s="365" t="s">
        <v>1421</v>
      </c>
      <c r="G950" s="366" t="s">
        <v>1421</v>
      </c>
      <c r="H950" s="366" t="s">
        <v>34</v>
      </c>
      <c r="I950" s="366" t="s">
        <v>34</v>
      </c>
      <c r="J950" s="366" t="s">
        <v>608</v>
      </c>
      <c r="L950" s="368" t="s">
        <v>1421</v>
      </c>
      <c r="M950" s="368" t="s">
        <v>34</v>
      </c>
      <c r="N950" s="367">
        <v>524042</v>
      </c>
      <c r="O950" s="367" t="s">
        <v>1321</v>
      </c>
      <c r="P950" s="371"/>
      <c r="S950" s="367"/>
      <c r="U950" s="369"/>
      <c r="W950" s="369"/>
      <c r="Y950" s="369"/>
      <c r="AA950" s="369"/>
      <c r="AD950" s="555">
        <v>0</v>
      </c>
      <c r="AE950" s="370"/>
      <c r="AF950" s="370"/>
      <c r="AG950" s="374" t="s">
        <v>719</v>
      </c>
      <c r="AH950" s="374"/>
      <c r="AI950" s="374">
        <v>100</v>
      </c>
      <c r="AJ950" s="374">
        <v>100</v>
      </c>
      <c r="AK950" s="374">
        <v>100</v>
      </c>
      <c r="AN950" s="369"/>
      <c r="AO950" s="367" t="s">
        <v>1324</v>
      </c>
      <c r="AP950" s="370"/>
      <c r="AR950" s="369">
        <v>4.5500000000000002E-3</v>
      </c>
      <c r="AS950" s="369">
        <v>4.5500000000000002E-3</v>
      </c>
      <c r="AT950" s="369" t="s">
        <v>1421</v>
      </c>
      <c r="AW950"/>
      <c r="AX950" s="198"/>
      <c r="AY950" s="184"/>
      <c r="AZ950" s="184"/>
      <c r="BA950" s="184"/>
      <c r="BB950" s="186"/>
      <c r="BC950" s="184"/>
      <c r="BD950" s="184"/>
      <c r="BE950" s="184"/>
      <c r="BF950" s="184"/>
      <c r="BG950" s="186"/>
      <c r="BH950" s="186"/>
      <c r="BI950" s="199"/>
      <c r="BJ950" s="199"/>
      <c r="BK950" s="199"/>
      <c r="BL950" s="186"/>
      <c r="BM950" s="186"/>
      <c r="BN950" s="186"/>
      <c r="BO950" s="186"/>
      <c r="BP950" s="186"/>
      <c r="BQ950" s="186"/>
      <c r="BR950" s="186"/>
      <c r="BS950" s="186"/>
      <c r="BT950" s="187"/>
      <c r="BU950" s="188"/>
      <c r="BV950" s="189"/>
      <c r="BW950" s="185"/>
      <c r="BX950"/>
      <c r="BZ950"/>
    </row>
    <row r="951" spans="2:78" ht="18.75">
      <c r="B951" s="363" t="s">
        <v>501</v>
      </c>
      <c r="C951" s="364"/>
      <c r="D951" s="365" t="s">
        <v>14</v>
      </c>
      <c r="E951" s="365" t="s">
        <v>607</v>
      </c>
      <c r="F951" s="365" t="s">
        <v>860</v>
      </c>
      <c r="G951" s="366" t="s">
        <v>1421</v>
      </c>
      <c r="H951" s="366" t="s">
        <v>34</v>
      </c>
      <c r="I951" s="366" t="s">
        <v>34</v>
      </c>
      <c r="J951" s="366" t="s">
        <v>611</v>
      </c>
      <c r="L951" s="368" t="s">
        <v>1421</v>
      </c>
      <c r="M951" s="368" t="s">
        <v>1418</v>
      </c>
      <c r="N951" s="367">
        <v>524085</v>
      </c>
      <c r="O951" s="367" t="s">
        <v>1321</v>
      </c>
      <c r="P951" s="371"/>
      <c r="S951" s="367"/>
      <c r="U951" s="369"/>
      <c r="W951" s="369"/>
      <c r="Y951" s="369"/>
      <c r="AA951" s="369"/>
      <c r="AD951" s="555">
        <v>0</v>
      </c>
      <c r="AE951" s="370"/>
      <c r="AF951" s="370"/>
      <c r="AG951" s="374" t="s">
        <v>1444</v>
      </c>
      <c r="AH951" s="374"/>
      <c r="AI951" s="374">
        <v>5000</v>
      </c>
      <c r="AJ951" s="374">
        <v>100</v>
      </c>
      <c r="AK951" s="374">
        <v>100</v>
      </c>
      <c r="AN951" s="369"/>
      <c r="AO951" s="367" t="s">
        <v>1324</v>
      </c>
      <c r="AP951" s="370"/>
      <c r="AR951" s="369">
        <v>2.9997000000000001E-3</v>
      </c>
      <c r="AS951" s="369">
        <v>2.9997000000000001E-3</v>
      </c>
      <c r="AT951" s="369" t="s">
        <v>1421</v>
      </c>
      <c r="AW951" s="198"/>
      <c r="AX951" s="198"/>
      <c r="AY951" s="184"/>
      <c r="AZ951" s="184"/>
      <c r="BA951" s="184"/>
      <c r="BB951" s="186"/>
      <c r="BC951" s="184"/>
      <c r="BD951" s="184"/>
      <c r="BE951" s="184"/>
      <c r="BF951" s="184"/>
      <c r="BG951" s="186"/>
      <c r="BH951" s="186"/>
      <c r="BI951" s="199"/>
      <c r="BJ951" s="199"/>
      <c r="BK951" s="199"/>
      <c r="BL951" s="218"/>
      <c r="BM951" s="186"/>
      <c r="BN951" s="186"/>
      <c r="BO951" s="186"/>
      <c r="BP951" s="186"/>
      <c r="BQ951" s="186"/>
      <c r="BR951" s="186"/>
      <c r="BS951" s="186"/>
      <c r="BT951" s="187"/>
      <c r="BU951" s="188"/>
      <c r="BV951" s="189"/>
      <c r="BW951" s="185"/>
      <c r="BX951"/>
      <c r="BZ951"/>
    </row>
    <row r="952" spans="2:78" ht="18.75">
      <c r="B952" s="363" t="s">
        <v>295</v>
      </c>
      <c r="C952" s="364">
        <v>35471548000102</v>
      </c>
      <c r="D952" s="365" t="s">
        <v>14</v>
      </c>
      <c r="E952" s="365" t="s">
        <v>607</v>
      </c>
      <c r="F952" s="365" t="s">
        <v>1421</v>
      </c>
      <c r="G952" s="366" t="s">
        <v>1421</v>
      </c>
      <c r="H952" s="366" t="s">
        <v>34</v>
      </c>
      <c r="I952" s="366" t="s">
        <v>34</v>
      </c>
      <c r="J952" s="366" t="s">
        <v>608</v>
      </c>
      <c r="K952" s="367" t="s">
        <v>48</v>
      </c>
      <c r="L952" s="368" t="s">
        <v>1421</v>
      </c>
      <c r="M952" s="368" t="s">
        <v>34</v>
      </c>
      <c r="N952" s="367">
        <v>524174</v>
      </c>
      <c r="O952" s="367" t="s">
        <v>1321</v>
      </c>
      <c r="P952" s="371">
        <v>43842</v>
      </c>
      <c r="Q952" s="372">
        <v>16.35046719</v>
      </c>
      <c r="R952" s="372">
        <v>7.0466737542460365</v>
      </c>
      <c r="S952" s="367">
        <v>2</v>
      </c>
      <c r="T952" s="369">
        <v>1.6630969492637204E-2</v>
      </c>
      <c r="U952" s="369">
        <v>0.17506678146815718</v>
      </c>
      <c r="V952" s="369">
        <v>-0.10756724445642873</v>
      </c>
      <c r="W952" s="369">
        <v>-0.95818226741921886</v>
      </c>
      <c r="X952" s="369">
        <v>-5.8452140655057883E-2</v>
      </c>
      <c r="Y952" s="369">
        <v>-0.39632902850410012</v>
      </c>
      <c r="AA952" s="369"/>
      <c r="AB952" s="369">
        <v>0.26798881618418458</v>
      </c>
      <c r="AC952" s="373">
        <v>-0.82029177572095402</v>
      </c>
      <c r="AD952" s="555">
        <v>9352724000179</v>
      </c>
      <c r="AE952" s="370" t="s">
        <v>2080</v>
      </c>
      <c r="AF952" s="370" t="s">
        <v>1816</v>
      </c>
      <c r="AG952" s="374" t="s">
        <v>1444</v>
      </c>
      <c r="AH952" s="374" t="s">
        <v>1802</v>
      </c>
      <c r="AI952" s="374">
        <v>1000</v>
      </c>
      <c r="AJ952" s="374">
        <v>100</v>
      </c>
      <c r="AK952" s="374">
        <v>1000</v>
      </c>
      <c r="AL952" s="691">
        <v>1.25</v>
      </c>
      <c r="AM952" s="691">
        <v>15</v>
      </c>
      <c r="AN952" s="369" t="s">
        <v>1798</v>
      </c>
      <c r="AO952" s="367" t="s">
        <v>1324</v>
      </c>
      <c r="AP952" s="370" t="s">
        <v>1799</v>
      </c>
      <c r="AQ952" s="376" t="s">
        <v>659</v>
      </c>
      <c r="AR952" s="369">
        <v>8.0000000000000002E-3</v>
      </c>
      <c r="AS952" s="369">
        <v>8.0000000000000002E-3</v>
      </c>
      <c r="AT952" s="369" t="s">
        <v>1421</v>
      </c>
      <c r="AW952" s="198"/>
      <c r="AX952" s="198"/>
      <c r="AY952" s="184"/>
      <c r="AZ952" s="184"/>
      <c r="BA952" s="184"/>
      <c r="BB952" s="186"/>
      <c r="BC952" s="184"/>
      <c r="BD952" s="184"/>
      <c r="BE952" s="184"/>
      <c r="BF952" s="184"/>
      <c r="BG952" s="186"/>
      <c r="BH952" s="186"/>
      <c r="BI952" s="199"/>
      <c r="BJ952" s="199"/>
      <c r="BK952" s="199"/>
      <c r="BL952" s="218"/>
      <c r="BM952" s="186"/>
      <c r="BN952" s="186"/>
      <c r="BO952" s="186"/>
      <c r="BP952" s="186"/>
      <c r="BQ952" s="186"/>
      <c r="BR952" s="186"/>
      <c r="BS952" s="186"/>
      <c r="BT952" s="187"/>
      <c r="BU952" s="188"/>
      <c r="BV952" s="189"/>
      <c r="BW952" s="185"/>
      <c r="BX952"/>
      <c r="BZ952"/>
    </row>
    <row r="953" spans="2:78" ht="18.75">
      <c r="B953" s="363" t="s">
        <v>917</v>
      </c>
      <c r="C953" s="364">
        <v>34658753000100</v>
      </c>
      <c r="D953" s="365" t="s">
        <v>14</v>
      </c>
      <c r="E953" s="365" t="s">
        <v>607</v>
      </c>
      <c r="F953" s="365" t="s">
        <v>1421</v>
      </c>
      <c r="G953" s="366" t="s">
        <v>1421</v>
      </c>
      <c r="H953" s="366" t="s">
        <v>34</v>
      </c>
      <c r="I953" s="366" t="s">
        <v>34</v>
      </c>
      <c r="J953" s="366" t="s">
        <v>611</v>
      </c>
      <c r="K953" s="367" t="s">
        <v>1798</v>
      </c>
      <c r="L953" s="368" t="s">
        <v>1421</v>
      </c>
      <c r="M953" s="368" t="s">
        <v>1418</v>
      </c>
      <c r="N953" s="367">
        <v>524433</v>
      </c>
      <c r="O953" s="367" t="s">
        <v>1321</v>
      </c>
      <c r="P953" s="371">
        <v>43687</v>
      </c>
      <c r="Q953" s="372">
        <v>25.32062144</v>
      </c>
      <c r="R953" s="372">
        <v>34.115254935856605</v>
      </c>
      <c r="S953" s="367">
        <v>2</v>
      </c>
      <c r="T953" s="369">
        <v>-0.31259985037380478</v>
      </c>
      <c r="U953" s="369">
        <v>-3.2905988864087283</v>
      </c>
      <c r="V953" s="369">
        <v>-0.25565344733912498</v>
      </c>
      <c r="W953" s="369">
        <v>-2.2772973416100415</v>
      </c>
      <c r="X953" s="369">
        <v>-0.11250074897726303</v>
      </c>
      <c r="Y953" s="369">
        <v>-0.76280033628305011</v>
      </c>
      <c r="Z953" s="369">
        <v>0.29233411999999803</v>
      </c>
      <c r="AA953" s="369">
        <v>1.5726033738389431</v>
      </c>
      <c r="AB953" s="369">
        <v>0.22761661200583563</v>
      </c>
      <c r="AC953" s="373">
        <v>-1.6163812541693783</v>
      </c>
      <c r="AD953" s="555">
        <v>0</v>
      </c>
      <c r="AE953" s="370" t="s">
        <v>1812</v>
      </c>
      <c r="AF953" s="370" t="s">
        <v>1813</v>
      </c>
      <c r="AG953" s="374" t="s">
        <v>741</v>
      </c>
      <c r="AH953" s="374" t="s">
        <v>1802</v>
      </c>
      <c r="AI953" s="374">
        <v>500</v>
      </c>
      <c r="AJ953" s="374">
        <v>0</v>
      </c>
      <c r="AK953" s="374">
        <v>500</v>
      </c>
      <c r="AL953" s="691">
        <v>1</v>
      </c>
      <c r="AM953" s="691">
        <v>0</v>
      </c>
      <c r="AN953" s="369" t="s">
        <v>1807</v>
      </c>
      <c r="AO953" s="367" t="s">
        <v>1324</v>
      </c>
      <c r="AP953" s="370" t="s">
        <v>1799</v>
      </c>
      <c r="AQ953" s="376" t="s">
        <v>659</v>
      </c>
      <c r="AR953" s="369">
        <v>1.333E-3</v>
      </c>
      <c r="AS953" s="369">
        <v>1.333E-3</v>
      </c>
      <c r="AT953" s="369" t="s">
        <v>1421</v>
      </c>
      <c r="AW953" s="198"/>
      <c r="AX953" s="198"/>
      <c r="AY953" s="184"/>
      <c r="AZ953" s="184"/>
      <c r="BA953" s="184"/>
      <c r="BB953" s="186"/>
      <c r="BC953" s="184"/>
      <c r="BD953" s="184"/>
      <c r="BE953" s="184"/>
      <c r="BF953" s="184"/>
      <c r="BG953" s="186"/>
      <c r="BH953" s="186"/>
      <c r="BI953" s="199"/>
      <c r="BJ953" s="199"/>
      <c r="BK953" s="199"/>
      <c r="BL953" s="218"/>
      <c r="BM953" s="186"/>
      <c r="BN953" s="186"/>
      <c r="BO953" s="186"/>
      <c r="BP953" s="186"/>
      <c r="BQ953" s="186"/>
      <c r="BR953" s="186"/>
      <c r="BS953" s="186"/>
      <c r="BT953" s="187"/>
      <c r="BU953" s="188"/>
      <c r="BV953" s="189"/>
      <c r="BW953" s="185"/>
      <c r="BX953"/>
      <c r="BZ953"/>
    </row>
    <row r="954" spans="2:78" ht="18.75">
      <c r="B954" s="363" t="s">
        <v>272</v>
      </c>
      <c r="C954" s="364"/>
      <c r="D954" s="365" t="s">
        <v>13</v>
      </c>
      <c r="E954" s="365" t="s">
        <v>615</v>
      </c>
      <c r="F954" s="365" t="s">
        <v>619</v>
      </c>
      <c r="G954" s="366" t="s">
        <v>34</v>
      </c>
      <c r="H954" s="366" t="s">
        <v>865</v>
      </c>
      <c r="I954" s="366" t="s">
        <v>34</v>
      </c>
      <c r="J954" s="366" t="s">
        <v>611</v>
      </c>
      <c r="L954" s="368" t="s">
        <v>1421</v>
      </c>
      <c r="M954" s="368" t="s">
        <v>1418</v>
      </c>
      <c r="N954" s="367">
        <v>524468</v>
      </c>
      <c r="O954" s="367" t="s">
        <v>1324</v>
      </c>
      <c r="P954" s="371"/>
      <c r="S954" s="367"/>
      <c r="U954" s="369"/>
      <c r="W954" s="369"/>
      <c r="Y954" s="369"/>
      <c r="AA954" s="369"/>
      <c r="AD954" s="555">
        <v>29236556000163</v>
      </c>
      <c r="AE954" s="370"/>
      <c r="AF954" s="370"/>
      <c r="AG954" s="374" t="s">
        <v>1445</v>
      </c>
      <c r="AH954" s="374"/>
      <c r="AI954" s="374">
        <v>25000</v>
      </c>
      <c r="AJ954" s="374">
        <v>5000</v>
      </c>
      <c r="AK954" s="374">
        <v>10000</v>
      </c>
      <c r="AN954" s="369"/>
      <c r="AO954" s="367" t="s">
        <v>1324</v>
      </c>
      <c r="AP954" s="370"/>
      <c r="AR954" s="369">
        <v>2.5333333333333301E-3</v>
      </c>
      <c r="AS954" s="369">
        <v>2.5333333333333301E-3</v>
      </c>
      <c r="AT954" s="369" t="s">
        <v>1421</v>
      </c>
      <c r="AW954"/>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c r="BX954"/>
      <c r="BZ954"/>
    </row>
    <row r="955" spans="2:78" ht="18.75">
      <c r="B955" s="363" t="s">
        <v>1580</v>
      </c>
      <c r="C955" s="364">
        <v>31556604000142</v>
      </c>
      <c r="D955" s="365" t="s">
        <v>14</v>
      </c>
      <c r="E955" s="365" t="s">
        <v>1421</v>
      </c>
      <c r="F955" s="365" t="s">
        <v>1421</v>
      </c>
      <c r="G955" s="366" t="s">
        <v>1421</v>
      </c>
      <c r="H955" s="366" t="s">
        <v>34</v>
      </c>
      <c r="I955" s="366" t="s">
        <v>1421</v>
      </c>
      <c r="J955" s="366" t="s">
        <v>1421</v>
      </c>
      <c r="K955" s="367" t="s">
        <v>48</v>
      </c>
      <c r="L955" s="368" t="s">
        <v>1421</v>
      </c>
      <c r="M955" s="368" t="s">
        <v>1421</v>
      </c>
      <c r="N955" s="367">
        <v>524621</v>
      </c>
      <c r="O955" s="367" t="s">
        <v>1321</v>
      </c>
      <c r="P955" s="371">
        <v>43863</v>
      </c>
      <c r="Q955" s="372">
        <v>17.210687289999999</v>
      </c>
      <c r="R955" s="372">
        <v>23.615948411666668</v>
      </c>
      <c r="S955" s="367">
        <v>2</v>
      </c>
      <c r="T955" s="369">
        <v>-1.8585713725912001E-2</v>
      </c>
      <c r="U955" s="369">
        <v>-0.19564350020150353</v>
      </c>
      <c r="V955" s="369">
        <v>-0.15295948729284381</v>
      </c>
      <c r="W955" s="369">
        <v>-1.3625250799922202</v>
      </c>
      <c r="X955" s="369">
        <v>-7.6593253735489197E-2</v>
      </c>
      <c r="Y955" s="369">
        <v>-0.51933307322471423</v>
      </c>
      <c r="AA955" s="369"/>
      <c r="AB955" s="369">
        <v>0.23190087718513955</v>
      </c>
      <c r="AC955" s="373">
        <v>-1.1436837495261181</v>
      </c>
      <c r="AD955" s="555">
        <v>34839814000136</v>
      </c>
      <c r="AE955" s="370" t="s">
        <v>1800</v>
      </c>
      <c r="AF955" s="370" t="s">
        <v>1801</v>
      </c>
      <c r="AG955" s="374" t="s">
        <v>1577</v>
      </c>
      <c r="AH955" s="374" t="s">
        <v>1796</v>
      </c>
      <c r="AI955" s="374">
        <v>100000</v>
      </c>
      <c r="AJ955" s="374">
        <v>50000</v>
      </c>
      <c r="AK955" s="374">
        <v>100000</v>
      </c>
      <c r="AL955" s="691">
        <v>0</v>
      </c>
      <c r="AM955" s="691">
        <v>0</v>
      </c>
      <c r="AN955" s="369" t="s">
        <v>666</v>
      </c>
      <c r="AO955" s="367" t="s">
        <v>1324</v>
      </c>
      <c r="AP955" s="370" t="s">
        <v>1799</v>
      </c>
      <c r="AQ955" s="376" t="s">
        <v>1798</v>
      </c>
      <c r="AR955" s="369">
        <v>0</v>
      </c>
      <c r="AS955" s="369">
        <v>0</v>
      </c>
      <c r="AT955" s="369" t="s">
        <v>1421</v>
      </c>
      <c r="AW955"/>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c r="BX955"/>
      <c r="BZ955"/>
    </row>
    <row r="956" spans="2:78" ht="18.75">
      <c r="B956" s="363" t="s">
        <v>1583</v>
      </c>
      <c r="C956" s="364">
        <v>34839747000150</v>
      </c>
      <c r="D956" s="365" t="s">
        <v>14</v>
      </c>
      <c r="E956" s="365" t="s">
        <v>1421</v>
      </c>
      <c r="F956" s="365" t="s">
        <v>1421</v>
      </c>
      <c r="G956" s="366" t="s">
        <v>1421</v>
      </c>
      <c r="H956" s="366" t="s">
        <v>34</v>
      </c>
      <c r="I956" s="366" t="s">
        <v>1421</v>
      </c>
      <c r="J956" s="366" t="s">
        <v>1421</v>
      </c>
      <c r="K956" s="367" t="s">
        <v>48</v>
      </c>
      <c r="L956" s="368" t="s">
        <v>1421</v>
      </c>
      <c r="M956" s="368" t="s">
        <v>1421</v>
      </c>
      <c r="N956" s="367">
        <v>524638</v>
      </c>
      <c r="O956" s="367" t="s">
        <v>1321</v>
      </c>
      <c r="P956" s="371">
        <v>43863</v>
      </c>
      <c r="Q956" s="372">
        <v>8.3802797200000008</v>
      </c>
      <c r="R956" s="372">
        <v>9.5993891890079368</v>
      </c>
      <c r="S956" s="367">
        <v>2</v>
      </c>
      <c r="T956" s="369">
        <v>0.10933021934354481</v>
      </c>
      <c r="U956" s="369">
        <v>1.1508703462029484</v>
      </c>
      <c r="V956" s="369">
        <v>-3.9941031146271899E-2</v>
      </c>
      <c r="W956" s="369">
        <v>-0.35578477426088984</v>
      </c>
      <c r="X956" s="369">
        <v>-4.0076506369233655E-2</v>
      </c>
      <c r="Y956" s="369">
        <v>-0.27173483566477996</v>
      </c>
      <c r="AA956" s="369"/>
      <c r="AB956" s="369">
        <v>0.22560929945131511</v>
      </c>
      <c r="AC956" s="373">
        <v>-0.67463003059308091</v>
      </c>
      <c r="AD956" s="555">
        <v>34839714000100</v>
      </c>
      <c r="AE956" s="370" t="s">
        <v>1800</v>
      </c>
      <c r="AF956" s="370" t="s">
        <v>1801</v>
      </c>
      <c r="AG956" s="374" t="s">
        <v>1577</v>
      </c>
      <c r="AH956" s="374" t="s">
        <v>1796</v>
      </c>
      <c r="AI956" s="374">
        <v>100000</v>
      </c>
      <c r="AJ956" s="374">
        <v>50000</v>
      </c>
      <c r="AK956" s="374">
        <v>100000</v>
      </c>
      <c r="AL956" s="691">
        <v>0</v>
      </c>
      <c r="AM956" s="691">
        <v>0</v>
      </c>
      <c r="AN956" s="369" t="s">
        <v>666</v>
      </c>
      <c r="AO956" s="367" t="s">
        <v>1324</v>
      </c>
      <c r="AP956" s="370" t="s">
        <v>1799</v>
      </c>
      <c r="AQ956" s="376" t="s">
        <v>1798</v>
      </c>
      <c r="AR956" s="369">
        <v>0</v>
      </c>
      <c r="AS956" s="369">
        <v>0</v>
      </c>
      <c r="AT956" s="369" t="s">
        <v>1421</v>
      </c>
      <c r="AW956"/>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c r="BX956"/>
      <c r="BZ956"/>
    </row>
    <row r="957" spans="2:78" ht="18.75">
      <c r="B957" s="363" t="s">
        <v>1621</v>
      </c>
      <c r="C957" s="364">
        <v>34714223000132</v>
      </c>
      <c r="D957" s="365" t="s">
        <v>13</v>
      </c>
      <c r="E957" s="365" t="s">
        <v>1421</v>
      </c>
      <c r="F957" s="365" t="s">
        <v>1421</v>
      </c>
      <c r="G957" s="366" t="s">
        <v>1421</v>
      </c>
      <c r="H957" s="366" t="s">
        <v>34</v>
      </c>
      <c r="I957" s="366" t="s">
        <v>1421</v>
      </c>
      <c r="J957" s="366" t="s">
        <v>1421</v>
      </c>
      <c r="K957" s="367" t="s">
        <v>48</v>
      </c>
      <c r="L957" s="368" t="s">
        <v>1421</v>
      </c>
      <c r="M957" s="368" t="s">
        <v>1421</v>
      </c>
      <c r="N957" s="367">
        <v>524859</v>
      </c>
      <c r="O957" s="367" t="s">
        <v>1321</v>
      </c>
      <c r="P957" s="371">
        <v>43739</v>
      </c>
      <c r="Q957" s="372">
        <v>159358500</v>
      </c>
      <c r="R957" s="372">
        <v>2533626.8916522721</v>
      </c>
      <c r="S957" s="367">
        <v>5</v>
      </c>
      <c r="T957" s="369">
        <v>0.13328735531054603</v>
      </c>
      <c r="U957" s="369">
        <v>1.4030564072016607</v>
      </c>
      <c r="V957" s="369">
        <v>0.34187570537300882</v>
      </c>
      <c r="W957" s="369">
        <v>3.0453437773293883</v>
      </c>
      <c r="X957" s="369">
        <v>0.56607958949351289</v>
      </c>
      <c r="Y957" s="369">
        <v>3.8382473463878242</v>
      </c>
      <c r="Z957" s="369">
        <v>0.98880189999999657</v>
      </c>
      <c r="AA957" s="369">
        <v>5.3192326779999624</v>
      </c>
      <c r="AB957" s="369">
        <v>0.26986304199430977</v>
      </c>
      <c r="AC957" s="373">
        <v>0.85085355234822413</v>
      </c>
      <c r="AD957" s="555">
        <v>0</v>
      </c>
      <c r="AE957" s="370" t="s">
        <v>2081</v>
      </c>
      <c r="AF957" s="370" t="s">
        <v>1816</v>
      </c>
      <c r="AG957" s="374" t="s">
        <v>1444</v>
      </c>
      <c r="AH957" s="374" t="s">
        <v>1877</v>
      </c>
      <c r="AI957" s="374">
        <v>10000</v>
      </c>
      <c r="AJ957" s="374">
        <v>0</v>
      </c>
      <c r="AK957" s="374">
        <v>0</v>
      </c>
      <c r="AL957" s="691">
        <v>0.57999999999999996</v>
      </c>
      <c r="AM957" s="691">
        <v>0</v>
      </c>
      <c r="AN957" s="369" t="s">
        <v>1798</v>
      </c>
      <c r="AO957" s="367" t="s">
        <v>1324</v>
      </c>
      <c r="AP957" s="370" t="s">
        <v>1818</v>
      </c>
      <c r="AQ957" s="376" t="s">
        <v>1933</v>
      </c>
      <c r="AR957" s="369">
        <v>0</v>
      </c>
      <c r="AS957" s="369">
        <v>0</v>
      </c>
      <c r="AT957" s="369" t="s">
        <v>1421</v>
      </c>
      <c r="AW957"/>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c r="BX957"/>
      <c r="BZ957"/>
    </row>
    <row r="958" spans="2:78" ht="18.75">
      <c r="B958" s="363" t="s">
        <v>1249</v>
      </c>
      <c r="C958" s="364">
        <v>34831155000191</v>
      </c>
      <c r="D958" s="365" t="s">
        <v>14</v>
      </c>
      <c r="E958" s="365" t="s">
        <v>607</v>
      </c>
      <c r="F958" s="365" t="s">
        <v>1421</v>
      </c>
      <c r="G958" s="366" t="s">
        <v>1421</v>
      </c>
      <c r="H958" s="366" t="s">
        <v>34</v>
      </c>
      <c r="I958" s="366" t="s">
        <v>34</v>
      </c>
      <c r="J958" s="366" t="s">
        <v>611</v>
      </c>
      <c r="K958" s="367" t="s">
        <v>1798</v>
      </c>
      <c r="L958" s="368" t="s">
        <v>1421</v>
      </c>
      <c r="M958" s="368" t="s">
        <v>1418</v>
      </c>
      <c r="N958" s="367">
        <v>525081</v>
      </c>
      <c r="O958" s="367" t="s">
        <v>1321</v>
      </c>
      <c r="P958" s="371">
        <v>43848</v>
      </c>
      <c r="Q958" s="372">
        <v>146.74634030000001</v>
      </c>
      <c r="R958" s="372">
        <v>246.45010500904763</v>
      </c>
      <c r="S958" s="367">
        <v>5</v>
      </c>
      <c r="T958" s="369">
        <v>-0.25366387448697536</v>
      </c>
      <c r="U958" s="369">
        <v>-2.6702062138252103</v>
      </c>
      <c r="V958" s="369">
        <v>-0.23305842865303006</v>
      </c>
      <c r="W958" s="369">
        <v>-2.0760265333223784</v>
      </c>
      <c r="X958" s="369">
        <v>-0.13242106008975185</v>
      </c>
      <c r="Y958" s="369">
        <v>-0.89786805941919101</v>
      </c>
      <c r="AA958" s="369"/>
      <c r="AB958" s="369">
        <v>0.21602817941041158</v>
      </c>
      <c r="AC958" s="373">
        <v>-1.5984961176830599</v>
      </c>
      <c r="AD958" s="555">
        <v>25682017000105</v>
      </c>
      <c r="AE958" s="370" t="s">
        <v>1821</v>
      </c>
      <c r="AF958" s="370" t="s">
        <v>1839</v>
      </c>
      <c r="AG958" s="374" t="s">
        <v>59</v>
      </c>
      <c r="AH958" s="374" t="s">
        <v>1796</v>
      </c>
      <c r="AI958" s="374">
        <v>10000</v>
      </c>
      <c r="AJ958" s="374">
        <v>5000</v>
      </c>
      <c r="AK958" s="374">
        <v>10000</v>
      </c>
      <c r="AL958" s="691">
        <v>0</v>
      </c>
      <c r="AM958" s="691">
        <v>0</v>
      </c>
      <c r="AN958" s="369" t="s">
        <v>1807</v>
      </c>
      <c r="AO958" s="367" t="s">
        <v>1324</v>
      </c>
      <c r="AP958" s="370" t="s">
        <v>1799</v>
      </c>
      <c r="AQ958" s="376" t="s">
        <v>687</v>
      </c>
      <c r="AR958" s="369">
        <v>2E-3</v>
      </c>
      <c r="AS958" s="369">
        <v>2E-3</v>
      </c>
      <c r="AT958" s="369" t="s">
        <v>1421</v>
      </c>
      <c r="AW958"/>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c r="BX958"/>
      <c r="BZ958"/>
    </row>
    <row r="959" spans="2:78" ht="18.75">
      <c r="B959" s="363" t="s">
        <v>1679</v>
      </c>
      <c r="C959" s="364">
        <v>35535474000112</v>
      </c>
      <c r="D959" s="365" t="s">
        <v>14</v>
      </c>
      <c r="E959" s="365" t="s">
        <v>1421</v>
      </c>
      <c r="F959" s="365" t="s">
        <v>1421</v>
      </c>
      <c r="G959" s="366" t="s">
        <v>1421</v>
      </c>
      <c r="H959" s="366" t="s">
        <v>34</v>
      </c>
      <c r="I959" s="366" t="s">
        <v>1421</v>
      </c>
      <c r="J959" s="366" t="s">
        <v>1421</v>
      </c>
      <c r="K959" s="367" t="s">
        <v>48</v>
      </c>
      <c r="L959" s="368" t="s">
        <v>1421</v>
      </c>
      <c r="M959" s="368" t="s">
        <v>1421</v>
      </c>
      <c r="N959" s="367">
        <v>525847</v>
      </c>
      <c r="O959" s="367" t="s">
        <v>1321</v>
      </c>
      <c r="P959" s="371">
        <v>43870</v>
      </c>
      <c r="Q959" s="372">
        <v>9.9528999000000002</v>
      </c>
      <c r="R959" s="372">
        <v>16.030005057658737</v>
      </c>
      <c r="S959" s="367">
        <v>2</v>
      </c>
      <c r="T959" s="369">
        <v>6.3834219021114968E-2</v>
      </c>
      <c r="U959" s="369">
        <v>0.67195428844406691</v>
      </c>
      <c r="V959" s="369">
        <v>-2.3579545544184843E-2</v>
      </c>
      <c r="W959" s="369">
        <v>-0.21004072874055552</v>
      </c>
      <c r="X959" s="369">
        <v>-8.704924071112341E-4</v>
      </c>
      <c r="Y959" s="369">
        <v>-5.9022887128555137E-3</v>
      </c>
      <c r="AA959" s="369"/>
      <c r="AB959" s="369">
        <v>0.27140528319118867</v>
      </c>
      <c r="AC959" s="373">
        <v>-0.50051097528984057</v>
      </c>
      <c r="AD959" s="555">
        <v>20658576000158</v>
      </c>
      <c r="AE959" s="370" t="s">
        <v>1889</v>
      </c>
      <c r="AF959" s="370" t="s">
        <v>1890</v>
      </c>
      <c r="AG959" s="374" t="s">
        <v>1448</v>
      </c>
      <c r="AH959" s="374" t="s">
        <v>1802</v>
      </c>
      <c r="AI959" s="374">
        <v>20000</v>
      </c>
      <c r="AJ959" s="374">
        <v>10000</v>
      </c>
      <c r="AK959" s="374">
        <v>20000</v>
      </c>
      <c r="AL959" s="691">
        <v>2</v>
      </c>
      <c r="AM959" s="691">
        <v>0</v>
      </c>
      <c r="AN959" s="369" t="s">
        <v>666</v>
      </c>
      <c r="AO959" s="367" t="s">
        <v>1324</v>
      </c>
      <c r="AP959" s="370" t="s">
        <v>1799</v>
      </c>
      <c r="AQ959" s="376" t="s">
        <v>1798</v>
      </c>
      <c r="AR959" s="369">
        <v>0</v>
      </c>
      <c r="AS959" s="369">
        <v>0</v>
      </c>
      <c r="AT959" s="369" t="s">
        <v>1421</v>
      </c>
      <c r="AW959"/>
      <c r="AX959" s="198"/>
      <c r="AY959" s="184"/>
      <c r="AZ959" s="184"/>
      <c r="BA959" s="184"/>
      <c r="BB959" s="186"/>
      <c r="BC959" s="184"/>
      <c r="BD959" s="184"/>
      <c r="BE959" s="184"/>
      <c r="BF959" s="184"/>
      <c r="BG959" s="186"/>
      <c r="BH959" s="186"/>
      <c r="BI959" s="199"/>
      <c r="BJ959" s="199"/>
      <c r="BK959" s="199"/>
      <c r="BL959" s="186"/>
      <c r="BM959" s="186"/>
      <c r="BN959" s="186"/>
      <c r="BO959" s="186"/>
      <c r="BP959" s="186"/>
      <c r="BQ959" s="186"/>
      <c r="BR959" s="186"/>
      <c r="BS959" s="186"/>
      <c r="BT959" s="187"/>
      <c r="BU959" s="188"/>
      <c r="BV959" s="189"/>
      <c r="BW959" s="185"/>
      <c r="BX959"/>
      <c r="BZ959"/>
    </row>
    <row r="960" spans="2:78" ht="18.75">
      <c r="B960" s="363" t="s">
        <v>1658</v>
      </c>
      <c r="C960" s="364">
        <v>34887320000127</v>
      </c>
      <c r="D960" s="365" t="s">
        <v>14</v>
      </c>
      <c r="E960" s="365" t="s">
        <v>614</v>
      </c>
      <c r="F960" s="365" t="s">
        <v>1317</v>
      </c>
      <c r="G960" s="366" t="s">
        <v>1421</v>
      </c>
      <c r="H960" s="366" t="s">
        <v>865</v>
      </c>
      <c r="I960" s="366" t="s">
        <v>34</v>
      </c>
      <c r="J960" s="366" t="s">
        <v>608</v>
      </c>
      <c r="K960" s="367" t="s">
        <v>48</v>
      </c>
      <c r="L960" s="368" t="s">
        <v>1421</v>
      </c>
      <c r="M960" s="368" t="s">
        <v>1421</v>
      </c>
      <c r="N960" s="367">
        <v>526150</v>
      </c>
      <c r="O960" s="367" t="s">
        <v>1321</v>
      </c>
      <c r="P960" s="371">
        <v>43880</v>
      </c>
      <c r="Q960" s="372">
        <v>101.5626529</v>
      </c>
      <c r="R960" s="372">
        <v>206.50531971916337</v>
      </c>
      <c r="S960" s="367">
        <v>2</v>
      </c>
      <c r="T960" s="369">
        <v>4.9417902810737324E-2</v>
      </c>
      <c r="U960" s="369">
        <v>0.52020017208329972</v>
      </c>
      <c r="V960" s="369">
        <v>-1.9710506938183214E-2</v>
      </c>
      <c r="W960" s="369">
        <v>-0.17557629486047416</v>
      </c>
      <c r="X960" s="369">
        <v>4.374328794805904E-2</v>
      </c>
      <c r="Y960" s="369">
        <v>0.29659708988825884</v>
      </c>
      <c r="AA960" s="369"/>
      <c r="AB960" s="369">
        <v>0.11520053543056576</v>
      </c>
      <c r="AC960" s="373">
        <v>-1.1455874218777271</v>
      </c>
      <c r="AD960" s="555">
        <v>34431537000128</v>
      </c>
      <c r="AE960" s="370" t="s">
        <v>1889</v>
      </c>
      <c r="AF960" s="370" t="s">
        <v>1890</v>
      </c>
      <c r="AG960" s="374" t="s">
        <v>1448</v>
      </c>
      <c r="AH960" s="374" t="s">
        <v>1796</v>
      </c>
      <c r="AI960" s="374">
        <v>1000</v>
      </c>
      <c r="AJ960" s="374">
        <v>100</v>
      </c>
      <c r="AK960" s="374">
        <v>1000</v>
      </c>
      <c r="AL960" s="691">
        <v>2.5</v>
      </c>
      <c r="AM960" s="691">
        <v>0</v>
      </c>
      <c r="AN960" s="369" t="s">
        <v>1803</v>
      </c>
      <c r="AO960" s="367" t="s">
        <v>1324</v>
      </c>
      <c r="AP960" s="370" t="s">
        <v>1818</v>
      </c>
      <c r="AQ960" s="376" t="s">
        <v>1798</v>
      </c>
      <c r="AR960" s="369">
        <v>0</v>
      </c>
      <c r="AS960" s="369">
        <v>0</v>
      </c>
      <c r="AT960" s="369" t="s">
        <v>1421</v>
      </c>
      <c r="AW960" s="198"/>
      <c r="AX960" s="198"/>
      <c r="AY960" s="184"/>
      <c r="AZ960" s="184"/>
      <c r="BA960" s="184"/>
      <c r="BB960" s="186"/>
      <c r="BC960" s="184"/>
      <c r="BD960" s="184"/>
      <c r="BE960" s="184"/>
      <c r="BF960" s="184"/>
      <c r="BG960" s="186"/>
      <c r="BH960" s="186"/>
      <c r="BI960" s="199"/>
      <c r="BJ960" s="199"/>
      <c r="BK960" s="199"/>
      <c r="BL960" s="218"/>
      <c r="BM960" s="186"/>
      <c r="BN960" s="186"/>
      <c r="BO960" s="186"/>
      <c r="BP960" s="186"/>
      <c r="BQ960" s="186"/>
      <c r="BR960" s="186"/>
      <c r="BS960" s="186"/>
      <c r="BT960" s="187"/>
      <c r="BU960" s="188"/>
      <c r="BV960" s="189"/>
      <c r="BW960" s="185"/>
      <c r="BX960"/>
      <c r="BZ960"/>
    </row>
    <row r="961" spans="2:78" ht="18.75">
      <c r="B961" s="363" t="s">
        <v>118</v>
      </c>
      <c r="C961" s="364">
        <v>35609273000112</v>
      </c>
      <c r="D961" s="365" t="s">
        <v>14</v>
      </c>
      <c r="E961" s="365" t="s">
        <v>614</v>
      </c>
      <c r="F961" s="365" t="s">
        <v>1421</v>
      </c>
      <c r="G961" s="366" t="s">
        <v>1421</v>
      </c>
      <c r="H961" s="366" t="s">
        <v>865</v>
      </c>
      <c r="I961" s="366" t="s">
        <v>34</v>
      </c>
      <c r="J961" s="366" t="s">
        <v>608</v>
      </c>
      <c r="K961" s="367" t="s">
        <v>48</v>
      </c>
      <c r="L961" s="368" t="s">
        <v>1421</v>
      </c>
      <c r="M961" s="368" t="s">
        <v>1418</v>
      </c>
      <c r="N961" s="367">
        <v>526789</v>
      </c>
      <c r="O961" s="367" t="s">
        <v>1321</v>
      </c>
      <c r="P961" s="371">
        <v>43828</v>
      </c>
      <c r="Q961" s="372">
        <v>4.5691911000000003</v>
      </c>
      <c r="R961" s="372">
        <v>5.6032674771031692</v>
      </c>
      <c r="S961" s="367">
        <v>2</v>
      </c>
      <c r="T961" s="369">
        <v>0.11938018629818714</v>
      </c>
      <c r="U961" s="369">
        <v>1.256661855795308</v>
      </c>
      <c r="V961" s="369">
        <v>-3.1901712034843932E-2</v>
      </c>
      <c r="W961" s="369">
        <v>-0.28417251856333919</v>
      </c>
      <c r="X961" s="369">
        <v>1.4831983711947938E-2</v>
      </c>
      <c r="Y961" s="369">
        <v>0.10056681636408654</v>
      </c>
      <c r="AA961" s="369"/>
      <c r="AB961" s="369">
        <v>0.14398098774656848</v>
      </c>
      <c r="AC961" s="373">
        <v>-1.0012675404981182</v>
      </c>
      <c r="AD961" s="555">
        <v>23732220000105</v>
      </c>
      <c r="AE961" s="370" t="s">
        <v>1873</v>
      </c>
      <c r="AF961" s="370" t="s">
        <v>1841</v>
      </c>
      <c r="AG961" s="374" t="s">
        <v>719</v>
      </c>
      <c r="AH961" s="374" t="s">
        <v>1796</v>
      </c>
      <c r="AI961" s="374">
        <v>20000</v>
      </c>
      <c r="AJ961" s="374">
        <v>1000</v>
      </c>
      <c r="AK961" s="374">
        <v>20000</v>
      </c>
      <c r="AL961" s="691">
        <v>1.9</v>
      </c>
      <c r="AM961" s="691">
        <v>20</v>
      </c>
      <c r="AN961" s="369" t="s">
        <v>1807</v>
      </c>
      <c r="AO961" s="367" t="s">
        <v>1324</v>
      </c>
      <c r="AP961" s="370" t="s">
        <v>1818</v>
      </c>
      <c r="AQ961" s="376" t="s">
        <v>668</v>
      </c>
      <c r="AR961" s="369">
        <v>3.1666666666666701E-3</v>
      </c>
      <c r="AS961" s="369">
        <v>3.1666666666666701E-3</v>
      </c>
      <c r="AT961" s="369" t="s">
        <v>1421</v>
      </c>
      <c r="AW961" s="198"/>
      <c r="AX961" s="198"/>
      <c r="AY961" s="184"/>
      <c r="AZ961" s="184"/>
      <c r="BA961" s="184"/>
      <c r="BB961" s="186"/>
      <c r="BC961" s="184"/>
      <c r="BD961" s="184"/>
      <c r="BE961" s="184"/>
      <c r="BF961" s="184"/>
      <c r="BG961" s="186"/>
      <c r="BH961" s="186"/>
      <c r="BI961" s="199"/>
      <c r="BJ961" s="199"/>
      <c r="BK961" s="199"/>
      <c r="BL961" s="218"/>
      <c r="BM961" s="186"/>
      <c r="BN961" s="186"/>
      <c r="BO961" s="186"/>
      <c r="BP961" s="186"/>
      <c r="BQ961" s="186"/>
      <c r="BR961" s="186"/>
      <c r="BS961" s="186"/>
      <c r="BT961" s="187"/>
      <c r="BU961" s="188"/>
      <c r="BV961" s="189"/>
      <c r="BW961" s="185"/>
      <c r="BX961"/>
      <c r="BZ961"/>
    </row>
    <row r="962" spans="2:78" ht="18.75">
      <c r="B962" s="363" t="s">
        <v>357</v>
      </c>
      <c r="C962" s="364">
        <v>36015100000139</v>
      </c>
      <c r="D962" s="365" t="s">
        <v>11</v>
      </c>
      <c r="E962" s="365" t="s">
        <v>620</v>
      </c>
      <c r="F962" s="365" t="s">
        <v>663</v>
      </c>
      <c r="G962" s="366" t="s">
        <v>738</v>
      </c>
      <c r="H962" s="366" t="s">
        <v>34</v>
      </c>
      <c r="I962" s="366" t="s">
        <v>1304</v>
      </c>
      <c r="J962" s="366" t="s">
        <v>608</v>
      </c>
      <c r="K962" s="367" t="s">
        <v>48</v>
      </c>
      <c r="L962" s="368" t="s">
        <v>1421</v>
      </c>
      <c r="M962" s="368" t="s">
        <v>34</v>
      </c>
      <c r="N962" s="367">
        <v>526827</v>
      </c>
      <c r="O962" s="367" t="s">
        <v>1321</v>
      </c>
      <c r="P962" s="371">
        <v>43874</v>
      </c>
      <c r="Q962" s="372">
        <v>30.826254280000001</v>
      </c>
      <c r="R962" s="372">
        <v>26.143083461626954</v>
      </c>
      <c r="S962" s="367">
        <v>1</v>
      </c>
      <c r="T962" s="369">
        <v>0.15476525710726019</v>
      </c>
      <c r="U962" s="369">
        <v>1.6291446783577435</v>
      </c>
      <c r="V962" s="369">
        <v>0.17885400372070537</v>
      </c>
      <c r="W962" s="369">
        <v>1.5931869937555949</v>
      </c>
      <c r="X962" s="369">
        <v>0.2455065197124211</v>
      </c>
      <c r="Y962" s="369">
        <v>1.6646329691028527</v>
      </c>
      <c r="AA962" s="369"/>
      <c r="AB962" s="369">
        <v>2.910073172091298E-2</v>
      </c>
      <c r="AC962" s="373">
        <v>2.2883351152368818</v>
      </c>
      <c r="AD962" s="555">
        <v>36247749000185</v>
      </c>
      <c r="AE962" s="370" t="s">
        <v>2082</v>
      </c>
      <c r="AF962" s="370" t="s">
        <v>1816</v>
      </c>
      <c r="AG962" s="374" t="s">
        <v>1444</v>
      </c>
      <c r="AH962" s="374" t="s">
        <v>1802</v>
      </c>
      <c r="AI962" s="374">
        <v>500</v>
      </c>
      <c r="AJ962" s="374">
        <v>100</v>
      </c>
      <c r="AK962" s="374">
        <v>100</v>
      </c>
      <c r="AL962" s="691">
        <v>0.8</v>
      </c>
      <c r="AM962" s="691">
        <v>20</v>
      </c>
      <c r="AN962" s="369" t="s">
        <v>1798</v>
      </c>
      <c r="AO962" s="367" t="s">
        <v>1324</v>
      </c>
      <c r="AP962" s="370" t="s">
        <v>1818</v>
      </c>
      <c r="AQ962" s="376" t="s">
        <v>1933</v>
      </c>
      <c r="AR962" s="369">
        <v>2.13333333333333E-3</v>
      </c>
      <c r="AS962" s="369">
        <v>2.13333333333333E-3</v>
      </c>
      <c r="AT962" s="369" t="s">
        <v>1421</v>
      </c>
      <c r="AW962" s="198"/>
      <c r="AX962" s="198"/>
      <c r="AY962" s="184"/>
      <c r="AZ962" s="184"/>
      <c r="BA962" s="184"/>
      <c r="BB962" s="186"/>
      <c r="BC962" s="184"/>
      <c r="BD962" s="184"/>
      <c r="BE962" s="184"/>
      <c r="BF962" s="184"/>
      <c r="BG962" s="186"/>
      <c r="BH962" s="186"/>
      <c r="BI962" s="199"/>
      <c r="BJ962" s="199"/>
      <c r="BK962" s="199"/>
      <c r="BL962" s="218"/>
      <c r="BM962" s="186"/>
      <c r="BN962" s="186"/>
      <c r="BO962" s="186"/>
      <c r="BP962" s="186"/>
      <c r="BQ962" s="186"/>
      <c r="BR962" s="186"/>
      <c r="BS962" s="186"/>
      <c r="BT962" s="187"/>
      <c r="BU962" s="188"/>
      <c r="BV962" s="189"/>
      <c r="BW962" s="185"/>
      <c r="BX962"/>
      <c r="BZ962"/>
    </row>
    <row r="963" spans="2:78" ht="18.75">
      <c r="B963" s="363" t="s">
        <v>51</v>
      </c>
      <c r="C963" s="364">
        <v>35725802000143</v>
      </c>
      <c r="D963" s="365" t="s">
        <v>14</v>
      </c>
      <c r="E963" s="365" t="s">
        <v>607</v>
      </c>
      <c r="F963" s="365" t="s">
        <v>1421</v>
      </c>
      <c r="G963" s="366" t="s">
        <v>1421</v>
      </c>
      <c r="H963" s="366" t="s">
        <v>34</v>
      </c>
      <c r="I963" s="366" t="s">
        <v>34</v>
      </c>
      <c r="J963" s="366" t="s">
        <v>700</v>
      </c>
      <c r="K963" s="367" t="s">
        <v>1798</v>
      </c>
      <c r="L963" s="368" t="s">
        <v>1421</v>
      </c>
      <c r="M963" s="368" t="s">
        <v>34</v>
      </c>
      <c r="N963" s="367">
        <v>526908</v>
      </c>
      <c r="O963" s="367" t="s">
        <v>1324</v>
      </c>
      <c r="P963" s="371">
        <v>43873</v>
      </c>
      <c r="Q963" s="372">
        <v>13.01452928</v>
      </c>
      <c r="R963" s="372">
        <v>13.126653986428568</v>
      </c>
      <c r="S963" s="367">
        <v>2</v>
      </c>
      <c r="T963" s="369">
        <v>9.7259861425119887E-2</v>
      </c>
      <c r="U963" s="369">
        <v>1.0238110840906074</v>
      </c>
      <c r="V963" s="369">
        <v>0.11860370189831326</v>
      </c>
      <c r="W963" s="369">
        <v>1.0564922861370836</v>
      </c>
      <c r="X963" s="369">
        <v>0.77594156333699038</v>
      </c>
      <c r="Y963" s="369">
        <v>5.2611959549627132</v>
      </c>
      <c r="AA963" s="369"/>
      <c r="AB963" s="369">
        <v>0.26444131380550767</v>
      </c>
      <c r="AC963" s="373">
        <v>2.3982351178020802E-2</v>
      </c>
      <c r="AD963" s="555">
        <v>36016436000116</v>
      </c>
      <c r="AE963" s="370" t="s">
        <v>1974</v>
      </c>
      <c r="AF963" s="370" t="s">
        <v>1816</v>
      </c>
      <c r="AG963" s="374" t="s">
        <v>1444</v>
      </c>
      <c r="AH963" s="374" t="s">
        <v>1796</v>
      </c>
      <c r="AI963" s="374">
        <v>5000</v>
      </c>
      <c r="AJ963" s="374">
        <v>1000</v>
      </c>
      <c r="AK963" s="374">
        <v>5000</v>
      </c>
      <c r="AL963" s="691">
        <v>2</v>
      </c>
      <c r="AM963" s="691">
        <v>20</v>
      </c>
      <c r="AN963" s="369" t="s">
        <v>1798</v>
      </c>
      <c r="AO963" s="367" t="s">
        <v>1324</v>
      </c>
      <c r="AP963" s="370" t="s">
        <v>1799</v>
      </c>
      <c r="AQ963" s="376" t="s">
        <v>659</v>
      </c>
      <c r="AR963" s="369">
        <v>4.0000000000000001E-3</v>
      </c>
      <c r="AS963" s="369">
        <v>4.0000000000000001E-3</v>
      </c>
      <c r="AT963" s="369" t="s">
        <v>1421</v>
      </c>
      <c r="AW963"/>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c r="BX963"/>
      <c r="BZ963"/>
    </row>
    <row r="964" spans="2:78" ht="18.75">
      <c r="B964" s="363" t="s">
        <v>814</v>
      </c>
      <c r="C964" s="364">
        <v>34109809000178</v>
      </c>
      <c r="D964" s="365" t="s">
        <v>11</v>
      </c>
      <c r="E964" s="365" t="s">
        <v>620</v>
      </c>
      <c r="F964" s="365" t="s">
        <v>663</v>
      </c>
      <c r="G964" s="366" t="s">
        <v>738</v>
      </c>
      <c r="H964" s="366" t="s">
        <v>34</v>
      </c>
      <c r="I964" s="366" t="s">
        <v>1421</v>
      </c>
      <c r="J964" s="366" t="s">
        <v>608</v>
      </c>
      <c r="K964" s="367" t="s">
        <v>48</v>
      </c>
      <c r="L964" s="368" t="s">
        <v>1421</v>
      </c>
      <c r="M964" s="368" t="s">
        <v>1418</v>
      </c>
      <c r="N964" s="367">
        <v>527017</v>
      </c>
      <c r="O964" s="367" t="s">
        <v>1321</v>
      </c>
      <c r="P964" s="371">
        <v>43771</v>
      </c>
      <c r="Q964" s="372">
        <v>87.748465899999999</v>
      </c>
      <c r="R964" s="372">
        <v>30.881440173293665</v>
      </c>
      <c r="S964" s="367">
        <v>1</v>
      </c>
      <c r="T964" s="369">
        <v>0.10535931426796763</v>
      </c>
      <c r="U964" s="369">
        <v>1.1090704035474928</v>
      </c>
      <c r="V964" s="369">
        <v>0.12596228573653234</v>
      </c>
      <c r="W964" s="369">
        <v>1.1220407212832046</v>
      </c>
      <c r="X964" s="369">
        <v>0.17940738672635059</v>
      </c>
      <c r="Y964" s="369">
        <v>1.2164542562661687</v>
      </c>
      <c r="AA964" s="369"/>
      <c r="AB964" s="369">
        <v>3.6125443104996634E-3</v>
      </c>
      <c r="AC964" s="373">
        <v>3.7924817287528305</v>
      </c>
      <c r="AD964" s="555">
        <v>32388077000177</v>
      </c>
      <c r="AE964" s="370" t="s">
        <v>1805</v>
      </c>
      <c r="AF964" s="370" t="s">
        <v>1841</v>
      </c>
      <c r="AG964" s="374" t="s">
        <v>719</v>
      </c>
      <c r="AH964" s="374" t="s">
        <v>1802</v>
      </c>
      <c r="AI964" s="374">
        <v>1000</v>
      </c>
      <c r="AJ964" s="374">
        <v>500</v>
      </c>
      <c r="AK964" s="374">
        <v>500</v>
      </c>
      <c r="AL964" s="691">
        <v>0.25</v>
      </c>
      <c r="AM964" s="691">
        <v>20</v>
      </c>
      <c r="AN964" s="369" t="s">
        <v>1803</v>
      </c>
      <c r="AO964" s="367" t="s">
        <v>1324</v>
      </c>
      <c r="AP964" s="370" t="s">
        <v>1804</v>
      </c>
      <c r="AQ964" s="376" t="s">
        <v>675</v>
      </c>
      <c r="AR964" s="369">
        <v>6.6666666666666697E-4</v>
      </c>
      <c r="AS964" s="369">
        <v>6.6666666666666697E-4</v>
      </c>
      <c r="AT964" s="369" t="s">
        <v>1421</v>
      </c>
      <c r="AW964"/>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c r="BX964"/>
      <c r="BZ964"/>
    </row>
    <row r="965" spans="2:78" ht="18.75">
      <c r="B965" s="363" t="s">
        <v>746</v>
      </c>
      <c r="C965" s="364">
        <v>34839385000105</v>
      </c>
      <c r="D965" s="365" t="s">
        <v>14</v>
      </c>
      <c r="E965" s="365" t="s">
        <v>614</v>
      </c>
      <c r="F965" s="365" t="s">
        <v>1421</v>
      </c>
      <c r="G965" s="366" t="s">
        <v>1421</v>
      </c>
      <c r="H965" s="366" t="s">
        <v>1338</v>
      </c>
      <c r="I965" s="366" t="s">
        <v>34</v>
      </c>
      <c r="J965" s="366" t="s">
        <v>608</v>
      </c>
      <c r="K965" s="367" t="s">
        <v>48</v>
      </c>
      <c r="L965" s="368" t="s">
        <v>1421</v>
      </c>
      <c r="M965" s="368" t="s">
        <v>1418</v>
      </c>
      <c r="N965" s="367">
        <v>527874</v>
      </c>
      <c r="O965" s="367" t="s">
        <v>1321</v>
      </c>
      <c r="P965" s="371">
        <v>43650</v>
      </c>
      <c r="Q965" s="372">
        <v>94.246358959999995</v>
      </c>
      <c r="R965" s="372">
        <v>119.65449896166669</v>
      </c>
      <c r="S965" s="367">
        <v>2</v>
      </c>
      <c r="T965" s="369">
        <v>4.6741772804616666E-2</v>
      </c>
      <c r="U965" s="369">
        <v>0.49202974779328368</v>
      </c>
      <c r="V965" s="369">
        <v>-7.0955940875350954E-2</v>
      </c>
      <c r="W965" s="369">
        <v>-0.63205787838459848</v>
      </c>
      <c r="X965" s="369">
        <v>-8.0897016231410879E-2</v>
      </c>
      <c r="Y965" s="369">
        <v>-0.54851431431880626</v>
      </c>
      <c r="Z965" s="369">
        <v>-0.22327154835472596</v>
      </c>
      <c r="AA965" s="369">
        <v>-1.2010831654713761</v>
      </c>
      <c r="AB965" s="369">
        <v>0.29163107021894735</v>
      </c>
      <c r="AC965" s="373">
        <v>-0.62825170919699769</v>
      </c>
      <c r="AD965" s="555">
        <v>31690716000191</v>
      </c>
      <c r="AE965" s="370" t="s">
        <v>2083</v>
      </c>
      <c r="AF965" s="370" t="s">
        <v>1795</v>
      </c>
      <c r="AG965" s="374" t="s">
        <v>1445</v>
      </c>
      <c r="AH965" s="374" t="s">
        <v>1877</v>
      </c>
      <c r="AI965" s="374">
        <v>5000</v>
      </c>
      <c r="AJ965" s="374">
        <v>1000</v>
      </c>
      <c r="AK965" s="374">
        <v>1000</v>
      </c>
      <c r="AL965" s="691">
        <v>1.87</v>
      </c>
      <c r="AM965" s="691">
        <v>20</v>
      </c>
      <c r="AN965" s="369" t="s">
        <v>1874</v>
      </c>
      <c r="AO965" s="367" t="s">
        <v>1324</v>
      </c>
      <c r="AP965" s="370" t="s">
        <v>1799</v>
      </c>
      <c r="AQ965" s="376" t="s">
        <v>659</v>
      </c>
      <c r="AR965" s="369">
        <v>2.46666666666667E-3</v>
      </c>
      <c r="AS965" s="369">
        <v>2.46666666666667E-3</v>
      </c>
      <c r="AT965" s="369" t="s">
        <v>1421</v>
      </c>
      <c r="AW965"/>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c r="BX965"/>
      <c r="BZ965"/>
    </row>
    <row r="966" spans="2:78" ht="18.75">
      <c r="B966" s="363" t="s">
        <v>759</v>
      </c>
      <c r="C966" s="364">
        <v>35002927000145</v>
      </c>
      <c r="D966" s="365" t="s">
        <v>14</v>
      </c>
      <c r="E966" s="365" t="s">
        <v>614</v>
      </c>
      <c r="F966" s="365" t="s">
        <v>1421</v>
      </c>
      <c r="G966" s="366" t="s">
        <v>1421</v>
      </c>
      <c r="H966" s="366" t="s">
        <v>865</v>
      </c>
      <c r="I966" s="366" t="s">
        <v>34</v>
      </c>
      <c r="J966" s="366" t="s">
        <v>611</v>
      </c>
      <c r="K966" s="367" t="s">
        <v>48</v>
      </c>
      <c r="L966" s="368" t="s">
        <v>1421</v>
      </c>
      <c r="M966" s="368" t="s">
        <v>34</v>
      </c>
      <c r="N966" s="367">
        <v>527882</v>
      </c>
      <c r="O966" s="367" t="s">
        <v>1321</v>
      </c>
      <c r="P966" s="371">
        <v>43883</v>
      </c>
      <c r="Q966" s="372">
        <v>8.8927314000000006</v>
      </c>
      <c r="R966" s="372">
        <v>17.765744990674591</v>
      </c>
      <c r="S966" s="367">
        <v>4</v>
      </c>
      <c r="T966" s="369">
        <v>-3.8018574990945742E-2</v>
      </c>
      <c r="U966" s="369">
        <v>-0.40020454385520149</v>
      </c>
      <c r="V966" s="369">
        <v>9.7848499186466542E-2</v>
      </c>
      <c r="W966" s="369">
        <v>0.87161010108456627</v>
      </c>
      <c r="X966" s="369">
        <v>0.18818620046010848</v>
      </c>
      <c r="Y966" s="369">
        <v>1.2759781450327241</v>
      </c>
      <c r="AA966" s="369"/>
      <c r="AB966" s="369">
        <v>0.14995040104083535</v>
      </c>
      <c r="AC966" s="373">
        <v>-9.6120304835068296E-2</v>
      </c>
      <c r="AD966" s="555">
        <v>34979903000188</v>
      </c>
      <c r="AE966" s="370" t="s">
        <v>1819</v>
      </c>
      <c r="AF966" s="370" t="s">
        <v>1816</v>
      </c>
      <c r="AG966" s="374" t="s">
        <v>1444</v>
      </c>
      <c r="AH966" s="374" t="s">
        <v>1796</v>
      </c>
      <c r="AI966" s="374">
        <v>5000</v>
      </c>
      <c r="AJ966" s="374">
        <v>5000</v>
      </c>
      <c r="AK966" s="374">
        <v>5000</v>
      </c>
      <c r="AL966" s="691">
        <v>0.8</v>
      </c>
      <c r="AM966" s="691">
        <v>0</v>
      </c>
      <c r="AN966" s="369" t="s">
        <v>1798</v>
      </c>
      <c r="AO966" s="367" t="s">
        <v>1324</v>
      </c>
      <c r="AP966" s="370" t="s">
        <v>1818</v>
      </c>
      <c r="AQ966" s="376" t="s">
        <v>679</v>
      </c>
      <c r="AR966" s="369">
        <v>6.4000000000000003E-3</v>
      </c>
      <c r="AS966" s="369">
        <v>6.4000000000000003E-3</v>
      </c>
      <c r="AT966" s="369" t="s">
        <v>1421</v>
      </c>
      <c r="AW966"/>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c r="BX966"/>
      <c r="BZ966"/>
    </row>
    <row r="967" spans="2:78" ht="18.75">
      <c r="B967" s="363" t="s">
        <v>1739</v>
      </c>
      <c r="C967" s="364">
        <v>33796273000143</v>
      </c>
      <c r="D967" s="365" t="s">
        <v>11</v>
      </c>
      <c r="E967" s="365" t="s">
        <v>621</v>
      </c>
      <c r="F967" s="365" t="s">
        <v>672</v>
      </c>
      <c r="G967" s="366" t="s">
        <v>738</v>
      </c>
      <c r="H967" s="366" t="s">
        <v>34</v>
      </c>
      <c r="I967" s="366" t="s">
        <v>34</v>
      </c>
      <c r="J967" s="366" t="s">
        <v>608</v>
      </c>
      <c r="K967" s="367" t="s">
        <v>48</v>
      </c>
      <c r="L967" s="368" t="s">
        <v>1421</v>
      </c>
      <c r="M967" s="368" t="s">
        <v>1421</v>
      </c>
      <c r="N967" s="367">
        <v>527971</v>
      </c>
      <c r="O967" s="367" t="s">
        <v>1321</v>
      </c>
      <c r="P967" s="371">
        <v>43891</v>
      </c>
      <c r="Q967" s="372">
        <v>202.46816939999999</v>
      </c>
      <c r="R967" s="372">
        <v>205.99665514710316</v>
      </c>
      <c r="S967" s="367">
        <v>1</v>
      </c>
      <c r="T967" s="369">
        <v>8.7118754209316585E-2</v>
      </c>
      <c r="U967" s="369">
        <v>0.91706018171055226</v>
      </c>
      <c r="V967" s="369">
        <v>8.9250300147955652E-2</v>
      </c>
      <c r="W967" s="369">
        <v>0.79501948195999383</v>
      </c>
      <c r="X967" s="369">
        <v>0.15059970599623473</v>
      </c>
      <c r="Y967" s="369">
        <v>1.0211265917996124</v>
      </c>
      <c r="AA967" s="369"/>
      <c r="AB967" s="369">
        <v>2.0147865137228712E-2</v>
      </c>
      <c r="AC967" s="373">
        <v>-1.1421298058113711</v>
      </c>
      <c r="AD967" s="555">
        <v>0</v>
      </c>
      <c r="AE967" s="370" t="s">
        <v>1941</v>
      </c>
      <c r="AF967" s="370" t="s">
        <v>1795</v>
      </c>
      <c r="AG967" s="374" t="s">
        <v>1445</v>
      </c>
      <c r="AH967" s="374" t="s">
        <v>1877</v>
      </c>
      <c r="AI967" s="374">
        <v>0</v>
      </c>
      <c r="AJ967" s="374">
        <v>0</v>
      </c>
      <c r="AK967" s="374">
        <v>0</v>
      </c>
      <c r="AL967" s="691">
        <v>1</v>
      </c>
      <c r="AM967" s="691">
        <v>20</v>
      </c>
      <c r="AN967" s="369" t="s">
        <v>1849</v>
      </c>
      <c r="AO967" s="367" t="s">
        <v>1321</v>
      </c>
      <c r="AP967" s="370" t="s">
        <v>1818</v>
      </c>
      <c r="AQ967" s="376" t="s">
        <v>1798</v>
      </c>
      <c r="AR967" s="369">
        <v>0</v>
      </c>
      <c r="AS967" s="369">
        <v>0</v>
      </c>
      <c r="AT967" s="369" t="s">
        <v>1421</v>
      </c>
      <c r="AW967"/>
      <c r="AX967" s="198"/>
      <c r="AY967" s="184"/>
      <c r="AZ967" s="184"/>
      <c r="BA967" s="184"/>
      <c r="BB967" s="186"/>
      <c r="BC967" s="184"/>
      <c r="BD967" s="184"/>
      <c r="BE967" s="184"/>
      <c r="BF967" s="184"/>
      <c r="BG967" s="186"/>
      <c r="BH967" s="186"/>
      <c r="BI967" s="199"/>
      <c r="BJ967" s="199"/>
      <c r="BK967" s="199"/>
      <c r="BL967" s="186"/>
      <c r="BM967" s="186"/>
      <c r="BN967" s="186"/>
      <c r="BO967" s="186"/>
      <c r="BP967" s="186"/>
      <c r="BQ967" s="186"/>
      <c r="BR967" s="186"/>
      <c r="BS967" s="186"/>
      <c r="BT967" s="187"/>
      <c r="BU967" s="188"/>
      <c r="BV967" s="189"/>
      <c r="BW967" s="185"/>
      <c r="BX967"/>
      <c r="BZ967"/>
    </row>
    <row r="968" spans="2:78" ht="18.75">
      <c r="B968" s="363" t="s">
        <v>1240</v>
      </c>
      <c r="C968" s="364">
        <v>35948858000167</v>
      </c>
      <c r="D968" s="365" t="s">
        <v>14</v>
      </c>
      <c r="E968" s="365" t="s">
        <v>607</v>
      </c>
      <c r="F968" s="365" t="s">
        <v>1421</v>
      </c>
      <c r="G968" s="366" t="s">
        <v>1421</v>
      </c>
      <c r="H968" s="366" t="s">
        <v>34</v>
      </c>
      <c r="I968" s="366" t="s">
        <v>34</v>
      </c>
      <c r="J968" s="366" t="s">
        <v>608</v>
      </c>
      <c r="K968" s="367" t="s">
        <v>48</v>
      </c>
      <c r="L968" s="368" t="s">
        <v>1421</v>
      </c>
      <c r="M968" s="368" t="s">
        <v>34</v>
      </c>
      <c r="N968" s="367">
        <v>528404</v>
      </c>
      <c r="O968" s="367" t="s">
        <v>1321</v>
      </c>
      <c r="P968" s="371">
        <v>43819</v>
      </c>
      <c r="Q968" s="372">
        <v>24.630983820000001</v>
      </c>
      <c r="R968" s="372">
        <v>25.086761308968246</v>
      </c>
      <c r="S968" s="367">
        <v>2</v>
      </c>
      <c r="T968" s="369">
        <v>-6.9539313973123296E-2</v>
      </c>
      <c r="U968" s="369">
        <v>-0.73200927271064864</v>
      </c>
      <c r="V968" s="369">
        <v>-0.12964070454153664</v>
      </c>
      <c r="W968" s="369">
        <v>-1.1548071613729123</v>
      </c>
      <c r="X968" s="369">
        <v>6.1772107385194674E-2</v>
      </c>
      <c r="Y968" s="369">
        <v>0.41883973853242812</v>
      </c>
      <c r="AA968" s="369"/>
      <c r="AB968" s="369">
        <v>0.20748116389333332</v>
      </c>
      <c r="AC968" s="373">
        <v>-1.165900930219149</v>
      </c>
      <c r="AD968" s="555">
        <v>0</v>
      </c>
      <c r="AE968" s="370" t="s">
        <v>2058</v>
      </c>
      <c r="AF968" s="370" t="s">
        <v>1816</v>
      </c>
      <c r="AG968" s="374" t="s">
        <v>1444</v>
      </c>
      <c r="AH968" s="374" t="s">
        <v>1802</v>
      </c>
      <c r="AI968" s="374">
        <v>100</v>
      </c>
      <c r="AJ968" s="374">
        <v>100</v>
      </c>
      <c r="AK968" s="374">
        <v>100</v>
      </c>
      <c r="AL968" s="691">
        <v>1.8</v>
      </c>
      <c r="AM968" s="691">
        <v>20</v>
      </c>
      <c r="AN968" s="369" t="s">
        <v>1817</v>
      </c>
      <c r="AO968" s="367" t="s">
        <v>1324</v>
      </c>
      <c r="AP968" s="370" t="s">
        <v>1799</v>
      </c>
      <c r="AQ968" s="376" t="s">
        <v>659</v>
      </c>
      <c r="AR968" s="369">
        <v>6.0000000000000001E-3</v>
      </c>
      <c r="AS968" s="369">
        <v>6.0000000000000001E-3</v>
      </c>
      <c r="AT968" s="369" t="s">
        <v>1421</v>
      </c>
      <c r="AW968" s="198"/>
      <c r="AX968" s="198"/>
      <c r="AY968" s="184"/>
      <c r="AZ968" s="184"/>
      <c r="BA968" s="184"/>
      <c r="BB968" s="186"/>
      <c r="BC968" s="184"/>
      <c r="BD968" s="184"/>
      <c r="BE968" s="184"/>
      <c r="BF968" s="184"/>
      <c r="BG968" s="186"/>
      <c r="BH968" s="186"/>
      <c r="BI968" s="199"/>
      <c r="BJ968" s="199"/>
      <c r="BK968" s="199"/>
      <c r="BL968" s="218"/>
      <c r="BM968" s="186"/>
      <c r="BN968" s="186"/>
      <c r="BO968" s="186"/>
      <c r="BP968" s="186"/>
      <c r="BQ968" s="186"/>
      <c r="BR968" s="186"/>
      <c r="BS968" s="186"/>
      <c r="BT968" s="187"/>
      <c r="BU968" s="188"/>
      <c r="BV968" s="189"/>
      <c r="BW968" s="185"/>
      <c r="BX968"/>
      <c r="BZ968"/>
    </row>
    <row r="969" spans="2:78" ht="18.75">
      <c r="B969" s="363" t="s">
        <v>311</v>
      </c>
      <c r="C969" s="364">
        <v>35726270000169</v>
      </c>
      <c r="D969" s="365" t="s">
        <v>13</v>
      </c>
      <c r="E969" s="365" t="s">
        <v>615</v>
      </c>
      <c r="F969" s="365" t="s">
        <v>619</v>
      </c>
      <c r="G969" s="366" t="s">
        <v>34</v>
      </c>
      <c r="H969" s="366" t="s">
        <v>1337</v>
      </c>
      <c r="I969" s="366" t="s">
        <v>34</v>
      </c>
      <c r="J969" s="366" t="s">
        <v>1421</v>
      </c>
      <c r="K969" s="367" t="s">
        <v>48</v>
      </c>
      <c r="L969" s="368" t="s">
        <v>1421</v>
      </c>
      <c r="M969" s="368" t="s">
        <v>34</v>
      </c>
      <c r="N969" s="367">
        <v>528846</v>
      </c>
      <c r="O969" s="367" t="s">
        <v>1321</v>
      </c>
      <c r="P969" s="371">
        <v>43860</v>
      </c>
      <c r="Q969" s="372">
        <v>18.521030419999999</v>
      </c>
      <c r="R969" s="372">
        <v>18.024024582817475</v>
      </c>
      <c r="S969" s="367">
        <v>2</v>
      </c>
      <c r="T969" s="369">
        <v>8.4176391331154621E-2</v>
      </c>
      <c r="U969" s="369">
        <v>0.88608724298805353</v>
      </c>
      <c r="V969" s="369">
        <v>0.10682714165899165</v>
      </c>
      <c r="W969" s="369">
        <v>0.95158961572348055</v>
      </c>
      <c r="X969" s="369">
        <v>0.1352132562199444</v>
      </c>
      <c r="Y969" s="369">
        <v>0.9168002724616976</v>
      </c>
      <c r="AA969" s="369"/>
      <c r="AB969" s="369">
        <v>1.1091798220500722E-2</v>
      </c>
      <c r="AC969" s="373">
        <v>-0.4899688650678849</v>
      </c>
      <c r="AD969" s="555">
        <v>0</v>
      </c>
      <c r="AE969" s="370" t="s">
        <v>2078</v>
      </c>
      <c r="AF969" s="370" t="s">
        <v>1816</v>
      </c>
      <c r="AG969" s="374" t="s">
        <v>1444</v>
      </c>
      <c r="AH969" s="374" t="s">
        <v>1802</v>
      </c>
      <c r="AI969" s="374">
        <v>30</v>
      </c>
      <c r="AJ969" s="374">
        <v>30</v>
      </c>
      <c r="AK969" s="374">
        <v>30</v>
      </c>
      <c r="AL969" s="691">
        <v>1.5</v>
      </c>
      <c r="AM969" s="691">
        <v>20</v>
      </c>
      <c r="AN969" s="369" t="s">
        <v>1798</v>
      </c>
      <c r="AO969" s="367" t="s">
        <v>1324</v>
      </c>
      <c r="AP969" s="370" t="s">
        <v>1818</v>
      </c>
      <c r="AQ969" s="376" t="s">
        <v>664</v>
      </c>
      <c r="AR969" s="369">
        <v>5.3333333333333297E-3</v>
      </c>
      <c r="AS969" s="369">
        <v>5.3333333333333297E-3</v>
      </c>
      <c r="AT969" s="369" t="s">
        <v>1421</v>
      </c>
      <c r="AW969"/>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c r="BX969"/>
      <c r="BZ969"/>
    </row>
    <row r="970" spans="2:78" ht="18.75">
      <c r="B970" s="363" t="s">
        <v>1187</v>
      </c>
      <c r="C970" s="364">
        <v>35726822000139</v>
      </c>
      <c r="D970" s="365" t="s">
        <v>14</v>
      </c>
      <c r="E970" s="365" t="s">
        <v>607</v>
      </c>
      <c r="F970" s="365" t="s">
        <v>1421</v>
      </c>
      <c r="G970" s="366" t="s">
        <v>1421</v>
      </c>
      <c r="H970" s="366" t="s">
        <v>34</v>
      </c>
      <c r="I970" s="366" t="s">
        <v>34</v>
      </c>
      <c r="J970" s="366" t="s">
        <v>608</v>
      </c>
      <c r="K970" s="367" t="s">
        <v>48</v>
      </c>
      <c r="L970" s="368" t="s">
        <v>1421</v>
      </c>
      <c r="M970" s="368" t="s">
        <v>1418</v>
      </c>
      <c r="N970" s="367">
        <v>528854</v>
      </c>
      <c r="O970" s="367" t="s">
        <v>1321</v>
      </c>
      <c r="P970" s="371">
        <v>43845</v>
      </c>
      <c r="Q970" s="372">
        <v>8.9604863600000009</v>
      </c>
      <c r="R970" s="372">
        <v>9.9307748057142842</v>
      </c>
      <c r="S970" s="367">
        <v>2</v>
      </c>
      <c r="T970" s="369">
        <v>0.10691751902445978</v>
      </c>
      <c r="U970" s="369">
        <v>1.1254729284699407</v>
      </c>
      <c r="V970" s="369">
        <v>1.1981478245663535E-2</v>
      </c>
      <c r="W970" s="369">
        <v>0.10672802906199021</v>
      </c>
      <c r="X970" s="369">
        <v>0.17673687906441993</v>
      </c>
      <c r="Y970" s="369">
        <v>1.1983471399928463</v>
      </c>
      <c r="AA970" s="369"/>
      <c r="AB970" s="369">
        <v>0.20009943013425111</v>
      </c>
      <c r="AC970" s="373">
        <v>-0.50115234776884965</v>
      </c>
      <c r="AD970" s="555">
        <v>0</v>
      </c>
      <c r="AE970" s="370" t="s">
        <v>1947</v>
      </c>
      <c r="AF970" s="370" t="s">
        <v>1816</v>
      </c>
      <c r="AG970" s="374" t="s">
        <v>1444</v>
      </c>
      <c r="AH970" s="374" t="s">
        <v>1802</v>
      </c>
      <c r="AI970" s="374">
        <v>500</v>
      </c>
      <c r="AJ970" s="374">
        <v>100</v>
      </c>
      <c r="AK970" s="374">
        <v>100</v>
      </c>
      <c r="AL970" s="691">
        <v>1.5</v>
      </c>
      <c r="AM970" s="691">
        <v>20</v>
      </c>
      <c r="AN970" s="369" t="s">
        <v>1817</v>
      </c>
      <c r="AO970" s="367" t="s">
        <v>1324</v>
      </c>
      <c r="AP970" s="370" t="s">
        <v>1799</v>
      </c>
      <c r="AQ970" s="376" t="s">
        <v>659</v>
      </c>
      <c r="AR970" s="369">
        <v>1E-3</v>
      </c>
      <c r="AS970" s="369">
        <v>1E-3</v>
      </c>
      <c r="AT970" s="369" t="s">
        <v>1421</v>
      </c>
      <c r="AW970"/>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c r="BX970"/>
      <c r="BZ970"/>
    </row>
    <row r="971" spans="2:78" ht="18.75">
      <c r="B971" s="363" t="s">
        <v>830</v>
      </c>
      <c r="C971" s="364">
        <v>36015243000140</v>
      </c>
      <c r="D971" s="365" t="s">
        <v>11</v>
      </c>
      <c r="E971" s="365" t="s">
        <v>620</v>
      </c>
      <c r="F971" s="365" t="s">
        <v>685</v>
      </c>
      <c r="G971" s="366" t="s">
        <v>738</v>
      </c>
      <c r="H971" s="366" t="s">
        <v>34</v>
      </c>
      <c r="I971" s="366" t="s">
        <v>1319</v>
      </c>
      <c r="J971" s="366" t="s">
        <v>608</v>
      </c>
      <c r="K971" s="367" t="s">
        <v>48</v>
      </c>
      <c r="L971" s="368" t="s">
        <v>1421</v>
      </c>
      <c r="M971" s="368" t="s">
        <v>1418</v>
      </c>
      <c r="N971" s="367">
        <v>528889</v>
      </c>
      <c r="O971" s="367" t="s">
        <v>1321</v>
      </c>
      <c r="P971" s="371">
        <v>43861</v>
      </c>
      <c r="Q971" s="372">
        <v>134.40441250999999</v>
      </c>
      <c r="R971" s="372">
        <v>106.56552647741042</v>
      </c>
      <c r="S971" s="367">
        <v>1</v>
      </c>
      <c r="T971" s="369">
        <v>0.13123765435388091</v>
      </c>
      <c r="U971" s="369">
        <v>1.3814801214887666</v>
      </c>
      <c r="V971" s="369">
        <v>0.15918035665471875</v>
      </c>
      <c r="W971" s="369">
        <v>1.4179390374715766</v>
      </c>
      <c r="X971" s="369">
        <v>0.25418226703211788</v>
      </c>
      <c r="Y971" s="369">
        <v>1.7234580261192196</v>
      </c>
      <c r="AA971" s="369"/>
      <c r="AB971" s="369">
        <v>2.6177436696661143E-3</v>
      </c>
      <c r="AC971" s="373">
        <v>17.923290104279271</v>
      </c>
      <c r="AD971" s="555">
        <v>0</v>
      </c>
      <c r="AE971" s="370" t="s">
        <v>2084</v>
      </c>
      <c r="AF971" s="370" t="s">
        <v>1816</v>
      </c>
      <c r="AG971" s="374" t="s">
        <v>1444</v>
      </c>
      <c r="AH971" s="374" t="s">
        <v>1877</v>
      </c>
      <c r="AI971" s="374">
        <v>1000</v>
      </c>
      <c r="AJ971" s="374">
        <v>1000</v>
      </c>
      <c r="AK971" s="374">
        <v>1000</v>
      </c>
      <c r="AL971" s="691">
        <v>0.6</v>
      </c>
      <c r="AM971" s="691">
        <v>20</v>
      </c>
      <c r="AN971" s="369" t="s">
        <v>1803</v>
      </c>
      <c r="AO971" s="367" t="s">
        <v>1324</v>
      </c>
      <c r="AP971" s="370" t="s">
        <v>1818</v>
      </c>
      <c r="AQ971" s="376" t="s">
        <v>1933</v>
      </c>
      <c r="AR971" s="369">
        <v>0</v>
      </c>
      <c r="AS971" s="369">
        <v>0</v>
      </c>
      <c r="AT971" s="369" t="s">
        <v>1421</v>
      </c>
      <c r="AW971"/>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c r="BX971"/>
      <c r="BZ971"/>
    </row>
    <row r="972" spans="2:78" ht="18.75">
      <c r="B972" s="363" t="s">
        <v>803</v>
      </c>
      <c r="C972" s="364">
        <v>35844973000191</v>
      </c>
      <c r="D972" s="365" t="s">
        <v>13</v>
      </c>
      <c r="E972" s="365" t="s">
        <v>616</v>
      </c>
      <c r="F972" s="365" t="s">
        <v>617</v>
      </c>
      <c r="G972" s="366" t="s">
        <v>1421</v>
      </c>
      <c r="H972" s="366" t="s">
        <v>1337</v>
      </c>
      <c r="I972" s="366" t="s">
        <v>34</v>
      </c>
      <c r="J972" s="366" t="s">
        <v>608</v>
      </c>
      <c r="K972" s="367" t="s">
        <v>48</v>
      </c>
      <c r="L972" s="368" t="s">
        <v>1421</v>
      </c>
      <c r="M972" s="368" t="s">
        <v>1418</v>
      </c>
      <c r="N972" s="367">
        <v>529125</v>
      </c>
      <c r="O972" s="367" t="s">
        <v>1321</v>
      </c>
      <c r="P972" s="371">
        <v>43890</v>
      </c>
      <c r="Q972" s="372">
        <v>88.290430720000003</v>
      </c>
      <c r="R972" s="372">
        <v>74.591924098804824</v>
      </c>
      <c r="S972" s="367">
        <v>2</v>
      </c>
      <c r="T972" s="369">
        <v>0.12176602326602204</v>
      </c>
      <c r="U972" s="369">
        <v>1.2817764950381685</v>
      </c>
      <c r="V972" s="369">
        <v>0.14042913599580831</v>
      </c>
      <c r="W972" s="369">
        <v>1.2509078262638686</v>
      </c>
      <c r="X972" s="369">
        <v>0.24286766643975577</v>
      </c>
      <c r="Y972" s="369">
        <v>1.6467404823230751</v>
      </c>
      <c r="AA972" s="369"/>
      <c r="AB972" s="369">
        <v>3.282359783314414E-2</v>
      </c>
      <c r="AC972" s="373">
        <v>0.85814354338431176</v>
      </c>
      <c r="AD972" s="555">
        <v>35844975000180</v>
      </c>
      <c r="AE972" s="370" t="s">
        <v>2085</v>
      </c>
      <c r="AF972" s="370" t="s">
        <v>1841</v>
      </c>
      <c r="AG972" s="374" t="s">
        <v>719</v>
      </c>
      <c r="AH972" s="374" t="s">
        <v>1802</v>
      </c>
      <c r="AI972" s="374">
        <v>1000</v>
      </c>
      <c r="AJ972" s="374">
        <v>1000</v>
      </c>
      <c r="AK972" s="374">
        <v>1000</v>
      </c>
      <c r="AL972" s="691">
        <v>1.44</v>
      </c>
      <c r="AM972" s="691">
        <v>20</v>
      </c>
      <c r="AN972" s="369" t="s">
        <v>1803</v>
      </c>
      <c r="AO972" s="367" t="s">
        <v>1324</v>
      </c>
      <c r="AP972" s="370" t="s">
        <v>1818</v>
      </c>
      <c r="AQ972" s="376" t="s">
        <v>668</v>
      </c>
      <c r="AR972" s="369">
        <v>2.8739999999999998E-3</v>
      </c>
      <c r="AS972" s="369">
        <v>2.8739999999999998E-3</v>
      </c>
      <c r="AT972" s="369" t="s">
        <v>1421</v>
      </c>
      <c r="AW9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c r="BX972"/>
      <c r="BZ972"/>
    </row>
    <row r="973" spans="2:78" ht="18.75">
      <c r="B973" s="363" t="s">
        <v>136</v>
      </c>
      <c r="C973" s="364">
        <v>35704552000165</v>
      </c>
      <c r="D973" s="365" t="s">
        <v>14</v>
      </c>
      <c r="E973" s="365" t="s">
        <v>607</v>
      </c>
      <c r="F973" s="365" t="s">
        <v>1421</v>
      </c>
      <c r="G973" s="366" t="s">
        <v>1421</v>
      </c>
      <c r="H973" s="366" t="s">
        <v>34</v>
      </c>
      <c r="I973" s="366" t="s">
        <v>34</v>
      </c>
      <c r="J973" s="366" t="s">
        <v>608</v>
      </c>
      <c r="K973" s="367" t="s">
        <v>48</v>
      </c>
      <c r="L973" s="368" t="s">
        <v>1421</v>
      </c>
      <c r="M973" s="368" t="s">
        <v>34</v>
      </c>
      <c r="N973" s="367">
        <v>529222</v>
      </c>
      <c r="O973" s="367" t="s">
        <v>1321</v>
      </c>
      <c r="P973" s="371">
        <v>43869</v>
      </c>
      <c r="Q973" s="372">
        <v>3.3658456700000001</v>
      </c>
      <c r="R973" s="372">
        <v>3.5597768838247026</v>
      </c>
      <c r="S973" s="367">
        <v>2</v>
      </c>
      <c r="T973" s="369">
        <v>-1.8429036408750599E-2</v>
      </c>
      <c r="U973" s="369">
        <v>-0.19399422812168546</v>
      </c>
      <c r="V973" s="369">
        <v>-0.14873268751739399</v>
      </c>
      <c r="W973" s="369">
        <v>-1.32487379857069</v>
      </c>
      <c r="X973" s="369">
        <v>-9.0499389956511522E-2</v>
      </c>
      <c r="Y973" s="369">
        <v>-0.61362227113874401</v>
      </c>
      <c r="AA973" s="369"/>
      <c r="AB973" s="369">
        <v>0.23131714517192686</v>
      </c>
      <c r="AC973" s="373">
        <v>-1.1282971038228133</v>
      </c>
      <c r="AD973" s="555">
        <v>11176045000138</v>
      </c>
      <c r="AE973" s="370" t="s">
        <v>1886</v>
      </c>
      <c r="AF973" s="370" t="s">
        <v>1795</v>
      </c>
      <c r="AG973" s="374" t="s">
        <v>1445</v>
      </c>
      <c r="AH973" s="374" t="s">
        <v>1796</v>
      </c>
      <c r="AI973" s="374">
        <v>100000</v>
      </c>
      <c r="AJ973" s="374">
        <v>10000</v>
      </c>
      <c r="AK973" s="374">
        <v>100000</v>
      </c>
      <c r="AL973" s="691">
        <v>1.5</v>
      </c>
      <c r="AM973" s="691">
        <v>20</v>
      </c>
      <c r="AN973" s="369" t="s">
        <v>1798</v>
      </c>
      <c r="AO973" s="367" t="s">
        <v>1324</v>
      </c>
      <c r="AP973" s="370" t="s">
        <v>1799</v>
      </c>
      <c r="AQ973" s="376" t="s">
        <v>659</v>
      </c>
      <c r="AR973" s="369">
        <v>4.1399999999999996E-3</v>
      </c>
      <c r="AS973" s="369">
        <v>4.1399999999999996E-3</v>
      </c>
      <c r="AT973" s="369" t="s">
        <v>1421</v>
      </c>
      <c r="AW973"/>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c r="BX973"/>
      <c r="BZ973"/>
    </row>
    <row r="974" spans="2:78" ht="18.75">
      <c r="B974" s="363" t="s">
        <v>1225</v>
      </c>
      <c r="C974" s="364">
        <v>35471498000155</v>
      </c>
      <c r="D974" s="365" t="s">
        <v>14</v>
      </c>
      <c r="E974" s="365" t="s">
        <v>607</v>
      </c>
      <c r="F974" s="365" t="s">
        <v>1317</v>
      </c>
      <c r="G974" s="366" t="s">
        <v>1421</v>
      </c>
      <c r="H974" s="366" t="s">
        <v>34</v>
      </c>
      <c r="I974" s="366" t="s">
        <v>34</v>
      </c>
      <c r="J974" s="366" t="s">
        <v>608</v>
      </c>
      <c r="K974" s="367" t="s">
        <v>48</v>
      </c>
      <c r="L974" s="368" t="s">
        <v>1421</v>
      </c>
      <c r="M974" s="368" t="s">
        <v>34</v>
      </c>
      <c r="N974" s="367">
        <v>529478</v>
      </c>
      <c r="O974" s="367" t="s">
        <v>1321</v>
      </c>
      <c r="P974" s="371">
        <v>43898</v>
      </c>
      <c r="Q974" s="372">
        <v>578526700</v>
      </c>
      <c r="R974" s="372">
        <v>9200656.5307286344</v>
      </c>
      <c r="S974" s="367">
        <v>2</v>
      </c>
      <c r="T974" s="369">
        <v>7.4418112870576758E-2</v>
      </c>
      <c r="U974" s="369">
        <v>0.78336620778203481</v>
      </c>
      <c r="V974" s="369">
        <v>-2.8491002217091443E-2</v>
      </c>
      <c r="W974" s="369">
        <v>-0.25379076356721825</v>
      </c>
      <c r="X974" s="369">
        <v>0.83228332487182244</v>
      </c>
      <c r="Y974" s="369">
        <v>5.643215764041809</v>
      </c>
      <c r="AA974" s="369"/>
      <c r="AB974" s="369">
        <v>0.24898064631382411</v>
      </c>
      <c r="AC974" s="373">
        <v>-0.56531614704033661</v>
      </c>
      <c r="AD974" s="555">
        <v>29088425000186</v>
      </c>
      <c r="AE974" s="370" t="s">
        <v>2039</v>
      </c>
      <c r="AF974" s="370" t="s">
        <v>1816</v>
      </c>
      <c r="AG974" s="374" t="s">
        <v>1444</v>
      </c>
      <c r="AH974" s="374" t="s">
        <v>1802</v>
      </c>
      <c r="AI974" s="374">
        <v>50</v>
      </c>
      <c r="AJ974" s="374">
        <v>50</v>
      </c>
      <c r="AK974" s="374">
        <v>30</v>
      </c>
      <c r="AL974" s="691">
        <v>2</v>
      </c>
      <c r="AM974" s="691">
        <v>20</v>
      </c>
      <c r="AN974" s="369" t="s">
        <v>1852</v>
      </c>
      <c r="AO974" s="367" t="s">
        <v>1324</v>
      </c>
      <c r="AP974" s="370" t="s">
        <v>1799</v>
      </c>
      <c r="AQ974" s="376" t="s">
        <v>681</v>
      </c>
      <c r="AR974" s="369">
        <v>5.3333333333333297E-3</v>
      </c>
      <c r="AS974" s="369">
        <v>5.3333333333333297E-3</v>
      </c>
      <c r="AT974" s="369" t="s">
        <v>1421</v>
      </c>
      <c r="AW974"/>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c r="BX974"/>
      <c r="BZ974"/>
    </row>
    <row r="975" spans="2:78" ht="18.75">
      <c r="B975" s="363" t="s">
        <v>505</v>
      </c>
      <c r="C975" s="364"/>
      <c r="D975" s="365" t="s">
        <v>14</v>
      </c>
      <c r="E975" s="365" t="s">
        <v>15</v>
      </c>
      <c r="F975" s="365" t="s">
        <v>701</v>
      </c>
      <c r="G975" s="366" t="s">
        <v>1421</v>
      </c>
      <c r="H975" s="366" t="s">
        <v>34</v>
      </c>
      <c r="I975" s="366" t="s">
        <v>34</v>
      </c>
      <c r="J975" s="366" t="s">
        <v>611</v>
      </c>
      <c r="L975" s="368" t="s">
        <v>1421</v>
      </c>
      <c r="M975" s="368" t="s">
        <v>1418</v>
      </c>
      <c r="N975" s="367">
        <v>530026</v>
      </c>
      <c r="O975" s="367" t="s">
        <v>1321</v>
      </c>
      <c r="P975" s="371"/>
      <c r="S975" s="367"/>
      <c r="U975" s="369"/>
      <c r="W975" s="369"/>
      <c r="Y975" s="369"/>
      <c r="AA975" s="369"/>
      <c r="AD975" s="555">
        <v>0</v>
      </c>
      <c r="AE975" s="370"/>
      <c r="AF975" s="370"/>
      <c r="AG975" s="374" t="s">
        <v>1444</v>
      </c>
      <c r="AH975" s="374"/>
      <c r="AI975" s="374">
        <v>1000</v>
      </c>
      <c r="AJ975" s="374">
        <v>0</v>
      </c>
      <c r="AK975" s="374">
        <v>0</v>
      </c>
      <c r="AN975" s="369"/>
      <c r="AO975" s="367" t="s">
        <v>1324</v>
      </c>
      <c r="AP975" s="370"/>
      <c r="AR975" s="369">
        <v>1.6665000000000001E-4</v>
      </c>
      <c r="AS975" s="369">
        <v>1.6665000000000001E-4</v>
      </c>
      <c r="AT975" s="369" t="s">
        <v>1421</v>
      </c>
      <c r="AW975"/>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c r="BX975"/>
      <c r="BZ975"/>
    </row>
    <row r="976" spans="2:78" ht="18.75">
      <c r="B976" s="363" t="s">
        <v>181</v>
      </c>
      <c r="C976" s="364">
        <v>34702572000134</v>
      </c>
      <c r="D976" s="365" t="s">
        <v>13</v>
      </c>
      <c r="E976" s="365" t="s">
        <v>616</v>
      </c>
      <c r="F976" s="365" t="s">
        <v>610</v>
      </c>
      <c r="G976" s="366" t="s">
        <v>34</v>
      </c>
      <c r="H976" s="366" t="s">
        <v>1338</v>
      </c>
      <c r="I976" s="366" t="s">
        <v>34</v>
      </c>
      <c r="J976" s="366" t="s">
        <v>611</v>
      </c>
      <c r="K976" s="367" t="s">
        <v>48</v>
      </c>
      <c r="L976" s="368" t="s">
        <v>715</v>
      </c>
      <c r="M976" s="368" t="s">
        <v>34</v>
      </c>
      <c r="N976" s="367">
        <v>530042</v>
      </c>
      <c r="O976" s="367" t="s">
        <v>1321</v>
      </c>
      <c r="P976" s="371">
        <v>43889</v>
      </c>
      <c r="Q976" s="372">
        <v>152151200</v>
      </c>
      <c r="R976" s="372">
        <v>2532976.5591605534</v>
      </c>
      <c r="S976" s="367">
        <v>3</v>
      </c>
      <c r="T976" s="369">
        <v>0.13205794594944598</v>
      </c>
      <c r="U976" s="369">
        <v>1.3901149644282917</v>
      </c>
      <c r="V976" s="369">
        <v>0.18206420071718776</v>
      </c>
      <c r="W976" s="369">
        <v>1.6217826303966154</v>
      </c>
      <c r="X976" s="369">
        <v>0.51818059099179914</v>
      </c>
      <c r="Y976" s="369">
        <v>3.5134728671342423</v>
      </c>
      <c r="AA976" s="369"/>
      <c r="AB976" s="369">
        <v>8.5569771387911789E-2</v>
      </c>
      <c r="AC976" s="373">
        <v>0.81573693771018052</v>
      </c>
      <c r="AD976" s="555">
        <v>41036284000153</v>
      </c>
      <c r="AE976" s="370" t="s">
        <v>2086</v>
      </c>
      <c r="AF976" s="370" t="s">
        <v>1795</v>
      </c>
      <c r="AG976" s="374" t="s">
        <v>1445</v>
      </c>
      <c r="AH976" s="374" t="s">
        <v>1796</v>
      </c>
      <c r="AI976" s="374">
        <v>10000</v>
      </c>
      <c r="AJ976" s="374">
        <v>1000</v>
      </c>
      <c r="AK976" s="374">
        <v>0</v>
      </c>
      <c r="AL976" s="691">
        <v>2</v>
      </c>
      <c r="AM976" s="691">
        <v>20</v>
      </c>
      <c r="AN976" s="369" t="s">
        <v>1817</v>
      </c>
      <c r="AO976" s="367" t="s">
        <v>1324</v>
      </c>
      <c r="AP976" s="370" t="s">
        <v>1818</v>
      </c>
      <c r="AQ976" s="376" t="s">
        <v>668</v>
      </c>
      <c r="AR976" s="369">
        <v>4.0000000000000001E-3</v>
      </c>
      <c r="AS976" s="369">
        <v>4.0000000000000001E-3</v>
      </c>
      <c r="AT976" s="369" t="s">
        <v>1421</v>
      </c>
      <c r="AW976"/>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c r="BX976"/>
      <c r="BZ976"/>
    </row>
    <row r="977" spans="2:78" ht="18.75">
      <c r="B977" s="363" t="s">
        <v>1659</v>
      </c>
      <c r="C977" s="364">
        <v>35591542000160</v>
      </c>
      <c r="D977" s="365" t="s">
        <v>14</v>
      </c>
      <c r="E977" s="365" t="s">
        <v>1421</v>
      </c>
      <c r="F977" s="365" t="s">
        <v>1421</v>
      </c>
      <c r="G977" s="366" t="s">
        <v>1421</v>
      </c>
      <c r="H977" s="366" t="s">
        <v>34</v>
      </c>
      <c r="I977" s="366" t="s">
        <v>1421</v>
      </c>
      <c r="J977" s="366" t="s">
        <v>1421</v>
      </c>
      <c r="K977" s="367" t="s">
        <v>48</v>
      </c>
      <c r="L977" s="368" t="s">
        <v>1421</v>
      </c>
      <c r="M977" s="368" t="s">
        <v>1421</v>
      </c>
      <c r="N977" s="367">
        <v>530956</v>
      </c>
      <c r="O977" s="367" t="s">
        <v>1321</v>
      </c>
      <c r="P977" s="371">
        <v>43911</v>
      </c>
      <c r="Q977" s="372">
        <v>116.05218773</v>
      </c>
      <c r="R977" s="372">
        <v>115.81542817103589</v>
      </c>
      <c r="S977" s="367">
        <v>2</v>
      </c>
      <c r="T977" s="369">
        <v>-9.946417978972566E-2</v>
      </c>
      <c r="U977" s="369">
        <v>-1.0470149581397739</v>
      </c>
      <c r="V977" s="369">
        <v>-0.21433662386081209</v>
      </c>
      <c r="W977" s="369">
        <v>-1.9092573513410203</v>
      </c>
      <c r="X977" s="369">
        <v>-0.14697534383957767</v>
      </c>
      <c r="Y977" s="369">
        <v>-0.99655195832345367</v>
      </c>
      <c r="AA977" s="369"/>
      <c r="AB977" s="369">
        <v>0.24945774920399796</v>
      </c>
      <c r="AC977" s="373">
        <v>-1.3092333364973301</v>
      </c>
      <c r="AD977" s="555">
        <v>73232530000139</v>
      </c>
      <c r="AE977" s="370" t="s">
        <v>1889</v>
      </c>
      <c r="AF977" s="370" t="s">
        <v>1890</v>
      </c>
      <c r="AG977" s="374" t="s">
        <v>1448</v>
      </c>
      <c r="AH977" s="374" t="s">
        <v>1877</v>
      </c>
      <c r="AI977" s="374">
        <v>0</v>
      </c>
      <c r="AJ977" s="374">
        <v>0</v>
      </c>
      <c r="AK977" s="374">
        <v>0</v>
      </c>
      <c r="AL977" s="691">
        <v>2</v>
      </c>
      <c r="AM977" s="691">
        <v>0</v>
      </c>
      <c r="AN977" s="369" t="s">
        <v>666</v>
      </c>
      <c r="AO977" s="367" t="s">
        <v>1324</v>
      </c>
      <c r="AP977" s="370" t="s">
        <v>1799</v>
      </c>
      <c r="AQ977" s="376" t="s">
        <v>1798</v>
      </c>
      <c r="AR977" s="369">
        <v>0</v>
      </c>
      <c r="AS977" s="369">
        <v>0</v>
      </c>
      <c r="AT977" s="369" t="s">
        <v>1421</v>
      </c>
      <c r="AW977"/>
      <c r="AX977" s="198"/>
      <c r="AY977" s="184"/>
      <c r="AZ977" s="184"/>
      <c r="BA977" s="184"/>
      <c r="BB977" s="186"/>
      <c r="BC977" s="184"/>
      <c r="BD977" s="184"/>
      <c r="BE977" s="184"/>
      <c r="BF977" s="184"/>
      <c r="BG977" s="186"/>
      <c r="BH977" s="186"/>
      <c r="BI977" s="199"/>
      <c r="BJ977" s="199"/>
      <c r="BK977" s="199"/>
      <c r="BL977" s="186"/>
      <c r="BM977" s="186"/>
      <c r="BN977" s="186"/>
      <c r="BO977" s="186"/>
      <c r="BP977" s="186"/>
      <c r="BQ977" s="186"/>
      <c r="BR977" s="186"/>
      <c r="BS977" s="186"/>
      <c r="BT977" s="187"/>
      <c r="BU977" s="188"/>
      <c r="BV977" s="189"/>
      <c r="BW977" s="185"/>
      <c r="BX977"/>
      <c r="BZ977"/>
    </row>
    <row r="978" spans="2:78" ht="18.75">
      <c r="B978" s="363" t="s">
        <v>1161</v>
      </c>
      <c r="C978" s="364">
        <v>36248893000136</v>
      </c>
      <c r="D978" s="365" t="s">
        <v>11</v>
      </c>
      <c r="E978" s="365" t="s">
        <v>620</v>
      </c>
      <c r="F978" s="365" t="s">
        <v>663</v>
      </c>
      <c r="G978" s="366" t="s">
        <v>738</v>
      </c>
      <c r="H978" s="366" t="s">
        <v>34</v>
      </c>
      <c r="I978" s="366" t="s">
        <v>1304</v>
      </c>
      <c r="J978" s="366" t="s">
        <v>608</v>
      </c>
      <c r="K978" s="367" t="s">
        <v>48</v>
      </c>
      <c r="L978" s="368" t="s">
        <v>1421</v>
      </c>
      <c r="M978" s="368" t="s">
        <v>34</v>
      </c>
      <c r="N978" s="367">
        <v>531154</v>
      </c>
      <c r="O978" s="367" t="s">
        <v>1321</v>
      </c>
      <c r="P978" s="371">
        <v>43895</v>
      </c>
      <c r="Q978" s="372">
        <v>2.4021906799999999</v>
      </c>
      <c r="R978" s="372">
        <v>13.833757531388878</v>
      </c>
      <c r="S978" s="367">
        <v>1</v>
      </c>
      <c r="T978" s="369">
        <v>0.26587085587228954</v>
      </c>
      <c r="U978" s="369">
        <v>2.7987036501000326</v>
      </c>
      <c r="V978" s="369">
        <v>0.29300867628795824</v>
      </c>
      <c r="W978" s="369">
        <v>2.6100484328463285</v>
      </c>
      <c r="X978" s="369">
        <v>0.3663895316448067</v>
      </c>
      <c r="Y978" s="369">
        <v>2.4842684203438723</v>
      </c>
      <c r="AA978" s="369"/>
      <c r="AB978" s="369">
        <v>0.11879084765021554</v>
      </c>
      <c r="AC978" s="373">
        <v>1.5215557630796812</v>
      </c>
      <c r="AD978" s="555">
        <v>0</v>
      </c>
      <c r="AE978" s="370" t="s">
        <v>2082</v>
      </c>
      <c r="AF978" s="370" t="s">
        <v>1816</v>
      </c>
      <c r="AG978" s="374" t="s">
        <v>1444</v>
      </c>
      <c r="AH978" s="374" t="s">
        <v>1877</v>
      </c>
      <c r="AI978" s="374">
        <v>0</v>
      </c>
      <c r="AJ978" s="374">
        <v>0</v>
      </c>
      <c r="AK978" s="374">
        <v>0</v>
      </c>
      <c r="AL978" s="691">
        <v>0.93</v>
      </c>
      <c r="AM978" s="691">
        <v>20</v>
      </c>
      <c r="AN978" s="369" t="s">
        <v>1798</v>
      </c>
      <c r="AO978" s="367" t="s">
        <v>1324</v>
      </c>
      <c r="AP978" s="370" t="s">
        <v>1818</v>
      </c>
      <c r="AQ978" s="376" t="s">
        <v>1933</v>
      </c>
      <c r="AR978" s="369">
        <v>2.48E-3</v>
      </c>
      <c r="AS978" s="369">
        <v>2.48E-3</v>
      </c>
      <c r="AT978" s="369" t="s">
        <v>1421</v>
      </c>
      <c r="AW978" s="198"/>
      <c r="AX978" s="198"/>
      <c r="AY978" s="184"/>
      <c r="AZ978" s="184"/>
      <c r="BA978" s="184"/>
      <c r="BB978" s="186"/>
      <c r="BC978" s="184"/>
      <c r="BD978" s="184"/>
      <c r="BE978" s="184"/>
      <c r="BF978" s="184"/>
      <c r="BG978" s="186"/>
      <c r="BH978" s="186"/>
      <c r="BI978" s="199"/>
      <c r="BJ978" s="199"/>
      <c r="BK978" s="199"/>
      <c r="BL978" s="218"/>
      <c r="BM978" s="186"/>
      <c r="BN978" s="186"/>
      <c r="BO978" s="186"/>
      <c r="BP978" s="186"/>
      <c r="BQ978" s="186"/>
      <c r="BR978" s="186"/>
      <c r="BS978" s="186"/>
      <c r="BT978" s="187"/>
      <c r="BU978" s="188"/>
      <c r="BV978" s="189"/>
      <c r="BW978" s="185"/>
      <c r="BX978"/>
      <c r="BZ978"/>
    </row>
    <row r="979" spans="2:78" ht="18.75">
      <c r="B979" s="363" t="s">
        <v>319</v>
      </c>
      <c r="C979" s="364">
        <v>36014054000153</v>
      </c>
      <c r="D979" s="365" t="s">
        <v>14</v>
      </c>
      <c r="E979" s="365" t="s">
        <v>607</v>
      </c>
      <c r="F979" s="365" t="s">
        <v>1421</v>
      </c>
      <c r="G979" s="366" t="s">
        <v>1421</v>
      </c>
      <c r="H979" s="366" t="s">
        <v>34</v>
      </c>
      <c r="I979" s="366" t="s">
        <v>34</v>
      </c>
      <c r="J979" s="366" t="s">
        <v>608</v>
      </c>
      <c r="K979" s="367" t="s">
        <v>48</v>
      </c>
      <c r="L979" s="368" t="s">
        <v>1421</v>
      </c>
      <c r="M979" s="368" t="s">
        <v>1418</v>
      </c>
      <c r="N979" s="367">
        <v>531162</v>
      </c>
      <c r="O979" s="367" t="s">
        <v>1321</v>
      </c>
      <c r="P979" s="371">
        <v>43873</v>
      </c>
      <c r="Q979" s="372">
        <v>14.825142100000001</v>
      </c>
      <c r="R979" s="372">
        <v>11.464813603611116</v>
      </c>
      <c r="S979" s="367">
        <v>2</v>
      </c>
      <c r="T979" s="369">
        <v>0.11272497446849661</v>
      </c>
      <c r="U979" s="369">
        <v>1.1866054158788895</v>
      </c>
      <c r="V979" s="369">
        <v>1.7387558345692611E-2</v>
      </c>
      <c r="W979" s="369">
        <v>0.15488404639116884</v>
      </c>
      <c r="X979" s="369">
        <v>0.13964702423522812</v>
      </c>
      <c r="Y979" s="369">
        <v>0.94686300327732087</v>
      </c>
      <c r="AA979" s="369"/>
      <c r="AB979" s="369">
        <v>0.22814047023179473</v>
      </c>
      <c r="AC979" s="373">
        <v>-0.41585878648608854</v>
      </c>
      <c r="AD979" s="555">
        <v>35916259000161</v>
      </c>
      <c r="AE979" s="370" t="s">
        <v>1872</v>
      </c>
      <c r="AF979" s="370" t="s">
        <v>1816</v>
      </c>
      <c r="AG979" s="374" t="s">
        <v>1444</v>
      </c>
      <c r="AH979" s="374" t="s">
        <v>1802</v>
      </c>
      <c r="AI979" s="374">
        <v>1000</v>
      </c>
      <c r="AJ979" s="374">
        <v>1000</v>
      </c>
      <c r="AK979" s="374">
        <v>0</v>
      </c>
      <c r="AL979" s="691">
        <v>0</v>
      </c>
      <c r="AM979" s="691">
        <v>0</v>
      </c>
      <c r="AN979" s="369" t="s">
        <v>1798</v>
      </c>
      <c r="AO979" s="367" t="s">
        <v>1324</v>
      </c>
      <c r="AP979" s="370" t="s">
        <v>1799</v>
      </c>
      <c r="AQ979" s="376" t="s">
        <v>659</v>
      </c>
      <c r="AR979" s="369">
        <v>3.3333333333333301E-3</v>
      </c>
      <c r="AS979" s="369">
        <v>3.3333333333333301E-3</v>
      </c>
      <c r="AT979" s="369" t="s">
        <v>1421</v>
      </c>
      <c r="AW979"/>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c r="BX979"/>
      <c r="BZ979"/>
    </row>
    <row r="980" spans="2:78" ht="18.75">
      <c r="B980" s="363" t="s">
        <v>1159</v>
      </c>
      <c r="C980" s="364">
        <v>36498670000127</v>
      </c>
      <c r="D980" s="365" t="s">
        <v>11</v>
      </c>
      <c r="E980" s="365" t="s">
        <v>620</v>
      </c>
      <c r="F980" s="365" t="s">
        <v>663</v>
      </c>
      <c r="G980" s="366" t="s">
        <v>738</v>
      </c>
      <c r="H980" s="366" t="s">
        <v>34</v>
      </c>
      <c r="I980" s="366" t="s">
        <v>1421</v>
      </c>
      <c r="J980" s="366" t="s">
        <v>608</v>
      </c>
      <c r="K980" s="367" t="s">
        <v>48</v>
      </c>
      <c r="L980" s="368" t="s">
        <v>715</v>
      </c>
      <c r="M980" s="368" t="s">
        <v>1418</v>
      </c>
      <c r="N980" s="367">
        <v>531553</v>
      </c>
      <c r="O980" s="367" t="s">
        <v>1321</v>
      </c>
      <c r="P980" s="371">
        <v>43906</v>
      </c>
      <c r="Q980" s="372">
        <v>5713.6355107600002</v>
      </c>
      <c r="R980" s="372">
        <v>5565.7906141542426</v>
      </c>
      <c r="S980" s="367">
        <v>0</v>
      </c>
      <c r="T980" s="369">
        <v>0.10721102924704917</v>
      </c>
      <c r="U980" s="369">
        <v>1.128562579378114</v>
      </c>
      <c r="V980" s="369">
        <v>0.12716146031772979</v>
      </c>
      <c r="W980" s="369">
        <v>1.1327226702821742</v>
      </c>
      <c r="X980" s="369">
        <v>0.18644266943531562</v>
      </c>
      <c r="Y980" s="369">
        <v>1.2641563032750243</v>
      </c>
      <c r="AA980" s="369"/>
      <c r="AB980" s="369">
        <v>1.9760559107893328E-3</v>
      </c>
      <c r="AC980" s="373">
        <v>7.5401119936559668</v>
      </c>
      <c r="AD980" s="555">
        <v>0</v>
      </c>
      <c r="AE980" s="370" t="s">
        <v>2082</v>
      </c>
      <c r="AF980" s="370" t="s">
        <v>1816</v>
      </c>
      <c r="AG980" s="374" t="s">
        <v>1444</v>
      </c>
      <c r="AH980" s="374" t="s">
        <v>1802</v>
      </c>
      <c r="AI980" s="374">
        <v>500</v>
      </c>
      <c r="AJ980" s="374">
        <v>100</v>
      </c>
      <c r="AK980" s="374">
        <v>100</v>
      </c>
      <c r="AL980" s="691">
        <v>0.25</v>
      </c>
      <c r="AM980" s="691">
        <v>0</v>
      </c>
      <c r="AN980" s="369" t="s">
        <v>1803</v>
      </c>
      <c r="AO980" s="367" t="s">
        <v>1324</v>
      </c>
      <c r="AP980" s="370" t="s">
        <v>1804</v>
      </c>
      <c r="AQ980" s="376" t="s">
        <v>11</v>
      </c>
      <c r="AR980" s="369">
        <v>6.9999999999999999E-4</v>
      </c>
      <c r="AS980" s="369">
        <v>6.9999999999999999E-4</v>
      </c>
      <c r="AT980" s="369" t="s">
        <v>1421</v>
      </c>
      <c r="AW980"/>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c r="BX980"/>
      <c r="BZ980"/>
    </row>
    <row r="981" spans="2:78" ht="18.75">
      <c r="B981" s="363" t="s">
        <v>825</v>
      </c>
      <c r="C981" s="364">
        <v>35847901000106</v>
      </c>
      <c r="D981" s="365" t="s">
        <v>13</v>
      </c>
      <c r="E981" s="365" t="s">
        <v>615</v>
      </c>
      <c r="F981" s="365" t="s">
        <v>619</v>
      </c>
      <c r="G981" s="366" t="s">
        <v>34</v>
      </c>
      <c r="H981" s="366" t="s">
        <v>1337</v>
      </c>
      <c r="I981" s="366" t="s">
        <v>34</v>
      </c>
      <c r="J981" s="366" t="s">
        <v>1421</v>
      </c>
      <c r="K981" s="367" t="s">
        <v>48</v>
      </c>
      <c r="L981" s="368" t="s">
        <v>1421</v>
      </c>
      <c r="M981" s="368" t="s">
        <v>1418</v>
      </c>
      <c r="N981" s="367">
        <v>531626</v>
      </c>
      <c r="O981" s="367" t="s">
        <v>1321</v>
      </c>
      <c r="P981" s="371">
        <v>43923</v>
      </c>
      <c r="Q981" s="372">
        <v>58.778399999999998</v>
      </c>
      <c r="R981" s="372">
        <v>65.009836653386458</v>
      </c>
      <c r="S981" s="367">
        <v>1</v>
      </c>
      <c r="T981" s="369">
        <v>9.0476190476190377E-2</v>
      </c>
      <c r="U981" s="369">
        <v>0.95240241244979318</v>
      </c>
      <c r="V981" s="369">
        <v>8.0188679245283057E-2</v>
      </c>
      <c r="W981" s="369">
        <v>0.71430081609760643</v>
      </c>
      <c r="X981" s="369">
        <v>0.11165048543689293</v>
      </c>
      <c r="Y981" s="369">
        <v>0.75703520742462249</v>
      </c>
      <c r="AA981" s="369"/>
      <c r="AB981" s="369">
        <v>4.0659384640874992E-2</v>
      </c>
      <c r="AC981" s="373">
        <v>-0.78882399432887995</v>
      </c>
      <c r="AD981" s="555">
        <v>0</v>
      </c>
      <c r="AE981" s="370" t="s">
        <v>1805</v>
      </c>
      <c r="AF981" s="370" t="s">
        <v>1806</v>
      </c>
      <c r="AG981" s="374" t="s">
        <v>719</v>
      </c>
      <c r="AH981" s="374" t="s">
        <v>1802</v>
      </c>
      <c r="AI981" s="374">
        <v>100</v>
      </c>
      <c r="AJ981" s="374">
        <v>100</v>
      </c>
      <c r="AK981" s="374">
        <v>100</v>
      </c>
      <c r="AL981" s="691">
        <v>1</v>
      </c>
      <c r="AM981" s="691">
        <v>30</v>
      </c>
      <c r="AN981" s="369" t="s">
        <v>1807</v>
      </c>
      <c r="AO981" s="367" t="s">
        <v>1324</v>
      </c>
      <c r="AP981" s="370" t="s">
        <v>1818</v>
      </c>
      <c r="AQ981" s="376" t="s">
        <v>668</v>
      </c>
      <c r="AR981" s="369">
        <v>2.66666666666667E-3</v>
      </c>
      <c r="AS981" s="369">
        <v>2.66666666666667E-3</v>
      </c>
      <c r="AT981" s="369" t="s">
        <v>1421</v>
      </c>
      <c r="AW981"/>
      <c r="AX981" s="198"/>
      <c r="AY981" s="184"/>
      <c r="AZ981" s="184"/>
      <c r="BA981" s="184"/>
      <c r="BB981" s="186"/>
      <c r="BC981" s="184"/>
      <c r="BD981" s="184"/>
      <c r="BE981" s="184"/>
      <c r="BF981" s="184"/>
      <c r="BG981" s="186"/>
      <c r="BH981" s="186"/>
      <c r="BI981" s="199"/>
      <c r="BJ981" s="199"/>
      <c r="BK981" s="199"/>
      <c r="BL981" s="186"/>
      <c r="BM981" s="186"/>
      <c r="BN981" s="186"/>
      <c r="BO981" s="186"/>
      <c r="BP981" s="186"/>
      <c r="BQ981" s="186"/>
      <c r="BR981" s="186"/>
      <c r="BS981" s="186"/>
      <c r="BT981" s="187"/>
      <c r="BU981" s="188"/>
      <c r="BV981" s="189"/>
      <c r="BW981" s="185"/>
      <c r="BX981"/>
      <c r="BZ981"/>
    </row>
    <row r="982" spans="2:78" ht="18.75">
      <c r="B982" s="363" t="s">
        <v>63</v>
      </c>
      <c r="C982" s="364">
        <v>36181846000112</v>
      </c>
      <c r="D982" s="365" t="s">
        <v>13</v>
      </c>
      <c r="E982" s="365" t="s">
        <v>616</v>
      </c>
      <c r="F982" s="365" t="s">
        <v>617</v>
      </c>
      <c r="G982" s="366" t="s">
        <v>34</v>
      </c>
      <c r="H982" s="366" t="s">
        <v>1337</v>
      </c>
      <c r="I982" s="366" t="s">
        <v>34</v>
      </c>
      <c r="J982" s="366" t="s">
        <v>608</v>
      </c>
      <c r="K982" s="367" t="s">
        <v>48</v>
      </c>
      <c r="L982" s="368" t="s">
        <v>1421</v>
      </c>
      <c r="M982" s="368" t="s">
        <v>34</v>
      </c>
      <c r="N982" s="367">
        <v>531715</v>
      </c>
      <c r="O982" s="367" t="s">
        <v>1321</v>
      </c>
      <c r="P982" s="371">
        <v>43924</v>
      </c>
      <c r="Q982" s="372">
        <v>573.77236395</v>
      </c>
      <c r="R982" s="372">
        <v>1098.3135508247001</v>
      </c>
      <c r="S982" s="367">
        <v>1</v>
      </c>
      <c r="T982" s="369">
        <v>-1.5761553481836166E-2</v>
      </c>
      <c r="U982" s="369">
        <v>-0.16591482776905345</v>
      </c>
      <c r="V982" s="369">
        <v>3.8582619558038544E-3</v>
      </c>
      <c r="W982" s="369">
        <v>3.4368438159693898E-2</v>
      </c>
      <c r="X982" s="369">
        <v>-1.9215556664709754E-2</v>
      </c>
      <c r="Y982" s="369">
        <v>-0.13028920446270972</v>
      </c>
      <c r="AA982" s="369"/>
      <c r="AB982" s="369">
        <v>4.4630866937239409E-2</v>
      </c>
      <c r="AC982" s="373">
        <v>-2.428891099993356</v>
      </c>
      <c r="AD982" s="555">
        <v>36181795000129</v>
      </c>
      <c r="AE982" s="370" t="s">
        <v>2087</v>
      </c>
      <c r="AF982" s="370" t="s">
        <v>1839</v>
      </c>
      <c r="AG982" s="374" t="s">
        <v>59</v>
      </c>
      <c r="AH982" s="374" t="s">
        <v>1802</v>
      </c>
      <c r="AI982" s="374">
        <v>25000</v>
      </c>
      <c r="AJ982" s="374">
        <v>1000</v>
      </c>
      <c r="AK982" s="374">
        <v>10000</v>
      </c>
      <c r="AL982" s="691">
        <v>0</v>
      </c>
      <c r="AM982" s="691">
        <v>0</v>
      </c>
      <c r="AN982" s="369" t="s">
        <v>1803</v>
      </c>
      <c r="AO982" s="367" t="s">
        <v>1324</v>
      </c>
      <c r="AP982" s="370" t="s">
        <v>1818</v>
      </c>
      <c r="AQ982" s="376" t="s">
        <v>668</v>
      </c>
      <c r="AR982" s="369">
        <v>4.0000000000000001E-3</v>
      </c>
      <c r="AS982" s="369">
        <v>4.0000000000000001E-3</v>
      </c>
      <c r="AT982" s="369" t="s">
        <v>1421</v>
      </c>
      <c r="AW982" s="198"/>
      <c r="AX982" s="198"/>
      <c r="AY982" s="184"/>
      <c r="AZ982" s="184"/>
      <c r="BA982" s="184"/>
      <c r="BB982" s="186"/>
      <c r="BC982" s="184"/>
      <c r="BD982" s="184"/>
      <c r="BE982" s="184"/>
      <c r="BF982" s="184"/>
      <c r="BG982" s="186"/>
      <c r="BH982" s="186"/>
      <c r="BI982" s="199"/>
      <c r="BJ982" s="199"/>
      <c r="BK982" s="199"/>
      <c r="BL982" s="218"/>
      <c r="BM982" s="186"/>
      <c r="BN982" s="186"/>
      <c r="BO982" s="186"/>
      <c r="BP982" s="186"/>
      <c r="BQ982" s="186"/>
      <c r="BR982" s="186"/>
      <c r="BS982" s="186"/>
      <c r="BT982" s="187"/>
      <c r="BU982" s="188"/>
      <c r="BV982" s="189"/>
      <c r="BW982" s="185"/>
      <c r="BX982"/>
      <c r="BZ982"/>
    </row>
    <row r="983" spans="2:78" ht="18.75">
      <c r="B983" s="363" t="s">
        <v>824</v>
      </c>
      <c r="C983" s="364">
        <v>35847960000176</v>
      </c>
      <c r="D983" s="365" t="s">
        <v>13</v>
      </c>
      <c r="E983" s="365" t="s">
        <v>615</v>
      </c>
      <c r="F983" s="365" t="s">
        <v>619</v>
      </c>
      <c r="G983" s="366" t="s">
        <v>34</v>
      </c>
      <c r="H983" s="366" t="s">
        <v>865</v>
      </c>
      <c r="I983" s="366" t="s">
        <v>34</v>
      </c>
      <c r="J983" s="366" t="s">
        <v>1421</v>
      </c>
      <c r="K983" s="367" t="s">
        <v>48</v>
      </c>
      <c r="L983" s="368" t="s">
        <v>1421</v>
      </c>
      <c r="M983" s="368" t="s">
        <v>1418</v>
      </c>
      <c r="N983" s="367">
        <v>531855</v>
      </c>
      <c r="O983" s="367" t="s">
        <v>1321</v>
      </c>
      <c r="P983" s="371">
        <v>43923</v>
      </c>
      <c r="Q983" s="372">
        <v>7.4253724099999996</v>
      </c>
      <c r="R983" s="372">
        <v>17.893429961952172</v>
      </c>
      <c r="S983" s="367">
        <v>1</v>
      </c>
      <c r="T983" s="369">
        <v>8.4668838985498596E-2</v>
      </c>
      <c r="U983" s="369">
        <v>0.89127101931123842</v>
      </c>
      <c r="V983" s="369">
        <v>6.5461459314283488E-2</v>
      </c>
      <c r="W983" s="369">
        <v>0.58311440282118709</v>
      </c>
      <c r="X983" s="369">
        <v>7.7333599614144877E-2</v>
      </c>
      <c r="Y983" s="369">
        <v>0.52435291611765766</v>
      </c>
      <c r="AA983" s="369"/>
      <c r="AB983" s="369">
        <v>5.7921008627341661E-2</v>
      </c>
      <c r="AC983" s="373">
        <v>-0.80800247163300887</v>
      </c>
      <c r="AD983" s="555">
        <v>0</v>
      </c>
      <c r="AE983" s="370" t="s">
        <v>1805</v>
      </c>
      <c r="AF983" s="370" t="s">
        <v>1806</v>
      </c>
      <c r="AG983" s="374" t="s">
        <v>719</v>
      </c>
      <c r="AH983" s="374" t="s">
        <v>1802</v>
      </c>
      <c r="AI983" s="374">
        <v>100</v>
      </c>
      <c r="AJ983" s="374">
        <v>100</v>
      </c>
      <c r="AK983" s="374">
        <v>100</v>
      </c>
      <c r="AL983" s="691">
        <v>1</v>
      </c>
      <c r="AM983" s="691">
        <v>30</v>
      </c>
      <c r="AN983" s="369" t="s">
        <v>1807</v>
      </c>
      <c r="AO983" s="367" t="s">
        <v>1324</v>
      </c>
      <c r="AP983" s="370" t="s">
        <v>1818</v>
      </c>
      <c r="AQ983" s="376" t="s">
        <v>668</v>
      </c>
      <c r="AR983" s="369">
        <v>2.66666666666667E-3</v>
      </c>
      <c r="AS983" s="369">
        <v>2.66666666666667E-3</v>
      </c>
      <c r="AT983" s="369" t="s">
        <v>1421</v>
      </c>
      <c r="AW983" s="198"/>
      <c r="AX983" s="198"/>
      <c r="AY983" s="184"/>
      <c r="AZ983" s="184"/>
      <c r="BA983" s="184"/>
      <c r="BB983" s="186"/>
      <c r="BC983" s="184"/>
      <c r="BD983" s="184"/>
      <c r="BE983" s="184"/>
      <c r="BF983" s="184"/>
      <c r="BG983" s="186"/>
      <c r="BH983" s="186"/>
      <c r="BI983" s="199"/>
      <c r="BJ983" s="199"/>
      <c r="BK983" s="199"/>
      <c r="BL983" s="218"/>
      <c r="BM983" s="186"/>
      <c r="BN983" s="186"/>
      <c r="BO983" s="186"/>
      <c r="BP983" s="186"/>
      <c r="BQ983" s="186"/>
      <c r="BR983" s="186"/>
      <c r="BS983" s="186"/>
      <c r="BT983" s="187"/>
      <c r="BU983" s="188"/>
      <c r="BV983" s="189"/>
      <c r="BW983" s="185"/>
      <c r="BX983"/>
      <c r="BZ983"/>
    </row>
    <row r="984" spans="2:78" ht="18.75">
      <c r="B984" s="363" t="s">
        <v>990</v>
      </c>
      <c r="C984" s="364">
        <v>35939847000110</v>
      </c>
      <c r="D984" s="365" t="s">
        <v>14</v>
      </c>
      <c r="E984" s="365" t="s">
        <v>607</v>
      </c>
      <c r="F984" s="365" t="s">
        <v>1421</v>
      </c>
      <c r="G984" s="366" t="s">
        <v>1421</v>
      </c>
      <c r="H984" s="366" t="s">
        <v>34</v>
      </c>
      <c r="I984" s="366" t="s">
        <v>34</v>
      </c>
      <c r="J984" s="366" t="s">
        <v>611</v>
      </c>
      <c r="K984" s="367" t="s">
        <v>49</v>
      </c>
      <c r="L984" s="368" t="s">
        <v>1339</v>
      </c>
      <c r="M984" s="368" t="s">
        <v>1418</v>
      </c>
      <c r="N984" s="367">
        <v>532010</v>
      </c>
      <c r="O984" s="367" t="s">
        <v>1321</v>
      </c>
      <c r="P984" s="371">
        <v>43919</v>
      </c>
      <c r="Q984" s="372">
        <v>83.019723830000004</v>
      </c>
      <c r="R984" s="372">
        <v>120.2750757874901</v>
      </c>
      <c r="S984" s="367">
        <v>4</v>
      </c>
      <c r="T984" s="369">
        <v>-0.36761402197167981</v>
      </c>
      <c r="U984" s="369">
        <v>-3.8697084783685209</v>
      </c>
      <c r="V984" s="369">
        <v>-0.35705018350786233</v>
      </c>
      <c r="W984" s="369">
        <v>-3.1805142554766355</v>
      </c>
      <c r="X984" s="369">
        <v>-0.19223050460384183</v>
      </c>
      <c r="Y984" s="369">
        <v>-1.3034001541208078</v>
      </c>
      <c r="AA984" s="369"/>
      <c r="AB984" s="369">
        <v>0.28090810511825864</v>
      </c>
      <c r="AC984" s="373">
        <v>-1.670695691585476</v>
      </c>
      <c r="AD984" s="555">
        <v>35916505000185</v>
      </c>
      <c r="AE984" s="370" t="s">
        <v>1794</v>
      </c>
      <c r="AF984" s="370" t="s">
        <v>1795</v>
      </c>
      <c r="AG984" s="374" t="s">
        <v>1445</v>
      </c>
      <c r="AH984" s="374" t="s">
        <v>1802</v>
      </c>
      <c r="AI984" s="374">
        <v>20000</v>
      </c>
      <c r="AJ984" s="374">
        <v>5000</v>
      </c>
      <c r="AK984" s="374">
        <v>0</v>
      </c>
      <c r="AL984" s="691">
        <v>1.5</v>
      </c>
      <c r="AM984" s="691">
        <v>15</v>
      </c>
      <c r="AN984" s="369" t="s">
        <v>1817</v>
      </c>
      <c r="AO984" s="367" t="s">
        <v>1324</v>
      </c>
      <c r="AP984" s="370" t="s">
        <v>1799</v>
      </c>
      <c r="AQ984" s="376" t="s">
        <v>687</v>
      </c>
      <c r="AR984" s="369">
        <v>2.5000000000000001E-3</v>
      </c>
      <c r="AS984" s="369">
        <v>2.5000000000000001E-3</v>
      </c>
      <c r="AT984" s="369" t="s">
        <v>1421</v>
      </c>
      <c r="AW984"/>
      <c r="AX984" s="198"/>
      <c r="AY984" s="184"/>
      <c r="AZ984" s="184"/>
      <c r="BA984" s="184"/>
      <c r="BB984" s="186"/>
      <c r="BC984" s="184"/>
      <c r="BD984" s="184"/>
      <c r="BE984" s="184"/>
      <c r="BF984" s="184"/>
      <c r="BG984" s="186"/>
      <c r="BH984" s="186"/>
      <c r="BI984" s="199"/>
      <c r="BJ984" s="199"/>
      <c r="BK984" s="199"/>
      <c r="BL984" s="186"/>
      <c r="BM984" s="186"/>
      <c r="BN984" s="186"/>
      <c r="BO984" s="186"/>
      <c r="BP984" s="186"/>
      <c r="BQ984" s="186"/>
      <c r="BR984" s="186"/>
      <c r="BS984" s="186"/>
      <c r="BT984" s="187"/>
      <c r="BU984" s="188"/>
      <c r="BV984" s="189"/>
      <c r="BW984" s="185"/>
      <c r="BX984"/>
      <c r="BZ984"/>
    </row>
    <row r="985" spans="2:78" ht="18.75">
      <c r="B985" s="363" t="s">
        <v>99</v>
      </c>
      <c r="C985" s="364">
        <v>36182298000145</v>
      </c>
      <c r="D985" s="365" t="s">
        <v>14</v>
      </c>
      <c r="E985" s="365" t="s">
        <v>614</v>
      </c>
      <c r="F985" s="365" t="s">
        <v>1421</v>
      </c>
      <c r="G985" s="366" t="s">
        <v>1421</v>
      </c>
      <c r="H985" s="366" t="s">
        <v>1338</v>
      </c>
      <c r="I985" s="366" t="s">
        <v>34</v>
      </c>
      <c r="J985" s="366" t="s">
        <v>608</v>
      </c>
      <c r="K985" s="367" t="s">
        <v>48</v>
      </c>
      <c r="L985" s="368" t="s">
        <v>1421</v>
      </c>
      <c r="M985" s="368" t="s">
        <v>34</v>
      </c>
      <c r="N985" s="367">
        <v>532339</v>
      </c>
      <c r="O985" s="367" t="s">
        <v>1321</v>
      </c>
      <c r="P985" s="371">
        <v>43894</v>
      </c>
      <c r="Q985" s="372">
        <v>113.83730146000001</v>
      </c>
      <c r="R985" s="372">
        <v>78.359862695976048</v>
      </c>
      <c r="S985" s="367">
        <v>2</v>
      </c>
      <c r="T985" s="369">
        <v>-7.0882150273077427E-2</v>
      </c>
      <c r="U985" s="369">
        <v>-0.74614471016519124</v>
      </c>
      <c r="V985" s="369">
        <v>-0.1412935661986513</v>
      </c>
      <c r="W985" s="369">
        <v>-1.258607955573412</v>
      </c>
      <c r="X985" s="369">
        <v>-4.7402087100839485E-2</v>
      </c>
      <c r="Y985" s="369">
        <v>-0.32140522005188221</v>
      </c>
      <c r="AA985" s="369"/>
      <c r="AB985" s="369">
        <v>0.19572492592840887</v>
      </c>
      <c r="AC985" s="373">
        <v>-1.2954678227138412</v>
      </c>
      <c r="AD985" s="555">
        <v>0</v>
      </c>
      <c r="AE985" s="370" t="s">
        <v>1946</v>
      </c>
      <c r="AF985" s="370" t="s">
        <v>1839</v>
      </c>
      <c r="AG985" s="374" t="s">
        <v>59</v>
      </c>
      <c r="AH985" s="374" t="s">
        <v>1796</v>
      </c>
      <c r="AI985" s="374">
        <v>500</v>
      </c>
      <c r="AJ985" s="374">
        <v>500</v>
      </c>
      <c r="AK985" s="374">
        <v>500</v>
      </c>
      <c r="AL985" s="691">
        <v>0</v>
      </c>
      <c r="AM985" s="691">
        <v>0</v>
      </c>
      <c r="AN985" s="369" t="s">
        <v>1807</v>
      </c>
      <c r="AO985" s="367" t="s">
        <v>1324</v>
      </c>
      <c r="AP985" s="370" t="s">
        <v>1818</v>
      </c>
      <c r="AQ985" s="376" t="s">
        <v>668</v>
      </c>
      <c r="AR985" s="369">
        <v>4.0000000000000001E-3</v>
      </c>
      <c r="AS985" s="369">
        <v>4.0000000000000001E-3</v>
      </c>
      <c r="AT985" s="369" t="s">
        <v>1421</v>
      </c>
      <c r="AW985" s="198"/>
      <c r="AX985" s="198"/>
      <c r="AY985" s="184"/>
      <c r="AZ985" s="184"/>
      <c r="BA985" s="184"/>
      <c r="BB985" s="186"/>
      <c r="BC985" s="184"/>
      <c r="BD985" s="184"/>
      <c r="BE985" s="184"/>
      <c r="BF985" s="184"/>
      <c r="BG985" s="186"/>
      <c r="BH985" s="186"/>
      <c r="BI985" s="199"/>
      <c r="BJ985" s="199"/>
      <c r="BK985" s="199"/>
      <c r="BL985" s="218"/>
      <c r="BM985" s="186"/>
      <c r="BN985" s="186"/>
      <c r="BO985" s="186"/>
      <c r="BP985" s="186"/>
      <c r="BQ985" s="186"/>
      <c r="BR985" s="186"/>
      <c r="BS985" s="186"/>
      <c r="BT985" s="187"/>
      <c r="BU985" s="188"/>
      <c r="BV985" s="189"/>
      <c r="BW985" s="185"/>
      <c r="BX985"/>
      <c r="BZ985"/>
    </row>
    <row r="986" spans="2:78" ht="18.75">
      <c r="B986" s="363" t="s">
        <v>435</v>
      </c>
      <c r="C986" s="364">
        <v>35779895000199</v>
      </c>
      <c r="D986" s="365" t="s">
        <v>14</v>
      </c>
      <c r="E986" s="365" t="s">
        <v>614</v>
      </c>
      <c r="F986" s="365" t="s">
        <v>1421</v>
      </c>
      <c r="G986" s="366" t="s">
        <v>1421</v>
      </c>
      <c r="H986" s="366" t="s">
        <v>1338</v>
      </c>
      <c r="I986" s="366" t="s">
        <v>34</v>
      </c>
      <c r="J986" s="366" t="s">
        <v>608</v>
      </c>
      <c r="K986" s="367" t="s">
        <v>48</v>
      </c>
      <c r="L986" s="368" t="s">
        <v>1421</v>
      </c>
      <c r="M986" s="368" t="s">
        <v>34</v>
      </c>
      <c r="N986" s="367">
        <v>532363</v>
      </c>
      <c r="O986" s="367" t="s">
        <v>1321</v>
      </c>
      <c r="P986" s="371">
        <v>43800</v>
      </c>
      <c r="Q986" s="372">
        <v>19.395040850000001</v>
      </c>
      <c r="R986" s="372">
        <v>21.226831335577682</v>
      </c>
      <c r="S986" s="367">
        <v>2</v>
      </c>
      <c r="T986" s="369">
        <v>0.12636247841502235</v>
      </c>
      <c r="U986" s="369">
        <v>1.3301613236829732</v>
      </c>
      <c r="V986" s="369">
        <v>5.6333019698068032E-2</v>
      </c>
      <c r="W986" s="369">
        <v>0.50180053247278666</v>
      </c>
      <c r="X986" s="369">
        <v>0.22534064970523104</v>
      </c>
      <c r="Y986" s="369">
        <v>1.5279002578741145</v>
      </c>
      <c r="AA986" s="369"/>
      <c r="AB986" s="369">
        <v>0.21464694932436573</v>
      </c>
      <c r="AC986" s="373">
        <v>-0.26056162420490347</v>
      </c>
      <c r="AD986" s="555">
        <v>35779924000112</v>
      </c>
      <c r="AE986" s="370" t="s">
        <v>2088</v>
      </c>
      <c r="AF986" s="370" t="s">
        <v>1858</v>
      </c>
      <c r="AG986" s="374" t="s">
        <v>736</v>
      </c>
      <c r="AH986" s="374" t="s">
        <v>1802</v>
      </c>
      <c r="AI986" s="374">
        <v>100</v>
      </c>
      <c r="AJ986" s="374">
        <v>50</v>
      </c>
      <c r="AK986" s="374">
        <v>50</v>
      </c>
      <c r="AL986" s="691">
        <v>2.1</v>
      </c>
      <c r="AM986" s="691">
        <v>20</v>
      </c>
      <c r="AN986" s="369" t="s">
        <v>1803</v>
      </c>
      <c r="AO986" s="367" t="s">
        <v>1324</v>
      </c>
      <c r="AP986" s="370" t="s">
        <v>1818</v>
      </c>
      <c r="AQ986" s="376" t="s">
        <v>668</v>
      </c>
      <c r="AR986" s="369">
        <v>4.0000000000000001E-3</v>
      </c>
      <c r="AS986" s="369">
        <v>4.0000000000000001E-3</v>
      </c>
      <c r="AT986" s="369" t="s">
        <v>1421</v>
      </c>
      <c r="AW986" s="198"/>
      <c r="AX986" s="198"/>
      <c r="AY986" s="184"/>
      <c r="AZ986" s="184"/>
      <c r="BA986" s="184"/>
      <c r="BB986" s="186"/>
      <c r="BC986" s="184"/>
      <c r="BD986" s="184"/>
      <c r="BE986" s="184"/>
      <c r="BF986" s="184"/>
      <c r="BG986" s="186"/>
      <c r="BH986" s="186"/>
      <c r="BI986" s="199"/>
      <c r="BJ986" s="199"/>
      <c r="BK986" s="199"/>
      <c r="BL986" s="218"/>
      <c r="BM986" s="186"/>
      <c r="BN986" s="186"/>
      <c r="BO986" s="186"/>
      <c r="BP986" s="186"/>
      <c r="BQ986" s="186"/>
      <c r="BR986" s="186"/>
      <c r="BS986" s="186"/>
      <c r="BT986" s="187"/>
      <c r="BU986" s="188"/>
      <c r="BV986" s="189"/>
      <c r="BW986" s="185"/>
      <c r="BX986"/>
      <c r="BZ986"/>
    </row>
    <row r="987" spans="2:78" ht="18.75">
      <c r="B987" s="363" t="s">
        <v>1264</v>
      </c>
      <c r="C987" s="364"/>
      <c r="D987" s="365" t="s">
        <v>13</v>
      </c>
      <c r="E987" s="365" t="s">
        <v>616</v>
      </c>
      <c r="F987" s="365" t="s">
        <v>619</v>
      </c>
      <c r="G987" s="366" t="s">
        <v>34</v>
      </c>
      <c r="H987" s="366" t="s">
        <v>1338</v>
      </c>
      <c r="I987" s="366" t="s">
        <v>34</v>
      </c>
      <c r="J987" s="366" t="s">
        <v>611</v>
      </c>
      <c r="L987" s="368" t="s">
        <v>1421</v>
      </c>
      <c r="M987" s="368" t="s">
        <v>1418</v>
      </c>
      <c r="N987" s="367">
        <v>532444</v>
      </c>
      <c r="O987" s="367" t="s">
        <v>1321</v>
      </c>
      <c r="P987" s="371"/>
      <c r="S987" s="367"/>
      <c r="U987" s="369"/>
      <c r="W987" s="369"/>
      <c r="Y987" s="369"/>
      <c r="AA987" s="369"/>
      <c r="AD987" s="555">
        <v>0</v>
      </c>
      <c r="AE987" s="370"/>
      <c r="AF987" s="370"/>
      <c r="AG987" s="374" t="s">
        <v>736</v>
      </c>
      <c r="AH987" s="374"/>
      <c r="AI987" s="374">
        <v>1000</v>
      </c>
      <c r="AJ987" s="374">
        <v>0</v>
      </c>
      <c r="AK987" s="374">
        <v>0</v>
      </c>
      <c r="AN987" s="369"/>
      <c r="AO987" s="367" t="s">
        <v>1324</v>
      </c>
      <c r="AP987" s="370"/>
      <c r="AR987" s="369">
        <v>2.4997499999999998E-3</v>
      </c>
      <c r="AS987" s="369">
        <v>2.4997499999999998E-3</v>
      </c>
      <c r="AT987" s="369" t="s">
        <v>1421</v>
      </c>
      <c r="AW987" s="198"/>
      <c r="AX987" s="198"/>
      <c r="AY987" s="184"/>
      <c r="AZ987" s="184"/>
      <c r="BA987" s="184"/>
      <c r="BB987" s="186"/>
      <c r="BC987" s="184"/>
      <c r="BD987" s="184"/>
      <c r="BE987" s="184"/>
      <c r="BF987" s="184"/>
      <c r="BG987" s="186"/>
      <c r="BH987" s="186"/>
      <c r="BI987" s="199"/>
      <c r="BJ987" s="199"/>
      <c r="BK987" s="199"/>
      <c r="BL987" s="218"/>
      <c r="BM987" s="186"/>
      <c r="BN987" s="186"/>
      <c r="BO987" s="186"/>
      <c r="BP987" s="186"/>
      <c r="BQ987" s="186"/>
      <c r="BR987" s="186"/>
      <c r="BS987" s="186"/>
      <c r="BT987" s="187"/>
      <c r="BU987" s="188"/>
      <c r="BV987" s="189"/>
      <c r="BW987" s="185"/>
      <c r="BX987"/>
      <c r="BZ987"/>
    </row>
    <row r="988" spans="2:78" ht="18.75">
      <c r="B988" s="363" t="s">
        <v>1212</v>
      </c>
      <c r="C988" s="364">
        <v>36499392000122</v>
      </c>
      <c r="D988" s="365" t="s">
        <v>14</v>
      </c>
      <c r="E988" s="365" t="s">
        <v>607</v>
      </c>
      <c r="F988" s="365" t="s">
        <v>1421</v>
      </c>
      <c r="G988" s="366" t="s">
        <v>1421</v>
      </c>
      <c r="H988" s="366" t="s">
        <v>34</v>
      </c>
      <c r="I988" s="366" t="s">
        <v>34</v>
      </c>
      <c r="J988" s="366" t="s">
        <v>690</v>
      </c>
      <c r="K988" s="367" t="s">
        <v>1798</v>
      </c>
      <c r="L988" s="368" t="s">
        <v>1421</v>
      </c>
      <c r="M988" s="368" t="s">
        <v>1418</v>
      </c>
      <c r="N988" s="367">
        <v>532479</v>
      </c>
      <c r="O988" s="367" t="s">
        <v>1321</v>
      </c>
      <c r="P988" s="371">
        <v>43916</v>
      </c>
      <c r="Q988" s="372">
        <v>10.69994453</v>
      </c>
      <c r="R988" s="372">
        <v>12.710807929043829</v>
      </c>
      <c r="S988" s="367">
        <v>2</v>
      </c>
      <c r="T988" s="369">
        <v>-0.38779902441903269</v>
      </c>
      <c r="U988" s="369">
        <v>-4.0821869760261214</v>
      </c>
      <c r="V988" s="369">
        <v>-0.43031283949806498</v>
      </c>
      <c r="W988" s="369">
        <v>-3.8331197785481264</v>
      </c>
      <c r="X988" s="369">
        <v>-0.37716448004269043</v>
      </c>
      <c r="Y988" s="369">
        <v>-2.5573269051633765</v>
      </c>
      <c r="AA988" s="369"/>
      <c r="AB988" s="369">
        <v>0.31560978608579471</v>
      </c>
      <c r="AC988" s="373">
        <v>-1.7191311577240669</v>
      </c>
      <c r="AD988" s="555">
        <v>0</v>
      </c>
      <c r="AE988" s="370" t="s">
        <v>1998</v>
      </c>
      <c r="AF988" s="370" t="s">
        <v>1813</v>
      </c>
      <c r="AG988" s="374" t="s">
        <v>741</v>
      </c>
      <c r="AH988" s="374" t="s">
        <v>1802</v>
      </c>
      <c r="AI988" s="374">
        <v>1000</v>
      </c>
      <c r="AJ988" s="374">
        <v>1000</v>
      </c>
      <c r="AK988" s="374">
        <v>1000</v>
      </c>
      <c r="AL988" s="691">
        <v>1</v>
      </c>
      <c r="AM988" s="691">
        <v>0</v>
      </c>
      <c r="AN988" s="369" t="s">
        <v>1807</v>
      </c>
      <c r="AO988" s="367" t="s">
        <v>1324</v>
      </c>
      <c r="AP988" s="370" t="s">
        <v>1799</v>
      </c>
      <c r="AQ988" s="376" t="s">
        <v>687</v>
      </c>
      <c r="AR988" s="369">
        <v>3.4995E-3</v>
      </c>
      <c r="AS988" s="369">
        <v>3.4995E-3</v>
      </c>
      <c r="AT988" s="369" t="s">
        <v>1421</v>
      </c>
      <c r="AW988"/>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c r="BX988"/>
      <c r="BZ988"/>
    </row>
    <row r="989" spans="2:78" ht="18.75">
      <c r="B989" s="363" t="s">
        <v>165</v>
      </c>
      <c r="C989" s="364">
        <v>35726908000161</v>
      </c>
      <c r="D989" s="365" t="s">
        <v>13</v>
      </c>
      <c r="E989" s="365" t="s">
        <v>615</v>
      </c>
      <c r="F989" s="365" t="s">
        <v>619</v>
      </c>
      <c r="G989" s="366" t="s">
        <v>34</v>
      </c>
      <c r="H989" s="366" t="s">
        <v>865</v>
      </c>
      <c r="I989" s="366" t="s">
        <v>34</v>
      </c>
      <c r="J989" s="366" t="s">
        <v>611</v>
      </c>
      <c r="K989" s="367" t="s">
        <v>48</v>
      </c>
      <c r="L989" s="368" t="s">
        <v>715</v>
      </c>
      <c r="M989" s="368" t="s">
        <v>1418</v>
      </c>
      <c r="N989" s="367">
        <v>532541</v>
      </c>
      <c r="O989" s="367" t="s">
        <v>1324</v>
      </c>
      <c r="P989" s="371">
        <v>43859</v>
      </c>
      <c r="Q989" s="372">
        <v>1057.8832832600001</v>
      </c>
      <c r="R989" s="372">
        <v>799.87454538559564</v>
      </c>
      <c r="S989" s="367">
        <v>1</v>
      </c>
      <c r="T989" s="369">
        <v>0.26419529433145361</v>
      </c>
      <c r="U989" s="369">
        <v>2.7810657627696616</v>
      </c>
      <c r="V989" s="369">
        <v>0.30377152742996572</v>
      </c>
      <c r="W989" s="369">
        <v>2.7059212346760857</v>
      </c>
      <c r="X989" s="369">
        <v>0.56228561382636788</v>
      </c>
      <c r="Y989" s="369">
        <v>3.8125226650762998</v>
      </c>
      <c r="AA989" s="369"/>
      <c r="AB989" s="369">
        <v>6.5831368858295158E-2</v>
      </c>
      <c r="AC989" s="373">
        <v>2.9090956683210747</v>
      </c>
      <c r="AD989" s="555">
        <v>35803288000117</v>
      </c>
      <c r="AE989" s="370" t="s">
        <v>2089</v>
      </c>
      <c r="AF989" s="370" t="s">
        <v>1816</v>
      </c>
      <c r="AG989" s="374" t="s">
        <v>1444</v>
      </c>
      <c r="AH989" s="374" t="s">
        <v>1796</v>
      </c>
      <c r="AI989" s="374">
        <v>50000</v>
      </c>
      <c r="AJ989" s="374">
        <v>10000</v>
      </c>
      <c r="AK989" s="374">
        <v>50000</v>
      </c>
      <c r="AL989" s="691">
        <v>1.9</v>
      </c>
      <c r="AM989" s="691">
        <v>20</v>
      </c>
      <c r="AN989" s="369" t="s">
        <v>1798</v>
      </c>
      <c r="AO989" s="367" t="s">
        <v>1324</v>
      </c>
      <c r="AP989" s="370" t="s">
        <v>1818</v>
      </c>
      <c r="AQ989" s="376" t="s">
        <v>664</v>
      </c>
      <c r="AR989" s="369">
        <v>0</v>
      </c>
      <c r="AS989" s="369">
        <v>0</v>
      </c>
      <c r="AT989" s="369" t="s">
        <v>1421</v>
      </c>
      <c r="AW989"/>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c r="BX989"/>
      <c r="BZ989"/>
    </row>
    <row r="990" spans="2:78" ht="18.75">
      <c r="B990" s="363" t="s">
        <v>73</v>
      </c>
      <c r="C990" s="364">
        <v>36498353000100</v>
      </c>
      <c r="D990" s="365" t="s">
        <v>13</v>
      </c>
      <c r="E990" s="365" t="s">
        <v>615</v>
      </c>
      <c r="F990" s="365" t="s">
        <v>619</v>
      </c>
      <c r="G990" s="366" t="s">
        <v>34</v>
      </c>
      <c r="H990" s="366" t="s">
        <v>1338</v>
      </c>
      <c r="I990" s="366" t="s">
        <v>34</v>
      </c>
      <c r="J990" s="366" t="s">
        <v>611</v>
      </c>
      <c r="K990" s="367" t="s">
        <v>48</v>
      </c>
      <c r="L990" s="368" t="s">
        <v>1421</v>
      </c>
      <c r="M990" s="368" t="s">
        <v>1418</v>
      </c>
      <c r="N990" s="367">
        <v>533432</v>
      </c>
      <c r="O990" s="367" t="s">
        <v>1321</v>
      </c>
      <c r="P990" s="371">
        <v>43929</v>
      </c>
      <c r="Q990" s="372">
        <v>13.53903633</v>
      </c>
      <c r="R990" s="372">
        <v>24.894391980000016</v>
      </c>
      <c r="S990" s="367">
        <v>1</v>
      </c>
      <c r="T990" s="369">
        <v>-7.9927837585273998E-2</v>
      </c>
      <c r="U990" s="369">
        <v>-0.84136461689490316</v>
      </c>
      <c r="V990" s="369">
        <v>-9.4193496497992468E-2</v>
      </c>
      <c r="W990" s="369">
        <v>-0.83905224593857886</v>
      </c>
      <c r="X990" s="369">
        <v>-1.1149030734944554E-2</v>
      </c>
      <c r="Y990" s="369">
        <v>-7.5594913555327228E-2</v>
      </c>
      <c r="AA990" s="369"/>
      <c r="AB990" s="369">
        <v>0.20358019824445245</v>
      </c>
      <c r="AC990" s="373">
        <v>-1.0141225704807504</v>
      </c>
      <c r="AD990" s="555">
        <v>36498324000149</v>
      </c>
      <c r="AE990" s="370" t="s">
        <v>1872</v>
      </c>
      <c r="AF990" s="370" t="s">
        <v>1816</v>
      </c>
      <c r="AG990" s="374" t="s">
        <v>1444</v>
      </c>
      <c r="AH990" s="374" t="s">
        <v>1877</v>
      </c>
      <c r="AI990" s="374">
        <v>10000</v>
      </c>
      <c r="AJ990" s="374">
        <v>10000</v>
      </c>
      <c r="AK990" s="374">
        <v>10000</v>
      </c>
      <c r="AL990" s="691">
        <v>0</v>
      </c>
      <c r="AM990" s="691">
        <v>0</v>
      </c>
      <c r="AN990" s="369" t="s">
        <v>1803</v>
      </c>
      <c r="AO990" s="367" t="s">
        <v>1324</v>
      </c>
      <c r="AP990" s="370" t="s">
        <v>1818</v>
      </c>
      <c r="AQ990" s="376" t="s">
        <v>679</v>
      </c>
      <c r="AR990" s="369">
        <v>0</v>
      </c>
      <c r="AS990" s="369">
        <v>0</v>
      </c>
      <c r="AT990" s="369" t="s">
        <v>1421</v>
      </c>
      <c r="AW990"/>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c r="BX990"/>
      <c r="BZ990"/>
    </row>
    <row r="991" spans="2:78" ht="18.75">
      <c r="B991" s="363" t="s">
        <v>1245</v>
      </c>
      <c r="C991" s="364">
        <v>36436851000129</v>
      </c>
      <c r="D991" s="365" t="s">
        <v>14</v>
      </c>
      <c r="E991" s="365" t="s">
        <v>607</v>
      </c>
      <c r="F991" s="365" t="s">
        <v>1421</v>
      </c>
      <c r="G991" s="366" t="s">
        <v>1421</v>
      </c>
      <c r="H991" s="366" t="s">
        <v>34</v>
      </c>
      <c r="I991" s="366" t="s">
        <v>34</v>
      </c>
      <c r="J991" s="366" t="s">
        <v>608</v>
      </c>
      <c r="K991" s="367" t="s">
        <v>48</v>
      </c>
      <c r="L991" s="368" t="s">
        <v>1421</v>
      </c>
      <c r="M991" s="368" t="s">
        <v>1418</v>
      </c>
      <c r="N991" s="367">
        <v>533610</v>
      </c>
      <c r="O991" s="367" t="s">
        <v>1321</v>
      </c>
      <c r="P991" s="371">
        <v>43911</v>
      </c>
      <c r="Q991" s="372">
        <v>203.84783895000001</v>
      </c>
      <c r="R991" s="372">
        <v>245.54622988321432</v>
      </c>
      <c r="S991" s="367">
        <v>90</v>
      </c>
      <c r="T991" s="369">
        <v>-0.1069386576435708</v>
      </c>
      <c r="U991" s="369">
        <v>-1.1256954452639307</v>
      </c>
      <c r="V991" s="369">
        <v>-0.260332488814906</v>
      </c>
      <c r="W991" s="369">
        <v>-2.3189770796498914</v>
      </c>
      <c r="X991" s="369">
        <v>-0.24247514969459372</v>
      </c>
      <c r="Y991" s="369">
        <v>-1.6440790608843001</v>
      </c>
      <c r="AA991" s="369"/>
      <c r="AB991" s="369">
        <v>0.25382037833678439</v>
      </c>
      <c r="AC991" s="373">
        <v>-1.4679446492872905</v>
      </c>
      <c r="AD991" s="555">
        <v>0</v>
      </c>
      <c r="AE991" s="370" t="s">
        <v>1872</v>
      </c>
      <c r="AF991" s="370" t="s">
        <v>1816</v>
      </c>
      <c r="AG991" s="374" t="s">
        <v>1444</v>
      </c>
      <c r="AH991" s="374" t="s">
        <v>1796</v>
      </c>
      <c r="AI991" s="374">
        <v>0</v>
      </c>
      <c r="AJ991" s="374">
        <v>0</v>
      </c>
      <c r="AK991" s="374">
        <v>0</v>
      </c>
      <c r="AL991" s="691">
        <v>0</v>
      </c>
      <c r="AM991" s="691">
        <v>0</v>
      </c>
      <c r="AN991" s="369" t="s">
        <v>1798</v>
      </c>
      <c r="AO991" s="367" t="s">
        <v>1324</v>
      </c>
      <c r="AP991" s="370" t="s">
        <v>1799</v>
      </c>
      <c r="AQ991" s="376" t="s">
        <v>659</v>
      </c>
      <c r="AR991" s="369">
        <v>0</v>
      </c>
      <c r="AS991" s="369">
        <v>0</v>
      </c>
      <c r="AT991" s="369" t="s">
        <v>1421</v>
      </c>
      <c r="AW991"/>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c r="BX991"/>
      <c r="BZ991"/>
    </row>
    <row r="992" spans="2:78" ht="18.75">
      <c r="B992" s="363" t="s">
        <v>154</v>
      </c>
      <c r="C992" s="364">
        <v>36499594000174</v>
      </c>
      <c r="D992" s="365" t="s">
        <v>14</v>
      </c>
      <c r="E992" s="365" t="s">
        <v>607</v>
      </c>
      <c r="F992" s="365" t="s">
        <v>672</v>
      </c>
      <c r="G992" s="366" t="s">
        <v>1421</v>
      </c>
      <c r="H992" s="366" t="s">
        <v>34</v>
      </c>
      <c r="I992" s="366" t="s">
        <v>34</v>
      </c>
      <c r="J992" s="366" t="s">
        <v>611</v>
      </c>
      <c r="K992" s="367" t="s">
        <v>48</v>
      </c>
      <c r="L992" s="368" t="s">
        <v>1421</v>
      </c>
      <c r="M992" s="368" t="s">
        <v>1418</v>
      </c>
      <c r="N992" s="367">
        <v>533718</v>
      </c>
      <c r="O992" s="367" t="s">
        <v>1321</v>
      </c>
      <c r="P992" s="371">
        <v>43925</v>
      </c>
      <c r="Q992" s="372">
        <v>386.11477774999997</v>
      </c>
      <c r="R992" s="372">
        <v>396.03955841202406</v>
      </c>
      <c r="S992" s="367">
        <v>2</v>
      </c>
      <c r="T992" s="369">
        <v>-0.13994536367968613</v>
      </c>
      <c r="U992" s="369">
        <v>-1.473142285038755</v>
      </c>
      <c r="V992" s="369">
        <v>-6.5622675421202148E-2</v>
      </c>
      <c r="W992" s="369">
        <v>-0.58455047581582809</v>
      </c>
      <c r="X992" s="369">
        <v>0.2394890297958574</v>
      </c>
      <c r="Y992" s="369">
        <v>1.6238319666769725</v>
      </c>
      <c r="AA992" s="369"/>
      <c r="AB992" s="369">
        <v>0.22432558735282435</v>
      </c>
      <c r="AC992" s="373">
        <v>-0.79297442153165454</v>
      </c>
      <c r="AD992" s="555">
        <v>0</v>
      </c>
      <c r="AE992" s="370" t="s">
        <v>1819</v>
      </c>
      <c r="AF992" s="370" t="s">
        <v>1816</v>
      </c>
      <c r="AG992" s="374" t="s">
        <v>1444</v>
      </c>
      <c r="AH992" s="374" t="s">
        <v>1802</v>
      </c>
      <c r="AI992" s="374">
        <v>500</v>
      </c>
      <c r="AJ992" s="374">
        <v>100</v>
      </c>
      <c r="AK992" s="374">
        <v>100</v>
      </c>
      <c r="AL992" s="691">
        <v>0.2</v>
      </c>
      <c r="AM992" s="691">
        <v>0</v>
      </c>
      <c r="AN992" s="369" t="s">
        <v>1807</v>
      </c>
      <c r="AO992" s="367" t="s">
        <v>1324</v>
      </c>
      <c r="AP992" s="370" t="s">
        <v>1818</v>
      </c>
      <c r="AQ992" s="376" t="s">
        <v>668</v>
      </c>
      <c r="AR992" s="369">
        <v>6.9999999999999999E-4</v>
      </c>
      <c r="AS992" s="369">
        <v>6.9999999999999999E-4</v>
      </c>
      <c r="AT992" s="369" t="s">
        <v>1421</v>
      </c>
      <c r="AW99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c r="BX992"/>
      <c r="BZ992"/>
    </row>
    <row r="993" spans="2:78" ht="18.75">
      <c r="B993" s="363" t="s">
        <v>1178</v>
      </c>
      <c r="C993" s="364">
        <v>35744790000102</v>
      </c>
      <c r="D993" s="365" t="s">
        <v>13</v>
      </c>
      <c r="E993" s="365" t="s">
        <v>616</v>
      </c>
      <c r="F993" s="365" t="s">
        <v>617</v>
      </c>
      <c r="G993" s="366" t="s">
        <v>34</v>
      </c>
      <c r="H993" s="366" t="s">
        <v>1338</v>
      </c>
      <c r="I993" s="366" t="s">
        <v>34</v>
      </c>
      <c r="J993" s="366" t="s">
        <v>608</v>
      </c>
      <c r="K993" s="367" t="s">
        <v>1798</v>
      </c>
      <c r="L993" s="368" t="s">
        <v>1421</v>
      </c>
      <c r="M993" s="368" t="s">
        <v>34</v>
      </c>
      <c r="N993" s="367">
        <v>534021</v>
      </c>
      <c r="O993" s="367" t="s">
        <v>1321</v>
      </c>
      <c r="P993" s="371">
        <v>43924</v>
      </c>
      <c r="Q993" s="372">
        <v>41.56661716</v>
      </c>
      <c r="R993" s="372">
        <v>108.34104890402396</v>
      </c>
      <c r="S993" s="367">
        <v>3</v>
      </c>
      <c r="T993" s="369">
        <v>-2.9547996880739613E-2</v>
      </c>
      <c r="U993" s="369">
        <v>-0.3110385546093597</v>
      </c>
      <c r="V993" s="369">
        <v>-8.5360117976812755E-2</v>
      </c>
      <c r="W993" s="369">
        <v>-0.76036670645890359</v>
      </c>
      <c r="X993" s="369">
        <v>-1.4368406558991187E-2</v>
      </c>
      <c r="Y993" s="369">
        <v>-9.7423576773388199E-2</v>
      </c>
      <c r="AA993" s="369"/>
      <c r="AB993" s="369">
        <v>0.10257968324852906</v>
      </c>
      <c r="AC993" s="373">
        <v>-1.9265208193582419</v>
      </c>
      <c r="AD993" s="555">
        <v>35769107000183</v>
      </c>
      <c r="AE993" s="370" t="s">
        <v>2056</v>
      </c>
      <c r="AF993" s="370" t="s">
        <v>1795</v>
      </c>
      <c r="AG993" s="374" t="s">
        <v>1445</v>
      </c>
      <c r="AH993" s="374" t="s">
        <v>1796</v>
      </c>
      <c r="AI993" s="374">
        <v>5000</v>
      </c>
      <c r="AJ993" s="374">
        <v>0</v>
      </c>
      <c r="AK993" s="374">
        <v>0</v>
      </c>
      <c r="AL993" s="691">
        <v>0.75</v>
      </c>
      <c r="AM993" s="691">
        <v>0</v>
      </c>
      <c r="AN993" s="369" t="s">
        <v>1798</v>
      </c>
      <c r="AO993" s="367" t="s">
        <v>1324</v>
      </c>
      <c r="AP993" s="370" t="s">
        <v>1818</v>
      </c>
      <c r="AQ993" s="376" t="s">
        <v>679</v>
      </c>
      <c r="AR993" s="369">
        <v>4.3499999999999997E-3</v>
      </c>
      <c r="AS993" s="369">
        <v>4.3499999999999997E-3</v>
      </c>
      <c r="AT993" s="369" t="s">
        <v>1421</v>
      </c>
      <c r="AW993"/>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c r="BX993"/>
      <c r="BZ993"/>
    </row>
    <row r="994" spans="2:78" ht="18.75">
      <c r="B994" s="363" t="s">
        <v>139</v>
      </c>
      <c r="C994" s="364">
        <v>35726300000137</v>
      </c>
      <c r="D994" s="365" t="s">
        <v>11</v>
      </c>
      <c r="E994" s="365" t="s">
        <v>620</v>
      </c>
      <c r="F994" s="365" t="s">
        <v>685</v>
      </c>
      <c r="G994" s="366" t="s">
        <v>738</v>
      </c>
      <c r="H994" s="366" t="s">
        <v>34</v>
      </c>
      <c r="I994" s="366" t="s">
        <v>1319</v>
      </c>
      <c r="J994" s="366" t="s">
        <v>608</v>
      </c>
      <c r="K994" s="367" t="s">
        <v>48</v>
      </c>
      <c r="L994" s="368" t="s">
        <v>1421</v>
      </c>
      <c r="M994" s="368" t="s">
        <v>34</v>
      </c>
      <c r="N994" s="367">
        <v>534331</v>
      </c>
      <c r="O994" s="367" t="s">
        <v>1321</v>
      </c>
      <c r="P994" s="371">
        <v>43861</v>
      </c>
      <c r="Q994" s="372">
        <v>459.51270941000001</v>
      </c>
      <c r="R994" s="372">
        <v>260.14458275690464</v>
      </c>
      <c r="S994" s="367">
        <v>1</v>
      </c>
      <c r="T994" s="369">
        <v>0.11961310888640853</v>
      </c>
      <c r="U994" s="369">
        <v>1.2591137277603912</v>
      </c>
      <c r="V994" s="369">
        <v>0.14552819101979542</v>
      </c>
      <c r="W994" s="369">
        <v>1.2963289405563183</v>
      </c>
      <c r="X994" s="369">
        <v>0.22013354064364554</v>
      </c>
      <c r="Y994" s="369">
        <v>1.4925939636551961</v>
      </c>
      <c r="AA994" s="369"/>
      <c r="AB994" s="369">
        <v>1.1284750884593289E-3</v>
      </c>
      <c r="AC994" s="373">
        <v>29.479085462631357</v>
      </c>
      <c r="AD994" s="555">
        <v>0</v>
      </c>
      <c r="AE994" s="370" t="s">
        <v>2084</v>
      </c>
      <c r="AF994" s="370" t="s">
        <v>1816</v>
      </c>
      <c r="AG994" s="374" t="s">
        <v>1444</v>
      </c>
      <c r="AH994" s="374" t="s">
        <v>1796</v>
      </c>
      <c r="AI994" s="374">
        <v>1000</v>
      </c>
      <c r="AJ994" s="374">
        <v>1000</v>
      </c>
      <c r="AK994" s="374">
        <v>1000</v>
      </c>
      <c r="AL994" s="691">
        <v>0.9</v>
      </c>
      <c r="AM994" s="691">
        <v>0</v>
      </c>
      <c r="AN994" s="369" t="s">
        <v>1803</v>
      </c>
      <c r="AO994" s="367" t="s">
        <v>1324</v>
      </c>
      <c r="AP994" s="370" t="s">
        <v>1818</v>
      </c>
      <c r="AQ994" s="376" t="s">
        <v>1933</v>
      </c>
      <c r="AR994" s="369">
        <v>1.5E-3</v>
      </c>
      <c r="AS994" s="369">
        <v>1.5E-3</v>
      </c>
      <c r="AT994" s="369" t="s">
        <v>1421</v>
      </c>
      <c r="AW994"/>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c r="BX994"/>
      <c r="BZ994"/>
    </row>
    <row r="995" spans="2:78" ht="18.75">
      <c r="B995" s="363" t="s">
        <v>858</v>
      </c>
      <c r="C995" s="364">
        <v>34979818000110</v>
      </c>
      <c r="D995" s="365" t="s">
        <v>14</v>
      </c>
      <c r="E995" s="365" t="s">
        <v>15</v>
      </c>
      <c r="F995" s="365" t="s">
        <v>699</v>
      </c>
      <c r="G995" s="366" t="s">
        <v>1421</v>
      </c>
      <c r="H995" s="366" t="s">
        <v>34</v>
      </c>
      <c r="I995" s="366" t="s">
        <v>34</v>
      </c>
      <c r="J995" s="366" t="s">
        <v>611</v>
      </c>
      <c r="K995" s="367" t="s">
        <v>49</v>
      </c>
      <c r="L995" s="368" t="s">
        <v>1421</v>
      </c>
      <c r="M995" s="368" t="s">
        <v>1418</v>
      </c>
      <c r="N995" s="367">
        <v>534341</v>
      </c>
      <c r="O995" s="367" t="s">
        <v>1321</v>
      </c>
      <c r="P995" s="371">
        <v>43792</v>
      </c>
      <c r="Q995" s="372">
        <v>75.445806340000004</v>
      </c>
      <c r="R995" s="372">
        <v>101.86057727353185</v>
      </c>
      <c r="S995" s="367">
        <v>1</v>
      </c>
      <c r="T995" s="369">
        <v>-0.15167117246615869</v>
      </c>
      <c r="U995" s="369">
        <v>-1.5965746324594869</v>
      </c>
      <c r="V995" s="369">
        <v>-0.10397820735394714</v>
      </c>
      <c r="W995" s="369">
        <v>-0.92621201731115266</v>
      </c>
      <c r="X995" s="369">
        <v>-0.2095250445433684</v>
      </c>
      <c r="Y995" s="369">
        <v>-1.4206640923759899</v>
      </c>
      <c r="AA995" s="369"/>
      <c r="AB995" s="369">
        <v>0.18984617412633292</v>
      </c>
      <c r="AC995" s="373">
        <v>-1.1390273509262445</v>
      </c>
      <c r="AD995" s="555">
        <v>0</v>
      </c>
      <c r="AE995" s="370" t="s">
        <v>1819</v>
      </c>
      <c r="AF995" s="370" t="s">
        <v>1816</v>
      </c>
      <c r="AG995" s="374" t="s">
        <v>1444</v>
      </c>
      <c r="AH995" s="374" t="s">
        <v>1802</v>
      </c>
      <c r="AI995" s="374">
        <v>500</v>
      </c>
      <c r="AJ995" s="374">
        <v>500</v>
      </c>
      <c r="AK995" s="374">
        <v>500</v>
      </c>
      <c r="AL995" s="691">
        <v>0.1</v>
      </c>
      <c r="AM995" s="691">
        <v>0</v>
      </c>
      <c r="AN995" s="369" t="s">
        <v>1798</v>
      </c>
      <c r="AO995" s="367" t="s">
        <v>1324</v>
      </c>
      <c r="AP995" s="370" t="s">
        <v>1818</v>
      </c>
      <c r="AQ995" s="376" t="s">
        <v>671</v>
      </c>
      <c r="AR995" s="369">
        <v>3.5E-4</v>
      </c>
      <c r="AS995" s="369">
        <v>3.5E-4</v>
      </c>
      <c r="AT995" s="369" t="s">
        <v>1421</v>
      </c>
      <c r="AW995"/>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c r="BX995"/>
      <c r="BZ995"/>
    </row>
    <row r="996" spans="2:78" ht="18.75">
      <c r="B996" s="363" t="s">
        <v>1182</v>
      </c>
      <c r="C996" s="364">
        <v>34507252000123</v>
      </c>
      <c r="D996" s="365" t="s">
        <v>14</v>
      </c>
      <c r="E996" s="365" t="s">
        <v>607</v>
      </c>
      <c r="F996" s="365" t="s">
        <v>1421</v>
      </c>
      <c r="G996" s="366" t="s">
        <v>1421</v>
      </c>
      <c r="H996" s="366" t="s">
        <v>34</v>
      </c>
      <c r="I996" s="366" t="s">
        <v>34</v>
      </c>
      <c r="J996" s="366" t="s">
        <v>608</v>
      </c>
      <c r="K996" s="367" t="s">
        <v>48</v>
      </c>
      <c r="L996" s="368" t="s">
        <v>1421</v>
      </c>
      <c r="M996" s="368" t="s">
        <v>1418</v>
      </c>
      <c r="N996" s="367">
        <v>534374</v>
      </c>
      <c r="O996" s="367" t="s">
        <v>1321</v>
      </c>
      <c r="P996" s="371">
        <v>43925</v>
      </c>
      <c r="Q996" s="372">
        <v>24.79202909</v>
      </c>
      <c r="R996" s="372">
        <v>19.275729081428576</v>
      </c>
      <c r="S996" s="367">
        <v>2</v>
      </c>
      <c r="T996" s="369">
        <v>0.20811348085226644</v>
      </c>
      <c r="U996" s="369">
        <v>2.1907175819828817</v>
      </c>
      <c r="V996" s="369">
        <v>6.2570973197136448E-2</v>
      </c>
      <c r="W996" s="369">
        <v>0.55736667119835481</v>
      </c>
      <c r="X996" s="369">
        <v>0.1029329822960996</v>
      </c>
      <c r="Y996" s="369">
        <v>0.69792702914316374</v>
      </c>
      <c r="AA996" s="369"/>
      <c r="AB996" s="369">
        <v>0.26068033806701435</v>
      </c>
      <c r="AC996" s="373">
        <v>-0.19061968622559355</v>
      </c>
      <c r="AD996" s="555">
        <v>31713596000109</v>
      </c>
      <c r="AE996" s="370" t="s">
        <v>2090</v>
      </c>
      <c r="AF996" s="370" t="s">
        <v>1795</v>
      </c>
      <c r="AG996" s="374" t="s">
        <v>1445</v>
      </c>
      <c r="AH996" s="374" t="s">
        <v>1796</v>
      </c>
      <c r="AI996" s="374">
        <v>1000</v>
      </c>
      <c r="AJ996" s="374">
        <v>1000</v>
      </c>
      <c r="AK996" s="374">
        <v>1000</v>
      </c>
      <c r="AL996" s="691">
        <v>2</v>
      </c>
      <c r="AM996" s="691">
        <v>20</v>
      </c>
      <c r="AN996" s="369" t="s">
        <v>1798</v>
      </c>
      <c r="AO996" s="367" t="s">
        <v>1324</v>
      </c>
      <c r="AP996" s="370" t="s">
        <v>1799</v>
      </c>
      <c r="AQ996" s="376" t="s">
        <v>659</v>
      </c>
      <c r="AR996" s="369">
        <v>3.7000000000000002E-3</v>
      </c>
      <c r="AS996" s="369">
        <v>3.7000000000000002E-3</v>
      </c>
      <c r="AT996" s="369" t="s">
        <v>1421</v>
      </c>
      <c r="AW996"/>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c r="BX996"/>
      <c r="BZ996"/>
    </row>
    <row r="997" spans="2:78" ht="18.75">
      <c r="B997" s="363" t="s">
        <v>260</v>
      </c>
      <c r="C997" s="364">
        <v>32990051000102</v>
      </c>
      <c r="D997" s="365" t="s">
        <v>11</v>
      </c>
      <c r="E997" s="365" t="s">
        <v>620</v>
      </c>
      <c r="F997" s="365" t="s">
        <v>663</v>
      </c>
      <c r="G997" s="366" t="s">
        <v>738</v>
      </c>
      <c r="H997" s="366" t="s">
        <v>34</v>
      </c>
      <c r="I997" s="366" t="s">
        <v>1421</v>
      </c>
      <c r="J997" s="366" t="s">
        <v>608</v>
      </c>
      <c r="K997" s="367" t="s">
        <v>48</v>
      </c>
      <c r="L997" s="368" t="s">
        <v>1421</v>
      </c>
      <c r="M997" s="368" t="s">
        <v>34</v>
      </c>
      <c r="N997" s="367">
        <v>534536</v>
      </c>
      <c r="O997" s="367" t="s">
        <v>1321</v>
      </c>
      <c r="P997" s="371">
        <v>43678</v>
      </c>
      <c r="Q997" s="372">
        <v>104.61436974</v>
      </c>
      <c r="R997" s="372">
        <v>101.62857689583329</v>
      </c>
      <c r="S997" s="367">
        <v>1</v>
      </c>
      <c r="T997" s="369">
        <v>0.1051770121047475</v>
      </c>
      <c r="U997" s="369">
        <v>1.1071513901680408</v>
      </c>
      <c r="V997" s="369">
        <v>0.12608095495921368</v>
      </c>
      <c r="W997" s="369">
        <v>1.1230977972121854</v>
      </c>
      <c r="X997" s="369">
        <v>0.19400223949950757</v>
      </c>
      <c r="Y997" s="369">
        <v>1.315413229469234</v>
      </c>
      <c r="Z997" s="369">
        <v>0.301753300000007</v>
      </c>
      <c r="AA997" s="369">
        <v>1.6232735940883294</v>
      </c>
      <c r="AB997" s="369">
        <v>3.7421516522043534E-3</v>
      </c>
      <c r="AC997" s="373">
        <v>3.6928427276379803</v>
      </c>
      <c r="AD997" s="555">
        <v>0</v>
      </c>
      <c r="AE997" s="370" t="s">
        <v>1996</v>
      </c>
      <c r="AF997" s="370" t="s">
        <v>1839</v>
      </c>
      <c r="AG997" s="374" t="s">
        <v>59</v>
      </c>
      <c r="AH997" s="374" t="s">
        <v>1796</v>
      </c>
      <c r="AI997" s="374">
        <v>100</v>
      </c>
      <c r="AJ997" s="374">
        <v>0</v>
      </c>
      <c r="AK997" s="374">
        <v>0</v>
      </c>
      <c r="AL997" s="691">
        <v>0.8</v>
      </c>
      <c r="AM997" s="691">
        <v>0</v>
      </c>
      <c r="AN997" s="369" t="s">
        <v>1803</v>
      </c>
      <c r="AO997" s="367" t="s">
        <v>1324</v>
      </c>
      <c r="AP997" s="370" t="s">
        <v>1804</v>
      </c>
      <c r="AQ997" s="376" t="s">
        <v>11</v>
      </c>
      <c r="AR997" s="369">
        <v>1.92E-3</v>
      </c>
      <c r="AS997" s="369">
        <v>1.92E-3</v>
      </c>
      <c r="AT997" s="369" t="s">
        <v>1421</v>
      </c>
      <c r="AW997"/>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c r="BX997"/>
      <c r="BZ997"/>
    </row>
    <row r="998" spans="2:78" ht="18.75">
      <c r="B998" s="363" t="s">
        <v>86</v>
      </c>
      <c r="C998" s="364">
        <v>36352617000113</v>
      </c>
      <c r="D998" s="365" t="s">
        <v>14</v>
      </c>
      <c r="E998" s="365" t="s">
        <v>614</v>
      </c>
      <c r="F998" s="365" t="s">
        <v>689</v>
      </c>
      <c r="G998" s="366" t="s">
        <v>1421</v>
      </c>
      <c r="H998" s="366" t="s">
        <v>865</v>
      </c>
      <c r="I998" s="366" t="s">
        <v>34</v>
      </c>
      <c r="J998" s="366" t="s">
        <v>608</v>
      </c>
      <c r="K998" s="367" t="s">
        <v>48</v>
      </c>
      <c r="L998" s="368" t="s">
        <v>1421</v>
      </c>
      <c r="M998" s="368" t="s">
        <v>34</v>
      </c>
      <c r="N998" s="367">
        <v>534706</v>
      </c>
      <c r="O998" s="367" t="s">
        <v>1321</v>
      </c>
      <c r="P998" s="371">
        <v>43945</v>
      </c>
      <c r="Q998" s="372">
        <v>8.6115737800000005</v>
      </c>
      <c r="R998" s="372">
        <v>7.7294215713147398</v>
      </c>
      <c r="S998" s="367">
        <v>2</v>
      </c>
      <c r="T998" s="369">
        <v>0.15204497146705931</v>
      </c>
      <c r="U998" s="369">
        <v>1.6005094474462294</v>
      </c>
      <c r="V998" s="369">
        <v>3.470037772228074E-2</v>
      </c>
      <c r="W998" s="369">
        <v>0.30910233662912401</v>
      </c>
      <c r="X998" s="369">
        <v>-3.0512875308221776E-2</v>
      </c>
      <c r="Y998" s="369">
        <v>-0.20688956969325056</v>
      </c>
      <c r="AA998" s="369"/>
      <c r="AB998" s="369">
        <v>0.14064225146797071</v>
      </c>
      <c r="AC998" s="373">
        <v>-0.55148007737941507</v>
      </c>
      <c r="AD998" s="555">
        <v>28888814000123</v>
      </c>
      <c r="AE998" s="370" t="s">
        <v>1929</v>
      </c>
      <c r="AF998" s="370" t="s">
        <v>1795</v>
      </c>
      <c r="AG998" s="374" t="s">
        <v>1445</v>
      </c>
      <c r="AH998" s="374" t="s">
        <v>1802</v>
      </c>
      <c r="AI998" s="374">
        <v>500</v>
      </c>
      <c r="AJ998" s="374">
        <v>100</v>
      </c>
      <c r="AK998" s="374">
        <v>100</v>
      </c>
      <c r="AL998" s="691">
        <v>2.5</v>
      </c>
      <c r="AM998" s="691">
        <v>20</v>
      </c>
      <c r="AN998" s="369" t="s">
        <v>1798</v>
      </c>
      <c r="AO998" s="367" t="s">
        <v>1324</v>
      </c>
      <c r="AP998" s="370" t="s">
        <v>1818</v>
      </c>
      <c r="AQ998" s="376" t="s">
        <v>668</v>
      </c>
      <c r="AR998" s="369">
        <v>5.0666666666666698E-3</v>
      </c>
      <c r="AS998" s="369">
        <v>5.0666666666666698E-3</v>
      </c>
      <c r="AT998" s="369" t="s">
        <v>1421</v>
      </c>
      <c r="AW998"/>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c r="BX998"/>
      <c r="BZ998"/>
    </row>
    <row r="999" spans="2:78" ht="18.75">
      <c r="B999" s="363" t="s">
        <v>553</v>
      </c>
      <c r="C999" s="364">
        <v>35343074000105</v>
      </c>
      <c r="D999" s="365" t="s">
        <v>14</v>
      </c>
      <c r="E999" s="365" t="s">
        <v>607</v>
      </c>
      <c r="F999" s="365" t="s">
        <v>1317</v>
      </c>
      <c r="G999" s="366" t="s">
        <v>1421</v>
      </c>
      <c r="H999" s="366" t="s">
        <v>34</v>
      </c>
      <c r="I999" s="366" t="s">
        <v>34</v>
      </c>
      <c r="J999" s="366" t="s">
        <v>608</v>
      </c>
      <c r="K999" s="367" t="s">
        <v>48</v>
      </c>
      <c r="L999" s="368" t="s">
        <v>1421</v>
      </c>
      <c r="M999" s="368" t="s">
        <v>1418</v>
      </c>
      <c r="N999" s="367">
        <v>534757</v>
      </c>
      <c r="O999" s="367" t="s">
        <v>1321</v>
      </c>
      <c r="P999" s="371">
        <v>43805</v>
      </c>
      <c r="Q999" s="372">
        <v>11.912777030000001</v>
      </c>
      <c r="R999" s="372">
        <v>27.871674849444446</v>
      </c>
      <c r="S999" s="367">
        <v>2</v>
      </c>
      <c r="T999" s="369">
        <v>-5.8732942876771554E-2</v>
      </c>
      <c r="U999" s="369">
        <v>-0.61825543484651413</v>
      </c>
      <c r="V999" s="369">
        <v>-0.23956887597481036</v>
      </c>
      <c r="W999" s="369">
        <v>-2.1340199792660801</v>
      </c>
      <c r="X999" s="369">
        <v>-0.23987876644735495</v>
      </c>
      <c r="Y999" s="369">
        <v>-1.6264745379622911</v>
      </c>
      <c r="AA999" s="369"/>
      <c r="AB999" s="369">
        <v>0.26478587521591557</v>
      </c>
      <c r="AC999" s="373">
        <v>-1.3287364861610078</v>
      </c>
      <c r="AD999" s="555">
        <v>38386961000159</v>
      </c>
      <c r="AE999" s="370" t="s">
        <v>1912</v>
      </c>
      <c r="AF999" s="370" t="s">
        <v>1816</v>
      </c>
      <c r="AG999" s="374" t="s">
        <v>1444</v>
      </c>
      <c r="AH999" s="374" t="s">
        <v>1796</v>
      </c>
      <c r="AI999" s="374">
        <v>0</v>
      </c>
      <c r="AJ999" s="374">
        <v>0</v>
      </c>
      <c r="AK999" s="374">
        <v>0</v>
      </c>
      <c r="AL999" s="691">
        <v>2</v>
      </c>
      <c r="AM999" s="691">
        <v>20</v>
      </c>
      <c r="AN999" s="369" t="s">
        <v>1798</v>
      </c>
      <c r="AO999" s="367" t="s">
        <v>1324</v>
      </c>
      <c r="AP999" s="370" t="s">
        <v>1799</v>
      </c>
      <c r="AQ999" s="376" t="s">
        <v>665</v>
      </c>
      <c r="AR999" s="369">
        <v>3.3333333333333301E-3</v>
      </c>
      <c r="AS999" s="369">
        <v>3.3333333333333301E-3</v>
      </c>
      <c r="AT999" s="369" t="s">
        <v>1421</v>
      </c>
      <c r="AW999"/>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c r="BX999"/>
      <c r="BZ999"/>
    </row>
    <row r="1000" spans="2:78" ht="18.75">
      <c r="B1000" s="363" t="s">
        <v>1557</v>
      </c>
      <c r="C1000" s="364">
        <v>36727910000118</v>
      </c>
      <c r="D1000" s="365" t="s">
        <v>14</v>
      </c>
      <c r="E1000" s="365" t="s">
        <v>15</v>
      </c>
      <c r="F1000" s="365" t="s">
        <v>699</v>
      </c>
      <c r="G1000" s="366" t="s">
        <v>1421</v>
      </c>
      <c r="H1000" s="366" t="s">
        <v>34</v>
      </c>
      <c r="I1000" s="366" t="s">
        <v>34</v>
      </c>
      <c r="J1000" s="366" t="s">
        <v>611</v>
      </c>
      <c r="K1000" s="367" t="s">
        <v>48</v>
      </c>
      <c r="L1000" s="368" t="s">
        <v>1421</v>
      </c>
      <c r="M1000" s="368" t="s">
        <v>1421</v>
      </c>
      <c r="N1000" s="367">
        <v>534803</v>
      </c>
      <c r="O1000" s="367" t="s">
        <v>1321</v>
      </c>
      <c r="P1000" s="371">
        <v>43943</v>
      </c>
      <c r="Q1000" s="372">
        <v>10.23143765</v>
      </c>
      <c r="R1000" s="372">
        <v>13.943973687936509</v>
      </c>
      <c r="S1000" s="367">
        <v>1</v>
      </c>
      <c r="T1000" s="369">
        <v>-0.15346846769121247</v>
      </c>
      <c r="U1000" s="369">
        <v>-1.6154939558661923</v>
      </c>
      <c r="V1000" s="369">
        <v>-0.10633163612138763</v>
      </c>
      <c r="W1000" s="369">
        <v>-0.94717577560012856</v>
      </c>
      <c r="X1000" s="369">
        <v>-0.21357950305301687</v>
      </c>
      <c r="Y1000" s="369">
        <v>-1.4481549521500043</v>
      </c>
      <c r="AA1000" s="369"/>
      <c r="AB1000" s="369">
        <v>0.18948399203926089</v>
      </c>
      <c r="AC1000" s="373">
        <v>-1.1536247005010729</v>
      </c>
      <c r="AD1000" s="555">
        <v>34979818000110</v>
      </c>
      <c r="AE1000" s="370" t="s">
        <v>1819</v>
      </c>
      <c r="AF1000" s="370" t="s">
        <v>1816</v>
      </c>
      <c r="AG1000" s="374" t="s">
        <v>1444</v>
      </c>
      <c r="AH1000" s="374" t="s">
        <v>1802</v>
      </c>
      <c r="AI1000" s="374">
        <v>500</v>
      </c>
      <c r="AJ1000" s="374">
        <v>500</v>
      </c>
      <c r="AK1000" s="374">
        <v>500</v>
      </c>
      <c r="AL1000" s="691">
        <v>0.2</v>
      </c>
      <c r="AM1000" s="691">
        <v>0</v>
      </c>
      <c r="AN1000" s="369" t="s">
        <v>1798</v>
      </c>
      <c r="AO1000" s="367" t="s">
        <v>1324</v>
      </c>
      <c r="AP1000" s="370" t="s">
        <v>1818</v>
      </c>
      <c r="AQ1000" s="376" t="s">
        <v>1798</v>
      </c>
      <c r="AR1000" s="369">
        <v>0</v>
      </c>
      <c r="AS1000" s="369">
        <v>0</v>
      </c>
      <c r="AT1000" s="369" t="s">
        <v>1421</v>
      </c>
      <c r="AW1000"/>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c r="BX1000"/>
      <c r="BZ1000"/>
    </row>
    <row r="1001" spans="2:78" ht="18.75">
      <c r="B1001" s="363" t="s">
        <v>1048</v>
      </c>
      <c r="C1001" s="364">
        <v>35420451000162</v>
      </c>
      <c r="D1001" s="365" t="s">
        <v>11</v>
      </c>
      <c r="E1001" s="365" t="s">
        <v>620</v>
      </c>
      <c r="F1001" s="365" t="s">
        <v>685</v>
      </c>
      <c r="G1001" s="366" t="s">
        <v>738</v>
      </c>
      <c r="H1001" s="366" t="s">
        <v>34</v>
      </c>
      <c r="I1001" s="366" t="s">
        <v>1319</v>
      </c>
      <c r="J1001" s="366" t="s">
        <v>690</v>
      </c>
      <c r="K1001" s="367" t="s">
        <v>48</v>
      </c>
      <c r="L1001" s="368" t="s">
        <v>1339</v>
      </c>
      <c r="M1001" s="368" t="s">
        <v>34</v>
      </c>
      <c r="N1001" s="367">
        <v>535133</v>
      </c>
      <c r="O1001" s="367" t="s">
        <v>1321</v>
      </c>
      <c r="P1001" s="371">
        <v>43732</v>
      </c>
      <c r="Q1001" s="372">
        <v>31.134845200000001</v>
      </c>
      <c r="R1001" s="372">
        <v>23.313804743214298</v>
      </c>
      <c r="S1001" s="367">
        <v>1</v>
      </c>
      <c r="T1001" s="369">
        <v>0.11707498872044519</v>
      </c>
      <c r="U1001" s="369">
        <v>1.2323960713645123</v>
      </c>
      <c r="V1001" s="369">
        <v>0.17013273450761113</v>
      </c>
      <c r="W1001" s="369">
        <v>1.515500096116779</v>
      </c>
      <c r="X1001" s="369">
        <v>0.28400242221970329</v>
      </c>
      <c r="Y1001" s="369">
        <v>1.925650674718387</v>
      </c>
      <c r="Z1001" s="369">
        <v>0.29860134999999954</v>
      </c>
      <c r="AA1001" s="369">
        <v>1.6063177655857124</v>
      </c>
      <c r="AB1001" s="369">
        <v>1.4631261693483827E-2</v>
      </c>
      <c r="AC1001" s="373">
        <v>3.9552950576184509</v>
      </c>
      <c r="AD1001" s="555">
        <v>22681938000157</v>
      </c>
      <c r="AE1001" s="370" t="s">
        <v>1999</v>
      </c>
      <c r="AF1001" s="370" t="s">
        <v>1939</v>
      </c>
      <c r="AG1001" s="374" t="s">
        <v>761</v>
      </c>
      <c r="AH1001" s="374" t="s">
        <v>1796</v>
      </c>
      <c r="AI1001" s="374">
        <v>50000</v>
      </c>
      <c r="AJ1001" s="374">
        <v>10000</v>
      </c>
      <c r="AK1001" s="374">
        <v>30000</v>
      </c>
      <c r="AL1001" s="691">
        <v>0</v>
      </c>
      <c r="AM1001" s="691">
        <v>0</v>
      </c>
      <c r="AN1001" s="369" t="s">
        <v>1803</v>
      </c>
      <c r="AO1001" s="367" t="s">
        <v>1324</v>
      </c>
      <c r="AP1001" s="370" t="s">
        <v>1818</v>
      </c>
      <c r="AQ1001" s="376" t="s">
        <v>1933</v>
      </c>
      <c r="AR1001" s="369">
        <v>5.3333333333333297E-3</v>
      </c>
      <c r="AS1001" s="369">
        <v>5.3333333333333297E-3</v>
      </c>
      <c r="AT1001" s="369" t="s">
        <v>1421</v>
      </c>
      <c r="AW1001"/>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c r="BX1001"/>
      <c r="BZ1001"/>
    </row>
    <row r="1002" spans="2:78" ht="18.75">
      <c r="B1002" s="363" t="s">
        <v>217</v>
      </c>
      <c r="C1002" s="364">
        <v>35717650000137</v>
      </c>
      <c r="D1002" s="365" t="s">
        <v>14</v>
      </c>
      <c r="E1002" s="365" t="s">
        <v>607</v>
      </c>
      <c r="F1002" s="365" t="s">
        <v>1421</v>
      </c>
      <c r="G1002" s="366" t="s">
        <v>1421</v>
      </c>
      <c r="H1002" s="366" t="s">
        <v>34</v>
      </c>
      <c r="I1002" s="366" t="s">
        <v>34</v>
      </c>
      <c r="J1002" s="366" t="s">
        <v>608</v>
      </c>
      <c r="K1002" s="367" t="s">
        <v>48</v>
      </c>
      <c r="L1002" s="368" t="s">
        <v>1421</v>
      </c>
      <c r="M1002" s="368" t="s">
        <v>1418</v>
      </c>
      <c r="N1002" s="367">
        <v>535151</v>
      </c>
      <c r="O1002" s="367" t="s">
        <v>1321</v>
      </c>
      <c r="P1002" s="371">
        <v>43882</v>
      </c>
      <c r="Q1002" s="372">
        <v>53.09609786</v>
      </c>
      <c r="R1002" s="372">
        <v>33.275140010199209</v>
      </c>
      <c r="S1002" s="367">
        <v>2</v>
      </c>
      <c r="T1002" s="369">
        <v>8.6053444762124842E-2</v>
      </c>
      <c r="U1002" s="369">
        <v>0.90584614537490471</v>
      </c>
      <c r="V1002" s="369">
        <v>4.2173435417173222E-2</v>
      </c>
      <c r="W1002" s="369">
        <v>0.37567047642698947</v>
      </c>
      <c r="X1002" s="369">
        <v>0.46810518779674237</v>
      </c>
      <c r="Y1002" s="369">
        <v>3.1739414885083228</v>
      </c>
      <c r="AA1002" s="369"/>
      <c r="AB1002" s="369">
        <v>0.21979861279425039</v>
      </c>
      <c r="AC1002" s="373">
        <v>-0.31887527012323602</v>
      </c>
      <c r="AD1002" s="555">
        <v>0</v>
      </c>
      <c r="AE1002" s="370" t="s">
        <v>1869</v>
      </c>
      <c r="AF1002" s="370" t="s">
        <v>1795</v>
      </c>
      <c r="AG1002" s="374" t="s">
        <v>1445</v>
      </c>
      <c r="AH1002" s="374" t="s">
        <v>1802</v>
      </c>
      <c r="AI1002" s="374">
        <v>500</v>
      </c>
      <c r="AJ1002" s="374">
        <v>500</v>
      </c>
      <c r="AK1002" s="374">
        <v>500</v>
      </c>
      <c r="AL1002" s="691">
        <v>2.1</v>
      </c>
      <c r="AM1002" s="691">
        <v>20</v>
      </c>
      <c r="AN1002" s="369" t="s">
        <v>666</v>
      </c>
      <c r="AO1002" s="367" t="s">
        <v>1324</v>
      </c>
      <c r="AP1002" s="370" t="s">
        <v>1799</v>
      </c>
      <c r="AQ1002" s="376" t="s">
        <v>670</v>
      </c>
      <c r="AR1002" s="369">
        <v>3.3333333333333301E-3</v>
      </c>
      <c r="AS1002" s="369">
        <v>3.3333333333333301E-3</v>
      </c>
      <c r="AT1002" s="369" t="s">
        <v>1421</v>
      </c>
      <c r="AW1002" s="198"/>
      <c r="AX1002" s="198"/>
      <c r="AY1002" s="184"/>
      <c r="AZ1002" s="184"/>
      <c r="BA1002" s="184"/>
      <c r="BB1002" s="186"/>
      <c r="BC1002" s="184"/>
      <c r="BD1002" s="184"/>
      <c r="BE1002" s="184"/>
      <c r="BF1002" s="184"/>
      <c r="BG1002" s="186"/>
      <c r="BH1002" s="186"/>
      <c r="BI1002" s="199"/>
      <c r="BJ1002" s="199"/>
      <c r="BK1002" s="199"/>
      <c r="BL1002" s="186"/>
      <c r="BM1002" s="186"/>
      <c r="BN1002" s="186"/>
      <c r="BO1002" s="186"/>
      <c r="BP1002" s="186"/>
      <c r="BQ1002" s="186"/>
      <c r="BR1002" s="186"/>
      <c r="BS1002" s="186"/>
      <c r="BT1002" s="187"/>
      <c r="BU1002" s="188"/>
      <c r="BV1002" s="189"/>
      <c r="BW1002" s="185"/>
      <c r="BX1002"/>
      <c r="BZ1002"/>
    </row>
    <row r="1003" spans="2:78" ht="18.75">
      <c r="B1003" s="363" t="s">
        <v>1246</v>
      </c>
      <c r="C1003" s="364">
        <v>30397165000100</v>
      </c>
      <c r="D1003" s="365" t="s">
        <v>14</v>
      </c>
      <c r="E1003" s="365" t="s">
        <v>607</v>
      </c>
      <c r="F1003" s="365" t="s">
        <v>1421</v>
      </c>
      <c r="G1003" s="366" t="s">
        <v>1421</v>
      </c>
      <c r="H1003" s="366" t="s">
        <v>34</v>
      </c>
      <c r="I1003" s="366" t="s">
        <v>34</v>
      </c>
      <c r="J1003" s="366" t="s">
        <v>608</v>
      </c>
      <c r="K1003" s="367" t="s">
        <v>48</v>
      </c>
      <c r="L1003" s="368" t="s">
        <v>1421</v>
      </c>
      <c r="M1003" s="368" t="s">
        <v>34</v>
      </c>
      <c r="N1003" s="367">
        <v>535354</v>
      </c>
      <c r="O1003" s="367" t="s">
        <v>1321</v>
      </c>
      <c r="P1003" s="371">
        <v>43937</v>
      </c>
      <c r="Q1003" s="372">
        <v>118.11377129</v>
      </c>
      <c r="R1003" s="372">
        <v>129.60231111662696</v>
      </c>
      <c r="S1003" s="367">
        <v>3</v>
      </c>
      <c r="T1003" s="369">
        <v>-1.1043575224997104E-2</v>
      </c>
      <c r="U1003" s="369">
        <v>-0.1162507796913255</v>
      </c>
      <c r="V1003" s="369">
        <v>-0.10493443068430042</v>
      </c>
      <c r="W1003" s="369">
        <v>-0.93472981697653501</v>
      </c>
      <c r="X1003" s="369">
        <v>5.3082534923169167E-2</v>
      </c>
      <c r="Y1003" s="369">
        <v>0.35992094148932025</v>
      </c>
      <c r="AA1003" s="369"/>
      <c r="AB1003" s="369">
        <v>0.25566481972633476</v>
      </c>
      <c r="AC1003" s="373">
        <v>-0.84953498240955083</v>
      </c>
      <c r="AD1003" s="555">
        <v>0</v>
      </c>
      <c r="AE1003" s="370" t="s">
        <v>2091</v>
      </c>
      <c r="AF1003" s="370" t="s">
        <v>1816</v>
      </c>
      <c r="AG1003" s="374" t="s">
        <v>1444</v>
      </c>
      <c r="AH1003" s="374" t="s">
        <v>1802</v>
      </c>
      <c r="AI1003" s="374">
        <v>0</v>
      </c>
      <c r="AJ1003" s="374">
        <v>0</v>
      </c>
      <c r="AK1003" s="374">
        <v>0</v>
      </c>
      <c r="AL1003" s="691">
        <v>2</v>
      </c>
      <c r="AM1003" s="691">
        <v>20</v>
      </c>
      <c r="AN1003" s="369" t="s">
        <v>666</v>
      </c>
      <c r="AO1003" s="367" t="s">
        <v>1324</v>
      </c>
      <c r="AP1003" s="370" t="s">
        <v>1799</v>
      </c>
      <c r="AQ1003" s="376" t="s">
        <v>670</v>
      </c>
      <c r="AR1003" s="369">
        <v>6.0000000000000001E-3</v>
      </c>
      <c r="AS1003" s="369">
        <v>6.0000000000000001E-3</v>
      </c>
      <c r="AT1003" s="369" t="s">
        <v>1421</v>
      </c>
      <c r="AW1003" s="198"/>
      <c r="AX1003" s="198"/>
      <c r="AY1003" s="184"/>
      <c r="AZ1003" s="184"/>
      <c r="BA1003" s="184"/>
      <c r="BB1003" s="186"/>
      <c r="BC1003" s="184"/>
      <c r="BD1003" s="184"/>
      <c r="BE1003" s="184"/>
      <c r="BF1003" s="184"/>
      <c r="BG1003" s="186"/>
      <c r="BH1003" s="186"/>
      <c r="BI1003" s="199"/>
      <c r="BJ1003" s="199"/>
      <c r="BK1003" s="199"/>
      <c r="BL1003" s="218"/>
      <c r="BM1003" s="186"/>
      <c r="BN1003" s="186"/>
      <c r="BO1003" s="186"/>
      <c r="BP1003" s="186"/>
      <c r="BQ1003" s="186"/>
      <c r="BR1003" s="186"/>
      <c r="BS1003" s="186"/>
      <c r="BT1003" s="187"/>
      <c r="BU1003" s="188"/>
      <c r="BV1003" s="189"/>
      <c r="BW1003" s="185"/>
      <c r="BX1003"/>
      <c r="BZ1003"/>
    </row>
    <row r="1004" spans="2:78" ht="18.75">
      <c r="B1004" s="363" t="s">
        <v>1556</v>
      </c>
      <c r="C1004" s="364">
        <v>36498594000150</v>
      </c>
      <c r="D1004" s="365" t="s">
        <v>14</v>
      </c>
      <c r="E1004" s="365" t="s">
        <v>15</v>
      </c>
      <c r="F1004" s="365" t="s">
        <v>699</v>
      </c>
      <c r="G1004" s="366" t="s">
        <v>1421</v>
      </c>
      <c r="H1004" s="366" t="s">
        <v>34</v>
      </c>
      <c r="I1004" s="366" t="s">
        <v>34</v>
      </c>
      <c r="J1004" s="366" t="s">
        <v>611</v>
      </c>
      <c r="K1004" s="367" t="s">
        <v>48</v>
      </c>
      <c r="L1004" s="368" t="s">
        <v>1421</v>
      </c>
      <c r="M1004" s="368" t="s">
        <v>1421</v>
      </c>
      <c r="N1004" s="367">
        <v>535370</v>
      </c>
      <c r="O1004" s="367" t="s">
        <v>1321</v>
      </c>
      <c r="P1004" s="371">
        <v>43952</v>
      </c>
      <c r="Q1004" s="372">
        <v>10.124720269999999</v>
      </c>
      <c r="R1004" s="372">
        <v>12.95016334853174</v>
      </c>
      <c r="S1004" s="367">
        <v>1</v>
      </c>
      <c r="T1004" s="369">
        <v>-4.6200208547371502E-2</v>
      </c>
      <c r="U1004" s="369">
        <v>-0.48632894294747614</v>
      </c>
      <c r="V1004" s="369">
        <v>-2.4362476888604156E-3</v>
      </c>
      <c r="W1004" s="369">
        <v>-2.1701488648365127E-2</v>
      </c>
      <c r="X1004" s="369">
        <v>-7.6335694871293658E-2</v>
      </c>
      <c r="Y1004" s="369">
        <v>-0.51758672051144705</v>
      </c>
      <c r="AA1004" s="369"/>
      <c r="AB1004" s="369">
        <v>0.14482577043921724</v>
      </c>
      <c r="AC1004" s="373">
        <v>-0.79197248380357188</v>
      </c>
      <c r="AD1004" s="555">
        <v>33600729000158</v>
      </c>
      <c r="AE1004" s="370" t="s">
        <v>1819</v>
      </c>
      <c r="AF1004" s="370" t="s">
        <v>1816</v>
      </c>
      <c r="AG1004" s="374" t="s">
        <v>1444</v>
      </c>
      <c r="AH1004" s="374" t="s">
        <v>1802</v>
      </c>
      <c r="AI1004" s="374">
        <v>500</v>
      </c>
      <c r="AJ1004" s="374">
        <v>500</v>
      </c>
      <c r="AK1004" s="374">
        <v>500</v>
      </c>
      <c r="AL1004" s="691">
        <v>0.2</v>
      </c>
      <c r="AM1004" s="691">
        <v>0</v>
      </c>
      <c r="AN1004" s="369" t="s">
        <v>1803</v>
      </c>
      <c r="AO1004" s="367" t="s">
        <v>1324</v>
      </c>
      <c r="AP1004" s="370" t="s">
        <v>1818</v>
      </c>
      <c r="AQ1004" s="376" t="s">
        <v>1798</v>
      </c>
      <c r="AR1004" s="369">
        <v>0</v>
      </c>
      <c r="AS1004" s="369">
        <v>0</v>
      </c>
      <c r="AT1004" s="369" t="s">
        <v>1421</v>
      </c>
      <c r="AW1004"/>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c r="BX1004"/>
      <c r="BZ1004"/>
    </row>
    <row r="1005" spans="2:78" ht="18.75">
      <c r="B1005" s="363" t="s">
        <v>1299</v>
      </c>
      <c r="C1005" s="364">
        <v>35535700000165</v>
      </c>
      <c r="D1005" s="365" t="s">
        <v>14</v>
      </c>
      <c r="E1005" s="365" t="s">
        <v>607</v>
      </c>
      <c r="F1005" s="365" t="s">
        <v>1421</v>
      </c>
      <c r="G1005" s="366" t="s">
        <v>1421</v>
      </c>
      <c r="H1005" s="366" t="s">
        <v>34</v>
      </c>
      <c r="I1005" s="366" t="s">
        <v>34</v>
      </c>
      <c r="J1005" s="366" t="s">
        <v>611</v>
      </c>
      <c r="K1005" s="367" t="s">
        <v>48</v>
      </c>
      <c r="L1005" s="368" t="s">
        <v>1421</v>
      </c>
      <c r="M1005" s="368" t="s">
        <v>1418</v>
      </c>
      <c r="N1005" s="367">
        <v>535427</v>
      </c>
      <c r="O1005" s="367" t="s">
        <v>1321</v>
      </c>
      <c r="P1005" s="371">
        <v>43946</v>
      </c>
      <c r="Q1005" s="372">
        <v>585.40385303000005</v>
      </c>
      <c r="R1005" s="372">
        <v>1883.1664038982919</v>
      </c>
      <c r="S1005" s="367">
        <v>2</v>
      </c>
      <c r="T1005" s="369">
        <v>-0.28699499454515864</v>
      </c>
      <c r="U1005" s="369">
        <v>-3.0210680149906932</v>
      </c>
      <c r="V1005" s="369">
        <v>-0.28419974652793634</v>
      </c>
      <c r="W1005" s="369">
        <v>-2.5315806768519526</v>
      </c>
      <c r="X1005" s="369">
        <v>-0.10894087467962232</v>
      </c>
      <c r="Y1005" s="369">
        <v>-0.73866295643400981</v>
      </c>
      <c r="AA1005" s="369"/>
      <c r="AB1005" s="369">
        <v>0.24010775629798428</v>
      </c>
      <c r="AC1005" s="373">
        <v>-1.6511816614560444</v>
      </c>
      <c r="AD1005" s="555">
        <v>0</v>
      </c>
      <c r="AE1005" s="370" t="s">
        <v>1889</v>
      </c>
      <c r="AF1005" s="370" t="s">
        <v>1890</v>
      </c>
      <c r="AG1005" s="374" t="s">
        <v>1448</v>
      </c>
      <c r="AH1005" s="374" t="s">
        <v>1796</v>
      </c>
      <c r="AI1005" s="374">
        <v>0</v>
      </c>
      <c r="AJ1005" s="374">
        <v>0</v>
      </c>
      <c r="AK1005" s="374">
        <v>0</v>
      </c>
      <c r="AL1005" s="691">
        <v>0.75</v>
      </c>
      <c r="AM1005" s="691">
        <v>0</v>
      </c>
      <c r="AN1005" s="369" t="s">
        <v>1803</v>
      </c>
      <c r="AO1005" s="367" t="s">
        <v>1324</v>
      </c>
      <c r="AP1005" s="370" t="s">
        <v>1818</v>
      </c>
      <c r="AQ1005" s="376" t="s">
        <v>1798</v>
      </c>
      <c r="AR1005" s="369">
        <v>3.5000000000000001E-3</v>
      </c>
      <c r="AS1005" s="369">
        <v>3.5000000000000001E-3</v>
      </c>
      <c r="AT1005" s="369" t="s">
        <v>1421</v>
      </c>
      <c r="AW1005"/>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c r="BX1005"/>
      <c r="BZ1005"/>
    </row>
    <row r="1006" spans="2:78" ht="18.75">
      <c r="B1006" s="363" t="s">
        <v>831</v>
      </c>
      <c r="C1006" s="364">
        <v>36484248000112</v>
      </c>
      <c r="D1006" s="365" t="s">
        <v>13</v>
      </c>
      <c r="E1006" s="365" t="s">
        <v>616</v>
      </c>
      <c r="F1006" s="365" t="s">
        <v>610</v>
      </c>
      <c r="G1006" s="366" t="s">
        <v>34</v>
      </c>
      <c r="H1006" s="366" t="s">
        <v>1338</v>
      </c>
      <c r="I1006" s="366" t="s">
        <v>34</v>
      </c>
      <c r="J1006" s="366" t="s">
        <v>1421</v>
      </c>
      <c r="K1006" s="367" t="s">
        <v>48</v>
      </c>
      <c r="L1006" s="368" t="s">
        <v>1421</v>
      </c>
      <c r="M1006" s="368" t="s">
        <v>34</v>
      </c>
      <c r="N1006" s="367">
        <v>535451</v>
      </c>
      <c r="O1006" s="367" t="s">
        <v>1321</v>
      </c>
      <c r="P1006" s="371">
        <v>43894</v>
      </c>
      <c r="Q1006" s="372">
        <v>9.6016886699999997</v>
      </c>
      <c r="R1006" s="372">
        <v>18.047872152382983</v>
      </c>
      <c r="S1006" s="367">
        <v>1</v>
      </c>
      <c r="T1006" s="369">
        <v>4.6563836399963643E-2</v>
      </c>
      <c r="U1006" s="369">
        <v>0.49015669080268481</v>
      </c>
      <c r="V1006" s="369">
        <v>3.4253477673601651E-2</v>
      </c>
      <c r="W1006" s="369">
        <v>0.3051214621155397</v>
      </c>
      <c r="X1006" s="369">
        <v>6.5713771943717081E-2</v>
      </c>
      <c r="Y1006" s="369">
        <v>0.44556580994163753</v>
      </c>
      <c r="AA1006" s="369"/>
      <c r="AB1006" s="369">
        <v>8.0627868081785625E-2</v>
      </c>
      <c r="AC1006" s="373">
        <v>-0.96751038601097927</v>
      </c>
      <c r="AD1006" s="555">
        <v>0</v>
      </c>
      <c r="AE1006" s="370" t="s">
        <v>2092</v>
      </c>
      <c r="AF1006" s="370" t="s">
        <v>2093</v>
      </c>
      <c r="AG1006" s="374" t="s">
        <v>1446</v>
      </c>
      <c r="AH1006" s="374" t="s">
        <v>1802</v>
      </c>
      <c r="AI1006" s="374">
        <v>0</v>
      </c>
      <c r="AJ1006" s="374">
        <v>0</v>
      </c>
      <c r="AK1006" s="374">
        <v>0</v>
      </c>
      <c r="AL1006" s="691">
        <v>1.85</v>
      </c>
      <c r="AM1006" s="691">
        <v>20</v>
      </c>
      <c r="AN1006" s="369" t="s">
        <v>1803</v>
      </c>
      <c r="AO1006" s="367" t="s">
        <v>1324</v>
      </c>
      <c r="AP1006" s="370" t="s">
        <v>1818</v>
      </c>
      <c r="AQ1006" s="376" t="s">
        <v>664</v>
      </c>
      <c r="AR1006" s="369">
        <v>6.1666666666666701E-3</v>
      </c>
      <c r="AS1006" s="369">
        <v>6.1666666666666701E-3</v>
      </c>
      <c r="AT1006" s="369" t="s">
        <v>1421</v>
      </c>
      <c r="AW1006"/>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c r="BX1006"/>
      <c r="BZ1006"/>
    </row>
    <row r="1007" spans="2:78" ht="18.75">
      <c r="B1007" s="363" t="s">
        <v>1111</v>
      </c>
      <c r="C1007" s="364"/>
      <c r="D1007" s="365" t="s">
        <v>11</v>
      </c>
      <c r="E1007" s="365" t="s">
        <v>620</v>
      </c>
      <c r="F1007" s="365" t="s">
        <v>685</v>
      </c>
      <c r="G1007" s="366" t="s">
        <v>738</v>
      </c>
      <c r="H1007" s="366" t="s">
        <v>34</v>
      </c>
      <c r="I1007" s="366" t="s">
        <v>1319</v>
      </c>
      <c r="J1007" s="366" t="s">
        <v>608</v>
      </c>
      <c r="L1007" s="368" t="s">
        <v>1421</v>
      </c>
      <c r="M1007" s="368" t="s">
        <v>34</v>
      </c>
      <c r="N1007" s="367">
        <v>535486</v>
      </c>
      <c r="O1007" s="367" t="s">
        <v>1321</v>
      </c>
      <c r="P1007" s="371"/>
      <c r="S1007" s="367"/>
      <c r="U1007" s="369"/>
      <c r="W1007" s="369"/>
      <c r="Y1007" s="369"/>
      <c r="AA1007" s="369"/>
      <c r="AD1007" s="555">
        <v>0</v>
      </c>
      <c r="AE1007" s="370"/>
      <c r="AF1007" s="370"/>
      <c r="AG1007" s="374" t="s">
        <v>1444</v>
      </c>
      <c r="AH1007" s="374"/>
      <c r="AI1007" s="374">
        <v>0</v>
      </c>
      <c r="AJ1007" s="374">
        <v>0</v>
      </c>
      <c r="AK1007" s="374">
        <v>0</v>
      </c>
      <c r="AN1007" s="369"/>
      <c r="AO1007" s="367" t="s">
        <v>1324</v>
      </c>
      <c r="AP1007" s="370"/>
      <c r="AR1007" s="369">
        <v>1.4E-3</v>
      </c>
      <c r="AS1007" s="369">
        <v>1.4E-3</v>
      </c>
      <c r="AT1007" s="369" t="s">
        <v>1421</v>
      </c>
      <c r="AW1007"/>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c r="BX1007"/>
      <c r="BZ1007"/>
    </row>
    <row r="1008" spans="2:78" ht="18.75">
      <c r="B1008" s="363" t="s">
        <v>245</v>
      </c>
      <c r="C1008" s="364">
        <v>35956906000169</v>
      </c>
      <c r="D1008" s="365" t="s">
        <v>14</v>
      </c>
      <c r="E1008" s="365" t="s">
        <v>607</v>
      </c>
      <c r="F1008" s="365" t="s">
        <v>1421</v>
      </c>
      <c r="G1008" s="366" t="s">
        <v>1421</v>
      </c>
      <c r="H1008" s="366" t="s">
        <v>34</v>
      </c>
      <c r="I1008" s="366" t="s">
        <v>34</v>
      </c>
      <c r="J1008" s="366" t="s">
        <v>608</v>
      </c>
      <c r="K1008" s="367" t="s">
        <v>48</v>
      </c>
      <c r="L1008" s="368" t="s">
        <v>1421</v>
      </c>
      <c r="M1008" s="368" t="s">
        <v>1418</v>
      </c>
      <c r="N1008" s="367">
        <v>535818</v>
      </c>
      <c r="O1008" s="367" t="s">
        <v>1321</v>
      </c>
      <c r="P1008" s="371">
        <v>43959</v>
      </c>
      <c r="Q1008" s="372">
        <v>13.60711519</v>
      </c>
      <c r="R1008" s="372">
        <v>25.217025363745016</v>
      </c>
      <c r="S1008" s="367">
        <v>2</v>
      </c>
      <c r="T1008" s="369">
        <v>-2.3020721917128117E-2</v>
      </c>
      <c r="U1008" s="369">
        <v>-0.24232884889178005</v>
      </c>
      <c r="V1008" s="369">
        <v>-0.13372880015178434</v>
      </c>
      <c r="W1008" s="369">
        <v>-1.1912229005791013</v>
      </c>
      <c r="X1008" s="369">
        <v>-7.0903899207185539E-2</v>
      </c>
      <c r="Y1008" s="369">
        <v>-0.48075696073767094</v>
      </c>
      <c r="AA1008" s="369"/>
      <c r="AB1008" s="369">
        <v>0.23655753402563412</v>
      </c>
      <c r="AC1008" s="373">
        <v>-1.0398763185017832</v>
      </c>
      <c r="AD1008" s="555">
        <v>35400868000163</v>
      </c>
      <c r="AE1008" s="370" t="s">
        <v>1828</v>
      </c>
      <c r="AF1008" s="370" t="s">
        <v>1795</v>
      </c>
      <c r="AG1008" s="374" t="s">
        <v>1445</v>
      </c>
      <c r="AH1008" s="374" t="s">
        <v>1796</v>
      </c>
      <c r="AI1008" s="374">
        <v>100000</v>
      </c>
      <c r="AJ1008" s="374">
        <v>50000</v>
      </c>
      <c r="AK1008" s="374">
        <v>100000</v>
      </c>
      <c r="AL1008" s="691">
        <v>1.85</v>
      </c>
      <c r="AM1008" s="691">
        <v>20</v>
      </c>
      <c r="AN1008" s="369" t="s">
        <v>1798</v>
      </c>
      <c r="AO1008" s="367" t="s">
        <v>1324</v>
      </c>
      <c r="AP1008" s="370" t="s">
        <v>1799</v>
      </c>
      <c r="AQ1008" s="376" t="s">
        <v>682</v>
      </c>
      <c r="AR1008" s="369">
        <v>2.46666666666667E-3</v>
      </c>
      <c r="AS1008" s="369">
        <v>2.46666666666667E-3</v>
      </c>
      <c r="AT1008" s="369" t="s">
        <v>1421</v>
      </c>
      <c r="AW1008"/>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c r="BX1008"/>
      <c r="BZ1008"/>
    </row>
    <row r="1009" spans="2:78" ht="18.75">
      <c r="B1009" s="363" t="s">
        <v>1685</v>
      </c>
      <c r="C1009" s="364">
        <v>34887367000190</v>
      </c>
      <c r="D1009" s="365" t="s">
        <v>13</v>
      </c>
      <c r="E1009" s="365" t="s">
        <v>615</v>
      </c>
      <c r="F1009" s="365" t="s">
        <v>619</v>
      </c>
      <c r="G1009" s="366" t="s">
        <v>34</v>
      </c>
      <c r="H1009" s="366" t="s">
        <v>1337</v>
      </c>
      <c r="I1009" s="366" t="s">
        <v>34</v>
      </c>
      <c r="J1009" s="366" t="s">
        <v>608</v>
      </c>
      <c r="K1009" s="367" t="s">
        <v>48</v>
      </c>
      <c r="L1009" s="368" t="s">
        <v>1421</v>
      </c>
      <c r="M1009" s="368" t="s">
        <v>1421</v>
      </c>
      <c r="N1009" s="367">
        <v>536261</v>
      </c>
      <c r="O1009" s="367" t="s">
        <v>1321</v>
      </c>
      <c r="P1009" s="371">
        <v>43965</v>
      </c>
      <c r="Q1009" s="372">
        <v>126.75263009</v>
      </c>
      <c r="R1009" s="372">
        <v>194.56097632928567</v>
      </c>
      <c r="S1009" s="367">
        <v>2</v>
      </c>
      <c r="T1009" s="369">
        <v>0.10916674124424386</v>
      </c>
      <c r="U1009" s="369">
        <v>1.1491494853296349</v>
      </c>
      <c r="V1009" s="369">
        <v>0.110001897090231</v>
      </c>
      <c r="W1009" s="369">
        <v>0.97986954771373058</v>
      </c>
      <c r="X1009" s="369">
        <v>0.1513272033174704</v>
      </c>
      <c r="Y1009" s="369">
        <v>1.0260593163043688</v>
      </c>
      <c r="AA1009" s="369"/>
      <c r="AB1009" s="369">
        <v>3.7061188291252468E-2</v>
      </c>
      <c r="AC1009" s="373">
        <v>-6.0977007446757214E-2</v>
      </c>
      <c r="AD1009" s="555">
        <v>35927377000175</v>
      </c>
      <c r="AE1009" s="370" t="s">
        <v>1889</v>
      </c>
      <c r="AF1009" s="370" t="s">
        <v>1890</v>
      </c>
      <c r="AG1009" s="374" t="s">
        <v>1448</v>
      </c>
      <c r="AH1009" s="374" t="s">
        <v>1802</v>
      </c>
      <c r="AI1009" s="374">
        <v>10000</v>
      </c>
      <c r="AJ1009" s="374">
        <v>0</v>
      </c>
      <c r="AK1009" s="374">
        <v>1000</v>
      </c>
      <c r="AL1009" s="691">
        <v>2.5</v>
      </c>
      <c r="AM1009" s="691">
        <v>0</v>
      </c>
      <c r="AN1009" s="369" t="s">
        <v>1803</v>
      </c>
      <c r="AO1009" s="367" t="s">
        <v>1324</v>
      </c>
      <c r="AP1009" s="370" t="s">
        <v>1818</v>
      </c>
      <c r="AQ1009" s="376" t="s">
        <v>1798</v>
      </c>
      <c r="AR1009" s="369">
        <v>0</v>
      </c>
      <c r="AS1009" s="369">
        <v>0</v>
      </c>
      <c r="AT1009" s="369" t="s">
        <v>1421</v>
      </c>
      <c r="AW1009"/>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c r="BX1009"/>
      <c r="BZ1009"/>
    </row>
    <row r="1010" spans="2:78" ht="18.75">
      <c r="B1010" s="363" t="s">
        <v>1645</v>
      </c>
      <c r="C1010" s="364">
        <v>35591322000137</v>
      </c>
      <c r="D1010" s="365" t="s">
        <v>13</v>
      </c>
      <c r="E1010" s="365" t="s">
        <v>615</v>
      </c>
      <c r="F1010" s="365" t="s">
        <v>619</v>
      </c>
      <c r="G1010" s="366" t="s">
        <v>34</v>
      </c>
      <c r="H1010" s="366" t="s">
        <v>1337</v>
      </c>
      <c r="I1010" s="366" t="s">
        <v>34</v>
      </c>
      <c r="J1010" s="366" t="s">
        <v>611</v>
      </c>
      <c r="K1010" s="367" t="s">
        <v>48</v>
      </c>
      <c r="L1010" s="368" t="s">
        <v>1421</v>
      </c>
      <c r="M1010" s="368" t="s">
        <v>1421</v>
      </c>
      <c r="N1010" s="367">
        <v>536318</v>
      </c>
      <c r="O1010" s="367" t="s">
        <v>1321</v>
      </c>
      <c r="P1010" s="371">
        <v>43953</v>
      </c>
      <c r="Q1010" s="372">
        <v>124.96200456</v>
      </c>
      <c r="R1010" s="372">
        <v>156.41571458503952</v>
      </c>
      <c r="S1010" s="367">
        <v>1</v>
      </c>
      <c r="T1010" s="369">
        <v>0.1318771713356961</v>
      </c>
      <c r="U1010" s="369">
        <v>1.3882120308792674</v>
      </c>
      <c r="V1010" s="369">
        <v>0.14438622009614899</v>
      </c>
      <c r="W1010" s="369">
        <v>1.2861565475153347</v>
      </c>
      <c r="X1010" s="369">
        <v>0.2442995758971398</v>
      </c>
      <c r="Y1010" s="369">
        <v>1.656449404490697</v>
      </c>
      <c r="AA1010" s="369"/>
      <c r="AB1010" s="369">
        <v>3.9472857128526738E-2</v>
      </c>
      <c r="AC1010" s="373">
        <v>0.81383626594084357</v>
      </c>
      <c r="AD1010" s="555">
        <v>35162628000178</v>
      </c>
      <c r="AE1010" s="370" t="s">
        <v>1889</v>
      </c>
      <c r="AF1010" s="370" t="s">
        <v>1890</v>
      </c>
      <c r="AG1010" s="374" t="s">
        <v>1448</v>
      </c>
      <c r="AH1010" s="374" t="s">
        <v>1802</v>
      </c>
      <c r="AI1010" s="374">
        <v>1000</v>
      </c>
      <c r="AJ1010" s="374">
        <v>100</v>
      </c>
      <c r="AK1010" s="374">
        <v>1000</v>
      </c>
      <c r="AL1010" s="691">
        <v>2.2000000000000002</v>
      </c>
      <c r="AM1010" s="691">
        <v>0</v>
      </c>
      <c r="AN1010" s="369" t="s">
        <v>1803</v>
      </c>
      <c r="AO1010" s="367" t="s">
        <v>1324</v>
      </c>
      <c r="AP1010" s="370" t="s">
        <v>1818</v>
      </c>
      <c r="AQ1010" s="376" t="s">
        <v>1798</v>
      </c>
      <c r="AR1010" s="369">
        <v>0</v>
      </c>
      <c r="AS1010" s="369">
        <v>0</v>
      </c>
      <c r="AT1010" s="369" t="s">
        <v>1421</v>
      </c>
      <c r="AW1010"/>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c r="BX1010"/>
      <c r="BZ1010"/>
    </row>
    <row r="1011" spans="2:78" ht="18.75">
      <c r="B1011" s="363" t="s">
        <v>1633</v>
      </c>
      <c r="C1011" s="364">
        <v>34979876000143</v>
      </c>
      <c r="D1011" s="365" t="s">
        <v>13</v>
      </c>
      <c r="E1011" s="365" t="s">
        <v>616</v>
      </c>
      <c r="F1011" s="365" t="s">
        <v>617</v>
      </c>
      <c r="G1011" s="366" t="s">
        <v>34</v>
      </c>
      <c r="H1011" s="366" t="s">
        <v>1337</v>
      </c>
      <c r="I1011" s="366" t="s">
        <v>34</v>
      </c>
      <c r="J1011" s="366" t="s">
        <v>608</v>
      </c>
      <c r="K1011" s="367" t="s">
        <v>48</v>
      </c>
      <c r="L1011" s="368" t="s">
        <v>1421</v>
      </c>
      <c r="M1011" s="368" t="s">
        <v>1421</v>
      </c>
      <c r="N1011" s="367">
        <v>536474</v>
      </c>
      <c r="O1011" s="367" t="s">
        <v>1321</v>
      </c>
      <c r="P1011" s="371">
        <v>43968</v>
      </c>
      <c r="Q1011" s="372">
        <v>95.49687668</v>
      </c>
      <c r="R1011" s="372">
        <v>114.9489414694048</v>
      </c>
      <c r="S1011" s="367">
        <v>2</v>
      </c>
      <c r="T1011" s="369">
        <v>5.3525264077858736E-2</v>
      </c>
      <c r="U1011" s="369">
        <v>0.5634365280684549</v>
      </c>
      <c r="V1011" s="369">
        <v>8.5118758676268502E-2</v>
      </c>
      <c r="W1011" s="369">
        <v>0.75821673782275534</v>
      </c>
      <c r="X1011" s="369">
        <v>0.19100219777245742</v>
      </c>
      <c r="Y1011" s="369">
        <v>1.2950717396652902</v>
      </c>
      <c r="AA1011" s="369"/>
      <c r="AB1011" s="369">
        <v>3.9728005345538442E-2</v>
      </c>
      <c r="AC1011" s="373">
        <v>-0.68322128262681847</v>
      </c>
      <c r="AD1011" s="555">
        <v>0</v>
      </c>
      <c r="AE1011" s="370" t="s">
        <v>1861</v>
      </c>
      <c r="AF1011" s="370" t="s">
        <v>1816</v>
      </c>
      <c r="AG1011" s="374" t="s">
        <v>1444</v>
      </c>
      <c r="AH1011" s="374" t="s">
        <v>1877</v>
      </c>
      <c r="AI1011" s="374">
        <v>0</v>
      </c>
      <c r="AJ1011" s="374">
        <v>0</v>
      </c>
      <c r="AK1011" s="374">
        <v>0</v>
      </c>
      <c r="AL1011" s="691">
        <v>1</v>
      </c>
      <c r="AM1011" s="691">
        <v>20</v>
      </c>
      <c r="AN1011" s="369" t="s">
        <v>1798</v>
      </c>
      <c r="AO1011" s="367" t="s">
        <v>1321</v>
      </c>
      <c r="AP1011" s="370" t="s">
        <v>1818</v>
      </c>
      <c r="AQ1011" s="376" t="s">
        <v>1798</v>
      </c>
      <c r="AR1011" s="369">
        <v>0</v>
      </c>
      <c r="AS1011" s="369">
        <v>0</v>
      </c>
      <c r="AT1011" s="369" t="s">
        <v>1421</v>
      </c>
      <c r="AW1011"/>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c r="BX1011"/>
      <c r="BZ1011"/>
    </row>
    <row r="1012" spans="2:78" ht="18.75">
      <c r="B1012" s="363" t="s">
        <v>1622</v>
      </c>
      <c r="C1012" s="364">
        <v>36440431000116</v>
      </c>
      <c r="D1012" s="365" t="s">
        <v>11</v>
      </c>
      <c r="E1012" s="365" t="s">
        <v>620</v>
      </c>
      <c r="F1012" s="365" t="s">
        <v>685</v>
      </c>
      <c r="G1012" s="366" t="s">
        <v>738</v>
      </c>
      <c r="H1012" s="366" t="s">
        <v>34</v>
      </c>
      <c r="I1012" s="366" t="s">
        <v>1319</v>
      </c>
      <c r="J1012" s="366" t="s">
        <v>608</v>
      </c>
      <c r="K1012" s="367" t="s">
        <v>48</v>
      </c>
      <c r="L1012" s="368" t="s">
        <v>1421</v>
      </c>
      <c r="M1012" s="368" t="s">
        <v>1421</v>
      </c>
      <c r="N1012" s="367">
        <v>536547</v>
      </c>
      <c r="O1012" s="367" t="s">
        <v>1321</v>
      </c>
      <c r="P1012" s="371">
        <v>43960</v>
      </c>
      <c r="Q1012" s="372">
        <v>66.271615440000005</v>
      </c>
      <c r="R1012" s="372">
        <v>68.16066668669356</v>
      </c>
      <c r="S1012" s="367">
        <v>1</v>
      </c>
      <c r="T1012" s="369">
        <v>0.12963666743807378</v>
      </c>
      <c r="U1012" s="369">
        <v>1.3646272478997032</v>
      </c>
      <c r="V1012" s="369">
        <v>0.15772096848829964</v>
      </c>
      <c r="W1012" s="369">
        <v>1.404939170556601</v>
      </c>
      <c r="X1012" s="369">
        <v>0.24296385415510646</v>
      </c>
      <c r="Y1012" s="369">
        <v>1.6473926737287576</v>
      </c>
      <c r="AA1012" s="369"/>
      <c r="AB1012" s="369">
        <v>1.6447486901790754E-2</v>
      </c>
      <c r="AC1012" s="373">
        <v>2.7638989053517835</v>
      </c>
      <c r="AD1012" s="555">
        <v>0</v>
      </c>
      <c r="AE1012" s="370" t="s">
        <v>2067</v>
      </c>
      <c r="AF1012" s="370" t="s">
        <v>1816</v>
      </c>
      <c r="AG1012" s="374" t="s">
        <v>1444</v>
      </c>
      <c r="AH1012" s="374" t="s">
        <v>1796</v>
      </c>
      <c r="AI1012" s="374">
        <v>100000</v>
      </c>
      <c r="AJ1012" s="374">
        <v>50000</v>
      </c>
      <c r="AK1012" s="374">
        <v>50000</v>
      </c>
      <c r="AL1012" s="691">
        <v>2</v>
      </c>
      <c r="AM1012" s="691">
        <v>20</v>
      </c>
      <c r="AN1012" s="369" t="s">
        <v>1817</v>
      </c>
      <c r="AO1012" s="367" t="s">
        <v>1324</v>
      </c>
      <c r="AP1012" s="370" t="s">
        <v>1818</v>
      </c>
      <c r="AQ1012" s="376" t="s">
        <v>1798</v>
      </c>
      <c r="AR1012" s="369">
        <v>4.0000000000000001E-3</v>
      </c>
      <c r="AS1012" s="369">
        <v>4.0000000000000001E-3</v>
      </c>
      <c r="AT1012" s="369" t="s">
        <v>1421</v>
      </c>
      <c r="AW101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c r="BX1012"/>
      <c r="BZ1012"/>
    </row>
    <row r="1013" spans="2:78" ht="18.75">
      <c r="B1013" s="363" t="s">
        <v>1044</v>
      </c>
      <c r="C1013" s="364">
        <v>35578945000170</v>
      </c>
      <c r="D1013" s="365" t="s">
        <v>14</v>
      </c>
      <c r="E1013" s="365" t="s">
        <v>607</v>
      </c>
      <c r="F1013" s="365" t="s">
        <v>1421</v>
      </c>
      <c r="G1013" s="366" t="s">
        <v>1421</v>
      </c>
      <c r="H1013" s="366" t="s">
        <v>34</v>
      </c>
      <c r="I1013" s="366" t="s">
        <v>34</v>
      </c>
      <c r="J1013" s="366" t="s">
        <v>611</v>
      </c>
      <c r="K1013" s="367" t="s">
        <v>1798</v>
      </c>
      <c r="L1013" s="368" t="s">
        <v>1421</v>
      </c>
      <c r="M1013" s="368" t="s">
        <v>34</v>
      </c>
      <c r="N1013" s="367">
        <v>536636</v>
      </c>
      <c r="O1013" s="367" t="s">
        <v>1321</v>
      </c>
      <c r="P1013" s="371">
        <v>43966</v>
      </c>
      <c r="Q1013" s="372">
        <v>39.895764389999997</v>
      </c>
      <c r="R1013" s="372">
        <v>120.17384724757936</v>
      </c>
      <c r="S1013" s="367">
        <v>4</v>
      </c>
      <c r="T1013" s="369">
        <v>-0.42451585700351158</v>
      </c>
      <c r="U1013" s="369">
        <v>-4.4686886594737167</v>
      </c>
      <c r="V1013" s="369">
        <v>-0.40092165218931597</v>
      </c>
      <c r="W1013" s="369">
        <v>-3.5713103900121261</v>
      </c>
      <c r="X1013" s="369">
        <v>-0.31720204382384187</v>
      </c>
      <c r="Y1013" s="369">
        <v>-2.1507574651560679</v>
      </c>
      <c r="AA1013" s="369"/>
      <c r="AB1013" s="369">
        <v>0.28215085305325371</v>
      </c>
      <c r="AC1013" s="373">
        <v>-1.8188264330255599</v>
      </c>
      <c r="AD1013" s="555">
        <v>0</v>
      </c>
      <c r="AE1013" s="370" t="s">
        <v>1808</v>
      </c>
      <c r="AF1013" s="370" t="s">
        <v>1809</v>
      </c>
      <c r="AG1013" s="374" t="s">
        <v>728</v>
      </c>
      <c r="AH1013" s="374" t="s">
        <v>1796</v>
      </c>
      <c r="AI1013" s="374">
        <v>5000</v>
      </c>
      <c r="AJ1013" s="374">
        <v>0</v>
      </c>
      <c r="AK1013" s="374">
        <v>0</v>
      </c>
      <c r="AL1013" s="691">
        <v>1</v>
      </c>
      <c r="AM1013" s="691">
        <v>0</v>
      </c>
      <c r="AN1013" s="369" t="s">
        <v>1798</v>
      </c>
      <c r="AO1013" s="367" t="s">
        <v>1324</v>
      </c>
      <c r="AP1013" s="370" t="s">
        <v>1799</v>
      </c>
      <c r="AQ1013" s="376" t="s">
        <v>687</v>
      </c>
      <c r="AR1013" s="369">
        <v>5.3333333333333297E-3</v>
      </c>
      <c r="AS1013" s="369">
        <v>5.3333333333333297E-3</v>
      </c>
      <c r="AT1013" s="369" t="s">
        <v>1421</v>
      </c>
      <c r="AW1013"/>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c r="BX1013"/>
      <c r="BZ1013"/>
    </row>
    <row r="1014" spans="2:78" ht="18.75">
      <c r="B1014" s="363" t="s">
        <v>408</v>
      </c>
      <c r="C1014" s="364">
        <v>36492413000188</v>
      </c>
      <c r="D1014" s="365" t="s">
        <v>14</v>
      </c>
      <c r="E1014" s="365" t="s">
        <v>607</v>
      </c>
      <c r="F1014" s="365" t="s">
        <v>1421</v>
      </c>
      <c r="G1014" s="366" t="s">
        <v>1421</v>
      </c>
      <c r="H1014" s="366" t="s">
        <v>34</v>
      </c>
      <c r="I1014" s="366" t="s">
        <v>34</v>
      </c>
      <c r="J1014" s="366" t="s">
        <v>608</v>
      </c>
      <c r="K1014" s="367" t="s">
        <v>48</v>
      </c>
      <c r="L1014" s="368" t="s">
        <v>1421</v>
      </c>
      <c r="M1014" s="368" t="s">
        <v>1418</v>
      </c>
      <c r="N1014" s="367">
        <v>536830</v>
      </c>
      <c r="O1014" s="367" t="s">
        <v>1321</v>
      </c>
      <c r="P1014" s="371">
        <v>43939</v>
      </c>
      <c r="Q1014" s="372">
        <v>152.03746624999999</v>
      </c>
      <c r="R1014" s="372">
        <v>150.45376935476196</v>
      </c>
      <c r="S1014" s="367">
        <v>2</v>
      </c>
      <c r="T1014" s="369">
        <v>-5.5154802933257585E-2</v>
      </c>
      <c r="U1014" s="369">
        <v>-0.58058995516230405</v>
      </c>
      <c r="V1014" s="369">
        <v>-0.15811191890456522</v>
      </c>
      <c r="W1014" s="369">
        <v>-1.4084216596563155</v>
      </c>
      <c r="X1014" s="369">
        <v>-0.11648796690696117</v>
      </c>
      <c r="Y1014" s="369">
        <v>-0.78983527787461438</v>
      </c>
      <c r="AA1014" s="369"/>
      <c r="AB1014" s="369">
        <v>0.20788086755347399</v>
      </c>
      <c r="AC1014" s="373">
        <v>-1.3006184721625156</v>
      </c>
      <c r="AD1014" s="555">
        <v>36247991000159</v>
      </c>
      <c r="AE1014" s="370" t="s">
        <v>2094</v>
      </c>
      <c r="AF1014" s="370" t="s">
        <v>1816</v>
      </c>
      <c r="AG1014" s="374" t="s">
        <v>1444</v>
      </c>
      <c r="AH1014" s="374" t="s">
        <v>1802</v>
      </c>
      <c r="AI1014" s="374">
        <v>1000</v>
      </c>
      <c r="AJ1014" s="374">
        <v>500</v>
      </c>
      <c r="AK1014" s="374">
        <v>0</v>
      </c>
      <c r="AL1014" s="691">
        <v>1.5</v>
      </c>
      <c r="AM1014" s="691">
        <v>20</v>
      </c>
      <c r="AN1014" s="369" t="s">
        <v>1798</v>
      </c>
      <c r="AO1014" s="367" t="s">
        <v>1324</v>
      </c>
      <c r="AP1014" s="370" t="s">
        <v>1799</v>
      </c>
      <c r="AQ1014" s="376" t="s">
        <v>659</v>
      </c>
      <c r="AR1014" s="369">
        <v>3.0000000000000001E-3</v>
      </c>
      <c r="AS1014" s="369">
        <v>3.0000000000000001E-3</v>
      </c>
      <c r="AT1014" s="369" t="s">
        <v>1421</v>
      </c>
      <c r="AW1014"/>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c r="BX1014"/>
      <c r="BZ1014"/>
    </row>
    <row r="1015" spans="2:78" ht="18.75">
      <c r="B1015" s="363" t="s">
        <v>821</v>
      </c>
      <c r="C1015" s="364">
        <v>36521791000142</v>
      </c>
      <c r="D1015" s="365" t="s">
        <v>14</v>
      </c>
      <c r="E1015" s="365" t="s">
        <v>614</v>
      </c>
      <c r="F1015" s="365" t="s">
        <v>1421</v>
      </c>
      <c r="G1015" s="366" t="s">
        <v>1421</v>
      </c>
      <c r="H1015" s="366" t="s">
        <v>865</v>
      </c>
      <c r="I1015" s="366" t="s">
        <v>34</v>
      </c>
      <c r="J1015" s="366" t="s">
        <v>608</v>
      </c>
      <c r="K1015" s="367" t="s">
        <v>48</v>
      </c>
      <c r="L1015" s="368" t="s">
        <v>1421</v>
      </c>
      <c r="M1015" s="368" t="s">
        <v>34</v>
      </c>
      <c r="N1015" s="367">
        <v>537373</v>
      </c>
      <c r="O1015" s="367" t="s">
        <v>1321</v>
      </c>
      <c r="P1015" s="371">
        <v>43953</v>
      </c>
      <c r="Q1015" s="372">
        <v>13.3117216</v>
      </c>
      <c r="R1015" s="372">
        <v>12.207035517848608</v>
      </c>
      <c r="S1015" s="367">
        <v>2</v>
      </c>
      <c r="T1015" s="369">
        <v>0.11762998188679386</v>
      </c>
      <c r="U1015" s="369">
        <v>1.2382382363334574</v>
      </c>
      <c r="V1015" s="369">
        <v>3.0508451453169494E-2</v>
      </c>
      <c r="W1015" s="369">
        <v>0.27176169973088887</v>
      </c>
      <c r="X1015" s="369">
        <v>0.15131375456393337</v>
      </c>
      <c r="Y1015" s="369">
        <v>1.0259681283450537</v>
      </c>
      <c r="AA1015" s="369"/>
      <c r="AB1015" s="369">
        <v>0.16683508760757221</v>
      </c>
      <c r="AC1015" s="373">
        <v>-0.49002477334853101</v>
      </c>
      <c r="AD1015" s="555">
        <v>20216279000152</v>
      </c>
      <c r="AE1015" s="370" t="s">
        <v>1805</v>
      </c>
      <c r="AF1015" s="370" t="s">
        <v>1841</v>
      </c>
      <c r="AG1015" s="374" t="s">
        <v>719</v>
      </c>
      <c r="AH1015" s="374" t="s">
        <v>1796</v>
      </c>
      <c r="AI1015" s="374">
        <v>100</v>
      </c>
      <c r="AJ1015" s="374">
        <v>100</v>
      </c>
      <c r="AK1015" s="374">
        <v>100</v>
      </c>
      <c r="AL1015" s="691">
        <v>1.5</v>
      </c>
      <c r="AM1015" s="691">
        <v>20</v>
      </c>
      <c r="AN1015" s="369" t="s">
        <v>1797</v>
      </c>
      <c r="AO1015" s="367" t="s">
        <v>1324</v>
      </c>
      <c r="AP1015" s="370" t="s">
        <v>1818</v>
      </c>
      <c r="AQ1015" s="376" t="s">
        <v>668</v>
      </c>
      <c r="AR1015" s="369">
        <v>4.0000000000000001E-3</v>
      </c>
      <c r="AS1015" s="369">
        <v>4.0000000000000001E-3</v>
      </c>
      <c r="AT1015" s="369" t="s">
        <v>1421</v>
      </c>
      <c r="AW1015"/>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c r="BX1015"/>
      <c r="BZ1015"/>
    </row>
    <row r="1016" spans="2:78" ht="18.75">
      <c r="B1016" s="363" t="s">
        <v>88</v>
      </c>
      <c r="C1016" s="364">
        <v>36327745000107</v>
      </c>
      <c r="D1016" s="365" t="s">
        <v>13</v>
      </c>
      <c r="E1016" s="365" t="s">
        <v>615</v>
      </c>
      <c r="F1016" s="365" t="s">
        <v>619</v>
      </c>
      <c r="G1016" s="366" t="s">
        <v>34</v>
      </c>
      <c r="H1016" s="366" t="s">
        <v>1338</v>
      </c>
      <c r="I1016" s="366" t="s">
        <v>34</v>
      </c>
      <c r="J1016" s="366" t="s">
        <v>1421</v>
      </c>
      <c r="K1016" s="367" t="s">
        <v>48</v>
      </c>
      <c r="L1016" s="368" t="s">
        <v>1421</v>
      </c>
      <c r="M1016" s="368" t="s">
        <v>34</v>
      </c>
      <c r="N1016" s="367">
        <v>537454</v>
      </c>
      <c r="O1016" s="367" t="s">
        <v>1321</v>
      </c>
      <c r="P1016" s="371">
        <v>43967</v>
      </c>
      <c r="Q1016" s="372">
        <v>36.061986660000002</v>
      </c>
      <c r="R1016" s="372">
        <v>31.013859101314743</v>
      </c>
      <c r="S1016" s="367">
        <v>1</v>
      </c>
      <c r="T1016" s="369">
        <v>0.22450765564305142</v>
      </c>
      <c r="U1016" s="369">
        <v>2.3632917314766768</v>
      </c>
      <c r="V1016" s="369">
        <v>0.21549760057395928</v>
      </c>
      <c r="W1016" s="369">
        <v>1.9195990432291572</v>
      </c>
      <c r="X1016" s="369">
        <v>0.3169392775857669</v>
      </c>
      <c r="Y1016" s="369">
        <v>2.1489758043530105</v>
      </c>
      <c r="AA1016" s="369"/>
      <c r="AB1016" s="369">
        <v>7.3065144900024012E-2</v>
      </c>
      <c r="AC1016" s="373">
        <v>1.4129284663784054</v>
      </c>
      <c r="AD1016" s="555">
        <v>36352273000142</v>
      </c>
      <c r="AE1016" s="370" t="s">
        <v>1971</v>
      </c>
      <c r="AF1016" s="370" t="s">
        <v>1816</v>
      </c>
      <c r="AG1016" s="374" t="s">
        <v>1444</v>
      </c>
      <c r="AH1016" s="374" t="s">
        <v>1802</v>
      </c>
      <c r="AI1016" s="374">
        <v>1000</v>
      </c>
      <c r="AJ1016" s="374">
        <v>1000</v>
      </c>
      <c r="AK1016" s="374">
        <v>1000</v>
      </c>
      <c r="AL1016" s="691">
        <v>0</v>
      </c>
      <c r="AM1016" s="691">
        <v>20</v>
      </c>
      <c r="AN1016" s="369" t="s">
        <v>1798</v>
      </c>
      <c r="AO1016" s="367" t="s">
        <v>1324</v>
      </c>
      <c r="AP1016" s="370" t="s">
        <v>1818</v>
      </c>
      <c r="AQ1016" s="376" t="s">
        <v>668</v>
      </c>
      <c r="AR1016" s="369">
        <v>5.3333333333333297E-3</v>
      </c>
      <c r="AS1016" s="369">
        <v>5.3333333333333297E-3</v>
      </c>
      <c r="AT1016" s="369" t="s">
        <v>1421</v>
      </c>
      <c r="AW1016"/>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c r="BX1016"/>
      <c r="BZ1016"/>
    </row>
    <row r="1017" spans="2:78" ht="18.75">
      <c r="B1017" s="363" t="s">
        <v>1263</v>
      </c>
      <c r="C1017" s="364"/>
      <c r="D1017" s="365" t="s">
        <v>13</v>
      </c>
      <c r="E1017" s="365" t="s">
        <v>615</v>
      </c>
      <c r="F1017" s="365" t="s">
        <v>619</v>
      </c>
      <c r="G1017" s="366" t="s">
        <v>34</v>
      </c>
      <c r="H1017" s="366" t="s">
        <v>865</v>
      </c>
      <c r="I1017" s="366" t="s">
        <v>34</v>
      </c>
      <c r="J1017" s="366" t="s">
        <v>1421</v>
      </c>
      <c r="L1017" s="368" t="s">
        <v>1421</v>
      </c>
      <c r="M1017" s="368" t="s">
        <v>1418</v>
      </c>
      <c r="N1017" s="367">
        <v>537527</v>
      </c>
      <c r="O1017" s="367" t="s">
        <v>1321</v>
      </c>
      <c r="P1017" s="371"/>
      <c r="S1017" s="367"/>
      <c r="U1017" s="369"/>
      <c r="W1017" s="369"/>
      <c r="Y1017" s="369"/>
      <c r="AA1017" s="369"/>
      <c r="AD1017" s="555">
        <v>0</v>
      </c>
      <c r="AE1017" s="370"/>
      <c r="AF1017" s="370"/>
      <c r="AG1017" s="374" t="s">
        <v>736</v>
      </c>
      <c r="AH1017" s="374"/>
      <c r="AI1017" s="374">
        <v>1000</v>
      </c>
      <c r="AJ1017" s="374">
        <v>100</v>
      </c>
      <c r="AK1017" s="374">
        <v>100</v>
      </c>
      <c r="AN1017" s="369"/>
      <c r="AO1017" s="367" t="s">
        <v>1324</v>
      </c>
      <c r="AP1017" s="370"/>
      <c r="AR1017" s="369">
        <v>0</v>
      </c>
      <c r="AS1017" s="369">
        <v>0</v>
      </c>
      <c r="AT1017" s="369" t="s">
        <v>1421</v>
      </c>
      <c r="AW1017"/>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c r="BX1017"/>
      <c r="BZ1017"/>
    </row>
    <row r="1018" spans="2:78" ht="18.75">
      <c r="B1018" s="363" t="s">
        <v>267</v>
      </c>
      <c r="C1018" s="364">
        <v>37008385000143</v>
      </c>
      <c r="D1018" s="365" t="s">
        <v>13</v>
      </c>
      <c r="E1018" s="365" t="s">
        <v>616</v>
      </c>
      <c r="F1018" s="365" t="s">
        <v>619</v>
      </c>
      <c r="G1018" s="366" t="s">
        <v>34</v>
      </c>
      <c r="H1018" s="366" t="s">
        <v>1338</v>
      </c>
      <c r="I1018" s="366" t="s">
        <v>34</v>
      </c>
      <c r="J1018" s="366" t="s">
        <v>611</v>
      </c>
      <c r="K1018" s="367" t="s">
        <v>48</v>
      </c>
      <c r="L1018" s="368" t="s">
        <v>1421</v>
      </c>
      <c r="M1018" s="368" t="s">
        <v>34</v>
      </c>
      <c r="N1018" s="367">
        <v>537764</v>
      </c>
      <c r="O1018" s="367" t="s">
        <v>1321</v>
      </c>
      <c r="P1018" s="371">
        <v>43965</v>
      </c>
      <c r="Q1018" s="372">
        <v>26.976130680000001</v>
      </c>
      <c r="R1018" s="372">
        <v>32.515670457410373</v>
      </c>
      <c r="S1018" s="367">
        <v>3</v>
      </c>
      <c r="T1018" s="369">
        <v>-5.5691227627436057E-2</v>
      </c>
      <c r="U1018" s="369">
        <v>-0.58623665812519754</v>
      </c>
      <c r="V1018" s="369">
        <v>-0.10010115598207503</v>
      </c>
      <c r="W1018" s="369">
        <v>-0.89167620770504175</v>
      </c>
      <c r="X1018" s="369">
        <v>0.22384450698133462</v>
      </c>
      <c r="Y1018" s="369">
        <v>1.5177558083189717</v>
      </c>
      <c r="AA1018" s="369"/>
      <c r="AB1018" s="369">
        <v>0.22659465096868392</v>
      </c>
      <c r="AC1018" s="373">
        <v>-0.93719305605354564</v>
      </c>
      <c r="AD1018" s="555">
        <v>0</v>
      </c>
      <c r="AE1018" s="370" t="s">
        <v>2095</v>
      </c>
      <c r="AF1018" s="370" t="s">
        <v>1816</v>
      </c>
      <c r="AG1018" s="374" t="s">
        <v>1444</v>
      </c>
      <c r="AH1018" s="374" t="s">
        <v>1802</v>
      </c>
      <c r="AI1018" s="374">
        <v>10000</v>
      </c>
      <c r="AJ1018" s="374">
        <v>1000</v>
      </c>
      <c r="AK1018" s="374">
        <v>5000</v>
      </c>
      <c r="AL1018" s="691">
        <v>1.5</v>
      </c>
      <c r="AM1018" s="691">
        <v>20</v>
      </c>
      <c r="AN1018" s="369" t="s">
        <v>1803</v>
      </c>
      <c r="AO1018" s="367" t="s">
        <v>1324</v>
      </c>
      <c r="AP1018" s="370" t="s">
        <v>1818</v>
      </c>
      <c r="AQ1018" s="376" t="s">
        <v>668</v>
      </c>
      <c r="AR1018" s="369">
        <v>4.0000000000000001E-3</v>
      </c>
      <c r="AS1018" s="369">
        <v>4.0000000000000001E-3</v>
      </c>
      <c r="AT1018" s="369" t="s">
        <v>1421</v>
      </c>
      <c r="AW1018"/>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c r="BX1018"/>
      <c r="BZ1018"/>
    </row>
    <row r="1019" spans="2:78" ht="18.75">
      <c r="B1019" s="363" t="s">
        <v>872</v>
      </c>
      <c r="C1019" s="364">
        <v>37098846000116</v>
      </c>
      <c r="D1019" s="365" t="s">
        <v>11</v>
      </c>
      <c r="E1019" s="365" t="s">
        <v>661</v>
      </c>
      <c r="F1019" s="365" t="s">
        <v>1421</v>
      </c>
      <c r="G1019" s="366" t="s">
        <v>1421</v>
      </c>
      <c r="H1019" s="366" t="s">
        <v>34</v>
      </c>
      <c r="I1019" s="366" t="s">
        <v>34</v>
      </c>
      <c r="J1019" s="366" t="s">
        <v>700</v>
      </c>
      <c r="K1019" s="367" t="s">
        <v>48</v>
      </c>
      <c r="L1019" s="368" t="s">
        <v>1421</v>
      </c>
      <c r="M1019" s="368" t="s">
        <v>34</v>
      </c>
      <c r="N1019" s="367">
        <v>537942</v>
      </c>
      <c r="O1019" s="367" t="s">
        <v>1321</v>
      </c>
      <c r="P1019" s="371">
        <v>43979</v>
      </c>
      <c r="Q1019" s="372">
        <v>8.0210604199999995</v>
      </c>
      <c r="R1019" s="372">
        <v>10.984897985976097</v>
      </c>
      <c r="S1019" s="367">
        <v>3</v>
      </c>
      <c r="T1019" s="369">
        <v>-0.17852405046995667</v>
      </c>
      <c r="U1019" s="369">
        <v>-1.8792428754241088</v>
      </c>
      <c r="V1019" s="369">
        <v>-0.18352430747322424</v>
      </c>
      <c r="W1019" s="369">
        <v>-1.634788898329228</v>
      </c>
      <c r="X1019" s="369">
        <v>-0.10415212731725831</v>
      </c>
      <c r="Y1019" s="369">
        <v>-0.70619332283962288</v>
      </c>
      <c r="AA1019" s="369"/>
      <c r="AB1019" s="369">
        <v>7.8756370898147854E-2</v>
      </c>
      <c r="AC1019" s="373">
        <v>-3.7557099386969433</v>
      </c>
      <c r="AD1019" s="555">
        <v>0</v>
      </c>
      <c r="AE1019" s="370" t="s">
        <v>1819</v>
      </c>
      <c r="AF1019" s="370" t="s">
        <v>1816</v>
      </c>
      <c r="AG1019" s="374" t="s">
        <v>1444</v>
      </c>
      <c r="AH1019" s="374" t="s">
        <v>1877</v>
      </c>
      <c r="AI1019" s="374">
        <v>20000</v>
      </c>
      <c r="AJ1019" s="374">
        <v>10000</v>
      </c>
      <c r="AK1019" s="374">
        <v>10000</v>
      </c>
      <c r="AL1019" s="691">
        <v>0.3</v>
      </c>
      <c r="AM1019" s="691">
        <v>20</v>
      </c>
      <c r="AN1019" s="369" t="s">
        <v>1798</v>
      </c>
      <c r="AO1019" s="367" t="s">
        <v>1324</v>
      </c>
      <c r="AP1019" s="370" t="s">
        <v>1818</v>
      </c>
      <c r="AQ1019" s="376" t="s">
        <v>679</v>
      </c>
      <c r="AR1019" s="369">
        <v>2.6664000000000002E-3</v>
      </c>
      <c r="AS1019" s="369">
        <v>2.6664000000000002E-3</v>
      </c>
      <c r="AT1019" s="369" t="s">
        <v>1421</v>
      </c>
      <c r="AW1019"/>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c r="BX1019"/>
      <c r="BZ1019"/>
    </row>
    <row r="1020" spans="2:78" ht="18.75">
      <c r="B1020" s="363" t="s">
        <v>1250</v>
      </c>
      <c r="C1020" s="364">
        <v>37099014000114</v>
      </c>
      <c r="D1020" s="365" t="s">
        <v>14</v>
      </c>
      <c r="E1020" s="365" t="s">
        <v>607</v>
      </c>
      <c r="F1020" s="365" t="s">
        <v>1421</v>
      </c>
      <c r="G1020" s="366" t="s">
        <v>1421</v>
      </c>
      <c r="H1020" s="366" t="s">
        <v>34</v>
      </c>
      <c r="I1020" s="366" t="s">
        <v>34</v>
      </c>
      <c r="J1020" s="366" t="s">
        <v>608</v>
      </c>
      <c r="K1020" s="367" t="s">
        <v>48</v>
      </c>
      <c r="L1020" s="368" t="s">
        <v>1421</v>
      </c>
      <c r="M1020" s="368" t="s">
        <v>34</v>
      </c>
      <c r="N1020" s="367">
        <v>538108</v>
      </c>
      <c r="O1020" s="367" t="s">
        <v>1321</v>
      </c>
      <c r="P1020" s="371">
        <v>43974</v>
      </c>
      <c r="Q1020" s="372">
        <v>2.0574658499999998</v>
      </c>
      <c r="R1020" s="372">
        <v>2.3888947705952384</v>
      </c>
      <c r="S1020" s="367">
        <v>2</v>
      </c>
      <c r="T1020" s="369">
        <v>8.969768553106694E-2</v>
      </c>
      <c r="U1020" s="369">
        <v>0.94420743889998637</v>
      </c>
      <c r="V1020" s="369">
        <v>-1.5249179054061757E-2</v>
      </c>
      <c r="W1020" s="369">
        <v>-0.13583589536144616</v>
      </c>
      <c r="X1020" s="369">
        <v>8.1080828994523291E-2</v>
      </c>
      <c r="Y1020" s="369">
        <v>0.54976063879922021</v>
      </c>
      <c r="AA1020" s="369"/>
      <c r="AB1020" s="369">
        <v>0.20793973374341793</v>
      </c>
      <c r="AC1020" s="373">
        <v>-0.61321111748682489</v>
      </c>
      <c r="AD1020" s="555">
        <v>0</v>
      </c>
      <c r="AE1020" s="370" t="s">
        <v>2096</v>
      </c>
      <c r="AF1020" s="370" t="s">
        <v>1816</v>
      </c>
      <c r="AG1020" s="374" t="s">
        <v>1444</v>
      </c>
      <c r="AH1020" s="374" t="s">
        <v>1802</v>
      </c>
      <c r="AI1020" s="374">
        <v>5000</v>
      </c>
      <c r="AJ1020" s="374">
        <v>1000</v>
      </c>
      <c r="AK1020" s="374">
        <v>1000</v>
      </c>
      <c r="AL1020" s="691">
        <v>2</v>
      </c>
      <c r="AM1020" s="691">
        <v>20</v>
      </c>
      <c r="AN1020" s="369" t="s">
        <v>666</v>
      </c>
      <c r="AO1020" s="367" t="s">
        <v>1324</v>
      </c>
      <c r="AP1020" s="370" t="s">
        <v>1799</v>
      </c>
      <c r="AQ1020" s="376" t="s">
        <v>670</v>
      </c>
      <c r="AR1020" s="369">
        <v>6.0000000000000001E-3</v>
      </c>
      <c r="AS1020" s="369">
        <v>6.0000000000000001E-3</v>
      </c>
      <c r="AT1020" s="369" t="s">
        <v>1421</v>
      </c>
      <c r="AW1020"/>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c r="BX1020"/>
      <c r="BZ1020"/>
    </row>
    <row r="1021" spans="2:78" ht="18.75">
      <c r="B1021" s="363" t="s">
        <v>596</v>
      </c>
      <c r="C1021" s="364">
        <v>35957054000124</v>
      </c>
      <c r="D1021" s="365" t="s">
        <v>14</v>
      </c>
      <c r="E1021" s="365" t="s">
        <v>607</v>
      </c>
      <c r="F1021" s="365" t="s">
        <v>1421</v>
      </c>
      <c r="G1021" s="366" t="s">
        <v>1421</v>
      </c>
      <c r="H1021" s="366" t="s">
        <v>34</v>
      </c>
      <c r="I1021" s="366" t="s">
        <v>34</v>
      </c>
      <c r="J1021" s="366" t="s">
        <v>608</v>
      </c>
      <c r="K1021" s="367" t="s">
        <v>48</v>
      </c>
      <c r="L1021" s="368" t="s">
        <v>1421</v>
      </c>
      <c r="M1021" s="368" t="s">
        <v>34</v>
      </c>
      <c r="N1021" s="367">
        <v>538264</v>
      </c>
      <c r="O1021" s="367" t="s">
        <v>1321</v>
      </c>
      <c r="P1021" s="371">
        <v>43939</v>
      </c>
      <c r="Q1021" s="372">
        <v>9.1240885800000004</v>
      </c>
      <c r="R1021" s="372">
        <v>12.524196440873018</v>
      </c>
      <c r="S1021" s="367">
        <v>2</v>
      </c>
      <c r="T1021" s="369">
        <v>0.14828649921277126</v>
      </c>
      <c r="U1021" s="369">
        <v>1.5609456901387027</v>
      </c>
      <c r="V1021" s="369">
        <v>-6.856043142646373E-2</v>
      </c>
      <c r="W1021" s="369">
        <v>-0.61071927584850139</v>
      </c>
      <c r="X1021" s="369">
        <v>-1.9855635957388706E-3</v>
      </c>
      <c r="Y1021" s="369">
        <v>-1.3462919956622675E-2</v>
      </c>
      <c r="AA1021" s="369"/>
      <c r="AB1021" s="369">
        <v>0.26774739518303287</v>
      </c>
      <c r="AC1021" s="373">
        <v>-0.67534628580608802</v>
      </c>
      <c r="AD1021" s="555">
        <v>35957175000176</v>
      </c>
      <c r="AE1021" s="370" t="s">
        <v>2048</v>
      </c>
      <c r="AF1021" s="370" t="s">
        <v>1816</v>
      </c>
      <c r="AG1021" s="374" t="s">
        <v>1444</v>
      </c>
      <c r="AH1021" s="374" t="s">
        <v>1796</v>
      </c>
      <c r="AI1021" s="374">
        <v>30000</v>
      </c>
      <c r="AJ1021" s="374">
        <v>0</v>
      </c>
      <c r="AK1021" s="374">
        <v>30000</v>
      </c>
      <c r="AL1021" s="691">
        <v>1.93</v>
      </c>
      <c r="AM1021" s="691">
        <v>20</v>
      </c>
      <c r="AN1021" s="369" t="s">
        <v>1817</v>
      </c>
      <c r="AO1021" s="367" t="s">
        <v>1324</v>
      </c>
      <c r="AP1021" s="370" t="s">
        <v>1799</v>
      </c>
      <c r="AQ1021" s="376" t="s">
        <v>659</v>
      </c>
      <c r="AR1021" s="369">
        <v>4.0000000000000001E-3</v>
      </c>
      <c r="AS1021" s="369">
        <v>4.0000000000000001E-3</v>
      </c>
      <c r="AT1021" s="369" t="s">
        <v>1421</v>
      </c>
      <c r="AW1021"/>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c r="BX1021"/>
      <c r="BZ1021"/>
    </row>
    <row r="1022" spans="2:78" ht="18.75">
      <c r="B1022" s="363" t="s">
        <v>587</v>
      </c>
      <c r="C1022" s="364"/>
      <c r="D1022" s="365" t="s">
        <v>14</v>
      </c>
      <c r="E1022" s="365" t="s">
        <v>607</v>
      </c>
      <c r="F1022" s="365" t="s">
        <v>1421</v>
      </c>
      <c r="G1022" s="366" t="s">
        <v>866</v>
      </c>
      <c r="H1022" s="366" t="s">
        <v>34</v>
      </c>
      <c r="I1022" s="366" t="s">
        <v>34</v>
      </c>
      <c r="J1022" s="366" t="s">
        <v>611</v>
      </c>
      <c r="L1022" s="368" t="s">
        <v>1421</v>
      </c>
      <c r="M1022" s="368" t="s">
        <v>1418</v>
      </c>
      <c r="N1022" s="367">
        <v>538663</v>
      </c>
      <c r="O1022" s="367" t="s">
        <v>1321</v>
      </c>
      <c r="P1022" s="371"/>
      <c r="S1022" s="367"/>
      <c r="U1022" s="369"/>
      <c r="W1022" s="369"/>
      <c r="Y1022" s="369"/>
      <c r="AA1022" s="369"/>
      <c r="AD1022" s="555">
        <v>0</v>
      </c>
      <c r="AE1022" s="370"/>
      <c r="AF1022" s="370"/>
      <c r="AG1022" s="374" t="s">
        <v>1444</v>
      </c>
      <c r="AH1022" s="374"/>
      <c r="AI1022" s="374">
        <v>0</v>
      </c>
      <c r="AJ1022" s="374">
        <v>100</v>
      </c>
      <c r="AK1022" s="374">
        <v>0</v>
      </c>
      <c r="AN1022" s="369"/>
      <c r="AO1022" s="367" t="s">
        <v>1324</v>
      </c>
      <c r="AP1022" s="370"/>
      <c r="AR1022" s="369">
        <v>2.9997000000000001E-3</v>
      </c>
      <c r="AS1022" s="369">
        <v>2.9997000000000001E-3</v>
      </c>
      <c r="AT1022" s="369" t="s">
        <v>1421</v>
      </c>
      <c r="AW102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c r="BX1022"/>
      <c r="BZ1022"/>
    </row>
    <row r="1023" spans="2:78" ht="18.75">
      <c r="B1023" s="363" t="s">
        <v>914</v>
      </c>
      <c r="C1023" s="364">
        <v>36352596000136</v>
      </c>
      <c r="D1023" s="365" t="s">
        <v>14</v>
      </c>
      <c r="E1023" s="365" t="s">
        <v>607</v>
      </c>
      <c r="F1023" s="365" t="s">
        <v>1317</v>
      </c>
      <c r="G1023" s="366" t="s">
        <v>1421</v>
      </c>
      <c r="H1023" s="366" t="s">
        <v>34</v>
      </c>
      <c r="I1023" s="366" t="s">
        <v>34</v>
      </c>
      <c r="J1023" s="366" t="s">
        <v>608</v>
      </c>
      <c r="K1023" s="367" t="s">
        <v>48</v>
      </c>
      <c r="L1023" s="368" t="s">
        <v>1421</v>
      </c>
      <c r="M1023" s="368" t="s">
        <v>1418</v>
      </c>
      <c r="N1023" s="367">
        <v>539082</v>
      </c>
      <c r="O1023" s="367" t="s">
        <v>1321</v>
      </c>
      <c r="P1023" s="371">
        <v>43950</v>
      </c>
      <c r="Q1023" s="372">
        <v>26.965444869999999</v>
      </c>
      <c r="R1023" s="372">
        <v>68.627365073039968</v>
      </c>
      <c r="S1023" s="367">
        <v>2</v>
      </c>
      <c r="T1023" s="369">
        <v>-0.29874711766278117</v>
      </c>
      <c r="U1023" s="369">
        <v>-3.1447773616124008</v>
      </c>
      <c r="V1023" s="369">
        <v>-0.43538214200372771</v>
      </c>
      <c r="W1023" s="369">
        <v>-3.8782758648051967</v>
      </c>
      <c r="X1023" s="369">
        <v>-0.28787307277832996</v>
      </c>
      <c r="Y1023" s="369">
        <v>-1.9518952426398977</v>
      </c>
      <c r="AA1023" s="369"/>
      <c r="AB1023" s="369">
        <v>0.33276791821493101</v>
      </c>
      <c r="AC1023" s="373">
        <v>-1.6457233088637562</v>
      </c>
      <c r="AD1023" s="555">
        <v>42870670000109</v>
      </c>
      <c r="AE1023" s="370" t="s">
        <v>1912</v>
      </c>
      <c r="AF1023" s="370" t="s">
        <v>1795</v>
      </c>
      <c r="AG1023" s="374" t="s">
        <v>1445</v>
      </c>
      <c r="AH1023" s="374" t="s">
        <v>1796</v>
      </c>
      <c r="AI1023" s="374">
        <v>5000</v>
      </c>
      <c r="AJ1023" s="374">
        <v>1000</v>
      </c>
      <c r="AK1023" s="374">
        <v>5000</v>
      </c>
      <c r="AL1023" s="691">
        <v>2</v>
      </c>
      <c r="AM1023" s="691">
        <v>20</v>
      </c>
      <c r="AN1023" s="369" t="s">
        <v>1817</v>
      </c>
      <c r="AO1023" s="367" t="s">
        <v>1324</v>
      </c>
      <c r="AP1023" s="370" t="s">
        <v>1799</v>
      </c>
      <c r="AQ1023" s="376" t="s">
        <v>659</v>
      </c>
      <c r="AR1023" s="369">
        <v>2E-3</v>
      </c>
      <c r="AS1023" s="369">
        <v>2E-3</v>
      </c>
      <c r="AT1023" s="369" t="s">
        <v>1421</v>
      </c>
      <c r="AW1023"/>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c r="BX1023"/>
      <c r="BZ1023"/>
    </row>
    <row r="1024" spans="2:78" ht="18.75">
      <c r="B1024" s="363" t="s">
        <v>1657</v>
      </c>
      <c r="C1024" s="364">
        <v>35591357000176</v>
      </c>
      <c r="D1024" s="365" t="s">
        <v>14</v>
      </c>
      <c r="E1024" s="365" t="s">
        <v>1421</v>
      </c>
      <c r="F1024" s="365" t="s">
        <v>1421</v>
      </c>
      <c r="G1024" s="366" t="s">
        <v>1421</v>
      </c>
      <c r="H1024" s="366" t="s">
        <v>34</v>
      </c>
      <c r="I1024" s="366" t="s">
        <v>1421</v>
      </c>
      <c r="J1024" s="366" t="s">
        <v>1421</v>
      </c>
      <c r="K1024" s="367" t="s">
        <v>48</v>
      </c>
      <c r="L1024" s="368" t="s">
        <v>1421</v>
      </c>
      <c r="M1024" s="368" t="s">
        <v>1421</v>
      </c>
      <c r="N1024" s="367">
        <v>539406</v>
      </c>
      <c r="O1024" s="367" t="s">
        <v>1321</v>
      </c>
      <c r="P1024" s="371">
        <v>43996</v>
      </c>
      <c r="Q1024" s="372">
        <v>19.69557562</v>
      </c>
      <c r="R1024" s="372">
        <v>27.032950255793661</v>
      </c>
      <c r="S1024" s="367">
        <v>2</v>
      </c>
      <c r="T1024" s="369">
        <v>-5.6579037751998462E-2</v>
      </c>
      <c r="U1024" s="369">
        <v>-0.59558223843732505</v>
      </c>
      <c r="V1024" s="369">
        <v>-0.23321530504366117</v>
      </c>
      <c r="W1024" s="369">
        <v>-2.0774239492033844</v>
      </c>
      <c r="X1024" s="369">
        <v>-0.24196392397640898</v>
      </c>
      <c r="Y1024" s="369">
        <v>-1.6406127448526915</v>
      </c>
      <c r="AA1024" s="369"/>
      <c r="AB1024" s="369">
        <v>0.25956163964547035</v>
      </c>
      <c r="AC1024" s="373">
        <v>-1.3310020808937455</v>
      </c>
      <c r="AD1024" s="555">
        <v>35410788000199</v>
      </c>
      <c r="AE1024" s="370" t="s">
        <v>1889</v>
      </c>
      <c r="AF1024" s="370" t="s">
        <v>1890</v>
      </c>
      <c r="AG1024" s="374" t="s">
        <v>1448</v>
      </c>
      <c r="AH1024" s="374" t="s">
        <v>1802</v>
      </c>
      <c r="AI1024" s="374">
        <v>5000</v>
      </c>
      <c r="AJ1024" s="374">
        <v>1000</v>
      </c>
      <c r="AK1024" s="374">
        <v>1000</v>
      </c>
      <c r="AL1024" s="691">
        <v>2.2000000000000002</v>
      </c>
      <c r="AM1024" s="691">
        <v>0</v>
      </c>
      <c r="AN1024" s="369" t="s">
        <v>666</v>
      </c>
      <c r="AO1024" s="367" t="s">
        <v>1324</v>
      </c>
      <c r="AP1024" s="370" t="s">
        <v>1799</v>
      </c>
      <c r="AQ1024" s="376" t="s">
        <v>1798</v>
      </c>
      <c r="AR1024" s="369">
        <v>0</v>
      </c>
      <c r="AS1024" s="369">
        <v>0</v>
      </c>
      <c r="AT1024" s="369" t="s">
        <v>1421</v>
      </c>
      <c r="AW1024"/>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c r="BX1024"/>
      <c r="BZ1024"/>
    </row>
    <row r="1025" spans="2:78" ht="18.75">
      <c r="B1025" s="363" t="s">
        <v>255</v>
      </c>
      <c r="C1025" s="364">
        <v>36521802000194</v>
      </c>
      <c r="D1025" s="365" t="s">
        <v>13</v>
      </c>
      <c r="E1025" s="365" t="s">
        <v>616</v>
      </c>
      <c r="F1025" s="365" t="s">
        <v>610</v>
      </c>
      <c r="G1025" s="366" t="s">
        <v>34</v>
      </c>
      <c r="H1025" s="366" t="s">
        <v>1338</v>
      </c>
      <c r="I1025" s="366" t="s">
        <v>34</v>
      </c>
      <c r="J1025" s="366" t="s">
        <v>1421</v>
      </c>
      <c r="K1025" s="367" t="s">
        <v>48</v>
      </c>
      <c r="L1025" s="368" t="s">
        <v>1421</v>
      </c>
      <c r="M1025" s="368" t="s">
        <v>34</v>
      </c>
      <c r="N1025" s="367">
        <v>539457</v>
      </c>
      <c r="O1025" s="367" t="s">
        <v>1321</v>
      </c>
      <c r="P1025" s="371">
        <v>43982</v>
      </c>
      <c r="Q1025" s="372">
        <v>9.7053764499999993</v>
      </c>
      <c r="R1025" s="372">
        <v>6.2097303452589649</v>
      </c>
      <c r="S1025" s="367">
        <v>1</v>
      </c>
      <c r="T1025" s="369">
        <v>0.26378522156844575</v>
      </c>
      <c r="U1025" s="369">
        <v>2.776749110104324</v>
      </c>
      <c r="V1025" s="369">
        <v>0.21461114872933518</v>
      </c>
      <c r="W1025" s="369">
        <v>1.9117027506102278</v>
      </c>
      <c r="X1025" s="369">
        <v>0.20394597716295526</v>
      </c>
      <c r="Y1025" s="369">
        <v>1.3828357711193462</v>
      </c>
      <c r="AA1025" s="369"/>
      <c r="AB1025" s="369">
        <v>0.10870194019731634</v>
      </c>
      <c r="AC1025" s="373">
        <v>0.9415597467616279</v>
      </c>
      <c r="AD1025" s="555">
        <v>36521795000120</v>
      </c>
      <c r="AE1025" s="370" t="s">
        <v>1905</v>
      </c>
      <c r="AF1025" s="370" t="s">
        <v>1841</v>
      </c>
      <c r="AG1025" s="374" t="s">
        <v>719</v>
      </c>
      <c r="AH1025" s="374" t="s">
        <v>1796</v>
      </c>
      <c r="AI1025" s="374">
        <v>50000</v>
      </c>
      <c r="AJ1025" s="374">
        <v>10000</v>
      </c>
      <c r="AK1025" s="374">
        <v>20000</v>
      </c>
      <c r="AL1025" s="691">
        <v>2</v>
      </c>
      <c r="AM1025" s="691">
        <v>20</v>
      </c>
      <c r="AN1025" s="369" t="s">
        <v>1803</v>
      </c>
      <c r="AO1025" s="367" t="s">
        <v>1324</v>
      </c>
      <c r="AP1025" s="370" t="s">
        <v>1818</v>
      </c>
      <c r="AQ1025" s="376" t="s">
        <v>664</v>
      </c>
      <c r="AR1025" s="369">
        <v>4.0000000000000001E-3</v>
      </c>
      <c r="AS1025" s="369">
        <v>4.0000000000000001E-3</v>
      </c>
      <c r="AT1025" s="369" t="s">
        <v>1421</v>
      </c>
      <c r="AW1025"/>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c r="BX1025"/>
      <c r="BZ1025"/>
    </row>
    <row r="1026" spans="2:78" ht="18.75">
      <c r="B1026" s="363" t="s">
        <v>208</v>
      </c>
      <c r="C1026" s="364">
        <v>36668282000147</v>
      </c>
      <c r="D1026" s="365" t="s">
        <v>14</v>
      </c>
      <c r="E1026" s="365" t="s">
        <v>614</v>
      </c>
      <c r="F1026" s="365" t="s">
        <v>1421</v>
      </c>
      <c r="G1026" s="366" t="s">
        <v>1421</v>
      </c>
      <c r="H1026" s="366" t="s">
        <v>1338</v>
      </c>
      <c r="I1026" s="366" t="s">
        <v>34</v>
      </c>
      <c r="J1026" s="366" t="s">
        <v>608</v>
      </c>
      <c r="K1026" s="367" t="s">
        <v>48</v>
      </c>
      <c r="L1026" s="368" t="s">
        <v>1421</v>
      </c>
      <c r="M1026" s="368" t="s">
        <v>34</v>
      </c>
      <c r="N1026" s="367">
        <v>539538</v>
      </c>
      <c r="O1026" s="367" t="s">
        <v>1321</v>
      </c>
      <c r="P1026" s="371">
        <v>43901</v>
      </c>
      <c r="Q1026" s="372">
        <v>25.149529900000001</v>
      </c>
      <c r="R1026" s="372">
        <v>25.449198680597611</v>
      </c>
      <c r="S1026" s="367">
        <v>5</v>
      </c>
      <c r="T1026" s="369">
        <v>-4.5906300626082031E-2</v>
      </c>
      <c r="U1026" s="369">
        <v>-0.48323510564286659</v>
      </c>
      <c r="V1026" s="369">
        <v>-0.19611791607847706</v>
      </c>
      <c r="W1026" s="369">
        <v>-1.7469696324304831</v>
      </c>
      <c r="X1026" s="369">
        <v>-8.6232265820853859E-2</v>
      </c>
      <c r="Y1026" s="369">
        <v>-0.58468945286658269</v>
      </c>
      <c r="AA1026" s="369"/>
      <c r="AB1026" s="369">
        <v>0.33796154594969746</v>
      </c>
      <c r="AC1026" s="373">
        <v>-0.91246976828845783</v>
      </c>
      <c r="AD1026" s="555">
        <v>0</v>
      </c>
      <c r="AE1026" s="370" t="s">
        <v>2097</v>
      </c>
      <c r="AF1026" s="370" t="s">
        <v>1813</v>
      </c>
      <c r="AG1026" s="374" t="s">
        <v>741</v>
      </c>
      <c r="AH1026" s="374" t="s">
        <v>1802</v>
      </c>
      <c r="AI1026" s="374">
        <v>1000</v>
      </c>
      <c r="AJ1026" s="374">
        <v>100</v>
      </c>
      <c r="AK1026" s="374">
        <v>1000</v>
      </c>
      <c r="AL1026" s="691">
        <v>2.5</v>
      </c>
      <c r="AM1026" s="691">
        <v>20</v>
      </c>
      <c r="AN1026" s="369" t="s">
        <v>1803</v>
      </c>
      <c r="AO1026" s="367" t="s">
        <v>1324</v>
      </c>
      <c r="AP1026" s="370" t="s">
        <v>1818</v>
      </c>
      <c r="AQ1026" s="376" t="s">
        <v>668</v>
      </c>
      <c r="AR1026" s="369">
        <v>8.3333333333333297E-3</v>
      </c>
      <c r="AS1026" s="369">
        <v>8.3333333333333297E-3</v>
      </c>
      <c r="AT1026" s="369" t="s">
        <v>1421</v>
      </c>
      <c r="AW1026"/>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c r="BX1026"/>
      <c r="BZ1026"/>
    </row>
    <row r="1027" spans="2:78" ht="18.75">
      <c r="B1027" s="363" t="s">
        <v>1573</v>
      </c>
      <c r="C1027" s="364">
        <v>33768898000100</v>
      </c>
      <c r="D1027" s="365" t="s">
        <v>11</v>
      </c>
      <c r="E1027" s="365" t="s">
        <v>620</v>
      </c>
      <c r="F1027" s="365" t="s">
        <v>663</v>
      </c>
      <c r="G1027" s="366" t="s">
        <v>738</v>
      </c>
      <c r="H1027" s="366" t="s">
        <v>34</v>
      </c>
      <c r="I1027" s="366" t="s">
        <v>1421</v>
      </c>
      <c r="J1027" s="366" t="s">
        <v>1421</v>
      </c>
      <c r="K1027" s="367" t="s">
        <v>48</v>
      </c>
      <c r="L1027" s="368" t="s">
        <v>1421</v>
      </c>
      <c r="M1027" s="368" t="s">
        <v>1421</v>
      </c>
      <c r="N1027" s="367">
        <v>539570</v>
      </c>
      <c r="O1027" s="367" t="s">
        <v>1321</v>
      </c>
      <c r="P1027" s="371">
        <v>44000</v>
      </c>
      <c r="Q1027" s="372">
        <v>3.36229318</v>
      </c>
      <c r="R1027" s="372">
        <v>6.0574809921428603</v>
      </c>
      <c r="S1027" s="367">
        <v>2</v>
      </c>
      <c r="T1027" s="369">
        <v>3.5441850189811275E-2</v>
      </c>
      <c r="U1027" s="369">
        <v>0.37308051372193135</v>
      </c>
      <c r="V1027" s="369">
        <v>5.0286504281186195E-2</v>
      </c>
      <c r="W1027" s="369">
        <v>0.44793967658296335</v>
      </c>
      <c r="X1027" s="369">
        <v>0.13102712846773512</v>
      </c>
      <c r="Y1027" s="369">
        <v>0.88841664225356087</v>
      </c>
      <c r="AA1027" s="369"/>
      <c r="AB1027" s="369">
        <v>7.3037740668519494E-2</v>
      </c>
      <c r="AC1027" s="373">
        <v>-0.84853765459065711</v>
      </c>
      <c r="AD1027" s="555">
        <v>33768907000154</v>
      </c>
      <c r="AE1027" s="370" t="s">
        <v>1896</v>
      </c>
      <c r="AF1027" s="370" t="s">
        <v>1841</v>
      </c>
      <c r="AG1027" s="374" t="s">
        <v>719</v>
      </c>
      <c r="AH1027" s="374" t="s">
        <v>1877</v>
      </c>
      <c r="AI1027" s="374">
        <v>0</v>
      </c>
      <c r="AJ1027" s="374">
        <v>0</v>
      </c>
      <c r="AK1027" s="374">
        <v>0</v>
      </c>
      <c r="AL1027" s="691">
        <v>0.8</v>
      </c>
      <c r="AM1027" s="691">
        <v>0</v>
      </c>
      <c r="AN1027" s="369" t="s">
        <v>1803</v>
      </c>
      <c r="AO1027" s="367" t="s">
        <v>1321</v>
      </c>
      <c r="AP1027" s="370" t="s">
        <v>1818</v>
      </c>
      <c r="AQ1027" s="376" t="s">
        <v>1798</v>
      </c>
      <c r="AR1027" s="369">
        <v>0</v>
      </c>
      <c r="AS1027" s="369">
        <v>0</v>
      </c>
      <c r="AT1027" s="369" t="s">
        <v>1421</v>
      </c>
      <c r="AW1027"/>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c r="BX1027"/>
      <c r="BZ1027"/>
    </row>
    <row r="1028" spans="2:78" ht="18.75">
      <c r="B1028" s="363" t="s">
        <v>111</v>
      </c>
      <c r="C1028" s="364">
        <v>36352498000107</v>
      </c>
      <c r="D1028" s="365" t="s">
        <v>11</v>
      </c>
      <c r="E1028" s="365" t="s">
        <v>620</v>
      </c>
      <c r="F1028" s="365" t="s">
        <v>663</v>
      </c>
      <c r="G1028" s="366" t="s">
        <v>738</v>
      </c>
      <c r="H1028" s="366" t="s">
        <v>34</v>
      </c>
      <c r="I1028" s="366" t="s">
        <v>1421</v>
      </c>
      <c r="J1028" s="366" t="s">
        <v>608</v>
      </c>
      <c r="K1028" s="367" t="s">
        <v>48</v>
      </c>
      <c r="L1028" s="368" t="s">
        <v>1421</v>
      </c>
      <c r="M1028" s="368" t="s">
        <v>34</v>
      </c>
      <c r="N1028" s="367">
        <v>539643</v>
      </c>
      <c r="O1028" s="367" t="s">
        <v>1321</v>
      </c>
      <c r="P1028" s="371">
        <v>43999</v>
      </c>
      <c r="Q1028" s="372">
        <v>252.88748626</v>
      </c>
      <c r="R1028" s="372">
        <v>162.58414708111542</v>
      </c>
      <c r="S1028" s="367">
        <v>1</v>
      </c>
      <c r="T1028" s="369">
        <v>0.10348819895395289</v>
      </c>
      <c r="U1028" s="369">
        <v>1.0893740090633732</v>
      </c>
      <c r="V1028" s="369">
        <v>0.117273483362069</v>
      </c>
      <c r="W1028" s="369">
        <v>1.044643030170153</v>
      </c>
      <c r="X1028" s="369">
        <v>0.21224776657564703</v>
      </c>
      <c r="Y1028" s="369">
        <v>1.4391252430857258</v>
      </c>
      <c r="AA1028" s="369"/>
      <c r="AB1028" s="369">
        <v>1.2700572544708758E-2</v>
      </c>
      <c r="AC1028" s="373">
        <v>0.39460472350945858</v>
      </c>
      <c r="AD1028" s="555">
        <v>36352509000140</v>
      </c>
      <c r="AE1028" s="370" t="s">
        <v>1844</v>
      </c>
      <c r="AF1028" s="370" t="s">
        <v>1795</v>
      </c>
      <c r="AG1028" s="374" t="s">
        <v>1445</v>
      </c>
      <c r="AH1028" s="374" t="s">
        <v>1796</v>
      </c>
      <c r="AI1028" s="374">
        <v>10000</v>
      </c>
      <c r="AJ1028" s="374">
        <v>5000</v>
      </c>
      <c r="AK1028" s="374">
        <v>10000</v>
      </c>
      <c r="AL1028" s="691">
        <v>1.2</v>
      </c>
      <c r="AM1028" s="691">
        <v>20</v>
      </c>
      <c r="AN1028" s="369" t="s">
        <v>1798</v>
      </c>
      <c r="AO1028" s="367" t="s">
        <v>1324</v>
      </c>
      <c r="AP1028" s="370" t="s">
        <v>1818</v>
      </c>
      <c r="AQ1028" s="376" t="s">
        <v>668</v>
      </c>
      <c r="AR1028" s="369">
        <v>3.2000000000000002E-3</v>
      </c>
      <c r="AS1028" s="369">
        <v>3.2000000000000002E-3</v>
      </c>
      <c r="AT1028" s="369" t="s">
        <v>1421</v>
      </c>
      <c r="AW1028"/>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c r="BX1028"/>
      <c r="BZ1028"/>
    </row>
    <row r="1029" spans="2:78" ht="18.75">
      <c r="B1029" s="363" t="s">
        <v>1626</v>
      </c>
      <c r="C1029" s="364">
        <v>36352601000100</v>
      </c>
      <c r="D1029" s="365" t="s">
        <v>14</v>
      </c>
      <c r="E1029" s="365" t="s">
        <v>1421</v>
      </c>
      <c r="F1029" s="365" t="s">
        <v>1421</v>
      </c>
      <c r="G1029" s="366" t="s">
        <v>1421</v>
      </c>
      <c r="H1029" s="366" t="s">
        <v>34</v>
      </c>
      <c r="I1029" s="366" t="s">
        <v>1421</v>
      </c>
      <c r="J1029" s="366" t="s">
        <v>1421</v>
      </c>
      <c r="K1029" s="367" t="s">
        <v>48</v>
      </c>
      <c r="L1029" s="368" t="s">
        <v>1421</v>
      </c>
      <c r="M1029" s="368" t="s">
        <v>1421</v>
      </c>
      <c r="N1029" s="367">
        <v>539740</v>
      </c>
      <c r="O1029" s="367" t="s">
        <v>1321</v>
      </c>
      <c r="P1029" s="371">
        <v>43978</v>
      </c>
      <c r="Q1029" s="372">
        <v>1E-8</v>
      </c>
      <c r="R1029" s="372">
        <v>12.958881207522925</v>
      </c>
      <c r="S1029" s="367">
        <v>3</v>
      </c>
      <c r="T1029" s="369">
        <v>-8.2924543127052441E-2</v>
      </c>
      <c r="U1029" s="369">
        <v>-0.87290959654501932</v>
      </c>
      <c r="V1029" s="369">
        <v>-0.25345724843700379</v>
      </c>
      <c r="W1029" s="369">
        <v>-2.2577341478667039</v>
      </c>
      <c r="X1029" s="369">
        <v>-0.19757935286603201</v>
      </c>
      <c r="Y1029" s="369">
        <v>-1.3396674971404554</v>
      </c>
      <c r="AA1029" s="369"/>
      <c r="AB1029" s="369">
        <v>0.25248579149530131</v>
      </c>
      <c r="AC1029" s="373">
        <v>-1.4484736892153478</v>
      </c>
      <c r="AD1029" s="555">
        <v>40777563000105</v>
      </c>
      <c r="AE1029" s="370" t="s">
        <v>2030</v>
      </c>
      <c r="AF1029" s="370" t="s">
        <v>1795</v>
      </c>
      <c r="AG1029" s="374" t="s">
        <v>1445</v>
      </c>
      <c r="AH1029" s="374" t="s">
        <v>1802</v>
      </c>
      <c r="AI1029" s="374">
        <v>1000</v>
      </c>
      <c r="AJ1029" s="374">
        <v>1000</v>
      </c>
      <c r="AK1029" s="374">
        <v>1000</v>
      </c>
      <c r="AL1029" s="691">
        <v>1.7</v>
      </c>
      <c r="AM1029" s="691">
        <v>25</v>
      </c>
      <c r="AN1029" s="369" t="s">
        <v>1817</v>
      </c>
      <c r="AO1029" s="367" t="s">
        <v>1324</v>
      </c>
      <c r="AP1029" s="370" t="s">
        <v>1799</v>
      </c>
      <c r="AQ1029" s="376" t="s">
        <v>716</v>
      </c>
      <c r="AR1029" s="369">
        <v>1.9995E-3</v>
      </c>
      <c r="AS1029" s="369">
        <v>1.9995E-3</v>
      </c>
      <c r="AT1029" s="369" t="s">
        <v>1421</v>
      </c>
      <c r="AW1029"/>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c r="BX1029"/>
      <c r="BZ1029"/>
    </row>
    <row r="1030" spans="2:78" ht="18.75">
      <c r="B1030" s="363" t="s">
        <v>1243</v>
      </c>
      <c r="C1030" s="364">
        <v>37240657000136</v>
      </c>
      <c r="D1030" s="365" t="s">
        <v>11</v>
      </c>
      <c r="E1030" s="365" t="s">
        <v>621</v>
      </c>
      <c r="F1030" s="365" t="s">
        <v>672</v>
      </c>
      <c r="G1030" s="366" t="s">
        <v>738</v>
      </c>
      <c r="H1030" s="366" t="s">
        <v>34</v>
      </c>
      <c r="I1030" s="366" t="s">
        <v>1421</v>
      </c>
      <c r="J1030" s="366" t="s">
        <v>608</v>
      </c>
      <c r="K1030" s="367" t="s">
        <v>48</v>
      </c>
      <c r="L1030" s="368" t="s">
        <v>1421</v>
      </c>
      <c r="M1030" s="368" t="s">
        <v>1418</v>
      </c>
      <c r="N1030" s="367">
        <v>539929</v>
      </c>
      <c r="O1030" s="367" t="s">
        <v>1321</v>
      </c>
      <c r="P1030" s="371">
        <v>43998</v>
      </c>
      <c r="Q1030" s="372">
        <v>28.64229126</v>
      </c>
      <c r="R1030" s="372">
        <v>29.95399155888887</v>
      </c>
      <c r="S1030" s="367">
        <v>1</v>
      </c>
      <c r="T1030" s="369">
        <v>0.11146015983970892</v>
      </c>
      <c r="U1030" s="369">
        <v>1.173291277679446</v>
      </c>
      <c r="V1030" s="369">
        <v>3.7345269319550845E-2</v>
      </c>
      <c r="W1030" s="369">
        <v>0.33266237333506427</v>
      </c>
      <c r="X1030" s="369">
        <v>2.7631376271405328E-2</v>
      </c>
      <c r="Y1030" s="369">
        <v>0.18735184701793661</v>
      </c>
      <c r="AA1030" s="369"/>
      <c r="AB1030" s="369">
        <v>3.5960598016671314E-2</v>
      </c>
      <c r="AC1030" s="373">
        <v>-2.083294279209992</v>
      </c>
      <c r="AD1030" s="555">
        <v>0</v>
      </c>
      <c r="AE1030" s="370" t="s">
        <v>2098</v>
      </c>
      <c r="AF1030" s="370" t="s">
        <v>1816</v>
      </c>
      <c r="AG1030" s="374" t="s">
        <v>1444</v>
      </c>
      <c r="AH1030" s="374" t="s">
        <v>1802</v>
      </c>
      <c r="AI1030" s="374">
        <v>1000</v>
      </c>
      <c r="AJ1030" s="374">
        <v>100</v>
      </c>
      <c r="AK1030" s="374">
        <v>500</v>
      </c>
      <c r="AL1030" s="691">
        <v>0.55000000000000004</v>
      </c>
      <c r="AM1030" s="691">
        <v>0</v>
      </c>
      <c r="AN1030" s="369" t="s">
        <v>1990</v>
      </c>
      <c r="AO1030" s="367" t="s">
        <v>1324</v>
      </c>
      <c r="AP1030" s="370" t="s">
        <v>1804</v>
      </c>
      <c r="AQ1030" s="376" t="s">
        <v>11</v>
      </c>
      <c r="AR1030" s="369">
        <v>7.3333333333333302E-4</v>
      </c>
      <c r="AS1030" s="369">
        <v>7.3333333333333302E-4</v>
      </c>
      <c r="AT1030" s="369" t="s">
        <v>1421</v>
      </c>
      <c r="AW1030"/>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c r="BX1030"/>
      <c r="BZ1030"/>
    </row>
    <row r="1031" spans="2:78" ht="18.75">
      <c r="B1031" s="363" t="s">
        <v>421</v>
      </c>
      <c r="C1031" s="364">
        <v>37240631000198</v>
      </c>
      <c r="D1031" s="365" t="s">
        <v>11</v>
      </c>
      <c r="E1031" s="365" t="s">
        <v>620</v>
      </c>
      <c r="F1031" s="365" t="s">
        <v>663</v>
      </c>
      <c r="G1031" s="366" t="s">
        <v>738</v>
      </c>
      <c r="H1031" s="366" t="s">
        <v>34</v>
      </c>
      <c r="I1031" s="366" t="s">
        <v>1304</v>
      </c>
      <c r="J1031" s="366" t="s">
        <v>608</v>
      </c>
      <c r="K1031" s="367" t="s">
        <v>48</v>
      </c>
      <c r="L1031" s="368" t="s">
        <v>1421</v>
      </c>
      <c r="M1031" s="368" t="s">
        <v>1418</v>
      </c>
      <c r="N1031" s="367">
        <v>539937</v>
      </c>
      <c r="O1031" s="367" t="s">
        <v>1321</v>
      </c>
      <c r="P1031" s="371">
        <v>43998</v>
      </c>
      <c r="Q1031" s="372">
        <v>32.908900330000002</v>
      </c>
      <c r="R1031" s="372">
        <v>21.852064237142873</v>
      </c>
      <c r="S1031" s="367">
        <v>1</v>
      </c>
      <c r="T1031" s="369">
        <v>8.839338264896357E-2</v>
      </c>
      <c r="U1031" s="369">
        <v>0.93047762550993918</v>
      </c>
      <c r="V1031" s="369">
        <v>0.10263058114229162</v>
      </c>
      <c r="W1031" s="369">
        <v>0.91420769810001312</v>
      </c>
      <c r="X1031" s="369">
        <v>0.14408286536775705</v>
      </c>
      <c r="Y1031" s="369">
        <v>0.9769397906618662</v>
      </c>
      <c r="AA1031" s="369"/>
      <c r="AB1031" s="369">
        <v>6.57447070949394E-3</v>
      </c>
      <c r="AC1031" s="373">
        <v>-1.464938658628856</v>
      </c>
      <c r="AD1031" s="555">
        <v>0</v>
      </c>
      <c r="AE1031" s="370" t="s">
        <v>2098</v>
      </c>
      <c r="AF1031" s="370" t="s">
        <v>1816</v>
      </c>
      <c r="AG1031" s="374" t="s">
        <v>1444</v>
      </c>
      <c r="AH1031" s="374" t="s">
        <v>1802</v>
      </c>
      <c r="AI1031" s="374">
        <v>1000</v>
      </c>
      <c r="AJ1031" s="374">
        <v>100</v>
      </c>
      <c r="AK1031" s="374">
        <v>500</v>
      </c>
      <c r="AL1031" s="691">
        <v>0.55000000000000004</v>
      </c>
      <c r="AM1031" s="691">
        <v>0</v>
      </c>
      <c r="AN1031" s="369" t="s">
        <v>1803</v>
      </c>
      <c r="AO1031" s="367" t="s">
        <v>1324</v>
      </c>
      <c r="AP1031" s="370" t="s">
        <v>1804</v>
      </c>
      <c r="AQ1031" s="376" t="s">
        <v>11</v>
      </c>
      <c r="AR1031" s="369">
        <v>7.3333333333333302E-4</v>
      </c>
      <c r="AS1031" s="369">
        <v>7.3333333333333302E-4</v>
      </c>
      <c r="AT1031" s="369" t="s">
        <v>1421</v>
      </c>
      <c r="AW1031"/>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c r="BX1031"/>
      <c r="BZ1031"/>
    </row>
    <row r="1032" spans="2:78" ht="18.75">
      <c r="B1032" s="363" t="s">
        <v>747</v>
      </c>
      <c r="C1032" s="364"/>
      <c r="D1032" s="365" t="s">
        <v>14</v>
      </c>
      <c r="E1032" s="365" t="s">
        <v>607</v>
      </c>
      <c r="F1032" s="365" t="s">
        <v>1421</v>
      </c>
      <c r="G1032" s="366" t="s">
        <v>1421</v>
      </c>
      <c r="H1032" s="366" t="s">
        <v>34</v>
      </c>
      <c r="I1032" s="366" t="s">
        <v>34</v>
      </c>
      <c r="J1032" s="366" t="s">
        <v>608</v>
      </c>
      <c r="L1032" s="368" t="s">
        <v>1421</v>
      </c>
      <c r="M1032" s="368" t="s">
        <v>1418</v>
      </c>
      <c r="N1032" s="367">
        <v>540188</v>
      </c>
      <c r="O1032" s="367" t="s">
        <v>1321</v>
      </c>
      <c r="P1032" s="371"/>
      <c r="S1032" s="367"/>
      <c r="U1032" s="369"/>
      <c r="W1032" s="369"/>
      <c r="Y1032" s="369"/>
      <c r="AA1032" s="369"/>
      <c r="AD1032" s="555">
        <v>36352677000136</v>
      </c>
      <c r="AE1032" s="370"/>
      <c r="AF1032" s="370"/>
      <c r="AG1032" s="374" t="s">
        <v>1445</v>
      </c>
      <c r="AH1032" s="374"/>
      <c r="AI1032" s="374">
        <v>1000</v>
      </c>
      <c r="AJ1032" s="374">
        <v>0</v>
      </c>
      <c r="AK1032" s="374">
        <v>1000</v>
      </c>
      <c r="AN1032" s="369"/>
      <c r="AO1032" s="367" t="s">
        <v>1324</v>
      </c>
      <c r="AP1032" s="370"/>
      <c r="AR1032" s="369">
        <v>2.66666666666667E-3</v>
      </c>
      <c r="AS1032" s="369">
        <v>2.66666666666667E-3</v>
      </c>
      <c r="AT1032" s="369" t="s">
        <v>1421</v>
      </c>
      <c r="AW103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c r="BX1032"/>
      <c r="BZ1032"/>
    </row>
    <row r="1033" spans="2:78" ht="18.75">
      <c r="B1033" s="363" t="s">
        <v>82</v>
      </c>
      <c r="C1033" s="364">
        <v>37227754000199</v>
      </c>
      <c r="D1033" s="365" t="s">
        <v>11</v>
      </c>
      <c r="E1033" s="365" t="s">
        <v>620</v>
      </c>
      <c r="F1033" s="365" t="s">
        <v>663</v>
      </c>
      <c r="G1033" s="366" t="s">
        <v>738</v>
      </c>
      <c r="H1033" s="366" t="s">
        <v>34</v>
      </c>
      <c r="I1033" s="366" t="s">
        <v>1421</v>
      </c>
      <c r="J1033" s="366" t="s">
        <v>608</v>
      </c>
      <c r="K1033" s="367" t="s">
        <v>48</v>
      </c>
      <c r="L1033" s="368" t="s">
        <v>1421</v>
      </c>
      <c r="M1033" s="368" t="s">
        <v>34</v>
      </c>
      <c r="N1033" s="367">
        <v>541079</v>
      </c>
      <c r="O1033" s="367" t="s">
        <v>1321</v>
      </c>
      <c r="P1033" s="371">
        <v>44007</v>
      </c>
      <c r="Q1033" s="372">
        <v>23.250039900000001</v>
      </c>
      <c r="R1033" s="372">
        <v>21.230571009083661</v>
      </c>
      <c r="S1033" s="367">
        <v>1</v>
      </c>
      <c r="T1033" s="369">
        <v>0.10855272615665701</v>
      </c>
      <c r="U1033" s="369">
        <v>1.1426860229798117</v>
      </c>
      <c r="V1033" s="369">
        <v>0.12887589528022447</v>
      </c>
      <c r="W1033" s="369">
        <v>1.1479944306401459</v>
      </c>
      <c r="X1033" s="369">
        <v>0.19807614880517588</v>
      </c>
      <c r="Y1033" s="369">
        <v>1.343035973465174</v>
      </c>
      <c r="AA1033" s="369"/>
      <c r="AB1033" s="369">
        <v>3.2646286037459763E-3</v>
      </c>
      <c r="AC1033" s="373">
        <v>5.0891295311535094</v>
      </c>
      <c r="AD1033" s="555">
        <v>0</v>
      </c>
      <c r="AE1033" s="370" t="s">
        <v>1878</v>
      </c>
      <c r="AF1033" s="370" t="s">
        <v>1816</v>
      </c>
      <c r="AG1033" s="374" t="s">
        <v>1444</v>
      </c>
      <c r="AH1033" s="374" t="s">
        <v>1796</v>
      </c>
      <c r="AI1033" s="374">
        <v>5000</v>
      </c>
      <c r="AJ1033" s="374">
        <v>5000</v>
      </c>
      <c r="AK1033" s="374">
        <v>5000</v>
      </c>
      <c r="AL1033" s="691">
        <v>1.5</v>
      </c>
      <c r="AM1033" s="691">
        <v>20</v>
      </c>
      <c r="AN1033" s="369" t="s">
        <v>1798</v>
      </c>
      <c r="AO1033" s="367" t="s">
        <v>1324</v>
      </c>
      <c r="AP1033" s="370" t="s">
        <v>1818</v>
      </c>
      <c r="AQ1033" s="376" t="s">
        <v>668</v>
      </c>
      <c r="AR1033" s="369">
        <v>3.0000000000000001E-3</v>
      </c>
      <c r="AS1033" s="369">
        <v>3.0000000000000001E-3</v>
      </c>
      <c r="AT1033" s="369" t="s">
        <v>1421</v>
      </c>
      <c r="AW1033"/>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c r="BX1033"/>
      <c r="BZ1033"/>
    </row>
    <row r="1034" spans="2:78" ht="18.75">
      <c r="B1034" s="363" t="s">
        <v>949</v>
      </c>
      <c r="C1034" s="364">
        <v>36327569000103</v>
      </c>
      <c r="D1034" s="365" t="s">
        <v>13</v>
      </c>
      <c r="E1034" s="365" t="s">
        <v>616</v>
      </c>
      <c r="F1034" s="365" t="s">
        <v>619</v>
      </c>
      <c r="G1034" s="366" t="s">
        <v>34</v>
      </c>
      <c r="H1034" s="366" t="s">
        <v>1338</v>
      </c>
      <c r="I1034" s="366" t="s">
        <v>34</v>
      </c>
      <c r="J1034" s="366" t="s">
        <v>611</v>
      </c>
      <c r="K1034" s="367" t="s">
        <v>49</v>
      </c>
      <c r="L1034" s="368" t="s">
        <v>1421</v>
      </c>
      <c r="M1034" s="368" t="s">
        <v>1418</v>
      </c>
      <c r="N1034" s="367">
        <v>541338</v>
      </c>
      <c r="O1034" s="367" t="s">
        <v>1321</v>
      </c>
      <c r="P1034" s="371">
        <v>43985</v>
      </c>
      <c r="Q1034" s="372">
        <v>114.83388241999999</v>
      </c>
      <c r="R1034" s="372">
        <v>198.02711487673321</v>
      </c>
      <c r="S1034" s="367">
        <v>2</v>
      </c>
      <c r="T1034" s="369">
        <v>-0.37018498489355389</v>
      </c>
      <c r="U1034" s="369">
        <v>-3.8967718557744937</v>
      </c>
      <c r="V1034" s="369">
        <v>-0.32996808117453635</v>
      </c>
      <c r="W1034" s="369">
        <v>-2.9392736217562399</v>
      </c>
      <c r="X1034" s="369">
        <v>-0.25249674327778249</v>
      </c>
      <c r="Y1034" s="369">
        <v>-1.7120294969911161</v>
      </c>
      <c r="AA1034" s="369"/>
      <c r="AB1034" s="369">
        <v>0.23373119683972618</v>
      </c>
      <c r="AC1034" s="373">
        <v>-1.8920446418730914</v>
      </c>
      <c r="AD1034" s="555">
        <v>34447464000162</v>
      </c>
      <c r="AE1034" s="370" t="s">
        <v>2020</v>
      </c>
      <c r="AF1034" s="370" t="s">
        <v>1795</v>
      </c>
      <c r="AG1034" s="374" t="s">
        <v>1445</v>
      </c>
      <c r="AH1034" s="374" t="s">
        <v>1877</v>
      </c>
      <c r="AI1034" s="374">
        <v>50000</v>
      </c>
      <c r="AJ1034" s="374">
        <v>0</v>
      </c>
      <c r="AK1034" s="374">
        <v>5000</v>
      </c>
      <c r="AL1034" s="691">
        <v>1.5</v>
      </c>
      <c r="AM1034" s="691">
        <v>0</v>
      </c>
      <c r="AN1034" s="369" t="s">
        <v>1798</v>
      </c>
      <c r="AO1034" s="367" t="s">
        <v>1324</v>
      </c>
      <c r="AP1034" s="370" t="s">
        <v>1818</v>
      </c>
      <c r="AQ1034" s="376" t="s">
        <v>679</v>
      </c>
      <c r="AR1034" s="369">
        <v>2.66666666666667E-3</v>
      </c>
      <c r="AS1034" s="369">
        <v>2.66666666666667E-3</v>
      </c>
      <c r="AT1034" s="369" t="s">
        <v>1421</v>
      </c>
      <c r="AW1034"/>
      <c r="AX1034" s="198"/>
      <c r="AY1034" s="184"/>
      <c r="AZ1034" s="184"/>
      <c r="BA1034" s="184"/>
      <c r="BB1034" s="186"/>
      <c r="BC1034" s="184"/>
      <c r="BD1034" s="184"/>
      <c r="BE1034" s="184"/>
      <c r="BF1034" s="184"/>
      <c r="BG1034" s="186"/>
      <c r="BH1034" s="186"/>
      <c r="BI1034" s="199"/>
      <c r="BJ1034" s="199"/>
      <c r="BK1034" s="199"/>
      <c r="BL1034" s="186"/>
      <c r="BM1034" s="186"/>
      <c r="BN1034" s="186"/>
      <c r="BO1034" s="186"/>
      <c r="BP1034" s="186"/>
      <c r="BQ1034" s="186"/>
      <c r="BR1034" s="186"/>
      <c r="BS1034" s="186"/>
      <c r="BT1034" s="187"/>
      <c r="BU1034" s="188"/>
      <c r="BV1034" s="189"/>
      <c r="BW1034" s="185"/>
      <c r="BX1034"/>
      <c r="BZ1034"/>
    </row>
    <row r="1035" spans="2:78" ht="18.75">
      <c r="B1035" s="363" t="s">
        <v>1248</v>
      </c>
      <c r="C1035" s="364">
        <v>37013129000144</v>
      </c>
      <c r="D1035" s="365" t="s">
        <v>14</v>
      </c>
      <c r="E1035" s="365" t="s">
        <v>607</v>
      </c>
      <c r="F1035" s="365" t="s">
        <v>1421</v>
      </c>
      <c r="G1035" s="366" t="s">
        <v>1421</v>
      </c>
      <c r="H1035" s="366" t="s">
        <v>34</v>
      </c>
      <c r="I1035" s="366" t="s">
        <v>34</v>
      </c>
      <c r="J1035" s="366" t="s">
        <v>611</v>
      </c>
      <c r="K1035" s="367" t="s">
        <v>48</v>
      </c>
      <c r="L1035" s="368" t="s">
        <v>1421</v>
      </c>
      <c r="M1035" s="368" t="s">
        <v>1418</v>
      </c>
      <c r="N1035" s="367">
        <v>541400</v>
      </c>
      <c r="O1035" s="367" t="s">
        <v>1321</v>
      </c>
      <c r="P1035" s="371">
        <v>44013</v>
      </c>
      <c r="Q1035" s="372">
        <v>92.622956470000005</v>
      </c>
      <c r="R1035" s="372">
        <v>192.5752376057541</v>
      </c>
      <c r="S1035" s="367">
        <v>5</v>
      </c>
      <c r="T1035" s="369">
        <v>-0.16330687456108739</v>
      </c>
      <c r="U1035" s="369">
        <v>-1.7190584670178561</v>
      </c>
      <c r="V1035" s="369">
        <v>-0.1362614903657634</v>
      </c>
      <c r="W1035" s="369">
        <v>-1.2137834752611452</v>
      </c>
      <c r="X1035" s="369">
        <v>4.6365533569679762E-2</v>
      </c>
      <c r="Y1035" s="369">
        <v>0.31437697011281895</v>
      </c>
      <c r="AA1035" s="369"/>
      <c r="AB1035" s="369">
        <v>0.20903560464241283</v>
      </c>
      <c r="AC1035" s="373">
        <v>-1.1889040062603335</v>
      </c>
      <c r="AD1035" s="555">
        <v>36428288000147</v>
      </c>
      <c r="AE1035" s="370" t="s">
        <v>1821</v>
      </c>
      <c r="AF1035" s="370" t="s">
        <v>1839</v>
      </c>
      <c r="AG1035" s="374" t="s">
        <v>59</v>
      </c>
      <c r="AH1035" s="374" t="s">
        <v>1796</v>
      </c>
      <c r="AI1035" s="374">
        <v>10000</v>
      </c>
      <c r="AJ1035" s="374">
        <v>5000</v>
      </c>
      <c r="AK1035" s="374">
        <v>10000</v>
      </c>
      <c r="AL1035" s="691">
        <v>0</v>
      </c>
      <c r="AM1035" s="691">
        <v>0</v>
      </c>
      <c r="AN1035" s="369" t="s">
        <v>1807</v>
      </c>
      <c r="AO1035" s="367" t="s">
        <v>1324</v>
      </c>
      <c r="AP1035" s="370" t="s">
        <v>1799</v>
      </c>
      <c r="AQ1035" s="376" t="s">
        <v>687</v>
      </c>
      <c r="AR1035" s="369">
        <v>2E-3</v>
      </c>
      <c r="AS1035" s="369">
        <v>2E-3</v>
      </c>
      <c r="AT1035" s="369" t="s">
        <v>1421</v>
      </c>
      <c r="AW1035" s="198"/>
      <c r="AX1035" s="198"/>
      <c r="AY1035" s="184"/>
      <c r="AZ1035" s="184"/>
      <c r="BA1035" s="184"/>
      <c r="BB1035" s="186"/>
      <c r="BC1035" s="184"/>
      <c r="BD1035" s="184"/>
      <c r="BE1035" s="184"/>
      <c r="BF1035" s="184"/>
      <c r="BG1035" s="186"/>
      <c r="BH1035" s="186"/>
      <c r="BI1035" s="199"/>
      <c r="BJ1035" s="199"/>
      <c r="BK1035" s="199"/>
      <c r="BL1035" s="218"/>
      <c r="BM1035" s="186"/>
      <c r="BN1035" s="186"/>
      <c r="BO1035" s="186"/>
      <c r="BP1035" s="186"/>
      <c r="BQ1035" s="186"/>
      <c r="BR1035" s="186"/>
      <c r="BS1035" s="186"/>
      <c r="BT1035" s="187"/>
      <c r="BU1035" s="188"/>
      <c r="BV1035" s="189"/>
      <c r="BW1035" s="185"/>
      <c r="BX1035"/>
      <c r="BZ1035"/>
    </row>
    <row r="1036" spans="2:78" ht="18.75">
      <c r="B1036" s="363" t="s">
        <v>516</v>
      </c>
      <c r="C1036" s="364">
        <v>35828684000107</v>
      </c>
      <c r="D1036" s="365" t="s">
        <v>13</v>
      </c>
      <c r="E1036" s="365" t="s">
        <v>615</v>
      </c>
      <c r="F1036" s="365" t="s">
        <v>619</v>
      </c>
      <c r="G1036" s="366" t="s">
        <v>34</v>
      </c>
      <c r="H1036" s="366" t="s">
        <v>1337</v>
      </c>
      <c r="I1036" s="366" t="s">
        <v>34</v>
      </c>
      <c r="J1036" s="366" t="s">
        <v>611</v>
      </c>
      <c r="K1036" s="367" t="s">
        <v>48</v>
      </c>
      <c r="L1036" s="368" t="s">
        <v>715</v>
      </c>
      <c r="M1036" s="368" t="s">
        <v>34</v>
      </c>
      <c r="N1036" s="367">
        <v>541419</v>
      </c>
      <c r="O1036" s="367" t="s">
        <v>1324</v>
      </c>
      <c r="P1036" s="371">
        <v>44014</v>
      </c>
      <c r="Q1036" s="372">
        <v>416277200</v>
      </c>
      <c r="R1036" s="372">
        <v>8113321.0315932585</v>
      </c>
      <c r="S1036" s="367">
        <v>1</v>
      </c>
      <c r="T1036" s="369">
        <v>0.18828536714414579</v>
      </c>
      <c r="U1036" s="369">
        <v>1.9819958925466701</v>
      </c>
      <c r="V1036" s="369">
        <v>0.22674534703025739</v>
      </c>
      <c r="W1036" s="369">
        <v>2.0197911719511836</v>
      </c>
      <c r="X1036" s="369">
        <v>0.35926704665572173</v>
      </c>
      <c r="Y1036" s="369">
        <v>2.4359751067949729</v>
      </c>
      <c r="AA1036" s="369"/>
      <c r="AB1036" s="369">
        <v>3.7620743440855094E-2</v>
      </c>
      <c r="AC1036" s="373">
        <v>3.0430969490432505</v>
      </c>
      <c r="AD1036" s="555">
        <v>35828652000101</v>
      </c>
      <c r="AE1036" s="370" t="s">
        <v>2099</v>
      </c>
      <c r="AF1036" s="370" t="s">
        <v>1858</v>
      </c>
      <c r="AG1036" s="374" t="s">
        <v>736</v>
      </c>
      <c r="AH1036" s="374" t="s">
        <v>1802</v>
      </c>
      <c r="AI1036" s="374">
        <v>500</v>
      </c>
      <c r="AJ1036" s="374">
        <v>100</v>
      </c>
      <c r="AK1036" s="374">
        <v>100</v>
      </c>
      <c r="AL1036" s="691">
        <v>2.5</v>
      </c>
      <c r="AM1036" s="691">
        <v>20</v>
      </c>
      <c r="AN1036" s="369" t="s">
        <v>1803</v>
      </c>
      <c r="AO1036" s="367" t="s">
        <v>1324</v>
      </c>
      <c r="AP1036" s="370" t="s">
        <v>1818</v>
      </c>
      <c r="AQ1036" s="376" t="s">
        <v>668</v>
      </c>
      <c r="AR1036" s="369">
        <v>5.0673000000000003E-3</v>
      </c>
      <c r="AS1036" s="369">
        <v>5.0673000000000003E-3</v>
      </c>
      <c r="AT1036" s="369" t="s">
        <v>1421</v>
      </c>
      <c r="AW1036" s="198"/>
      <c r="AX1036" s="198"/>
      <c r="AY1036" s="184"/>
      <c r="AZ1036" s="184"/>
      <c r="BA1036" s="184"/>
      <c r="BB1036" s="186"/>
      <c r="BC1036" s="184"/>
      <c r="BD1036" s="184"/>
      <c r="BE1036" s="184"/>
      <c r="BF1036" s="184"/>
      <c r="BG1036" s="186"/>
      <c r="BH1036" s="186"/>
      <c r="BI1036" s="199"/>
      <c r="BJ1036" s="199"/>
      <c r="BK1036" s="199"/>
      <c r="BL1036" s="218"/>
      <c r="BM1036" s="186"/>
      <c r="BN1036" s="186"/>
      <c r="BO1036" s="186"/>
      <c r="BP1036" s="186"/>
      <c r="BQ1036" s="186"/>
      <c r="BR1036" s="186"/>
      <c r="BS1036" s="186"/>
      <c r="BT1036" s="187"/>
      <c r="BU1036" s="188"/>
      <c r="BV1036" s="189"/>
      <c r="BW1036" s="185"/>
      <c r="BX1036"/>
      <c r="BZ1036"/>
    </row>
    <row r="1037" spans="2:78" ht="18.75">
      <c r="B1037" s="363" t="s">
        <v>880</v>
      </c>
      <c r="C1037" s="364">
        <v>36436823000101</v>
      </c>
      <c r="D1037" s="365" t="s">
        <v>14</v>
      </c>
      <c r="E1037" s="365" t="s">
        <v>614</v>
      </c>
      <c r="F1037" s="365" t="s">
        <v>1421</v>
      </c>
      <c r="G1037" s="366" t="s">
        <v>1421</v>
      </c>
      <c r="H1037" s="366" t="s">
        <v>1338</v>
      </c>
      <c r="I1037" s="366" t="s">
        <v>34</v>
      </c>
      <c r="J1037" s="366" t="s">
        <v>608</v>
      </c>
      <c r="K1037" s="367" t="s">
        <v>48</v>
      </c>
      <c r="L1037" s="368" t="s">
        <v>1421</v>
      </c>
      <c r="M1037" s="368" t="s">
        <v>34</v>
      </c>
      <c r="N1037" s="367">
        <v>541508</v>
      </c>
      <c r="O1037" s="367" t="s">
        <v>1321</v>
      </c>
      <c r="P1037" s="371">
        <v>43910</v>
      </c>
      <c r="Q1037" s="372">
        <v>14.75318966</v>
      </c>
      <c r="R1037" s="372">
        <v>13.686315240198406</v>
      </c>
      <c r="S1037" s="367">
        <v>1</v>
      </c>
      <c r="T1037" s="369">
        <v>0.11529924627713317</v>
      </c>
      <c r="U1037" s="369">
        <v>1.2137036244566717</v>
      </c>
      <c r="V1037" s="369">
        <v>-6.1611113286814345E-2</v>
      </c>
      <c r="W1037" s="369">
        <v>-0.54881647778283249</v>
      </c>
      <c r="X1037" s="369">
        <v>-5.103310933386529E-2</v>
      </c>
      <c r="Y1037" s="369">
        <v>-0.34602501152512027</v>
      </c>
      <c r="AA1037" s="369"/>
      <c r="AB1037" s="369">
        <v>0.18916368043545295</v>
      </c>
      <c r="AC1037" s="373">
        <v>-0.91916635546111713</v>
      </c>
      <c r="AD1037" s="555">
        <v>36499040000177</v>
      </c>
      <c r="AE1037" s="370" t="s">
        <v>2001</v>
      </c>
      <c r="AF1037" s="370" t="s">
        <v>1816</v>
      </c>
      <c r="AG1037" s="374" t="s">
        <v>1444</v>
      </c>
      <c r="AH1037" s="374" t="s">
        <v>1802</v>
      </c>
      <c r="AI1037" s="374">
        <v>100</v>
      </c>
      <c r="AJ1037" s="374">
        <v>0</v>
      </c>
      <c r="AK1037" s="374">
        <v>0</v>
      </c>
      <c r="AL1037" s="691">
        <v>2</v>
      </c>
      <c r="AM1037" s="691">
        <v>20</v>
      </c>
      <c r="AN1037" s="369" t="s">
        <v>1798</v>
      </c>
      <c r="AO1037" s="367" t="s">
        <v>1324</v>
      </c>
      <c r="AP1037" s="370" t="s">
        <v>1818</v>
      </c>
      <c r="AQ1037" s="376" t="s">
        <v>668</v>
      </c>
      <c r="AR1037" s="369">
        <v>4.6666666666666697E-3</v>
      </c>
      <c r="AS1037" s="369">
        <v>4.6666666666666697E-3</v>
      </c>
      <c r="AT1037" s="369" t="s">
        <v>1421</v>
      </c>
      <c r="AW1037" s="198"/>
      <c r="AX1037" s="198"/>
      <c r="AY1037" s="184"/>
      <c r="AZ1037" s="184"/>
      <c r="BA1037" s="184"/>
      <c r="BB1037" s="186"/>
      <c r="BC1037" s="184"/>
      <c r="BD1037" s="184"/>
      <c r="BE1037" s="184"/>
      <c r="BF1037" s="184"/>
      <c r="BG1037" s="186"/>
      <c r="BH1037" s="186"/>
      <c r="BI1037" s="199"/>
      <c r="BJ1037" s="199"/>
      <c r="BK1037" s="199"/>
      <c r="BL1037" s="218"/>
      <c r="BM1037" s="186"/>
      <c r="BN1037" s="186"/>
      <c r="BO1037" s="186"/>
      <c r="BP1037" s="186"/>
      <c r="BQ1037" s="186"/>
      <c r="BR1037" s="186"/>
      <c r="BS1037" s="186"/>
      <c r="BT1037" s="187"/>
      <c r="BU1037" s="188"/>
      <c r="BV1037" s="189"/>
      <c r="BW1037" s="185"/>
      <c r="BX1037"/>
      <c r="BZ1037"/>
    </row>
    <row r="1038" spans="2:78" ht="18.75">
      <c r="B1038" s="363" t="s">
        <v>822</v>
      </c>
      <c r="C1038" s="364">
        <v>37310314000109</v>
      </c>
      <c r="D1038" s="365" t="s">
        <v>13</v>
      </c>
      <c r="E1038" s="365" t="s">
        <v>615</v>
      </c>
      <c r="F1038" s="365" t="s">
        <v>619</v>
      </c>
      <c r="G1038" s="366" t="s">
        <v>34</v>
      </c>
      <c r="H1038" s="366" t="s">
        <v>1337</v>
      </c>
      <c r="I1038" s="366" t="s">
        <v>34</v>
      </c>
      <c r="J1038" s="366" t="s">
        <v>1421</v>
      </c>
      <c r="K1038" s="367" t="s">
        <v>48</v>
      </c>
      <c r="L1038" s="368" t="s">
        <v>1421</v>
      </c>
      <c r="M1038" s="368" t="s">
        <v>1418</v>
      </c>
      <c r="N1038" s="367">
        <v>541680</v>
      </c>
      <c r="O1038" s="367" t="s">
        <v>1321</v>
      </c>
      <c r="P1038" s="371">
        <v>44014</v>
      </c>
      <c r="Q1038" s="372">
        <v>83.003104410000006</v>
      </c>
      <c r="R1038" s="372">
        <v>95.623892787768881</v>
      </c>
      <c r="S1038" s="367">
        <v>1</v>
      </c>
      <c r="T1038" s="369">
        <v>5.1019859075308149E-2</v>
      </c>
      <c r="U1038" s="369">
        <v>0.53706324957348006</v>
      </c>
      <c r="V1038" s="369">
        <v>5.7087642674253036E-2</v>
      </c>
      <c r="W1038" s="369">
        <v>0.5085225263104225</v>
      </c>
      <c r="X1038" s="369">
        <v>6.204633839075413E-2</v>
      </c>
      <c r="Y1038" s="369">
        <v>0.42069913507122153</v>
      </c>
      <c r="AA1038" s="369"/>
      <c r="AB1038" s="369">
        <v>3.4365981906096327E-2</v>
      </c>
      <c r="AC1038" s="373">
        <v>-1.6054869295211893</v>
      </c>
      <c r="AD1038" s="555">
        <v>29011240000173</v>
      </c>
      <c r="AE1038" s="370" t="s">
        <v>1805</v>
      </c>
      <c r="AF1038" s="370" t="s">
        <v>1806</v>
      </c>
      <c r="AG1038" s="374" t="s">
        <v>719</v>
      </c>
      <c r="AH1038" s="374" t="s">
        <v>1802</v>
      </c>
      <c r="AI1038" s="374">
        <v>100</v>
      </c>
      <c r="AJ1038" s="374">
        <v>100</v>
      </c>
      <c r="AK1038" s="374">
        <v>100</v>
      </c>
      <c r="AL1038" s="691">
        <v>1</v>
      </c>
      <c r="AM1038" s="691">
        <v>30</v>
      </c>
      <c r="AN1038" s="369" t="s">
        <v>1803</v>
      </c>
      <c r="AO1038" s="367" t="s">
        <v>1324</v>
      </c>
      <c r="AP1038" s="370" t="s">
        <v>1818</v>
      </c>
      <c r="AQ1038" s="376" t="s">
        <v>668</v>
      </c>
      <c r="AR1038" s="369">
        <v>0</v>
      </c>
      <c r="AS1038" s="369">
        <v>0</v>
      </c>
      <c r="AT1038" s="369" t="s">
        <v>1421</v>
      </c>
      <c r="AW1038" s="198"/>
      <c r="AX1038" s="198"/>
      <c r="AY1038" s="184"/>
      <c r="AZ1038" s="184"/>
      <c r="BA1038" s="184"/>
      <c r="BB1038" s="186"/>
      <c r="BC1038" s="184"/>
      <c r="BD1038" s="184"/>
      <c r="BE1038" s="184"/>
      <c r="BF1038" s="184"/>
      <c r="BG1038" s="186"/>
      <c r="BH1038" s="186"/>
      <c r="BI1038" s="199"/>
      <c r="BJ1038" s="199"/>
      <c r="BK1038" s="199"/>
      <c r="BL1038" s="218"/>
      <c r="BM1038" s="186"/>
      <c r="BN1038" s="186"/>
      <c r="BO1038" s="186"/>
      <c r="BP1038" s="186"/>
      <c r="BQ1038" s="186"/>
      <c r="BR1038" s="186"/>
      <c r="BS1038" s="186"/>
      <c r="BT1038" s="187"/>
      <c r="BU1038" s="188"/>
      <c r="BV1038" s="189"/>
      <c r="BW1038" s="185"/>
      <c r="BX1038"/>
      <c r="BZ1038"/>
    </row>
    <row r="1039" spans="2:78" ht="18.75">
      <c r="B1039" s="363" t="s">
        <v>1252</v>
      </c>
      <c r="C1039" s="364">
        <v>36896492000192</v>
      </c>
      <c r="D1039" s="365" t="s">
        <v>14</v>
      </c>
      <c r="E1039" s="365" t="s">
        <v>607</v>
      </c>
      <c r="F1039" s="365" t="s">
        <v>1421</v>
      </c>
      <c r="G1039" s="366" t="s">
        <v>1421</v>
      </c>
      <c r="H1039" s="366" t="s">
        <v>34</v>
      </c>
      <c r="I1039" s="366" t="s">
        <v>34</v>
      </c>
      <c r="J1039" s="366" t="s">
        <v>608</v>
      </c>
      <c r="K1039" s="367" t="s">
        <v>48</v>
      </c>
      <c r="L1039" s="368" t="s">
        <v>1421</v>
      </c>
      <c r="M1039" s="368" t="s">
        <v>1418</v>
      </c>
      <c r="N1039" s="367">
        <v>541737</v>
      </c>
      <c r="O1039" s="367" t="s">
        <v>1321</v>
      </c>
      <c r="P1039" s="371">
        <v>43974</v>
      </c>
      <c r="Q1039" s="372">
        <v>7.6065205200000001</v>
      </c>
      <c r="R1039" s="372">
        <v>9.2200678303571362</v>
      </c>
      <c r="S1039" s="367">
        <v>2</v>
      </c>
      <c r="T1039" s="369">
        <v>6.9546405926299792E-2</v>
      </c>
      <c r="U1039" s="369">
        <v>0.73208392653149068</v>
      </c>
      <c r="V1039" s="369">
        <v>-6.1502829757734245E-2</v>
      </c>
      <c r="W1039" s="369">
        <v>-0.54785191503008712</v>
      </c>
      <c r="X1039" s="369">
        <v>-4.865065660872081E-2</v>
      </c>
      <c r="Y1039" s="369">
        <v>-0.32987102360557347</v>
      </c>
      <c r="AA1039" s="369"/>
      <c r="AB1039" s="369">
        <v>0.20427578121238177</v>
      </c>
      <c r="AC1039" s="373">
        <v>-0.85063734022256299</v>
      </c>
      <c r="AD1039" s="555">
        <v>0</v>
      </c>
      <c r="AE1039" s="370" t="s">
        <v>2096</v>
      </c>
      <c r="AF1039" s="370" t="s">
        <v>1816</v>
      </c>
      <c r="AG1039" s="374" t="s">
        <v>1444</v>
      </c>
      <c r="AH1039" s="374" t="s">
        <v>1802</v>
      </c>
      <c r="AI1039" s="374">
        <v>5000</v>
      </c>
      <c r="AJ1039" s="374">
        <v>1000</v>
      </c>
      <c r="AK1039" s="374">
        <v>1000</v>
      </c>
      <c r="AL1039" s="691">
        <v>1</v>
      </c>
      <c r="AM1039" s="691">
        <v>10</v>
      </c>
      <c r="AN1039" s="369" t="s">
        <v>1798</v>
      </c>
      <c r="AO1039" s="367" t="s">
        <v>1324</v>
      </c>
      <c r="AP1039" s="370" t="s">
        <v>1799</v>
      </c>
      <c r="AQ1039" s="376" t="s">
        <v>670</v>
      </c>
      <c r="AR1039" s="369">
        <v>3.0000000000000001E-3</v>
      </c>
      <c r="AS1039" s="369">
        <v>3.0000000000000001E-3</v>
      </c>
      <c r="AT1039" s="369" t="s">
        <v>1421</v>
      </c>
      <c r="AW1039"/>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c r="BX1039"/>
      <c r="BZ1039"/>
    </row>
    <row r="1040" spans="2:78" ht="18.75">
      <c r="B1040" s="363" t="s">
        <v>984</v>
      </c>
      <c r="C1040" s="364">
        <v>37227745000106</v>
      </c>
      <c r="D1040" s="365" t="s">
        <v>11</v>
      </c>
      <c r="E1040" s="365" t="s">
        <v>620</v>
      </c>
      <c r="F1040" s="365" t="s">
        <v>663</v>
      </c>
      <c r="G1040" s="366" t="s">
        <v>738</v>
      </c>
      <c r="H1040" s="366" t="s">
        <v>34</v>
      </c>
      <c r="I1040" s="366" t="s">
        <v>1421</v>
      </c>
      <c r="J1040" s="366" t="s">
        <v>608</v>
      </c>
      <c r="K1040" s="367" t="s">
        <v>48</v>
      </c>
      <c r="L1040" s="368" t="s">
        <v>1421</v>
      </c>
      <c r="M1040" s="368" t="s">
        <v>34</v>
      </c>
      <c r="N1040" s="367">
        <v>541753</v>
      </c>
      <c r="O1040" s="367" t="s">
        <v>1321</v>
      </c>
      <c r="P1040" s="371">
        <v>44010</v>
      </c>
      <c r="Q1040" s="372">
        <v>22.27982192</v>
      </c>
      <c r="R1040" s="372">
        <v>24.593045114841267</v>
      </c>
      <c r="S1040" s="367">
        <v>1</v>
      </c>
      <c r="T1040" s="369">
        <v>0.11515004412863084</v>
      </c>
      <c r="U1040" s="369">
        <v>1.2121330401357755</v>
      </c>
      <c r="V1040" s="369">
        <v>0.13680534224532548</v>
      </c>
      <c r="W1040" s="369">
        <v>1.21862797257752</v>
      </c>
      <c r="X1040" s="369">
        <v>0.20931974840934053</v>
      </c>
      <c r="Y1040" s="369">
        <v>1.4192721019981684</v>
      </c>
      <c r="AA1040" s="369"/>
      <c r="AB1040" s="369">
        <v>4.7338497743683542E-3</v>
      </c>
      <c r="AC1040" s="373">
        <v>5.1846944813427234</v>
      </c>
      <c r="AD1040" s="555">
        <v>0</v>
      </c>
      <c r="AE1040" s="370" t="s">
        <v>1951</v>
      </c>
      <c r="AF1040" s="370" t="s">
        <v>1816</v>
      </c>
      <c r="AG1040" s="374" t="s">
        <v>1444</v>
      </c>
      <c r="AH1040" s="374" t="s">
        <v>1796</v>
      </c>
      <c r="AI1040" s="374">
        <v>1000</v>
      </c>
      <c r="AJ1040" s="374">
        <v>1000</v>
      </c>
      <c r="AK1040" s="374">
        <v>1000</v>
      </c>
      <c r="AL1040" s="691">
        <v>0.4</v>
      </c>
      <c r="AM1040" s="691">
        <v>15</v>
      </c>
      <c r="AN1040" s="369" t="s">
        <v>1798</v>
      </c>
      <c r="AO1040" s="367" t="s">
        <v>1324</v>
      </c>
      <c r="AP1040" s="370" t="s">
        <v>1804</v>
      </c>
      <c r="AQ1040" s="376" t="s">
        <v>675</v>
      </c>
      <c r="AR1040" s="369">
        <v>1.6000000000000001E-3</v>
      </c>
      <c r="AS1040" s="369">
        <v>1.6000000000000001E-3</v>
      </c>
      <c r="AT1040" s="369" t="s">
        <v>1421</v>
      </c>
      <c r="AW1040"/>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c r="BX1040"/>
      <c r="BZ1040"/>
    </row>
    <row r="1041" spans="2:78" ht="18.75">
      <c r="B1041" s="363" t="s">
        <v>593</v>
      </c>
      <c r="C1041" s="364">
        <v>35847495000173</v>
      </c>
      <c r="D1041" s="365" t="s">
        <v>14</v>
      </c>
      <c r="E1041" s="365" t="s">
        <v>607</v>
      </c>
      <c r="F1041" s="365" t="s">
        <v>1421</v>
      </c>
      <c r="G1041" s="366" t="s">
        <v>1421</v>
      </c>
      <c r="H1041" s="366" t="s">
        <v>34</v>
      </c>
      <c r="I1041" s="366" t="s">
        <v>34</v>
      </c>
      <c r="J1041" s="366" t="s">
        <v>608</v>
      </c>
      <c r="K1041" s="367" t="s">
        <v>48</v>
      </c>
      <c r="L1041" s="368" t="s">
        <v>1421</v>
      </c>
      <c r="M1041" s="368" t="s">
        <v>34</v>
      </c>
      <c r="N1041" s="367">
        <v>541771</v>
      </c>
      <c r="O1041" s="367" t="s">
        <v>1321</v>
      </c>
      <c r="P1041" s="371">
        <v>44015</v>
      </c>
      <c r="Q1041" s="372">
        <v>1.87718685</v>
      </c>
      <c r="R1041" s="372">
        <v>1.8166562359199996</v>
      </c>
      <c r="S1041" s="367">
        <v>2</v>
      </c>
      <c r="T1041" s="369">
        <v>-1.211277945547129E-2</v>
      </c>
      <c r="U1041" s="369">
        <v>-0.1275058146695402</v>
      </c>
      <c r="V1041" s="369">
        <v>-0.14937128651924914</v>
      </c>
      <c r="W1041" s="369">
        <v>-1.3305622796939287</v>
      </c>
      <c r="X1041" s="369">
        <v>-0.12231692924240201</v>
      </c>
      <c r="Y1041" s="369">
        <v>-0.82935798745723355</v>
      </c>
      <c r="AA1041" s="369"/>
      <c r="AB1041" s="369">
        <v>0.21595931573434302</v>
      </c>
      <c r="AC1041" s="373">
        <v>-1.2114923733400922</v>
      </c>
      <c r="AD1041" s="555">
        <v>0</v>
      </c>
      <c r="AE1041" s="370" t="s">
        <v>1831</v>
      </c>
      <c r="AF1041" s="370" t="s">
        <v>1841</v>
      </c>
      <c r="AG1041" s="374" t="s">
        <v>719</v>
      </c>
      <c r="AH1041" s="374" t="s">
        <v>1802</v>
      </c>
      <c r="AI1041" s="374">
        <v>1000</v>
      </c>
      <c r="AJ1041" s="374">
        <v>1000</v>
      </c>
      <c r="AK1041" s="374">
        <v>1000</v>
      </c>
      <c r="AL1041" s="691">
        <v>1.5</v>
      </c>
      <c r="AM1041" s="691">
        <v>20</v>
      </c>
      <c r="AN1041" s="369" t="s">
        <v>666</v>
      </c>
      <c r="AO1041" s="367" t="s">
        <v>1324</v>
      </c>
      <c r="AP1041" s="370" t="s">
        <v>1799</v>
      </c>
      <c r="AQ1041" s="376" t="s">
        <v>665</v>
      </c>
      <c r="AR1041" s="369">
        <v>5.0000000000000001E-3</v>
      </c>
      <c r="AS1041" s="369">
        <v>5.0000000000000001E-3</v>
      </c>
      <c r="AT1041" s="369" t="s">
        <v>1421</v>
      </c>
      <c r="AW1041"/>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c r="BX1041"/>
      <c r="BZ1041"/>
    </row>
    <row r="1042" spans="2:78" ht="18.75">
      <c r="B1042" s="363" t="s">
        <v>1697</v>
      </c>
      <c r="C1042" s="364">
        <v>36400100000152</v>
      </c>
      <c r="D1042" s="365" t="s">
        <v>13</v>
      </c>
      <c r="E1042" s="365" t="s">
        <v>615</v>
      </c>
      <c r="F1042" s="365" t="s">
        <v>619</v>
      </c>
      <c r="G1042" s="366" t="s">
        <v>34</v>
      </c>
      <c r="H1042" s="366" t="s">
        <v>1338</v>
      </c>
      <c r="I1042" s="366" t="s">
        <v>34</v>
      </c>
      <c r="J1042" s="366" t="s">
        <v>611</v>
      </c>
      <c r="K1042" s="367" t="s">
        <v>48</v>
      </c>
      <c r="L1042" s="368" t="s">
        <v>1421</v>
      </c>
      <c r="M1042" s="368" t="s">
        <v>1421</v>
      </c>
      <c r="N1042" s="367">
        <v>541893</v>
      </c>
      <c r="O1042" s="367" t="s">
        <v>1321</v>
      </c>
      <c r="P1042" s="371">
        <v>44013</v>
      </c>
      <c r="Q1042" s="372">
        <v>265.91914168</v>
      </c>
      <c r="R1042" s="372">
        <v>215.98353103075723</v>
      </c>
      <c r="S1042" s="367">
        <v>1</v>
      </c>
      <c r="T1042" s="369">
        <v>0.53035929591474318</v>
      </c>
      <c r="U1042" s="369">
        <v>5.5828552267273102</v>
      </c>
      <c r="V1042" s="369">
        <v>0.61742232022433807</v>
      </c>
      <c r="W1042" s="369">
        <v>5.4998445087754053</v>
      </c>
      <c r="X1042" s="369">
        <v>0.91456215660004347</v>
      </c>
      <c r="Y1042" s="369">
        <v>6.2010993433231176</v>
      </c>
      <c r="AA1042" s="369"/>
      <c r="AB1042" s="369">
        <v>0.20488898363243735</v>
      </c>
      <c r="AC1042" s="373">
        <v>2.4655329624062343</v>
      </c>
      <c r="AD1042" s="555">
        <v>36181763000123</v>
      </c>
      <c r="AE1042" s="370" t="s">
        <v>1889</v>
      </c>
      <c r="AF1042" s="370" t="s">
        <v>1890</v>
      </c>
      <c r="AG1042" s="374" t="s">
        <v>1448</v>
      </c>
      <c r="AH1042" s="374" t="s">
        <v>1877</v>
      </c>
      <c r="AI1042" s="374">
        <v>0</v>
      </c>
      <c r="AJ1042" s="374">
        <v>0</v>
      </c>
      <c r="AK1042" s="374">
        <v>0</v>
      </c>
      <c r="AL1042" s="691">
        <v>0</v>
      </c>
      <c r="AM1042" s="691">
        <v>0</v>
      </c>
      <c r="AN1042" s="369" t="s">
        <v>1803</v>
      </c>
      <c r="AO1042" s="367" t="s">
        <v>1324</v>
      </c>
      <c r="AP1042" s="370" t="s">
        <v>1818</v>
      </c>
      <c r="AQ1042" s="376" t="s">
        <v>1798</v>
      </c>
      <c r="AR1042" s="369">
        <v>0</v>
      </c>
      <c r="AS1042" s="369">
        <v>0</v>
      </c>
      <c r="AT1042" s="369" t="s">
        <v>1421</v>
      </c>
      <c r="AW104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c r="BX1042"/>
      <c r="BZ1042"/>
    </row>
    <row r="1043" spans="2:78" ht="18.75">
      <c r="B1043" s="363" t="s">
        <v>961</v>
      </c>
      <c r="C1043" s="364">
        <v>37287419000186</v>
      </c>
      <c r="D1043" s="365" t="s">
        <v>13</v>
      </c>
      <c r="E1043" s="365" t="s">
        <v>615</v>
      </c>
      <c r="F1043" s="365" t="s">
        <v>619</v>
      </c>
      <c r="G1043" s="366" t="s">
        <v>34</v>
      </c>
      <c r="H1043" s="366" t="s">
        <v>1337</v>
      </c>
      <c r="I1043" s="366" t="s">
        <v>34</v>
      </c>
      <c r="J1043" s="366" t="s">
        <v>611</v>
      </c>
      <c r="K1043" s="367" t="s">
        <v>48</v>
      </c>
      <c r="L1043" s="368" t="s">
        <v>715</v>
      </c>
      <c r="M1043" s="368" t="s">
        <v>34</v>
      </c>
      <c r="N1043" s="367">
        <v>541941</v>
      </c>
      <c r="O1043" s="367" t="s">
        <v>1324</v>
      </c>
      <c r="P1043" s="371">
        <v>44014</v>
      </c>
      <c r="Q1043" s="372">
        <v>4407.5919077600001</v>
      </c>
      <c r="R1043" s="372">
        <v>3843.0704340205184</v>
      </c>
      <c r="S1043" s="367">
        <v>1</v>
      </c>
      <c r="T1043" s="369">
        <v>0.18781408099662023</v>
      </c>
      <c r="U1043" s="369">
        <v>1.9770348739461396</v>
      </c>
      <c r="V1043" s="369">
        <v>0.22626694435579364</v>
      </c>
      <c r="W1043" s="369">
        <v>2.0155296798801214</v>
      </c>
      <c r="X1043" s="369">
        <v>0.35859243040159106</v>
      </c>
      <c r="Y1043" s="369">
        <v>2.4314009371988496</v>
      </c>
      <c r="AA1043" s="369"/>
      <c r="AB1043" s="369">
        <v>3.7693958658664629E-2</v>
      </c>
      <c r="AC1043" s="373">
        <v>3.0244944009067392</v>
      </c>
      <c r="AD1043" s="555">
        <v>36986798000130</v>
      </c>
      <c r="AE1043" s="370" t="s">
        <v>1872</v>
      </c>
      <c r="AF1043" s="370" t="s">
        <v>1816</v>
      </c>
      <c r="AG1043" s="374" t="s">
        <v>1444</v>
      </c>
      <c r="AH1043" s="374" t="s">
        <v>1802</v>
      </c>
      <c r="AI1043" s="374">
        <v>500</v>
      </c>
      <c r="AJ1043" s="374">
        <v>100</v>
      </c>
      <c r="AK1043" s="374">
        <v>100</v>
      </c>
      <c r="AL1043" s="691">
        <v>0</v>
      </c>
      <c r="AM1043" s="691">
        <v>0</v>
      </c>
      <c r="AN1043" s="369" t="s">
        <v>1798</v>
      </c>
      <c r="AO1043" s="367" t="s">
        <v>1324</v>
      </c>
      <c r="AP1043" s="370" t="s">
        <v>1818</v>
      </c>
      <c r="AQ1043" s="376" t="s">
        <v>668</v>
      </c>
      <c r="AR1043" s="369">
        <v>5.0666666666666698E-3</v>
      </c>
      <c r="AS1043" s="369">
        <v>5.0666666666666698E-3</v>
      </c>
      <c r="AT1043" s="369" t="s">
        <v>1421</v>
      </c>
      <c r="AW1043"/>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c r="BX1043"/>
      <c r="BZ1043"/>
    </row>
    <row r="1044" spans="2:78" ht="18.75">
      <c r="B1044" s="363" t="s">
        <v>268</v>
      </c>
      <c r="C1044" s="364">
        <v>36828894000150</v>
      </c>
      <c r="D1044" s="365" t="s">
        <v>14</v>
      </c>
      <c r="E1044" s="365" t="s">
        <v>607</v>
      </c>
      <c r="F1044" s="365" t="s">
        <v>1421</v>
      </c>
      <c r="G1044" s="366" t="s">
        <v>1421</v>
      </c>
      <c r="H1044" s="366" t="s">
        <v>34</v>
      </c>
      <c r="I1044" s="366" t="s">
        <v>34</v>
      </c>
      <c r="J1044" s="366" t="s">
        <v>608</v>
      </c>
      <c r="K1044" s="367" t="s">
        <v>48</v>
      </c>
      <c r="L1044" s="368" t="s">
        <v>1421</v>
      </c>
      <c r="M1044" s="368" t="s">
        <v>1418</v>
      </c>
      <c r="N1044" s="367">
        <v>542385</v>
      </c>
      <c r="O1044" s="367" t="s">
        <v>1321</v>
      </c>
      <c r="P1044" s="371">
        <v>43987</v>
      </c>
      <c r="Q1044" s="372">
        <v>10.71623533</v>
      </c>
      <c r="R1044" s="372">
        <v>9.9800983957142826</v>
      </c>
      <c r="S1044" s="367">
        <v>2</v>
      </c>
      <c r="T1044" s="369">
        <v>-0.13894038170835965</v>
      </c>
      <c r="U1044" s="369">
        <v>-1.4625632890739351</v>
      </c>
      <c r="V1044" s="369">
        <v>-0.17522176818935642</v>
      </c>
      <c r="W1044" s="369">
        <v>-1.5608319427843085</v>
      </c>
      <c r="X1044" s="369">
        <v>-0.25331439989635007</v>
      </c>
      <c r="Y1044" s="369">
        <v>-1.7175735378021997</v>
      </c>
      <c r="AA1044" s="369"/>
      <c r="AB1044" s="369">
        <v>0.25917946379187579</v>
      </c>
      <c r="AC1044" s="373">
        <v>-1.1092064989564974</v>
      </c>
      <c r="AD1044" s="555">
        <v>18324976000185</v>
      </c>
      <c r="AE1044" s="370" t="s">
        <v>2076</v>
      </c>
      <c r="AF1044" s="370" t="s">
        <v>1816</v>
      </c>
      <c r="AG1044" s="374" t="s">
        <v>1444</v>
      </c>
      <c r="AH1044" s="374" t="s">
        <v>1802</v>
      </c>
      <c r="AI1044" s="374">
        <v>5000</v>
      </c>
      <c r="AJ1044" s="374">
        <v>1000</v>
      </c>
      <c r="AK1044" s="374">
        <v>5000</v>
      </c>
      <c r="AL1044" s="691">
        <v>1.8</v>
      </c>
      <c r="AM1044" s="691">
        <v>20</v>
      </c>
      <c r="AN1044" s="369" t="s">
        <v>1798</v>
      </c>
      <c r="AO1044" s="367" t="s">
        <v>1324</v>
      </c>
      <c r="AP1044" s="370" t="s">
        <v>1799</v>
      </c>
      <c r="AQ1044" s="376" t="s">
        <v>659</v>
      </c>
      <c r="AR1044" s="369">
        <v>3.5999999999999999E-3</v>
      </c>
      <c r="AS1044" s="369">
        <v>3.5999999999999999E-3</v>
      </c>
      <c r="AT1044" s="369" t="s">
        <v>1421</v>
      </c>
      <c r="AW1044"/>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c r="BX1044"/>
      <c r="BZ1044"/>
    </row>
    <row r="1045" spans="2:78" ht="18.75">
      <c r="B1045" s="363" t="s">
        <v>717</v>
      </c>
      <c r="C1045" s="364">
        <v>36498567000187</v>
      </c>
      <c r="D1045" s="365" t="s">
        <v>13</v>
      </c>
      <c r="E1045" s="365" t="s">
        <v>615</v>
      </c>
      <c r="F1045" s="365" t="s">
        <v>619</v>
      </c>
      <c r="G1045" s="366" t="s">
        <v>34</v>
      </c>
      <c r="H1045" s="366" t="s">
        <v>865</v>
      </c>
      <c r="I1045" s="366" t="s">
        <v>34</v>
      </c>
      <c r="J1045" s="366" t="s">
        <v>1421</v>
      </c>
      <c r="K1045" s="367" t="s">
        <v>48</v>
      </c>
      <c r="L1045" s="368" t="s">
        <v>1421</v>
      </c>
      <c r="M1045" s="368" t="s">
        <v>1418</v>
      </c>
      <c r="N1045" s="367">
        <v>542407</v>
      </c>
      <c r="O1045" s="367" t="s">
        <v>1321</v>
      </c>
      <c r="P1045" s="371">
        <v>44000</v>
      </c>
      <c r="Q1045" s="372">
        <v>2.7766122700000002</v>
      </c>
      <c r="R1045" s="372">
        <v>2.8683764895617525</v>
      </c>
      <c r="S1045" s="367">
        <v>1</v>
      </c>
      <c r="T1045" s="369">
        <v>8.032049947970954E-2</v>
      </c>
      <c r="U1045" s="369">
        <v>0.84549799312979157</v>
      </c>
      <c r="V1045" s="369">
        <v>7.3945418418973619E-2</v>
      </c>
      <c r="W1045" s="369">
        <v>0.65868740102062251</v>
      </c>
      <c r="X1045" s="369">
        <v>0.1481991554166322</v>
      </c>
      <c r="Y1045" s="369">
        <v>1.0048498931462073</v>
      </c>
      <c r="AA1045" s="369"/>
      <c r="AB1045" s="369">
        <v>4.773618243876164E-2</v>
      </c>
      <c r="AC1045" s="373">
        <v>-0.80266910901040101</v>
      </c>
      <c r="AD1045" s="555">
        <v>36016411000112</v>
      </c>
      <c r="AE1045" s="370" t="s">
        <v>2100</v>
      </c>
      <c r="AF1045" s="370" t="s">
        <v>1816</v>
      </c>
      <c r="AG1045" s="374" t="s">
        <v>1444</v>
      </c>
      <c r="AH1045" s="374" t="s">
        <v>1796</v>
      </c>
      <c r="AI1045" s="374">
        <v>100</v>
      </c>
      <c r="AJ1045" s="374">
        <v>100</v>
      </c>
      <c r="AK1045" s="374">
        <v>100</v>
      </c>
      <c r="AL1045" s="691">
        <v>0.7</v>
      </c>
      <c r="AM1045" s="691">
        <v>10</v>
      </c>
      <c r="AN1045" s="369" t="s">
        <v>1798</v>
      </c>
      <c r="AO1045" s="367" t="s">
        <v>1324</v>
      </c>
      <c r="AP1045" s="370" t="s">
        <v>1818</v>
      </c>
      <c r="AQ1045" s="376" t="s">
        <v>668</v>
      </c>
      <c r="AR1045" s="369">
        <v>2.3E-3</v>
      </c>
      <c r="AS1045" s="369">
        <v>2.3E-3</v>
      </c>
      <c r="AT1045" s="369" t="s">
        <v>1421</v>
      </c>
      <c r="AW1045"/>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c r="BX1045"/>
      <c r="BZ1045"/>
    </row>
    <row r="1046" spans="2:78" ht="18.75">
      <c r="B1046" s="363" t="s">
        <v>121</v>
      </c>
      <c r="C1046" s="364">
        <v>36499625000197</v>
      </c>
      <c r="D1046" s="365" t="s">
        <v>14</v>
      </c>
      <c r="E1046" s="365" t="s">
        <v>614</v>
      </c>
      <c r="F1046" s="365" t="s">
        <v>1421</v>
      </c>
      <c r="G1046" s="366" t="s">
        <v>1421</v>
      </c>
      <c r="H1046" s="366" t="s">
        <v>865</v>
      </c>
      <c r="I1046" s="366" t="s">
        <v>34</v>
      </c>
      <c r="J1046" s="366" t="s">
        <v>608</v>
      </c>
      <c r="K1046" s="367" t="s">
        <v>48</v>
      </c>
      <c r="L1046" s="368" t="s">
        <v>1421</v>
      </c>
      <c r="M1046" s="368" t="s">
        <v>34</v>
      </c>
      <c r="N1046" s="367">
        <v>542520</v>
      </c>
      <c r="O1046" s="367" t="s">
        <v>1321</v>
      </c>
      <c r="P1046" s="371">
        <v>43947</v>
      </c>
      <c r="Q1046" s="372">
        <v>53.248828160000002</v>
      </c>
      <c r="R1046" s="372">
        <v>26.45321076758065</v>
      </c>
      <c r="S1046" s="367">
        <v>2</v>
      </c>
      <c r="T1046" s="369">
        <v>5.4719387321775281E-2</v>
      </c>
      <c r="U1046" s="369">
        <v>0.57600652965984356</v>
      </c>
      <c r="V1046" s="369">
        <v>3.7645411525683459E-2</v>
      </c>
      <c r="W1046" s="369">
        <v>0.3353359654780409</v>
      </c>
      <c r="X1046" s="369">
        <v>0.33446163118177119</v>
      </c>
      <c r="Y1046" s="369">
        <v>2.2677844108468563</v>
      </c>
      <c r="AA1046" s="369"/>
      <c r="AB1046" s="369">
        <v>0.11282217727581231</v>
      </c>
      <c r="AC1046" s="373">
        <v>-0.66136257711599533</v>
      </c>
      <c r="AD1046" s="555">
        <v>0</v>
      </c>
      <c r="AE1046" s="370" t="s">
        <v>1844</v>
      </c>
      <c r="AF1046" s="370" t="s">
        <v>1816</v>
      </c>
      <c r="AG1046" s="374" t="s">
        <v>1444</v>
      </c>
      <c r="AH1046" s="374" t="s">
        <v>1802</v>
      </c>
      <c r="AI1046" s="374">
        <v>500</v>
      </c>
      <c r="AJ1046" s="374">
        <v>100</v>
      </c>
      <c r="AK1046" s="374">
        <v>500</v>
      </c>
      <c r="AL1046" s="691">
        <v>2</v>
      </c>
      <c r="AM1046" s="691">
        <v>20</v>
      </c>
      <c r="AN1046" s="369" t="s">
        <v>1798</v>
      </c>
      <c r="AO1046" s="367" t="s">
        <v>1324</v>
      </c>
      <c r="AP1046" s="370" t="s">
        <v>1818</v>
      </c>
      <c r="AQ1046" s="376" t="s">
        <v>668</v>
      </c>
      <c r="AR1046" s="369">
        <v>4.0000000000000001E-3</v>
      </c>
      <c r="AS1046" s="369">
        <v>4.0000000000000001E-3</v>
      </c>
      <c r="AT1046" s="369" t="s">
        <v>1421</v>
      </c>
      <c r="AW1046"/>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c r="BX1046"/>
      <c r="BZ1046"/>
    </row>
    <row r="1047" spans="2:78" ht="18.75">
      <c r="B1047" s="363" t="s">
        <v>846</v>
      </c>
      <c r="C1047" s="364">
        <v>37287717000176</v>
      </c>
      <c r="D1047" s="365" t="s">
        <v>11</v>
      </c>
      <c r="E1047" s="365" t="s">
        <v>620</v>
      </c>
      <c r="F1047" s="365" t="s">
        <v>685</v>
      </c>
      <c r="G1047" s="366" t="s">
        <v>738</v>
      </c>
      <c r="H1047" s="366" t="s">
        <v>34</v>
      </c>
      <c r="I1047" s="366" t="s">
        <v>1319</v>
      </c>
      <c r="J1047" s="366" t="s">
        <v>608</v>
      </c>
      <c r="K1047" s="367" t="s">
        <v>48</v>
      </c>
      <c r="L1047" s="368" t="s">
        <v>1421</v>
      </c>
      <c r="M1047" s="368" t="s">
        <v>34</v>
      </c>
      <c r="N1047" s="367">
        <v>543128</v>
      </c>
      <c r="O1047" s="367" t="s">
        <v>1321</v>
      </c>
      <c r="P1047" s="371">
        <v>44017</v>
      </c>
      <c r="Q1047" s="372">
        <v>53.592389259999997</v>
      </c>
      <c r="R1047" s="372">
        <v>37.002476513650798</v>
      </c>
      <c r="S1047" s="367">
        <v>1</v>
      </c>
      <c r="T1047" s="369">
        <v>0.11259333503033475</v>
      </c>
      <c r="U1047" s="369">
        <v>1.1852197063588596</v>
      </c>
      <c r="V1047" s="369">
        <v>0.13912017070554605</v>
      </c>
      <c r="W1047" s="369">
        <v>1.2392478889276048</v>
      </c>
      <c r="X1047" s="369">
        <v>0.20097842015750444</v>
      </c>
      <c r="Y1047" s="369">
        <v>1.3627145407962085</v>
      </c>
      <c r="AA1047" s="369"/>
      <c r="AB1047" s="369">
        <v>4.2887611006218436E-3</v>
      </c>
      <c r="AC1047" s="373">
        <v>6.2625062648043919</v>
      </c>
      <c r="AD1047" s="555">
        <v>0</v>
      </c>
      <c r="AE1047" s="370" t="s">
        <v>1819</v>
      </c>
      <c r="AF1047" s="370" t="s">
        <v>1816</v>
      </c>
      <c r="AG1047" s="374" t="s">
        <v>1444</v>
      </c>
      <c r="AH1047" s="374" t="s">
        <v>1796</v>
      </c>
      <c r="AI1047" s="374">
        <v>5000</v>
      </c>
      <c r="AJ1047" s="374">
        <v>1000</v>
      </c>
      <c r="AK1047" s="374">
        <v>1000</v>
      </c>
      <c r="AL1047" s="691">
        <v>1</v>
      </c>
      <c r="AM1047" s="691">
        <v>20</v>
      </c>
      <c r="AN1047" s="369" t="s">
        <v>1803</v>
      </c>
      <c r="AO1047" s="367" t="s">
        <v>1324</v>
      </c>
      <c r="AP1047" s="370" t="s">
        <v>1818</v>
      </c>
      <c r="AQ1047" s="376" t="s">
        <v>671</v>
      </c>
      <c r="AR1047" s="369">
        <v>3.5000000000000001E-3</v>
      </c>
      <c r="AS1047" s="369">
        <v>3.5000000000000001E-3</v>
      </c>
      <c r="AT1047" s="369" t="s">
        <v>1421</v>
      </c>
      <c r="AW1047"/>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c r="BX1047"/>
      <c r="BZ1047"/>
    </row>
    <row r="1048" spans="2:78" ht="18.75">
      <c r="B1048" s="363" t="s">
        <v>269</v>
      </c>
      <c r="C1048" s="364">
        <v>37429375000181</v>
      </c>
      <c r="D1048" s="365" t="s">
        <v>14</v>
      </c>
      <c r="E1048" s="365" t="s">
        <v>607</v>
      </c>
      <c r="F1048" s="365" t="s">
        <v>1421</v>
      </c>
      <c r="G1048" s="366" t="s">
        <v>1421</v>
      </c>
      <c r="H1048" s="366" t="s">
        <v>34</v>
      </c>
      <c r="I1048" s="366" t="s">
        <v>34</v>
      </c>
      <c r="J1048" s="366" t="s">
        <v>608</v>
      </c>
      <c r="K1048" s="367" t="s">
        <v>48</v>
      </c>
      <c r="L1048" s="368" t="s">
        <v>1421</v>
      </c>
      <c r="M1048" s="368" t="s">
        <v>1418</v>
      </c>
      <c r="N1048" s="367">
        <v>544310</v>
      </c>
      <c r="O1048" s="367" t="s">
        <v>1321</v>
      </c>
      <c r="P1048" s="371">
        <v>44027</v>
      </c>
      <c r="Q1048" s="372">
        <v>14.007063090000001</v>
      </c>
      <c r="R1048" s="372">
        <v>17.152646256547619</v>
      </c>
      <c r="S1048" s="367">
        <v>2</v>
      </c>
      <c r="T1048" s="369">
        <v>-0.43827988190616862</v>
      </c>
      <c r="U1048" s="369">
        <v>-4.6135763968255601</v>
      </c>
      <c r="V1048" s="369">
        <v>-0.48609254057257612</v>
      </c>
      <c r="W1048" s="369">
        <v>-4.3299914863029034</v>
      </c>
      <c r="X1048" s="369">
        <v>-0.40921925808765847</v>
      </c>
      <c r="Y1048" s="369">
        <v>-2.7746711957078056</v>
      </c>
      <c r="AA1048" s="369"/>
      <c r="AB1048" s="369">
        <v>0.44719194023877296</v>
      </c>
      <c r="AC1048" s="373">
        <v>-1.3380257204495773</v>
      </c>
      <c r="AD1048" s="555">
        <v>0</v>
      </c>
      <c r="AE1048" s="370" t="s">
        <v>2101</v>
      </c>
      <c r="AF1048" s="370" t="s">
        <v>1816</v>
      </c>
      <c r="AG1048" s="374" t="s">
        <v>1444</v>
      </c>
      <c r="AH1048" s="374" t="s">
        <v>1877</v>
      </c>
      <c r="AI1048" s="374">
        <v>50000</v>
      </c>
      <c r="AJ1048" s="374">
        <v>1000</v>
      </c>
      <c r="AK1048" s="374">
        <v>1000</v>
      </c>
      <c r="AL1048" s="691">
        <v>0.5</v>
      </c>
      <c r="AM1048" s="691">
        <v>20</v>
      </c>
      <c r="AN1048" s="369" t="s">
        <v>1798</v>
      </c>
      <c r="AO1048" s="367" t="s">
        <v>1324</v>
      </c>
      <c r="AP1048" s="370" t="s">
        <v>1799</v>
      </c>
      <c r="AQ1048" s="376" t="s">
        <v>687</v>
      </c>
      <c r="AR1048" s="369">
        <v>0</v>
      </c>
      <c r="AS1048" s="369">
        <v>0</v>
      </c>
      <c r="AT1048" s="369" t="s">
        <v>1421</v>
      </c>
      <c r="AW1048"/>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c r="BX1048"/>
      <c r="BZ1048"/>
    </row>
    <row r="1049" spans="2:78" ht="18.75">
      <c r="B1049" s="363" t="s">
        <v>1662</v>
      </c>
      <c r="C1049" s="364">
        <v>36976786000124</v>
      </c>
      <c r="D1049" s="365" t="s">
        <v>13</v>
      </c>
      <c r="E1049" s="365" t="s">
        <v>615</v>
      </c>
      <c r="F1049" s="365" t="s">
        <v>619</v>
      </c>
      <c r="G1049" s="366" t="s">
        <v>34</v>
      </c>
      <c r="H1049" s="366" t="s">
        <v>1337</v>
      </c>
      <c r="I1049" s="366" t="s">
        <v>34</v>
      </c>
      <c r="J1049" s="366" t="s">
        <v>611</v>
      </c>
      <c r="K1049" s="367" t="s">
        <v>48</v>
      </c>
      <c r="L1049" s="368" t="s">
        <v>715</v>
      </c>
      <c r="M1049" s="368" t="s">
        <v>1421</v>
      </c>
      <c r="N1049" s="367">
        <v>544418</v>
      </c>
      <c r="O1049" s="367" t="s">
        <v>1321</v>
      </c>
      <c r="P1049" s="371">
        <v>44014</v>
      </c>
      <c r="Q1049" s="372">
        <v>513.80712392999999</v>
      </c>
      <c r="R1049" s="372">
        <v>329.43459491135462</v>
      </c>
      <c r="S1049" s="367">
        <v>1</v>
      </c>
      <c r="T1049" s="369">
        <v>0.18729830955928084</v>
      </c>
      <c r="U1049" s="369">
        <v>1.9716055785855662</v>
      </c>
      <c r="V1049" s="369">
        <v>0.2254524779534588</v>
      </c>
      <c r="W1049" s="369">
        <v>2.0082746156821898</v>
      </c>
      <c r="X1049" s="369">
        <v>0.35517356113478882</v>
      </c>
      <c r="Y1049" s="369">
        <v>2.408219628184173</v>
      </c>
      <c r="AA1049" s="369"/>
      <c r="AB1049" s="369">
        <v>3.7774269098158252E-2</v>
      </c>
      <c r="AC1049" s="373">
        <v>2.9965027308582717</v>
      </c>
      <c r="AD1049" s="555">
        <v>36017837000190</v>
      </c>
      <c r="AE1049" s="370" t="s">
        <v>1889</v>
      </c>
      <c r="AF1049" s="370" t="s">
        <v>1890</v>
      </c>
      <c r="AG1049" s="374" t="s">
        <v>1448</v>
      </c>
      <c r="AH1049" s="374" t="s">
        <v>1802</v>
      </c>
      <c r="AI1049" s="374">
        <v>5000</v>
      </c>
      <c r="AJ1049" s="374">
        <v>5000</v>
      </c>
      <c r="AK1049" s="374">
        <v>5000</v>
      </c>
      <c r="AL1049" s="691">
        <v>2.5</v>
      </c>
      <c r="AM1049" s="691">
        <v>0</v>
      </c>
      <c r="AN1049" s="369" t="s">
        <v>1803</v>
      </c>
      <c r="AO1049" s="367" t="s">
        <v>1324</v>
      </c>
      <c r="AP1049" s="370" t="s">
        <v>1818</v>
      </c>
      <c r="AQ1049" s="376" t="s">
        <v>1798</v>
      </c>
      <c r="AR1049" s="369">
        <v>0</v>
      </c>
      <c r="AS1049" s="369">
        <v>0</v>
      </c>
      <c r="AT1049" s="369" t="s">
        <v>1421</v>
      </c>
      <c r="AW1049"/>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c r="BX1049"/>
      <c r="BZ1049"/>
    </row>
    <row r="1050" spans="2:78" ht="18.75">
      <c r="B1050" s="363" t="s">
        <v>339</v>
      </c>
      <c r="C1050" s="364">
        <v>37414101000119</v>
      </c>
      <c r="D1050" s="365" t="s">
        <v>14</v>
      </c>
      <c r="E1050" s="365" t="s">
        <v>607</v>
      </c>
      <c r="F1050" s="365" t="s">
        <v>1421</v>
      </c>
      <c r="G1050" s="366" t="s">
        <v>1421</v>
      </c>
      <c r="H1050" s="366" t="s">
        <v>34</v>
      </c>
      <c r="I1050" s="366" t="s">
        <v>34</v>
      </c>
      <c r="J1050" s="366" t="s">
        <v>608</v>
      </c>
      <c r="K1050" s="367" t="s">
        <v>48</v>
      </c>
      <c r="L1050" s="368" t="s">
        <v>1421</v>
      </c>
      <c r="M1050" s="368" t="s">
        <v>1418</v>
      </c>
      <c r="N1050" s="367">
        <v>544507</v>
      </c>
      <c r="O1050" s="367" t="s">
        <v>1321</v>
      </c>
      <c r="P1050" s="371">
        <v>43989</v>
      </c>
      <c r="Q1050" s="372">
        <v>2.0634041600000002</v>
      </c>
      <c r="R1050" s="372">
        <v>3.9796001271031778</v>
      </c>
      <c r="S1050" s="367">
        <v>2</v>
      </c>
      <c r="T1050" s="369">
        <v>-7.4925748186266961E-2</v>
      </c>
      <c r="U1050" s="369">
        <v>-0.78870985782701863</v>
      </c>
      <c r="V1050" s="369">
        <v>-0.21895948578560076</v>
      </c>
      <c r="W1050" s="369">
        <v>-1.9504366559094684</v>
      </c>
      <c r="X1050" s="369">
        <v>4.1001820135817324E-2</v>
      </c>
      <c r="Y1050" s="369">
        <v>0.27800883524908504</v>
      </c>
      <c r="AA1050" s="369"/>
      <c r="AB1050" s="369">
        <v>0.31103713571011965</v>
      </c>
      <c r="AC1050" s="373">
        <v>-1.0648929828718094</v>
      </c>
      <c r="AD1050" s="555">
        <v>0</v>
      </c>
      <c r="AE1050" s="370" t="s">
        <v>1860</v>
      </c>
      <c r="AF1050" s="370" t="s">
        <v>1939</v>
      </c>
      <c r="AG1050" s="374" t="s">
        <v>761</v>
      </c>
      <c r="AH1050" s="374" t="s">
        <v>1802</v>
      </c>
      <c r="AI1050" s="374">
        <v>0</v>
      </c>
      <c r="AJ1050" s="374">
        <v>0</v>
      </c>
      <c r="AK1050" s="374">
        <v>0</v>
      </c>
      <c r="AL1050" s="691">
        <v>2</v>
      </c>
      <c r="AM1050" s="691">
        <v>20</v>
      </c>
      <c r="AN1050" s="369" t="s">
        <v>1807</v>
      </c>
      <c r="AO1050" s="367" t="s">
        <v>1324</v>
      </c>
      <c r="AP1050" s="370" t="s">
        <v>1799</v>
      </c>
      <c r="AQ1050" s="376" t="s">
        <v>659</v>
      </c>
      <c r="AR1050" s="369">
        <v>3.3333333333333301E-3</v>
      </c>
      <c r="AS1050" s="369">
        <v>3.3333333333333301E-3</v>
      </c>
      <c r="AT1050" s="369" t="s">
        <v>1421</v>
      </c>
      <c r="AW1050"/>
      <c r="AX1050" s="198"/>
      <c r="AY1050" s="184"/>
      <c r="AZ1050" s="184"/>
      <c r="BA1050" s="184"/>
      <c r="BB1050" s="186"/>
      <c r="BC1050" s="184"/>
      <c r="BD1050" s="184"/>
      <c r="BE1050" s="184"/>
      <c r="BF1050" s="184"/>
      <c r="BG1050" s="186"/>
      <c r="BH1050" s="186"/>
      <c r="BI1050" s="199"/>
      <c r="BJ1050" s="199"/>
      <c r="BK1050" s="199"/>
      <c r="BL1050" s="186"/>
      <c r="BM1050" s="186"/>
      <c r="BN1050" s="186"/>
      <c r="BO1050" s="186"/>
      <c r="BP1050" s="186"/>
      <c r="BQ1050" s="186"/>
      <c r="BR1050" s="186"/>
      <c r="BS1050" s="186"/>
      <c r="BT1050" s="187"/>
      <c r="BU1050" s="188"/>
      <c r="BV1050" s="189"/>
      <c r="BW1050" s="185"/>
      <c r="BX1050"/>
      <c r="BZ1050"/>
    </row>
    <row r="1051" spans="2:78" ht="18.75">
      <c r="B1051" s="363" t="s">
        <v>915</v>
      </c>
      <c r="C1051" s="364">
        <v>35136553000150</v>
      </c>
      <c r="D1051" s="365" t="s">
        <v>14</v>
      </c>
      <c r="E1051" s="365" t="s">
        <v>607</v>
      </c>
      <c r="F1051" s="365" t="s">
        <v>1421</v>
      </c>
      <c r="G1051" s="366" t="s">
        <v>1421</v>
      </c>
      <c r="H1051" s="366" t="s">
        <v>34</v>
      </c>
      <c r="I1051" s="366" t="s">
        <v>34</v>
      </c>
      <c r="J1051" s="366" t="s">
        <v>608</v>
      </c>
      <c r="K1051" s="367" t="s">
        <v>48</v>
      </c>
      <c r="L1051" s="368" t="s">
        <v>1421</v>
      </c>
      <c r="M1051" s="368" t="s">
        <v>34</v>
      </c>
      <c r="N1051" s="367">
        <v>544884</v>
      </c>
      <c r="O1051" s="367" t="s">
        <v>1321</v>
      </c>
      <c r="P1051" s="371">
        <v>43721</v>
      </c>
      <c r="Q1051" s="372">
        <v>24.232088050000002</v>
      </c>
      <c r="R1051" s="372">
        <v>21.807960011825404</v>
      </c>
      <c r="S1051" s="367">
        <v>2</v>
      </c>
      <c r="T1051" s="369">
        <v>7.5884415205033084E-2</v>
      </c>
      <c r="U1051" s="369">
        <v>0.79880131698995915</v>
      </c>
      <c r="V1051" s="369">
        <v>-6.1258189844243915E-2</v>
      </c>
      <c r="W1051" s="369">
        <v>-0.54567272350952756</v>
      </c>
      <c r="X1051" s="369">
        <v>-8.3640879452862582E-2</v>
      </c>
      <c r="Y1051" s="369">
        <v>-0.56711881079607918</v>
      </c>
      <c r="Z1051" s="369">
        <v>-6.3090060000000059E-2</v>
      </c>
      <c r="AA1051" s="369">
        <v>-0.3393912459199156</v>
      </c>
      <c r="AB1051" s="369">
        <v>0.25265944026674209</v>
      </c>
      <c r="AC1051" s="373">
        <v>-0.68677413005310517</v>
      </c>
      <c r="AD1051" s="555">
        <v>0</v>
      </c>
      <c r="AE1051" s="370" t="s">
        <v>2102</v>
      </c>
      <c r="AF1051" s="370" t="s">
        <v>1858</v>
      </c>
      <c r="AG1051" s="374" t="s">
        <v>736</v>
      </c>
      <c r="AH1051" s="374" t="s">
        <v>1802</v>
      </c>
      <c r="AI1051" s="374">
        <v>1000</v>
      </c>
      <c r="AJ1051" s="374">
        <v>1000</v>
      </c>
      <c r="AK1051" s="374">
        <v>1000</v>
      </c>
      <c r="AL1051" s="691">
        <v>1</v>
      </c>
      <c r="AM1051" s="691">
        <v>20</v>
      </c>
      <c r="AN1051" s="369" t="s">
        <v>666</v>
      </c>
      <c r="AO1051" s="367" t="s">
        <v>1324</v>
      </c>
      <c r="AP1051" s="370" t="s">
        <v>1799</v>
      </c>
      <c r="AQ1051" s="376" t="s">
        <v>659</v>
      </c>
      <c r="AR1051" s="369">
        <v>4.6672500000000004E-3</v>
      </c>
      <c r="AS1051" s="369">
        <v>4.6672500000000004E-3</v>
      </c>
      <c r="AT1051" s="369" t="s">
        <v>1421</v>
      </c>
      <c r="AW1051" s="198"/>
      <c r="AX1051" s="198"/>
      <c r="AY1051" s="184"/>
      <c r="AZ1051" s="184"/>
      <c r="BA1051" s="184"/>
      <c r="BB1051" s="186"/>
      <c r="BC1051" s="184"/>
      <c r="BD1051" s="184"/>
      <c r="BE1051" s="184"/>
      <c r="BF1051" s="184"/>
      <c r="BG1051" s="186"/>
      <c r="BH1051" s="186"/>
      <c r="BI1051" s="199"/>
      <c r="BJ1051" s="199"/>
      <c r="BK1051" s="199"/>
      <c r="BL1051" s="218"/>
      <c r="BM1051" s="186"/>
      <c r="BN1051" s="186"/>
      <c r="BO1051" s="186"/>
      <c r="BP1051" s="186"/>
      <c r="BQ1051" s="186"/>
      <c r="BR1051" s="186"/>
      <c r="BS1051" s="186"/>
      <c r="BT1051" s="187"/>
      <c r="BU1051" s="188"/>
      <c r="BV1051" s="189"/>
      <c r="BW1051" s="185"/>
      <c r="BX1051"/>
      <c r="BZ1051"/>
    </row>
    <row r="1052" spans="2:78" ht="18.75">
      <c r="B1052" s="363" t="s">
        <v>757</v>
      </c>
      <c r="C1052" s="364">
        <v>36014075000179</v>
      </c>
      <c r="D1052" s="365" t="s">
        <v>14</v>
      </c>
      <c r="E1052" s="365" t="s">
        <v>614</v>
      </c>
      <c r="F1052" s="365" t="s">
        <v>689</v>
      </c>
      <c r="G1052" s="366" t="s">
        <v>1421</v>
      </c>
      <c r="H1052" s="366" t="s">
        <v>865</v>
      </c>
      <c r="I1052" s="366" t="s">
        <v>34</v>
      </c>
      <c r="J1052" s="366" t="s">
        <v>608</v>
      </c>
      <c r="K1052" s="367" t="s">
        <v>48</v>
      </c>
      <c r="L1052" s="368" t="s">
        <v>1421</v>
      </c>
      <c r="M1052" s="368" t="s">
        <v>34</v>
      </c>
      <c r="N1052" s="367">
        <v>544965</v>
      </c>
      <c r="O1052" s="367" t="s">
        <v>1321</v>
      </c>
      <c r="P1052" s="371">
        <v>43884</v>
      </c>
      <c r="Q1052" s="372">
        <v>2.3570750399999998</v>
      </c>
      <c r="R1052" s="372">
        <v>2.0180617199999995</v>
      </c>
      <c r="S1052" s="367">
        <v>2</v>
      </c>
      <c r="T1052" s="369">
        <v>0.14489400322606727</v>
      </c>
      <c r="U1052" s="369">
        <v>1.5252344014012154</v>
      </c>
      <c r="V1052" s="369">
        <v>2.8629278081960363E-2</v>
      </c>
      <c r="W1052" s="369">
        <v>0.25502249058968668</v>
      </c>
      <c r="X1052" s="369">
        <v>-1.8621678936623365E-2</v>
      </c>
      <c r="Y1052" s="369">
        <v>-0.12626247455367715</v>
      </c>
      <c r="AA1052" s="369"/>
      <c r="AB1052" s="369">
        <v>0.13687698264758699</v>
      </c>
      <c r="AC1052" s="373">
        <v>-0.6110048435098695</v>
      </c>
      <c r="AD1052" s="555">
        <v>35618104000149</v>
      </c>
      <c r="AE1052" s="370" t="s">
        <v>1872</v>
      </c>
      <c r="AF1052" s="370" t="s">
        <v>1816</v>
      </c>
      <c r="AG1052" s="374" t="s">
        <v>1444</v>
      </c>
      <c r="AH1052" s="374" t="s">
        <v>1796</v>
      </c>
      <c r="AI1052" s="374">
        <v>1000</v>
      </c>
      <c r="AJ1052" s="374">
        <v>1000</v>
      </c>
      <c r="AK1052" s="374">
        <v>1000</v>
      </c>
      <c r="AL1052" s="691">
        <v>0</v>
      </c>
      <c r="AM1052" s="691">
        <v>0</v>
      </c>
      <c r="AN1052" s="369" t="s">
        <v>1798</v>
      </c>
      <c r="AO1052" s="367" t="s">
        <v>1324</v>
      </c>
      <c r="AP1052" s="370" t="s">
        <v>1818</v>
      </c>
      <c r="AQ1052" s="376" t="s">
        <v>668</v>
      </c>
      <c r="AR1052" s="369">
        <v>4.7499999999999999E-3</v>
      </c>
      <c r="AS1052" s="369">
        <v>4.7499999999999999E-3</v>
      </c>
      <c r="AT1052" s="369" t="s">
        <v>1421</v>
      </c>
      <c r="AW1052" s="198"/>
      <c r="AX1052" s="198"/>
      <c r="AY1052" s="184"/>
      <c r="AZ1052" s="184"/>
      <c r="BA1052" s="184"/>
      <c r="BB1052" s="186"/>
      <c r="BC1052" s="184"/>
      <c r="BD1052" s="184"/>
      <c r="BE1052" s="184"/>
      <c r="BF1052" s="184"/>
      <c r="BG1052" s="186"/>
      <c r="BH1052" s="186"/>
      <c r="BI1052" s="199"/>
      <c r="BJ1052" s="199"/>
      <c r="BK1052" s="199"/>
      <c r="BL1052" s="218"/>
      <c r="BM1052" s="186"/>
      <c r="BN1052" s="186"/>
      <c r="BO1052" s="186"/>
      <c r="BP1052" s="186"/>
      <c r="BQ1052" s="186"/>
      <c r="BR1052" s="186"/>
      <c r="BS1052" s="186"/>
      <c r="BT1052" s="187"/>
      <c r="BU1052" s="188"/>
      <c r="BV1052" s="189"/>
      <c r="BW1052" s="185"/>
      <c r="BX1052"/>
      <c r="BZ1052"/>
    </row>
    <row r="1053" spans="2:78" ht="18.75">
      <c r="B1053" s="363" t="s">
        <v>588</v>
      </c>
      <c r="C1053" s="364">
        <v>37322097000169</v>
      </c>
      <c r="D1053" s="365" t="s">
        <v>14</v>
      </c>
      <c r="E1053" s="365" t="s">
        <v>607</v>
      </c>
      <c r="F1053" s="365" t="s">
        <v>1421</v>
      </c>
      <c r="G1053" s="366" t="s">
        <v>1421</v>
      </c>
      <c r="H1053" s="366" t="s">
        <v>34</v>
      </c>
      <c r="I1053" s="366" t="s">
        <v>34</v>
      </c>
      <c r="J1053" s="366" t="s">
        <v>611</v>
      </c>
      <c r="K1053" s="367" t="s">
        <v>1798</v>
      </c>
      <c r="L1053" s="368" t="s">
        <v>1421</v>
      </c>
      <c r="M1053" s="368" t="s">
        <v>1418</v>
      </c>
      <c r="N1053" s="367">
        <v>545333</v>
      </c>
      <c r="O1053" s="367" t="s">
        <v>1321</v>
      </c>
      <c r="P1053" s="371">
        <v>44044</v>
      </c>
      <c r="Q1053" s="372">
        <v>26.198716109999999</v>
      </c>
      <c r="R1053" s="372">
        <v>26.390036670677283</v>
      </c>
      <c r="S1053" s="367">
        <v>2</v>
      </c>
      <c r="T1053" s="369">
        <v>-0.29203509708032538</v>
      </c>
      <c r="U1053" s="369">
        <v>-3.0741229213502876</v>
      </c>
      <c r="V1053" s="369">
        <v>-0.26010713978344346</v>
      </c>
      <c r="W1053" s="369">
        <v>-2.3169697265098286</v>
      </c>
      <c r="X1053" s="369">
        <v>-0.10310181655717809</v>
      </c>
      <c r="Y1053" s="369">
        <v>-0.69907179335404745</v>
      </c>
      <c r="AA1053" s="369"/>
      <c r="AB1053" s="369">
        <v>0.23969338301782506</v>
      </c>
      <c r="AC1053" s="373">
        <v>-1.5535218892563432</v>
      </c>
      <c r="AD1053" s="555">
        <v>0</v>
      </c>
      <c r="AE1053" s="370" t="s">
        <v>1860</v>
      </c>
      <c r="AF1053" s="370" t="s">
        <v>1841</v>
      </c>
      <c r="AG1053" s="374" t="s">
        <v>719</v>
      </c>
      <c r="AH1053" s="374" t="s">
        <v>1802</v>
      </c>
      <c r="AI1053" s="374">
        <v>100</v>
      </c>
      <c r="AJ1053" s="374">
        <v>100</v>
      </c>
      <c r="AK1053" s="374">
        <v>100</v>
      </c>
      <c r="AL1053" s="691">
        <v>1.95</v>
      </c>
      <c r="AM1053" s="691">
        <v>0</v>
      </c>
      <c r="AN1053" s="369" t="s">
        <v>1807</v>
      </c>
      <c r="AO1053" s="367" t="s">
        <v>1324</v>
      </c>
      <c r="AP1053" s="370" t="s">
        <v>1799</v>
      </c>
      <c r="AQ1053" s="376" t="s">
        <v>659</v>
      </c>
      <c r="AR1053" s="369">
        <v>0</v>
      </c>
      <c r="AS1053" s="369">
        <v>0</v>
      </c>
      <c r="AT1053" s="369" t="s">
        <v>1421</v>
      </c>
      <c r="AW1053"/>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c r="BX1053"/>
      <c r="BZ1053"/>
    </row>
    <row r="1054" spans="2:78" ht="18.75">
      <c r="B1054" s="363" t="s">
        <v>955</v>
      </c>
      <c r="C1054" s="364">
        <v>37828294000154</v>
      </c>
      <c r="D1054" s="365" t="s">
        <v>13</v>
      </c>
      <c r="E1054" s="365" t="s">
        <v>615</v>
      </c>
      <c r="F1054" s="365" t="s">
        <v>619</v>
      </c>
      <c r="G1054" s="366" t="s">
        <v>34</v>
      </c>
      <c r="H1054" s="366" t="s">
        <v>865</v>
      </c>
      <c r="I1054" s="366" t="s">
        <v>34</v>
      </c>
      <c r="J1054" s="366" t="s">
        <v>1421</v>
      </c>
      <c r="K1054" s="367" t="s">
        <v>48</v>
      </c>
      <c r="L1054" s="368" t="s">
        <v>1421</v>
      </c>
      <c r="M1054" s="368" t="s">
        <v>1418</v>
      </c>
      <c r="N1054" s="367">
        <v>545651</v>
      </c>
      <c r="O1054" s="367" t="s">
        <v>1321</v>
      </c>
      <c r="P1054" s="371">
        <v>44043</v>
      </c>
      <c r="Q1054" s="372">
        <v>297.63856056999998</v>
      </c>
      <c r="R1054" s="372">
        <v>286.56538401370523</v>
      </c>
      <c r="S1054" s="367">
        <v>1</v>
      </c>
      <c r="T1054" s="369">
        <v>0.14345336279964149</v>
      </c>
      <c r="U1054" s="369">
        <v>1.510069423627735</v>
      </c>
      <c r="V1054" s="369">
        <v>0.1723791024831145</v>
      </c>
      <c r="W1054" s="369">
        <v>1.53551018349145</v>
      </c>
      <c r="X1054" s="369">
        <v>0.24740201200636625</v>
      </c>
      <c r="Y1054" s="369">
        <v>1.6774851693982968</v>
      </c>
      <c r="AA1054" s="369"/>
      <c r="AB1054" s="369">
        <v>5.6539359665582559E-2</v>
      </c>
      <c r="AC1054" s="373">
        <v>1.0632827360274757</v>
      </c>
      <c r="AD1054" s="555">
        <v>0</v>
      </c>
      <c r="AE1054" s="370" t="s">
        <v>1966</v>
      </c>
      <c r="AF1054" s="370" t="s">
        <v>1839</v>
      </c>
      <c r="AG1054" s="374" t="s">
        <v>59</v>
      </c>
      <c r="AH1054" s="374" t="s">
        <v>1796</v>
      </c>
      <c r="AI1054" s="374">
        <v>500</v>
      </c>
      <c r="AJ1054" s="374">
        <v>100</v>
      </c>
      <c r="AK1054" s="374">
        <v>500</v>
      </c>
      <c r="AL1054" s="691">
        <v>1.89</v>
      </c>
      <c r="AM1054" s="691">
        <v>20</v>
      </c>
      <c r="AN1054" s="369" t="s">
        <v>1803</v>
      </c>
      <c r="AO1054" s="367" t="s">
        <v>1324</v>
      </c>
      <c r="AP1054" s="370" t="s">
        <v>1818</v>
      </c>
      <c r="AQ1054" s="376" t="s">
        <v>664</v>
      </c>
      <c r="AR1054" s="369">
        <v>3.2130000000000001E-3</v>
      </c>
      <c r="AS1054" s="369">
        <v>3.2130000000000001E-3</v>
      </c>
      <c r="AT1054" s="369" t="s">
        <v>1421</v>
      </c>
      <c r="AW1054"/>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c r="BX1054"/>
      <c r="BZ1054"/>
    </row>
    <row r="1055" spans="2:78" ht="18.75">
      <c r="B1055" s="363" t="s">
        <v>226</v>
      </c>
      <c r="C1055" s="364"/>
      <c r="D1055" s="365" t="s">
        <v>14</v>
      </c>
      <c r="E1055" s="365" t="s">
        <v>607</v>
      </c>
      <c r="F1055" s="365" t="s">
        <v>1421</v>
      </c>
      <c r="G1055" s="366" t="s">
        <v>1421</v>
      </c>
      <c r="H1055" s="366" t="s">
        <v>34</v>
      </c>
      <c r="I1055" s="366" t="s">
        <v>34</v>
      </c>
      <c r="J1055" s="366" t="s">
        <v>608</v>
      </c>
      <c r="L1055" s="368" t="s">
        <v>1421</v>
      </c>
      <c r="M1055" s="368" t="s">
        <v>1418</v>
      </c>
      <c r="N1055" s="367">
        <v>545661</v>
      </c>
      <c r="O1055" s="367" t="s">
        <v>1321</v>
      </c>
      <c r="P1055" s="371"/>
      <c r="S1055" s="367"/>
      <c r="U1055" s="369"/>
      <c r="W1055" s="369"/>
      <c r="Y1055" s="369"/>
      <c r="AA1055" s="369"/>
      <c r="AD1055" s="555">
        <v>0</v>
      </c>
      <c r="AE1055" s="370"/>
      <c r="AF1055" s="370"/>
      <c r="AG1055" s="374" t="s">
        <v>1445</v>
      </c>
      <c r="AH1055" s="374"/>
      <c r="AI1055" s="374">
        <v>5000</v>
      </c>
      <c r="AJ1055" s="374">
        <v>1000</v>
      </c>
      <c r="AK1055" s="374">
        <v>5000</v>
      </c>
      <c r="AN1055" s="369"/>
      <c r="AO1055" s="367" t="s">
        <v>1324</v>
      </c>
      <c r="AP1055" s="370"/>
      <c r="AR1055" s="369">
        <v>3.0000000000000001E-3</v>
      </c>
      <c r="AS1055" s="369">
        <v>3.0000000000000001E-3</v>
      </c>
      <c r="AT1055" s="369" t="s">
        <v>1421</v>
      </c>
      <c r="AW1055"/>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c r="BX1055"/>
      <c r="BZ1055"/>
    </row>
    <row r="1056" spans="2:78" ht="18.75">
      <c r="B1056" s="363" t="s">
        <v>417</v>
      </c>
      <c r="C1056" s="364">
        <v>36017289000107</v>
      </c>
      <c r="D1056" s="365" t="s">
        <v>11</v>
      </c>
      <c r="E1056" s="365" t="s">
        <v>620</v>
      </c>
      <c r="F1056" s="365" t="s">
        <v>663</v>
      </c>
      <c r="G1056" s="366" t="s">
        <v>738</v>
      </c>
      <c r="H1056" s="366" t="s">
        <v>34</v>
      </c>
      <c r="I1056" s="366" t="s">
        <v>34</v>
      </c>
      <c r="J1056" s="366" t="s">
        <v>608</v>
      </c>
      <c r="K1056" s="367" t="s">
        <v>48</v>
      </c>
      <c r="L1056" s="368" t="s">
        <v>1421</v>
      </c>
      <c r="M1056" s="368" t="s">
        <v>1418</v>
      </c>
      <c r="N1056" s="367">
        <v>546496</v>
      </c>
      <c r="O1056" s="367" t="s">
        <v>1321</v>
      </c>
      <c r="P1056" s="371">
        <v>43836</v>
      </c>
      <c r="Q1056" s="372">
        <v>420.56668533999999</v>
      </c>
      <c r="R1056" s="372">
        <v>252.15720997657371</v>
      </c>
      <c r="S1056" s="367">
        <v>1</v>
      </c>
      <c r="T1056" s="369">
        <v>0.10282981313396466</v>
      </c>
      <c r="U1056" s="369">
        <v>1.0824434758481785</v>
      </c>
      <c r="V1056" s="369">
        <v>0.12167952208172106</v>
      </c>
      <c r="W1056" s="369">
        <v>1.0838909275395345</v>
      </c>
      <c r="X1056" s="369">
        <v>0.16582973552625813</v>
      </c>
      <c r="Y1056" s="369">
        <v>1.1243923189411318</v>
      </c>
      <c r="AA1056" s="369"/>
      <c r="AB1056" s="369">
        <v>2.704377663137011E-3</v>
      </c>
      <c r="AC1056" s="373">
        <v>3.4824073447435335</v>
      </c>
      <c r="AD1056" s="555">
        <v>0</v>
      </c>
      <c r="AE1056" s="370" t="s">
        <v>2058</v>
      </c>
      <c r="AF1056" s="370" t="s">
        <v>1858</v>
      </c>
      <c r="AG1056" s="374" t="s">
        <v>736</v>
      </c>
      <c r="AH1056" s="374" t="s">
        <v>1802</v>
      </c>
      <c r="AI1056" s="374">
        <v>100</v>
      </c>
      <c r="AJ1056" s="374">
        <v>100</v>
      </c>
      <c r="AK1056" s="374">
        <v>100</v>
      </c>
      <c r="AL1056" s="691">
        <v>0.5</v>
      </c>
      <c r="AM1056" s="691">
        <v>0</v>
      </c>
      <c r="AN1056" s="369" t="s">
        <v>1803</v>
      </c>
      <c r="AO1056" s="367" t="s">
        <v>1324</v>
      </c>
      <c r="AP1056" s="370" t="s">
        <v>1804</v>
      </c>
      <c r="AQ1056" s="376" t="s">
        <v>11</v>
      </c>
      <c r="AR1056" s="369">
        <v>8.0000000000000004E-4</v>
      </c>
      <c r="AS1056" s="369">
        <v>8.0000000000000004E-4</v>
      </c>
      <c r="AT1056" s="369" t="s">
        <v>1421</v>
      </c>
      <c r="AW1056"/>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c r="BX1056"/>
      <c r="BZ1056"/>
    </row>
    <row r="1057" spans="2:78" ht="18.75">
      <c r="B1057" s="363" t="s">
        <v>792</v>
      </c>
      <c r="C1057" s="364">
        <v>37569846000157</v>
      </c>
      <c r="D1057" s="365" t="s">
        <v>14</v>
      </c>
      <c r="E1057" s="365" t="s">
        <v>607</v>
      </c>
      <c r="F1057" s="365" t="s">
        <v>1421</v>
      </c>
      <c r="G1057" s="366" t="s">
        <v>1421</v>
      </c>
      <c r="H1057" s="366" t="s">
        <v>34</v>
      </c>
      <c r="I1057" s="366" t="s">
        <v>34</v>
      </c>
      <c r="J1057" s="366" t="s">
        <v>608</v>
      </c>
      <c r="K1057" s="367" t="s">
        <v>48</v>
      </c>
      <c r="L1057" s="368" t="s">
        <v>1421</v>
      </c>
      <c r="M1057" s="368" t="s">
        <v>34</v>
      </c>
      <c r="N1057" s="367">
        <v>546534</v>
      </c>
      <c r="O1057" s="367" t="s">
        <v>1321</v>
      </c>
      <c r="P1057" s="371">
        <v>44034</v>
      </c>
      <c r="Q1057" s="372">
        <v>29.561346440000001</v>
      </c>
      <c r="R1057" s="372">
        <v>27.998253077370524</v>
      </c>
      <c r="S1057" s="367">
        <v>2</v>
      </c>
      <c r="T1057" s="369">
        <v>2.6077833053226973E-2</v>
      </c>
      <c r="U1057" s="369">
        <v>0.27450969123078073</v>
      </c>
      <c r="V1057" s="369">
        <v>-5.0952505817927762E-2</v>
      </c>
      <c r="W1057" s="369">
        <v>-0.45387225267343118</v>
      </c>
      <c r="X1057" s="369">
        <v>0.22860265152569204</v>
      </c>
      <c r="Y1057" s="369">
        <v>1.5500179424959872</v>
      </c>
      <c r="AA1057" s="369"/>
      <c r="AB1057" s="369">
        <v>0.18637515877497338</v>
      </c>
      <c r="AC1057" s="373">
        <v>-0.87572981472086986</v>
      </c>
      <c r="AD1057" s="555">
        <v>0</v>
      </c>
      <c r="AE1057" s="370" t="s">
        <v>1844</v>
      </c>
      <c r="AF1057" s="370" t="s">
        <v>1841</v>
      </c>
      <c r="AG1057" s="374" t="s">
        <v>719</v>
      </c>
      <c r="AH1057" s="374" t="s">
        <v>1802</v>
      </c>
      <c r="AI1057" s="374">
        <v>500</v>
      </c>
      <c r="AJ1057" s="374">
        <v>100</v>
      </c>
      <c r="AK1057" s="374">
        <v>500</v>
      </c>
      <c r="AL1057" s="691">
        <v>2</v>
      </c>
      <c r="AM1057" s="691">
        <v>20</v>
      </c>
      <c r="AN1057" s="369" t="s">
        <v>666</v>
      </c>
      <c r="AO1057" s="367" t="s">
        <v>1324</v>
      </c>
      <c r="AP1057" s="370" t="s">
        <v>1799</v>
      </c>
      <c r="AQ1057" s="376" t="s">
        <v>716</v>
      </c>
      <c r="AR1057" s="369">
        <v>4.0000000000000001E-3</v>
      </c>
      <c r="AS1057" s="369">
        <v>4.0000000000000001E-3</v>
      </c>
      <c r="AT1057" s="369" t="s">
        <v>1421</v>
      </c>
      <c r="AW1057"/>
      <c r="AX1057" s="198"/>
      <c r="AY1057" s="184"/>
      <c r="AZ1057" s="184"/>
      <c r="BA1057" s="184"/>
      <c r="BB1057" s="186"/>
      <c r="BC1057" s="184"/>
      <c r="BD1057" s="184"/>
      <c r="BE1057" s="184"/>
      <c r="BF1057" s="184"/>
      <c r="BG1057" s="186"/>
      <c r="BH1057" s="186"/>
      <c r="BI1057" s="199"/>
      <c r="BJ1057" s="199"/>
      <c r="BK1057" s="199"/>
      <c r="BL1057" s="186"/>
      <c r="BM1057" s="186"/>
      <c r="BN1057" s="186"/>
      <c r="BO1057" s="186"/>
      <c r="BP1057" s="186"/>
      <c r="BQ1057" s="186"/>
      <c r="BR1057" s="186"/>
      <c r="BS1057" s="186"/>
      <c r="BT1057" s="187"/>
      <c r="BU1057" s="188"/>
      <c r="BV1057" s="189"/>
      <c r="BW1057" s="185"/>
      <c r="BX1057"/>
      <c r="BZ1057"/>
    </row>
    <row r="1058" spans="2:78" ht="18.75">
      <c r="B1058" s="363" t="s">
        <v>1654</v>
      </c>
      <c r="C1058" s="364">
        <v>35693759000181</v>
      </c>
      <c r="D1058" s="365" t="s">
        <v>13</v>
      </c>
      <c r="E1058" s="365" t="s">
        <v>616</v>
      </c>
      <c r="F1058" s="365" t="s">
        <v>1421</v>
      </c>
      <c r="G1058" s="366" t="s">
        <v>1421</v>
      </c>
      <c r="H1058" s="366" t="s">
        <v>34</v>
      </c>
      <c r="I1058" s="366" t="s">
        <v>1421</v>
      </c>
      <c r="J1058" s="366" t="s">
        <v>611</v>
      </c>
      <c r="K1058" s="367" t="s">
        <v>48</v>
      </c>
      <c r="L1058" s="368" t="s">
        <v>1421</v>
      </c>
      <c r="M1058" s="368" t="s">
        <v>1421</v>
      </c>
      <c r="N1058" s="367">
        <v>546593</v>
      </c>
      <c r="O1058" s="367" t="s">
        <v>1321</v>
      </c>
      <c r="P1058" s="371">
        <v>44043</v>
      </c>
      <c r="Q1058" s="372">
        <v>14.990695410000001</v>
      </c>
      <c r="R1058" s="372">
        <v>41.78426557436002</v>
      </c>
      <c r="S1058" s="367">
        <v>2</v>
      </c>
      <c r="T1058" s="369">
        <v>-0.35140465665488063</v>
      </c>
      <c r="U1058" s="369">
        <v>-3.6990797355937888</v>
      </c>
      <c r="V1058" s="369">
        <v>-0.31030433908380384</v>
      </c>
      <c r="W1058" s="369">
        <v>-2.7641138965289498</v>
      </c>
      <c r="X1058" s="369">
        <v>-0.23084740533689818</v>
      </c>
      <c r="Y1058" s="369">
        <v>-1.56523827638378</v>
      </c>
      <c r="AA1058" s="369"/>
      <c r="AB1058" s="369">
        <v>0.22918701032258385</v>
      </c>
      <c r="AC1058" s="373">
        <v>-1.8437611971712038</v>
      </c>
      <c r="AD1058" s="555">
        <v>34447464000162</v>
      </c>
      <c r="AE1058" s="370" t="s">
        <v>1889</v>
      </c>
      <c r="AF1058" s="370" t="s">
        <v>1890</v>
      </c>
      <c r="AG1058" s="374" t="s">
        <v>1448</v>
      </c>
      <c r="AH1058" s="374" t="s">
        <v>1877</v>
      </c>
      <c r="AI1058" s="374">
        <v>0</v>
      </c>
      <c r="AJ1058" s="374">
        <v>0</v>
      </c>
      <c r="AK1058" s="374">
        <v>0</v>
      </c>
      <c r="AL1058" s="691">
        <v>0.4</v>
      </c>
      <c r="AM1058" s="691">
        <v>0</v>
      </c>
      <c r="AN1058" s="369" t="s">
        <v>1803</v>
      </c>
      <c r="AO1058" s="367" t="s">
        <v>1324</v>
      </c>
      <c r="AP1058" s="370" t="s">
        <v>1818</v>
      </c>
      <c r="AQ1058" s="376" t="s">
        <v>1798</v>
      </c>
      <c r="AR1058" s="369">
        <v>0</v>
      </c>
      <c r="AS1058" s="369">
        <v>0</v>
      </c>
      <c r="AT1058" s="369" t="s">
        <v>1421</v>
      </c>
      <c r="AW1058" s="198"/>
      <c r="AX1058" s="198"/>
      <c r="AY1058" s="184"/>
      <c r="AZ1058" s="184"/>
      <c r="BA1058" s="184"/>
      <c r="BB1058" s="186"/>
      <c r="BC1058" s="184"/>
      <c r="BD1058" s="184"/>
      <c r="BE1058" s="184"/>
      <c r="BF1058" s="184"/>
      <c r="BG1058" s="186"/>
      <c r="BH1058" s="186"/>
      <c r="BI1058" s="199"/>
      <c r="BJ1058" s="199"/>
      <c r="BK1058" s="199"/>
      <c r="BL1058" s="218"/>
      <c r="BM1058" s="186"/>
      <c r="BN1058" s="186"/>
      <c r="BO1058" s="186"/>
      <c r="BP1058" s="186"/>
      <c r="BQ1058" s="186"/>
      <c r="BR1058" s="186"/>
      <c r="BS1058" s="186"/>
      <c r="BT1058" s="187"/>
      <c r="BU1058" s="188"/>
      <c r="BV1058" s="189"/>
      <c r="BW1058" s="185"/>
      <c r="BX1058"/>
      <c r="BZ1058"/>
    </row>
    <row r="1059" spans="2:78" ht="18.75">
      <c r="B1059" s="363" t="s">
        <v>1705</v>
      </c>
      <c r="C1059" s="364">
        <v>36988916000149</v>
      </c>
      <c r="D1059" s="365" t="s">
        <v>14</v>
      </c>
      <c r="E1059" s="365" t="s">
        <v>607</v>
      </c>
      <c r="F1059" s="365" t="s">
        <v>1421</v>
      </c>
      <c r="G1059" s="366" t="s">
        <v>1421</v>
      </c>
      <c r="H1059" s="366" t="s">
        <v>34</v>
      </c>
      <c r="I1059" s="366" t="s">
        <v>34</v>
      </c>
      <c r="J1059" s="366" t="s">
        <v>608</v>
      </c>
      <c r="K1059" s="367" t="s">
        <v>48</v>
      </c>
      <c r="L1059" s="368" t="s">
        <v>1421</v>
      </c>
      <c r="M1059" s="368" t="s">
        <v>1421</v>
      </c>
      <c r="N1059" s="367">
        <v>546836</v>
      </c>
      <c r="O1059" s="367" t="s">
        <v>1321</v>
      </c>
      <c r="P1059" s="371">
        <v>44044</v>
      </c>
      <c r="Q1059" s="372">
        <v>16.86799401</v>
      </c>
      <c r="R1059" s="372">
        <v>29.97711600717134</v>
      </c>
      <c r="S1059" s="367">
        <v>2</v>
      </c>
      <c r="T1059" s="369">
        <v>1.0508538045786331E-2</v>
      </c>
      <c r="U1059" s="369">
        <v>0.11061868247824963</v>
      </c>
      <c r="V1059" s="369">
        <v>-0.17671015020320213</v>
      </c>
      <c r="W1059" s="369">
        <v>-1.5740900796829471</v>
      </c>
      <c r="X1059" s="369">
        <v>-0.10824527516652471</v>
      </c>
      <c r="Y1059" s="369">
        <v>-0.73394651190068128</v>
      </c>
      <c r="AA1059" s="369"/>
      <c r="AB1059" s="369">
        <v>0.24218082769406293</v>
      </c>
      <c r="AC1059" s="373">
        <v>-1.1932072839923598</v>
      </c>
      <c r="AD1059" s="555">
        <v>35727340000101</v>
      </c>
      <c r="AE1059" s="370" t="s">
        <v>1889</v>
      </c>
      <c r="AF1059" s="370" t="s">
        <v>1890</v>
      </c>
      <c r="AG1059" s="374" t="s">
        <v>1448</v>
      </c>
      <c r="AH1059" s="374" t="s">
        <v>1796</v>
      </c>
      <c r="AI1059" s="374">
        <v>1000</v>
      </c>
      <c r="AJ1059" s="374">
        <v>0</v>
      </c>
      <c r="AK1059" s="374">
        <v>1000</v>
      </c>
      <c r="AL1059" s="691">
        <v>0</v>
      </c>
      <c r="AM1059" s="691">
        <v>0</v>
      </c>
      <c r="AN1059" s="369" t="s">
        <v>666</v>
      </c>
      <c r="AO1059" s="367" t="s">
        <v>1324</v>
      </c>
      <c r="AP1059" s="370" t="s">
        <v>1799</v>
      </c>
      <c r="AQ1059" s="376" t="s">
        <v>1798</v>
      </c>
      <c r="AR1059" s="369">
        <v>0</v>
      </c>
      <c r="AS1059" s="369">
        <v>0</v>
      </c>
      <c r="AT1059" s="369" t="s">
        <v>1421</v>
      </c>
      <c r="AW1059"/>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c r="BX1059"/>
      <c r="BZ1059"/>
    </row>
    <row r="1060" spans="2:78" ht="18.75">
      <c r="B1060" s="363" t="s">
        <v>19</v>
      </c>
      <c r="C1060" s="364">
        <v>37310657000165</v>
      </c>
      <c r="D1060" s="365" t="s">
        <v>11</v>
      </c>
      <c r="E1060" s="365" t="s">
        <v>620</v>
      </c>
      <c r="F1060" s="365" t="s">
        <v>663</v>
      </c>
      <c r="G1060" s="366" t="s">
        <v>738</v>
      </c>
      <c r="H1060" s="366" t="s">
        <v>34</v>
      </c>
      <c r="I1060" s="366" t="s">
        <v>1421</v>
      </c>
      <c r="J1060" s="366" t="s">
        <v>608</v>
      </c>
      <c r="K1060" s="367" t="s">
        <v>48</v>
      </c>
      <c r="L1060" s="368" t="s">
        <v>1339</v>
      </c>
      <c r="M1060" s="368" t="s">
        <v>34</v>
      </c>
      <c r="N1060" s="367">
        <v>546887</v>
      </c>
      <c r="O1060" s="367" t="s">
        <v>1321</v>
      </c>
      <c r="P1060" s="371">
        <v>44045</v>
      </c>
      <c r="Q1060" s="372">
        <v>1265.1549028500001</v>
      </c>
      <c r="R1060" s="372">
        <v>1056.2808316856749</v>
      </c>
      <c r="S1060" s="367">
        <v>1</v>
      </c>
      <c r="T1060" s="369">
        <v>0.10399804760363773</v>
      </c>
      <c r="U1060" s="369">
        <v>1.0947409578859133</v>
      </c>
      <c r="V1060" s="369">
        <v>0.12433700988516039</v>
      </c>
      <c r="W1060" s="369">
        <v>1.10756316811803</v>
      </c>
      <c r="X1060" s="369">
        <v>0.21379741437959576</v>
      </c>
      <c r="Y1060" s="369">
        <v>1.4496324786083201</v>
      </c>
      <c r="AA1060" s="369"/>
      <c r="AB1060" s="369">
        <v>4.8943778202784607E-3</v>
      </c>
      <c r="AC1060" s="373">
        <v>2.4671639346022132</v>
      </c>
      <c r="AD1060" s="555">
        <v>37322048000126</v>
      </c>
      <c r="AE1060" s="370" t="s">
        <v>2103</v>
      </c>
      <c r="AF1060" s="370" t="s">
        <v>1841</v>
      </c>
      <c r="AG1060" s="374" t="s">
        <v>719</v>
      </c>
      <c r="AH1060" s="374" t="s">
        <v>1802</v>
      </c>
      <c r="AI1060" s="374">
        <v>1000</v>
      </c>
      <c r="AJ1060" s="374">
        <v>100</v>
      </c>
      <c r="AK1060" s="374">
        <v>1000</v>
      </c>
      <c r="AL1060" s="691">
        <v>0.8</v>
      </c>
      <c r="AM1060" s="691">
        <v>20</v>
      </c>
      <c r="AN1060" s="369" t="s">
        <v>1803</v>
      </c>
      <c r="AO1060" s="367" t="s">
        <v>1324</v>
      </c>
      <c r="AP1060" s="370" t="s">
        <v>1818</v>
      </c>
      <c r="AQ1060" s="376" t="s">
        <v>688</v>
      </c>
      <c r="AR1060" s="369">
        <v>1.55293333333333E-3</v>
      </c>
      <c r="AS1060" s="369">
        <v>1.55293333333333E-3</v>
      </c>
      <c r="AT1060" s="369" t="s">
        <v>1421</v>
      </c>
      <c r="AW1060"/>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c r="BX1060"/>
      <c r="BZ1060"/>
    </row>
    <row r="1061" spans="2:78" ht="18.75">
      <c r="B1061" s="363" t="s">
        <v>735</v>
      </c>
      <c r="C1061" s="364"/>
      <c r="D1061" s="365" t="s">
        <v>11</v>
      </c>
      <c r="E1061" s="365" t="s">
        <v>661</v>
      </c>
      <c r="F1061" s="365" t="s">
        <v>663</v>
      </c>
      <c r="G1061" s="366" t="s">
        <v>1421</v>
      </c>
      <c r="H1061" s="366" t="s">
        <v>34</v>
      </c>
      <c r="I1061" s="366" t="s">
        <v>1421</v>
      </c>
      <c r="J1061" s="366" t="s">
        <v>611</v>
      </c>
      <c r="L1061" s="368" t="s">
        <v>1421</v>
      </c>
      <c r="M1061" s="368" t="s">
        <v>34</v>
      </c>
      <c r="N1061" s="367">
        <v>547166</v>
      </c>
      <c r="O1061" s="367" t="s">
        <v>1321</v>
      </c>
      <c r="P1061" s="371"/>
      <c r="S1061" s="367"/>
      <c r="U1061" s="369"/>
      <c r="W1061" s="369"/>
      <c r="Y1061" s="369"/>
      <c r="AA1061" s="369"/>
      <c r="AD1061" s="555">
        <v>0</v>
      </c>
      <c r="AE1061" s="370"/>
      <c r="AF1061" s="370"/>
      <c r="AG1061" s="374" t="s">
        <v>736</v>
      </c>
      <c r="AH1061" s="374"/>
      <c r="AI1061" s="374">
        <v>5000</v>
      </c>
      <c r="AJ1061" s="374">
        <v>1000</v>
      </c>
      <c r="AK1061" s="374">
        <v>500</v>
      </c>
      <c r="AN1061" s="369"/>
      <c r="AO1061" s="367" t="s">
        <v>1324</v>
      </c>
      <c r="AP1061" s="370"/>
      <c r="AR1061" s="369">
        <v>1.33333333333333E-3</v>
      </c>
      <c r="AS1061" s="369">
        <v>1.33333333333333E-3</v>
      </c>
      <c r="AT1061" s="369" t="s">
        <v>1421</v>
      </c>
      <c r="AW1061"/>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c r="BX1061"/>
      <c r="BZ1061"/>
    </row>
    <row r="1062" spans="2:78" ht="18.75">
      <c r="B1062" s="363" t="s">
        <v>772</v>
      </c>
      <c r="C1062" s="364">
        <v>37368116000198</v>
      </c>
      <c r="D1062" s="365" t="s">
        <v>11</v>
      </c>
      <c r="E1062" s="365" t="s">
        <v>621</v>
      </c>
      <c r="F1062" s="365" t="s">
        <v>692</v>
      </c>
      <c r="G1062" s="366" t="s">
        <v>866</v>
      </c>
      <c r="H1062" s="366" t="s">
        <v>34</v>
      </c>
      <c r="I1062" s="366" t="s">
        <v>1421</v>
      </c>
      <c r="J1062" s="366" t="s">
        <v>608</v>
      </c>
      <c r="K1062" s="367" t="s">
        <v>48</v>
      </c>
      <c r="L1062" s="368" t="s">
        <v>715</v>
      </c>
      <c r="M1062" s="368" t="s">
        <v>34</v>
      </c>
      <c r="N1062" s="367">
        <v>547263</v>
      </c>
      <c r="O1062" s="367" t="s">
        <v>1321</v>
      </c>
      <c r="P1062" s="371">
        <v>44043</v>
      </c>
      <c r="Q1062" s="372">
        <v>36.044439109999999</v>
      </c>
      <c r="R1062" s="372">
        <v>53.588599836055813</v>
      </c>
      <c r="S1062" s="367">
        <v>1</v>
      </c>
      <c r="T1062" s="369">
        <v>4.7723488137906944E-2</v>
      </c>
      <c r="U1062" s="369">
        <v>0.50236382626015574</v>
      </c>
      <c r="V1062" s="369">
        <v>6.2042593604692886E-2</v>
      </c>
      <c r="W1062" s="369">
        <v>0.55265999716850467</v>
      </c>
      <c r="X1062" s="369">
        <v>0.18957961053806538</v>
      </c>
      <c r="Y1062" s="369">
        <v>1.2854260259198151</v>
      </c>
      <c r="AA1062" s="369"/>
      <c r="AB1062" s="369">
        <v>6.5681036605657869E-2</v>
      </c>
      <c r="AC1062" s="373">
        <v>-0.76459182794982761</v>
      </c>
      <c r="AD1062" s="555">
        <v>37368078000173</v>
      </c>
      <c r="AE1062" s="370" t="s">
        <v>1826</v>
      </c>
      <c r="AF1062" s="370" t="s">
        <v>1795</v>
      </c>
      <c r="AG1062" s="374" t="s">
        <v>1445</v>
      </c>
      <c r="AH1062" s="374" t="s">
        <v>1802</v>
      </c>
      <c r="AI1062" s="374">
        <v>500</v>
      </c>
      <c r="AJ1062" s="374">
        <v>100</v>
      </c>
      <c r="AK1062" s="374">
        <v>100</v>
      </c>
      <c r="AL1062" s="691">
        <v>1</v>
      </c>
      <c r="AM1062" s="691">
        <v>0</v>
      </c>
      <c r="AN1062" s="369" t="s">
        <v>1911</v>
      </c>
      <c r="AO1062" s="367" t="s">
        <v>1324</v>
      </c>
      <c r="AP1062" s="370" t="s">
        <v>1804</v>
      </c>
      <c r="AQ1062" s="376" t="s">
        <v>675</v>
      </c>
      <c r="AR1062" s="369">
        <v>1.8666666666666699E-3</v>
      </c>
      <c r="AS1062" s="369">
        <v>1.8666666666666699E-3</v>
      </c>
      <c r="AT1062" s="369" t="s">
        <v>1421</v>
      </c>
      <c r="AW106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c r="BX1062"/>
      <c r="BZ1062"/>
    </row>
    <row r="1063" spans="2:78" ht="18.75">
      <c r="B1063" s="363" t="s">
        <v>191</v>
      </c>
      <c r="C1063" s="364">
        <v>37532896000160</v>
      </c>
      <c r="D1063" s="365" t="s">
        <v>14</v>
      </c>
      <c r="E1063" s="365" t="s">
        <v>607</v>
      </c>
      <c r="F1063" s="365" t="s">
        <v>1421</v>
      </c>
      <c r="G1063" s="366" t="s">
        <v>1421</v>
      </c>
      <c r="H1063" s="366" t="s">
        <v>34</v>
      </c>
      <c r="I1063" s="366" t="s">
        <v>34</v>
      </c>
      <c r="J1063" s="366" t="s">
        <v>608</v>
      </c>
      <c r="K1063" s="367" t="s">
        <v>48</v>
      </c>
      <c r="L1063" s="368" t="s">
        <v>1421</v>
      </c>
      <c r="M1063" s="368" t="s">
        <v>1418</v>
      </c>
      <c r="N1063" s="367">
        <v>547409</v>
      </c>
      <c r="O1063" s="367" t="s">
        <v>1321</v>
      </c>
      <c r="P1063" s="371">
        <v>44045</v>
      </c>
      <c r="Q1063" s="372">
        <v>12.32237027</v>
      </c>
      <c r="R1063" s="372">
        <v>11.619648434741034</v>
      </c>
      <c r="S1063" s="367">
        <v>2</v>
      </c>
      <c r="T1063" s="369">
        <v>-0.13400590432334047</v>
      </c>
      <c r="U1063" s="369">
        <v>-1.4106202514533586</v>
      </c>
      <c r="V1063" s="369">
        <v>-0.32100288352616968</v>
      </c>
      <c r="W1063" s="369">
        <v>-2.859413870267923</v>
      </c>
      <c r="X1063" s="369">
        <v>-0.27548564442621848</v>
      </c>
      <c r="Y1063" s="369">
        <v>-1.867903495041999</v>
      </c>
      <c r="AA1063" s="369"/>
      <c r="AB1063" s="369">
        <v>0.2813624078117859</v>
      </c>
      <c r="AC1063" s="373">
        <v>-1.5398811246335702</v>
      </c>
      <c r="AD1063" s="555">
        <v>0</v>
      </c>
      <c r="AE1063" s="370" t="s">
        <v>2104</v>
      </c>
      <c r="AF1063" s="370" t="s">
        <v>1795</v>
      </c>
      <c r="AG1063" s="374" t="s">
        <v>1445</v>
      </c>
      <c r="AH1063" s="374" t="s">
        <v>1796</v>
      </c>
      <c r="AI1063" s="374">
        <v>5000</v>
      </c>
      <c r="AJ1063" s="374">
        <v>1000</v>
      </c>
      <c r="AK1063" s="374">
        <v>5000</v>
      </c>
      <c r="AL1063" s="691">
        <v>2</v>
      </c>
      <c r="AM1063" s="691">
        <v>20</v>
      </c>
      <c r="AN1063" s="369" t="s">
        <v>1798</v>
      </c>
      <c r="AO1063" s="367" t="s">
        <v>1324</v>
      </c>
      <c r="AP1063" s="370" t="s">
        <v>1799</v>
      </c>
      <c r="AQ1063" s="376" t="s">
        <v>665</v>
      </c>
      <c r="AR1063" s="369">
        <v>2.66666666666667E-3</v>
      </c>
      <c r="AS1063" s="369">
        <v>2.66666666666667E-3</v>
      </c>
      <c r="AT1063" s="369" t="s">
        <v>1421</v>
      </c>
      <c r="AW1063"/>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c r="BX1063"/>
      <c r="BZ1063"/>
    </row>
    <row r="1064" spans="2:78" ht="18.75">
      <c r="B1064" s="363" t="s">
        <v>1310</v>
      </c>
      <c r="C1064" s="364">
        <v>37405108000174</v>
      </c>
      <c r="D1064" s="365" t="s">
        <v>13</v>
      </c>
      <c r="E1064" s="365" t="s">
        <v>616</v>
      </c>
      <c r="F1064" s="365" t="s">
        <v>619</v>
      </c>
      <c r="G1064" s="366" t="s">
        <v>34</v>
      </c>
      <c r="H1064" s="366" t="s">
        <v>1337</v>
      </c>
      <c r="I1064" s="366" t="s">
        <v>34</v>
      </c>
      <c r="J1064" s="366" t="s">
        <v>611</v>
      </c>
      <c r="K1064" s="367" t="s">
        <v>48</v>
      </c>
      <c r="L1064" s="368" t="s">
        <v>1421</v>
      </c>
      <c r="M1064" s="368" t="s">
        <v>1418</v>
      </c>
      <c r="N1064" s="367">
        <v>547816</v>
      </c>
      <c r="O1064" s="367" t="s">
        <v>1321</v>
      </c>
      <c r="P1064" s="371">
        <v>44034</v>
      </c>
      <c r="Q1064" s="372">
        <v>47.174709450000002</v>
      </c>
      <c r="R1064" s="372">
        <v>49.344983801952147</v>
      </c>
      <c r="S1064" s="367">
        <v>3</v>
      </c>
      <c r="T1064" s="369">
        <v>0.11296278378255242</v>
      </c>
      <c r="U1064" s="369">
        <v>1.1891087282223662</v>
      </c>
      <c r="V1064" s="369">
        <v>0.12937105641287516</v>
      </c>
      <c r="W1064" s="369">
        <v>1.1524052028898086</v>
      </c>
      <c r="X1064" s="369">
        <v>0.2362798224775422</v>
      </c>
      <c r="Y1064" s="369">
        <v>1.602072250018485</v>
      </c>
      <c r="AA1064" s="369"/>
      <c r="AB1064" s="369">
        <v>3.8082916938115219E-2</v>
      </c>
      <c r="AC1064" s="373">
        <v>0.4492638785003098</v>
      </c>
      <c r="AD1064" s="555">
        <v>37405165000153</v>
      </c>
      <c r="AE1064" s="370" t="s">
        <v>2056</v>
      </c>
      <c r="AF1064" s="370" t="s">
        <v>1795</v>
      </c>
      <c r="AG1064" s="374" t="s">
        <v>1445</v>
      </c>
      <c r="AH1064" s="374" t="s">
        <v>1796</v>
      </c>
      <c r="AI1064" s="374">
        <v>1000</v>
      </c>
      <c r="AJ1064" s="374">
        <v>500</v>
      </c>
      <c r="AK1064" s="374">
        <v>0</v>
      </c>
      <c r="AL1064" s="691">
        <v>0.65</v>
      </c>
      <c r="AM1064" s="691">
        <v>0</v>
      </c>
      <c r="AN1064" s="369" t="s">
        <v>1798</v>
      </c>
      <c r="AO1064" s="367" t="s">
        <v>1324</v>
      </c>
      <c r="AP1064" s="370" t="s">
        <v>1818</v>
      </c>
      <c r="AQ1064" s="376" t="s">
        <v>1933</v>
      </c>
      <c r="AR1064" s="369">
        <v>3.6833333333333301E-3</v>
      </c>
      <c r="AS1064" s="369">
        <v>3.6833333333333301E-3</v>
      </c>
      <c r="AT1064" s="369" t="s">
        <v>1421</v>
      </c>
      <c r="AW1064"/>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c r="BX1064"/>
      <c r="BZ1064"/>
    </row>
    <row r="1065" spans="2:78" ht="18.75">
      <c r="B1065" s="363" t="s">
        <v>1559</v>
      </c>
      <c r="C1065" s="364">
        <v>37927707000158</v>
      </c>
      <c r="D1065" s="365" t="s">
        <v>11</v>
      </c>
      <c r="E1065" s="365" t="s">
        <v>620</v>
      </c>
      <c r="F1065" s="365" t="s">
        <v>672</v>
      </c>
      <c r="G1065" s="366" t="s">
        <v>738</v>
      </c>
      <c r="H1065" s="366" t="s">
        <v>34</v>
      </c>
      <c r="I1065" s="366" t="s">
        <v>1304</v>
      </c>
      <c r="J1065" s="366" t="s">
        <v>608</v>
      </c>
      <c r="K1065" s="367" t="s">
        <v>48</v>
      </c>
      <c r="L1065" s="368" t="s">
        <v>1421</v>
      </c>
      <c r="M1065" s="368" t="s">
        <v>1421</v>
      </c>
      <c r="N1065" s="367">
        <v>547999</v>
      </c>
      <c r="O1065" s="367" t="s">
        <v>1321</v>
      </c>
      <c r="P1065" s="371">
        <v>44056</v>
      </c>
      <c r="Q1065" s="372">
        <v>441.52073378</v>
      </c>
      <c r="R1065" s="372">
        <v>437.55494774519838</v>
      </c>
      <c r="S1065" s="367">
        <v>0</v>
      </c>
      <c r="T1065" s="369">
        <v>9.4719587689984008E-2</v>
      </c>
      <c r="U1065" s="369">
        <v>0.99707075803473821</v>
      </c>
      <c r="V1065" s="369">
        <v>0.11222880019994097</v>
      </c>
      <c r="W1065" s="369">
        <v>0.99970624690378107</v>
      </c>
      <c r="X1065" s="369">
        <v>0.14694319029377678</v>
      </c>
      <c r="Y1065" s="369">
        <v>0.99633394434779066</v>
      </c>
      <c r="AA1065" s="369"/>
      <c r="AB1065" s="369">
        <v>1.2903169218241918E-3</v>
      </c>
      <c r="AC1065" s="373">
        <v>-2.5557476735859324E-2</v>
      </c>
      <c r="AD1065" s="555">
        <v>0</v>
      </c>
      <c r="AE1065" s="370" t="s">
        <v>1819</v>
      </c>
      <c r="AF1065" s="370" t="s">
        <v>1816</v>
      </c>
      <c r="AG1065" s="374" t="s">
        <v>1444</v>
      </c>
      <c r="AH1065" s="374" t="s">
        <v>1802</v>
      </c>
      <c r="AI1065" s="374">
        <v>1000</v>
      </c>
      <c r="AJ1065" s="374">
        <v>1000</v>
      </c>
      <c r="AK1065" s="374">
        <v>1000</v>
      </c>
      <c r="AL1065" s="691">
        <v>0.08</v>
      </c>
      <c r="AM1065" s="691">
        <v>0</v>
      </c>
      <c r="AN1065" s="369" t="s">
        <v>1803</v>
      </c>
      <c r="AO1065" s="367" t="s">
        <v>1321</v>
      </c>
      <c r="AP1065" s="370" t="s">
        <v>1804</v>
      </c>
      <c r="AQ1065" s="376" t="s">
        <v>1798</v>
      </c>
      <c r="AR1065" s="369">
        <v>0</v>
      </c>
      <c r="AS1065" s="369">
        <v>0</v>
      </c>
      <c r="AT1065" s="369" t="s">
        <v>1421</v>
      </c>
      <c r="AW1065" s="198"/>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c r="BX1065"/>
      <c r="BZ1065"/>
    </row>
    <row r="1066" spans="2:78" ht="18.75">
      <c r="B1066" s="363" t="s">
        <v>1177</v>
      </c>
      <c r="C1066" s="364">
        <v>37308394000150</v>
      </c>
      <c r="D1066" s="365" t="s">
        <v>14</v>
      </c>
      <c r="E1066" s="365" t="s">
        <v>607</v>
      </c>
      <c r="F1066" s="365" t="s">
        <v>1421</v>
      </c>
      <c r="G1066" s="366" t="s">
        <v>1421</v>
      </c>
      <c r="H1066" s="366" t="s">
        <v>34</v>
      </c>
      <c r="I1066" s="366" t="s">
        <v>34</v>
      </c>
      <c r="J1066" s="366" t="s">
        <v>611</v>
      </c>
      <c r="K1066" s="367" t="s">
        <v>1798</v>
      </c>
      <c r="L1066" s="368" t="s">
        <v>1421</v>
      </c>
      <c r="M1066" s="368" t="s">
        <v>34</v>
      </c>
      <c r="N1066" s="367">
        <v>548049</v>
      </c>
      <c r="O1066" s="367" t="s">
        <v>1321</v>
      </c>
      <c r="P1066" s="371">
        <v>44055</v>
      </c>
      <c r="Q1066" s="372">
        <v>305.09851928</v>
      </c>
      <c r="R1066" s="372">
        <v>358.64387921816729</v>
      </c>
      <c r="S1066" s="367">
        <v>3</v>
      </c>
      <c r="T1066" s="369">
        <v>-0.29480162971495449</v>
      </c>
      <c r="U1066" s="369">
        <v>-3.103244973698803</v>
      </c>
      <c r="V1066" s="369">
        <v>-0.26178575649029467</v>
      </c>
      <c r="W1066" s="369">
        <v>-2.3319224267526053</v>
      </c>
      <c r="X1066" s="369">
        <v>-5.9102445850725327E-2</v>
      </c>
      <c r="Y1066" s="369">
        <v>-0.40073835934368413</v>
      </c>
      <c r="AA1066" s="369"/>
      <c r="AB1066" s="369">
        <v>0.24360397894053795</v>
      </c>
      <c r="AC1066" s="373">
        <v>-1.5354738274872328</v>
      </c>
      <c r="AD1066" s="555">
        <v>37308317000108</v>
      </c>
      <c r="AE1066" s="370" t="s">
        <v>2056</v>
      </c>
      <c r="AF1066" s="370" t="s">
        <v>1841</v>
      </c>
      <c r="AG1066" s="374" t="s">
        <v>719</v>
      </c>
      <c r="AH1066" s="374" t="s">
        <v>1796</v>
      </c>
      <c r="AI1066" s="374">
        <v>5000</v>
      </c>
      <c r="AJ1066" s="374">
        <v>500</v>
      </c>
      <c r="AK1066" s="374">
        <v>500</v>
      </c>
      <c r="AL1066" s="691">
        <v>0.85</v>
      </c>
      <c r="AM1066" s="691">
        <v>20</v>
      </c>
      <c r="AN1066" s="369" t="s">
        <v>1807</v>
      </c>
      <c r="AO1066" s="367" t="s">
        <v>1324</v>
      </c>
      <c r="AP1066" s="370" t="s">
        <v>1799</v>
      </c>
      <c r="AQ1066" s="376" t="s">
        <v>687</v>
      </c>
      <c r="AR1066" s="369">
        <v>4.0233333333333302E-3</v>
      </c>
      <c r="AS1066" s="369">
        <v>4.0233333333333302E-3</v>
      </c>
      <c r="AT1066" s="369" t="s">
        <v>1421</v>
      </c>
      <c r="AW1066"/>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c r="BX1066"/>
      <c r="BZ1066"/>
    </row>
    <row r="1067" spans="2:78" ht="18.75">
      <c r="B1067" s="363" t="s">
        <v>1552</v>
      </c>
      <c r="C1067" s="364">
        <v>37953612000109</v>
      </c>
      <c r="D1067" s="365" t="s">
        <v>11</v>
      </c>
      <c r="E1067" s="365" t="s">
        <v>620</v>
      </c>
      <c r="F1067" s="365" t="s">
        <v>672</v>
      </c>
      <c r="G1067" s="366" t="s">
        <v>738</v>
      </c>
      <c r="H1067" s="366" t="s">
        <v>34</v>
      </c>
      <c r="I1067" s="366" t="s">
        <v>1304</v>
      </c>
      <c r="J1067" s="366" t="s">
        <v>608</v>
      </c>
      <c r="K1067" s="367" t="s">
        <v>48</v>
      </c>
      <c r="L1067" s="368" t="s">
        <v>1421</v>
      </c>
      <c r="M1067" s="368" t="s">
        <v>1421</v>
      </c>
      <c r="N1067" s="367">
        <v>548065</v>
      </c>
      <c r="O1067" s="367" t="s">
        <v>1321</v>
      </c>
      <c r="P1067" s="371">
        <v>44057</v>
      </c>
      <c r="Q1067" s="372">
        <v>100.98244875</v>
      </c>
      <c r="R1067" s="372">
        <v>56.283047672380981</v>
      </c>
      <c r="S1067" s="367">
        <v>0</v>
      </c>
      <c r="T1067" s="369">
        <v>9.6406534831514845E-2</v>
      </c>
      <c r="U1067" s="369">
        <v>1.01482849649403</v>
      </c>
      <c r="V1067" s="369">
        <v>0.11418565533827874</v>
      </c>
      <c r="W1067" s="369">
        <v>1.0171374259112802</v>
      </c>
      <c r="X1067" s="369">
        <v>0.15027198454455148</v>
      </c>
      <c r="Y1067" s="369">
        <v>1.0189045085172896</v>
      </c>
      <c r="AA1067" s="369"/>
      <c r="AB1067" s="369">
        <v>1.4956306475636778E-3</v>
      </c>
      <c r="AC1067" s="373">
        <v>1.2863322216352531</v>
      </c>
      <c r="AD1067" s="555">
        <v>0</v>
      </c>
      <c r="AE1067" s="370" t="s">
        <v>1819</v>
      </c>
      <c r="AF1067" s="370" t="s">
        <v>1816</v>
      </c>
      <c r="AG1067" s="374" t="s">
        <v>1444</v>
      </c>
      <c r="AH1067" s="374" t="s">
        <v>1802</v>
      </c>
      <c r="AI1067" s="374">
        <v>0</v>
      </c>
      <c r="AJ1067" s="374">
        <v>50</v>
      </c>
      <c r="AK1067" s="374">
        <v>1</v>
      </c>
      <c r="AL1067" s="691">
        <v>0</v>
      </c>
      <c r="AM1067" s="691">
        <v>0</v>
      </c>
      <c r="AN1067" s="369" t="s">
        <v>1803</v>
      </c>
      <c r="AO1067" s="367" t="s">
        <v>1324</v>
      </c>
      <c r="AP1067" s="370" t="s">
        <v>1804</v>
      </c>
      <c r="AQ1067" s="376" t="s">
        <v>1798</v>
      </c>
      <c r="AR1067" s="369">
        <v>0</v>
      </c>
      <c r="AS1067" s="369">
        <v>0</v>
      </c>
      <c r="AT1067" s="369" t="s">
        <v>1421</v>
      </c>
      <c r="AW1067"/>
      <c r="AX1067" s="198"/>
      <c r="AY1067" s="184"/>
      <c r="AZ1067" s="184"/>
      <c r="BA1067" s="184"/>
      <c r="BB1067" s="186"/>
      <c r="BC1067" s="184"/>
      <c r="BD1067" s="184"/>
      <c r="BE1067" s="184"/>
      <c r="BF1067" s="184"/>
      <c r="BG1067" s="186"/>
      <c r="BH1067" s="186"/>
      <c r="BI1067" s="199"/>
      <c r="BJ1067" s="199"/>
      <c r="BK1067" s="199"/>
      <c r="BL1067" s="186"/>
      <c r="BM1067" s="186"/>
      <c r="BN1067" s="186"/>
      <c r="BO1067" s="186"/>
      <c r="BP1067" s="186"/>
      <c r="BQ1067" s="186"/>
      <c r="BR1067" s="186"/>
      <c r="BS1067" s="186"/>
      <c r="BT1067" s="187"/>
      <c r="BU1067" s="188"/>
      <c r="BV1067" s="189"/>
      <c r="BW1067" s="185"/>
      <c r="BX1067"/>
      <c r="BZ1067"/>
    </row>
    <row r="1068" spans="2:78" ht="18.75">
      <c r="B1068" s="363" t="s">
        <v>1002</v>
      </c>
      <c r="C1068" s="364">
        <v>37567202000120</v>
      </c>
      <c r="D1068" s="365" t="s">
        <v>14</v>
      </c>
      <c r="E1068" s="365" t="s">
        <v>614</v>
      </c>
      <c r="F1068" s="365" t="s">
        <v>1421</v>
      </c>
      <c r="G1068" s="366" t="s">
        <v>1421</v>
      </c>
      <c r="H1068" s="366" t="s">
        <v>1337</v>
      </c>
      <c r="I1068" s="366" t="s">
        <v>34</v>
      </c>
      <c r="J1068" s="366" t="s">
        <v>608</v>
      </c>
      <c r="K1068" s="367" t="s">
        <v>48</v>
      </c>
      <c r="L1068" s="368" t="s">
        <v>1339</v>
      </c>
      <c r="M1068" s="368" t="s">
        <v>34</v>
      </c>
      <c r="N1068" s="367">
        <v>548219</v>
      </c>
      <c r="O1068" s="367" t="s">
        <v>1321</v>
      </c>
      <c r="P1068" s="371">
        <v>44044</v>
      </c>
      <c r="Q1068" s="372">
        <v>39.281804409999999</v>
      </c>
      <c r="R1068" s="372">
        <v>30.839406002749005</v>
      </c>
      <c r="S1068" s="367">
        <v>2</v>
      </c>
      <c r="T1068" s="369">
        <v>9.2564050591060321E-2</v>
      </c>
      <c r="U1068" s="369">
        <v>0.97438038256319137</v>
      </c>
      <c r="V1068" s="369">
        <v>9.572710997288425E-2</v>
      </c>
      <c r="W1068" s="369">
        <v>0.85271329344557989</v>
      </c>
      <c r="X1068" s="369">
        <v>0.21390847483793518</v>
      </c>
      <c r="Y1068" s="369">
        <v>1.4503855131946604</v>
      </c>
      <c r="AA1068" s="369"/>
      <c r="AB1068" s="369">
        <v>3.2499173260736473E-2</v>
      </c>
      <c r="AC1068" s="373">
        <v>-0.50877194133871428</v>
      </c>
      <c r="AD1068" s="555">
        <v>37347996000116</v>
      </c>
      <c r="AE1068" s="370" t="s">
        <v>1891</v>
      </c>
      <c r="AF1068" s="370" t="s">
        <v>1839</v>
      </c>
      <c r="AG1068" s="374" t="s">
        <v>59</v>
      </c>
      <c r="AH1068" s="374" t="s">
        <v>1796</v>
      </c>
      <c r="AI1068" s="374">
        <v>100</v>
      </c>
      <c r="AJ1068" s="374">
        <v>0</v>
      </c>
      <c r="AK1068" s="374">
        <v>0</v>
      </c>
      <c r="AL1068" s="691">
        <v>0</v>
      </c>
      <c r="AM1068" s="691">
        <v>0</v>
      </c>
      <c r="AN1068" s="369" t="s">
        <v>1807</v>
      </c>
      <c r="AO1068" s="367" t="s">
        <v>1324</v>
      </c>
      <c r="AP1068" s="370" t="s">
        <v>1818</v>
      </c>
      <c r="AQ1068" s="376" t="s">
        <v>668</v>
      </c>
      <c r="AR1068" s="369">
        <v>4.6666666666666697E-3</v>
      </c>
      <c r="AS1068" s="369">
        <v>4.6666666666666697E-3</v>
      </c>
      <c r="AT1068" s="369" t="s">
        <v>1421</v>
      </c>
      <c r="AW1068" s="198"/>
      <c r="AX1068" s="198"/>
      <c r="AY1068" s="184"/>
      <c r="AZ1068" s="184"/>
      <c r="BA1068" s="184"/>
      <c r="BB1068" s="186"/>
      <c r="BC1068" s="184"/>
      <c r="BD1068" s="184"/>
      <c r="BE1068" s="184"/>
      <c r="BF1068" s="184"/>
      <c r="BG1068" s="186"/>
      <c r="BH1068" s="186"/>
      <c r="BI1068" s="199"/>
      <c r="BJ1068" s="199"/>
      <c r="BK1068" s="199"/>
      <c r="BL1068" s="218"/>
      <c r="BM1068" s="186"/>
      <c r="BN1068" s="186"/>
      <c r="BO1068" s="186"/>
      <c r="BP1068" s="186"/>
      <c r="BQ1068" s="186"/>
      <c r="BR1068" s="186"/>
      <c r="BS1068" s="186"/>
      <c r="BT1068" s="187"/>
      <c r="BU1068" s="188"/>
      <c r="BV1068" s="189"/>
      <c r="BW1068" s="185"/>
      <c r="BX1068"/>
      <c r="BZ1068"/>
    </row>
    <row r="1069" spans="2:78" ht="18.75">
      <c r="B1069" s="363" t="s">
        <v>1533</v>
      </c>
      <c r="C1069" s="364">
        <v>37327331000140</v>
      </c>
      <c r="D1069" s="365" t="s">
        <v>14</v>
      </c>
      <c r="E1069" s="365" t="s">
        <v>607</v>
      </c>
      <c r="F1069" s="365" t="s">
        <v>1421</v>
      </c>
      <c r="G1069" s="366" t="s">
        <v>1421</v>
      </c>
      <c r="H1069" s="366" t="s">
        <v>34</v>
      </c>
      <c r="I1069" s="366" t="s">
        <v>34</v>
      </c>
      <c r="J1069" s="366" t="s">
        <v>608</v>
      </c>
      <c r="K1069" s="367" t="s">
        <v>48</v>
      </c>
      <c r="L1069" s="368" t="s">
        <v>1421</v>
      </c>
      <c r="M1069" s="368" t="s">
        <v>1421</v>
      </c>
      <c r="N1069" s="367">
        <v>548294</v>
      </c>
      <c r="O1069" s="367" t="s">
        <v>1321</v>
      </c>
      <c r="P1069" s="371">
        <v>44045</v>
      </c>
      <c r="Q1069" s="372">
        <v>4.2843503700000003</v>
      </c>
      <c r="R1069" s="372">
        <v>18.567105754980076</v>
      </c>
      <c r="S1069" s="367">
        <v>2</v>
      </c>
      <c r="T1069" s="369">
        <v>-1.5595431623407485E-2</v>
      </c>
      <c r="U1069" s="369">
        <v>-0.16416613722521636</v>
      </c>
      <c r="V1069" s="369">
        <v>-0.11252229845375605</v>
      </c>
      <c r="W1069" s="369">
        <v>-1.0023206563715075</v>
      </c>
      <c r="X1069" s="369">
        <v>-1.1183230236724073E-2</v>
      </c>
      <c r="Y1069" s="369">
        <v>-7.5826799935598363E-2</v>
      </c>
      <c r="AA1069" s="369"/>
      <c r="AB1069" s="369">
        <v>7.3537988953514988E-2</v>
      </c>
      <c r="AC1069" s="373">
        <v>-3.0567068680719496</v>
      </c>
      <c r="AD1069" s="555">
        <v>0</v>
      </c>
      <c r="AE1069" s="370" t="s">
        <v>1824</v>
      </c>
      <c r="AF1069" s="370" t="s">
        <v>1809</v>
      </c>
      <c r="AG1069" s="374" t="s">
        <v>728</v>
      </c>
      <c r="AH1069" s="374" t="s">
        <v>1802</v>
      </c>
      <c r="AI1069" s="374">
        <v>5000</v>
      </c>
      <c r="AJ1069" s="374">
        <v>5000</v>
      </c>
      <c r="AK1069" s="374">
        <v>1000</v>
      </c>
      <c r="AL1069" s="691">
        <v>2</v>
      </c>
      <c r="AM1069" s="691">
        <v>20</v>
      </c>
      <c r="AN1069" s="369" t="s">
        <v>1798</v>
      </c>
      <c r="AO1069" s="367" t="s">
        <v>1324</v>
      </c>
      <c r="AP1069" s="370" t="s">
        <v>1818</v>
      </c>
      <c r="AQ1069" s="376" t="s">
        <v>1798</v>
      </c>
      <c r="AR1069" s="369">
        <v>0</v>
      </c>
      <c r="AS1069" s="369">
        <v>0</v>
      </c>
      <c r="AT1069" s="369" t="s">
        <v>1421</v>
      </c>
      <c r="AW1069"/>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c r="BX1069"/>
      <c r="BZ1069"/>
    </row>
    <row r="1070" spans="2:78" ht="18.75">
      <c r="B1070" s="363" t="s">
        <v>1640</v>
      </c>
      <c r="C1070" s="364">
        <v>37013525000171</v>
      </c>
      <c r="D1070" s="365" t="s">
        <v>13</v>
      </c>
      <c r="E1070" s="365" t="s">
        <v>616</v>
      </c>
      <c r="F1070" s="365" t="s">
        <v>617</v>
      </c>
      <c r="G1070" s="366" t="s">
        <v>34</v>
      </c>
      <c r="H1070" s="366" t="s">
        <v>1337</v>
      </c>
      <c r="I1070" s="366" t="s">
        <v>34</v>
      </c>
      <c r="J1070" s="366" t="s">
        <v>608</v>
      </c>
      <c r="K1070" s="367" t="s">
        <v>48</v>
      </c>
      <c r="L1070" s="368" t="s">
        <v>1421</v>
      </c>
      <c r="M1070" s="368" t="s">
        <v>1421</v>
      </c>
      <c r="N1070" s="367">
        <v>548669</v>
      </c>
      <c r="O1070" s="367" t="s">
        <v>1321</v>
      </c>
      <c r="P1070" s="371">
        <v>44064</v>
      </c>
      <c r="Q1070" s="372">
        <v>13.773842419999999</v>
      </c>
      <c r="R1070" s="372">
        <v>45.231067727370537</v>
      </c>
      <c r="S1070" s="367">
        <v>1</v>
      </c>
      <c r="T1070" s="369">
        <v>-9.6006628119765791E-3</v>
      </c>
      <c r="U1070" s="369">
        <v>-0.10106188573058626</v>
      </c>
      <c r="V1070" s="369">
        <v>8.8114044566356409E-3</v>
      </c>
      <c r="W1070" s="369">
        <v>7.8489799976486779E-2</v>
      </c>
      <c r="X1070" s="369">
        <v>-1.4859605933468578E-2</v>
      </c>
      <c r="Y1070" s="369">
        <v>-0.1007541061382114</v>
      </c>
      <c r="AA1070" s="369"/>
      <c r="AB1070" s="369">
        <v>4.3757957596478859E-2</v>
      </c>
      <c r="AC1070" s="373">
        <v>-2.3641499436971265</v>
      </c>
      <c r="AD1070" s="555">
        <v>37828247000100</v>
      </c>
      <c r="AE1070" s="370" t="s">
        <v>1889</v>
      </c>
      <c r="AF1070" s="370" t="s">
        <v>1890</v>
      </c>
      <c r="AG1070" s="374" t="s">
        <v>1448</v>
      </c>
      <c r="AH1070" s="374" t="s">
        <v>1802</v>
      </c>
      <c r="AI1070" s="374">
        <v>1000</v>
      </c>
      <c r="AJ1070" s="374">
        <v>100</v>
      </c>
      <c r="AK1070" s="374">
        <v>1000</v>
      </c>
      <c r="AL1070" s="691">
        <v>2</v>
      </c>
      <c r="AM1070" s="691">
        <v>0</v>
      </c>
      <c r="AN1070" s="369" t="s">
        <v>1803</v>
      </c>
      <c r="AO1070" s="367" t="s">
        <v>1324</v>
      </c>
      <c r="AP1070" s="370" t="s">
        <v>1818</v>
      </c>
      <c r="AQ1070" s="376" t="s">
        <v>1798</v>
      </c>
      <c r="AR1070" s="369">
        <v>0</v>
      </c>
      <c r="AS1070" s="369">
        <v>0</v>
      </c>
      <c r="AT1070" s="369" t="s">
        <v>1421</v>
      </c>
      <c r="AW1070"/>
      <c r="AX1070" s="198"/>
      <c r="AY1070" s="184"/>
      <c r="AZ1070" s="184"/>
      <c r="BA1070" s="184"/>
      <c r="BB1070" s="186"/>
      <c r="BC1070" s="184"/>
      <c r="BD1070" s="184"/>
      <c r="BE1070" s="184"/>
      <c r="BF1070" s="184"/>
      <c r="BG1070" s="186"/>
      <c r="BH1070" s="186"/>
      <c r="BI1070" s="199"/>
      <c r="BJ1070" s="199"/>
      <c r="BK1070" s="199"/>
      <c r="BL1070" s="186"/>
      <c r="BM1070" s="186"/>
      <c r="BN1070" s="186"/>
      <c r="BO1070" s="186"/>
      <c r="BP1070" s="186"/>
      <c r="BQ1070" s="186"/>
      <c r="BR1070" s="186"/>
      <c r="BS1070" s="186"/>
      <c r="BT1070" s="187"/>
      <c r="BU1070" s="188"/>
      <c r="BV1070" s="189"/>
      <c r="BW1070" s="185"/>
      <c r="BX1070"/>
      <c r="BZ1070"/>
    </row>
    <row r="1071" spans="2:78" ht="18.75">
      <c r="B1071" s="363" t="s">
        <v>1601</v>
      </c>
      <c r="C1071" s="364">
        <v>36656777000156</v>
      </c>
      <c r="D1071" s="365" t="s">
        <v>13</v>
      </c>
      <c r="E1071" s="365" t="s">
        <v>615</v>
      </c>
      <c r="F1071" s="365" t="s">
        <v>619</v>
      </c>
      <c r="G1071" s="366" t="s">
        <v>34</v>
      </c>
      <c r="H1071" s="366" t="s">
        <v>1338</v>
      </c>
      <c r="I1071" s="366" t="s">
        <v>34</v>
      </c>
      <c r="J1071" s="366" t="s">
        <v>611</v>
      </c>
      <c r="K1071" s="367" t="s">
        <v>48</v>
      </c>
      <c r="L1071" s="368" t="s">
        <v>1421</v>
      </c>
      <c r="M1071" s="368" t="s">
        <v>1421</v>
      </c>
      <c r="N1071" s="367">
        <v>548774</v>
      </c>
      <c r="O1071" s="367" t="s">
        <v>1321</v>
      </c>
      <c r="P1071" s="371">
        <v>44062</v>
      </c>
      <c r="Q1071" s="372">
        <v>356.50115688</v>
      </c>
      <c r="R1071" s="372">
        <v>357.44128201693218</v>
      </c>
      <c r="S1071" s="367">
        <v>1</v>
      </c>
      <c r="T1071" s="369">
        <v>0.26024940321791767</v>
      </c>
      <c r="U1071" s="369">
        <v>2.7395291309108654</v>
      </c>
      <c r="V1071" s="369">
        <v>9.0687033088005631E-2</v>
      </c>
      <c r="W1071" s="369">
        <v>0.80781754175161191</v>
      </c>
      <c r="X1071" s="369">
        <v>0.86403300895472368</v>
      </c>
      <c r="Y1071" s="369">
        <v>5.8584913947863866</v>
      </c>
      <c r="AA1071" s="369"/>
      <c r="AB1071" s="369">
        <v>0.27784940554910154</v>
      </c>
      <c r="AC1071" s="373">
        <v>-7.7649057099868649E-2</v>
      </c>
      <c r="AD1071" s="555">
        <v>37540038000167</v>
      </c>
      <c r="AE1071" s="370" t="s">
        <v>1800</v>
      </c>
      <c r="AF1071" s="370" t="s">
        <v>1801</v>
      </c>
      <c r="AG1071" s="374" t="s">
        <v>1577</v>
      </c>
      <c r="AH1071" s="374" t="s">
        <v>1796</v>
      </c>
      <c r="AI1071" s="374">
        <v>200000</v>
      </c>
      <c r="AJ1071" s="374">
        <v>50000</v>
      </c>
      <c r="AK1071" s="374">
        <v>200000</v>
      </c>
      <c r="AL1071" s="691">
        <v>0</v>
      </c>
      <c r="AM1071" s="691">
        <v>0</v>
      </c>
      <c r="AN1071" s="369" t="s">
        <v>1803</v>
      </c>
      <c r="AO1071" s="367" t="s">
        <v>1324</v>
      </c>
      <c r="AP1071" s="370" t="s">
        <v>1818</v>
      </c>
      <c r="AQ1071" s="376" t="s">
        <v>1798</v>
      </c>
      <c r="AR1071" s="369">
        <v>0</v>
      </c>
      <c r="AS1071" s="369">
        <v>0</v>
      </c>
      <c r="AT1071" s="369" t="s">
        <v>1421</v>
      </c>
      <c r="AW1071" s="198"/>
      <c r="AX1071" s="198"/>
      <c r="AY1071" s="184"/>
      <c r="AZ1071" s="184"/>
      <c r="BA1071" s="184"/>
      <c r="BB1071" s="186"/>
      <c r="BC1071" s="184"/>
      <c r="BD1071" s="184"/>
      <c r="BE1071" s="184"/>
      <c r="BF1071" s="184"/>
      <c r="BG1071" s="186"/>
      <c r="BH1071" s="186"/>
      <c r="BI1071" s="199"/>
      <c r="BJ1071" s="199"/>
      <c r="BK1071" s="199"/>
      <c r="BL1071" s="218"/>
      <c r="BM1071" s="186"/>
      <c r="BN1071" s="186"/>
      <c r="BO1071" s="186"/>
      <c r="BP1071" s="186"/>
      <c r="BQ1071" s="186"/>
      <c r="BR1071" s="186"/>
      <c r="BS1071" s="186"/>
      <c r="BT1071" s="187"/>
      <c r="BU1071" s="188"/>
      <c r="BV1071" s="189"/>
      <c r="BW1071" s="185"/>
      <c r="BX1071"/>
      <c r="BZ1071"/>
    </row>
    <row r="1072" spans="2:78" ht="18.75">
      <c r="B1072" s="363" t="s">
        <v>124</v>
      </c>
      <c r="C1072" s="364">
        <v>37830181000193</v>
      </c>
      <c r="D1072" s="365" t="s">
        <v>14</v>
      </c>
      <c r="E1072" s="365" t="s">
        <v>607</v>
      </c>
      <c r="F1072" s="365" t="s">
        <v>1421</v>
      </c>
      <c r="G1072" s="366" t="s">
        <v>1421</v>
      </c>
      <c r="H1072" s="366" t="s">
        <v>34</v>
      </c>
      <c r="I1072" s="366" t="s">
        <v>34</v>
      </c>
      <c r="J1072" s="366" t="s">
        <v>608</v>
      </c>
      <c r="K1072" s="367" t="s">
        <v>48</v>
      </c>
      <c r="L1072" s="368" t="s">
        <v>1421</v>
      </c>
      <c r="M1072" s="368" t="s">
        <v>34</v>
      </c>
      <c r="N1072" s="367">
        <v>548936</v>
      </c>
      <c r="O1072" s="367" t="s">
        <v>1321</v>
      </c>
      <c r="P1072" s="371">
        <v>44049</v>
      </c>
      <c r="Q1072" s="372">
        <v>8.4210059800000003</v>
      </c>
      <c r="R1072" s="372">
        <v>6.9840489857768979</v>
      </c>
      <c r="S1072" s="367">
        <v>2</v>
      </c>
      <c r="T1072" s="369">
        <v>0.17037399646544604</v>
      </c>
      <c r="U1072" s="369">
        <v>1.7934509001581442</v>
      </c>
      <c r="V1072" s="369">
        <v>8.8430841082656864E-2</v>
      </c>
      <c r="W1072" s="369">
        <v>0.78771994436178683</v>
      </c>
      <c r="X1072" s="369">
        <v>0.42661043923178887</v>
      </c>
      <c r="Y1072" s="369">
        <v>2.8925904002082419</v>
      </c>
      <c r="AA1072" s="369"/>
      <c r="AB1072" s="369">
        <v>0.22406424115217158</v>
      </c>
      <c r="AC1072" s="373">
        <v>-0.10635760636973264</v>
      </c>
      <c r="AD1072" s="555">
        <v>37830134000140</v>
      </c>
      <c r="AE1072" s="370" t="s">
        <v>2085</v>
      </c>
      <c r="AF1072" s="370" t="s">
        <v>1841</v>
      </c>
      <c r="AG1072" s="374" t="s">
        <v>719</v>
      </c>
      <c r="AH1072" s="374" t="s">
        <v>1802</v>
      </c>
      <c r="AI1072" s="374">
        <v>5000</v>
      </c>
      <c r="AJ1072" s="374">
        <v>5000</v>
      </c>
      <c r="AK1072" s="374">
        <v>5000</v>
      </c>
      <c r="AL1072" s="691">
        <v>2</v>
      </c>
      <c r="AM1072" s="691">
        <v>0</v>
      </c>
      <c r="AN1072" s="369" t="s">
        <v>666</v>
      </c>
      <c r="AO1072" s="367" t="s">
        <v>1324</v>
      </c>
      <c r="AP1072" s="370" t="s">
        <v>1799</v>
      </c>
      <c r="AQ1072" s="376" t="s">
        <v>659</v>
      </c>
      <c r="AR1072" s="369">
        <v>4.0000000000000001E-3</v>
      </c>
      <c r="AS1072" s="369">
        <v>4.0000000000000001E-3</v>
      </c>
      <c r="AT1072" s="369" t="s">
        <v>1421</v>
      </c>
      <c r="AW10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c r="BX1072"/>
      <c r="BZ1072"/>
    </row>
    <row r="1073" spans="2:78" ht="18.75">
      <c r="B1073" s="363" t="s">
        <v>1125</v>
      </c>
      <c r="C1073" s="364">
        <v>38048878000170</v>
      </c>
      <c r="D1073" s="365" t="s">
        <v>14</v>
      </c>
      <c r="E1073" s="365" t="s">
        <v>607</v>
      </c>
      <c r="F1073" s="365" t="s">
        <v>1421</v>
      </c>
      <c r="G1073" s="366" t="s">
        <v>1421</v>
      </c>
      <c r="H1073" s="366" t="s">
        <v>34</v>
      </c>
      <c r="I1073" s="366" t="s">
        <v>34</v>
      </c>
      <c r="J1073" s="366" t="s">
        <v>611</v>
      </c>
      <c r="K1073" s="367" t="s">
        <v>1798</v>
      </c>
      <c r="L1073" s="368" t="s">
        <v>1421</v>
      </c>
      <c r="M1073" s="368" t="s">
        <v>34</v>
      </c>
      <c r="N1073" s="367">
        <v>548960</v>
      </c>
      <c r="O1073" s="367" t="s">
        <v>1321</v>
      </c>
      <c r="P1073" s="371">
        <v>44063</v>
      </c>
      <c r="Q1073" s="372">
        <v>32.246492719999999</v>
      </c>
      <c r="R1073" s="372">
        <v>52.289880948412716</v>
      </c>
      <c r="S1073" s="367">
        <v>2</v>
      </c>
      <c r="T1073" s="369">
        <v>-0.30912675487050001</v>
      </c>
      <c r="U1073" s="369">
        <v>-3.2540391625896041</v>
      </c>
      <c r="V1073" s="369">
        <v>-0.25715171001246528</v>
      </c>
      <c r="W1073" s="369">
        <v>-2.2906434929666686</v>
      </c>
      <c r="X1073" s="369">
        <v>-2.9308645048681248E-2</v>
      </c>
      <c r="Y1073" s="369">
        <v>-0.1987244040806608</v>
      </c>
      <c r="AA1073" s="369"/>
      <c r="AB1073" s="369">
        <v>0.29925890412724326</v>
      </c>
      <c r="AC1073" s="373">
        <v>-1.2344277224915756</v>
      </c>
      <c r="AD1073" s="555">
        <v>0</v>
      </c>
      <c r="AE1073" s="370" t="s">
        <v>1872</v>
      </c>
      <c r="AF1073" s="370" t="s">
        <v>1816</v>
      </c>
      <c r="AG1073" s="374" t="s">
        <v>1444</v>
      </c>
      <c r="AH1073" s="374" t="s">
        <v>1796</v>
      </c>
      <c r="AI1073" s="374">
        <v>10000</v>
      </c>
      <c r="AJ1073" s="374">
        <v>10000</v>
      </c>
      <c r="AK1073" s="374">
        <v>10000</v>
      </c>
      <c r="AL1073" s="691">
        <v>0.65</v>
      </c>
      <c r="AM1073" s="691">
        <v>0</v>
      </c>
      <c r="AN1073" s="369" t="s">
        <v>1798</v>
      </c>
      <c r="AO1073" s="367" t="s">
        <v>1324</v>
      </c>
      <c r="AP1073" s="370" t="s">
        <v>1799</v>
      </c>
      <c r="AQ1073" s="376" t="s">
        <v>687</v>
      </c>
      <c r="AR1073" s="369">
        <v>4.3335500000000002E-3</v>
      </c>
      <c r="AS1073" s="369">
        <v>4.3335500000000002E-3</v>
      </c>
      <c r="AT1073" s="369" t="s">
        <v>1421</v>
      </c>
      <c r="AW1073"/>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c r="BX1073"/>
      <c r="BZ1073"/>
    </row>
    <row r="1074" spans="2:78" ht="18.75">
      <c r="B1074" s="363" t="s">
        <v>1575</v>
      </c>
      <c r="C1074" s="364">
        <v>36348364000104</v>
      </c>
      <c r="D1074" s="365" t="s">
        <v>14</v>
      </c>
      <c r="E1074" s="365" t="s">
        <v>15</v>
      </c>
      <c r="F1074" s="365" t="s">
        <v>1326</v>
      </c>
      <c r="G1074" s="366" t="s">
        <v>1421</v>
      </c>
      <c r="H1074" s="366" t="s">
        <v>34</v>
      </c>
      <c r="I1074" s="366" t="s">
        <v>1421</v>
      </c>
      <c r="J1074" s="366" t="s">
        <v>608</v>
      </c>
      <c r="K1074" s="367" t="s">
        <v>48</v>
      </c>
      <c r="L1074" s="368" t="s">
        <v>1421</v>
      </c>
      <c r="M1074" s="368" t="s">
        <v>1421</v>
      </c>
      <c r="N1074" s="367">
        <v>549576</v>
      </c>
      <c r="O1074" s="367" t="s">
        <v>1324</v>
      </c>
      <c r="P1074" s="371">
        <v>44062</v>
      </c>
      <c r="Q1074" s="372">
        <v>406.99227685</v>
      </c>
      <c r="R1074" s="372">
        <v>359.52275251119971</v>
      </c>
      <c r="S1074" s="367">
        <v>1</v>
      </c>
      <c r="T1074" s="369">
        <v>0.17340967432565146</v>
      </c>
      <c r="U1074" s="369">
        <v>1.825406123982924</v>
      </c>
      <c r="V1074" s="369">
        <v>0.21956416638315401</v>
      </c>
      <c r="W1074" s="369">
        <v>1.9558230003208721</v>
      </c>
      <c r="X1074" s="369">
        <v>0.22558451996785034</v>
      </c>
      <c r="Y1074" s="369">
        <v>1.5295537963618719</v>
      </c>
      <c r="AA1074" s="369"/>
      <c r="AB1074" s="369">
        <v>0.10131985802861726</v>
      </c>
      <c r="AC1074" s="373">
        <v>1.0590459859131922</v>
      </c>
      <c r="AD1074" s="555">
        <v>0</v>
      </c>
      <c r="AE1074" s="370" t="s">
        <v>2105</v>
      </c>
      <c r="AF1074" s="370" t="s">
        <v>1891</v>
      </c>
      <c r="AG1074" s="374" t="s">
        <v>59</v>
      </c>
      <c r="AH1074" s="374" t="s">
        <v>1877</v>
      </c>
      <c r="AI1074" s="374">
        <v>0</v>
      </c>
      <c r="AJ1074" s="374">
        <v>0</v>
      </c>
      <c r="AK1074" s="374">
        <v>0</v>
      </c>
      <c r="AL1074" s="691">
        <v>0</v>
      </c>
      <c r="AM1074" s="691">
        <v>0</v>
      </c>
      <c r="AN1074" s="369" t="s">
        <v>1807</v>
      </c>
      <c r="AO1074" s="367" t="s">
        <v>1324</v>
      </c>
      <c r="AP1074" s="370" t="s">
        <v>1818</v>
      </c>
      <c r="AQ1074" s="376" t="s">
        <v>1798</v>
      </c>
      <c r="AR1074" s="369">
        <v>0</v>
      </c>
      <c r="AS1074" s="369">
        <v>0</v>
      </c>
      <c r="AT1074" s="369" t="s">
        <v>1421</v>
      </c>
      <c r="AW1074"/>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c r="BX1074"/>
      <c r="BZ1074"/>
    </row>
    <row r="1075" spans="2:78" ht="18.75">
      <c r="B1075" s="363" t="s">
        <v>1721</v>
      </c>
      <c r="C1075" s="364">
        <v>37308317000108</v>
      </c>
      <c r="D1075" s="365" t="s">
        <v>14</v>
      </c>
      <c r="E1075" s="365" t="s">
        <v>607</v>
      </c>
      <c r="F1075" s="365" t="s">
        <v>1421</v>
      </c>
      <c r="G1075" s="366" t="s">
        <v>1421</v>
      </c>
      <c r="H1075" s="366" t="s">
        <v>34</v>
      </c>
      <c r="I1075" s="366" t="s">
        <v>34</v>
      </c>
      <c r="J1075" s="366" t="s">
        <v>611</v>
      </c>
      <c r="K1075" s="367" t="s">
        <v>48</v>
      </c>
      <c r="L1075" s="368" t="s">
        <v>1421</v>
      </c>
      <c r="M1075" s="368" t="s">
        <v>1421</v>
      </c>
      <c r="N1075" s="367">
        <v>549622</v>
      </c>
      <c r="O1075" s="367" t="s">
        <v>1321</v>
      </c>
      <c r="P1075" s="371">
        <v>44055</v>
      </c>
      <c r="Q1075" s="372">
        <v>305.09851928</v>
      </c>
      <c r="R1075" s="372">
        <v>358.64387921816729</v>
      </c>
      <c r="S1075" s="367">
        <v>3</v>
      </c>
      <c r="T1075" s="369">
        <v>-0.29480162971495449</v>
      </c>
      <c r="U1075" s="369">
        <v>-3.103244973698803</v>
      </c>
      <c r="V1075" s="369">
        <v>-0.26178575649029467</v>
      </c>
      <c r="W1075" s="369">
        <v>-2.3319224267526053</v>
      </c>
      <c r="X1075" s="369">
        <v>-5.9102445850725327E-2</v>
      </c>
      <c r="Y1075" s="369">
        <v>-0.40073835934368413</v>
      </c>
      <c r="AA1075" s="369"/>
      <c r="AB1075" s="369">
        <v>0.24360397894053795</v>
      </c>
      <c r="AC1075" s="373">
        <v>-1.5354738274872328</v>
      </c>
      <c r="AD1075" s="555">
        <v>0</v>
      </c>
      <c r="AE1075" s="370" t="s">
        <v>2056</v>
      </c>
      <c r="AF1075" s="370" t="s">
        <v>1841</v>
      </c>
      <c r="AG1075" s="374" t="s">
        <v>719</v>
      </c>
      <c r="AH1075" s="374" t="s">
        <v>1796</v>
      </c>
      <c r="AI1075" s="374">
        <v>5000</v>
      </c>
      <c r="AJ1075" s="374">
        <v>500</v>
      </c>
      <c r="AK1075" s="374">
        <v>500</v>
      </c>
      <c r="AL1075" s="691">
        <v>0.15</v>
      </c>
      <c r="AM1075" s="691">
        <v>0</v>
      </c>
      <c r="AN1075" s="369" t="s">
        <v>1807</v>
      </c>
      <c r="AO1075" s="367" t="s">
        <v>1324</v>
      </c>
      <c r="AP1075" s="370" t="s">
        <v>1799</v>
      </c>
      <c r="AQ1075" s="376" t="s">
        <v>1798</v>
      </c>
      <c r="AR1075" s="369">
        <v>0</v>
      </c>
      <c r="AS1075" s="369">
        <v>0</v>
      </c>
      <c r="AT1075" s="369" t="s">
        <v>1421</v>
      </c>
      <c r="AW1075"/>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c r="BX1075"/>
      <c r="BZ1075"/>
    </row>
    <row r="1076" spans="2:78" ht="18.75">
      <c r="B1076" s="363" t="s">
        <v>947</v>
      </c>
      <c r="C1076" s="364">
        <v>36728106000153</v>
      </c>
      <c r="D1076" s="365" t="s">
        <v>13</v>
      </c>
      <c r="E1076" s="365" t="s">
        <v>616</v>
      </c>
      <c r="F1076" s="365" t="s">
        <v>619</v>
      </c>
      <c r="G1076" s="366" t="s">
        <v>34</v>
      </c>
      <c r="H1076" s="366" t="s">
        <v>1337</v>
      </c>
      <c r="I1076" s="366" t="s">
        <v>34</v>
      </c>
      <c r="J1076" s="366" t="s">
        <v>611</v>
      </c>
      <c r="K1076" s="367" t="s">
        <v>48</v>
      </c>
      <c r="L1076" s="368" t="s">
        <v>1421</v>
      </c>
      <c r="M1076" s="368" t="s">
        <v>34</v>
      </c>
      <c r="N1076" s="367">
        <v>550086</v>
      </c>
      <c r="O1076" s="367" t="s">
        <v>1321</v>
      </c>
      <c r="P1076" s="371">
        <v>44069</v>
      </c>
      <c r="Q1076" s="372">
        <v>41.59412184</v>
      </c>
      <c r="R1076" s="372">
        <v>44.071630851587273</v>
      </c>
      <c r="S1076" s="367">
        <v>1</v>
      </c>
      <c r="T1076" s="369">
        <v>4.1813953757460665E-2</v>
      </c>
      <c r="U1076" s="369">
        <v>0.44015679951898062</v>
      </c>
      <c r="V1076" s="369">
        <v>3.6844935332138729E-3</v>
      </c>
      <c r="W1076" s="369">
        <v>3.2820552258139797E-2</v>
      </c>
      <c r="X1076" s="369">
        <v>4.129491051678702E-2</v>
      </c>
      <c r="Y1076" s="369">
        <v>0.27999610594014679</v>
      </c>
      <c r="AA1076" s="369"/>
      <c r="AB1076" s="369">
        <v>5.1413791800372789E-2</v>
      </c>
      <c r="AC1076" s="373">
        <v>-2.1118318666908991</v>
      </c>
      <c r="AD1076" s="555">
        <v>36775973000140</v>
      </c>
      <c r="AE1076" s="370" t="s">
        <v>2067</v>
      </c>
      <c r="AF1076" s="370" t="s">
        <v>1816</v>
      </c>
      <c r="AG1076" s="374" t="s">
        <v>1444</v>
      </c>
      <c r="AH1076" s="374" t="s">
        <v>1796</v>
      </c>
      <c r="AI1076" s="374">
        <v>1000</v>
      </c>
      <c r="AJ1076" s="374">
        <v>1000</v>
      </c>
      <c r="AK1076" s="374">
        <v>1000</v>
      </c>
      <c r="AL1076" s="691">
        <v>2</v>
      </c>
      <c r="AM1076" s="691">
        <v>20</v>
      </c>
      <c r="AN1076" s="369" t="s">
        <v>1798</v>
      </c>
      <c r="AO1076" s="367" t="s">
        <v>1324</v>
      </c>
      <c r="AP1076" s="370" t="s">
        <v>1818</v>
      </c>
      <c r="AQ1076" s="376" t="s">
        <v>668</v>
      </c>
      <c r="AR1076" s="369">
        <v>6.6666666666666697E-3</v>
      </c>
      <c r="AS1076" s="369">
        <v>6.6666666666666697E-3</v>
      </c>
      <c r="AT1076" s="369" t="s">
        <v>1421</v>
      </c>
      <c r="AW1076"/>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c r="BX1076"/>
      <c r="BZ1076"/>
    </row>
    <row r="1077" spans="2:78" ht="18.75">
      <c r="B1077" s="363" t="s">
        <v>1068</v>
      </c>
      <c r="C1077" s="364">
        <v>38049108000141</v>
      </c>
      <c r="D1077" s="365" t="s">
        <v>13</v>
      </c>
      <c r="E1077" s="365" t="s">
        <v>616</v>
      </c>
      <c r="F1077" s="365" t="s">
        <v>617</v>
      </c>
      <c r="G1077" s="366" t="s">
        <v>34</v>
      </c>
      <c r="H1077" s="366" t="s">
        <v>1337</v>
      </c>
      <c r="I1077" s="366" t="s">
        <v>34</v>
      </c>
      <c r="J1077" s="366" t="s">
        <v>608</v>
      </c>
      <c r="K1077" s="367" t="s">
        <v>48</v>
      </c>
      <c r="L1077" s="368" t="s">
        <v>1421</v>
      </c>
      <c r="M1077" s="368" t="s">
        <v>34</v>
      </c>
      <c r="N1077" s="367">
        <v>550124</v>
      </c>
      <c r="O1077" s="367" t="s">
        <v>1321</v>
      </c>
      <c r="P1077" s="371">
        <v>44064</v>
      </c>
      <c r="Q1077" s="372">
        <v>457.83572119000002</v>
      </c>
      <c r="R1077" s="372">
        <v>469.94362648571422</v>
      </c>
      <c r="S1077" s="367">
        <v>2</v>
      </c>
      <c r="T1077" s="369">
        <v>8.4758504326731376E-2</v>
      </c>
      <c r="U1077" s="369">
        <v>0.89221488627616896</v>
      </c>
      <c r="V1077" s="369">
        <v>6.9445383903179669E-2</v>
      </c>
      <c r="W1077" s="369">
        <v>0.61860221247091718</v>
      </c>
      <c r="X1077" s="369">
        <v>0.12385861169086843</v>
      </c>
      <c r="Y1077" s="369">
        <v>0.83981121466525444</v>
      </c>
      <c r="AA1077" s="369"/>
      <c r="AB1077" s="369">
        <v>2.0180956205124216E-2</v>
      </c>
      <c r="AC1077" s="373">
        <v>-2.1216236290429613</v>
      </c>
      <c r="AD1077" s="555">
        <v>22222949000179</v>
      </c>
      <c r="AE1077" s="370" t="s">
        <v>2106</v>
      </c>
      <c r="AF1077" s="370" t="s">
        <v>1816</v>
      </c>
      <c r="AG1077" s="374" t="s">
        <v>1444</v>
      </c>
      <c r="AH1077" s="374" t="s">
        <v>1877</v>
      </c>
      <c r="AI1077" s="374">
        <v>1000</v>
      </c>
      <c r="AJ1077" s="374">
        <v>1000</v>
      </c>
      <c r="AK1077" s="374">
        <v>1000</v>
      </c>
      <c r="AL1077" s="691">
        <v>1.85</v>
      </c>
      <c r="AM1077" s="691">
        <v>20</v>
      </c>
      <c r="AN1077" s="369" t="s">
        <v>1817</v>
      </c>
      <c r="AO1077" s="367" t="s">
        <v>1324</v>
      </c>
      <c r="AP1077" s="370" t="s">
        <v>1818</v>
      </c>
      <c r="AQ1077" s="376" t="s">
        <v>668</v>
      </c>
      <c r="AR1077" s="369">
        <v>4.9333333333333304E-3</v>
      </c>
      <c r="AS1077" s="369">
        <v>4.9333333333333304E-3</v>
      </c>
      <c r="AT1077" s="369" t="s">
        <v>1421</v>
      </c>
      <c r="AW1077"/>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c r="BX1077"/>
      <c r="BZ1077"/>
    </row>
    <row r="1078" spans="2:78" ht="18.75">
      <c r="B1078" s="363" t="s">
        <v>1069</v>
      </c>
      <c r="C1078" s="364">
        <v>38049303000171</v>
      </c>
      <c r="D1078" s="365" t="s">
        <v>14</v>
      </c>
      <c r="E1078" s="365" t="s">
        <v>614</v>
      </c>
      <c r="F1078" s="365" t="s">
        <v>1421</v>
      </c>
      <c r="G1078" s="366" t="s">
        <v>1421</v>
      </c>
      <c r="H1078" s="366" t="s">
        <v>865</v>
      </c>
      <c r="I1078" s="366" t="s">
        <v>34</v>
      </c>
      <c r="J1078" s="366" t="s">
        <v>608</v>
      </c>
      <c r="K1078" s="367" t="s">
        <v>48</v>
      </c>
      <c r="L1078" s="368" t="s">
        <v>1421</v>
      </c>
      <c r="M1078" s="368" t="s">
        <v>34</v>
      </c>
      <c r="N1078" s="367">
        <v>550159</v>
      </c>
      <c r="O1078" s="367" t="s">
        <v>1321</v>
      </c>
      <c r="P1078" s="371">
        <v>44062</v>
      </c>
      <c r="Q1078" s="372">
        <v>597.35314042000005</v>
      </c>
      <c r="R1078" s="372">
        <v>641.9281857006348</v>
      </c>
      <c r="S1078" s="367">
        <v>2</v>
      </c>
      <c r="T1078" s="369">
        <v>8.3878915924053166E-2</v>
      </c>
      <c r="U1078" s="369">
        <v>0.88295585235503982</v>
      </c>
      <c r="V1078" s="369">
        <v>-5.8220621923283034E-2</v>
      </c>
      <c r="W1078" s="369">
        <v>-0.51861482374966961</v>
      </c>
      <c r="X1078" s="369">
        <v>0.13068969859157487</v>
      </c>
      <c r="Y1078" s="369">
        <v>0.88612873194765696</v>
      </c>
      <c r="AA1078" s="369"/>
      <c r="AB1078" s="369">
        <v>0.16752064155985952</v>
      </c>
      <c r="AC1078" s="373">
        <v>-1.0176799574100102</v>
      </c>
      <c r="AD1078" s="555">
        <v>22222944000146</v>
      </c>
      <c r="AE1078" s="370" t="s">
        <v>2106</v>
      </c>
      <c r="AF1078" s="370" t="s">
        <v>1816</v>
      </c>
      <c r="AG1078" s="374" t="s">
        <v>1444</v>
      </c>
      <c r="AH1078" s="374" t="s">
        <v>1877</v>
      </c>
      <c r="AI1078" s="374">
        <v>1000</v>
      </c>
      <c r="AJ1078" s="374">
        <v>1000</v>
      </c>
      <c r="AK1078" s="374">
        <v>1000</v>
      </c>
      <c r="AL1078" s="691">
        <v>1.85</v>
      </c>
      <c r="AM1078" s="691">
        <v>20</v>
      </c>
      <c r="AN1078" s="369" t="s">
        <v>1798</v>
      </c>
      <c r="AO1078" s="367" t="s">
        <v>1324</v>
      </c>
      <c r="AP1078" s="370" t="s">
        <v>1818</v>
      </c>
      <c r="AQ1078" s="376" t="s">
        <v>1933</v>
      </c>
      <c r="AR1078" s="369">
        <v>4.9333333333333304E-3</v>
      </c>
      <c r="AS1078" s="369">
        <v>4.9333333333333304E-3</v>
      </c>
      <c r="AT1078" s="369" t="s">
        <v>1421</v>
      </c>
      <c r="AW1078"/>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c r="BX1078"/>
      <c r="BZ1078"/>
    </row>
    <row r="1079" spans="2:78" ht="18.75">
      <c r="B1079" s="363" t="s">
        <v>929</v>
      </c>
      <c r="C1079" s="364">
        <v>37979878000120</v>
      </c>
      <c r="D1079" s="365" t="s">
        <v>11</v>
      </c>
      <c r="E1079" s="365" t="s">
        <v>620</v>
      </c>
      <c r="F1079" s="365" t="s">
        <v>685</v>
      </c>
      <c r="G1079" s="366" t="s">
        <v>738</v>
      </c>
      <c r="H1079" s="366" t="s">
        <v>34</v>
      </c>
      <c r="I1079" s="366" t="s">
        <v>1319</v>
      </c>
      <c r="J1079" s="366" t="s">
        <v>608</v>
      </c>
      <c r="K1079" s="367" t="s">
        <v>48</v>
      </c>
      <c r="L1079" s="368" t="s">
        <v>1421</v>
      </c>
      <c r="M1079" s="368" t="s">
        <v>34</v>
      </c>
      <c r="N1079" s="367">
        <v>550175</v>
      </c>
      <c r="O1079" s="367" t="s">
        <v>1321</v>
      </c>
      <c r="P1079" s="371">
        <v>44029</v>
      </c>
      <c r="Q1079" s="372">
        <v>90.463281899999998</v>
      </c>
      <c r="R1079" s="372">
        <v>84.66349052363995</v>
      </c>
      <c r="S1079" s="367">
        <v>2</v>
      </c>
      <c r="T1079" s="369">
        <v>6.7506557220651908E-2</v>
      </c>
      <c r="U1079" s="369">
        <v>0.7106113510608989</v>
      </c>
      <c r="V1079" s="369">
        <v>9.2825243974566041E-2</v>
      </c>
      <c r="W1079" s="369">
        <v>0.82686419267084033</v>
      </c>
      <c r="X1079" s="369">
        <v>0.22643569883733683</v>
      </c>
      <c r="Y1079" s="369">
        <v>1.5353251315199388</v>
      </c>
      <c r="AA1079" s="369"/>
      <c r="AB1079" s="369">
        <v>1.6028526954231376E-2</v>
      </c>
      <c r="AC1079" s="373">
        <v>-1.2126213173291811</v>
      </c>
      <c r="AD1079" s="555">
        <v>0</v>
      </c>
      <c r="AE1079" s="370" t="s">
        <v>2107</v>
      </c>
      <c r="AF1079" s="370" t="s">
        <v>2108</v>
      </c>
      <c r="AG1079" s="374" t="s">
        <v>928</v>
      </c>
      <c r="AH1079" s="374" t="s">
        <v>1796</v>
      </c>
      <c r="AI1079" s="374">
        <v>50000</v>
      </c>
      <c r="AJ1079" s="374">
        <v>25000</v>
      </c>
      <c r="AK1079" s="374">
        <v>25000</v>
      </c>
      <c r="AL1079" s="691">
        <v>0</v>
      </c>
      <c r="AM1079" s="691">
        <v>0</v>
      </c>
      <c r="AN1079" s="369" t="s">
        <v>1798</v>
      </c>
      <c r="AO1079" s="367" t="s">
        <v>1324</v>
      </c>
      <c r="AP1079" s="370" t="s">
        <v>1818</v>
      </c>
      <c r="AQ1079" s="376" t="s">
        <v>1933</v>
      </c>
      <c r="AR1079" s="369">
        <v>6.4999999999999997E-3</v>
      </c>
      <c r="AS1079" s="369">
        <v>6.4999999999999997E-3</v>
      </c>
      <c r="AT1079" s="369" t="s">
        <v>1421</v>
      </c>
      <c r="AW1079"/>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c r="BX1079"/>
      <c r="BZ1079"/>
    </row>
    <row r="1080" spans="2:78" ht="18.75">
      <c r="B1080" s="363" t="s">
        <v>358</v>
      </c>
      <c r="C1080" s="364">
        <v>37287622000152</v>
      </c>
      <c r="D1080" s="365" t="s">
        <v>13</v>
      </c>
      <c r="E1080" s="365" t="s">
        <v>616</v>
      </c>
      <c r="F1080" s="365" t="s">
        <v>617</v>
      </c>
      <c r="G1080" s="366" t="s">
        <v>34</v>
      </c>
      <c r="H1080" s="366" t="s">
        <v>865</v>
      </c>
      <c r="I1080" s="366" t="s">
        <v>34</v>
      </c>
      <c r="J1080" s="366" t="s">
        <v>608</v>
      </c>
      <c r="K1080" s="367" t="s">
        <v>48</v>
      </c>
      <c r="L1080" s="368" t="s">
        <v>1421</v>
      </c>
      <c r="M1080" s="368" t="s">
        <v>34</v>
      </c>
      <c r="N1080" s="367">
        <v>550183</v>
      </c>
      <c r="O1080" s="367" t="s">
        <v>1321</v>
      </c>
      <c r="P1080" s="371">
        <v>44063</v>
      </c>
      <c r="Q1080" s="372">
        <v>8.7414477799999997</v>
      </c>
      <c r="R1080" s="372">
        <v>13.906039731230154</v>
      </c>
      <c r="S1080" s="367">
        <v>2</v>
      </c>
      <c r="T1080" s="369">
        <v>7.6818132009745854E-2</v>
      </c>
      <c r="U1080" s="369">
        <v>0.80863013640281201</v>
      </c>
      <c r="V1080" s="369">
        <v>6.3135111582616199E-2</v>
      </c>
      <c r="W1080" s="369">
        <v>0.56239187566527937</v>
      </c>
      <c r="X1080" s="369">
        <v>0.14739958807235176</v>
      </c>
      <c r="Y1080" s="369">
        <v>0.99942850489197144</v>
      </c>
      <c r="AA1080" s="369"/>
      <c r="AB1080" s="369">
        <v>6.1182152192488938E-2</v>
      </c>
      <c r="AC1080" s="373">
        <v>-0.80295746556080194</v>
      </c>
      <c r="AD1080" s="555">
        <v>25328809000178</v>
      </c>
      <c r="AE1080" s="370" t="s">
        <v>1969</v>
      </c>
      <c r="AF1080" s="370" t="s">
        <v>1816</v>
      </c>
      <c r="AG1080" s="374" t="s">
        <v>1444</v>
      </c>
      <c r="AH1080" s="374" t="s">
        <v>1796</v>
      </c>
      <c r="AI1080" s="374">
        <v>500</v>
      </c>
      <c r="AJ1080" s="374">
        <v>100</v>
      </c>
      <c r="AK1080" s="374">
        <v>100</v>
      </c>
      <c r="AL1080" s="691">
        <v>1.7</v>
      </c>
      <c r="AM1080" s="691">
        <v>20</v>
      </c>
      <c r="AN1080" s="369" t="s">
        <v>1798</v>
      </c>
      <c r="AO1080" s="367" t="s">
        <v>1324</v>
      </c>
      <c r="AP1080" s="370" t="s">
        <v>1818</v>
      </c>
      <c r="AQ1080" s="376" t="s">
        <v>1933</v>
      </c>
      <c r="AR1080" s="369">
        <v>4.5333333333333302E-3</v>
      </c>
      <c r="AS1080" s="369">
        <v>4.5333333333333302E-3</v>
      </c>
      <c r="AT1080" s="369" t="s">
        <v>1421</v>
      </c>
      <c r="AW1080"/>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c r="BX1080"/>
      <c r="BZ1080"/>
    </row>
    <row r="1081" spans="2:78" ht="18.75">
      <c r="B1081" s="363" t="s">
        <v>592</v>
      </c>
      <c r="C1081" s="364">
        <v>38029012000111</v>
      </c>
      <c r="D1081" s="365" t="s">
        <v>14</v>
      </c>
      <c r="E1081" s="365" t="s">
        <v>607</v>
      </c>
      <c r="F1081" s="365" t="s">
        <v>1421</v>
      </c>
      <c r="G1081" s="366" t="s">
        <v>1421</v>
      </c>
      <c r="H1081" s="366" t="s">
        <v>34</v>
      </c>
      <c r="I1081" s="366" t="s">
        <v>34</v>
      </c>
      <c r="J1081" s="366" t="s">
        <v>608</v>
      </c>
      <c r="K1081" s="367" t="s">
        <v>48</v>
      </c>
      <c r="L1081" s="368" t="s">
        <v>1421</v>
      </c>
      <c r="M1081" s="368" t="s">
        <v>1418</v>
      </c>
      <c r="N1081" s="367">
        <v>550353</v>
      </c>
      <c r="O1081" s="367" t="s">
        <v>1321</v>
      </c>
      <c r="P1081" s="371">
        <v>44071</v>
      </c>
      <c r="Q1081" s="372">
        <v>43.161385539999998</v>
      </c>
      <c r="R1081" s="372">
        <v>51.043396707768935</v>
      </c>
      <c r="S1081" s="367">
        <v>2</v>
      </c>
      <c r="T1081" s="369">
        <v>-1.811076842502668E-2</v>
      </c>
      <c r="U1081" s="369">
        <v>-0.19064396332927072</v>
      </c>
      <c r="V1081" s="369">
        <v>-6.8001310808091908E-2</v>
      </c>
      <c r="W1081" s="369">
        <v>-0.60573876840332508</v>
      </c>
      <c r="X1081" s="369">
        <v>0.23334712367980992</v>
      </c>
      <c r="Y1081" s="369">
        <v>1.5821873723668776</v>
      </c>
      <c r="AA1081" s="369"/>
      <c r="AB1081" s="369">
        <v>0.2639105111442287</v>
      </c>
      <c r="AC1081" s="373">
        <v>-0.68304626242881783</v>
      </c>
      <c r="AD1081" s="555">
        <v>38028983000147</v>
      </c>
      <c r="AE1081" s="370" t="s">
        <v>1965</v>
      </c>
      <c r="AF1081" s="370" t="s">
        <v>1841</v>
      </c>
      <c r="AG1081" s="374" t="s">
        <v>719</v>
      </c>
      <c r="AH1081" s="374" t="s">
        <v>1802</v>
      </c>
      <c r="AI1081" s="374">
        <v>10000</v>
      </c>
      <c r="AJ1081" s="374">
        <v>5000</v>
      </c>
      <c r="AK1081" s="374">
        <v>10000</v>
      </c>
      <c r="AL1081" s="691">
        <v>2.2999999999999998</v>
      </c>
      <c r="AM1081" s="691">
        <v>20</v>
      </c>
      <c r="AN1081" s="369" t="s">
        <v>666</v>
      </c>
      <c r="AO1081" s="367" t="s">
        <v>1324</v>
      </c>
      <c r="AP1081" s="370" t="s">
        <v>1799</v>
      </c>
      <c r="AQ1081" s="376" t="s">
        <v>659</v>
      </c>
      <c r="AR1081" s="369">
        <v>3.7000000000000002E-3</v>
      </c>
      <c r="AS1081" s="369">
        <v>3.7000000000000002E-3</v>
      </c>
      <c r="AT1081" s="369" t="s">
        <v>1421</v>
      </c>
      <c r="AW1081"/>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c r="BX1081"/>
      <c r="BZ1081"/>
    </row>
    <row r="1082" spans="2:78" ht="18.75">
      <c r="B1082" s="363" t="s">
        <v>1520</v>
      </c>
      <c r="C1082" s="364">
        <v>38064885000165</v>
      </c>
      <c r="D1082" s="365" t="s">
        <v>14</v>
      </c>
      <c r="E1082" s="365" t="s">
        <v>607</v>
      </c>
      <c r="F1082" s="365" t="s">
        <v>1421</v>
      </c>
      <c r="G1082" s="366" t="s">
        <v>1421</v>
      </c>
      <c r="H1082" s="366" t="s">
        <v>34</v>
      </c>
      <c r="I1082" s="366" t="s">
        <v>34</v>
      </c>
      <c r="J1082" s="366" t="s">
        <v>612</v>
      </c>
      <c r="K1082" s="367" t="s">
        <v>48</v>
      </c>
      <c r="L1082" s="368" t="s">
        <v>1421</v>
      </c>
      <c r="M1082" s="368" t="s">
        <v>1421</v>
      </c>
      <c r="N1082" s="367">
        <v>550681</v>
      </c>
      <c r="O1082" s="367" t="s">
        <v>1321</v>
      </c>
      <c r="P1082" s="371">
        <v>44073</v>
      </c>
      <c r="Q1082" s="372">
        <v>233.50148686</v>
      </c>
      <c r="R1082" s="372">
        <v>285.46487817103576</v>
      </c>
      <c r="S1082" s="367">
        <v>2</v>
      </c>
      <c r="T1082" s="369">
        <v>-0.1445386737318145</v>
      </c>
      <c r="U1082" s="369">
        <v>-1.5214940066547107</v>
      </c>
      <c r="V1082" s="369">
        <v>-8.0360398941420219E-2</v>
      </c>
      <c r="W1082" s="369">
        <v>-0.7158304524533271</v>
      </c>
      <c r="X1082" s="369">
        <v>0.10322871761280927</v>
      </c>
      <c r="Y1082" s="369">
        <v>0.69993223356258061</v>
      </c>
      <c r="AA1082" s="369"/>
      <c r="AB1082" s="369">
        <v>0.1700263254562864</v>
      </c>
      <c r="AC1082" s="373">
        <v>-1.1328961904525519</v>
      </c>
      <c r="AD1082" s="555">
        <v>0</v>
      </c>
      <c r="AE1082" s="370" t="s">
        <v>1872</v>
      </c>
      <c r="AF1082" s="370" t="s">
        <v>1816</v>
      </c>
      <c r="AG1082" s="374" t="s">
        <v>1444</v>
      </c>
      <c r="AH1082" s="374" t="s">
        <v>1877</v>
      </c>
      <c r="AI1082" s="374">
        <v>25000</v>
      </c>
      <c r="AJ1082" s="374">
        <v>25000</v>
      </c>
      <c r="AK1082" s="374">
        <v>25000</v>
      </c>
      <c r="AL1082" s="691">
        <v>0.75</v>
      </c>
      <c r="AM1082" s="691">
        <v>0</v>
      </c>
      <c r="AN1082" s="369" t="s">
        <v>1798</v>
      </c>
      <c r="AO1082" s="367" t="s">
        <v>1324</v>
      </c>
      <c r="AP1082" s="370" t="s">
        <v>1818</v>
      </c>
      <c r="AQ1082" s="376" t="s">
        <v>1798</v>
      </c>
      <c r="AR1082" s="369">
        <v>5.2500000000000003E-3</v>
      </c>
      <c r="AS1082" s="369">
        <v>5.2500000000000003E-3</v>
      </c>
      <c r="AT1082" s="369" t="s">
        <v>1421</v>
      </c>
      <c r="AW108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c r="BX1082"/>
      <c r="BZ1082"/>
    </row>
    <row r="1083" spans="2:78" ht="18.75">
      <c r="B1083" s="363" t="s">
        <v>1139</v>
      </c>
      <c r="C1083" s="364">
        <v>38120941000131</v>
      </c>
      <c r="D1083" s="365" t="s">
        <v>14</v>
      </c>
      <c r="E1083" s="365" t="s">
        <v>15</v>
      </c>
      <c r="F1083" s="365" t="s">
        <v>699</v>
      </c>
      <c r="G1083" s="366" t="s">
        <v>1421</v>
      </c>
      <c r="H1083" s="366" t="s">
        <v>34</v>
      </c>
      <c r="I1083" s="366" t="s">
        <v>34</v>
      </c>
      <c r="J1083" s="366" t="s">
        <v>611</v>
      </c>
      <c r="K1083" s="367" t="s">
        <v>1798</v>
      </c>
      <c r="L1083" s="368" t="s">
        <v>1421</v>
      </c>
      <c r="M1083" s="368" t="s">
        <v>1418</v>
      </c>
      <c r="N1083" s="367">
        <v>550752</v>
      </c>
      <c r="O1083" s="367" t="s">
        <v>1321</v>
      </c>
      <c r="P1083" s="371">
        <v>44076</v>
      </c>
      <c r="Q1083" s="372">
        <v>4.3740755399999998</v>
      </c>
      <c r="R1083" s="372">
        <v>6.4348927792460326</v>
      </c>
      <c r="S1083" s="367">
        <v>1</v>
      </c>
      <c r="T1083" s="369">
        <v>-0.14466000313778227</v>
      </c>
      <c r="U1083" s="369">
        <v>-1.522771187074627</v>
      </c>
      <c r="V1083" s="369">
        <v>-0.13770291398328427</v>
      </c>
      <c r="W1083" s="369">
        <v>-1.2266233184413542</v>
      </c>
      <c r="X1083" s="369">
        <v>-0.16779350471959187</v>
      </c>
      <c r="Y1083" s="369">
        <v>-1.1377074640817213</v>
      </c>
      <c r="AA1083" s="369"/>
      <c r="AB1083" s="369">
        <v>0.29565998393646298</v>
      </c>
      <c r="AC1083" s="373">
        <v>-0.84544647571128129</v>
      </c>
      <c r="AD1083" s="555">
        <v>0</v>
      </c>
      <c r="AE1083" s="370" t="s">
        <v>1819</v>
      </c>
      <c r="AF1083" s="370" t="s">
        <v>1816</v>
      </c>
      <c r="AG1083" s="374" t="s">
        <v>1444</v>
      </c>
      <c r="AH1083" s="374" t="s">
        <v>1802</v>
      </c>
      <c r="AI1083" s="374">
        <v>500</v>
      </c>
      <c r="AJ1083" s="374">
        <v>500</v>
      </c>
      <c r="AK1083" s="374">
        <v>500</v>
      </c>
      <c r="AL1083" s="691">
        <v>0.1</v>
      </c>
      <c r="AM1083" s="691">
        <v>0</v>
      </c>
      <c r="AN1083" s="369" t="s">
        <v>1803</v>
      </c>
      <c r="AO1083" s="367" t="s">
        <v>1324</v>
      </c>
      <c r="AP1083" s="370" t="s">
        <v>1818</v>
      </c>
      <c r="AQ1083" s="376" t="s">
        <v>671</v>
      </c>
      <c r="AR1083" s="369">
        <v>3.5E-4</v>
      </c>
      <c r="AS1083" s="369">
        <v>3.5E-4</v>
      </c>
      <c r="AT1083" s="369" t="s">
        <v>1421</v>
      </c>
      <c r="AW1083"/>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c r="BX1083"/>
      <c r="BZ1083"/>
    </row>
    <row r="1084" spans="2:78" ht="18.75">
      <c r="B1084" s="363" t="s">
        <v>287</v>
      </c>
      <c r="C1084" s="364">
        <v>37970369000137</v>
      </c>
      <c r="D1084" s="365" t="s">
        <v>11</v>
      </c>
      <c r="E1084" s="365" t="s">
        <v>620</v>
      </c>
      <c r="F1084" s="365" t="s">
        <v>663</v>
      </c>
      <c r="G1084" s="366" t="s">
        <v>738</v>
      </c>
      <c r="H1084" s="366" t="s">
        <v>34</v>
      </c>
      <c r="I1084" s="366" t="s">
        <v>1304</v>
      </c>
      <c r="J1084" s="366" t="s">
        <v>608</v>
      </c>
      <c r="K1084" s="367" t="s">
        <v>48</v>
      </c>
      <c r="L1084" s="368" t="s">
        <v>1421</v>
      </c>
      <c r="M1084" s="368" t="s">
        <v>34</v>
      </c>
      <c r="N1084" s="367">
        <v>550779</v>
      </c>
      <c r="O1084" s="367" t="s">
        <v>1321</v>
      </c>
      <c r="P1084" s="371">
        <v>44064</v>
      </c>
      <c r="Q1084" s="372">
        <v>96.889748940000004</v>
      </c>
      <c r="R1084" s="372">
        <v>77.13633827777781</v>
      </c>
      <c r="S1084" s="367">
        <v>1</v>
      </c>
      <c r="T1084" s="369">
        <v>0.12423132129945236</v>
      </c>
      <c r="U1084" s="369">
        <v>1.3077275853978434</v>
      </c>
      <c r="V1084" s="369">
        <v>0.15070573733311843</v>
      </c>
      <c r="W1084" s="369">
        <v>1.3424492357376028</v>
      </c>
      <c r="X1084" s="369">
        <v>0.23737455935446139</v>
      </c>
      <c r="Y1084" s="369">
        <v>1.6094950064485261</v>
      </c>
      <c r="AA1084" s="369"/>
      <c r="AB1084" s="369">
        <v>1.2428485470009527E-3</v>
      </c>
      <c r="AC1084" s="373">
        <v>30.932135682366919</v>
      </c>
      <c r="AD1084" s="555">
        <v>0</v>
      </c>
      <c r="AE1084" s="370" t="s">
        <v>1940</v>
      </c>
      <c r="AF1084" s="370" t="s">
        <v>1816</v>
      </c>
      <c r="AG1084" s="374" t="s">
        <v>1444</v>
      </c>
      <c r="AH1084" s="374" t="s">
        <v>1796</v>
      </c>
      <c r="AI1084" s="374">
        <v>100</v>
      </c>
      <c r="AJ1084" s="374">
        <v>0</v>
      </c>
      <c r="AK1084" s="374">
        <v>0</v>
      </c>
      <c r="AL1084" s="691">
        <v>0.5</v>
      </c>
      <c r="AM1084" s="691">
        <v>20</v>
      </c>
      <c r="AN1084" s="369" t="s">
        <v>1798</v>
      </c>
      <c r="AO1084" s="367" t="s">
        <v>1324</v>
      </c>
      <c r="AP1084" s="370" t="s">
        <v>1818</v>
      </c>
      <c r="AQ1084" s="376" t="s">
        <v>1933</v>
      </c>
      <c r="AR1084" s="369">
        <v>3.3335000000000001E-3</v>
      </c>
      <c r="AS1084" s="369">
        <v>3.3335000000000001E-3</v>
      </c>
      <c r="AT1084" s="369" t="s">
        <v>1421</v>
      </c>
      <c r="AW1084"/>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c r="BX1084"/>
      <c r="BZ1084"/>
    </row>
    <row r="1085" spans="2:78" ht="18.75">
      <c r="B1085" s="363" t="s">
        <v>939</v>
      </c>
      <c r="C1085" s="364">
        <v>37887638000104</v>
      </c>
      <c r="D1085" s="365" t="s">
        <v>13</v>
      </c>
      <c r="E1085" s="365" t="s">
        <v>615</v>
      </c>
      <c r="F1085" s="365" t="s">
        <v>619</v>
      </c>
      <c r="G1085" s="366" t="s">
        <v>34</v>
      </c>
      <c r="H1085" s="366" t="s">
        <v>1338</v>
      </c>
      <c r="I1085" s="366" t="s">
        <v>34</v>
      </c>
      <c r="J1085" s="366" t="s">
        <v>1421</v>
      </c>
      <c r="K1085" s="367" t="s">
        <v>48</v>
      </c>
      <c r="L1085" s="368" t="s">
        <v>1421</v>
      </c>
      <c r="M1085" s="368" t="s">
        <v>1418</v>
      </c>
      <c r="N1085" s="367">
        <v>551007</v>
      </c>
      <c r="O1085" s="367" t="s">
        <v>1321</v>
      </c>
      <c r="P1085" s="371">
        <v>44075</v>
      </c>
      <c r="Q1085" s="372">
        <v>186.18647455000001</v>
      </c>
      <c r="R1085" s="372">
        <v>172.527091292742</v>
      </c>
      <c r="S1085" s="367">
        <v>2</v>
      </c>
      <c r="T1085" s="369">
        <v>0.20255058350017729</v>
      </c>
      <c r="U1085" s="369">
        <v>2.1321594482854365</v>
      </c>
      <c r="V1085" s="369">
        <v>0.19163990626696759</v>
      </c>
      <c r="W1085" s="369">
        <v>1.7070806344701823</v>
      </c>
      <c r="X1085" s="369">
        <v>0.56318623361055908</v>
      </c>
      <c r="Y1085" s="369">
        <v>3.8186292295257775</v>
      </c>
      <c r="AA1085" s="369"/>
      <c r="AB1085" s="369">
        <v>0.10747069279551107</v>
      </c>
      <c r="AC1085" s="373">
        <v>0.73860255998676083</v>
      </c>
      <c r="AD1085" s="555">
        <v>0</v>
      </c>
      <c r="AE1085" s="370" t="s">
        <v>1992</v>
      </c>
      <c r="AF1085" s="370" t="s">
        <v>1795</v>
      </c>
      <c r="AG1085" s="374" t="s">
        <v>1445</v>
      </c>
      <c r="AH1085" s="374" t="s">
        <v>1802</v>
      </c>
      <c r="AI1085" s="374">
        <v>1000</v>
      </c>
      <c r="AJ1085" s="374">
        <v>100</v>
      </c>
      <c r="AK1085" s="374">
        <v>1000</v>
      </c>
      <c r="AL1085" s="691">
        <v>3</v>
      </c>
      <c r="AM1085" s="691">
        <v>20</v>
      </c>
      <c r="AN1085" s="369" t="s">
        <v>1798</v>
      </c>
      <c r="AO1085" s="367" t="s">
        <v>1324</v>
      </c>
      <c r="AP1085" s="370" t="s">
        <v>1818</v>
      </c>
      <c r="AQ1085" s="376" t="s">
        <v>1933</v>
      </c>
      <c r="AR1085" s="369">
        <v>3.5000000000000001E-3</v>
      </c>
      <c r="AS1085" s="369">
        <v>3.5000000000000001E-3</v>
      </c>
      <c r="AT1085" s="369" t="s">
        <v>1421</v>
      </c>
      <c r="AW1085"/>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c r="BX1085"/>
      <c r="BZ1085"/>
    </row>
    <row r="1086" spans="2:78" ht="18.75">
      <c r="B1086" s="363" t="s">
        <v>888</v>
      </c>
      <c r="C1086" s="364">
        <v>32471624000183</v>
      </c>
      <c r="D1086" s="365" t="s">
        <v>14</v>
      </c>
      <c r="E1086" s="365" t="s">
        <v>15</v>
      </c>
      <c r="F1086" s="365" t="s">
        <v>17</v>
      </c>
      <c r="G1086" s="366" t="s">
        <v>1421</v>
      </c>
      <c r="H1086" s="366" t="s">
        <v>34</v>
      </c>
      <c r="I1086" s="366" t="s">
        <v>34</v>
      </c>
      <c r="J1086" s="366" t="s">
        <v>611</v>
      </c>
      <c r="K1086" s="367" t="s">
        <v>49</v>
      </c>
      <c r="L1086" s="368" t="s">
        <v>1421</v>
      </c>
      <c r="M1086" s="368" t="s">
        <v>1418</v>
      </c>
      <c r="N1086" s="367">
        <v>551201</v>
      </c>
      <c r="O1086" s="367" t="s">
        <v>1321</v>
      </c>
      <c r="P1086" s="371">
        <v>44057</v>
      </c>
      <c r="Q1086" s="372">
        <v>4.4499022000000004</v>
      </c>
      <c r="R1086" s="372">
        <v>5.0331398663888889</v>
      </c>
      <c r="S1086" s="367">
        <v>1</v>
      </c>
      <c r="T1086" s="369">
        <v>0.19953947450828546</v>
      </c>
      <c r="U1086" s="369">
        <v>2.100462849954611</v>
      </c>
      <c r="V1086" s="369">
        <v>0.21010962305249614</v>
      </c>
      <c r="W1086" s="369">
        <v>1.8716042791687044</v>
      </c>
      <c r="X1086" s="369">
        <v>0.2724155104671564</v>
      </c>
      <c r="Y1086" s="369">
        <v>1.847086751707429</v>
      </c>
      <c r="AA1086" s="369"/>
      <c r="AB1086" s="369">
        <v>0.17400957165286227</v>
      </c>
      <c r="AC1086" s="373">
        <v>0.56231300771801118</v>
      </c>
      <c r="AD1086" s="555">
        <v>32485602000172</v>
      </c>
      <c r="AE1086" s="370" t="s">
        <v>1827</v>
      </c>
      <c r="AF1086" s="370" t="s">
        <v>1827</v>
      </c>
      <c r="AG1086" s="374" t="s">
        <v>469</v>
      </c>
      <c r="AH1086" s="374" t="s">
        <v>1802</v>
      </c>
      <c r="AI1086" s="374">
        <v>100</v>
      </c>
      <c r="AJ1086" s="374">
        <v>100</v>
      </c>
      <c r="AK1086" s="374">
        <v>100</v>
      </c>
      <c r="AL1086" s="691">
        <v>1</v>
      </c>
      <c r="AM1086" s="691">
        <v>0</v>
      </c>
      <c r="AN1086" s="369" t="s">
        <v>1810</v>
      </c>
      <c r="AO1086" s="367" t="s">
        <v>1324</v>
      </c>
      <c r="AP1086" s="370" t="s">
        <v>1811</v>
      </c>
      <c r="AQ1086" s="376" t="s">
        <v>17</v>
      </c>
      <c r="AR1086" s="369">
        <v>2.2666666666666699E-3</v>
      </c>
      <c r="AS1086" s="369">
        <v>2.2666666666666699E-3</v>
      </c>
      <c r="AT1086" s="369" t="s">
        <v>1421</v>
      </c>
      <c r="AW1086"/>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c r="BX1086"/>
      <c r="BZ1086"/>
    </row>
    <row r="1087" spans="2:78" ht="18.75">
      <c r="B1087" s="363" t="s">
        <v>1549</v>
      </c>
      <c r="C1087" s="364">
        <v>37927641000104</v>
      </c>
      <c r="D1087" s="365" t="s">
        <v>14</v>
      </c>
      <c r="E1087" s="365" t="s">
        <v>15</v>
      </c>
      <c r="F1087" s="365" t="s">
        <v>1326</v>
      </c>
      <c r="G1087" s="366" t="s">
        <v>866</v>
      </c>
      <c r="H1087" s="366" t="s">
        <v>34</v>
      </c>
      <c r="I1087" s="366" t="s">
        <v>34</v>
      </c>
      <c r="J1087" s="366" t="s">
        <v>608</v>
      </c>
      <c r="K1087" s="367" t="s">
        <v>48</v>
      </c>
      <c r="L1087" s="368" t="s">
        <v>1421</v>
      </c>
      <c r="M1087" s="368" t="s">
        <v>1421</v>
      </c>
      <c r="N1087" s="367">
        <v>551252</v>
      </c>
      <c r="O1087" s="367" t="s">
        <v>1321</v>
      </c>
      <c r="P1087" s="371">
        <v>44084</v>
      </c>
      <c r="Q1087" s="372">
        <v>238.54934166000001</v>
      </c>
      <c r="R1087" s="372">
        <v>209.36931347686522</v>
      </c>
      <c r="S1087" s="367">
        <v>5</v>
      </c>
      <c r="T1087" s="369">
        <v>0.62287222082428184</v>
      </c>
      <c r="U1087" s="369">
        <v>6.5566974320953397</v>
      </c>
      <c r="V1087" s="369">
        <v>0.62300275733953003</v>
      </c>
      <c r="W1087" s="369">
        <v>5.549553655042426</v>
      </c>
      <c r="X1087" s="369">
        <v>0.76550203640607539</v>
      </c>
      <c r="Y1087" s="369">
        <v>5.1904117626268267</v>
      </c>
      <c r="AA1087" s="369"/>
      <c r="AB1087" s="369">
        <v>0.64765566088616733</v>
      </c>
      <c r="AC1087" s="373">
        <v>0.78859957650342538</v>
      </c>
      <c r="AD1087" s="555">
        <v>35640811000131</v>
      </c>
      <c r="AE1087" s="370" t="s">
        <v>1872</v>
      </c>
      <c r="AF1087" s="370" t="s">
        <v>1816</v>
      </c>
      <c r="AG1087" s="374" t="s">
        <v>1444</v>
      </c>
      <c r="AH1087" s="374" t="s">
        <v>1877</v>
      </c>
      <c r="AI1087" s="374">
        <v>250000</v>
      </c>
      <c r="AJ1087" s="374">
        <v>0</v>
      </c>
      <c r="AK1087" s="374">
        <v>0</v>
      </c>
      <c r="AL1087" s="691">
        <v>0.5</v>
      </c>
      <c r="AM1087" s="691">
        <v>0</v>
      </c>
      <c r="AN1087" s="369" t="s">
        <v>1798</v>
      </c>
      <c r="AO1087" s="367" t="s">
        <v>1324</v>
      </c>
      <c r="AP1087" s="370" t="s">
        <v>1818</v>
      </c>
      <c r="AQ1087" s="376" t="s">
        <v>1798</v>
      </c>
      <c r="AR1087" s="369">
        <v>0</v>
      </c>
      <c r="AS1087" s="369">
        <v>0</v>
      </c>
      <c r="AT1087" s="369" t="s">
        <v>1421</v>
      </c>
      <c r="AW1087"/>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c r="BX1087"/>
      <c r="BZ1087"/>
    </row>
    <row r="1088" spans="2:78" ht="18.75">
      <c r="B1088" s="363" t="s">
        <v>345</v>
      </c>
      <c r="C1088" s="364">
        <v>35343836000173</v>
      </c>
      <c r="D1088" s="365" t="s">
        <v>13</v>
      </c>
      <c r="E1088" s="365" t="s">
        <v>616</v>
      </c>
      <c r="F1088" s="365" t="s">
        <v>617</v>
      </c>
      <c r="G1088" s="366" t="s">
        <v>34</v>
      </c>
      <c r="H1088" s="366" t="s">
        <v>865</v>
      </c>
      <c r="I1088" s="366" t="s">
        <v>34</v>
      </c>
      <c r="J1088" s="366" t="s">
        <v>608</v>
      </c>
      <c r="K1088" s="367" t="s">
        <v>48</v>
      </c>
      <c r="L1088" s="368" t="s">
        <v>1421</v>
      </c>
      <c r="M1088" s="368" t="s">
        <v>1418</v>
      </c>
      <c r="N1088" s="367">
        <v>551724</v>
      </c>
      <c r="O1088" s="367" t="s">
        <v>1321</v>
      </c>
      <c r="P1088" s="371">
        <v>43831</v>
      </c>
      <c r="Q1088" s="372">
        <v>17.25291627</v>
      </c>
      <c r="R1088" s="372">
        <v>21.764480048452381</v>
      </c>
      <c r="S1088" s="367">
        <v>2</v>
      </c>
      <c r="T1088" s="369">
        <v>6.228607626929894E-2</v>
      </c>
      <c r="U1088" s="369">
        <v>0.65565768174692418</v>
      </c>
      <c r="V1088" s="369">
        <v>5.7760098932966075E-2</v>
      </c>
      <c r="W1088" s="369">
        <v>0.51451259945926942</v>
      </c>
      <c r="X1088" s="369">
        <v>0.10811568165490315</v>
      </c>
      <c r="Y1088" s="369">
        <v>0.73306781575737823</v>
      </c>
      <c r="AA1088" s="369"/>
      <c r="AB1088" s="369">
        <v>5.3385214896823553E-2</v>
      </c>
      <c r="AC1088" s="373">
        <v>-1.020913348705639</v>
      </c>
      <c r="AD1088" s="555">
        <v>35726638000199</v>
      </c>
      <c r="AE1088" s="370" t="s">
        <v>1891</v>
      </c>
      <c r="AF1088" s="370" t="s">
        <v>1839</v>
      </c>
      <c r="AG1088" s="374" t="s">
        <v>59</v>
      </c>
      <c r="AH1088" s="374" t="s">
        <v>1802</v>
      </c>
      <c r="AI1088" s="374">
        <v>100</v>
      </c>
      <c r="AJ1088" s="374">
        <v>100</v>
      </c>
      <c r="AK1088" s="374">
        <v>100</v>
      </c>
      <c r="AL1088" s="691">
        <v>1.5</v>
      </c>
      <c r="AM1088" s="691">
        <v>20</v>
      </c>
      <c r="AN1088" s="369" t="s">
        <v>1803</v>
      </c>
      <c r="AO1088" s="367" t="s">
        <v>1324</v>
      </c>
      <c r="AP1088" s="370" t="s">
        <v>1818</v>
      </c>
      <c r="AQ1088" s="376" t="s">
        <v>674</v>
      </c>
      <c r="AR1088" s="369">
        <v>2.16666666666667E-3</v>
      </c>
      <c r="AS1088" s="369">
        <v>2.16666666666667E-3</v>
      </c>
      <c r="AT1088" s="369" t="s">
        <v>1421</v>
      </c>
      <c r="AW1088"/>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c r="BX1088"/>
      <c r="BZ1088"/>
    </row>
    <row r="1089" spans="2:78" ht="18.75">
      <c r="B1089" s="363" t="s">
        <v>18</v>
      </c>
      <c r="C1089" s="364">
        <v>37806055000101</v>
      </c>
      <c r="D1089" s="365" t="s">
        <v>11</v>
      </c>
      <c r="E1089" s="365" t="s">
        <v>620</v>
      </c>
      <c r="F1089" s="365" t="s">
        <v>685</v>
      </c>
      <c r="G1089" s="366" t="s">
        <v>738</v>
      </c>
      <c r="H1089" s="366" t="s">
        <v>34</v>
      </c>
      <c r="I1089" s="366" t="s">
        <v>1319</v>
      </c>
      <c r="J1089" s="366" t="s">
        <v>608</v>
      </c>
      <c r="K1089" s="367" t="s">
        <v>48</v>
      </c>
      <c r="L1089" s="368" t="s">
        <v>715</v>
      </c>
      <c r="M1089" s="368" t="s">
        <v>34</v>
      </c>
      <c r="N1089" s="367">
        <v>551791</v>
      </c>
      <c r="O1089" s="367" t="s">
        <v>1321</v>
      </c>
      <c r="P1089" s="371">
        <v>44071</v>
      </c>
      <c r="Q1089" s="372">
        <v>133466900</v>
      </c>
      <c r="R1089" s="372">
        <v>2645922.3258222509</v>
      </c>
      <c r="S1089" s="367">
        <v>1</v>
      </c>
      <c r="T1089" s="369">
        <v>0.12036448580882331</v>
      </c>
      <c r="U1089" s="369">
        <v>1.2670231367419205</v>
      </c>
      <c r="V1089" s="369">
        <v>0.14694404969916364</v>
      </c>
      <c r="W1089" s="369">
        <v>1.3089410576240912</v>
      </c>
      <c r="X1089" s="369">
        <v>0.22006707027260597</v>
      </c>
      <c r="Y1089" s="369">
        <v>1.4921432677990105</v>
      </c>
      <c r="AA1089" s="369"/>
      <c r="AB1089" s="369">
        <v>1.2158487173375178E-3</v>
      </c>
      <c r="AC1089" s="373">
        <v>28.525154289309096</v>
      </c>
      <c r="AD1089" s="555">
        <v>0</v>
      </c>
      <c r="AE1089" s="370" t="s">
        <v>2109</v>
      </c>
      <c r="AF1089" s="370" t="s">
        <v>2108</v>
      </c>
      <c r="AG1089" s="374" t="s">
        <v>1444</v>
      </c>
      <c r="AH1089" s="374" t="s">
        <v>1796</v>
      </c>
      <c r="AI1089" s="374">
        <v>5000</v>
      </c>
      <c r="AJ1089" s="374">
        <v>5000</v>
      </c>
      <c r="AK1089" s="374">
        <v>5000</v>
      </c>
      <c r="AL1089" s="691">
        <v>1.95</v>
      </c>
      <c r="AM1089" s="691">
        <v>20</v>
      </c>
      <c r="AN1089" s="369" t="s">
        <v>64</v>
      </c>
      <c r="AO1089" s="367" t="s">
        <v>1324</v>
      </c>
      <c r="AP1089" s="370" t="s">
        <v>1818</v>
      </c>
      <c r="AQ1089" s="376" t="s">
        <v>668</v>
      </c>
      <c r="AR1089" s="369">
        <v>1.0500000000000001E-2</v>
      </c>
      <c r="AS1089" s="369">
        <v>1.0500000000000001E-2</v>
      </c>
      <c r="AT1089" s="369" t="s">
        <v>1421</v>
      </c>
      <c r="AW1089"/>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c r="BX1089"/>
      <c r="BZ1089"/>
    </row>
    <row r="1090" spans="2:78" ht="18.75">
      <c r="B1090" s="363" t="s">
        <v>1542</v>
      </c>
      <c r="C1090" s="364">
        <v>37970310000149</v>
      </c>
      <c r="D1090" s="365" t="s">
        <v>13</v>
      </c>
      <c r="E1090" s="365" t="s">
        <v>616</v>
      </c>
      <c r="F1090" s="365" t="s">
        <v>617</v>
      </c>
      <c r="G1090" s="366" t="s">
        <v>34</v>
      </c>
      <c r="H1090" s="366" t="s">
        <v>1338</v>
      </c>
      <c r="I1090" s="366" t="s">
        <v>34</v>
      </c>
      <c r="J1090" s="366" t="s">
        <v>608</v>
      </c>
      <c r="K1090" s="367" t="s">
        <v>48</v>
      </c>
      <c r="L1090" s="368" t="s">
        <v>1421</v>
      </c>
      <c r="M1090" s="368" t="s">
        <v>1421</v>
      </c>
      <c r="N1090" s="367">
        <v>551831</v>
      </c>
      <c r="O1090" s="367" t="s">
        <v>1321</v>
      </c>
      <c r="P1090" s="371">
        <v>44086</v>
      </c>
      <c r="Q1090" s="372">
        <v>161.78361429</v>
      </c>
      <c r="R1090" s="372">
        <v>138.17523498988095</v>
      </c>
      <c r="S1090" s="367">
        <v>3</v>
      </c>
      <c r="T1090" s="369">
        <v>0.22399843345391535</v>
      </c>
      <c r="U1090" s="369">
        <v>2.3579313771242929</v>
      </c>
      <c r="V1090" s="369">
        <v>0.13849354217190202</v>
      </c>
      <c r="W1090" s="369">
        <v>1.2336660377587776</v>
      </c>
      <c r="X1090" s="369">
        <v>5.7027528444755005E-2</v>
      </c>
      <c r="Y1090" s="369">
        <v>0.38666958460731682</v>
      </c>
      <c r="AA1090" s="369"/>
      <c r="AB1090" s="369">
        <v>9.4440892720755551E-2</v>
      </c>
      <c r="AC1090" s="373">
        <v>0.27775854263483268</v>
      </c>
      <c r="AD1090" s="555">
        <v>37967588000167</v>
      </c>
      <c r="AE1090" s="370" t="s">
        <v>1819</v>
      </c>
      <c r="AF1090" s="370" t="s">
        <v>1816</v>
      </c>
      <c r="AG1090" s="374" t="s">
        <v>1444</v>
      </c>
      <c r="AH1090" s="374" t="s">
        <v>1796</v>
      </c>
      <c r="AI1090" s="374">
        <v>5000</v>
      </c>
      <c r="AJ1090" s="374">
        <v>1000</v>
      </c>
      <c r="AK1090" s="374">
        <v>1000</v>
      </c>
      <c r="AL1090" s="691">
        <v>2</v>
      </c>
      <c r="AM1090" s="691">
        <v>20</v>
      </c>
      <c r="AN1090" s="369" t="s">
        <v>1798</v>
      </c>
      <c r="AO1090" s="367" t="s">
        <v>1324</v>
      </c>
      <c r="AP1090" s="370" t="s">
        <v>1818</v>
      </c>
      <c r="AQ1090" s="376" t="s">
        <v>1798</v>
      </c>
      <c r="AR1090" s="369">
        <v>7.0000000000000001E-3</v>
      </c>
      <c r="AS1090" s="369">
        <v>7.0000000000000001E-3</v>
      </c>
      <c r="AT1090" s="369" t="s">
        <v>1421</v>
      </c>
      <c r="AW1090"/>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c r="BX1090"/>
      <c r="BZ1090"/>
    </row>
    <row r="1091" spans="2:78" ht="18.75">
      <c r="B1091" s="363" t="s">
        <v>878</v>
      </c>
      <c r="C1091" s="364">
        <v>37953241000165</v>
      </c>
      <c r="D1091" s="365" t="s">
        <v>13</v>
      </c>
      <c r="E1091" s="365" t="s">
        <v>615</v>
      </c>
      <c r="F1091" s="365" t="s">
        <v>619</v>
      </c>
      <c r="G1091" s="366" t="s">
        <v>34</v>
      </c>
      <c r="H1091" s="366" t="s">
        <v>1337</v>
      </c>
      <c r="I1091" s="366" t="s">
        <v>34</v>
      </c>
      <c r="J1091" s="366" t="s">
        <v>690</v>
      </c>
      <c r="K1091" s="367" t="s">
        <v>48</v>
      </c>
      <c r="L1091" s="368" t="s">
        <v>1421</v>
      </c>
      <c r="M1091" s="368" t="s">
        <v>1418</v>
      </c>
      <c r="N1091" s="367">
        <v>552275</v>
      </c>
      <c r="O1091" s="367" t="s">
        <v>1324</v>
      </c>
      <c r="P1091" s="371">
        <v>44091</v>
      </c>
      <c r="Q1091" s="372">
        <v>22.262742830000001</v>
      </c>
      <c r="R1091" s="372">
        <v>35.610445922380976</v>
      </c>
      <c r="S1091" s="367">
        <v>3</v>
      </c>
      <c r="T1091" s="369">
        <v>9.2868014698422874E-2</v>
      </c>
      <c r="U1091" s="369">
        <v>0.97758007684327297</v>
      </c>
      <c r="V1091" s="369">
        <v>0.1019801961088953</v>
      </c>
      <c r="W1091" s="369">
        <v>0.90841422993835874</v>
      </c>
      <c r="X1091" s="369">
        <v>0.146971552383238</v>
      </c>
      <c r="Y1091" s="369">
        <v>0.99652625072419598</v>
      </c>
      <c r="AA1091" s="369"/>
      <c r="AB1091" s="369">
        <v>1.7632995961663501E-2</v>
      </c>
      <c r="AC1091" s="373">
        <v>-0.58308760224924971</v>
      </c>
      <c r="AD1091" s="555">
        <v>0</v>
      </c>
      <c r="AE1091" s="370" t="s">
        <v>1819</v>
      </c>
      <c r="AF1091" s="370" t="s">
        <v>1816</v>
      </c>
      <c r="AG1091" s="374" t="s">
        <v>1444</v>
      </c>
      <c r="AH1091" s="374" t="s">
        <v>1877</v>
      </c>
      <c r="AI1091" s="374">
        <v>50000</v>
      </c>
      <c r="AJ1091" s="374">
        <v>5000</v>
      </c>
      <c r="AK1091" s="374">
        <v>5000</v>
      </c>
      <c r="AL1091" s="691">
        <v>0</v>
      </c>
      <c r="AM1091" s="691">
        <v>0</v>
      </c>
      <c r="AN1091" s="369" t="s">
        <v>1798</v>
      </c>
      <c r="AO1091" s="367" t="s">
        <v>1324</v>
      </c>
      <c r="AP1091" s="370" t="s">
        <v>1818</v>
      </c>
      <c r="AQ1091" s="376" t="s">
        <v>679</v>
      </c>
      <c r="AR1091" s="369">
        <v>0</v>
      </c>
      <c r="AS1091" s="369">
        <v>0</v>
      </c>
      <c r="AT1091" s="369" t="s">
        <v>1421</v>
      </c>
      <c r="AW1091"/>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c r="BX1091"/>
      <c r="BZ1091"/>
    </row>
    <row r="1092" spans="2:78" ht="18.75">
      <c r="B1092" s="363" t="s">
        <v>581</v>
      </c>
      <c r="C1092" s="364">
        <v>36947848000170</v>
      </c>
      <c r="D1092" s="365" t="s">
        <v>14</v>
      </c>
      <c r="E1092" s="365" t="s">
        <v>607</v>
      </c>
      <c r="F1092" s="365" t="s">
        <v>1421</v>
      </c>
      <c r="G1092" s="366" t="s">
        <v>1421</v>
      </c>
      <c r="H1092" s="366" t="s">
        <v>34</v>
      </c>
      <c r="I1092" s="366" t="s">
        <v>34</v>
      </c>
      <c r="J1092" s="366" t="s">
        <v>611</v>
      </c>
      <c r="K1092" s="367" t="s">
        <v>1798</v>
      </c>
      <c r="L1092" s="368" t="s">
        <v>1421</v>
      </c>
      <c r="M1092" s="368" t="s">
        <v>1418</v>
      </c>
      <c r="N1092" s="367">
        <v>552291</v>
      </c>
      <c r="O1092" s="367" t="s">
        <v>1321</v>
      </c>
      <c r="P1092" s="371">
        <v>44022</v>
      </c>
      <c r="Q1092" s="372">
        <v>1.7180049100000001</v>
      </c>
      <c r="R1092" s="372">
        <v>2.0034551843027892</v>
      </c>
      <c r="S1092" s="367">
        <v>5</v>
      </c>
      <c r="T1092" s="369">
        <v>-0.31292301069743111</v>
      </c>
      <c r="U1092" s="369">
        <v>-3.2940006506763204</v>
      </c>
      <c r="V1092" s="369">
        <v>-0.26197637280619923</v>
      </c>
      <c r="W1092" s="369">
        <v>-2.3336203894986394</v>
      </c>
      <c r="X1092" s="369">
        <v>-0.20894335540022868</v>
      </c>
      <c r="Y1092" s="369">
        <v>-1.416720005976273</v>
      </c>
      <c r="AA1092" s="369"/>
      <c r="AB1092" s="369">
        <v>0.20665607230792243</v>
      </c>
      <c r="AC1092" s="373">
        <v>-1.8109225926505945</v>
      </c>
      <c r="AD1092" s="555">
        <v>36262399000126</v>
      </c>
      <c r="AE1092" s="370" t="s">
        <v>1836</v>
      </c>
      <c r="AF1092" s="370" t="s">
        <v>1839</v>
      </c>
      <c r="AG1092" s="374" t="s">
        <v>59</v>
      </c>
      <c r="AH1092" s="374" t="s">
        <v>1796</v>
      </c>
      <c r="AI1092" s="374">
        <v>10000</v>
      </c>
      <c r="AJ1092" s="374">
        <v>5000</v>
      </c>
      <c r="AK1092" s="374">
        <v>10000</v>
      </c>
      <c r="AL1092" s="691">
        <v>1.1000000000000001</v>
      </c>
      <c r="AM1092" s="691">
        <v>0</v>
      </c>
      <c r="AN1092" s="369" t="s">
        <v>1803</v>
      </c>
      <c r="AO1092" s="367" t="s">
        <v>1324</v>
      </c>
      <c r="AP1092" s="370" t="s">
        <v>1818</v>
      </c>
      <c r="AQ1092" s="376" t="s">
        <v>679</v>
      </c>
      <c r="AR1092" s="369">
        <v>2.9333333333333299E-3</v>
      </c>
      <c r="AS1092" s="369">
        <v>2.9333333333333299E-3</v>
      </c>
      <c r="AT1092" s="369" t="s">
        <v>1421</v>
      </c>
      <c r="AW109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c r="BX1092"/>
      <c r="BZ1092"/>
    </row>
    <row r="1093" spans="2:78" ht="18.75">
      <c r="B1093" s="363" t="s">
        <v>601</v>
      </c>
      <c r="C1093" s="364"/>
      <c r="D1093" s="365" t="s">
        <v>14</v>
      </c>
      <c r="E1093" s="365" t="s">
        <v>607</v>
      </c>
      <c r="F1093" s="365" t="s">
        <v>1421</v>
      </c>
      <c r="G1093" s="366" t="s">
        <v>1421</v>
      </c>
      <c r="H1093" s="366" t="s">
        <v>34</v>
      </c>
      <c r="I1093" s="366" t="s">
        <v>34</v>
      </c>
      <c r="J1093" s="366" t="s">
        <v>608</v>
      </c>
      <c r="L1093" s="368" t="s">
        <v>1421</v>
      </c>
      <c r="M1093" s="368" t="s">
        <v>34</v>
      </c>
      <c r="N1093" s="367">
        <v>552348</v>
      </c>
      <c r="O1093" s="367" t="s">
        <v>1321</v>
      </c>
      <c r="P1093" s="371"/>
      <c r="S1093" s="367"/>
      <c r="U1093" s="369"/>
      <c r="W1093" s="369"/>
      <c r="Y1093" s="369"/>
      <c r="AA1093" s="369"/>
      <c r="AD1093" s="555">
        <v>0</v>
      </c>
      <c r="AE1093" s="370"/>
      <c r="AF1093" s="370"/>
      <c r="AG1093" s="374" t="s">
        <v>1445</v>
      </c>
      <c r="AH1093" s="374"/>
      <c r="AI1093" s="374">
        <v>500</v>
      </c>
      <c r="AJ1093" s="374">
        <v>0</v>
      </c>
      <c r="AK1093" s="374">
        <v>500</v>
      </c>
      <c r="AN1093" s="369"/>
      <c r="AO1093" s="367" t="s">
        <v>1324</v>
      </c>
      <c r="AP1093" s="370"/>
      <c r="AR1093" s="369">
        <v>4.0000000000000001E-3</v>
      </c>
      <c r="AS1093" s="369">
        <v>4.0000000000000001E-3</v>
      </c>
      <c r="AT1093" s="369" t="s">
        <v>1421</v>
      </c>
      <c r="AW1093"/>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c r="BX1093"/>
      <c r="BZ1093"/>
    </row>
    <row r="1094" spans="2:78" ht="18.75">
      <c r="B1094" s="363" t="s">
        <v>1012</v>
      </c>
      <c r="C1094" s="364">
        <v>37888003000113</v>
      </c>
      <c r="D1094" s="365" t="s">
        <v>14</v>
      </c>
      <c r="E1094" s="365" t="s">
        <v>607</v>
      </c>
      <c r="F1094" s="365" t="s">
        <v>1421</v>
      </c>
      <c r="G1094" s="366" t="s">
        <v>1421</v>
      </c>
      <c r="H1094" s="366" t="s">
        <v>34</v>
      </c>
      <c r="I1094" s="366" t="s">
        <v>34</v>
      </c>
      <c r="J1094" s="366" t="s">
        <v>608</v>
      </c>
      <c r="K1094" s="367" t="s">
        <v>48</v>
      </c>
      <c r="L1094" s="368" t="s">
        <v>1421</v>
      </c>
      <c r="M1094" s="368" t="s">
        <v>1418</v>
      </c>
      <c r="N1094" s="367">
        <v>552704</v>
      </c>
      <c r="O1094" s="367" t="s">
        <v>1321</v>
      </c>
      <c r="P1094" s="371">
        <v>44097</v>
      </c>
      <c r="Q1094" s="372">
        <v>3.1909097200000001</v>
      </c>
      <c r="R1094" s="372">
        <v>3.443951780478089</v>
      </c>
      <c r="S1094" s="367">
        <v>2</v>
      </c>
      <c r="T1094" s="369">
        <v>-3.0668861540958825E-2</v>
      </c>
      <c r="U1094" s="369">
        <v>-0.32283739583823995</v>
      </c>
      <c r="V1094" s="369">
        <v>-0.14223506399856378</v>
      </c>
      <c r="W1094" s="369">
        <v>-1.2669945838750765</v>
      </c>
      <c r="X1094" s="369">
        <v>-0.1256990947023755</v>
      </c>
      <c r="Y1094" s="369">
        <v>-0.85229042989594217</v>
      </c>
      <c r="AA1094" s="369"/>
      <c r="AB1094" s="369">
        <v>0.23732830422899914</v>
      </c>
      <c r="AC1094" s="373">
        <v>-1.0723408751012311</v>
      </c>
      <c r="AD1094" s="555">
        <v>36352709000101</v>
      </c>
      <c r="AE1094" s="370" t="s">
        <v>1828</v>
      </c>
      <c r="AF1094" s="370" t="s">
        <v>1795</v>
      </c>
      <c r="AG1094" s="374" t="s">
        <v>1445</v>
      </c>
      <c r="AH1094" s="374" t="s">
        <v>1802</v>
      </c>
      <c r="AI1094" s="374">
        <v>100000</v>
      </c>
      <c r="AJ1094" s="374">
        <v>50000</v>
      </c>
      <c r="AK1094" s="374">
        <v>100000</v>
      </c>
      <c r="AL1094" s="691">
        <v>2.25</v>
      </c>
      <c r="AM1094" s="691">
        <v>20</v>
      </c>
      <c r="AN1094" s="369" t="s">
        <v>1798</v>
      </c>
      <c r="AO1094" s="367" t="s">
        <v>1324</v>
      </c>
      <c r="AP1094" s="370" t="s">
        <v>1799</v>
      </c>
      <c r="AQ1094" s="376" t="s">
        <v>682</v>
      </c>
      <c r="AR1094" s="369">
        <v>2.46666666666667E-3</v>
      </c>
      <c r="AS1094" s="369">
        <v>2.46666666666667E-3</v>
      </c>
      <c r="AT1094" s="369" t="s">
        <v>1421</v>
      </c>
      <c r="AW1094"/>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c r="BX1094"/>
      <c r="BZ1094"/>
    </row>
    <row r="1095" spans="2:78" ht="18.75">
      <c r="B1095" s="363" t="s">
        <v>1266</v>
      </c>
      <c r="C1095" s="364">
        <v>38173769000184</v>
      </c>
      <c r="D1095" s="365" t="s">
        <v>14</v>
      </c>
      <c r="E1095" s="365" t="s">
        <v>607</v>
      </c>
      <c r="F1095" s="365" t="s">
        <v>1421</v>
      </c>
      <c r="G1095" s="366" t="s">
        <v>1421</v>
      </c>
      <c r="H1095" s="366" t="s">
        <v>34</v>
      </c>
      <c r="I1095" s="366" t="s">
        <v>34</v>
      </c>
      <c r="J1095" s="366" t="s">
        <v>611</v>
      </c>
      <c r="K1095" s="367" t="s">
        <v>1798</v>
      </c>
      <c r="L1095" s="368" t="s">
        <v>1421</v>
      </c>
      <c r="M1095" s="368" t="s">
        <v>1418</v>
      </c>
      <c r="N1095" s="367">
        <v>552852</v>
      </c>
      <c r="O1095" s="367" t="s">
        <v>1321</v>
      </c>
      <c r="P1095" s="371">
        <v>44078</v>
      </c>
      <c r="Q1095" s="372">
        <v>9.0761426200000006</v>
      </c>
      <c r="R1095" s="372">
        <v>14.564766971792819</v>
      </c>
      <c r="S1095" s="367">
        <v>2</v>
      </c>
      <c r="T1095" s="369">
        <v>-0.29004689877883161</v>
      </c>
      <c r="U1095" s="369">
        <v>-3.0531940465954475</v>
      </c>
      <c r="V1095" s="369">
        <v>-0.22524633747121903</v>
      </c>
      <c r="W1095" s="369">
        <v>-2.0064383675224686</v>
      </c>
      <c r="X1095" s="369">
        <v>-6.5850707527504659E-2</v>
      </c>
      <c r="Y1095" s="369">
        <v>-0.44649428828788734</v>
      </c>
      <c r="AA1095" s="369"/>
      <c r="AB1095" s="369">
        <v>0.21000849071527444</v>
      </c>
      <c r="AC1095" s="373">
        <v>-1.607116520700387</v>
      </c>
      <c r="AD1095" s="555">
        <v>0</v>
      </c>
      <c r="AE1095" s="370" t="s">
        <v>2077</v>
      </c>
      <c r="AF1095" s="370" t="s">
        <v>1816</v>
      </c>
      <c r="AG1095" s="374" t="s">
        <v>1444</v>
      </c>
      <c r="AH1095" s="374" t="s">
        <v>1802</v>
      </c>
      <c r="AI1095" s="374">
        <v>0</v>
      </c>
      <c r="AJ1095" s="374">
        <v>0</v>
      </c>
      <c r="AK1095" s="374">
        <v>0</v>
      </c>
      <c r="AL1095" s="691">
        <v>0.9</v>
      </c>
      <c r="AM1095" s="691">
        <v>0</v>
      </c>
      <c r="AN1095" s="369" t="s">
        <v>1807</v>
      </c>
      <c r="AO1095" s="367" t="s">
        <v>1324</v>
      </c>
      <c r="AP1095" s="370" t="s">
        <v>1799</v>
      </c>
      <c r="AQ1095" s="376" t="s">
        <v>659</v>
      </c>
      <c r="AR1095" s="369">
        <v>2.9997000000000001E-3</v>
      </c>
      <c r="AS1095" s="369">
        <v>2.9997000000000001E-3</v>
      </c>
      <c r="AT1095" s="369" t="s">
        <v>1421</v>
      </c>
      <c r="AW1095"/>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c r="BX1095"/>
      <c r="BZ1095"/>
    </row>
    <row r="1096" spans="2:78" ht="18.75">
      <c r="B1096" s="363" t="s">
        <v>488</v>
      </c>
      <c r="C1096" s="364">
        <v>37121216000115</v>
      </c>
      <c r="D1096" s="365" t="s">
        <v>11</v>
      </c>
      <c r="E1096" s="365" t="s">
        <v>620</v>
      </c>
      <c r="F1096" s="365" t="s">
        <v>685</v>
      </c>
      <c r="G1096" s="366" t="s">
        <v>738</v>
      </c>
      <c r="H1096" s="366" t="s">
        <v>34</v>
      </c>
      <c r="I1096" s="366" t="s">
        <v>1319</v>
      </c>
      <c r="J1096" s="366" t="s">
        <v>608</v>
      </c>
      <c r="K1096" s="367" t="s">
        <v>48</v>
      </c>
      <c r="L1096" s="368" t="s">
        <v>1421</v>
      </c>
      <c r="M1096" s="368" t="s">
        <v>34</v>
      </c>
      <c r="N1096" s="367">
        <v>553174</v>
      </c>
      <c r="O1096" s="367" t="s">
        <v>1321</v>
      </c>
      <c r="P1096" s="371">
        <v>43776</v>
      </c>
      <c r="Q1096" s="372">
        <v>143.06486636</v>
      </c>
      <c r="R1096" s="372">
        <v>95.868973708520002</v>
      </c>
      <c r="S1096" s="367">
        <v>2</v>
      </c>
      <c r="T1096" s="369">
        <v>0.16011673751326105</v>
      </c>
      <c r="U1096" s="369">
        <v>1.6854773203713822</v>
      </c>
      <c r="V1096" s="369">
        <v>0.20858220396111893</v>
      </c>
      <c r="W1096" s="369">
        <v>1.8579984096898405</v>
      </c>
      <c r="X1096" s="369">
        <v>0.3845913491320665</v>
      </c>
      <c r="Y1096" s="369">
        <v>2.6076840653637166</v>
      </c>
      <c r="AA1096" s="369"/>
      <c r="AB1096" s="369">
        <v>5.6851397504642763E-2</v>
      </c>
      <c r="AC1096" s="373">
        <v>1.6942490553306198</v>
      </c>
      <c r="AD1096" s="555">
        <v>0</v>
      </c>
      <c r="AE1096" s="370" t="s">
        <v>2032</v>
      </c>
      <c r="AF1096" s="370" t="s">
        <v>2108</v>
      </c>
      <c r="AG1096" s="374" t="s">
        <v>928</v>
      </c>
      <c r="AH1096" s="374" t="s">
        <v>1877</v>
      </c>
      <c r="AI1096" s="374">
        <v>1000</v>
      </c>
      <c r="AJ1096" s="374">
        <v>0</v>
      </c>
      <c r="AK1096" s="374">
        <v>0</v>
      </c>
      <c r="AL1096" s="691">
        <v>0</v>
      </c>
      <c r="AM1096" s="691">
        <v>0</v>
      </c>
      <c r="AN1096" s="369" t="s">
        <v>1803</v>
      </c>
      <c r="AO1096" s="367" t="s">
        <v>1324</v>
      </c>
      <c r="AP1096" s="370" t="s">
        <v>1818</v>
      </c>
      <c r="AQ1096" s="376" t="s">
        <v>1933</v>
      </c>
      <c r="AR1096" s="369">
        <v>1.66666666666667E-3</v>
      </c>
      <c r="AS1096" s="369">
        <v>1.66666666666667E-3</v>
      </c>
      <c r="AT1096" s="369" t="s">
        <v>1421</v>
      </c>
      <c r="AW1096"/>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c r="BX1096"/>
      <c r="BZ1096"/>
    </row>
    <row r="1097" spans="2:78" ht="18.75">
      <c r="B1097" s="363" t="s">
        <v>1624</v>
      </c>
      <c r="C1097" s="364">
        <v>38134833000118</v>
      </c>
      <c r="D1097" s="365" t="s">
        <v>14</v>
      </c>
      <c r="E1097" s="365" t="s">
        <v>614</v>
      </c>
      <c r="F1097" s="365" t="s">
        <v>689</v>
      </c>
      <c r="G1097" s="366" t="s">
        <v>1421</v>
      </c>
      <c r="H1097" s="366" t="s">
        <v>865</v>
      </c>
      <c r="I1097" s="366" t="s">
        <v>34</v>
      </c>
      <c r="J1097" s="366" t="s">
        <v>608</v>
      </c>
      <c r="K1097" s="367" t="s">
        <v>48</v>
      </c>
      <c r="L1097" s="368" t="s">
        <v>1421</v>
      </c>
      <c r="M1097" s="368" t="s">
        <v>1421</v>
      </c>
      <c r="N1097" s="367">
        <v>553344</v>
      </c>
      <c r="O1097" s="367" t="s">
        <v>1321</v>
      </c>
      <c r="P1097" s="371">
        <v>44105</v>
      </c>
      <c r="Q1097" s="372">
        <v>16040740</v>
      </c>
      <c r="R1097" s="372">
        <v>391753.62050706864</v>
      </c>
      <c r="S1097" s="367">
        <v>1</v>
      </c>
      <c r="T1097" s="369">
        <v>4.3043853338600169E-3</v>
      </c>
      <c r="U1097" s="369">
        <v>4.5310340261956655E-2</v>
      </c>
      <c r="V1097" s="369">
        <v>-4.598390620332804E-2</v>
      </c>
      <c r="W1097" s="369">
        <v>-0.40961320273054785</v>
      </c>
      <c r="X1097" s="369">
        <v>0.16091968500313825</v>
      </c>
      <c r="Y1097" s="369">
        <v>1.091100201117458</v>
      </c>
      <c r="AA1097" s="369"/>
      <c r="AB1097" s="369">
        <v>0.15023696700632636</v>
      </c>
      <c r="AC1097" s="373">
        <v>-1.0533072305787219</v>
      </c>
      <c r="AD1097" s="555">
        <v>28470590000135</v>
      </c>
      <c r="AE1097" s="370" t="s">
        <v>1805</v>
      </c>
      <c r="AF1097" s="370" t="s">
        <v>1806</v>
      </c>
      <c r="AG1097" s="374" t="s">
        <v>719</v>
      </c>
      <c r="AH1097" s="374" t="s">
        <v>1802</v>
      </c>
      <c r="AI1097" s="374">
        <v>1000</v>
      </c>
      <c r="AJ1097" s="374">
        <v>300</v>
      </c>
      <c r="AK1097" s="374">
        <v>1000</v>
      </c>
      <c r="AL1097" s="691">
        <v>0</v>
      </c>
      <c r="AM1097" s="691">
        <v>0</v>
      </c>
      <c r="AN1097" s="369" t="s">
        <v>1807</v>
      </c>
      <c r="AO1097" s="367" t="s">
        <v>1324</v>
      </c>
      <c r="AP1097" s="370" t="s">
        <v>1818</v>
      </c>
      <c r="AQ1097" s="376" t="s">
        <v>1798</v>
      </c>
      <c r="AR1097" s="369">
        <v>0</v>
      </c>
      <c r="AS1097" s="369">
        <v>0</v>
      </c>
      <c r="AT1097" s="369" t="s">
        <v>1421</v>
      </c>
      <c r="AW1097"/>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c r="BX1097"/>
      <c r="BZ1097"/>
    </row>
    <row r="1098" spans="2:78" ht="18.75">
      <c r="B1098" s="363" t="s">
        <v>205</v>
      </c>
      <c r="C1098" s="364">
        <v>38318005000130</v>
      </c>
      <c r="D1098" s="365" t="s">
        <v>14</v>
      </c>
      <c r="E1098" s="365" t="s">
        <v>607</v>
      </c>
      <c r="F1098" s="365" t="s">
        <v>1421</v>
      </c>
      <c r="G1098" s="366" t="s">
        <v>866</v>
      </c>
      <c r="H1098" s="366" t="s">
        <v>34</v>
      </c>
      <c r="I1098" s="366" t="s">
        <v>34</v>
      </c>
      <c r="J1098" s="366" t="s">
        <v>690</v>
      </c>
      <c r="K1098" s="367" t="s">
        <v>1798</v>
      </c>
      <c r="L1098" s="368" t="s">
        <v>1421</v>
      </c>
      <c r="M1098" s="368" t="s">
        <v>34</v>
      </c>
      <c r="N1098" s="367">
        <v>553719</v>
      </c>
      <c r="O1098" s="367" t="s">
        <v>1321</v>
      </c>
      <c r="P1098" s="371">
        <v>44092</v>
      </c>
      <c r="Q1098" s="372">
        <v>2.6422140299999999</v>
      </c>
      <c r="R1098" s="372">
        <v>4.6156953394841302</v>
      </c>
      <c r="S1098" s="367">
        <v>4</v>
      </c>
      <c r="T1098" s="369">
        <v>-0.3700940380652713</v>
      </c>
      <c r="U1098" s="369">
        <v>-3.8958144991682406</v>
      </c>
      <c r="V1098" s="369">
        <v>-0.38233721377754115</v>
      </c>
      <c r="W1098" s="369">
        <v>-3.4057648335921114</v>
      </c>
      <c r="X1098" s="369">
        <v>-0.25214828944170098</v>
      </c>
      <c r="Y1098" s="369">
        <v>-1.7096668398020887</v>
      </c>
      <c r="AA1098" s="369"/>
      <c r="AB1098" s="369">
        <v>0.36352991859778971</v>
      </c>
      <c r="AC1098" s="373">
        <v>-1.3605454899832301</v>
      </c>
      <c r="AD1098" s="555">
        <v>38120824000178</v>
      </c>
      <c r="AE1098" s="370" t="s">
        <v>1825</v>
      </c>
      <c r="AF1098" s="370" t="s">
        <v>1816</v>
      </c>
      <c r="AG1098" s="374" t="s">
        <v>1444</v>
      </c>
      <c r="AH1098" s="374" t="s">
        <v>1796</v>
      </c>
      <c r="AI1098" s="374">
        <v>1000</v>
      </c>
      <c r="AJ1098" s="374">
        <v>500</v>
      </c>
      <c r="AK1098" s="374">
        <v>1000</v>
      </c>
      <c r="AL1098" s="691">
        <v>1.3</v>
      </c>
      <c r="AM1098" s="691">
        <v>0</v>
      </c>
      <c r="AN1098" s="369" t="s">
        <v>1798</v>
      </c>
      <c r="AO1098" s="367" t="s">
        <v>1324</v>
      </c>
      <c r="AP1098" s="370" t="s">
        <v>1799</v>
      </c>
      <c r="AQ1098" s="376" t="s">
        <v>687</v>
      </c>
      <c r="AR1098" s="369">
        <v>7.9993333333333305E-3</v>
      </c>
      <c r="AS1098" s="369">
        <v>7.9993333333333305E-3</v>
      </c>
      <c r="AT1098" s="369" t="s">
        <v>1421</v>
      </c>
      <c r="AW1098"/>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c r="BX1098"/>
      <c r="BZ1098"/>
    </row>
    <row r="1099" spans="2:78" ht="18.75">
      <c r="B1099" s="363" t="s">
        <v>1197</v>
      </c>
      <c r="C1099" s="364">
        <v>38026926000129</v>
      </c>
      <c r="D1099" s="365" t="s">
        <v>11</v>
      </c>
      <c r="E1099" s="365" t="s">
        <v>621</v>
      </c>
      <c r="F1099" s="365" t="s">
        <v>663</v>
      </c>
      <c r="G1099" s="366" t="s">
        <v>738</v>
      </c>
      <c r="H1099" s="366" t="s">
        <v>34</v>
      </c>
      <c r="I1099" s="366" t="s">
        <v>1421</v>
      </c>
      <c r="J1099" s="366" t="s">
        <v>608</v>
      </c>
      <c r="K1099" s="367" t="s">
        <v>48</v>
      </c>
      <c r="L1099" s="368" t="s">
        <v>1421</v>
      </c>
      <c r="M1099" s="368" t="s">
        <v>34</v>
      </c>
      <c r="N1099" s="367">
        <v>553743</v>
      </c>
      <c r="O1099" s="367" t="s">
        <v>1321</v>
      </c>
      <c r="P1099" s="371">
        <v>44092</v>
      </c>
      <c r="Q1099" s="372">
        <v>172.03466721000001</v>
      </c>
      <c r="R1099" s="372">
        <v>112.97228264952193</v>
      </c>
      <c r="S1099" s="367">
        <v>1</v>
      </c>
      <c r="T1099" s="369">
        <v>8.9103898868273967E-2</v>
      </c>
      <c r="U1099" s="369">
        <v>0.93795691213545207</v>
      </c>
      <c r="V1099" s="369">
        <v>0.10812976811989405</v>
      </c>
      <c r="W1099" s="369">
        <v>0.96319308834393347</v>
      </c>
      <c r="X1099" s="369">
        <v>0.21409831384217859</v>
      </c>
      <c r="Y1099" s="369">
        <v>1.4516726980142547</v>
      </c>
      <c r="AA1099" s="369"/>
      <c r="AB1099" s="369">
        <v>2.7995497404960282E-2</v>
      </c>
      <c r="AC1099" s="373">
        <v>-0.14759549598237209</v>
      </c>
      <c r="AD1099" s="555">
        <v>38026869000188</v>
      </c>
      <c r="AE1099" s="370" t="s">
        <v>1856</v>
      </c>
      <c r="AF1099" s="370" t="s">
        <v>1795</v>
      </c>
      <c r="AG1099" s="374" t="s">
        <v>1445</v>
      </c>
      <c r="AH1099" s="374" t="s">
        <v>1802</v>
      </c>
      <c r="AI1099" s="374">
        <v>1000</v>
      </c>
      <c r="AJ1099" s="374">
        <v>100</v>
      </c>
      <c r="AK1099" s="374">
        <v>100</v>
      </c>
      <c r="AL1099" s="691">
        <v>0.75</v>
      </c>
      <c r="AM1099" s="691">
        <v>20</v>
      </c>
      <c r="AN1099" s="369" t="s">
        <v>1798</v>
      </c>
      <c r="AO1099" s="367" t="s">
        <v>1324</v>
      </c>
      <c r="AP1099" s="370" t="s">
        <v>1804</v>
      </c>
      <c r="AQ1099" s="376" t="s">
        <v>11</v>
      </c>
      <c r="AR1099" s="369">
        <v>1.4E-3</v>
      </c>
      <c r="AS1099" s="369">
        <v>1.4E-3</v>
      </c>
      <c r="AT1099" s="369" t="s">
        <v>1421</v>
      </c>
      <c r="AW1099"/>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c r="BX1099"/>
      <c r="BZ1099"/>
    </row>
    <row r="1100" spans="2:78" ht="18.75">
      <c r="B1100" s="363" t="s">
        <v>277</v>
      </c>
      <c r="C1100" s="364">
        <v>38173750000138</v>
      </c>
      <c r="D1100" s="365" t="s">
        <v>14</v>
      </c>
      <c r="E1100" s="365" t="s">
        <v>607</v>
      </c>
      <c r="F1100" s="365" t="s">
        <v>1421</v>
      </c>
      <c r="G1100" s="366" t="s">
        <v>1421</v>
      </c>
      <c r="H1100" s="366" t="s">
        <v>34</v>
      </c>
      <c r="I1100" s="366" t="s">
        <v>34</v>
      </c>
      <c r="J1100" s="366" t="s">
        <v>608</v>
      </c>
      <c r="K1100" s="367" t="s">
        <v>48</v>
      </c>
      <c r="L1100" s="368" t="s">
        <v>1421</v>
      </c>
      <c r="M1100" s="368" t="s">
        <v>1418</v>
      </c>
      <c r="N1100" s="367">
        <v>553786</v>
      </c>
      <c r="O1100" s="367" t="s">
        <v>1324</v>
      </c>
      <c r="P1100" s="371">
        <v>44097</v>
      </c>
      <c r="Q1100" s="372">
        <v>11.973123940000001</v>
      </c>
      <c r="R1100" s="372">
        <v>11.611545088174603</v>
      </c>
      <c r="S1100" s="367">
        <v>2</v>
      </c>
      <c r="T1100" s="369">
        <v>4.1060137459642432E-2</v>
      </c>
      <c r="U1100" s="369">
        <v>0.43222171232302942</v>
      </c>
      <c r="V1100" s="369">
        <v>-0.10027444909191929</v>
      </c>
      <c r="W1100" s="369">
        <v>-0.89321985963884176</v>
      </c>
      <c r="X1100" s="369">
        <v>-0.21193573319854986</v>
      </c>
      <c r="Y1100" s="369">
        <v>-1.4370095312602928</v>
      </c>
      <c r="AA1100" s="369"/>
      <c r="AB1100" s="369">
        <v>0.17404348080285315</v>
      </c>
      <c r="AC1100" s="373">
        <v>-1.2211674091793245</v>
      </c>
      <c r="AD1100" s="555">
        <v>0</v>
      </c>
      <c r="AE1100" s="370" t="s">
        <v>1947</v>
      </c>
      <c r="AF1100" s="370" t="s">
        <v>1816</v>
      </c>
      <c r="AG1100" s="374" t="s">
        <v>1444</v>
      </c>
      <c r="AH1100" s="374" t="s">
        <v>1796</v>
      </c>
      <c r="AI1100" s="374">
        <v>0</v>
      </c>
      <c r="AJ1100" s="374">
        <v>0</v>
      </c>
      <c r="AK1100" s="374">
        <v>0</v>
      </c>
      <c r="AL1100" s="691">
        <v>1</v>
      </c>
      <c r="AM1100" s="691">
        <v>20</v>
      </c>
      <c r="AN1100" s="369" t="s">
        <v>1798</v>
      </c>
      <c r="AO1100" s="367" t="s">
        <v>1324</v>
      </c>
      <c r="AP1100" s="370" t="s">
        <v>1799</v>
      </c>
      <c r="AQ1100" s="376" t="s">
        <v>659</v>
      </c>
      <c r="AR1100" s="369">
        <v>2E-3</v>
      </c>
      <c r="AS1100" s="369">
        <v>2E-3</v>
      </c>
      <c r="AT1100" s="369" t="s">
        <v>1421</v>
      </c>
      <c r="AW1100"/>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c r="BX1100"/>
      <c r="BZ1100"/>
    </row>
    <row r="1101" spans="2:78" ht="18.75">
      <c r="B1101" s="363" t="s">
        <v>1618</v>
      </c>
      <c r="C1101" s="364">
        <v>37128109000119</v>
      </c>
      <c r="D1101" s="365" t="s">
        <v>14</v>
      </c>
      <c r="E1101" s="365" t="s">
        <v>614</v>
      </c>
      <c r="F1101" s="365" t="s">
        <v>1317</v>
      </c>
      <c r="G1101" s="366" t="s">
        <v>1421</v>
      </c>
      <c r="H1101" s="366" t="s">
        <v>865</v>
      </c>
      <c r="I1101" s="366" t="s">
        <v>34</v>
      </c>
      <c r="J1101" s="366" t="s">
        <v>608</v>
      </c>
      <c r="K1101" s="367" t="s">
        <v>48</v>
      </c>
      <c r="L1101" s="368" t="s">
        <v>1421</v>
      </c>
      <c r="M1101" s="368" t="s">
        <v>1421</v>
      </c>
      <c r="N1101" s="367">
        <v>553794</v>
      </c>
      <c r="O1101" s="367" t="s">
        <v>1321</v>
      </c>
      <c r="P1101" s="371">
        <v>44111</v>
      </c>
      <c r="Q1101" s="372">
        <v>32.978308689999999</v>
      </c>
      <c r="R1101" s="372">
        <v>44.204890394581696</v>
      </c>
      <c r="S1101" s="367">
        <v>2</v>
      </c>
      <c r="T1101" s="369">
        <v>0.10153754075319599</v>
      </c>
      <c r="U1101" s="369">
        <v>1.0688403021678032</v>
      </c>
      <c r="V1101" s="369">
        <v>-6.2530361804725709E-2</v>
      </c>
      <c r="W1101" s="369">
        <v>-0.55700491501263294</v>
      </c>
      <c r="X1101" s="369">
        <v>-2.1645407261137173E-3</v>
      </c>
      <c r="Y1101" s="369">
        <v>-1.4676456901736707E-2</v>
      </c>
      <c r="AA1101" s="369"/>
      <c r="AB1101" s="369">
        <v>0.21780262108884815</v>
      </c>
      <c r="AC1101" s="373">
        <v>-0.80252541670779609</v>
      </c>
      <c r="AD1101" s="555">
        <v>31963459000114</v>
      </c>
      <c r="AE1101" s="370" t="s">
        <v>2044</v>
      </c>
      <c r="AF1101" s="370" t="s">
        <v>1795</v>
      </c>
      <c r="AG1101" s="374" t="s">
        <v>1445</v>
      </c>
      <c r="AH1101" s="374" t="s">
        <v>1877</v>
      </c>
      <c r="AI1101" s="374">
        <v>200</v>
      </c>
      <c r="AJ1101" s="374">
        <v>0</v>
      </c>
      <c r="AK1101" s="374">
        <v>200</v>
      </c>
      <c r="AL1101" s="691">
        <v>2.5</v>
      </c>
      <c r="AM1101" s="691">
        <v>20</v>
      </c>
      <c r="AN1101" s="369" t="s">
        <v>1798</v>
      </c>
      <c r="AO1101" s="367" t="s">
        <v>1321</v>
      </c>
      <c r="AP1101" s="370" t="s">
        <v>1818</v>
      </c>
      <c r="AQ1101" s="376" t="s">
        <v>1798</v>
      </c>
      <c r="AR1101" s="369">
        <v>0</v>
      </c>
      <c r="AS1101" s="369">
        <v>0</v>
      </c>
      <c r="AT1101" s="369" t="s">
        <v>1421</v>
      </c>
      <c r="AW1101"/>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c r="BX1101"/>
      <c r="BZ1101"/>
    </row>
    <row r="1102" spans="2:78" ht="18.75">
      <c r="B1102" s="363" t="s">
        <v>793</v>
      </c>
      <c r="C1102" s="364">
        <v>38110723000116</v>
      </c>
      <c r="D1102" s="365" t="s">
        <v>14</v>
      </c>
      <c r="E1102" s="365" t="s">
        <v>607</v>
      </c>
      <c r="F1102" s="365" t="s">
        <v>860</v>
      </c>
      <c r="G1102" s="366" t="s">
        <v>866</v>
      </c>
      <c r="H1102" s="366" t="s">
        <v>34</v>
      </c>
      <c r="I1102" s="366" t="s">
        <v>34</v>
      </c>
      <c r="J1102" s="366" t="s">
        <v>690</v>
      </c>
      <c r="K1102" s="367" t="s">
        <v>1798</v>
      </c>
      <c r="L1102" s="368" t="s">
        <v>1421</v>
      </c>
      <c r="M1102" s="368" t="s">
        <v>1418</v>
      </c>
      <c r="N1102" s="367">
        <v>553875</v>
      </c>
      <c r="O1102" s="367" t="s">
        <v>1321</v>
      </c>
      <c r="P1102" s="371">
        <v>44093</v>
      </c>
      <c r="Q1102" s="372">
        <v>1.5467714299999999</v>
      </c>
      <c r="R1102" s="372">
        <v>1.8418525593951611</v>
      </c>
      <c r="S1102" s="367">
        <v>2</v>
      </c>
      <c r="T1102" s="369">
        <v>-0.1146513146009559</v>
      </c>
      <c r="U1102" s="369">
        <v>-1.2068831373401605</v>
      </c>
      <c r="V1102" s="369">
        <v>-0.10781951016042379</v>
      </c>
      <c r="W1102" s="369">
        <v>-0.96042938758546981</v>
      </c>
      <c r="X1102" s="369">
        <v>-4.0403184936977921E-3</v>
      </c>
      <c r="Y1102" s="369">
        <v>-2.7394984777445178E-2</v>
      </c>
      <c r="AA1102" s="369"/>
      <c r="AB1102" s="369">
        <v>0.23576786150824811</v>
      </c>
      <c r="AC1102" s="373">
        <v>-0.93346602118362454</v>
      </c>
      <c r="AD1102" s="555">
        <v>37174238000143</v>
      </c>
      <c r="AE1102" s="370" t="s">
        <v>1854</v>
      </c>
      <c r="AF1102" s="370" t="s">
        <v>1854</v>
      </c>
      <c r="AG1102" s="374" t="s">
        <v>1447</v>
      </c>
      <c r="AH1102" s="374" t="s">
        <v>1802</v>
      </c>
      <c r="AI1102" s="374">
        <v>200</v>
      </c>
      <c r="AJ1102" s="374">
        <v>200</v>
      </c>
      <c r="AK1102" s="374">
        <v>200</v>
      </c>
      <c r="AL1102" s="691">
        <v>1</v>
      </c>
      <c r="AM1102" s="691">
        <v>20</v>
      </c>
      <c r="AN1102" s="369" t="s">
        <v>1807</v>
      </c>
      <c r="AO1102" s="367" t="s">
        <v>1324</v>
      </c>
      <c r="AP1102" s="370" t="s">
        <v>1799</v>
      </c>
      <c r="AQ1102" s="376" t="s">
        <v>694</v>
      </c>
      <c r="AR1102" s="369">
        <v>3.333E-3</v>
      </c>
      <c r="AS1102" s="369">
        <v>3.333E-3</v>
      </c>
      <c r="AT1102" s="369" t="s">
        <v>1421</v>
      </c>
      <c r="AW110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c r="BX1102"/>
      <c r="BZ1102"/>
    </row>
    <row r="1103" spans="2:78" ht="18.75">
      <c r="B1103" s="363" t="s">
        <v>187</v>
      </c>
      <c r="C1103" s="364"/>
      <c r="D1103" s="365" t="s">
        <v>14</v>
      </c>
      <c r="E1103" s="365" t="s">
        <v>607</v>
      </c>
      <c r="F1103" s="365" t="s">
        <v>1421</v>
      </c>
      <c r="G1103" s="366" t="s">
        <v>1421</v>
      </c>
      <c r="H1103" s="366" t="s">
        <v>34</v>
      </c>
      <c r="I1103" s="366" t="s">
        <v>34</v>
      </c>
      <c r="J1103" s="366" t="s">
        <v>608</v>
      </c>
      <c r="L1103" s="368" t="s">
        <v>1421</v>
      </c>
      <c r="M1103" s="368" t="s">
        <v>1418</v>
      </c>
      <c r="N1103" s="367">
        <v>554588</v>
      </c>
      <c r="O1103" s="367" t="s">
        <v>1321</v>
      </c>
      <c r="P1103" s="371"/>
      <c r="S1103" s="367"/>
      <c r="U1103" s="369"/>
      <c r="W1103" s="369"/>
      <c r="Y1103" s="369"/>
      <c r="AA1103" s="369"/>
      <c r="AD1103" s="555">
        <v>37681117000198</v>
      </c>
      <c r="AE1103" s="370"/>
      <c r="AF1103" s="370"/>
      <c r="AG1103" s="374" t="s">
        <v>1444</v>
      </c>
      <c r="AH1103" s="374"/>
      <c r="AI1103" s="374">
        <v>5000</v>
      </c>
      <c r="AJ1103" s="374">
        <v>1000</v>
      </c>
      <c r="AK1103" s="374">
        <v>1000</v>
      </c>
      <c r="AN1103" s="369"/>
      <c r="AO1103" s="367" t="s">
        <v>1324</v>
      </c>
      <c r="AP1103" s="370"/>
      <c r="AR1103" s="369">
        <v>3.3333333333333301E-3</v>
      </c>
      <c r="AS1103" s="369">
        <v>3.3333333333333301E-3</v>
      </c>
      <c r="AT1103" s="369" t="s">
        <v>1421</v>
      </c>
      <c r="AW1103"/>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c r="BX1103"/>
      <c r="BZ1103"/>
    </row>
    <row r="1104" spans="2:78" ht="18.75">
      <c r="B1104" s="363" t="s">
        <v>586</v>
      </c>
      <c r="C1104" s="364"/>
      <c r="D1104" s="365" t="s">
        <v>14</v>
      </c>
      <c r="E1104" s="365" t="s">
        <v>607</v>
      </c>
      <c r="F1104" s="365" t="s">
        <v>1421</v>
      </c>
      <c r="G1104" s="366" t="s">
        <v>866</v>
      </c>
      <c r="H1104" s="366" t="s">
        <v>34</v>
      </c>
      <c r="I1104" s="366" t="s">
        <v>34</v>
      </c>
      <c r="J1104" s="366" t="s">
        <v>1270</v>
      </c>
      <c r="L1104" s="368" t="s">
        <v>1421</v>
      </c>
      <c r="M1104" s="368" t="s">
        <v>1418</v>
      </c>
      <c r="N1104" s="367">
        <v>554995</v>
      </c>
      <c r="O1104" s="367" t="s">
        <v>1321</v>
      </c>
      <c r="P1104" s="371"/>
      <c r="S1104" s="367"/>
      <c r="U1104" s="369"/>
      <c r="W1104" s="369"/>
      <c r="Y1104" s="369"/>
      <c r="AA1104" s="369"/>
      <c r="AD1104" s="555">
        <v>0</v>
      </c>
      <c r="AE1104" s="370"/>
      <c r="AF1104" s="370"/>
      <c r="AG1104" s="374" t="s">
        <v>1444</v>
      </c>
      <c r="AH1104" s="374"/>
      <c r="AI1104" s="374">
        <v>1000</v>
      </c>
      <c r="AJ1104" s="374">
        <v>100</v>
      </c>
      <c r="AK1104" s="374">
        <v>100</v>
      </c>
      <c r="AN1104" s="369"/>
      <c r="AO1104" s="367" t="s">
        <v>1324</v>
      </c>
      <c r="AP1104" s="370"/>
      <c r="AR1104" s="369">
        <v>2.9997000000000001E-3</v>
      </c>
      <c r="AS1104" s="369">
        <v>2.9997000000000001E-3</v>
      </c>
      <c r="AT1104" s="369" t="s">
        <v>1421</v>
      </c>
      <c r="AW1104"/>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c r="BX1104"/>
      <c r="BZ1104"/>
    </row>
    <row r="1105" spans="2:78" ht="18.75">
      <c r="B1105" s="363" t="s">
        <v>948</v>
      </c>
      <c r="C1105" s="364">
        <v>36729755000179</v>
      </c>
      <c r="D1105" s="365" t="s">
        <v>11</v>
      </c>
      <c r="E1105" s="365" t="s">
        <v>620</v>
      </c>
      <c r="F1105" s="365" t="s">
        <v>685</v>
      </c>
      <c r="G1105" s="366" t="s">
        <v>738</v>
      </c>
      <c r="H1105" s="366" t="s">
        <v>34</v>
      </c>
      <c r="I1105" s="366" t="s">
        <v>1319</v>
      </c>
      <c r="J1105" s="366" t="s">
        <v>608</v>
      </c>
      <c r="K1105" s="367" t="s">
        <v>48</v>
      </c>
      <c r="L1105" s="368" t="s">
        <v>1421</v>
      </c>
      <c r="M1105" s="368" t="s">
        <v>34</v>
      </c>
      <c r="N1105" s="367">
        <v>555061</v>
      </c>
      <c r="O1105" s="367" t="s">
        <v>1321</v>
      </c>
      <c r="P1105" s="371">
        <v>44107</v>
      </c>
      <c r="Q1105" s="372">
        <v>153.21002829</v>
      </c>
      <c r="R1105" s="372">
        <v>70.818441822137075</v>
      </c>
      <c r="S1105" s="367">
        <v>1</v>
      </c>
      <c r="T1105" s="369">
        <v>0.1296053705857767</v>
      </c>
      <c r="U1105" s="369">
        <v>1.3642977999258998</v>
      </c>
      <c r="V1105" s="369">
        <v>0.15971121866854543</v>
      </c>
      <c r="W1105" s="369">
        <v>1.4226678242938626</v>
      </c>
      <c r="X1105" s="369">
        <v>0.23134985672253006</v>
      </c>
      <c r="Y1105" s="369">
        <v>1.5686450989108314</v>
      </c>
      <c r="AA1105" s="369"/>
      <c r="AB1105" s="369">
        <v>6.9193699241600808E-3</v>
      </c>
      <c r="AC1105" s="373">
        <v>6.8574800515023453</v>
      </c>
      <c r="AD1105" s="555">
        <v>0</v>
      </c>
      <c r="AE1105" s="370" t="s">
        <v>2067</v>
      </c>
      <c r="AF1105" s="370" t="s">
        <v>1816</v>
      </c>
      <c r="AG1105" s="374" t="s">
        <v>1444</v>
      </c>
      <c r="AH1105" s="374" t="s">
        <v>1796</v>
      </c>
      <c r="AI1105" s="374">
        <v>1000</v>
      </c>
      <c r="AJ1105" s="374">
        <v>1000</v>
      </c>
      <c r="AK1105" s="374">
        <v>1000</v>
      </c>
      <c r="AL1105" s="691">
        <v>0.9</v>
      </c>
      <c r="AM1105" s="691">
        <v>20</v>
      </c>
      <c r="AN1105" s="369" t="s">
        <v>1798</v>
      </c>
      <c r="AO1105" s="367" t="s">
        <v>1324</v>
      </c>
      <c r="AP1105" s="370" t="s">
        <v>1818</v>
      </c>
      <c r="AQ1105" s="376" t="s">
        <v>668</v>
      </c>
      <c r="AR1105" s="369">
        <v>4.0000000000000001E-3</v>
      </c>
      <c r="AS1105" s="369">
        <v>4.0000000000000001E-3</v>
      </c>
      <c r="AT1105" s="369" t="s">
        <v>1421</v>
      </c>
      <c r="AW1105"/>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c r="BX1105"/>
      <c r="BZ1105"/>
    </row>
    <row r="1106" spans="2:78" ht="18.75">
      <c r="B1106" s="363" t="s">
        <v>972</v>
      </c>
      <c r="C1106" s="364"/>
      <c r="D1106" s="365" t="s">
        <v>14</v>
      </c>
      <c r="E1106" s="365" t="s">
        <v>15</v>
      </c>
      <c r="F1106" s="365" t="s">
        <v>701</v>
      </c>
      <c r="G1106" s="366" t="s">
        <v>1421</v>
      </c>
      <c r="H1106" s="366" t="s">
        <v>34</v>
      </c>
      <c r="I1106" s="366" t="s">
        <v>34</v>
      </c>
      <c r="J1106" s="366" t="s">
        <v>611</v>
      </c>
      <c r="L1106" s="368" t="s">
        <v>1421</v>
      </c>
      <c r="M1106" s="368" t="s">
        <v>1418</v>
      </c>
      <c r="N1106" s="367">
        <v>555071</v>
      </c>
      <c r="O1106" s="367" t="s">
        <v>1321</v>
      </c>
      <c r="P1106" s="371"/>
      <c r="S1106" s="367"/>
      <c r="U1106" s="369"/>
      <c r="W1106" s="369"/>
      <c r="Y1106" s="369"/>
      <c r="AA1106" s="369"/>
      <c r="AD1106" s="555">
        <v>38167819000110</v>
      </c>
      <c r="AE1106" s="370"/>
      <c r="AF1106" s="370"/>
      <c r="AG1106" s="374" t="s">
        <v>1444</v>
      </c>
      <c r="AH1106" s="374"/>
      <c r="AI1106" s="374">
        <v>500</v>
      </c>
      <c r="AJ1106" s="374">
        <v>100</v>
      </c>
      <c r="AK1106" s="374">
        <v>100</v>
      </c>
      <c r="AN1106" s="369"/>
      <c r="AO1106" s="367" t="s">
        <v>1324</v>
      </c>
      <c r="AP1106" s="370"/>
      <c r="AR1106" s="369">
        <v>3.5000000000000001E-3</v>
      </c>
      <c r="AS1106" s="369">
        <v>3.5000000000000001E-3</v>
      </c>
      <c r="AT1106" s="369" t="s">
        <v>1421</v>
      </c>
      <c r="AW1106"/>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c r="BX1106"/>
      <c r="BZ1106"/>
    </row>
    <row r="1107" spans="2:78" ht="18.75">
      <c r="B1107" s="363" t="s">
        <v>1065</v>
      </c>
      <c r="C1107" s="364">
        <v>38281316000171</v>
      </c>
      <c r="D1107" s="365" t="s">
        <v>13</v>
      </c>
      <c r="E1107" s="365" t="s">
        <v>616</v>
      </c>
      <c r="F1107" s="365" t="s">
        <v>610</v>
      </c>
      <c r="G1107" s="366" t="s">
        <v>34</v>
      </c>
      <c r="H1107" s="366" t="s">
        <v>1338</v>
      </c>
      <c r="I1107" s="366" t="s">
        <v>34</v>
      </c>
      <c r="J1107" s="366" t="s">
        <v>1421</v>
      </c>
      <c r="K1107" s="367" t="s">
        <v>49</v>
      </c>
      <c r="L1107" s="368" t="s">
        <v>1421</v>
      </c>
      <c r="M1107" s="368" t="s">
        <v>34</v>
      </c>
      <c r="N1107" s="367">
        <v>555096</v>
      </c>
      <c r="O1107" s="367" t="s">
        <v>1321</v>
      </c>
      <c r="P1107" s="371">
        <v>44121</v>
      </c>
      <c r="Q1107" s="372">
        <v>12.61640644</v>
      </c>
      <c r="R1107" s="372">
        <v>20.826664511394441</v>
      </c>
      <c r="S1107" s="367">
        <v>5</v>
      </c>
      <c r="T1107" s="369">
        <v>-0.22250421438202572</v>
      </c>
      <c r="U1107" s="369">
        <v>-2.3422024009007565</v>
      </c>
      <c r="V1107" s="369">
        <v>-0.20155366486652759</v>
      </c>
      <c r="W1107" s="369">
        <v>-1.795389931055547</v>
      </c>
      <c r="Y1107" s="369"/>
      <c r="AA1107" s="369"/>
      <c r="AB1107" s="369">
        <v>0.15870879979884386</v>
      </c>
      <c r="AC1107" s="373">
        <v>-1.9773033550056875</v>
      </c>
      <c r="AD1107" s="555">
        <v>36352767000127</v>
      </c>
      <c r="AE1107" s="370" t="s">
        <v>2020</v>
      </c>
      <c r="AF1107" s="370" t="s">
        <v>1795</v>
      </c>
      <c r="AG1107" s="374" t="s">
        <v>1445</v>
      </c>
      <c r="AH1107" s="374" t="s">
        <v>1796</v>
      </c>
      <c r="AI1107" s="374">
        <v>1000</v>
      </c>
      <c r="AJ1107" s="374">
        <v>0</v>
      </c>
      <c r="AK1107" s="374">
        <v>500</v>
      </c>
      <c r="AL1107" s="691">
        <v>1</v>
      </c>
      <c r="AM1107" s="691">
        <v>0</v>
      </c>
      <c r="AN1107" s="369" t="s">
        <v>1798</v>
      </c>
      <c r="AO1107" s="367" t="s">
        <v>1324</v>
      </c>
      <c r="AP1107" s="370" t="s">
        <v>1818</v>
      </c>
      <c r="AQ1107" s="376" t="s">
        <v>679</v>
      </c>
      <c r="AR1107" s="369">
        <v>6.6666666666666697E-3</v>
      </c>
      <c r="AS1107" s="369">
        <v>6.6666666666666697E-3</v>
      </c>
      <c r="AT1107" s="369" t="s">
        <v>1421</v>
      </c>
      <c r="AW1107"/>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c r="BX1107"/>
      <c r="BZ1107"/>
    </row>
    <row r="1108" spans="2:78" ht="18.75">
      <c r="B1108" s="363" t="s">
        <v>1548</v>
      </c>
      <c r="C1108" s="364">
        <v>37681227000150</v>
      </c>
      <c r="D1108" s="365" t="s">
        <v>14</v>
      </c>
      <c r="E1108" s="365" t="s">
        <v>15</v>
      </c>
      <c r="F1108" s="365" t="s">
        <v>1326</v>
      </c>
      <c r="G1108" s="366" t="s">
        <v>866</v>
      </c>
      <c r="H1108" s="366" t="s">
        <v>34</v>
      </c>
      <c r="I1108" s="366" t="s">
        <v>34</v>
      </c>
      <c r="J1108" s="366" t="s">
        <v>608</v>
      </c>
      <c r="K1108" s="367" t="s">
        <v>48</v>
      </c>
      <c r="L1108" s="368" t="s">
        <v>1421</v>
      </c>
      <c r="M1108" s="368" t="s">
        <v>1421</v>
      </c>
      <c r="N1108" s="367">
        <v>555401</v>
      </c>
      <c r="O1108" s="367" t="s">
        <v>1321</v>
      </c>
      <c r="P1108" s="371">
        <v>44084</v>
      </c>
      <c r="Q1108" s="372">
        <v>141.57879634</v>
      </c>
      <c r="R1108" s="372">
        <v>124.38287041829361</v>
      </c>
      <c r="S1108" s="367">
        <v>5</v>
      </c>
      <c r="T1108" s="369">
        <v>0.621478245355507</v>
      </c>
      <c r="U1108" s="369">
        <v>6.542023675470868</v>
      </c>
      <c r="V1108" s="369">
        <v>0.62071827501407206</v>
      </c>
      <c r="W1108" s="369">
        <v>5.5292040545153522</v>
      </c>
      <c r="X1108" s="369">
        <v>0.75892001762911598</v>
      </c>
      <c r="Y1108" s="369">
        <v>5.1457830274216878</v>
      </c>
      <c r="AA1108" s="369"/>
      <c r="AB1108" s="369">
        <v>0.64988347339143571</v>
      </c>
      <c r="AC1108" s="373">
        <v>0.78238102427197409</v>
      </c>
      <c r="AD1108" s="555">
        <v>35640811000131</v>
      </c>
      <c r="AE1108" s="370" t="s">
        <v>1872</v>
      </c>
      <c r="AF1108" s="370" t="s">
        <v>1816</v>
      </c>
      <c r="AG1108" s="374" t="s">
        <v>1444</v>
      </c>
      <c r="AH1108" s="374" t="s">
        <v>1796</v>
      </c>
      <c r="AI1108" s="374">
        <v>50000</v>
      </c>
      <c r="AJ1108" s="374">
        <v>0</v>
      </c>
      <c r="AK1108" s="374">
        <v>0</v>
      </c>
      <c r="AL1108" s="691">
        <v>0.75</v>
      </c>
      <c r="AM1108" s="691">
        <v>0</v>
      </c>
      <c r="AN1108" s="369" t="s">
        <v>1798</v>
      </c>
      <c r="AO1108" s="367" t="s">
        <v>1324</v>
      </c>
      <c r="AP1108" s="370" t="s">
        <v>1818</v>
      </c>
      <c r="AQ1108" s="376" t="s">
        <v>1798</v>
      </c>
      <c r="AR1108" s="369">
        <v>0</v>
      </c>
      <c r="AS1108" s="369">
        <v>0</v>
      </c>
      <c r="AT1108" s="369" t="s">
        <v>1421</v>
      </c>
      <c r="AW1108"/>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c r="BX1108"/>
      <c r="BZ1108"/>
    </row>
    <row r="1109" spans="2:78" ht="18.75">
      <c r="B1109" s="363" t="s">
        <v>1000</v>
      </c>
      <c r="C1109" s="364">
        <v>37567415000151</v>
      </c>
      <c r="D1109" s="365" t="s">
        <v>14</v>
      </c>
      <c r="E1109" s="365" t="s">
        <v>607</v>
      </c>
      <c r="F1109" s="365" t="s">
        <v>1421</v>
      </c>
      <c r="G1109" s="366" t="s">
        <v>1421</v>
      </c>
      <c r="H1109" s="366" t="s">
        <v>34</v>
      </c>
      <c r="I1109" s="366" t="s">
        <v>34</v>
      </c>
      <c r="J1109" s="366" t="s">
        <v>608</v>
      </c>
      <c r="K1109" s="367" t="s">
        <v>48</v>
      </c>
      <c r="L1109" s="368" t="s">
        <v>1421</v>
      </c>
      <c r="M1109" s="368" t="s">
        <v>34</v>
      </c>
      <c r="N1109" s="367">
        <v>555411</v>
      </c>
      <c r="O1109" s="367" t="s">
        <v>1321</v>
      </c>
      <c r="P1109" s="371">
        <v>44104</v>
      </c>
      <c r="Q1109" s="372">
        <v>2.3889313300000001</v>
      </c>
      <c r="R1109" s="372">
        <v>2.2138324992430274</v>
      </c>
      <c r="S1109" s="367">
        <v>2</v>
      </c>
      <c r="T1109" s="369">
        <v>9.9819538046906464E-2</v>
      </c>
      <c r="U1109" s="369">
        <v>1.0507556556607645</v>
      </c>
      <c r="V1109" s="369">
        <v>1.2625183693730335E-2</v>
      </c>
      <c r="W1109" s="369">
        <v>0.11246199713838345</v>
      </c>
      <c r="X1109" s="369">
        <v>0.23461008931197536</v>
      </c>
      <c r="Y1109" s="369">
        <v>1.5907507874346691</v>
      </c>
      <c r="AA1109" s="369"/>
      <c r="AB1109" s="369">
        <v>0.17671892725902205</v>
      </c>
      <c r="AC1109" s="373">
        <v>-0.56381393490965348</v>
      </c>
      <c r="AD1109" s="555">
        <v>35495676000188</v>
      </c>
      <c r="AE1109" s="370" t="s">
        <v>1891</v>
      </c>
      <c r="AF1109" s="370" t="s">
        <v>1839</v>
      </c>
      <c r="AG1109" s="374" t="s">
        <v>59</v>
      </c>
      <c r="AH1109" s="374" t="s">
        <v>1796</v>
      </c>
      <c r="AI1109" s="374">
        <v>100</v>
      </c>
      <c r="AJ1109" s="374">
        <v>0</v>
      </c>
      <c r="AK1109" s="374">
        <v>1</v>
      </c>
      <c r="AL1109" s="691">
        <v>0</v>
      </c>
      <c r="AM1109" s="691">
        <v>0</v>
      </c>
      <c r="AN1109" s="369" t="s">
        <v>1807</v>
      </c>
      <c r="AO1109" s="367" t="s">
        <v>1324</v>
      </c>
      <c r="AP1109" s="370" t="s">
        <v>1799</v>
      </c>
      <c r="AQ1109" s="376" t="s">
        <v>659</v>
      </c>
      <c r="AR1109" s="369">
        <v>4.6666666666666697E-3</v>
      </c>
      <c r="AS1109" s="369">
        <v>4.6666666666666697E-3</v>
      </c>
      <c r="AT1109" s="369" t="s">
        <v>1421</v>
      </c>
      <c r="AW1109"/>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c r="BX1109"/>
      <c r="BZ1109"/>
    </row>
    <row r="1110" spans="2:78" ht="18.75">
      <c r="B1110" s="363" t="s">
        <v>1060</v>
      </c>
      <c r="C1110" s="364">
        <v>38001966000116</v>
      </c>
      <c r="D1110" s="365" t="s">
        <v>14</v>
      </c>
      <c r="E1110" s="365" t="s">
        <v>607</v>
      </c>
      <c r="F1110" s="365" t="s">
        <v>1421</v>
      </c>
      <c r="G1110" s="366" t="s">
        <v>1421</v>
      </c>
      <c r="H1110" s="366" t="s">
        <v>34</v>
      </c>
      <c r="I1110" s="366" t="s">
        <v>34</v>
      </c>
      <c r="J1110" s="366" t="s">
        <v>611</v>
      </c>
      <c r="K1110" s="367" t="s">
        <v>48</v>
      </c>
      <c r="L1110" s="368" t="s">
        <v>1421</v>
      </c>
      <c r="M1110" s="368" t="s">
        <v>1418</v>
      </c>
      <c r="N1110" s="367">
        <v>555568</v>
      </c>
      <c r="O1110" s="367" t="s">
        <v>1321</v>
      </c>
      <c r="P1110" s="371">
        <v>44088</v>
      </c>
      <c r="Q1110" s="372">
        <v>56.910590659999997</v>
      </c>
      <c r="R1110" s="372">
        <v>79.465436589681303</v>
      </c>
      <c r="S1110" s="367">
        <v>3</v>
      </c>
      <c r="T1110" s="369">
        <v>-0.47160400587515638</v>
      </c>
      <c r="U1110" s="369">
        <v>-4.9643645532874752</v>
      </c>
      <c r="V1110" s="369">
        <v>-0.45635972023981508</v>
      </c>
      <c r="W1110" s="369">
        <v>-4.0651389157347957</v>
      </c>
      <c r="X1110" s="369">
        <v>-0.33820639821393494</v>
      </c>
      <c r="Y1110" s="369">
        <v>-2.2931754378169389</v>
      </c>
      <c r="AA1110" s="369"/>
      <c r="AB1110" s="369">
        <v>0.3003504384370318</v>
      </c>
      <c r="AC1110" s="373">
        <v>-1.8931934997114328</v>
      </c>
      <c r="AD1110" s="555">
        <v>38012975000102</v>
      </c>
      <c r="AE1110" s="370" t="s">
        <v>1906</v>
      </c>
      <c r="AF1110" s="370" t="s">
        <v>1841</v>
      </c>
      <c r="AG1110" s="374" t="s">
        <v>719</v>
      </c>
      <c r="AH1110" s="374" t="s">
        <v>1796</v>
      </c>
      <c r="AI1110" s="374">
        <v>1000</v>
      </c>
      <c r="AJ1110" s="374">
        <v>500</v>
      </c>
      <c r="AK1110" s="374">
        <v>500</v>
      </c>
      <c r="AL1110" s="691">
        <v>0.7</v>
      </c>
      <c r="AM1110" s="691">
        <v>0</v>
      </c>
      <c r="AN1110" s="369" t="s">
        <v>1807</v>
      </c>
      <c r="AO1110" s="367" t="s">
        <v>1324</v>
      </c>
      <c r="AP1110" s="370" t="s">
        <v>1818</v>
      </c>
      <c r="AQ1110" s="376" t="s">
        <v>1933</v>
      </c>
      <c r="AR1110" s="369">
        <v>1.8666666666666699E-3</v>
      </c>
      <c r="AS1110" s="369">
        <v>1.8666666666666699E-3</v>
      </c>
      <c r="AT1110" s="369" t="s">
        <v>1421</v>
      </c>
      <c r="AW1110"/>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c r="BX1110"/>
      <c r="BZ1110"/>
    </row>
    <row r="1111" spans="2:78" ht="18.75">
      <c r="B1111" s="363" t="s">
        <v>1729</v>
      </c>
      <c r="C1111" s="364">
        <v>38948616000161</v>
      </c>
      <c r="D1111" s="365" t="s">
        <v>14</v>
      </c>
      <c r="E1111" s="365" t="s">
        <v>607</v>
      </c>
      <c r="F1111" s="365" t="s">
        <v>1421</v>
      </c>
      <c r="G1111" s="366" t="s">
        <v>866</v>
      </c>
      <c r="H1111" s="366" t="s">
        <v>34</v>
      </c>
      <c r="I1111" s="366" t="s">
        <v>34</v>
      </c>
      <c r="J1111" s="366" t="s">
        <v>690</v>
      </c>
      <c r="K1111" s="367" t="s">
        <v>48</v>
      </c>
      <c r="L1111" s="368" t="s">
        <v>1421</v>
      </c>
      <c r="M1111" s="368" t="s">
        <v>1421</v>
      </c>
      <c r="N1111" s="367">
        <v>555827</v>
      </c>
      <c r="O1111" s="367" t="s">
        <v>1321</v>
      </c>
      <c r="P1111" s="371">
        <v>44114</v>
      </c>
      <c r="Q1111" s="372">
        <v>14.25193475</v>
      </c>
      <c r="R1111" s="372">
        <v>29.581279507380959</v>
      </c>
      <c r="S1111" s="367">
        <v>8</v>
      </c>
      <c r="T1111" s="369">
        <v>-0.17794334092309894</v>
      </c>
      <c r="U1111" s="369">
        <v>-1.8731300056132885</v>
      </c>
      <c r="V1111" s="369">
        <v>-0.16614496397653711</v>
      </c>
      <c r="W1111" s="369">
        <v>-1.479978027770408</v>
      </c>
      <c r="X1111" s="369">
        <v>9.175566218332909E-2</v>
      </c>
      <c r="Y1111" s="369">
        <v>0.6221403022255696</v>
      </c>
      <c r="AA1111" s="369"/>
      <c r="AB1111" s="369">
        <v>0.29456990520808579</v>
      </c>
      <c r="AC1111" s="373">
        <v>-0.94512961609069146</v>
      </c>
      <c r="AD1111" s="555">
        <v>0</v>
      </c>
      <c r="AE1111" s="370" t="s">
        <v>1819</v>
      </c>
      <c r="AF1111" s="370" t="s">
        <v>1816</v>
      </c>
      <c r="AG1111" s="374" t="s">
        <v>1444</v>
      </c>
      <c r="AH1111" s="374" t="s">
        <v>1796</v>
      </c>
      <c r="AI1111" s="374">
        <v>2000000</v>
      </c>
      <c r="AJ1111" s="374">
        <v>1000</v>
      </c>
      <c r="AK1111" s="374">
        <v>2000000</v>
      </c>
      <c r="AL1111" s="691">
        <v>0.2</v>
      </c>
      <c r="AM1111" s="691">
        <v>0</v>
      </c>
      <c r="AN1111" s="369" t="s">
        <v>1798</v>
      </c>
      <c r="AO1111" s="367" t="s">
        <v>1324</v>
      </c>
      <c r="AP1111" s="370" t="s">
        <v>1799</v>
      </c>
      <c r="AQ1111" s="376" t="s">
        <v>1798</v>
      </c>
      <c r="AR1111" s="369">
        <v>0</v>
      </c>
      <c r="AS1111" s="369">
        <v>0</v>
      </c>
      <c r="AT1111" s="369" t="s">
        <v>1421</v>
      </c>
      <c r="AW1111"/>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c r="BX1111"/>
      <c r="BZ1111"/>
    </row>
    <row r="1112" spans="2:78" ht="18.75">
      <c r="B1112" s="363" t="s">
        <v>1208</v>
      </c>
      <c r="C1112" s="364">
        <v>38949124000190</v>
      </c>
      <c r="D1112" s="365" t="s">
        <v>14</v>
      </c>
      <c r="E1112" s="365" t="s">
        <v>607</v>
      </c>
      <c r="F1112" s="365" t="s">
        <v>1421</v>
      </c>
      <c r="G1112" s="366" t="s">
        <v>866</v>
      </c>
      <c r="H1112" s="366" t="s">
        <v>34</v>
      </c>
      <c r="I1112" s="366" t="s">
        <v>34</v>
      </c>
      <c r="J1112" s="366" t="s">
        <v>690</v>
      </c>
      <c r="K1112" s="367" t="s">
        <v>1798</v>
      </c>
      <c r="L1112" s="368" t="s">
        <v>1421</v>
      </c>
      <c r="M1112" s="368" t="s">
        <v>34</v>
      </c>
      <c r="N1112" s="367">
        <v>555835</v>
      </c>
      <c r="O1112" s="367" t="s">
        <v>1321</v>
      </c>
      <c r="P1112" s="371">
        <v>44114</v>
      </c>
      <c r="Q1112" s="372">
        <v>14.24998487</v>
      </c>
      <c r="R1112" s="372">
        <v>29.701953304642856</v>
      </c>
      <c r="S1112" s="367">
        <v>8</v>
      </c>
      <c r="T1112" s="369">
        <v>-0.16732081344162875</v>
      </c>
      <c r="U1112" s="369">
        <v>-1.7613114073011855</v>
      </c>
      <c r="V1112" s="369">
        <v>-0.15718702551955299</v>
      </c>
      <c r="W1112" s="369">
        <v>-1.4001829393539558</v>
      </c>
      <c r="X1112" s="369">
        <v>8.9296895347169558E-2</v>
      </c>
      <c r="Y1112" s="369">
        <v>0.60546887393273974</v>
      </c>
      <c r="AA1112" s="369"/>
      <c r="AB1112" s="369">
        <v>0.29087783781652082</v>
      </c>
      <c r="AC1112" s="373">
        <v>-0.92632977811863271</v>
      </c>
      <c r="AD1112" s="555">
        <v>38948616000161</v>
      </c>
      <c r="AE1112" s="370" t="s">
        <v>1819</v>
      </c>
      <c r="AF1112" s="370" t="s">
        <v>1816</v>
      </c>
      <c r="AG1112" s="374" t="s">
        <v>1444</v>
      </c>
      <c r="AH1112" s="374" t="s">
        <v>1796</v>
      </c>
      <c r="AI1112" s="374">
        <v>5000</v>
      </c>
      <c r="AJ1112" s="374">
        <v>5000</v>
      </c>
      <c r="AK1112" s="374">
        <v>5000</v>
      </c>
      <c r="AL1112" s="691">
        <v>1.2</v>
      </c>
      <c r="AM1112" s="691">
        <v>0</v>
      </c>
      <c r="AN1112" s="369" t="s">
        <v>1798</v>
      </c>
      <c r="AO1112" s="367" t="s">
        <v>1324</v>
      </c>
      <c r="AP1112" s="370" t="s">
        <v>1799</v>
      </c>
      <c r="AQ1112" s="376" t="s">
        <v>687</v>
      </c>
      <c r="AR1112" s="369">
        <v>8.0000000000000002E-3</v>
      </c>
      <c r="AS1112" s="369">
        <v>8.0000000000000002E-3</v>
      </c>
      <c r="AT1112" s="369" t="s">
        <v>1421</v>
      </c>
      <c r="AW111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c r="BX1112"/>
      <c r="BZ1112"/>
    </row>
    <row r="1113" spans="2:78" ht="18.75">
      <c r="B1113" s="363" t="s">
        <v>1231</v>
      </c>
      <c r="C1113" s="364">
        <v>37504085000155</v>
      </c>
      <c r="D1113" s="365" t="s">
        <v>13</v>
      </c>
      <c r="E1113" s="365" t="s">
        <v>616</v>
      </c>
      <c r="F1113" s="365" t="s">
        <v>619</v>
      </c>
      <c r="G1113" s="366" t="s">
        <v>34</v>
      </c>
      <c r="H1113" s="366" t="s">
        <v>1338</v>
      </c>
      <c r="I1113" s="366" t="s">
        <v>34</v>
      </c>
      <c r="J1113" s="366" t="s">
        <v>611</v>
      </c>
      <c r="K1113" s="367" t="s">
        <v>49</v>
      </c>
      <c r="L1113" s="368" t="s">
        <v>1421</v>
      </c>
      <c r="M1113" s="368" t="s">
        <v>34</v>
      </c>
      <c r="N1113" s="367">
        <v>555878</v>
      </c>
      <c r="O1113" s="367" t="s">
        <v>1321</v>
      </c>
      <c r="P1113" s="371">
        <v>44048</v>
      </c>
      <c r="Q1113" s="372">
        <v>1.1364224000000001</v>
      </c>
      <c r="R1113" s="372">
        <v>1.3917391884523798</v>
      </c>
      <c r="S1113" s="367">
        <v>5</v>
      </c>
      <c r="T1113" s="369">
        <v>-0.40892390405046242</v>
      </c>
      <c r="U1113" s="369">
        <v>-4.3045591406563259</v>
      </c>
      <c r="V1113" s="369">
        <v>-0.37570203593136187</v>
      </c>
      <c r="W1113" s="369">
        <v>-3.3466603191508488</v>
      </c>
      <c r="X1113" s="369">
        <v>-0.36788620000000161</v>
      </c>
      <c r="Y1113" s="369">
        <v>-2.4944164338906765</v>
      </c>
      <c r="AA1113" s="369"/>
      <c r="AB1113" s="369">
        <v>0.28130000941292327</v>
      </c>
      <c r="AC1113" s="373">
        <v>-1.7346740030133698</v>
      </c>
      <c r="AD1113" s="555">
        <v>37843206000193</v>
      </c>
      <c r="AE1113" s="370" t="s">
        <v>1819</v>
      </c>
      <c r="AF1113" s="370" t="s">
        <v>1816</v>
      </c>
      <c r="AG1113" s="374" t="s">
        <v>1444</v>
      </c>
      <c r="AH1113" s="374" t="s">
        <v>1796</v>
      </c>
      <c r="AI1113" s="374">
        <v>5000</v>
      </c>
      <c r="AJ1113" s="374">
        <v>5000</v>
      </c>
      <c r="AK1113" s="374">
        <v>5000</v>
      </c>
      <c r="AL1113" s="691">
        <v>1</v>
      </c>
      <c r="AM1113" s="691">
        <v>0</v>
      </c>
      <c r="AN1113" s="369" t="s">
        <v>1798</v>
      </c>
      <c r="AO1113" s="367" t="s">
        <v>1324</v>
      </c>
      <c r="AP1113" s="370" t="s">
        <v>1818</v>
      </c>
      <c r="AQ1113" s="376" t="s">
        <v>679</v>
      </c>
      <c r="AR1113" s="369">
        <v>6.6666666666666697E-3</v>
      </c>
      <c r="AS1113" s="369">
        <v>6.6666666666666697E-3</v>
      </c>
      <c r="AT1113" s="369" t="s">
        <v>1421</v>
      </c>
      <c r="AW1113"/>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c r="BX1113"/>
      <c r="BZ1113"/>
    </row>
    <row r="1114" spans="2:78" ht="18.75">
      <c r="B1114" s="363" t="s">
        <v>1518</v>
      </c>
      <c r="C1114" s="364">
        <v>38065123000183</v>
      </c>
      <c r="D1114" s="365" t="s">
        <v>14</v>
      </c>
      <c r="E1114" s="365" t="s">
        <v>607</v>
      </c>
      <c r="F1114" s="365" t="s">
        <v>1317</v>
      </c>
      <c r="G1114" s="366" t="s">
        <v>1421</v>
      </c>
      <c r="H1114" s="366" t="s">
        <v>34</v>
      </c>
      <c r="I1114" s="366" t="s">
        <v>34</v>
      </c>
      <c r="J1114" s="366" t="s">
        <v>608</v>
      </c>
      <c r="K1114" s="367" t="s">
        <v>48</v>
      </c>
      <c r="L1114" s="368" t="s">
        <v>1421</v>
      </c>
      <c r="M1114" s="368" t="s">
        <v>1421</v>
      </c>
      <c r="N1114" s="367">
        <v>555886</v>
      </c>
      <c r="O1114" s="367" t="s">
        <v>1321</v>
      </c>
      <c r="P1114" s="371">
        <v>44086</v>
      </c>
      <c r="Q1114" s="372">
        <v>117.88170968</v>
      </c>
      <c r="R1114" s="372">
        <v>107.26928658817461</v>
      </c>
      <c r="S1114" s="367">
        <v>2</v>
      </c>
      <c r="T1114" s="369">
        <v>-4.8146219856962547E-2</v>
      </c>
      <c r="U1114" s="369">
        <v>-0.5068137340969977</v>
      </c>
      <c r="V1114" s="369">
        <v>-0.20920645880875843</v>
      </c>
      <c r="W1114" s="369">
        <v>-1.8635591166539476</v>
      </c>
      <c r="X1114" s="369">
        <v>-0.22201891520115946</v>
      </c>
      <c r="Y1114" s="369">
        <v>-1.5053775616273464</v>
      </c>
      <c r="AA1114" s="369"/>
      <c r="AB1114" s="369">
        <v>0.25838803775081887</v>
      </c>
      <c r="AC1114" s="373">
        <v>-1.2441297168850536</v>
      </c>
      <c r="AD1114" s="555">
        <v>38173724000100</v>
      </c>
      <c r="AE1114" s="370" t="s">
        <v>2066</v>
      </c>
      <c r="AF1114" s="370" t="s">
        <v>1816</v>
      </c>
      <c r="AG1114" s="374" t="s">
        <v>1444</v>
      </c>
      <c r="AH1114" s="374" t="s">
        <v>1796</v>
      </c>
      <c r="AI1114" s="374">
        <v>200000</v>
      </c>
      <c r="AJ1114" s="374">
        <v>10000</v>
      </c>
      <c r="AK1114" s="374">
        <v>50000</v>
      </c>
      <c r="AL1114" s="691">
        <v>3</v>
      </c>
      <c r="AM1114" s="691">
        <v>0</v>
      </c>
      <c r="AN1114" s="369" t="s">
        <v>1798</v>
      </c>
      <c r="AO1114" s="367" t="s">
        <v>1324</v>
      </c>
      <c r="AP1114" s="370" t="s">
        <v>1799</v>
      </c>
      <c r="AQ1114" s="376" t="s">
        <v>1798</v>
      </c>
      <c r="AR1114" s="369">
        <v>0</v>
      </c>
      <c r="AS1114" s="369">
        <v>0</v>
      </c>
      <c r="AT1114" s="369" t="s">
        <v>1421</v>
      </c>
      <c r="AW1114"/>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c r="BX1114"/>
      <c r="BZ1114"/>
    </row>
    <row r="1115" spans="2:78" ht="18.75">
      <c r="B1115" s="363" t="s">
        <v>965</v>
      </c>
      <c r="C1115" s="364">
        <v>38318112000168</v>
      </c>
      <c r="D1115" s="365" t="s">
        <v>14</v>
      </c>
      <c r="E1115" s="365" t="s">
        <v>607</v>
      </c>
      <c r="F1115" s="365" t="s">
        <v>1421</v>
      </c>
      <c r="G1115" s="366" t="s">
        <v>1421</v>
      </c>
      <c r="H1115" s="366" t="s">
        <v>34</v>
      </c>
      <c r="I1115" s="366" t="s">
        <v>34</v>
      </c>
      <c r="J1115" s="366" t="s">
        <v>611</v>
      </c>
      <c r="K1115" s="367" t="s">
        <v>48</v>
      </c>
      <c r="L1115" s="368" t="s">
        <v>1421</v>
      </c>
      <c r="M1115" s="368" t="s">
        <v>1418</v>
      </c>
      <c r="N1115" s="367">
        <v>555959</v>
      </c>
      <c r="O1115" s="367" t="s">
        <v>1321</v>
      </c>
      <c r="P1115" s="371">
        <v>44095</v>
      </c>
      <c r="Q1115" s="372">
        <v>8.6346652699999993</v>
      </c>
      <c r="R1115" s="372">
        <v>13.969172225277775</v>
      </c>
      <c r="S1115" s="367">
        <v>3</v>
      </c>
      <c r="T1115" s="369">
        <v>-0.28689979026175527</v>
      </c>
      <c r="U1115" s="369">
        <v>-3.0200658420575524</v>
      </c>
      <c r="V1115" s="369">
        <v>-0.2978203470809544</v>
      </c>
      <c r="W1115" s="369">
        <v>-2.6529095998661401</v>
      </c>
      <c r="X1115" s="369">
        <v>-0.25945619999999969</v>
      </c>
      <c r="Y1115" s="369">
        <v>-1.7592174133055889</v>
      </c>
      <c r="AA1115" s="369"/>
      <c r="AB1115" s="369">
        <v>0.1753684209725874</v>
      </c>
      <c r="AC1115" s="373">
        <v>-2.3384034722517604</v>
      </c>
      <c r="AD1115" s="555">
        <v>38418180000107</v>
      </c>
      <c r="AE1115" s="370" t="s">
        <v>1872</v>
      </c>
      <c r="AF1115" s="370" t="s">
        <v>1816</v>
      </c>
      <c r="AG1115" s="374" t="s">
        <v>1444</v>
      </c>
      <c r="AH1115" s="374" t="s">
        <v>1796</v>
      </c>
      <c r="AI1115" s="374">
        <v>10000</v>
      </c>
      <c r="AJ1115" s="374">
        <v>10000</v>
      </c>
      <c r="AK1115" s="374">
        <v>10000</v>
      </c>
      <c r="AL1115" s="691">
        <v>0.5</v>
      </c>
      <c r="AM1115" s="691">
        <v>0</v>
      </c>
      <c r="AN1115" s="369" t="s">
        <v>1798</v>
      </c>
      <c r="AO1115" s="367" t="s">
        <v>1324</v>
      </c>
      <c r="AP1115" s="370" t="s">
        <v>1799</v>
      </c>
      <c r="AQ1115" s="376" t="s">
        <v>716</v>
      </c>
      <c r="AR1115" s="369">
        <v>3.3E-3</v>
      </c>
      <c r="AS1115" s="369">
        <v>3.3E-3</v>
      </c>
      <c r="AT1115" s="369" t="s">
        <v>1421</v>
      </c>
      <c r="AW1115"/>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c r="BX1115"/>
      <c r="BZ1115"/>
    </row>
    <row r="1116" spans="2:78" ht="18.75">
      <c r="B1116" s="363" t="s">
        <v>823</v>
      </c>
      <c r="C1116" s="364">
        <v>38376759000146</v>
      </c>
      <c r="D1116" s="365" t="s">
        <v>13</v>
      </c>
      <c r="E1116" s="365" t="s">
        <v>616</v>
      </c>
      <c r="F1116" s="365" t="s">
        <v>617</v>
      </c>
      <c r="G1116" s="366" t="s">
        <v>34</v>
      </c>
      <c r="H1116" s="366" t="s">
        <v>1337</v>
      </c>
      <c r="I1116" s="366" t="s">
        <v>34</v>
      </c>
      <c r="J1116" s="366" t="s">
        <v>608</v>
      </c>
      <c r="K1116" s="367" t="s">
        <v>48</v>
      </c>
      <c r="L1116" s="368" t="s">
        <v>1421</v>
      </c>
      <c r="M1116" s="368" t="s">
        <v>1418</v>
      </c>
      <c r="N1116" s="367">
        <v>556432</v>
      </c>
      <c r="O1116" s="367" t="s">
        <v>1321</v>
      </c>
      <c r="P1116" s="371">
        <v>44107</v>
      </c>
      <c r="Q1116" s="372">
        <v>56.362930239999997</v>
      </c>
      <c r="R1116" s="372">
        <v>28.223175809641418</v>
      </c>
      <c r="S1116" s="367">
        <v>2</v>
      </c>
      <c r="T1116" s="369">
        <v>0.15919538787290755</v>
      </c>
      <c r="U1116" s="369">
        <v>1.6757786845693659</v>
      </c>
      <c r="V1116" s="369">
        <v>0.16194803612449271</v>
      </c>
      <c r="W1116" s="369">
        <v>1.4425928380150297</v>
      </c>
      <c r="X1116" s="369">
        <v>0.17636316319147172</v>
      </c>
      <c r="Y1116" s="369">
        <v>1.1958131960311325</v>
      </c>
      <c r="AA1116" s="369"/>
      <c r="AB1116" s="369">
        <v>4.5146089811229882E-2</v>
      </c>
      <c r="AC1116" s="373">
        <v>1.1005661594967435</v>
      </c>
      <c r="AD1116" s="555">
        <v>38388984000100</v>
      </c>
      <c r="AE1116" s="370" t="s">
        <v>1805</v>
      </c>
      <c r="AF1116" s="370" t="s">
        <v>1806</v>
      </c>
      <c r="AG1116" s="374" t="s">
        <v>719</v>
      </c>
      <c r="AH1116" s="374" t="s">
        <v>1802</v>
      </c>
      <c r="AI1116" s="374">
        <v>100</v>
      </c>
      <c r="AJ1116" s="374">
        <v>100</v>
      </c>
      <c r="AK1116" s="374">
        <v>100</v>
      </c>
      <c r="AL1116" s="691">
        <v>1</v>
      </c>
      <c r="AM1116" s="691">
        <v>30</v>
      </c>
      <c r="AN1116" s="369" t="s">
        <v>1803</v>
      </c>
      <c r="AO1116" s="367" t="s">
        <v>1324</v>
      </c>
      <c r="AP1116" s="370" t="s">
        <v>1818</v>
      </c>
      <c r="AQ1116" s="376" t="s">
        <v>668</v>
      </c>
      <c r="AR1116" s="369">
        <v>2.66666666666667E-3</v>
      </c>
      <c r="AS1116" s="369">
        <v>2.66666666666667E-3</v>
      </c>
      <c r="AT1116" s="369" t="s">
        <v>1421</v>
      </c>
      <c r="AW1116"/>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c r="BX1116"/>
      <c r="BZ1116"/>
    </row>
    <row r="1117" spans="2:78" ht="18.75">
      <c r="B1117" s="363" t="s">
        <v>964</v>
      </c>
      <c r="C1117" s="364">
        <v>36352424000162</v>
      </c>
      <c r="D1117" s="365" t="s">
        <v>14</v>
      </c>
      <c r="E1117" s="365" t="s">
        <v>607</v>
      </c>
      <c r="F1117" s="365" t="s">
        <v>1421</v>
      </c>
      <c r="G1117" s="366" t="s">
        <v>1421</v>
      </c>
      <c r="H1117" s="366" t="s">
        <v>34</v>
      </c>
      <c r="I1117" s="366" t="s">
        <v>34</v>
      </c>
      <c r="J1117" s="366" t="s">
        <v>611</v>
      </c>
      <c r="K1117" s="367" t="s">
        <v>48</v>
      </c>
      <c r="L1117" s="368" t="s">
        <v>1421</v>
      </c>
      <c r="M1117" s="368" t="s">
        <v>1418</v>
      </c>
      <c r="N1117" s="367">
        <v>557021</v>
      </c>
      <c r="O1117" s="367" t="s">
        <v>1321</v>
      </c>
      <c r="P1117" s="371">
        <v>44064</v>
      </c>
      <c r="Q1117" s="372">
        <v>17.433101350000001</v>
      </c>
      <c r="R1117" s="372">
        <v>24.773748043545826</v>
      </c>
      <c r="S1117" s="367">
        <v>4</v>
      </c>
      <c r="T1117" s="369">
        <v>-0.32749434536346411</v>
      </c>
      <c r="U1117" s="369">
        <v>-3.4473865770233765</v>
      </c>
      <c r="V1117" s="369">
        <v>-0.27723644053122931</v>
      </c>
      <c r="W1117" s="369">
        <v>-2.4695532784336431</v>
      </c>
      <c r="X1117" s="369">
        <v>-7.4240329999999521E-2</v>
      </c>
      <c r="Y1117" s="369">
        <v>-0.5033793037343206</v>
      </c>
      <c r="AA1117" s="369"/>
      <c r="AB1117" s="369">
        <v>0.2253352319462659</v>
      </c>
      <c r="AC1117" s="373">
        <v>-1.7285278232423174</v>
      </c>
      <c r="AD1117" s="555">
        <v>36327593000142</v>
      </c>
      <c r="AE1117" s="370" t="s">
        <v>2038</v>
      </c>
      <c r="AF1117" s="370" t="s">
        <v>1795</v>
      </c>
      <c r="AG1117" s="374" t="s">
        <v>1445</v>
      </c>
      <c r="AH1117" s="374" t="s">
        <v>1796</v>
      </c>
      <c r="AI1117" s="374">
        <v>1000</v>
      </c>
      <c r="AJ1117" s="374">
        <v>1000</v>
      </c>
      <c r="AK1117" s="374">
        <v>1000</v>
      </c>
      <c r="AL1117" s="691">
        <v>1.2</v>
      </c>
      <c r="AM1117" s="691">
        <v>0</v>
      </c>
      <c r="AN1117" s="369" t="s">
        <v>1798</v>
      </c>
      <c r="AO1117" s="367" t="s">
        <v>1324</v>
      </c>
      <c r="AP1117" s="370" t="s">
        <v>1799</v>
      </c>
      <c r="AQ1117" s="376" t="s">
        <v>716</v>
      </c>
      <c r="AR1117" s="369">
        <v>3.2000000000000002E-3</v>
      </c>
      <c r="AS1117" s="369">
        <v>3.2000000000000002E-3</v>
      </c>
      <c r="AT1117" s="369" t="s">
        <v>1421</v>
      </c>
      <c r="AW1117"/>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c r="BX1117"/>
      <c r="BZ1117"/>
    </row>
    <row r="1118" spans="2:78" ht="18.75">
      <c r="B1118" s="363" t="s">
        <v>135</v>
      </c>
      <c r="C1118" s="364">
        <v>38389079000167</v>
      </c>
      <c r="D1118" s="365" t="s">
        <v>11</v>
      </c>
      <c r="E1118" s="365" t="s">
        <v>661</v>
      </c>
      <c r="F1118" s="365" t="s">
        <v>1421</v>
      </c>
      <c r="G1118" s="366" t="s">
        <v>1421</v>
      </c>
      <c r="H1118" s="366" t="s">
        <v>34</v>
      </c>
      <c r="I1118" s="366" t="s">
        <v>34</v>
      </c>
      <c r="J1118" s="366" t="s">
        <v>611</v>
      </c>
      <c r="K1118" s="367" t="s">
        <v>49</v>
      </c>
      <c r="L1118" s="368" t="s">
        <v>1421</v>
      </c>
      <c r="M1118" s="368" t="s">
        <v>1418</v>
      </c>
      <c r="N1118" s="367">
        <v>557471</v>
      </c>
      <c r="O1118" s="367" t="s">
        <v>1321</v>
      </c>
      <c r="P1118" s="371">
        <v>44135</v>
      </c>
      <c r="Q1118" s="372">
        <v>7.9693297300000001</v>
      </c>
      <c r="R1118" s="372">
        <v>39.71408378075698</v>
      </c>
      <c r="S1118" s="367">
        <v>4</v>
      </c>
      <c r="T1118" s="369">
        <v>-0.19372331208455706</v>
      </c>
      <c r="U1118" s="369">
        <v>-2.0392387080626455</v>
      </c>
      <c r="V1118" s="369">
        <v>-0.1809504139250292</v>
      </c>
      <c r="W1118" s="369">
        <v>-1.6118612945910453</v>
      </c>
      <c r="Y1118" s="369"/>
      <c r="AA1118" s="369"/>
      <c r="AB1118" s="369">
        <v>0.16099916621661894</v>
      </c>
      <c r="AC1118" s="373">
        <v>-1.8212031668236994</v>
      </c>
      <c r="AD1118" s="555">
        <v>0</v>
      </c>
      <c r="AE1118" s="370" t="s">
        <v>1805</v>
      </c>
      <c r="AF1118" s="370" t="s">
        <v>1806</v>
      </c>
      <c r="AG1118" s="374" t="s">
        <v>719</v>
      </c>
      <c r="AH1118" s="374" t="s">
        <v>1796</v>
      </c>
      <c r="AI1118" s="374">
        <v>1000</v>
      </c>
      <c r="AJ1118" s="374">
        <v>500</v>
      </c>
      <c r="AK1118" s="374">
        <v>500</v>
      </c>
      <c r="AL1118" s="691">
        <v>0.5</v>
      </c>
      <c r="AM1118" s="691">
        <v>0</v>
      </c>
      <c r="AN1118" s="369" t="s">
        <v>1807</v>
      </c>
      <c r="AO1118" s="367" t="s">
        <v>1324</v>
      </c>
      <c r="AP1118" s="370" t="s">
        <v>1818</v>
      </c>
      <c r="AQ1118" s="376" t="s">
        <v>679</v>
      </c>
      <c r="AR1118" s="369">
        <v>0</v>
      </c>
      <c r="AS1118" s="369">
        <v>0</v>
      </c>
      <c r="AT1118" s="369" t="s">
        <v>1421</v>
      </c>
      <c r="AW1118"/>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c r="BX1118"/>
      <c r="BZ1118"/>
    </row>
    <row r="1119" spans="2:78" ht="18.75">
      <c r="B1119" s="363" t="s">
        <v>579</v>
      </c>
      <c r="C1119" s="364">
        <v>37703644000156</v>
      </c>
      <c r="D1119" s="365" t="s">
        <v>14</v>
      </c>
      <c r="E1119" s="365" t="s">
        <v>607</v>
      </c>
      <c r="F1119" s="365" t="s">
        <v>1421</v>
      </c>
      <c r="G1119" s="366" t="s">
        <v>1421</v>
      </c>
      <c r="H1119" s="366" t="s">
        <v>34</v>
      </c>
      <c r="I1119" s="366" t="s">
        <v>34</v>
      </c>
      <c r="J1119" s="366" t="s">
        <v>611</v>
      </c>
      <c r="K1119" s="367" t="s">
        <v>49</v>
      </c>
      <c r="L1119" s="368" t="s">
        <v>1421</v>
      </c>
      <c r="M1119" s="368" t="s">
        <v>1418</v>
      </c>
      <c r="N1119" s="367">
        <v>557821</v>
      </c>
      <c r="O1119" s="367" t="s">
        <v>1321</v>
      </c>
      <c r="P1119" s="371">
        <v>44135</v>
      </c>
      <c r="Q1119" s="372">
        <v>25.48215051</v>
      </c>
      <c r="R1119" s="372">
        <v>95.212080773784876</v>
      </c>
      <c r="S1119" s="367">
        <v>4</v>
      </c>
      <c r="T1119" s="369">
        <v>-0.30715986912864701</v>
      </c>
      <c r="U1119" s="369">
        <v>-3.2333346356229558</v>
      </c>
      <c r="V1119" s="369">
        <v>-0.25663022472434893</v>
      </c>
      <c r="W1119" s="369">
        <v>-2.2859982316855216</v>
      </c>
      <c r="Y1119" s="369"/>
      <c r="AA1119" s="369"/>
      <c r="AB1119" s="369">
        <v>0.20267795576530268</v>
      </c>
      <c r="AC1119" s="373">
        <v>-1.8200894161186993</v>
      </c>
      <c r="AD1119" s="555">
        <v>0</v>
      </c>
      <c r="AE1119" s="370" t="s">
        <v>1805</v>
      </c>
      <c r="AF1119" s="370" t="s">
        <v>1806</v>
      </c>
      <c r="AG1119" s="374" t="s">
        <v>719</v>
      </c>
      <c r="AH1119" s="374" t="s">
        <v>1796</v>
      </c>
      <c r="AI1119" s="374">
        <v>1000</v>
      </c>
      <c r="AJ1119" s="374">
        <v>500</v>
      </c>
      <c r="AK1119" s="374">
        <v>500</v>
      </c>
      <c r="AL1119" s="691">
        <v>0.5</v>
      </c>
      <c r="AM1119" s="691">
        <v>0</v>
      </c>
      <c r="AN1119" s="369" t="s">
        <v>1807</v>
      </c>
      <c r="AO1119" s="367" t="s">
        <v>1324</v>
      </c>
      <c r="AP1119" s="370" t="s">
        <v>1799</v>
      </c>
      <c r="AQ1119" s="376" t="s">
        <v>687</v>
      </c>
      <c r="AR1119" s="369">
        <v>0</v>
      </c>
      <c r="AS1119" s="369">
        <v>0</v>
      </c>
      <c r="AT1119" s="369" t="s">
        <v>1421</v>
      </c>
      <c r="AW1119"/>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c r="BX1119"/>
      <c r="BZ1119"/>
    </row>
    <row r="1120" spans="2:78" ht="18.75">
      <c r="B1120" s="363" t="s">
        <v>1233</v>
      </c>
      <c r="C1120" s="364">
        <v>38971881000160</v>
      </c>
      <c r="D1120" s="365" t="s">
        <v>14</v>
      </c>
      <c r="E1120" s="365" t="s">
        <v>614</v>
      </c>
      <c r="F1120" s="365" t="s">
        <v>1421</v>
      </c>
      <c r="G1120" s="366" t="s">
        <v>1421</v>
      </c>
      <c r="H1120" s="366" t="s">
        <v>1338</v>
      </c>
      <c r="I1120" s="366" t="s">
        <v>34</v>
      </c>
      <c r="J1120" s="366" t="s">
        <v>608</v>
      </c>
      <c r="K1120" s="367" t="s">
        <v>48</v>
      </c>
      <c r="L1120" s="368" t="s">
        <v>1339</v>
      </c>
      <c r="M1120" s="368" t="s">
        <v>34</v>
      </c>
      <c r="N1120" s="367">
        <v>557927</v>
      </c>
      <c r="O1120" s="367" t="s">
        <v>1321</v>
      </c>
      <c r="P1120" s="371">
        <v>44129</v>
      </c>
      <c r="Q1120" s="372">
        <v>144.41944137999999</v>
      </c>
      <c r="R1120" s="372">
        <v>119.93446266043654</v>
      </c>
      <c r="S1120" s="367">
        <v>2</v>
      </c>
      <c r="T1120" s="369">
        <v>0.2073251349238574</v>
      </c>
      <c r="U1120" s="369">
        <v>2.1824190168011466</v>
      </c>
      <c r="V1120" s="369">
        <v>-4.1510223740107599E-2</v>
      </c>
      <c r="W1120" s="369">
        <v>-0.36976275171282663</v>
      </c>
      <c r="Y1120" s="369"/>
      <c r="AA1120" s="369"/>
      <c r="AB1120" s="369">
        <v>0.21460726235806843</v>
      </c>
      <c r="AC1120" s="373">
        <v>-0.71652748138687916</v>
      </c>
      <c r="AD1120" s="555">
        <v>38452194000139</v>
      </c>
      <c r="AE1120" s="370" t="s">
        <v>1872</v>
      </c>
      <c r="AF1120" s="370" t="s">
        <v>1816</v>
      </c>
      <c r="AG1120" s="374" t="s">
        <v>1444</v>
      </c>
      <c r="AH1120" s="374" t="s">
        <v>1796</v>
      </c>
      <c r="AI1120" s="374">
        <v>10000</v>
      </c>
      <c r="AJ1120" s="374">
        <v>10000</v>
      </c>
      <c r="AK1120" s="374">
        <v>10000</v>
      </c>
      <c r="AL1120" s="691">
        <v>0</v>
      </c>
      <c r="AM1120" s="691">
        <v>0</v>
      </c>
      <c r="AN1120" s="369" t="s">
        <v>1798</v>
      </c>
      <c r="AO1120" s="367" t="s">
        <v>1324</v>
      </c>
      <c r="AP1120" s="370" t="s">
        <v>1799</v>
      </c>
      <c r="AQ1120" s="376" t="s">
        <v>659</v>
      </c>
      <c r="AR1120" s="369">
        <v>3.8E-3</v>
      </c>
      <c r="AS1120" s="369">
        <v>3.8E-3</v>
      </c>
      <c r="AT1120" s="369" t="s">
        <v>1421</v>
      </c>
      <c r="AW1120"/>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c r="BX1120"/>
      <c r="BZ1120"/>
    </row>
    <row r="1121" spans="2:78" ht="18.75">
      <c r="B1121" s="363" t="s">
        <v>1311</v>
      </c>
      <c r="C1121" s="364">
        <v>38032741000127</v>
      </c>
      <c r="D1121" s="365" t="s">
        <v>13</v>
      </c>
      <c r="E1121" s="365" t="s">
        <v>616</v>
      </c>
      <c r="F1121" s="365" t="s">
        <v>619</v>
      </c>
      <c r="G1121" s="366" t="s">
        <v>34</v>
      </c>
      <c r="H1121" s="366" t="s">
        <v>1338</v>
      </c>
      <c r="I1121" s="366" t="s">
        <v>34</v>
      </c>
      <c r="J1121" s="366" t="s">
        <v>611</v>
      </c>
      <c r="K1121" s="367" t="s">
        <v>48</v>
      </c>
      <c r="L1121" s="368" t="s">
        <v>1421</v>
      </c>
      <c r="M1121" s="368" t="s">
        <v>34</v>
      </c>
      <c r="N1121" s="367">
        <v>558508</v>
      </c>
      <c r="O1121" s="367" t="s">
        <v>1321</v>
      </c>
      <c r="P1121" s="371">
        <v>44118</v>
      </c>
      <c r="Q1121" s="372">
        <v>16.844399939999999</v>
      </c>
      <c r="R1121" s="372">
        <v>18.719297776414354</v>
      </c>
      <c r="S1121" s="367">
        <v>3</v>
      </c>
      <c r="T1121" s="369">
        <v>-2.8486016068956066E-2</v>
      </c>
      <c r="U1121" s="369">
        <v>-0.29985955733068659</v>
      </c>
      <c r="V1121" s="369">
        <v>-7.5057966364343587E-3</v>
      </c>
      <c r="W1121" s="369">
        <v>-6.6859770148703451E-2</v>
      </c>
      <c r="X1121" s="369">
        <v>5.611899999999892E-3</v>
      </c>
      <c r="Y1121" s="369">
        <v>3.8050939625761331E-2</v>
      </c>
      <c r="AA1121" s="369"/>
      <c r="AB1121" s="369">
        <v>0.16449436538080434</v>
      </c>
      <c r="AC1121" s="373">
        <v>-0.72809529860688471</v>
      </c>
      <c r="AD1121" s="555">
        <v>0</v>
      </c>
      <c r="AE1121" s="370" t="s">
        <v>2056</v>
      </c>
      <c r="AF1121" s="370" t="s">
        <v>1795</v>
      </c>
      <c r="AG1121" s="374" t="s">
        <v>1445</v>
      </c>
      <c r="AH1121" s="374" t="s">
        <v>1796</v>
      </c>
      <c r="AI1121" s="374">
        <v>1000</v>
      </c>
      <c r="AJ1121" s="374">
        <v>500</v>
      </c>
      <c r="AK1121" s="374">
        <v>0</v>
      </c>
      <c r="AL1121" s="691">
        <v>0.75</v>
      </c>
      <c r="AM1121" s="691">
        <v>0</v>
      </c>
      <c r="AN1121" s="369" t="s">
        <v>1798</v>
      </c>
      <c r="AO1121" s="367" t="s">
        <v>1324</v>
      </c>
      <c r="AP1121" s="370" t="s">
        <v>1818</v>
      </c>
      <c r="AQ1121" s="376" t="s">
        <v>1933</v>
      </c>
      <c r="AR1121" s="369">
        <v>4.2500000000000003E-3</v>
      </c>
      <c r="AS1121" s="369">
        <v>4.2500000000000003E-3</v>
      </c>
      <c r="AT1121" s="369" t="s">
        <v>1421</v>
      </c>
      <c r="AW1121"/>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c r="BX1121"/>
      <c r="BZ1121"/>
    </row>
    <row r="1122" spans="2:78" ht="18.75">
      <c r="B1122" s="363" t="s">
        <v>1163</v>
      </c>
      <c r="C1122" s="364">
        <v>38971869000156</v>
      </c>
      <c r="D1122" s="365" t="s">
        <v>13</v>
      </c>
      <c r="E1122" s="365" t="s">
        <v>615</v>
      </c>
      <c r="F1122" s="365" t="s">
        <v>619</v>
      </c>
      <c r="G1122" s="366" t="s">
        <v>34</v>
      </c>
      <c r="H1122" s="366" t="s">
        <v>1338</v>
      </c>
      <c r="I1122" s="366" t="s">
        <v>34</v>
      </c>
      <c r="J1122" s="366" t="s">
        <v>611</v>
      </c>
      <c r="K1122" s="367" t="s">
        <v>48</v>
      </c>
      <c r="L1122" s="368" t="s">
        <v>1421</v>
      </c>
      <c r="M1122" s="368" t="s">
        <v>1418</v>
      </c>
      <c r="N1122" s="367">
        <v>558524</v>
      </c>
      <c r="O1122" s="367" t="s">
        <v>1321</v>
      </c>
      <c r="P1122" s="371">
        <v>44115</v>
      </c>
      <c r="Q1122" s="372">
        <v>12.06189307</v>
      </c>
      <c r="R1122" s="372">
        <v>24.828019450515882</v>
      </c>
      <c r="S1122" s="367">
        <v>3</v>
      </c>
      <c r="T1122" s="369">
        <v>9.2328660767062365E-2</v>
      </c>
      <c r="U1122" s="369">
        <v>0.97190253910999269</v>
      </c>
      <c r="V1122" s="369">
        <v>0.14467579182591539</v>
      </c>
      <c r="W1122" s="369">
        <v>1.2887359804831513</v>
      </c>
      <c r="X1122" s="369">
        <v>0.24680720000000056</v>
      </c>
      <c r="Y1122" s="369">
        <v>1.6734521047066775</v>
      </c>
      <c r="AA1122" s="369"/>
      <c r="AB1122" s="369">
        <v>7.4483696268381167E-2</v>
      </c>
      <c r="AC1122" s="373">
        <v>0.4351826776220688</v>
      </c>
      <c r="AD1122" s="555">
        <v>38537672000103</v>
      </c>
      <c r="AE1122" s="370" t="s">
        <v>1969</v>
      </c>
      <c r="AF1122" s="370" t="s">
        <v>1816</v>
      </c>
      <c r="AG1122" s="374" t="s">
        <v>1444</v>
      </c>
      <c r="AH1122" s="374" t="s">
        <v>1796</v>
      </c>
      <c r="AI1122" s="374">
        <v>500</v>
      </c>
      <c r="AJ1122" s="374">
        <v>100</v>
      </c>
      <c r="AK1122" s="374">
        <v>100</v>
      </c>
      <c r="AL1122" s="691">
        <v>1.7</v>
      </c>
      <c r="AM1122" s="691">
        <v>20</v>
      </c>
      <c r="AN1122" s="369" t="s">
        <v>1798</v>
      </c>
      <c r="AO1122" s="367" t="s">
        <v>1324</v>
      </c>
      <c r="AP1122" s="370" t="s">
        <v>1818</v>
      </c>
      <c r="AQ1122" s="376" t="s">
        <v>668</v>
      </c>
      <c r="AR1122" s="369">
        <v>0</v>
      </c>
      <c r="AS1122" s="369">
        <v>0</v>
      </c>
      <c r="AT1122" s="369" t="s">
        <v>1421</v>
      </c>
      <c r="AW112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c r="BX1122"/>
      <c r="BZ1122"/>
    </row>
    <row r="1123" spans="2:78" ht="18.75">
      <c r="B1123" s="363" t="s">
        <v>265</v>
      </c>
      <c r="C1123" s="364">
        <v>38221267000181</v>
      </c>
      <c r="D1123" s="365" t="s">
        <v>11</v>
      </c>
      <c r="E1123" s="365" t="s">
        <v>620</v>
      </c>
      <c r="F1123" s="365" t="s">
        <v>685</v>
      </c>
      <c r="G1123" s="366" t="s">
        <v>738</v>
      </c>
      <c r="H1123" s="366" t="s">
        <v>34</v>
      </c>
      <c r="I1123" s="366" t="s">
        <v>1319</v>
      </c>
      <c r="J1123" s="366" t="s">
        <v>608</v>
      </c>
      <c r="K1123" s="367" t="s">
        <v>48</v>
      </c>
      <c r="L1123" s="368" t="s">
        <v>1421</v>
      </c>
      <c r="M1123" s="368" t="s">
        <v>34</v>
      </c>
      <c r="N1123" s="367">
        <v>558842</v>
      </c>
      <c r="O1123" s="367" t="s">
        <v>1321</v>
      </c>
      <c r="P1123" s="371">
        <v>44136</v>
      </c>
      <c r="Q1123" s="372">
        <v>474.20087498999999</v>
      </c>
      <c r="R1123" s="372">
        <v>270.99046591460308</v>
      </c>
      <c r="S1123" s="367">
        <v>2</v>
      </c>
      <c r="T1123" s="369">
        <v>0.12007510150369338</v>
      </c>
      <c r="U1123" s="369">
        <v>1.2639769175224744</v>
      </c>
      <c r="V1123" s="369">
        <v>0.14640405114719091</v>
      </c>
      <c r="W1123" s="369">
        <v>1.3041308847917668</v>
      </c>
      <c r="Y1123" s="369"/>
      <c r="AA1123" s="369"/>
      <c r="AB1123" s="369">
        <v>1.2200763091573137E-3</v>
      </c>
      <c r="AC1123" s="373">
        <v>27.983719908568691</v>
      </c>
      <c r="AD1123" s="555">
        <v>0</v>
      </c>
      <c r="AE1123" s="370" t="s">
        <v>2037</v>
      </c>
      <c r="AF1123" s="370" t="s">
        <v>1939</v>
      </c>
      <c r="AG1123" s="374" t="s">
        <v>719</v>
      </c>
      <c r="AH1123" s="374" t="s">
        <v>1796</v>
      </c>
      <c r="AI1123" s="374">
        <v>0</v>
      </c>
      <c r="AJ1123" s="374">
        <v>0</v>
      </c>
      <c r="AK1123" s="374">
        <v>0</v>
      </c>
      <c r="AL1123" s="691">
        <v>0</v>
      </c>
      <c r="AM1123" s="691">
        <v>0</v>
      </c>
      <c r="AN1123" s="369" t="s">
        <v>1803</v>
      </c>
      <c r="AO1123" s="367" t="s">
        <v>1324</v>
      </c>
      <c r="AP1123" s="370" t="s">
        <v>1818</v>
      </c>
      <c r="AQ1123" s="376" t="s">
        <v>668</v>
      </c>
      <c r="AR1123" s="369">
        <v>6.6666666666666697E-3</v>
      </c>
      <c r="AS1123" s="369">
        <v>6.6666666666666697E-3</v>
      </c>
      <c r="AT1123" s="369" t="s">
        <v>1421</v>
      </c>
      <c r="AW1123"/>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c r="BX1123"/>
      <c r="BZ1123"/>
    </row>
    <row r="1124" spans="2:78" ht="18.75">
      <c r="B1124" s="363" t="s">
        <v>1563</v>
      </c>
      <c r="C1124" s="364">
        <v>39363097000132</v>
      </c>
      <c r="D1124" s="365" t="s">
        <v>13</v>
      </c>
      <c r="E1124" s="365" t="s">
        <v>615</v>
      </c>
      <c r="F1124" s="365" t="s">
        <v>619</v>
      </c>
      <c r="G1124" s="366" t="s">
        <v>34</v>
      </c>
      <c r="H1124" s="366" t="s">
        <v>1337</v>
      </c>
      <c r="I1124" s="366" t="s">
        <v>34</v>
      </c>
      <c r="J1124" s="366" t="s">
        <v>611</v>
      </c>
      <c r="K1124" s="367" t="s">
        <v>48</v>
      </c>
      <c r="L1124" s="368" t="s">
        <v>1421</v>
      </c>
      <c r="M1124" s="368" t="s">
        <v>1421</v>
      </c>
      <c r="N1124" s="367">
        <v>558877</v>
      </c>
      <c r="O1124" s="367" t="s">
        <v>1321</v>
      </c>
      <c r="P1124" s="371">
        <v>44136</v>
      </c>
      <c r="Q1124" s="372">
        <v>221.96695260000001</v>
      </c>
      <c r="R1124" s="372">
        <v>221.96002994186506</v>
      </c>
      <c r="S1124" s="367">
        <v>1</v>
      </c>
      <c r="T1124" s="369">
        <v>3.8982256656885594E-2</v>
      </c>
      <c r="U1124" s="369">
        <v>0.41034878996729091</v>
      </c>
      <c r="V1124" s="369">
        <v>5.3258484250659599E-2</v>
      </c>
      <c r="W1124" s="369">
        <v>0.47441333517917306</v>
      </c>
      <c r="Y1124" s="369"/>
      <c r="AA1124" s="369"/>
      <c r="AB1124" s="369">
        <v>2.8507189270239576E-2</v>
      </c>
      <c r="AC1124" s="373">
        <v>-2.0697688795152449</v>
      </c>
      <c r="AD1124" s="555">
        <v>0</v>
      </c>
      <c r="AE1124" s="370" t="s">
        <v>1872</v>
      </c>
      <c r="AF1124" s="370" t="s">
        <v>1816</v>
      </c>
      <c r="AG1124" s="374" t="s">
        <v>1444</v>
      </c>
      <c r="AH1124" s="374" t="s">
        <v>1877</v>
      </c>
      <c r="AI1124" s="374">
        <v>100000</v>
      </c>
      <c r="AJ1124" s="374">
        <v>100000</v>
      </c>
      <c r="AK1124" s="374">
        <v>100000</v>
      </c>
      <c r="AL1124" s="691">
        <v>0.5</v>
      </c>
      <c r="AM1124" s="691">
        <v>10</v>
      </c>
      <c r="AN1124" s="369" t="s">
        <v>1798</v>
      </c>
      <c r="AO1124" s="367" t="s">
        <v>1324</v>
      </c>
      <c r="AP1124" s="370" t="s">
        <v>1818</v>
      </c>
      <c r="AQ1124" s="376" t="s">
        <v>1798</v>
      </c>
      <c r="AR1124" s="369">
        <v>0</v>
      </c>
      <c r="AS1124" s="369">
        <v>0</v>
      </c>
      <c r="AT1124" s="369" t="s">
        <v>1421</v>
      </c>
      <c r="AW1124"/>
      <c r="AX1124" s="198"/>
      <c r="AY1124" s="184"/>
      <c r="AZ1124" s="184"/>
      <c r="BA1124" s="184"/>
      <c r="BB1124" s="186"/>
      <c r="BC1124" s="184"/>
      <c r="BD1124" s="184"/>
      <c r="BE1124" s="184"/>
      <c r="BF1124" s="184"/>
      <c r="BG1124" s="186"/>
      <c r="BH1124" s="186"/>
      <c r="BI1124" s="199"/>
      <c r="BJ1124" s="199"/>
      <c r="BK1124" s="199"/>
      <c r="BL1124" s="186"/>
      <c r="BM1124" s="186"/>
      <c r="BN1124" s="186"/>
      <c r="BO1124" s="186"/>
      <c r="BP1124" s="186"/>
      <c r="BQ1124" s="186"/>
      <c r="BR1124" s="186"/>
      <c r="BS1124" s="186"/>
      <c r="BT1124" s="187"/>
      <c r="BU1124" s="188"/>
      <c r="BV1124" s="189"/>
      <c r="BW1124" s="185"/>
      <c r="BX1124"/>
      <c r="BZ1124"/>
    </row>
    <row r="1125" spans="2:78" ht="18.75">
      <c r="B1125" s="363" t="s">
        <v>875</v>
      </c>
      <c r="C1125" s="364">
        <v>39281097000193</v>
      </c>
      <c r="D1125" s="365" t="s">
        <v>13</v>
      </c>
      <c r="E1125" s="365" t="s">
        <v>615</v>
      </c>
      <c r="F1125" s="365" t="s">
        <v>619</v>
      </c>
      <c r="G1125" s="366" t="s">
        <v>34</v>
      </c>
      <c r="H1125" s="366" t="s">
        <v>1337</v>
      </c>
      <c r="I1125" s="366" t="s">
        <v>34</v>
      </c>
      <c r="J1125" s="366" t="s">
        <v>611</v>
      </c>
      <c r="K1125" s="367" t="s">
        <v>48</v>
      </c>
      <c r="L1125" s="368" t="s">
        <v>1421</v>
      </c>
      <c r="M1125" s="368" t="s">
        <v>1418</v>
      </c>
      <c r="N1125" s="367">
        <v>558885</v>
      </c>
      <c r="O1125" s="367" t="s">
        <v>1321</v>
      </c>
      <c r="P1125" s="371">
        <v>44136</v>
      </c>
      <c r="Q1125" s="372">
        <v>8.4110633400000001</v>
      </c>
      <c r="R1125" s="372">
        <v>9.1466650365079314</v>
      </c>
      <c r="S1125" s="367">
        <v>1</v>
      </c>
      <c r="T1125" s="369">
        <v>3.4609591009771901E-2</v>
      </c>
      <c r="U1125" s="369">
        <v>0.36431969337039832</v>
      </c>
      <c r="V1125" s="369">
        <v>4.7596935829125497E-2</v>
      </c>
      <c r="W1125" s="369">
        <v>0.4239816695632837</v>
      </c>
      <c r="Y1125" s="369"/>
      <c r="AA1125" s="369"/>
      <c r="AB1125" s="369">
        <v>2.8273316433097304E-2</v>
      </c>
      <c r="AC1125" s="373">
        <v>-2.2871332327971592</v>
      </c>
      <c r="AD1125" s="555">
        <v>39363097000132</v>
      </c>
      <c r="AE1125" s="370" t="s">
        <v>1872</v>
      </c>
      <c r="AF1125" s="370" t="s">
        <v>1816</v>
      </c>
      <c r="AG1125" s="374" t="s">
        <v>1444</v>
      </c>
      <c r="AH1125" s="374" t="s">
        <v>1877</v>
      </c>
      <c r="AI1125" s="374">
        <v>50000</v>
      </c>
      <c r="AJ1125" s="374">
        <v>50000</v>
      </c>
      <c r="AK1125" s="374">
        <v>50000</v>
      </c>
      <c r="AL1125" s="691">
        <v>0.5</v>
      </c>
      <c r="AM1125" s="691">
        <v>0</v>
      </c>
      <c r="AN1125" s="369" t="s">
        <v>1798</v>
      </c>
      <c r="AO1125" s="367" t="s">
        <v>1324</v>
      </c>
      <c r="AP1125" s="370" t="s">
        <v>1818</v>
      </c>
      <c r="AQ1125" s="376" t="s">
        <v>679</v>
      </c>
      <c r="AR1125" s="369">
        <v>3.3333333333333301E-3</v>
      </c>
      <c r="AS1125" s="369">
        <v>3.3333333333333301E-3</v>
      </c>
      <c r="AT1125" s="369" t="s">
        <v>1421</v>
      </c>
      <c r="AW1125" s="198"/>
      <c r="AX1125" s="198"/>
      <c r="AY1125" s="184"/>
      <c r="AZ1125" s="184"/>
      <c r="BA1125" s="184"/>
      <c r="BB1125" s="186"/>
      <c r="BC1125" s="184"/>
      <c r="BD1125" s="184"/>
      <c r="BE1125" s="184"/>
      <c r="BF1125" s="184"/>
      <c r="BG1125" s="186"/>
      <c r="BH1125" s="186"/>
      <c r="BI1125" s="199"/>
      <c r="BJ1125" s="199"/>
      <c r="BK1125" s="199"/>
      <c r="BL1125" s="218"/>
      <c r="BM1125" s="186"/>
      <c r="BN1125" s="186"/>
      <c r="BO1125" s="186"/>
      <c r="BP1125" s="186"/>
      <c r="BQ1125" s="186"/>
      <c r="BR1125" s="186"/>
      <c r="BS1125" s="186"/>
      <c r="BT1125" s="187"/>
      <c r="BU1125" s="188"/>
      <c r="BV1125" s="189"/>
      <c r="BW1125" s="185"/>
      <c r="BX1125"/>
      <c r="BZ1125"/>
    </row>
    <row r="1126" spans="2:78" ht="18.75">
      <c r="B1126" s="363" t="s">
        <v>912</v>
      </c>
      <c r="C1126" s="364">
        <v>38948507000144</v>
      </c>
      <c r="D1126" s="365" t="s">
        <v>14</v>
      </c>
      <c r="E1126" s="365" t="s">
        <v>607</v>
      </c>
      <c r="F1126" s="365" t="s">
        <v>1317</v>
      </c>
      <c r="G1126" s="366" t="s">
        <v>1421</v>
      </c>
      <c r="H1126" s="366" t="s">
        <v>34</v>
      </c>
      <c r="I1126" s="366" t="s">
        <v>34</v>
      </c>
      <c r="J1126" s="366" t="s">
        <v>608</v>
      </c>
      <c r="K1126" s="367" t="s">
        <v>48</v>
      </c>
      <c r="L1126" s="368" t="s">
        <v>1421</v>
      </c>
      <c r="M1126" s="368" t="s">
        <v>1418</v>
      </c>
      <c r="N1126" s="367">
        <v>558907</v>
      </c>
      <c r="O1126" s="367" t="s">
        <v>1321</v>
      </c>
      <c r="P1126" s="371">
        <v>44106</v>
      </c>
      <c r="Q1126" s="372">
        <v>8.8166562000000006</v>
      </c>
      <c r="R1126" s="372">
        <v>11.113241956230159</v>
      </c>
      <c r="S1126" s="367">
        <v>2</v>
      </c>
      <c r="T1126" s="369">
        <v>-7.234762044810561E-2</v>
      </c>
      <c r="U1126" s="369">
        <v>-0.76157105960280769</v>
      </c>
      <c r="V1126" s="369">
        <v>-0.24139229637514847</v>
      </c>
      <c r="W1126" s="369">
        <v>-2.1502625548055336</v>
      </c>
      <c r="X1126" s="369">
        <v>-0.25971289999999969</v>
      </c>
      <c r="Y1126" s="369">
        <v>-1.7609579425740958</v>
      </c>
      <c r="AA1126" s="369"/>
      <c r="AB1126" s="369">
        <v>0.2733068716700825</v>
      </c>
      <c r="AC1126" s="373">
        <v>-1.293981639242163</v>
      </c>
      <c r="AD1126" s="555">
        <v>18872811000148</v>
      </c>
      <c r="AE1126" s="370" t="s">
        <v>1872</v>
      </c>
      <c r="AF1126" s="370" t="s">
        <v>1816</v>
      </c>
      <c r="AG1126" s="374" t="s">
        <v>1444</v>
      </c>
      <c r="AH1126" s="374" t="s">
        <v>1796</v>
      </c>
      <c r="AI1126" s="374">
        <v>0</v>
      </c>
      <c r="AJ1126" s="374">
        <v>0</v>
      </c>
      <c r="AK1126" s="374">
        <v>0</v>
      </c>
      <c r="AL1126" s="691">
        <v>0.5</v>
      </c>
      <c r="AM1126" s="691">
        <v>5</v>
      </c>
      <c r="AN1126" s="369" t="s">
        <v>1798</v>
      </c>
      <c r="AO1126" s="367" t="s">
        <v>1324</v>
      </c>
      <c r="AP1126" s="370" t="s">
        <v>1799</v>
      </c>
      <c r="AQ1126" s="376" t="s">
        <v>659</v>
      </c>
      <c r="AR1126" s="369">
        <v>3.3333333333333301E-3</v>
      </c>
      <c r="AS1126" s="369">
        <v>3.3333333333333301E-3</v>
      </c>
      <c r="AT1126" s="369" t="s">
        <v>1421</v>
      </c>
      <c r="AW1126" s="198"/>
      <c r="AX1126" s="198"/>
      <c r="AY1126" s="184"/>
      <c r="AZ1126" s="184"/>
      <c r="BA1126" s="184"/>
      <c r="BB1126" s="186"/>
      <c r="BC1126" s="184"/>
      <c r="BD1126" s="184"/>
      <c r="BE1126" s="184"/>
      <c r="BF1126" s="184"/>
      <c r="BG1126" s="186"/>
      <c r="BH1126" s="186"/>
      <c r="BI1126" s="199"/>
      <c r="BJ1126" s="199"/>
      <c r="BK1126" s="199"/>
      <c r="BL1126" s="218"/>
      <c r="BM1126" s="186"/>
      <c r="BN1126" s="186"/>
      <c r="BO1126" s="186"/>
      <c r="BP1126" s="186"/>
      <c r="BQ1126" s="186"/>
      <c r="BR1126" s="186"/>
      <c r="BS1126" s="186"/>
      <c r="BT1126" s="187"/>
      <c r="BU1126" s="188"/>
      <c r="BV1126" s="189"/>
      <c r="BW1126" s="185"/>
      <c r="BX1126"/>
      <c r="BZ1126"/>
    </row>
    <row r="1127" spans="2:78" ht="18.75">
      <c r="B1127" s="363" t="s">
        <v>25</v>
      </c>
      <c r="C1127" s="364">
        <v>38954217000103</v>
      </c>
      <c r="D1127" s="365" t="s">
        <v>14</v>
      </c>
      <c r="E1127" s="365" t="s">
        <v>614</v>
      </c>
      <c r="F1127" s="365" t="s">
        <v>1421</v>
      </c>
      <c r="G1127" s="366" t="s">
        <v>1421</v>
      </c>
      <c r="H1127" s="366" t="s">
        <v>1338</v>
      </c>
      <c r="I1127" s="366" t="s">
        <v>34</v>
      </c>
      <c r="J1127" s="366" t="s">
        <v>608</v>
      </c>
      <c r="K1127" s="367" t="s">
        <v>48</v>
      </c>
      <c r="L1127" s="368" t="s">
        <v>1339</v>
      </c>
      <c r="M1127" s="368" t="s">
        <v>34</v>
      </c>
      <c r="N1127" s="367">
        <v>558958</v>
      </c>
      <c r="O1127" s="367" t="s">
        <v>1321</v>
      </c>
      <c r="P1127" s="371">
        <v>44128</v>
      </c>
      <c r="Q1127" s="372">
        <v>118.29731751999999</v>
      </c>
      <c r="R1127" s="372">
        <v>126.59776373460311</v>
      </c>
      <c r="S1127" s="367">
        <v>2</v>
      </c>
      <c r="T1127" s="369">
        <v>0.11903058928905952</v>
      </c>
      <c r="U1127" s="369">
        <v>1.2529818043571785</v>
      </c>
      <c r="V1127" s="369">
        <v>-1.699719603812011E-2</v>
      </c>
      <c r="W1127" s="369">
        <v>-0.15140679601746121</v>
      </c>
      <c r="Y1127" s="369"/>
      <c r="AA1127" s="369"/>
      <c r="AB1127" s="369">
        <v>0.21383111088877513</v>
      </c>
      <c r="AC1127" s="373">
        <v>-0.60449095992400714</v>
      </c>
      <c r="AD1127" s="555">
        <v>38948845000186</v>
      </c>
      <c r="AE1127" s="370" t="s">
        <v>2110</v>
      </c>
      <c r="AF1127" s="370" t="s">
        <v>1816</v>
      </c>
      <c r="AG1127" s="374" t="s">
        <v>1444</v>
      </c>
      <c r="AH1127" s="374" t="s">
        <v>1802</v>
      </c>
      <c r="AI1127" s="374">
        <v>1000</v>
      </c>
      <c r="AJ1127" s="374">
        <v>0</v>
      </c>
      <c r="AK1127" s="374">
        <v>1000</v>
      </c>
      <c r="AL1127" s="691">
        <v>1.85</v>
      </c>
      <c r="AM1127" s="691">
        <v>20</v>
      </c>
      <c r="AN1127" s="369" t="s">
        <v>1817</v>
      </c>
      <c r="AO1127" s="367" t="s">
        <v>1324</v>
      </c>
      <c r="AP1127" s="370" t="s">
        <v>1818</v>
      </c>
      <c r="AQ1127" s="376" t="s">
        <v>668</v>
      </c>
      <c r="AR1127" s="369">
        <v>4.9333333333333304E-3</v>
      </c>
      <c r="AS1127" s="369">
        <v>4.9333333333333304E-3</v>
      </c>
      <c r="AT1127" s="369" t="s">
        <v>1421</v>
      </c>
      <c r="AW1127"/>
      <c r="AX1127" s="198"/>
      <c r="AY1127" s="184"/>
      <c r="AZ1127" s="184"/>
      <c r="BA1127" s="184"/>
      <c r="BB1127" s="186"/>
      <c r="BC1127" s="184"/>
      <c r="BD1127" s="184"/>
      <c r="BE1127" s="184"/>
      <c r="BF1127" s="184"/>
      <c r="BG1127" s="186"/>
      <c r="BH1127" s="186"/>
      <c r="BI1127" s="199"/>
      <c r="BJ1127" s="199"/>
      <c r="BK1127" s="199"/>
      <c r="BL1127" s="186"/>
      <c r="BM1127" s="186"/>
      <c r="BN1127" s="186"/>
      <c r="BO1127" s="186"/>
      <c r="BP1127" s="186"/>
      <c r="BQ1127" s="186"/>
      <c r="BR1127" s="186"/>
      <c r="BS1127" s="186"/>
      <c r="BT1127" s="187"/>
      <c r="BU1127" s="188"/>
      <c r="BV1127" s="189"/>
      <c r="BW1127" s="185"/>
      <c r="BX1127"/>
      <c r="BZ1127"/>
    </row>
    <row r="1128" spans="2:78" ht="18.75">
      <c r="B1128" s="363" t="s">
        <v>526</v>
      </c>
      <c r="C1128" s="364">
        <v>37093442000130</v>
      </c>
      <c r="D1128" s="365" t="s">
        <v>13</v>
      </c>
      <c r="E1128" s="365" t="s">
        <v>615</v>
      </c>
      <c r="F1128" s="365" t="s">
        <v>619</v>
      </c>
      <c r="G1128" s="366" t="s">
        <v>34</v>
      </c>
      <c r="H1128" s="366" t="s">
        <v>1337</v>
      </c>
      <c r="I1128" s="366" t="s">
        <v>34</v>
      </c>
      <c r="J1128" s="366" t="s">
        <v>1421</v>
      </c>
      <c r="K1128" s="367" t="s">
        <v>48</v>
      </c>
      <c r="L1128" s="368" t="s">
        <v>1421</v>
      </c>
      <c r="M1128" s="368" t="s">
        <v>34</v>
      </c>
      <c r="N1128" s="367">
        <v>559172</v>
      </c>
      <c r="O1128" s="367" t="s">
        <v>1321</v>
      </c>
      <c r="P1128" s="371">
        <v>44140</v>
      </c>
      <c r="Q1128" s="372">
        <v>215.30121700000001</v>
      </c>
      <c r="R1128" s="372">
        <v>359.07433658801568</v>
      </c>
      <c r="S1128" s="367">
        <v>1</v>
      </c>
      <c r="T1128" s="369">
        <v>0.11898469483176344</v>
      </c>
      <c r="U1128" s="369">
        <v>1.2524986939209763</v>
      </c>
      <c r="V1128" s="369">
        <v>9.3051820805398089E-2</v>
      </c>
      <c r="W1128" s="369">
        <v>0.82888248274239884</v>
      </c>
      <c r="Y1128" s="369"/>
      <c r="AA1128" s="369"/>
      <c r="AB1128" s="369">
        <v>2.4341711257075162E-2</v>
      </c>
      <c r="AC1128" s="373">
        <v>-0.78917856005997622</v>
      </c>
      <c r="AD1128" s="555">
        <v>37092411000164</v>
      </c>
      <c r="AE1128" s="370" t="s">
        <v>1889</v>
      </c>
      <c r="AF1128" s="370" t="s">
        <v>1890</v>
      </c>
      <c r="AG1128" s="374" t="s">
        <v>1448</v>
      </c>
      <c r="AH1128" s="374" t="s">
        <v>1802</v>
      </c>
      <c r="AI1128" s="374">
        <v>5000</v>
      </c>
      <c r="AJ1128" s="374">
        <v>0</v>
      </c>
      <c r="AK1128" s="374">
        <v>0</v>
      </c>
      <c r="AL1128" s="691">
        <v>2</v>
      </c>
      <c r="AM1128" s="691">
        <v>20</v>
      </c>
      <c r="AN1128" s="369" t="s">
        <v>1803</v>
      </c>
      <c r="AO1128" s="367" t="s">
        <v>1324</v>
      </c>
      <c r="AP1128" s="370" t="s">
        <v>1818</v>
      </c>
      <c r="AQ1128" s="376" t="s">
        <v>668</v>
      </c>
      <c r="AR1128" s="369">
        <v>4.0000000000000001E-3</v>
      </c>
      <c r="AS1128" s="369">
        <v>4.0000000000000001E-3</v>
      </c>
      <c r="AT1128" s="369" t="s">
        <v>1421</v>
      </c>
      <c r="AW1128" s="198"/>
      <c r="AX1128" s="198"/>
      <c r="AY1128" s="184"/>
      <c r="AZ1128" s="184"/>
      <c r="BA1128" s="184"/>
      <c r="BB1128" s="186"/>
      <c r="BC1128" s="184"/>
      <c r="BD1128" s="184"/>
      <c r="BE1128" s="184"/>
      <c r="BF1128" s="184"/>
      <c r="BG1128" s="186"/>
      <c r="BH1128" s="186"/>
      <c r="BI1128" s="199"/>
      <c r="BJ1128" s="199"/>
      <c r="BK1128" s="199"/>
      <c r="BL1128" s="218"/>
      <c r="BM1128" s="186"/>
      <c r="BN1128" s="186"/>
      <c r="BO1128" s="186"/>
      <c r="BP1128" s="186"/>
      <c r="BQ1128" s="186"/>
      <c r="BR1128" s="186"/>
      <c r="BS1128" s="186"/>
      <c r="BT1128" s="187"/>
      <c r="BU1128" s="188"/>
      <c r="BV1128" s="189"/>
      <c r="BW1128" s="185"/>
      <c r="BX1128"/>
      <c r="BZ1128"/>
    </row>
    <row r="1129" spans="2:78" ht="18.75">
      <c r="B1129" s="363" t="s">
        <v>494</v>
      </c>
      <c r="C1129" s="364"/>
      <c r="D1129" s="365" t="s">
        <v>11</v>
      </c>
      <c r="E1129" s="365" t="s">
        <v>661</v>
      </c>
      <c r="F1129" s="365" t="s">
        <v>1421</v>
      </c>
      <c r="G1129" s="366" t="s">
        <v>1421</v>
      </c>
      <c r="H1129" s="366" t="s">
        <v>34</v>
      </c>
      <c r="I1129" s="366" t="s">
        <v>34</v>
      </c>
      <c r="J1129" s="366" t="s">
        <v>611</v>
      </c>
      <c r="L1129" s="368" t="s">
        <v>1421</v>
      </c>
      <c r="M1129" s="368" t="s">
        <v>34</v>
      </c>
      <c r="N1129" s="367">
        <v>559199</v>
      </c>
      <c r="O1129" s="367" t="s">
        <v>1321</v>
      </c>
      <c r="P1129" s="371"/>
      <c r="S1129" s="367"/>
      <c r="U1129" s="369"/>
      <c r="W1129" s="369"/>
      <c r="Y1129" s="369"/>
      <c r="AA1129" s="369"/>
      <c r="AD1129" s="555">
        <v>0</v>
      </c>
      <c r="AE1129" s="370"/>
      <c r="AF1129" s="370"/>
      <c r="AG1129" s="374" t="s">
        <v>976</v>
      </c>
      <c r="AH1129" s="374"/>
      <c r="AI1129" s="374">
        <v>1000</v>
      </c>
      <c r="AJ1129" s="374">
        <v>100</v>
      </c>
      <c r="AK1129" s="374">
        <v>1000</v>
      </c>
      <c r="AN1129" s="369"/>
      <c r="AO1129" s="367" t="s">
        <v>1324</v>
      </c>
      <c r="AP1129" s="370"/>
      <c r="AR1129" s="369">
        <v>2.3E-3</v>
      </c>
      <c r="AS1129" s="369">
        <v>2.3E-3</v>
      </c>
      <c r="AT1129" s="369" t="s">
        <v>1421</v>
      </c>
      <c r="AW1129" s="198"/>
      <c r="AX1129" s="198"/>
      <c r="AY1129" s="184"/>
      <c r="AZ1129" s="184"/>
      <c r="BA1129" s="184"/>
      <c r="BB1129" s="186"/>
      <c r="BC1129" s="184"/>
      <c r="BD1129" s="184"/>
      <c r="BE1129" s="184"/>
      <c r="BF1129" s="184"/>
      <c r="BG1129" s="186"/>
      <c r="BH1129" s="186"/>
      <c r="BI1129" s="199"/>
      <c r="BJ1129" s="199"/>
      <c r="BK1129" s="199"/>
      <c r="BL1129" s="218"/>
      <c r="BM1129" s="186"/>
      <c r="BN1129" s="186"/>
      <c r="BO1129" s="186"/>
      <c r="BP1129" s="186"/>
      <c r="BQ1129" s="186"/>
      <c r="BR1129" s="186"/>
      <c r="BS1129" s="186"/>
      <c r="BT1129" s="187"/>
      <c r="BU1129" s="188"/>
      <c r="BV1129" s="189"/>
      <c r="BW1129" s="185"/>
      <c r="BX1129"/>
      <c r="BZ1129"/>
    </row>
    <row r="1130" spans="2:78" ht="18.75">
      <c r="B1130" s="363" t="s">
        <v>805</v>
      </c>
      <c r="C1130" s="364">
        <v>38068882000108</v>
      </c>
      <c r="D1130" s="365" t="s">
        <v>14</v>
      </c>
      <c r="E1130" s="365" t="s">
        <v>607</v>
      </c>
      <c r="F1130" s="365" t="s">
        <v>1421</v>
      </c>
      <c r="G1130" s="366" t="s">
        <v>1421</v>
      </c>
      <c r="H1130" s="366" t="s">
        <v>34</v>
      </c>
      <c r="I1130" s="366" t="s">
        <v>34</v>
      </c>
      <c r="J1130" s="366" t="s">
        <v>611</v>
      </c>
      <c r="K1130" s="367" t="s">
        <v>1798</v>
      </c>
      <c r="L1130" s="368" t="s">
        <v>1421</v>
      </c>
      <c r="M1130" s="368" t="s">
        <v>34</v>
      </c>
      <c r="N1130" s="367">
        <v>559741</v>
      </c>
      <c r="O1130" s="367" t="s">
        <v>1321</v>
      </c>
      <c r="P1130" s="371">
        <v>44104</v>
      </c>
      <c r="Q1130" s="372">
        <v>9.4752532800000004</v>
      </c>
      <c r="R1130" s="372">
        <v>11.82014527219124</v>
      </c>
      <c r="S1130" s="367">
        <v>4</v>
      </c>
      <c r="T1130" s="369">
        <v>-0.27632377201480496</v>
      </c>
      <c r="U1130" s="369">
        <v>-2.9087368256666686</v>
      </c>
      <c r="V1130" s="369">
        <v>-0.2547368351059407</v>
      </c>
      <c r="W1130" s="369">
        <v>-2.2691323877490874</v>
      </c>
      <c r="X1130" s="369">
        <v>-0.17060429999999926</v>
      </c>
      <c r="Y1130" s="369">
        <v>-1.1567657868449848</v>
      </c>
      <c r="AA1130" s="369"/>
      <c r="AB1130" s="369">
        <v>0.21742844124058808</v>
      </c>
      <c r="AC1130" s="373">
        <v>-1.6879052733699322</v>
      </c>
      <c r="AD1130" s="555">
        <v>38090006000170</v>
      </c>
      <c r="AE1130" s="370" t="s">
        <v>2111</v>
      </c>
      <c r="AF1130" s="370" t="s">
        <v>1839</v>
      </c>
      <c r="AG1130" s="374" t="s">
        <v>59</v>
      </c>
      <c r="AH1130" s="374" t="s">
        <v>1796</v>
      </c>
      <c r="AI1130" s="374">
        <v>5000</v>
      </c>
      <c r="AJ1130" s="374">
        <v>1000</v>
      </c>
      <c r="AK1130" s="374">
        <v>5000</v>
      </c>
      <c r="AL1130" s="691">
        <v>0</v>
      </c>
      <c r="AM1130" s="691">
        <v>0</v>
      </c>
      <c r="AN1130" s="369" t="s">
        <v>666</v>
      </c>
      <c r="AO1130" s="367" t="s">
        <v>1324</v>
      </c>
      <c r="AP1130" s="370" t="s">
        <v>1799</v>
      </c>
      <c r="AQ1130" s="376" t="s">
        <v>687</v>
      </c>
      <c r="AR1130" s="369">
        <v>4.7999999999999996E-3</v>
      </c>
      <c r="AS1130" s="369">
        <v>4.7999999999999996E-3</v>
      </c>
      <c r="AT1130" s="369" t="s">
        <v>1421</v>
      </c>
      <c r="AW1130" s="198"/>
      <c r="AX1130" s="198"/>
      <c r="AY1130" s="184"/>
      <c r="AZ1130" s="184"/>
      <c r="BA1130" s="184"/>
      <c r="BB1130" s="186"/>
      <c r="BC1130" s="184"/>
      <c r="BD1130" s="184"/>
      <c r="BE1130" s="184"/>
      <c r="BF1130" s="184"/>
      <c r="BG1130" s="186"/>
      <c r="BH1130" s="186"/>
      <c r="BI1130" s="199"/>
      <c r="BJ1130" s="199"/>
      <c r="BK1130" s="199"/>
      <c r="BL1130" s="218"/>
      <c r="BM1130" s="186"/>
      <c r="BN1130" s="186"/>
      <c r="BO1130" s="186"/>
      <c r="BP1130" s="186"/>
      <c r="BQ1130" s="186"/>
      <c r="BR1130" s="186"/>
      <c r="BS1130" s="186"/>
      <c r="BT1130" s="187"/>
      <c r="BU1130" s="188"/>
      <c r="BV1130" s="189"/>
      <c r="BW1130" s="185"/>
      <c r="BX1130"/>
      <c r="BZ1130"/>
    </row>
    <row r="1131" spans="2:78" ht="18.75">
      <c r="B1131" s="363" t="s">
        <v>1008</v>
      </c>
      <c r="C1131" s="364">
        <v>38281372000106</v>
      </c>
      <c r="D1131" s="365" t="s">
        <v>11</v>
      </c>
      <c r="E1131" s="365" t="s">
        <v>620</v>
      </c>
      <c r="F1131" s="365" t="s">
        <v>663</v>
      </c>
      <c r="G1131" s="366" t="s">
        <v>738</v>
      </c>
      <c r="H1131" s="366" t="s">
        <v>34</v>
      </c>
      <c r="I1131" s="366" t="s">
        <v>1421</v>
      </c>
      <c r="J1131" s="366" t="s">
        <v>608</v>
      </c>
      <c r="K1131" s="367" t="s">
        <v>48</v>
      </c>
      <c r="L1131" s="368" t="s">
        <v>1421</v>
      </c>
      <c r="M1131" s="368" t="s">
        <v>34</v>
      </c>
      <c r="N1131" s="367">
        <v>559806</v>
      </c>
      <c r="O1131" s="367" t="s">
        <v>1321</v>
      </c>
      <c r="P1131" s="371">
        <v>44123</v>
      </c>
      <c r="Q1131" s="372">
        <v>73.813899410000005</v>
      </c>
      <c r="R1131" s="372">
        <v>65.270658486254931</v>
      </c>
      <c r="S1131" s="367">
        <v>1</v>
      </c>
      <c r="T1131" s="369">
        <v>0.11788885715518949</v>
      </c>
      <c r="U1131" s="369">
        <v>1.2409633005613603</v>
      </c>
      <c r="V1131" s="369">
        <v>0.13546729438730654</v>
      </c>
      <c r="W1131" s="369">
        <v>1.2067089749589526</v>
      </c>
      <c r="Y1131" s="369"/>
      <c r="AA1131" s="369"/>
      <c r="AB1131" s="369">
        <v>5.5033588505249021E-3</v>
      </c>
      <c r="AC1131" s="373">
        <v>4.2166098146481676</v>
      </c>
      <c r="AD1131" s="555">
        <v>38230040000100</v>
      </c>
      <c r="AE1131" s="370" t="s">
        <v>1989</v>
      </c>
      <c r="AF1131" s="370" t="s">
        <v>1795</v>
      </c>
      <c r="AG1131" s="374" t="s">
        <v>1445</v>
      </c>
      <c r="AH1131" s="374" t="s">
        <v>1796</v>
      </c>
      <c r="AI1131" s="374">
        <v>100000</v>
      </c>
      <c r="AJ1131" s="374">
        <v>0</v>
      </c>
      <c r="AK1131" s="374">
        <v>100000</v>
      </c>
      <c r="AL1131" s="691">
        <v>0.6</v>
      </c>
      <c r="AM1131" s="691">
        <v>20</v>
      </c>
      <c r="AN1131" s="369" t="s">
        <v>1798</v>
      </c>
      <c r="AO1131" s="367" t="s">
        <v>1324</v>
      </c>
      <c r="AP1131" s="370" t="s">
        <v>1818</v>
      </c>
      <c r="AQ1131" s="376" t="s">
        <v>1933</v>
      </c>
      <c r="AR1131" s="369">
        <v>5.9999999999999995E-4</v>
      </c>
      <c r="AS1131" s="369">
        <v>5.9999999999999995E-4</v>
      </c>
      <c r="AT1131" s="369" t="s">
        <v>1421</v>
      </c>
      <c r="AW1131"/>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c r="BX1131"/>
      <c r="BZ1131"/>
    </row>
    <row r="1132" spans="2:78" ht="18.75">
      <c r="B1132" s="363" t="s">
        <v>236</v>
      </c>
      <c r="C1132" s="364">
        <v>39363151000140</v>
      </c>
      <c r="D1132" s="365" t="s">
        <v>14</v>
      </c>
      <c r="E1132" s="365" t="s">
        <v>607</v>
      </c>
      <c r="F1132" s="365" t="s">
        <v>1421</v>
      </c>
      <c r="G1132" s="366" t="s">
        <v>1421</v>
      </c>
      <c r="H1132" s="366" t="s">
        <v>34</v>
      </c>
      <c r="I1132" s="366" t="s">
        <v>34</v>
      </c>
      <c r="J1132" s="366" t="s">
        <v>608</v>
      </c>
      <c r="K1132" s="367" t="s">
        <v>48</v>
      </c>
      <c r="L1132" s="368" t="s">
        <v>1421</v>
      </c>
      <c r="M1132" s="368" t="s">
        <v>1418</v>
      </c>
      <c r="N1132" s="367">
        <v>559989</v>
      </c>
      <c r="O1132" s="367" t="s">
        <v>1321</v>
      </c>
      <c r="P1132" s="371">
        <v>44143</v>
      </c>
      <c r="Q1132" s="372">
        <v>6.3685004200000002</v>
      </c>
      <c r="R1132" s="372">
        <v>7.2699445246825398</v>
      </c>
      <c r="S1132" s="367">
        <v>2</v>
      </c>
      <c r="T1132" s="369">
        <v>-0.17353027543229294</v>
      </c>
      <c r="U1132" s="369">
        <v>-1.8266756379213969</v>
      </c>
      <c r="V1132" s="369">
        <v>-0.24781793317239365</v>
      </c>
      <c r="W1132" s="369">
        <v>-2.2075005296845007</v>
      </c>
      <c r="Y1132" s="369"/>
      <c r="AA1132" s="369"/>
      <c r="AB1132" s="369">
        <v>0.34067938830886135</v>
      </c>
      <c r="AC1132" s="373">
        <v>-1.0569459819817342</v>
      </c>
      <c r="AD1132" s="555">
        <v>0</v>
      </c>
      <c r="AE1132" s="370" t="s">
        <v>1949</v>
      </c>
      <c r="AF1132" s="370" t="s">
        <v>1816</v>
      </c>
      <c r="AG1132" s="374" t="s">
        <v>1444</v>
      </c>
      <c r="AH1132" s="374" t="s">
        <v>1796</v>
      </c>
      <c r="AI1132" s="374">
        <v>50000</v>
      </c>
      <c r="AJ1132" s="374">
        <v>10000</v>
      </c>
      <c r="AK1132" s="374">
        <v>10000</v>
      </c>
      <c r="AL1132" s="691">
        <v>0.5</v>
      </c>
      <c r="AM1132" s="691">
        <v>25</v>
      </c>
      <c r="AN1132" s="369" t="s">
        <v>1798</v>
      </c>
      <c r="AO1132" s="367" t="s">
        <v>1324</v>
      </c>
      <c r="AP1132" s="370" t="s">
        <v>1799</v>
      </c>
      <c r="AQ1132" s="376" t="s">
        <v>659</v>
      </c>
      <c r="AR1132" s="369">
        <v>0</v>
      </c>
      <c r="AS1132" s="369">
        <v>0</v>
      </c>
      <c r="AT1132" s="369" t="s">
        <v>1421</v>
      </c>
      <c r="AW113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c r="BX1132"/>
      <c r="BZ1132"/>
    </row>
    <row r="1133" spans="2:78" ht="18.75">
      <c r="B1133" s="363" t="s">
        <v>198</v>
      </c>
      <c r="C1133" s="364">
        <v>38065069000176</v>
      </c>
      <c r="D1133" s="365" t="s">
        <v>11</v>
      </c>
      <c r="E1133" s="365" t="s">
        <v>620</v>
      </c>
      <c r="F1133" s="365" t="s">
        <v>685</v>
      </c>
      <c r="G1133" s="366" t="s">
        <v>738</v>
      </c>
      <c r="H1133" s="366" t="s">
        <v>34</v>
      </c>
      <c r="I1133" s="366" t="s">
        <v>1319</v>
      </c>
      <c r="J1133" s="366" t="s">
        <v>608</v>
      </c>
      <c r="K1133" s="367" t="s">
        <v>48</v>
      </c>
      <c r="L1133" s="368" t="s">
        <v>1421</v>
      </c>
      <c r="M1133" s="368" t="s">
        <v>34</v>
      </c>
      <c r="N1133" s="367">
        <v>560081</v>
      </c>
      <c r="O1133" s="367" t="s">
        <v>1321</v>
      </c>
      <c r="P1133" s="371">
        <v>44067</v>
      </c>
      <c r="Q1133" s="372">
        <v>24.625047210000002</v>
      </c>
      <c r="R1133" s="372">
        <v>11.073124098605581</v>
      </c>
      <c r="S1133" s="367">
        <v>1</v>
      </c>
      <c r="T1133" s="369">
        <v>0.12141004974269665</v>
      </c>
      <c r="U1133" s="369">
        <v>1.2780293208855105</v>
      </c>
      <c r="V1133" s="369">
        <v>0.14561159950993385</v>
      </c>
      <c r="W1133" s="369">
        <v>1.297071922647258</v>
      </c>
      <c r="X1133" s="369">
        <v>0.21511070000000365</v>
      </c>
      <c r="Y1133" s="369">
        <v>1.4585370834397537</v>
      </c>
      <c r="AA1133" s="369"/>
      <c r="AB1133" s="369">
        <v>4.0940051625595695E-3</v>
      </c>
      <c r="AC1133" s="373">
        <v>8.1460136812409853</v>
      </c>
      <c r="AD1133" s="555">
        <v>0</v>
      </c>
      <c r="AE1133" s="370" t="s">
        <v>2112</v>
      </c>
      <c r="AF1133" s="370" t="s">
        <v>1816</v>
      </c>
      <c r="AG1133" s="374" t="s">
        <v>1444</v>
      </c>
      <c r="AH1133" s="374" t="s">
        <v>1796</v>
      </c>
      <c r="AI1133" s="374">
        <v>5000</v>
      </c>
      <c r="AJ1133" s="374">
        <v>1000</v>
      </c>
      <c r="AK1133" s="374">
        <v>1000</v>
      </c>
      <c r="AL1133" s="691">
        <v>1</v>
      </c>
      <c r="AM1133" s="691">
        <v>0</v>
      </c>
      <c r="AN1133" s="369" t="s">
        <v>1798</v>
      </c>
      <c r="AO1133" s="367" t="s">
        <v>1324</v>
      </c>
      <c r="AP1133" s="370" t="s">
        <v>1818</v>
      </c>
      <c r="AQ1133" s="376" t="s">
        <v>1933</v>
      </c>
      <c r="AR1133" s="369">
        <v>3.3333333333333301E-3</v>
      </c>
      <c r="AS1133" s="369">
        <v>3.3333333333333301E-3</v>
      </c>
      <c r="AT1133" s="369" t="s">
        <v>1421</v>
      </c>
      <c r="AW1133"/>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c r="BX1133"/>
      <c r="BZ1133"/>
    </row>
    <row r="1134" spans="2:78" ht="18.75">
      <c r="B1134" s="363" t="s">
        <v>1211</v>
      </c>
      <c r="C1134" s="364">
        <v>39346123000114</v>
      </c>
      <c r="D1134" s="365" t="s">
        <v>14</v>
      </c>
      <c r="E1134" s="365" t="s">
        <v>607</v>
      </c>
      <c r="F1134" s="365" t="s">
        <v>1421</v>
      </c>
      <c r="G1134" s="366" t="s">
        <v>1421</v>
      </c>
      <c r="H1134" s="366" t="s">
        <v>34</v>
      </c>
      <c r="I1134" s="366" t="s">
        <v>34</v>
      </c>
      <c r="J1134" s="366" t="s">
        <v>608</v>
      </c>
      <c r="K1134" s="367" t="s">
        <v>48</v>
      </c>
      <c r="L1134" s="368" t="s">
        <v>1421</v>
      </c>
      <c r="M1134" s="368" t="s">
        <v>1418</v>
      </c>
      <c r="N1134" s="367">
        <v>560162</v>
      </c>
      <c r="O1134" s="367" t="s">
        <v>1321</v>
      </c>
      <c r="P1134" s="371">
        <v>44148</v>
      </c>
      <c r="Q1134" s="372">
        <v>200.12451254000001</v>
      </c>
      <c r="R1134" s="372">
        <v>145.07062722286847</v>
      </c>
      <c r="S1134" s="367">
        <v>2</v>
      </c>
      <c r="T1134" s="369">
        <v>0.26154718077479333</v>
      </c>
      <c r="U1134" s="369">
        <v>2.7531902551191934</v>
      </c>
      <c r="V1134" s="369">
        <v>0.21290596633628156</v>
      </c>
      <c r="W1134" s="369">
        <v>1.8965134098402199</v>
      </c>
      <c r="Y1134" s="369"/>
      <c r="AA1134" s="369"/>
      <c r="AB1134" s="369">
        <v>0.19694183650790559</v>
      </c>
      <c r="AC1134" s="373">
        <v>0.51103508871559222</v>
      </c>
      <c r="AD1134" s="555">
        <v>39344744000169</v>
      </c>
      <c r="AE1134" s="370" t="s">
        <v>1998</v>
      </c>
      <c r="AF1134" s="370" t="s">
        <v>1813</v>
      </c>
      <c r="AG1134" s="374" t="s">
        <v>741</v>
      </c>
      <c r="AH1134" s="374" t="s">
        <v>1796</v>
      </c>
      <c r="AI1134" s="374">
        <v>1000</v>
      </c>
      <c r="AJ1134" s="374">
        <v>1000</v>
      </c>
      <c r="AK1134" s="374">
        <v>1000</v>
      </c>
      <c r="AL1134" s="691">
        <v>2</v>
      </c>
      <c r="AM1134" s="691">
        <v>20</v>
      </c>
      <c r="AN1134" s="369" t="s">
        <v>666</v>
      </c>
      <c r="AO1134" s="367" t="s">
        <v>1324</v>
      </c>
      <c r="AP1134" s="370" t="s">
        <v>1799</v>
      </c>
      <c r="AQ1134" s="376" t="s">
        <v>659</v>
      </c>
      <c r="AR1134" s="369">
        <v>0</v>
      </c>
      <c r="AS1134" s="369">
        <v>0</v>
      </c>
      <c r="AT1134" s="369" t="s">
        <v>1421</v>
      </c>
      <c r="AW1134"/>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c r="BX1134"/>
      <c r="BZ1134"/>
    </row>
    <row r="1135" spans="2:78" ht="18.75">
      <c r="B1135" s="363" t="s">
        <v>1244</v>
      </c>
      <c r="C1135" s="364"/>
      <c r="D1135" s="365" t="s">
        <v>13</v>
      </c>
      <c r="E1135" s="365" t="s">
        <v>615</v>
      </c>
      <c r="F1135" s="365" t="s">
        <v>619</v>
      </c>
      <c r="G1135" s="366" t="s">
        <v>34</v>
      </c>
      <c r="H1135" s="366" t="s">
        <v>1337</v>
      </c>
      <c r="I1135" s="366" t="s">
        <v>34</v>
      </c>
      <c r="J1135" s="366" t="s">
        <v>1421</v>
      </c>
      <c r="L1135" s="368" t="s">
        <v>1421</v>
      </c>
      <c r="M1135" s="368" t="s">
        <v>1418</v>
      </c>
      <c r="N1135" s="367">
        <v>560170</v>
      </c>
      <c r="O1135" s="367" t="s">
        <v>1321</v>
      </c>
      <c r="P1135" s="371"/>
      <c r="S1135" s="367"/>
      <c r="U1135" s="369"/>
      <c r="W1135" s="369"/>
      <c r="Y1135" s="369"/>
      <c r="AA1135" s="369"/>
      <c r="AD1135" s="555">
        <v>0</v>
      </c>
      <c r="AE1135" s="370"/>
      <c r="AF1135" s="370"/>
      <c r="AG1135" s="374" t="s">
        <v>1444</v>
      </c>
      <c r="AH1135" s="374"/>
      <c r="AI1135" s="374">
        <v>1000</v>
      </c>
      <c r="AJ1135" s="374">
        <v>100</v>
      </c>
      <c r="AK1135" s="374">
        <v>500</v>
      </c>
      <c r="AN1135" s="369"/>
      <c r="AO1135" s="367" t="s">
        <v>1324</v>
      </c>
      <c r="AP1135" s="370"/>
      <c r="AR1135" s="369">
        <v>3.5000000000000001E-3</v>
      </c>
      <c r="AS1135" s="369">
        <v>3.5000000000000001E-3</v>
      </c>
      <c r="AT1135" s="369" t="s">
        <v>1421</v>
      </c>
      <c r="AW1135"/>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c r="BX1135"/>
      <c r="BZ1135"/>
    </row>
    <row r="1136" spans="2:78" ht="18.75">
      <c r="B1136" s="363" t="s">
        <v>509</v>
      </c>
      <c r="C1136" s="364">
        <v>39456513000147</v>
      </c>
      <c r="D1136" s="365" t="s">
        <v>14</v>
      </c>
      <c r="E1136" s="365" t="s">
        <v>607</v>
      </c>
      <c r="F1136" s="365" t="s">
        <v>860</v>
      </c>
      <c r="G1136" s="366" t="s">
        <v>866</v>
      </c>
      <c r="H1136" s="366" t="s">
        <v>34</v>
      </c>
      <c r="I1136" s="366" t="s">
        <v>34</v>
      </c>
      <c r="J1136" s="366" t="s">
        <v>611</v>
      </c>
      <c r="K1136" s="367" t="s">
        <v>1798</v>
      </c>
      <c r="L1136" s="368" t="s">
        <v>1421</v>
      </c>
      <c r="M1136" s="368" t="s">
        <v>1418</v>
      </c>
      <c r="N1136" s="367">
        <v>560189</v>
      </c>
      <c r="O1136" s="367" t="s">
        <v>1321</v>
      </c>
      <c r="P1136" s="371">
        <v>44147</v>
      </c>
      <c r="Q1136" s="372">
        <v>7.7678009699999997</v>
      </c>
      <c r="R1136" s="372">
        <v>14.052329552191235</v>
      </c>
      <c r="S1136" s="367">
        <v>2</v>
      </c>
      <c r="T1136" s="369">
        <v>-0.44031444927068286</v>
      </c>
      <c r="U1136" s="369">
        <v>-4.6349933779789048</v>
      </c>
      <c r="V1136" s="369">
        <v>-0.47670517586279837</v>
      </c>
      <c r="W1136" s="369">
        <v>-4.2463711756018201</v>
      </c>
      <c r="Y1136" s="369"/>
      <c r="AA1136" s="369"/>
      <c r="AB1136" s="369">
        <v>0.3177533297067156</v>
      </c>
      <c r="AC1136" s="373">
        <v>-1.8535351111853451</v>
      </c>
      <c r="AD1136" s="555">
        <v>0</v>
      </c>
      <c r="AE1136" s="370" t="s">
        <v>2077</v>
      </c>
      <c r="AF1136" s="370" t="s">
        <v>1816</v>
      </c>
      <c r="AG1136" s="374" t="s">
        <v>1444</v>
      </c>
      <c r="AH1136" s="374" t="s">
        <v>1802</v>
      </c>
      <c r="AI1136" s="374">
        <v>0</v>
      </c>
      <c r="AJ1136" s="374">
        <v>0</v>
      </c>
      <c r="AK1136" s="374">
        <v>0</v>
      </c>
      <c r="AL1136" s="691">
        <v>0.9</v>
      </c>
      <c r="AM1136" s="691">
        <v>0</v>
      </c>
      <c r="AN1136" s="369" t="s">
        <v>1798</v>
      </c>
      <c r="AO1136" s="367" t="s">
        <v>1324</v>
      </c>
      <c r="AP1136" s="370" t="s">
        <v>1799</v>
      </c>
      <c r="AQ1136" s="376" t="s">
        <v>659</v>
      </c>
      <c r="AR1136" s="369">
        <v>2.9997000000000001E-3</v>
      </c>
      <c r="AS1136" s="369">
        <v>2.9997000000000001E-3</v>
      </c>
      <c r="AT1136" s="369" t="s">
        <v>1421</v>
      </c>
      <c r="AW1136"/>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c r="BX1136"/>
      <c r="BZ1136"/>
    </row>
    <row r="1137" spans="2:78" ht="18.75">
      <c r="B1137" s="363" t="s">
        <v>1637</v>
      </c>
      <c r="C1137" s="364">
        <v>37367841000141</v>
      </c>
      <c r="D1137" s="365" t="s">
        <v>13</v>
      </c>
      <c r="E1137" s="365" t="s">
        <v>615</v>
      </c>
      <c r="F1137" s="365" t="s">
        <v>619</v>
      </c>
      <c r="G1137" s="366" t="s">
        <v>34</v>
      </c>
      <c r="H1137" s="366" t="s">
        <v>1337</v>
      </c>
      <c r="I1137" s="366" t="s">
        <v>34</v>
      </c>
      <c r="J1137" s="366" t="s">
        <v>611</v>
      </c>
      <c r="K1137" s="367" t="s">
        <v>48</v>
      </c>
      <c r="L1137" s="368" t="s">
        <v>1421</v>
      </c>
      <c r="M1137" s="368" t="s">
        <v>1421</v>
      </c>
      <c r="N1137" s="367">
        <v>562033</v>
      </c>
      <c r="O1137" s="367" t="s">
        <v>1321</v>
      </c>
      <c r="P1137" s="371">
        <v>44163</v>
      </c>
      <c r="Q1137" s="372">
        <v>83.025970819999998</v>
      </c>
      <c r="R1137" s="372">
        <v>40.641570221713145</v>
      </c>
      <c r="S1137" s="367">
        <v>1</v>
      </c>
      <c r="T1137" s="369">
        <v>0.17224714598456958</v>
      </c>
      <c r="U1137" s="369">
        <v>1.8131687078101131</v>
      </c>
      <c r="V1137" s="369">
        <v>0.18549547981728365</v>
      </c>
      <c r="W1137" s="369">
        <v>1.6523476114453752</v>
      </c>
      <c r="Y1137" s="369"/>
      <c r="AA1137" s="369"/>
      <c r="AB1137" s="369">
        <v>4.2220063835327629E-2</v>
      </c>
      <c r="AC1137" s="373">
        <v>1.7345710953509499</v>
      </c>
      <c r="AD1137" s="555">
        <v>37368165000120</v>
      </c>
      <c r="AE1137" s="370" t="s">
        <v>2045</v>
      </c>
      <c r="AF1137" s="370" t="s">
        <v>1795</v>
      </c>
      <c r="AG1137" s="374" t="s">
        <v>1445</v>
      </c>
      <c r="AH1137" s="374" t="s">
        <v>1877</v>
      </c>
      <c r="AI1137" s="374">
        <v>500</v>
      </c>
      <c r="AJ1137" s="374">
        <v>100</v>
      </c>
      <c r="AK1137" s="374">
        <v>100</v>
      </c>
      <c r="AL1137" s="691">
        <v>2.5</v>
      </c>
      <c r="AM1137" s="691">
        <v>20</v>
      </c>
      <c r="AN1137" s="369" t="s">
        <v>1798</v>
      </c>
      <c r="AO1137" s="367" t="s">
        <v>1321</v>
      </c>
      <c r="AP1137" s="370" t="s">
        <v>1818</v>
      </c>
      <c r="AQ1137" s="376" t="s">
        <v>1798</v>
      </c>
      <c r="AR1137" s="369">
        <v>0</v>
      </c>
      <c r="AS1137" s="369">
        <v>0</v>
      </c>
      <c r="AT1137" s="369" t="s">
        <v>1421</v>
      </c>
      <c r="AW1137"/>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c r="BX1137"/>
      <c r="BZ1137"/>
    </row>
    <row r="1138" spans="2:78" ht="18.75">
      <c r="B1138" s="363" t="s">
        <v>1297</v>
      </c>
      <c r="C1138" s="364">
        <v>38145457000167</v>
      </c>
      <c r="D1138" s="365" t="s">
        <v>11</v>
      </c>
      <c r="E1138" s="365" t="s">
        <v>621</v>
      </c>
      <c r="F1138" s="365" t="s">
        <v>663</v>
      </c>
      <c r="G1138" s="366" t="s">
        <v>738</v>
      </c>
      <c r="H1138" s="366" t="s">
        <v>34</v>
      </c>
      <c r="I1138" s="366" t="s">
        <v>1421</v>
      </c>
      <c r="J1138" s="366" t="s">
        <v>608</v>
      </c>
      <c r="K1138" s="367" t="s">
        <v>48</v>
      </c>
      <c r="L1138" s="368" t="s">
        <v>1421</v>
      </c>
      <c r="M1138" s="368" t="s">
        <v>34</v>
      </c>
      <c r="N1138" s="367">
        <v>562335</v>
      </c>
      <c r="O1138" s="367" t="s">
        <v>1321</v>
      </c>
      <c r="P1138" s="371">
        <v>44110</v>
      </c>
      <c r="Q1138" s="372">
        <v>1786.6977841200001</v>
      </c>
      <c r="R1138" s="372">
        <v>1715.8154989243601</v>
      </c>
      <c r="S1138" s="367">
        <v>1</v>
      </c>
      <c r="T1138" s="369">
        <v>0.12167445723602799</v>
      </c>
      <c r="U1138" s="369">
        <v>1.2808126203722947</v>
      </c>
      <c r="V1138" s="369">
        <v>0.12231224810072816</v>
      </c>
      <c r="W1138" s="369">
        <v>1.0895270935918584</v>
      </c>
      <c r="X1138" s="369">
        <v>0.18842250000000105</v>
      </c>
      <c r="Y1138" s="369">
        <v>1.2775803509747485</v>
      </c>
      <c r="AA1138" s="369"/>
      <c r="AB1138" s="369">
        <v>3.7587676549196716E-2</v>
      </c>
      <c r="AC1138" s="373">
        <v>0.26738738806909762</v>
      </c>
      <c r="AD1138" s="555">
        <v>39586858000115</v>
      </c>
      <c r="AE1138" s="370" t="s">
        <v>1996</v>
      </c>
      <c r="AF1138" s="370" t="s">
        <v>1839</v>
      </c>
      <c r="AG1138" s="374" t="s">
        <v>59</v>
      </c>
      <c r="AH1138" s="374" t="s">
        <v>1802</v>
      </c>
      <c r="AI1138" s="374">
        <v>1</v>
      </c>
      <c r="AJ1138" s="374">
        <v>1</v>
      </c>
      <c r="AK1138" s="374">
        <v>1</v>
      </c>
      <c r="AL1138" s="691">
        <v>1</v>
      </c>
      <c r="AM1138" s="691">
        <v>0</v>
      </c>
      <c r="AN1138" s="369" t="s">
        <v>1797</v>
      </c>
      <c r="AO1138" s="367" t="s">
        <v>1324</v>
      </c>
      <c r="AP1138" s="370" t="s">
        <v>1804</v>
      </c>
      <c r="AQ1138" s="376" t="s">
        <v>11</v>
      </c>
      <c r="AR1138" s="369">
        <v>2.2147466666666699E-3</v>
      </c>
      <c r="AS1138" s="369">
        <v>2.2147466666666699E-3</v>
      </c>
      <c r="AT1138" s="369" t="s">
        <v>1421</v>
      </c>
      <c r="AW1138"/>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c r="BX1138"/>
      <c r="BZ1138"/>
    </row>
    <row r="1139" spans="2:78" ht="18.75">
      <c r="B1139" s="363" t="s">
        <v>511</v>
      </c>
      <c r="C1139" s="364">
        <v>38860877000125</v>
      </c>
      <c r="D1139" s="365" t="s">
        <v>13</v>
      </c>
      <c r="E1139" s="365" t="s">
        <v>616</v>
      </c>
      <c r="F1139" s="365" t="s">
        <v>619</v>
      </c>
      <c r="G1139" s="366" t="s">
        <v>1421</v>
      </c>
      <c r="H1139" s="366" t="s">
        <v>865</v>
      </c>
      <c r="I1139" s="366" t="s">
        <v>34</v>
      </c>
      <c r="J1139" s="366" t="s">
        <v>611</v>
      </c>
      <c r="K1139" s="367" t="s">
        <v>1798</v>
      </c>
      <c r="L1139" s="368" t="s">
        <v>1421</v>
      </c>
      <c r="M1139" s="368" t="s">
        <v>1418</v>
      </c>
      <c r="N1139" s="367">
        <v>563153</v>
      </c>
      <c r="O1139" s="367" t="s">
        <v>1321</v>
      </c>
      <c r="P1139" s="371">
        <v>44164</v>
      </c>
      <c r="Q1139" s="372">
        <v>15.720306470000001</v>
      </c>
      <c r="R1139" s="372">
        <v>17.035518168645407</v>
      </c>
      <c r="S1139" s="367">
        <v>2</v>
      </c>
      <c r="T1139" s="369">
        <v>-2.1747811907218528E-2</v>
      </c>
      <c r="U1139" s="369">
        <v>-0.22892949423406581</v>
      </c>
      <c r="V1139" s="369">
        <v>-1.2503904755249207E-2</v>
      </c>
      <c r="W1139" s="369">
        <v>-0.11138167450995436</v>
      </c>
      <c r="Y1139" s="369"/>
      <c r="AA1139" s="369"/>
      <c r="AB1139" s="369">
        <v>5.2139698475361429E-2</v>
      </c>
      <c r="AC1139" s="373">
        <v>-2.3929114637833875</v>
      </c>
      <c r="AD1139" s="555">
        <v>0</v>
      </c>
      <c r="AE1139" s="370" t="s">
        <v>1805</v>
      </c>
      <c r="AF1139" s="370" t="s">
        <v>1806</v>
      </c>
      <c r="AG1139" s="374" t="s">
        <v>719</v>
      </c>
      <c r="AH1139" s="374" t="s">
        <v>1802</v>
      </c>
      <c r="AI1139" s="374">
        <v>100</v>
      </c>
      <c r="AJ1139" s="374">
        <v>100</v>
      </c>
      <c r="AK1139" s="374">
        <v>100</v>
      </c>
      <c r="AL1139" s="691">
        <v>0.25</v>
      </c>
      <c r="AM1139" s="691">
        <v>0</v>
      </c>
      <c r="AN1139" s="369" t="s">
        <v>1807</v>
      </c>
      <c r="AO1139" s="367" t="s">
        <v>1324</v>
      </c>
      <c r="AP1139" s="370" t="s">
        <v>1818</v>
      </c>
      <c r="AQ1139" s="376" t="s">
        <v>668</v>
      </c>
      <c r="AR1139" s="369">
        <v>0</v>
      </c>
      <c r="AS1139" s="369">
        <v>0</v>
      </c>
      <c r="AT1139" s="369" t="s">
        <v>1421</v>
      </c>
      <c r="AW1139"/>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c r="BX1139"/>
      <c r="BZ1139"/>
    </row>
    <row r="1140" spans="2:78" ht="18.75">
      <c r="B1140" s="363" t="s">
        <v>134</v>
      </c>
      <c r="C1140" s="364">
        <v>39345047000122</v>
      </c>
      <c r="D1140" s="365" t="s">
        <v>14</v>
      </c>
      <c r="E1140" s="365" t="s">
        <v>607</v>
      </c>
      <c r="F1140" s="365" t="s">
        <v>1421</v>
      </c>
      <c r="G1140" s="366" t="s">
        <v>1421</v>
      </c>
      <c r="H1140" s="366" t="s">
        <v>34</v>
      </c>
      <c r="I1140" s="366" t="s">
        <v>34</v>
      </c>
      <c r="J1140" s="366" t="s">
        <v>611</v>
      </c>
      <c r="K1140" s="367" t="s">
        <v>1798</v>
      </c>
      <c r="L1140" s="368" t="s">
        <v>1421</v>
      </c>
      <c r="M1140" s="368" t="s">
        <v>1418</v>
      </c>
      <c r="N1140" s="367">
        <v>563188</v>
      </c>
      <c r="O1140" s="367" t="s">
        <v>1321</v>
      </c>
      <c r="P1140" s="371">
        <v>44164</v>
      </c>
      <c r="Q1140" s="372">
        <v>12.33050233</v>
      </c>
      <c r="R1140" s="372">
        <v>13.902714151640001</v>
      </c>
      <c r="S1140" s="367">
        <v>2</v>
      </c>
      <c r="T1140" s="369">
        <v>-9.8972111095104509E-2</v>
      </c>
      <c r="U1140" s="369">
        <v>-1.0418351709561884</v>
      </c>
      <c r="V1140" s="369">
        <v>-0.13226645529843206</v>
      </c>
      <c r="W1140" s="369">
        <v>-1.1781966962320942</v>
      </c>
      <c r="Y1140" s="369"/>
      <c r="AA1140" s="369"/>
      <c r="AB1140" s="369">
        <v>0.19203906192731837</v>
      </c>
      <c r="AC1140" s="373">
        <v>-1.2733254906006144</v>
      </c>
      <c r="AD1140" s="555">
        <v>39152933000130</v>
      </c>
      <c r="AE1140" s="370" t="s">
        <v>1805</v>
      </c>
      <c r="AF1140" s="370" t="s">
        <v>1841</v>
      </c>
      <c r="AG1140" s="374" t="s">
        <v>719</v>
      </c>
      <c r="AH1140" s="374" t="s">
        <v>1802</v>
      </c>
      <c r="AI1140" s="374">
        <v>100</v>
      </c>
      <c r="AJ1140" s="374">
        <v>100</v>
      </c>
      <c r="AK1140" s="374">
        <v>100</v>
      </c>
      <c r="AL1140" s="691">
        <v>1</v>
      </c>
      <c r="AM1140" s="691">
        <v>0</v>
      </c>
      <c r="AN1140" s="369" t="s">
        <v>1807</v>
      </c>
      <c r="AO1140" s="367" t="s">
        <v>1324</v>
      </c>
      <c r="AP1140" s="370" t="s">
        <v>1799</v>
      </c>
      <c r="AQ1140" s="376" t="s">
        <v>659</v>
      </c>
      <c r="AR1140" s="369">
        <v>0</v>
      </c>
      <c r="AS1140" s="369">
        <v>0</v>
      </c>
      <c r="AT1140" s="369" t="s">
        <v>1421</v>
      </c>
      <c r="AW1140"/>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c r="BX1140"/>
      <c r="BZ1140"/>
    </row>
    <row r="1141" spans="2:78" ht="18.75">
      <c r="B1141" s="363" t="s">
        <v>850</v>
      </c>
      <c r="C1141" s="364">
        <v>39800632000175</v>
      </c>
      <c r="D1141" s="365" t="s">
        <v>14</v>
      </c>
      <c r="E1141" s="365" t="s">
        <v>607</v>
      </c>
      <c r="F1141" s="365" t="s">
        <v>1421</v>
      </c>
      <c r="G1141" s="366" t="s">
        <v>1421</v>
      </c>
      <c r="H1141" s="366" t="s">
        <v>34</v>
      </c>
      <c r="I1141" s="366" t="s">
        <v>34</v>
      </c>
      <c r="J1141" s="366" t="s">
        <v>611</v>
      </c>
      <c r="K1141" s="367" t="s">
        <v>1798</v>
      </c>
      <c r="L1141" s="368" t="s">
        <v>1421</v>
      </c>
      <c r="M1141" s="368" t="s">
        <v>34</v>
      </c>
      <c r="N1141" s="367">
        <v>563242</v>
      </c>
      <c r="O1141" s="367" t="s">
        <v>1321</v>
      </c>
      <c r="P1141" s="371">
        <v>44167</v>
      </c>
      <c r="Q1141" s="372">
        <v>25.863831090000001</v>
      </c>
      <c r="R1141" s="372">
        <v>48.862435792380928</v>
      </c>
      <c r="S1141" s="367">
        <v>3</v>
      </c>
      <c r="T1141" s="369">
        <v>-0.18463838593779403</v>
      </c>
      <c r="U1141" s="369">
        <v>-1.9436057516620078</v>
      </c>
      <c r="V1141" s="369">
        <v>-0.15418747273534084</v>
      </c>
      <c r="W1141" s="369">
        <v>-1.373463668979932</v>
      </c>
      <c r="Y1141" s="369"/>
      <c r="AA1141" s="369"/>
      <c r="AB1141" s="369">
        <v>0.21458663578135231</v>
      </c>
      <c r="AC1141" s="373">
        <v>-1.2416861339467804</v>
      </c>
      <c r="AD1141" s="555">
        <v>0</v>
      </c>
      <c r="AE1141" s="370" t="s">
        <v>1872</v>
      </c>
      <c r="AF1141" s="370" t="s">
        <v>1816</v>
      </c>
      <c r="AG1141" s="374" t="s">
        <v>1444</v>
      </c>
      <c r="AH1141" s="374" t="s">
        <v>1802</v>
      </c>
      <c r="AI1141" s="374">
        <v>1</v>
      </c>
      <c r="AJ1141" s="374">
        <v>1</v>
      </c>
      <c r="AK1141" s="374">
        <v>1</v>
      </c>
      <c r="AL1141" s="691">
        <v>0</v>
      </c>
      <c r="AM1141" s="691">
        <v>0</v>
      </c>
      <c r="AN1141" s="369" t="s">
        <v>1798</v>
      </c>
      <c r="AO1141" s="367" t="s">
        <v>1324</v>
      </c>
      <c r="AP1141" s="370" t="s">
        <v>1799</v>
      </c>
      <c r="AQ1141" s="376" t="s">
        <v>659</v>
      </c>
      <c r="AR1141" s="369">
        <v>6.6666666666666697E-3</v>
      </c>
      <c r="AS1141" s="369">
        <v>6.6666666666666697E-3</v>
      </c>
      <c r="AT1141" s="369" t="s">
        <v>1421</v>
      </c>
      <c r="AW1141"/>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c r="BX1141"/>
      <c r="BZ1141"/>
    </row>
    <row r="1142" spans="2:78" ht="18.75">
      <c r="B1142" s="363" t="s">
        <v>392</v>
      </c>
      <c r="C1142" s="364">
        <v>33701828000126</v>
      </c>
      <c r="D1142" s="365" t="s">
        <v>11</v>
      </c>
      <c r="E1142" s="365" t="s">
        <v>620</v>
      </c>
      <c r="F1142" s="365" t="s">
        <v>663</v>
      </c>
      <c r="G1142" s="366" t="s">
        <v>738</v>
      </c>
      <c r="H1142" s="366" t="s">
        <v>34</v>
      </c>
      <c r="I1142" s="366" t="s">
        <v>1421</v>
      </c>
      <c r="J1142" s="366" t="s">
        <v>611</v>
      </c>
      <c r="K1142" s="367" t="s">
        <v>48</v>
      </c>
      <c r="L1142" s="368" t="s">
        <v>1421</v>
      </c>
      <c r="M1142" s="368" t="s">
        <v>34</v>
      </c>
      <c r="N1142" s="367">
        <v>563341</v>
      </c>
      <c r="O1142" s="367" t="s">
        <v>1321</v>
      </c>
      <c r="P1142" s="371">
        <v>44174</v>
      </c>
      <c r="Q1142" s="372">
        <v>600.29111049000005</v>
      </c>
      <c r="R1142" s="372">
        <v>442.02116578900808</v>
      </c>
      <c r="S1142" s="367">
        <v>1</v>
      </c>
      <c r="T1142" s="369">
        <v>0.11254744793965643</v>
      </c>
      <c r="U1142" s="369">
        <v>1.1847366734677498</v>
      </c>
      <c r="V1142" s="369">
        <v>0.13899865770244935</v>
      </c>
      <c r="W1142" s="369">
        <v>1.2381654813097793</v>
      </c>
      <c r="Y1142" s="369"/>
      <c r="AA1142" s="369"/>
      <c r="AB1142" s="369">
        <v>3.7737524307617067E-3</v>
      </c>
      <c r="AC1142" s="373">
        <v>7.0849587375821335</v>
      </c>
      <c r="AD1142" s="555">
        <v>0</v>
      </c>
      <c r="AE1142" s="370" t="s">
        <v>1831</v>
      </c>
      <c r="AF1142" s="370" t="s">
        <v>1832</v>
      </c>
      <c r="AG1142" s="374" t="s">
        <v>719</v>
      </c>
      <c r="AH1142" s="374" t="s">
        <v>1796</v>
      </c>
      <c r="AI1142" s="374">
        <v>0</v>
      </c>
      <c r="AJ1142" s="374">
        <v>0</v>
      </c>
      <c r="AK1142" s="374">
        <v>0</v>
      </c>
      <c r="AL1142" s="691">
        <v>0.6</v>
      </c>
      <c r="AM1142" s="691">
        <v>20</v>
      </c>
      <c r="AN1142" s="369" t="s">
        <v>1803</v>
      </c>
      <c r="AO1142" s="367" t="s">
        <v>1321</v>
      </c>
      <c r="AP1142" s="370" t="s">
        <v>1804</v>
      </c>
      <c r="AQ1142" s="376" t="s">
        <v>675</v>
      </c>
      <c r="AR1142" s="369">
        <v>1.9997999999999999E-3</v>
      </c>
      <c r="AS1142" s="369">
        <v>1.9997999999999999E-3</v>
      </c>
      <c r="AT1142" s="369" t="s">
        <v>1421</v>
      </c>
      <c r="AW1142"/>
      <c r="AX1142" s="198"/>
      <c r="AY1142" s="184"/>
      <c r="AZ1142" s="184"/>
      <c r="BA1142" s="184"/>
      <c r="BB1142" s="186"/>
      <c r="BC1142" s="184"/>
      <c r="BD1142" s="184"/>
      <c r="BE1142" s="184"/>
      <c r="BF1142" s="184"/>
      <c r="BG1142" s="186"/>
      <c r="BH1142" s="186"/>
      <c r="BI1142" s="199"/>
      <c r="BJ1142" s="199"/>
      <c r="BK1142" s="199"/>
      <c r="BL1142" s="186"/>
      <c r="BM1142" s="186"/>
      <c r="BN1142" s="186"/>
      <c r="BO1142" s="186"/>
      <c r="BP1142" s="186"/>
      <c r="BQ1142" s="186"/>
      <c r="BR1142" s="186"/>
      <c r="BS1142" s="186"/>
      <c r="BT1142" s="187"/>
      <c r="BU1142" s="188"/>
      <c r="BV1142" s="189"/>
      <c r="BW1142" s="185"/>
      <c r="BX1142"/>
      <c r="BZ1142"/>
    </row>
    <row r="1143" spans="2:78" ht="18.75">
      <c r="B1143" s="363" t="s">
        <v>462</v>
      </c>
      <c r="C1143" s="364">
        <v>36498260000186</v>
      </c>
      <c r="D1143" s="365" t="s">
        <v>14</v>
      </c>
      <c r="E1143" s="365" t="s">
        <v>607</v>
      </c>
      <c r="F1143" s="365" t="s">
        <v>1421</v>
      </c>
      <c r="G1143" s="366" t="s">
        <v>1421</v>
      </c>
      <c r="H1143" s="366" t="s">
        <v>34</v>
      </c>
      <c r="I1143" s="366" t="s">
        <v>34</v>
      </c>
      <c r="J1143" s="366" t="s">
        <v>608</v>
      </c>
      <c r="K1143" s="367" t="s">
        <v>48</v>
      </c>
      <c r="L1143" s="368" t="s">
        <v>1421</v>
      </c>
      <c r="M1143" s="368" t="s">
        <v>1418</v>
      </c>
      <c r="N1143" s="367">
        <v>563404</v>
      </c>
      <c r="O1143" s="367" t="s">
        <v>1321</v>
      </c>
      <c r="P1143" s="371">
        <v>44164</v>
      </c>
      <c r="Q1143" s="372">
        <v>4.7008091500000004</v>
      </c>
      <c r="R1143" s="372">
        <v>4.9508734566932278</v>
      </c>
      <c r="S1143" s="367">
        <v>2</v>
      </c>
      <c r="T1143" s="369">
        <v>-7.7096486390475283E-2</v>
      </c>
      <c r="U1143" s="369">
        <v>-0.81156024853869424</v>
      </c>
      <c r="V1143" s="369">
        <v>-0.18101522939838732</v>
      </c>
      <c r="W1143" s="369">
        <v>-1.6124386547115912</v>
      </c>
      <c r="Y1143" s="369"/>
      <c r="AA1143" s="369"/>
      <c r="AB1143" s="369">
        <v>0.22713614967562695</v>
      </c>
      <c r="AC1143" s="373">
        <v>-1.2911947625328177</v>
      </c>
      <c r="AD1143" s="555">
        <v>34172417000153</v>
      </c>
      <c r="AE1143" s="370" t="s">
        <v>2100</v>
      </c>
      <c r="AF1143" s="370" t="s">
        <v>1816</v>
      </c>
      <c r="AG1143" s="374" t="s">
        <v>1444</v>
      </c>
      <c r="AH1143" s="374" t="s">
        <v>1877</v>
      </c>
      <c r="AI1143" s="374">
        <v>100</v>
      </c>
      <c r="AJ1143" s="374">
        <v>100</v>
      </c>
      <c r="AK1143" s="374">
        <v>100</v>
      </c>
      <c r="AL1143" s="691">
        <v>0.8</v>
      </c>
      <c r="AM1143" s="691">
        <v>15</v>
      </c>
      <c r="AN1143" s="369" t="s">
        <v>1798</v>
      </c>
      <c r="AO1143" s="367" t="s">
        <v>1324</v>
      </c>
      <c r="AP1143" s="370" t="s">
        <v>1799</v>
      </c>
      <c r="AQ1143" s="376" t="s">
        <v>659</v>
      </c>
      <c r="AR1143" s="369">
        <v>2.66666666666667E-3</v>
      </c>
      <c r="AS1143" s="369">
        <v>2.66666666666667E-3</v>
      </c>
      <c r="AT1143" s="369" t="s">
        <v>1421</v>
      </c>
      <c r="AW1143" s="198"/>
      <c r="AX1143" s="198"/>
      <c r="AY1143" s="184"/>
      <c r="AZ1143" s="184"/>
      <c r="BA1143" s="184"/>
      <c r="BB1143" s="186"/>
      <c r="BC1143" s="184"/>
      <c r="BD1143" s="184"/>
      <c r="BE1143" s="184"/>
      <c r="BF1143" s="184"/>
      <c r="BG1143" s="186"/>
      <c r="BH1143" s="186"/>
      <c r="BI1143" s="199"/>
      <c r="BJ1143" s="199"/>
      <c r="BK1143" s="199"/>
      <c r="BL1143" s="218"/>
      <c r="BM1143" s="186"/>
      <c r="BN1143" s="186"/>
      <c r="BO1143" s="186"/>
      <c r="BP1143" s="186"/>
      <c r="BQ1143" s="186"/>
      <c r="BR1143" s="186"/>
      <c r="BS1143" s="186"/>
      <c r="BT1143" s="187"/>
      <c r="BU1143" s="188"/>
      <c r="BV1143" s="189"/>
      <c r="BW1143" s="185"/>
      <c r="BX1143"/>
      <c r="BZ1143"/>
    </row>
    <row r="1144" spans="2:78" ht="18.75">
      <c r="B1144" s="363" t="s">
        <v>877</v>
      </c>
      <c r="C1144" s="364">
        <v>39835826000106</v>
      </c>
      <c r="D1144" s="365" t="s">
        <v>13</v>
      </c>
      <c r="E1144" s="365" t="s">
        <v>615</v>
      </c>
      <c r="F1144" s="365" t="s">
        <v>619</v>
      </c>
      <c r="G1144" s="366" t="s">
        <v>34</v>
      </c>
      <c r="H1144" s="366" t="s">
        <v>1338</v>
      </c>
      <c r="I1144" s="366" t="s">
        <v>34</v>
      </c>
      <c r="J1144" s="366" t="s">
        <v>1421</v>
      </c>
      <c r="K1144" s="367" t="s">
        <v>48</v>
      </c>
      <c r="L1144" s="368" t="s">
        <v>1421</v>
      </c>
      <c r="M1144" s="368" t="s">
        <v>1418</v>
      </c>
      <c r="N1144" s="367">
        <v>563471</v>
      </c>
      <c r="O1144" s="367" t="s">
        <v>1321</v>
      </c>
      <c r="P1144" s="371">
        <v>44162</v>
      </c>
      <c r="Q1144" s="372">
        <v>293.03156654999998</v>
      </c>
      <c r="R1144" s="372">
        <v>221.52659561257934</v>
      </c>
      <c r="S1144" s="367">
        <v>1</v>
      </c>
      <c r="T1144" s="369">
        <v>0.52848544013531606</v>
      </c>
      <c r="U1144" s="369">
        <v>5.563129984588838</v>
      </c>
      <c r="V1144" s="369">
        <v>0.61545490656772706</v>
      </c>
      <c r="W1144" s="369">
        <v>5.4823192771124649</v>
      </c>
      <c r="Y1144" s="369"/>
      <c r="AA1144" s="369"/>
      <c r="AB1144" s="369">
        <v>0.20359616673440731</v>
      </c>
      <c r="AC1144" s="373">
        <v>2.4715255556824594</v>
      </c>
      <c r="AD1144" s="555">
        <v>32990098000168</v>
      </c>
      <c r="AE1144" s="370" t="s">
        <v>1872</v>
      </c>
      <c r="AF1144" s="370" t="s">
        <v>1816</v>
      </c>
      <c r="AG1144" s="374" t="s">
        <v>1444</v>
      </c>
      <c r="AH1144" s="374" t="s">
        <v>1877</v>
      </c>
      <c r="AI1144" s="374">
        <v>500000</v>
      </c>
      <c r="AJ1144" s="374">
        <v>100000</v>
      </c>
      <c r="AK1144" s="374">
        <v>500000</v>
      </c>
      <c r="AL1144" s="691">
        <v>0</v>
      </c>
      <c r="AM1144" s="691">
        <v>0</v>
      </c>
      <c r="AN1144" s="369" t="s">
        <v>1798</v>
      </c>
      <c r="AO1144" s="367" t="s">
        <v>1324</v>
      </c>
      <c r="AP1144" s="370" t="s">
        <v>1818</v>
      </c>
      <c r="AQ1144" s="376" t="s">
        <v>679</v>
      </c>
      <c r="AR1144" s="369">
        <v>0</v>
      </c>
      <c r="AS1144" s="369">
        <v>0</v>
      </c>
      <c r="AT1144" s="369" t="s">
        <v>1421</v>
      </c>
      <c r="AW1144"/>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c r="BX1144"/>
      <c r="BZ1144"/>
    </row>
    <row r="1145" spans="2:78" ht="18.75">
      <c r="B1145" s="363" t="s">
        <v>573</v>
      </c>
      <c r="C1145" s="364">
        <v>35535649000191</v>
      </c>
      <c r="D1145" s="365" t="s">
        <v>14</v>
      </c>
      <c r="E1145" s="365" t="s">
        <v>614</v>
      </c>
      <c r="F1145" s="365" t="s">
        <v>1421</v>
      </c>
      <c r="G1145" s="366" t="s">
        <v>1421</v>
      </c>
      <c r="H1145" s="366" t="s">
        <v>1338</v>
      </c>
      <c r="I1145" s="366" t="s">
        <v>34</v>
      </c>
      <c r="J1145" s="366" t="s">
        <v>608</v>
      </c>
      <c r="K1145" s="367" t="s">
        <v>48</v>
      </c>
      <c r="L1145" s="368" t="s">
        <v>1421</v>
      </c>
      <c r="M1145" s="368" t="s">
        <v>1418</v>
      </c>
      <c r="N1145" s="367">
        <v>563595</v>
      </c>
      <c r="O1145" s="367" t="s">
        <v>1321</v>
      </c>
      <c r="P1145" s="371">
        <v>44168</v>
      </c>
      <c r="Q1145" s="372">
        <v>204.74792776999999</v>
      </c>
      <c r="R1145" s="372">
        <v>326.38300583587318</v>
      </c>
      <c r="S1145" s="367">
        <v>2</v>
      </c>
      <c r="T1145" s="369">
        <v>1.7741983229619507E-2</v>
      </c>
      <c r="U1145" s="369">
        <v>0.18676192643168504</v>
      </c>
      <c r="V1145" s="369">
        <v>-0.11932666710206419</v>
      </c>
      <c r="W1145" s="369">
        <v>-1.062932280409465</v>
      </c>
      <c r="Y1145" s="369"/>
      <c r="AA1145" s="369"/>
      <c r="AB1145" s="369">
        <v>0.24104004640443216</v>
      </c>
      <c r="AC1145" s="373">
        <v>-0.96078825075457752</v>
      </c>
      <c r="AD1145" s="555">
        <v>37388322000160</v>
      </c>
      <c r="AE1145" s="370" t="s">
        <v>1889</v>
      </c>
      <c r="AF1145" s="370" t="s">
        <v>1890</v>
      </c>
      <c r="AG1145" s="374" t="s">
        <v>1448</v>
      </c>
      <c r="AH1145" s="374" t="s">
        <v>1796</v>
      </c>
      <c r="AI1145" s="374">
        <v>5000</v>
      </c>
      <c r="AJ1145" s="374">
        <v>5000</v>
      </c>
      <c r="AK1145" s="374">
        <v>0</v>
      </c>
      <c r="AL1145" s="691">
        <v>2</v>
      </c>
      <c r="AM1145" s="691">
        <v>20</v>
      </c>
      <c r="AN1145" s="369" t="s">
        <v>666</v>
      </c>
      <c r="AO1145" s="367" t="s">
        <v>1324</v>
      </c>
      <c r="AP1145" s="370" t="s">
        <v>1799</v>
      </c>
      <c r="AQ1145" s="376" t="s">
        <v>659</v>
      </c>
      <c r="AR1145" s="369">
        <v>0</v>
      </c>
      <c r="AS1145" s="369">
        <v>0</v>
      </c>
      <c r="AT1145" s="369" t="s">
        <v>1421</v>
      </c>
      <c r="AW1145"/>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c r="BX1145"/>
      <c r="BZ1145"/>
    </row>
    <row r="1146" spans="2:78" ht="18.75">
      <c r="B1146" s="363" t="s">
        <v>1214</v>
      </c>
      <c r="C1146" s="364">
        <v>38028896000190</v>
      </c>
      <c r="D1146" s="365" t="s">
        <v>14</v>
      </c>
      <c r="E1146" s="365" t="s">
        <v>614</v>
      </c>
      <c r="F1146" s="365" t="s">
        <v>1421</v>
      </c>
      <c r="G1146" s="366" t="s">
        <v>1421</v>
      </c>
      <c r="H1146" s="366" t="s">
        <v>1338</v>
      </c>
      <c r="I1146" s="366" t="s">
        <v>34</v>
      </c>
      <c r="J1146" s="366" t="s">
        <v>608</v>
      </c>
      <c r="K1146" s="367" t="s">
        <v>48</v>
      </c>
      <c r="L1146" s="368" t="s">
        <v>1421</v>
      </c>
      <c r="M1146" s="368" t="s">
        <v>34</v>
      </c>
      <c r="N1146" s="367">
        <v>564427</v>
      </c>
      <c r="O1146" s="367" t="s">
        <v>1321</v>
      </c>
      <c r="P1146" s="371">
        <v>44078</v>
      </c>
      <c r="Q1146" s="372">
        <v>27.134152950000001</v>
      </c>
      <c r="R1146" s="372">
        <v>24.793920476892421</v>
      </c>
      <c r="S1146" s="367">
        <v>2</v>
      </c>
      <c r="T1146" s="369">
        <v>0.10501934148914271</v>
      </c>
      <c r="U1146" s="369">
        <v>1.1054916620795336</v>
      </c>
      <c r="V1146" s="369">
        <v>-4.2356316589439169E-3</v>
      </c>
      <c r="W1146" s="369">
        <v>-3.772995364368055E-2</v>
      </c>
      <c r="X1146" s="369">
        <v>7.1597700000001652E-2</v>
      </c>
      <c r="Y1146" s="369">
        <v>0.48546120922387909</v>
      </c>
      <c r="AA1146" s="369"/>
      <c r="AB1146" s="369">
        <v>0.21127650312922588</v>
      </c>
      <c r="AC1146" s="373">
        <v>-0.55139784774051004</v>
      </c>
      <c r="AD1146" s="555">
        <v>38028868000172</v>
      </c>
      <c r="AE1146" s="370" t="s">
        <v>2113</v>
      </c>
      <c r="AF1146" s="370" t="s">
        <v>1841</v>
      </c>
      <c r="AG1146" s="374" t="s">
        <v>719</v>
      </c>
      <c r="AH1146" s="374" t="s">
        <v>1802</v>
      </c>
      <c r="AI1146" s="374">
        <v>1000</v>
      </c>
      <c r="AJ1146" s="374">
        <v>1000</v>
      </c>
      <c r="AK1146" s="374">
        <v>1000</v>
      </c>
      <c r="AL1146" s="691">
        <v>2</v>
      </c>
      <c r="AM1146" s="691">
        <v>20</v>
      </c>
      <c r="AN1146" s="369" t="s">
        <v>1807</v>
      </c>
      <c r="AO1146" s="367" t="s">
        <v>1324</v>
      </c>
      <c r="AP1146" s="370" t="s">
        <v>1799</v>
      </c>
      <c r="AQ1146" s="376" t="s">
        <v>659</v>
      </c>
      <c r="AR1146" s="369">
        <v>5.3333333333333297E-3</v>
      </c>
      <c r="AS1146" s="369">
        <v>5.3333333333333297E-3</v>
      </c>
      <c r="AT1146" s="369" t="s">
        <v>1421</v>
      </c>
      <c r="AW1146"/>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c r="BX1146"/>
      <c r="BZ1146"/>
    </row>
    <row r="1147" spans="2:78" ht="18.75">
      <c r="B1147" s="363" t="s">
        <v>1632</v>
      </c>
      <c r="C1147" s="364">
        <v>38075290000105</v>
      </c>
      <c r="D1147" s="365" t="s">
        <v>13</v>
      </c>
      <c r="E1147" s="365" t="s">
        <v>615</v>
      </c>
      <c r="F1147" s="365" t="s">
        <v>619</v>
      </c>
      <c r="G1147" s="366" t="s">
        <v>34</v>
      </c>
      <c r="H1147" s="366" t="s">
        <v>1337</v>
      </c>
      <c r="I1147" s="366" t="s">
        <v>34</v>
      </c>
      <c r="J1147" s="366" t="s">
        <v>611</v>
      </c>
      <c r="K1147" s="367" t="s">
        <v>48</v>
      </c>
      <c r="L1147" s="368" t="s">
        <v>1421</v>
      </c>
      <c r="M1147" s="368" t="s">
        <v>1421</v>
      </c>
      <c r="N1147" s="367">
        <v>564461</v>
      </c>
      <c r="O1147" s="367" t="s">
        <v>1321</v>
      </c>
      <c r="P1147" s="371">
        <v>44169</v>
      </c>
      <c r="Q1147" s="372">
        <v>52.439608759999999</v>
      </c>
      <c r="R1147" s="372">
        <v>65.21911990191235</v>
      </c>
      <c r="S1147" s="367">
        <v>2</v>
      </c>
      <c r="T1147" s="369">
        <v>0.11496263108531424</v>
      </c>
      <c r="U1147" s="369">
        <v>1.210160226806215</v>
      </c>
      <c r="V1147" s="369">
        <v>0.1064873889773561</v>
      </c>
      <c r="W1147" s="369">
        <v>0.94856318331372236</v>
      </c>
      <c r="Y1147" s="369"/>
      <c r="AA1147" s="369"/>
      <c r="AB1147" s="369">
        <v>3.0743868299998933E-2</v>
      </c>
      <c r="AC1147" s="373">
        <v>-0.187822443517834</v>
      </c>
      <c r="AD1147" s="555">
        <v>36977246000165</v>
      </c>
      <c r="AE1147" s="370" t="s">
        <v>1828</v>
      </c>
      <c r="AF1147" s="370" t="s">
        <v>1832</v>
      </c>
      <c r="AG1147" s="374" t="s">
        <v>719</v>
      </c>
      <c r="AH1147" s="374" t="s">
        <v>1877</v>
      </c>
      <c r="AI1147" s="374">
        <v>0</v>
      </c>
      <c r="AJ1147" s="374">
        <v>0</v>
      </c>
      <c r="AK1147" s="374">
        <v>0</v>
      </c>
      <c r="AL1147" s="691">
        <v>2</v>
      </c>
      <c r="AM1147" s="691">
        <v>0</v>
      </c>
      <c r="AN1147" s="369" t="s">
        <v>1803</v>
      </c>
      <c r="AO1147" s="367" t="s">
        <v>1321</v>
      </c>
      <c r="AP1147" s="370" t="s">
        <v>1818</v>
      </c>
      <c r="AQ1147" s="376" t="s">
        <v>1798</v>
      </c>
      <c r="AR1147" s="369">
        <v>0</v>
      </c>
      <c r="AS1147" s="369">
        <v>0</v>
      </c>
      <c r="AT1147" s="369" t="s">
        <v>1421</v>
      </c>
      <c r="AW1147"/>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c r="BX1147"/>
      <c r="BZ1147"/>
    </row>
    <row r="1148" spans="2:78" ht="18.75">
      <c r="B1148" s="363" t="s">
        <v>1619</v>
      </c>
      <c r="C1148" s="364">
        <v>34429929000152</v>
      </c>
      <c r="D1148" s="365" t="s">
        <v>14</v>
      </c>
      <c r="E1148" s="365" t="s">
        <v>1421</v>
      </c>
      <c r="F1148" s="365" t="s">
        <v>1421</v>
      </c>
      <c r="G1148" s="366" t="s">
        <v>1421</v>
      </c>
      <c r="H1148" s="366" t="s">
        <v>34</v>
      </c>
      <c r="I1148" s="366" t="s">
        <v>1421</v>
      </c>
      <c r="J1148" s="366" t="s">
        <v>1421</v>
      </c>
      <c r="K1148" s="367" t="s">
        <v>48</v>
      </c>
      <c r="L1148" s="368" t="s">
        <v>1421</v>
      </c>
      <c r="M1148" s="368" t="s">
        <v>1421</v>
      </c>
      <c r="N1148" s="367">
        <v>564540</v>
      </c>
      <c r="O1148" s="367" t="s">
        <v>1321</v>
      </c>
      <c r="P1148" s="371">
        <v>44102</v>
      </c>
      <c r="Q1148" s="372">
        <v>86821386.260000005</v>
      </c>
      <c r="R1148" s="372">
        <v>4994013.0689125424</v>
      </c>
      <c r="S1148" s="367">
        <v>2</v>
      </c>
      <c r="T1148" s="369">
        <v>8.4741942533763659E-3</v>
      </c>
      <c r="U1148" s="369">
        <v>8.9204054768505528E-2</v>
      </c>
      <c r="V1148" s="369">
        <v>-0.1241609548797451</v>
      </c>
      <c r="W1148" s="369">
        <v>-1.1059949139052185</v>
      </c>
      <c r="X1148" s="369">
        <v>-0.28688053167964767</v>
      </c>
      <c r="Y1148" s="369">
        <v>-1.9451654146989066</v>
      </c>
      <c r="AA1148" s="369"/>
      <c r="AB1148" s="369">
        <v>0.21169140768782427</v>
      </c>
      <c r="AC1148" s="373">
        <v>-1.1168272482416661</v>
      </c>
      <c r="AD1148" s="555">
        <v>0</v>
      </c>
      <c r="AE1148" s="370" t="s">
        <v>1973</v>
      </c>
      <c r="AF1148" s="370" t="s">
        <v>1816</v>
      </c>
      <c r="AG1148" s="374" t="s">
        <v>1444</v>
      </c>
      <c r="AH1148" s="374" t="s">
        <v>1877</v>
      </c>
      <c r="AI1148" s="374">
        <v>0</v>
      </c>
      <c r="AJ1148" s="374">
        <v>0</v>
      </c>
      <c r="AK1148" s="374">
        <v>0</v>
      </c>
      <c r="AL1148" s="691">
        <v>0.24</v>
      </c>
      <c r="AM1148" s="691">
        <v>0</v>
      </c>
      <c r="AN1148" s="369" t="s">
        <v>1798</v>
      </c>
      <c r="AO1148" s="367" t="s">
        <v>1324</v>
      </c>
      <c r="AP1148" s="370" t="s">
        <v>1799</v>
      </c>
      <c r="AQ1148" s="376" t="s">
        <v>716</v>
      </c>
      <c r="AR1148" s="369">
        <v>0</v>
      </c>
      <c r="AS1148" s="369">
        <v>0</v>
      </c>
      <c r="AT1148" s="369" t="s">
        <v>1421</v>
      </c>
      <c r="AW1148"/>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c r="BX1148"/>
      <c r="BZ1148"/>
    </row>
    <row r="1149" spans="2:78" ht="18.75">
      <c r="B1149" s="363" t="s">
        <v>1056</v>
      </c>
      <c r="C1149" s="364">
        <v>39958460000162</v>
      </c>
      <c r="D1149" s="365" t="s">
        <v>11</v>
      </c>
      <c r="E1149" s="365" t="s">
        <v>620</v>
      </c>
      <c r="F1149" s="365" t="s">
        <v>685</v>
      </c>
      <c r="G1149" s="366" t="s">
        <v>738</v>
      </c>
      <c r="H1149" s="366" t="s">
        <v>34</v>
      </c>
      <c r="I1149" s="366" t="s">
        <v>1319</v>
      </c>
      <c r="J1149" s="366" t="s">
        <v>608</v>
      </c>
      <c r="K1149" s="367" t="s">
        <v>48</v>
      </c>
      <c r="L1149" s="368" t="s">
        <v>1421</v>
      </c>
      <c r="M1149" s="368" t="s">
        <v>34</v>
      </c>
      <c r="N1149" s="367">
        <v>565849</v>
      </c>
      <c r="O1149" s="367" t="s">
        <v>1321</v>
      </c>
      <c r="P1149" s="371">
        <v>44172</v>
      </c>
      <c r="Q1149" s="372">
        <v>106.4966158</v>
      </c>
      <c r="R1149" s="372">
        <v>86.726412151309546</v>
      </c>
      <c r="S1149" s="367">
        <v>1</v>
      </c>
      <c r="T1149" s="369">
        <v>0.10952435388574466</v>
      </c>
      <c r="U1149" s="369">
        <v>1.1529139137466065</v>
      </c>
      <c r="V1149" s="369">
        <v>0.13431447624212756</v>
      </c>
      <c r="W1149" s="369">
        <v>1.1964399575656788</v>
      </c>
      <c r="Y1149" s="369"/>
      <c r="AA1149" s="369"/>
      <c r="AB1149" s="369">
        <v>5.1288750721298522E-3</v>
      </c>
      <c r="AC1149" s="373">
        <v>4.2997145548170703</v>
      </c>
      <c r="AD1149" s="555">
        <v>0</v>
      </c>
      <c r="AE1149" s="370" t="s">
        <v>2031</v>
      </c>
      <c r="AF1149" s="370" t="s">
        <v>1816</v>
      </c>
      <c r="AG1149" s="374" t="s">
        <v>1444</v>
      </c>
      <c r="AH1149" s="374" t="s">
        <v>1796</v>
      </c>
      <c r="AI1149" s="374">
        <v>1000</v>
      </c>
      <c r="AJ1149" s="374">
        <v>1000</v>
      </c>
      <c r="AK1149" s="374">
        <v>1000</v>
      </c>
      <c r="AL1149" s="691">
        <v>1</v>
      </c>
      <c r="AM1149" s="691">
        <v>10</v>
      </c>
      <c r="AN1149" s="369" t="s">
        <v>1817</v>
      </c>
      <c r="AO1149" s="367" t="s">
        <v>1324</v>
      </c>
      <c r="AP1149" s="370" t="s">
        <v>1804</v>
      </c>
      <c r="AQ1149" s="376" t="s">
        <v>11</v>
      </c>
      <c r="AR1149" s="369">
        <v>3.3333333333333301E-3</v>
      </c>
      <c r="AS1149" s="369">
        <v>3.3333333333333301E-3</v>
      </c>
      <c r="AT1149" s="369" t="s">
        <v>1421</v>
      </c>
      <c r="AW1149"/>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c r="BX1149"/>
      <c r="BZ1149"/>
    </row>
    <row r="1150" spans="2:78" ht="18.75">
      <c r="B1150" s="363" t="s">
        <v>177</v>
      </c>
      <c r="C1150" s="364"/>
      <c r="D1150" s="365" t="s">
        <v>14</v>
      </c>
      <c r="E1150" s="365" t="s">
        <v>614</v>
      </c>
      <c r="F1150" s="365" t="s">
        <v>1421</v>
      </c>
      <c r="G1150" s="366" t="s">
        <v>1421</v>
      </c>
      <c r="H1150" s="366" t="s">
        <v>865</v>
      </c>
      <c r="I1150" s="366" t="s">
        <v>34</v>
      </c>
      <c r="J1150" s="366" t="s">
        <v>608</v>
      </c>
      <c r="L1150" s="368" t="s">
        <v>1421</v>
      </c>
      <c r="M1150" s="368" t="s">
        <v>1418</v>
      </c>
      <c r="N1150" s="367">
        <v>566012</v>
      </c>
      <c r="O1150" s="367" t="s">
        <v>1321</v>
      </c>
      <c r="P1150" s="371"/>
      <c r="S1150" s="367"/>
      <c r="U1150" s="369"/>
      <c r="W1150" s="369"/>
      <c r="Y1150" s="369"/>
      <c r="AA1150" s="369"/>
      <c r="AD1150" s="555">
        <v>39800273000156</v>
      </c>
      <c r="AE1150" s="370"/>
      <c r="AF1150" s="370"/>
      <c r="AG1150" s="374" t="s">
        <v>1444</v>
      </c>
      <c r="AH1150" s="374"/>
      <c r="AI1150" s="374">
        <v>5000</v>
      </c>
      <c r="AJ1150" s="374">
        <v>1000</v>
      </c>
      <c r="AK1150" s="374">
        <v>1000</v>
      </c>
      <c r="AN1150" s="369"/>
      <c r="AO1150" s="367" t="s">
        <v>1324</v>
      </c>
      <c r="AP1150" s="370"/>
      <c r="AR1150" s="369">
        <v>0</v>
      </c>
      <c r="AS1150" s="369">
        <v>0</v>
      </c>
      <c r="AT1150" s="369" t="s">
        <v>1421</v>
      </c>
      <c r="AW1150"/>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c r="BX1150"/>
      <c r="BZ1150"/>
    </row>
    <row r="1151" spans="2:78" ht="18.75">
      <c r="B1151" s="363" t="s">
        <v>122</v>
      </c>
      <c r="C1151" s="364">
        <v>39800501000198</v>
      </c>
      <c r="D1151" s="365" t="s">
        <v>13</v>
      </c>
      <c r="E1151" s="365" t="s">
        <v>615</v>
      </c>
      <c r="F1151" s="365" t="s">
        <v>619</v>
      </c>
      <c r="G1151" s="366" t="s">
        <v>34</v>
      </c>
      <c r="H1151" s="366" t="s">
        <v>1338</v>
      </c>
      <c r="I1151" s="366" t="s">
        <v>34</v>
      </c>
      <c r="J1151" s="366" t="s">
        <v>1421</v>
      </c>
      <c r="K1151" s="367" t="s">
        <v>48</v>
      </c>
      <c r="L1151" s="368" t="s">
        <v>1421</v>
      </c>
      <c r="M1151" s="368" t="s">
        <v>1418</v>
      </c>
      <c r="N1151" s="367">
        <v>566039</v>
      </c>
      <c r="O1151" s="367" t="s">
        <v>1321</v>
      </c>
      <c r="P1151" s="371">
        <v>44163</v>
      </c>
      <c r="Q1151" s="372">
        <v>1.8022672900000001</v>
      </c>
      <c r="R1151" s="372">
        <v>1.3321812233730155</v>
      </c>
      <c r="S1151" s="367">
        <v>1</v>
      </c>
      <c r="T1151" s="369">
        <v>1.0022462795915112</v>
      </c>
      <c r="U1151" s="369">
        <v>10.550198560835533</v>
      </c>
      <c r="V1151" s="369">
        <v>0.10807974272055487</v>
      </c>
      <c r="W1151" s="369">
        <v>0.96274747452525111</v>
      </c>
      <c r="Y1151" s="369"/>
      <c r="AA1151" s="369"/>
      <c r="AB1151" s="369">
        <v>0.39056029341829002</v>
      </c>
      <c r="AC1151" s="373">
        <v>-1.0707782625558781E-2</v>
      </c>
      <c r="AD1151" s="555">
        <v>0</v>
      </c>
      <c r="AE1151" s="370" t="s">
        <v>2114</v>
      </c>
      <c r="AF1151" s="370" t="s">
        <v>1816</v>
      </c>
      <c r="AG1151" s="374" t="s">
        <v>1444</v>
      </c>
      <c r="AH1151" s="374" t="s">
        <v>1802</v>
      </c>
      <c r="AI1151" s="374">
        <v>100</v>
      </c>
      <c r="AJ1151" s="374">
        <v>100</v>
      </c>
      <c r="AK1151" s="374">
        <v>100</v>
      </c>
      <c r="AL1151" s="691">
        <v>0.2</v>
      </c>
      <c r="AM1151" s="691">
        <v>40</v>
      </c>
      <c r="AN1151" s="369" t="s">
        <v>1798</v>
      </c>
      <c r="AO1151" s="367" t="s">
        <v>1324</v>
      </c>
      <c r="AP1151" s="370" t="s">
        <v>1818</v>
      </c>
      <c r="AQ1151" s="376" t="s">
        <v>668</v>
      </c>
      <c r="AR1151" s="369">
        <v>2.6659999999999998E-4</v>
      </c>
      <c r="AS1151" s="369">
        <v>2.6659999999999998E-4</v>
      </c>
      <c r="AT1151" s="369" t="s">
        <v>1421</v>
      </c>
      <c r="AW1151"/>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c r="BX1151"/>
      <c r="BZ1151"/>
    </row>
    <row r="1152" spans="2:78" ht="18.75">
      <c r="B1152" s="363" t="s">
        <v>753</v>
      </c>
      <c r="C1152" s="364">
        <v>38026540000117</v>
      </c>
      <c r="D1152" s="365" t="s">
        <v>14</v>
      </c>
      <c r="E1152" s="365" t="s">
        <v>607</v>
      </c>
      <c r="F1152" s="365" t="s">
        <v>689</v>
      </c>
      <c r="G1152" s="366" t="s">
        <v>1421</v>
      </c>
      <c r="H1152" s="366" t="s">
        <v>34</v>
      </c>
      <c r="I1152" s="366" t="s">
        <v>34</v>
      </c>
      <c r="J1152" s="366" t="s">
        <v>608</v>
      </c>
      <c r="K1152" s="367" t="s">
        <v>48</v>
      </c>
      <c r="L1152" s="368" t="s">
        <v>1421</v>
      </c>
      <c r="M1152" s="368" t="s">
        <v>34</v>
      </c>
      <c r="N1152" s="367">
        <v>566101</v>
      </c>
      <c r="O1152" s="367" t="s">
        <v>1321</v>
      </c>
      <c r="P1152" s="371">
        <v>44189</v>
      </c>
      <c r="Q1152" s="372">
        <v>10.25274256</v>
      </c>
      <c r="R1152" s="372">
        <v>8.1703501362948217</v>
      </c>
      <c r="S1152" s="367">
        <v>2</v>
      </c>
      <c r="T1152" s="369">
        <v>0.12191907864691265</v>
      </c>
      <c r="U1152" s="369">
        <v>1.2833876406139431</v>
      </c>
      <c r="V1152" s="369">
        <v>1.0309212911464138E-2</v>
      </c>
      <c r="W1152" s="369">
        <v>9.1831905267550362E-2</v>
      </c>
      <c r="Y1152" s="369"/>
      <c r="AA1152" s="369"/>
      <c r="AB1152" s="369">
        <v>0.22177718743399399</v>
      </c>
      <c r="AC1152" s="373">
        <v>-0.45970717598504884</v>
      </c>
      <c r="AD1152" s="555">
        <v>38026392000130</v>
      </c>
      <c r="AE1152" s="370" t="s">
        <v>1929</v>
      </c>
      <c r="AF1152" s="370" t="s">
        <v>1795</v>
      </c>
      <c r="AG1152" s="374" t="s">
        <v>1445</v>
      </c>
      <c r="AH1152" s="374" t="s">
        <v>1802</v>
      </c>
      <c r="AI1152" s="374">
        <v>500</v>
      </c>
      <c r="AJ1152" s="374">
        <v>100</v>
      </c>
      <c r="AK1152" s="374">
        <v>100</v>
      </c>
      <c r="AL1152" s="691">
        <v>2.5</v>
      </c>
      <c r="AM1152" s="691">
        <v>20</v>
      </c>
      <c r="AN1152" s="369" t="s">
        <v>1798</v>
      </c>
      <c r="AO1152" s="367" t="s">
        <v>1324</v>
      </c>
      <c r="AP1152" s="370" t="s">
        <v>1799</v>
      </c>
      <c r="AQ1152" s="376" t="s">
        <v>659</v>
      </c>
      <c r="AR1152" s="369">
        <v>5.0666666666666698E-3</v>
      </c>
      <c r="AS1152" s="369">
        <v>5.0666666666666698E-3</v>
      </c>
      <c r="AT1152" s="369" t="s">
        <v>1421</v>
      </c>
      <c r="AW115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c r="BX1152"/>
      <c r="BZ1152"/>
    </row>
    <row r="1153" spans="2:78" ht="18.75">
      <c r="B1153" s="363" t="s">
        <v>1086</v>
      </c>
      <c r="C1153" s="364">
        <v>39731692000183</v>
      </c>
      <c r="D1153" s="365" t="s">
        <v>14</v>
      </c>
      <c r="E1153" s="365" t="s">
        <v>607</v>
      </c>
      <c r="F1153" s="365" t="s">
        <v>1421</v>
      </c>
      <c r="G1153" s="366" t="s">
        <v>1421</v>
      </c>
      <c r="H1153" s="366" t="s">
        <v>34</v>
      </c>
      <c r="I1153" s="366" t="s">
        <v>34</v>
      </c>
      <c r="J1153" s="366" t="s">
        <v>608</v>
      </c>
      <c r="K1153" s="367" t="s">
        <v>48</v>
      </c>
      <c r="L1153" s="368" t="s">
        <v>1421</v>
      </c>
      <c r="M1153" s="368" t="s">
        <v>1418</v>
      </c>
      <c r="N1153" s="367">
        <v>566128</v>
      </c>
      <c r="O1153" s="367" t="s">
        <v>1321</v>
      </c>
      <c r="P1153" s="371">
        <v>44154</v>
      </c>
      <c r="Q1153" s="372">
        <v>8.4749849699999995</v>
      </c>
      <c r="R1153" s="372">
        <v>7.4408902217063488</v>
      </c>
      <c r="S1153" s="367">
        <v>2</v>
      </c>
      <c r="T1153" s="369">
        <v>-7.6039021374521121E-2</v>
      </c>
      <c r="U1153" s="369">
        <v>-0.80042878702406473</v>
      </c>
      <c r="V1153" s="369">
        <v>-0.19502724175682085</v>
      </c>
      <c r="W1153" s="369">
        <v>-1.7372541767653173</v>
      </c>
      <c r="Y1153" s="369"/>
      <c r="AA1153" s="369"/>
      <c r="AB1153" s="369">
        <v>0.24528718353047213</v>
      </c>
      <c r="AC1153" s="373">
        <v>-1.2527724228334929</v>
      </c>
      <c r="AD1153" s="555">
        <v>0</v>
      </c>
      <c r="AE1153" s="370" t="s">
        <v>2115</v>
      </c>
      <c r="AF1153" s="370" t="s">
        <v>1816</v>
      </c>
      <c r="AG1153" s="374" t="s">
        <v>1444</v>
      </c>
      <c r="AH1153" s="374" t="s">
        <v>1802</v>
      </c>
      <c r="AI1153" s="374">
        <v>1000</v>
      </c>
      <c r="AJ1153" s="374">
        <v>1000</v>
      </c>
      <c r="AK1153" s="374">
        <v>1000</v>
      </c>
      <c r="AL1153" s="691">
        <v>1.46</v>
      </c>
      <c r="AM1153" s="691">
        <v>20</v>
      </c>
      <c r="AN1153" s="369" t="s">
        <v>1817</v>
      </c>
      <c r="AO1153" s="367" t="s">
        <v>1324</v>
      </c>
      <c r="AP1153" s="370" t="s">
        <v>1818</v>
      </c>
      <c r="AQ1153" s="376" t="s">
        <v>668</v>
      </c>
      <c r="AR1153" s="369">
        <v>0</v>
      </c>
      <c r="AS1153" s="369">
        <v>0</v>
      </c>
      <c r="AT1153" s="369" t="s">
        <v>1421</v>
      </c>
      <c r="AW1153"/>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c r="BX1153"/>
      <c r="BZ1153"/>
    </row>
    <row r="1154" spans="2:78" ht="18.75">
      <c r="B1154" s="363" t="s">
        <v>907</v>
      </c>
      <c r="C1154" s="364">
        <v>37712284000159</v>
      </c>
      <c r="D1154" s="365" t="s">
        <v>14</v>
      </c>
      <c r="E1154" s="365" t="s">
        <v>607</v>
      </c>
      <c r="F1154" s="365" t="s">
        <v>1421</v>
      </c>
      <c r="G1154" s="366" t="s">
        <v>1421</v>
      </c>
      <c r="H1154" s="366" t="s">
        <v>34</v>
      </c>
      <c r="I1154" s="366" t="s">
        <v>34</v>
      </c>
      <c r="J1154" s="366" t="s">
        <v>611</v>
      </c>
      <c r="K1154" s="367" t="s">
        <v>1798</v>
      </c>
      <c r="L1154" s="368" t="s">
        <v>1421</v>
      </c>
      <c r="M1154" s="368" t="s">
        <v>34</v>
      </c>
      <c r="N1154" s="367">
        <v>566179</v>
      </c>
      <c r="O1154" s="367" t="s">
        <v>1321</v>
      </c>
      <c r="P1154" s="371">
        <v>44188</v>
      </c>
      <c r="Q1154" s="372">
        <v>6.34320722</v>
      </c>
      <c r="R1154" s="372">
        <v>12.184954384523813</v>
      </c>
      <c r="S1154" s="367">
        <v>5</v>
      </c>
      <c r="T1154" s="369">
        <v>-0.29802105331163609</v>
      </c>
      <c r="U1154" s="369">
        <v>-3.1371344067533946</v>
      </c>
      <c r="V1154" s="369">
        <v>-0.25879051718879198</v>
      </c>
      <c r="W1154" s="369">
        <v>-2.3052415798100259</v>
      </c>
      <c r="Y1154" s="369"/>
      <c r="AA1154" s="369"/>
      <c r="AB1154" s="369">
        <v>0.23004561577834554</v>
      </c>
      <c r="AC1154" s="373">
        <v>-1.6129509505234916</v>
      </c>
      <c r="AD1154" s="555">
        <v>37927395000182</v>
      </c>
      <c r="AE1154" s="370" t="s">
        <v>2116</v>
      </c>
      <c r="AF1154" s="370" t="s">
        <v>1816</v>
      </c>
      <c r="AG1154" s="374" t="s">
        <v>1444</v>
      </c>
      <c r="AH1154" s="374" t="s">
        <v>1796</v>
      </c>
      <c r="AI1154" s="374">
        <v>1000</v>
      </c>
      <c r="AJ1154" s="374">
        <v>1000</v>
      </c>
      <c r="AK1154" s="374">
        <v>1000</v>
      </c>
      <c r="AL1154" s="691">
        <v>0.8</v>
      </c>
      <c r="AM1154" s="691">
        <v>0</v>
      </c>
      <c r="AN1154" s="369" t="s">
        <v>1798</v>
      </c>
      <c r="AO1154" s="367" t="s">
        <v>1324</v>
      </c>
      <c r="AP1154" s="370" t="s">
        <v>1799</v>
      </c>
      <c r="AQ1154" s="376" t="s">
        <v>687</v>
      </c>
      <c r="AR1154" s="369">
        <v>5.3333333333333297E-3</v>
      </c>
      <c r="AS1154" s="369">
        <v>5.3333333333333297E-3</v>
      </c>
      <c r="AT1154" s="369" t="s">
        <v>1421</v>
      </c>
      <c r="AW1154"/>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c r="BX1154"/>
      <c r="BZ1154"/>
    </row>
    <row r="1155" spans="2:78" ht="18.75">
      <c r="B1155" s="363" t="s">
        <v>115</v>
      </c>
      <c r="C1155" s="364">
        <v>39281106000146</v>
      </c>
      <c r="D1155" s="365" t="s">
        <v>13</v>
      </c>
      <c r="E1155" s="365" t="s">
        <v>615</v>
      </c>
      <c r="F1155" s="365" t="s">
        <v>619</v>
      </c>
      <c r="G1155" s="366" t="s">
        <v>34</v>
      </c>
      <c r="H1155" s="366" t="s">
        <v>1338</v>
      </c>
      <c r="I1155" s="366" t="s">
        <v>34</v>
      </c>
      <c r="J1155" s="366" t="s">
        <v>1421</v>
      </c>
      <c r="K1155" s="367" t="s">
        <v>48</v>
      </c>
      <c r="L1155" s="368" t="s">
        <v>1421</v>
      </c>
      <c r="M1155" s="368" t="s">
        <v>1418</v>
      </c>
      <c r="N1155" s="367">
        <v>566241</v>
      </c>
      <c r="O1155" s="367" t="s">
        <v>1321</v>
      </c>
      <c r="P1155" s="371">
        <v>44160</v>
      </c>
      <c r="Q1155" s="372">
        <v>37.151841230000002</v>
      </c>
      <c r="R1155" s="372">
        <v>41.502017982000012</v>
      </c>
      <c r="S1155" s="367">
        <v>2</v>
      </c>
      <c r="T1155" s="369">
        <v>0.11319676868792561</v>
      </c>
      <c r="U1155" s="369">
        <v>1.191571782725229</v>
      </c>
      <c r="V1155" s="369">
        <v>0.10326640616594207</v>
      </c>
      <c r="W1155" s="369">
        <v>0.91987146931514396</v>
      </c>
      <c r="Y1155" s="369"/>
      <c r="AA1155" s="369"/>
      <c r="AB1155" s="369">
        <v>7.440869545614183E-2</v>
      </c>
      <c r="AC1155" s="373">
        <v>-0.12089139882868101</v>
      </c>
      <c r="AD1155" s="555">
        <v>0</v>
      </c>
      <c r="AE1155" s="370" t="s">
        <v>2117</v>
      </c>
      <c r="AF1155" s="370" t="s">
        <v>1813</v>
      </c>
      <c r="AG1155" s="374" t="s">
        <v>741</v>
      </c>
      <c r="AH1155" s="374" t="s">
        <v>1802</v>
      </c>
      <c r="AI1155" s="374">
        <v>0</v>
      </c>
      <c r="AJ1155" s="374">
        <v>0</v>
      </c>
      <c r="AK1155" s="374">
        <v>0</v>
      </c>
      <c r="AL1155" s="691">
        <v>0.78</v>
      </c>
      <c r="AM1155" s="691">
        <v>0</v>
      </c>
      <c r="AN1155" s="369" t="s">
        <v>1798</v>
      </c>
      <c r="AO1155" s="367" t="s">
        <v>1324</v>
      </c>
      <c r="AP1155" s="370" t="s">
        <v>1818</v>
      </c>
      <c r="AQ1155" s="376" t="s">
        <v>668</v>
      </c>
      <c r="AR1155" s="369">
        <v>0</v>
      </c>
      <c r="AS1155" s="369">
        <v>0</v>
      </c>
      <c r="AT1155" s="369" t="s">
        <v>1421</v>
      </c>
      <c r="AW1155"/>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c r="BX1155"/>
      <c r="BZ1155"/>
    </row>
    <row r="1156" spans="2:78" ht="18.75">
      <c r="B1156" s="363" t="s">
        <v>23</v>
      </c>
      <c r="C1156" s="364">
        <v>39958195000112</v>
      </c>
      <c r="D1156" s="365" t="s">
        <v>13</v>
      </c>
      <c r="E1156" s="365" t="s">
        <v>616</v>
      </c>
      <c r="F1156" s="365" t="s">
        <v>619</v>
      </c>
      <c r="G1156" s="366" t="s">
        <v>34</v>
      </c>
      <c r="H1156" s="366" t="s">
        <v>1338</v>
      </c>
      <c r="I1156" s="366" t="s">
        <v>34</v>
      </c>
      <c r="J1156" s="366" t="s">
        <v>611</v>
      </c>
      <c r="K1156" s="367" t="s">
        <v>48</v>
      </c>
      <c r="L1156" s="368" t="s">
        <v>1421</v>
      </c>
      <c r="M1156" s="368" t="s">
        <v>34</v>
      </c>
      <c r="N1156" s="367">
        <v>566284</v>
      </c>
      <c r="O1156" s="367" t="s">
        <v>1321</v>
      </c>
      <c r="P1156" s="371">
        <v>44185</v>
      </c>
      <c r="Q1156" s="372">
        <v>514.97753365999995</v>
      </c>
      <c r="R1156" s="372">
        <v>573.20017272742086</v>
      </c>
      <c r="S1156" s="367">
        <v>1</v>
      </c>
      <c r="T1156" s="369">
        <v>8.5617790777196223E-2</v>
      </c>
      <c r="U1156" s="369">
        <v>0.90126021062173256</v>
      </c>
      <c r="V1156" s="369">
        <v>9.5372151678360328E-2</v>
      </c>
      <c r="W1156" s="369">
        <v>0.84955141321703176</v>
      </c>
      <c r="Y1156" s="369"/>
      <c r="AA1156" s="369"/>
      <c r="AB1156" s="369">
        <v>6.7028655151796443E-2</v>
      </c>
      <c r="AC1156" s="373">
        <v>-0.25197619925452719</v>
      </c>
      <c r="AD1156" s="555">
        <v>39913737000130</v>
      </c>
      <c r="AE1156" s="370" t="s">
        <v>2118</v>
      </c>
      <c r="AF1156" s="370" t="s">
        <v>1816</v>
      </c>
      <c r="AG1156" s="374" t="s">
        <v>1444</v>
      </c>
      <c r="AH1156" s="374" t="s">
        <v>1796</v>
      </c>
      <c r="AI1156" s="374">
        <v>5000</v>
      </c>
      <c r="AJ1156" s="374">
        <v>1000</v>
      </c>
      <c r="AK1156" s="374">
        <v>1000</v>
      </c>
      <c r="AL1156" s="691">
        <v>1.95</v>
      </c>
      <c r="AM1156" s="691">
        <v>20</v>
      </c>
      <c r="AN1156" s="369" t="s">
        <v>1798</v>
      </c>
      <c r="AO1156" s="367" t="s">
        <v>1324</v>
      </c>
      <c r="AP1156" s="370" t="s">
        <v>1818</v>
      </c>
      <c r="AQ1156" s="376" t="s">
        <v>668</v>
      </c>
      <c r="AR1156" s="369">
        <v>5.2006500000000002E-3</v>
      </c>
      <c r="AS1156" s="369">
        <v>5.2006500000000002E-3</v>
      </c>
      <c r="AT1156" s="369" t="s">
        <v>1421</v>
      </c>
      <c r="AW1156"/>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c r="BX1156"/>
      <c r="BZ1156"/>
    </row>
    <row r="1157" spans="2:78" ht="18.75">
      <c r="B1157" s="363" t="s">
        <v>1130</v>
      </c>
      <c r="C1157" s="364">
        <v>38281169000130</v>
      </c>
      <c r="D1157" s="365" t="s">
        <v>11</v>
      </c>
      <c r="E1157" s="365" t="s">
        <v>620</v>
      </c>
      <c r="F1157" s="365" t="s">
        <v>663</v>
      </c>
      <c r="G1157" s="366" t="s">
        <v>738</v>
      </c>
      <c r="H1157" s="366" t="s">
        <v>34</v>
      </c>
      <c r="I1157" s="366" t="s">
        <v>1304</v>
      </c>
      <c r="J1157" s="366" t="s">
        <v>608</v>
      </c>
      <c r="K1157" s="367" t="s">
        <v>48</v>
      </c>
      <c r="L1157" s="368" t="s">
        <v>1421</v>
      </c>
      <c r="M1157" s="368" t="s">
        <v>34</v>
      </c>
      <c r="N1157" s="367">
        <v>567183</v>
      </c>
      <c r="O1157" s="367" t="s">
        <v>1321</v>
      </c>
      <c r="P1157" s="371">
        <v>44168</v>
      </c>
      <c r="Q1157" s="372">
        <v>10.511585950000001</v>
      </c>
      <c r="R1157" s="372">
        <v>11.89638547023905</v>
      </c>
      <c r="S1157" s="367">
        <v>1</v>
      </c>
      <c r="T1157" s="369">
        <v>9.7839460132781664E-2</v>
      </c>
      <c r="U1157" s="369">
        <v>1.0299122605937796</v>
      </c>
      <c r="V1157" s="369">
        <v>0.11475644019142472</v>
      </c>
      <c r="W1157" s="369">
        <v>1.0222218354595558</v>
      </c>
      <c r="Y1157" s="369"/>
      <c r="AA1157" s="369"/>
      <c r="AB1157" s="369">
        <v>2.7566921092479486E-3</v>
      </c>
      <c r="AC1157" s="373">
        <v>0.90494790419410109</v>
      </c>
      <c r="AD1157" s="555">
        <v>38306228000187</v>
      </c>
      <c r="AE1157" s="370" t="s">
        <v>1902</v>
      </c>
      <c r="AF1157" s="370" t="s">
        <v>1795</v>
      </c>
      <c r="AG1157" s="374" t="s">
        <v>1445</v>
      </c>
      <c r="AH1157" s="374" t="s">
        <v>1802</v>
      </c>
      <c r="AI1157" s="374">
        <v>10</v>
      </c>
      <c r="AJ1157" s="374">
        <v>10</v>
      </c>
      <c r="AK1157" s="374">
        <v>10</v>
      </c>
      <c r="AL1157" s="691">
        <v>0.85</v>
      </c>
      <c r="AM1157" s="691">
        <v>20</v>
      </c>
      <c r="AN1157" s="369" t="s">
        <v>1798</v>
      </c>
      <c r="AO1157" s="367" t="s">
        <v>1324</v>
      </c>
      <c r="AP1157" s="370" t="s">
        <v>1804</v>
      </c>
      <c r="AQ1157" s="376" t="s">
        <v>675</v>
      </c>
      <c r="AR1157" s="369">
        <v>1.5E-3</v>
      </c>
      <c r="AS1157" s="369">
        <v>1.5E-3</v>
      </c>
      <c r="AT1157" s="369" t="s">
        <v>1421</v>
      </c>
      <c r="AW1157"/>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c r="BX1157"/>
      <c r="BZ1157"/>
    </row>
    <row r="1158" spans="2:78" ht="18.75">
      <c r="B1158" s="363" t="s">
        <v>578</v>
      </c>
      <c r="C1158" s="364">
        <v>39151551000191</v>
      </c>
      <c r="D1158" s="365" t="s">
        <v>14</v>
      </c>
      <c r="E1158" s="365" t="s">
        <v>607</v>
      </c>
      <c r="F1158" s="365" t="s">
        <v>1421</v>
      </c>
      <c r="G1158" s="366" t="s">
        <v>1421</v>
      </c>
      <c r="H1158" s="366" t="s">
        <v>34</v>
      </c>
      <c r="I1158" s="366" t="s">
        <v>34</v>
      </c>
      <c r="J1158" s="366" t="s">
        <v>612</v>
      </c>
      <c r="K1158" s="367" t="s">
        <v>48</v>
      </c>
      <c r="L1158" s="368" t="s">
        <v>1421</v>
      </c>
      <c r="M1158" s="368" t="s">
        <v>1418</v>
      </c>
      <c r="N1158" s="367">
        <v>567477</v>
      </c>
      <c r="O1158" s="367" t="s">
        <v>1324</v>
      </c>
      <c r="P1158" s="371">
        <v>44195</v>
      </c>
      <c r="Q1158" s="372">
        <v>29.592964479999999</v>
      </c>
      <c r="R1158" s="372">
        <v>172.25424375424009</v>
      </c>
      <c r="S1158" s="367">
        <v>8</v>
      </c>
      <c r="T1158" s="369">
        <v>-0.41210841580096869</v>
      </c>
      <c r="U1158" s="369">
        <v>-4.3380810723125345</v>
      </c>
      <c r="V1158" s="369">
        <v>-0.37404507870733861</v>
      </c>
      <c r="W1158" s="369">
        <v>-3.3319005561955528</v>
      </c>
      <c r="Y1158" s="369"/>
      <c r="AA1158" s="369"/>
      <c r="AB1158" s="369">
        <v>0.2707424182919882</v>
      </c>
      <c r="AC1158" s="373">
        <v>-1.7961975046980725</v>
      </c>
      <c r="AD1158" s="555">
        <v>0</v>
      </c>
      <c r="AE1158" s="370" t="s">
        <v>1805</v>
      </c>
      <c r="AF1158" s="370" t="s">
        <v>1806</v>
      </c>
      <c r="AG1158" s="374" t="s">
        <v>719</v>
      </c>
      <c r="AH1158" s="374" t="s">
        <v>1796</v>
      </c>
      <c r="AI1158" s="374">
        <v>1000</v>
      </c>
      <c r="AJ1158" s="374">
        <v>500</v>
      </c>
      <c r="AK1158" s="374">
        <v>500</v>
      </c>
      <c r="AL1158" s="691">
        <v>0.5</v>
      </c>
      <c r="AM1158" s="691">
        <v>0</v>
      </c>
      <c r="AN1158" s="369" t="s">
        <v>1807</v>
      </c>
      <c r="AO1158" s="367" t="s">
        <v>1324</v>
      </c>
      <c r="AP1158" s="370" t="s">
        <v>1799</v>
      </c>
      <c r="AQ1158" s="376" t="s">
        <v>687</v>
      </c>
      <c r="AR1158" s="369">
        <v>1.33333333333333E-3</v>
      </c>
      <c r="AS1158" s="369">
        <v>1.33333333333333E-3</v>
      </c>
      <c r="AT1158" s="369" t="s">
        <v>1421</v>
      </c>
      <c r="AW1158"/>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c r="BX1158"/>
      <c r="BZ1158"/>
    </row>
    <row r="1159" spans="2:78" ht="18.75">
      <c r="B1159" s="363" t="s">
        <v>1103</v>
      </c>
      <c r="C1159" s="364">
        <v>39846732000132</v>
      </c>
      <c r="D1159" s="365" t="s">
        <v>14</v>
      </c>
      <c r="E1159" s="365" t="s">
        <v>607</v>
      </c>
      <c r="F1159" s="365" t="s">
        <v>1421</v>
      </c>
      <c r="G1159" s="366" t="s">
        <v>1421</v>
      </c>
      <c r="H1159" s="366" t="s">
        <v>34</v>
      </c>
      <c r="I1159" s="366" t="s">
        <v>34</v>
      </c>
      <c r="J1159" s="366" t="s">
        <v>608</v>
      </c>
      <c r="K1159" s="367" t="s">
        <v>48</v>
      </c>
      <c r="L1159" s="368" t="s">
        <v>1421</v>
      </c>
      <c r="M1159" s="368" t="s">
        <v>1418</v>
      </c>
      <c r="N1159" s="367">
        <v>567795</v>
      </c>
      <c r="O1159" s="367" t="s">
        <v>1321</v>
      </c>
      <c r="P1159" s="371">
        <v>44164</v>
      </c>
      <c r="Q1159" s="372">
        <v>17.255451449999999</v>
      </c>
      <c r="R1159" s="372">
        <v>16.11354394087649</v>
      </c>
      <c r="S1159" s="367">
        <v>2</v>
      </c>
      <c r="T1159" s="369">
        <v>1.5187292388874729E-2</v>
      </c>
      <c r="U1159" s="369">
        <v>0.15986983794980972</v>
      </c>
      <c r="V1159" s="369">
        <v>-0.13274713608333633</v>
      </c>
      <c r="W1159" s="369">
        <v>-1.1824784811445168</v>
      </c>
      <c r="Y1159" s="369"/>
      <c r="AA1159" s="369"/>
      <c r="AB1159" s="369">
        <v>0.22053770795976702</v>
      </c>
      <c r="AC1159" s="373">
        <v>-1.110961548456312</v>
      </c>
      <c r="AD1159" s="555">
        <v>0</v>
      </c>
      <c r="AE1159" s="370" t="s">
        <v>2119</v>
      </c>
      <c r="AF1159" s="370" t="s">
        <v>1816</v>
      </c>
      <c r="AG1159" s="374" t="s">
        <v>1444</v>
      </c>
      <c r="AH1159" s="374" t="s">
        <v>1796</v>
      </c>
      <c r="AI1159" s="374">
        <v>5000</v>
      </c>
      <c r="AJ1159" s="374">
        <v>5000</v>
      </c>
      <c r="AK1159" s="374">
        <v>5000</v>
      </c>
      <c r="AL1159" s="691">
        <v>1</v>
      </c>
      <c r="AM1159" s="691">
        <v>10</v>
      </c>
      <c r="AN1159" s="369" t="s">
        <v>1798</v>
      </c>
      <c r="AO1159" s="367" t="s">
        <v>1324</v>
      </c>
      <c r="AP1159" s="370" t="s">
        <v>1799</v>
      </c>
      <c r="AQ1159" s="376" t="s">
        <v>659</v>
      </c>
      <c r="AR1159" s="369">
        <v>3.3333333333333301E-3</v>
      </c>
      <c r="AS1159" s="369">
        <v>3.3333333333333301E-3</v>
      </c>
      <c r="AT1159" s="369" t="s">
        <v>1421</v>
      </c>
      <c r="AW1159"/>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c r="BX1159"/>
      <c r="BZ1159"/>
    </row>
    <row r="1160" spans="2:78" ht="18.75">
      <c r="B1160" s="363" t="s">
        <v>193</v>
      </c>
      <c r="C1160" s="364"/>
      <c r="D1160" s="365" t="s">
        <v>11</v>
      </c>
      <c r="E1160" s="365" t="s">
        <v>620</v>
      </c>
      <c r="F1160" s="365" t="s">
        <v>663</v>
      </c>
      <c r="G1160" s="366" t="s">
        <v>738</v>
      </c>
      <c r="H1160" s="366" t="s">
        <v>34</v>
      </c>
      <c r="I1160" s="366" t="s">
        <v>1304</v>
      </c>
      <c r="J1160" s="366" t="s">
        <v>608</v>
      </c>
      <c r="L1160" s="368" t="s">
        <v>1421</v>
      </c>
      <c r="M1160" s="368" t="s">
        <v>1418</v>
      </c>
      <c r="N1160" s="367">
        <v>567833</v>
      </c>
      <c r="O1160" s="367" t="s">
        <v>1321</v>
      </c>
      <c r="P1160" s="371"/>
      <c r="S1160" s="367"/>
      <c r="U1160" s="369"/>
      <c r="W1160" s="369"/>
      <c r="Y1160" s="369"/>
      <c r="AA1160" s="369"/>
      <c r="AD1160" s="555">
        <v>0</v>
      </c>
      <c r="AE1160" s="370"/>
      <c r="AF1160" s="370"/>
      <c r="AG1160" s="374" t="s">
        <v>1444</v>
      </c>
      <c r="AH1160" s="374"/>
      <c r="AI1160" s="374">
        <v>100</v>
      </c>
      <c r="AJ1160" s="374">
        <v>100</v>
      </c>
      <c r="AK1160" s="374">
        <v>100</v>
      </c>
      <c r="AN1160" s="369"/>
      <c r="AO1160" s="367" t="s">
        <v>1324</v>
      </c>
      <c r="AP1160" s="370"/>
      <c r="AR1160" s="369">
        <v>3.33333333333333E-4</v>
      </c>
      <c r="AS1160" s="369">
        <v>3.33333333333333E-4</v>
      </c>
      <c r="AT1160" s="369" t="s">
        <v>1421</v>
      </c>
      <c r="AW1160"/>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c r="BX1160"/>
      <c r="BZ1160"/>
    </row>
    <row r="1161" spans="2:78" ht="18.75">
      <c r="B1161" s="363" t="s">
        <v>1627</v>
      </c>
      <c r="C1161" s="364">
        <v>39992349000192</v>
      </c>
      <c r="D1161" s="365" t="s">
        <v>14</v>
      </c>
      <c r="E1161" s="365" t="s">
        <v>607</v>
      </c>
      <c r="F1161" s="365" t="s">
        <v>1421</v>
      </c>
      <c r="G1161" s="366" t="s">
        <v>1421</v>
      </c>
      <c r="H1161" s="366" t="s">
        <v>34</v>
      </c>
      <c r="I1161" s="366" t="s">
        <v>34</v>
      </c>
      <c r="J1161" s="366" t="s">
        <v>608</v>
      </c>
      <c r="K1161" s="367" t="s">
        <v>48</v>
      </c>
      <c r="L1161" s="368" t="s">
        <v>1421</v>
      </c>
      <c r="M1161" s="368" t="s">
        <v>1421</v>
      </c>
      <c r="N1161" s="367">
        <v>567876</v>
      </c>
      <c r="O1161" s="367" t="s">
        <v>1321</v>
      </c>
      <c r="P1161" s="371">
        <v>44195</v>
      </c>
      <c r="Q1161" s="372">
        <v>75.036174160000002</v>
      </c>
      <c r="R1161" s="372">
        <v>97.740670385833297</v>
      </c>
      <c r="S1161" s="367">
        <v>2</v>
      </c>
      <c r="T1161" s="369">
        <v>-6.933015184838176E-2</v>
      </c>
      <c r="U1161" s="369">
        <v>-0.72980751652320852</v>
      </c>
      <c r="V1161" s="369">
        <v>-0.23124364145963172</v>
      </c>
      <c r="W1161" s="369">
        <v>-2.0598608602437292</v>
      </c>
      <c r="Y1161" s="369"/>
      <c r="AA1161" s="369"/>
      <c r="AB1161" s="369">
        <v>0.31830902078790257</v>
      </c>
      <c r="AC1161" s="373">
        <v>-1.0791570344252686</v>
      </c>
      <c r="AD1161" s="555">
        <v>40040288000142</v>
      </c>
      <c r="AE1161" s="370" t="s">
        <v>1949</v>
      </c>
      <c r="AF1161" s="370" t="s">
        <v>1816</v>
      </c>
      <c r="AG1161" s="374" t="s">
        <v>1444</v>
      </c>
      <c r="AH1161" s="374" t="s">
        <v>1802</v>
      </c>
      <c r="AI1161" s="374">
        <v>5000</v>
      </c>
      <c r="AJ1161" s="374">
        <v>1000</v>
      </c>
      <c r="AK1161" s="374">
        <v>1000</v>
      </c>
      <c r="AL1161" s="691">
        <v>1.5</v>
      </c>
      <c r="AM1161" s="691">
        <v>20</v>
      </c>
      <c r="AN1161" s="369" t="s">
        <v>1798</v>
      </c>
      <c r="AO1161" s="367" t="s">
        <v>1324</v>
      </c>
      <c r="AP1161" s="370" t="s">
        <v>1799</v>
      </c>
      <c r="AQ1161" s="376" t="s">
        <v>1798</v>
      </c>
      <c r="AR1161" s="369">
        <v>0</v>
      </c>
      <c r="AS1161" s="369">
        <v>0</v>
      </c>
      <c r="AT1161" s="369" t="s">
        <v>1421</v>
      </c>
      <c r="AW1161"/>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c r="BX1161"/>
      <c r="BZ1161"/>
    </row>
    <row r="1162" spans="2:78" ht="18.75">
      <c r="B1162" s="363" t="s">
        <v>194</v>
      </c>
      <c r="C1162" s="364"/>
      <c r="D1162" s="365" t="s">
        <v>14</v>
      </c>
      <c r="E1162" s="365" t="s">
        <v>614</v>
      </c>
      <c r="F1162" s="365" t="s">
        <v>1421</v>
      </c>
      <c r="G1162" s="366" t="s">
        <v>1421</v>
      </c>
      <c r="H1162" s="366" t="s">
        <v>1338</v>
      </c>
      <c r="I1162" s="366" t="s">
        <v>34</v>
      </c>
      <c r="J1162" s="366" t="s">
        <v>608</v>
      </c>
      <c r="L1162" s="368" t="s">
        <v>1421</v>
      </c>
      <c r="M1162" s="368" t="s">
        <v>34</v>
      </c>
      <c r="N1162" s="367">
        <v>568007</v>
      </c>
      <c r="O1162" s="367" t="s">
        <v>1321</v>
      </c>
      <c r="P1162" s="371"/>
      <c r="S1162" s="367"/>
      <c r="U1162" s="369"/>
      <c r="W1162" s="369"/>
      <c r="Y1162" s="369"/>
      <c r="AA1162" s="369"/>
      <c r="AD1162" s="555">
        <v>40102156000106</v>
      </c>
      <c r="AE1162" s="370"/>
      <c r="AF1162" s="370"/>
      <c r="AG1162" s="374" t="s">
        <v>1444</v>
      </c>
      <c r="AH1162" s="374"/>
      <c r="AI1162" s="374">
        <v>500</v>
      </c>
      <c r="AJ1162" s="374">
        <v>100</v>
      </c>
      <c r="AK1162" s="374">
        <v>500</v>
      </c>
      <c r="AN1162" s="369"/>
      <c r="AO1162" s="367" t="s">
        <v>1324</v>
      </c>
      <c r="AP1162" s="370"/>
      <c r="AR1162" s="369">
        <v>6.4000000000000003E-3</v>
      </c>
      <c r="AS1162" s="369">
        <v>6.4000000000000003E-3</v>
      </c>
      <c r="AT1162" s="369" t="s">
        <v>1421</v>
      </c>
      <c r="AW116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c r="BX1162"/>
      <c r="BZ1162"/>
    </row>
    <row r="1163" spans="2:78" ht="18.75">
      <c r="B1163" s="363" t="s">
        <v>1082</v>
      </c>
      <c r="C1163" s="364">
        <v>39345935000145</v>
      </c>
      <c r="D1163" s="365" t="s">
        <v>14</v>
      </c>
      <c r="E1163" s="365" t="s">
        <v>607</v>
      </c>
      <c r="F1163" s="365" t="s">
        <v>1421</v>
      </c>
      <c r="G1163" s="366" t="s">
        <v>1421</v>
      </c>
      <c r="H1163" s="366" t="s">
        <v>34</v>
      </c>
      <c r="I1163" s="366" t="s">
        <v>34</v>
      </c>
      <c r="J1163" s="366" t="s">
        <v>611</v>
      </c>
      <c r="K1163" s="367" t="s">
        <v>49</v>
      </c>
      <c r="L1163" s="368" t="s">
        <v>1421</v>
      </c>
      <c r="M1163" s="368" t="s">
        <v>34</v>
      </c>
      <c r="N1163" s="367">
        <v>568066</v>
      </c>
      <c r="O1163" s="367" t="s">
        <v>1321</v>
      </c>
      <c r="P1163" s="371">
        <v>44196</v>
      </c>
      <c r="Q1163" s="372">
        <v>9.2302459900000002</v>
      </c>
      <c r="R1163" s="372">
        <v>16.726669119603173</v>
      </c>
      <c r="S1163" s="367">
        <v>8</v>
      </c>
      <c r="T1163" s="369">
        <v>-0.55944464056056475</v>
      </c>
      <c r="U1163" s="369">
        <v>-5.889023648074625</v>
      </c>
      <c r="V1163" s="369">
        <v>-0.60897024143995671</v>
      </c>
      <c r="W1163" s="369">
        <v>-5.4245554925423569</v>
      </c>
      <c r="Y1163" s="369"/>
      <c r="AA1163" s="369"/>
      <c r="AB1163" s="369">
        <v>0.53660171296033121</v>
      </c>
      <c r="AC1163" s="373">
        <v>-1.3440732697361457</v>
      </c>
      <c r="AD1163" s="555">
        <v>39330087000109</v>
      </c>
      <c r="AE1163" s="370" t="s">
        <v>1819</v>
      </c>
      <c r="AF1163" s="370" t="s">
        <v>1816</v>
      </c>
      <c r="AG1163" s="374" t="s">
        <v>1444</v>
      </c>
      <c r="AH1163" s="374" t="s">
        <v>1796</v>
      </c>
      <c r="AI1163" s="374">
        <v>5000</v>
      </c>
      <c r="AJ1163" s="374">
        <v>5000</v>
      </c>
      <c r="AK1163" s="374">
        <v>5000</v>
      </c>
      <c r="AL1163" s="691">
        <v>1</v>
      </c>
      <c r="AM1163" s="691">
        <v>0</v>
      </c>
      <c r="AN1163" s="369" t="s">
        <v>1798</v>
      </c>
      <c r="AO1163" s="367" t="s">
        <v>1324</v>
      </c>
      <c r="AP1163" s="370" t="s">
        <v>1799</v>
      </c>
      <c r="AQ1163" s="376" t="s">
        <v>687</v>
      </c>
      <c r="AR1163" s="369">
        <v>6.0000000000000001E-3</v>
      </c>
      <c r="AS1163" s="369">
        <v>6.0000000000000001E-3</v>
      </c>
      <c r="AT1163" s="369" t="s">
        <v>1421</v>
      </c>
      <c r="AW1163"/>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c r="BX1163"/>
      <c r="BZ1163"/>
    </row>
    <row r="1164" spans="2:78" ht="18.75">
      <c r="B1164" s="363" t="s">
        <v>564</v>
      </c>
      <c r="C1164" s="364">
        <v>39703177000190</v>
      </c>
      <c r="D1164" s="365" t="s">
        <v>14</v>
      </c>
      <c r="E1164" s="365" t="s">
        <v>607</v>
      </c>
      <c r="F1164" s="365" t="s">
        <v>1421</v>
      </c>
      <c r="G1164" s="366" t="s">
        <v>1421</v>
      </c>
      <c r="H1164" s="366" t="s">
        <v>34</v>
      </c>
      <c r="I1164" s="366" t="s">
        <v>34</v>
      </c>
      <c r="J1164" s="366" t="s">
        <v>608</v>
      </c>
      <c r="K1164" s="367" t="s">
        <v>48</v>
      </c>
      <c r="L1164" s="368" t="s">
        <v>1421</v>
      </c>
      <c r="M1164" s="368" t="s">
        <v>1418</v>
      </c>
      <c r="N1164" s="367">
        <v>568546</v>
      </c>
      <c r="O1164" s="367" t="s">
        <v>1321</v>
      </c>
      <c r="P1164" s="371">
        <v>44168</v>
      </c>
      <c r="Q1164" s="372">
        <v>58.933039870000002</v>
      </c>
      <c r="R1164" s="372">
        <v>56.760712885639961</v>
      </c>
      <c r="S1164" s="367">
        <v>2</v>
      </c>
      <c r="T1164" s="369">
        <v>0.22780179657116695</v>
      </c>
      <c r="U1164" s="369">
        <v>2.3979676804791104</v>
      </c>
      <c r="V1164" s="369">
        <v>0.16234139474112541</v>
      </c>
      <c r="W1164" s="369">
        <v>1.4460967787648242</v>
      </c>
      <c r="Y1164" s="369"/>
      <c r="AA1164" s="369"/>
      <c r="AB1164" s="369">
        <v>0.19635344127644469</v>
      </c>
      <c r="AC1164" s="373">
        <v>0.25504833004666455</v>
      </c>
      <c r="AD1164" s="555">
        <v>39344972000139</v>
      </c>
      <c r="AE1164" s="370" t="s">
        <v>1867</v>
      </c>
      <c r="AF1164" s="370" t="s">
        <v>1841</v>
      </c>
      <c r="AG1164" s="374" t="s">
        <v>719</v>
      </c>
      <c r="AH1164" s="374" t="s">
        <v>1796</v>
      </c>
      <c r="AI1164" s="374">
        <v>5000</v>
      </c>
      <c r="AJ1164" s="374">
        <v>1000</v>
      </c>
      <c r="AK1164" s="374">
        <v>1000</v>
      </c>
      <c r="AL1164" s="691">
        <v>0.7</v>
      </c>
      <c r="AM1164" s="691">
        <v>10</v>
      </c>
      <c r="AN1164" s="369" t="s">
        <v>1797</v>
      </c>
      <c r="AO1164" s="367" t="s">
        <v>1324</v>
      </c>
      <c r="AP1164" s="370" t="s">
        <v>1799</v>
      </c>
      <c r="AQ1164" s="376" t="s">
        <v>659</v>
      </c>
      <c r="AR1164" s="369">
        <v>1.98333333333333E-3</v>
      </c>
      <c r="AS1164" s="369">
        <v>1.98333333333333E-3</v>
      </c>
      <c r="AT1164" s="369" t="s">
        <v>1421</v>
      </c>
      <c r="AW1164"/>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c r="BX1164"/>
      <c r="BZ1164"/>
    </row>
    <row r="1165" spans="2:78" ht="18.75">
      <c r="B1165" s="363" t="s">
        <v>945</v>
      </c>
      <c r="C1165" s="364">
        <v>38074871000122</v>
      </c>
      <c r="D1165" s="365" t="s">
        <v>13</v>
      </c>
      <c r="E1165" s="365" t="s">
        <v>616</v>
      </c>
      <c r="F1165" s="365" t="s">
        <v>619</v>
      </c>
      <c r="G1165" s="366" t="s">
        <v>34</v>
      </c>
      <c r="H1165" s="366" t="s">
        <v>1337</v>
      </c>
      <c r="I1165" s="366" t="s">
        <v>34</v>
      </c>
      <c r="J1165" s="366" t="s">
        <v>611</v>
      </c>
      <c r="K1165" s="367" t="s">
        <v>48</v>
      </c>
      <c r="L1165" s="368" t="s">
        <v>1421</v>
      </c>
      <c r="M1165" s="368" t="s">
        <v>1418</v>
      </c>
      <c r="N1165" s="367">
        <v>568651</v>
      </c>
      <c r="O1165" s="367" t="s">
        <v>1321</v>
      </c>
      <c r="P1165" s="371">
        <v>44034</v>
      </c>
      <c r="Q1165" s="372">
        <v>11.13316317</v>
      </c>
      <c r="R1165" s="372">
        <v>11.122738379801589</v>
      </c>
      <c r="S1165" s="367">
        <v>2</v>
      </c>
      <c r="T1165" s="369">
        <v>2.8190159954816219E-2</v>
      </c>
      <c r="U1165" s="369">
        <v>0.2967452122708229</v>
      </c>
      <c r="V1165" s="369">
        <v>2.7250951904634446E-2</v>
      </c>
      <c r="W1165" s="369">
        <v>0.24274470371778845</v>
      </c>
      <c r="X1165" s="369">
        <v>-7.4056600000012018E-3</v>
      </c>
      <c r="Y1165" s="369">
        <v>-5.0213354042118852E-2</v>
      </c>
      <c r="AA1165" s="369"/>
      <c r="AB1165" s="369">
        <v>4.4541610362416988E-2</v>
      </c>
      <c r="AC1165" s="373">
        <v>-1.9085709934669937</v>
      </c>
      <c r="AD1165" s="555">
        <v>38051359000160</v>
      </c>
      <c r="AE1165" s="370" t="s">
        <v>2067</v>
      </c>
      <c r="AF1165" s="370" t="s">
        <v>1813</v>
      </c>
      <c r="AG1165" s="374" t="s">
        <v>741</v>
      </c>
      <c r="AH1165" s="374" t="s">
        <v>1796</v>
      </c>
      <c r="AI1165" s="374">
        <v>10000</v>
      </c>
      <c r="AJ1165" s="374">
        <v>10000</v>
      </c>
      <c r="AK1165" s="374">
        <v>10000</v>
      </c>
      <c r="AL1165" s="691">
        <v>0</v>
      </c>
      <c r="AM1165" s="691">
        <v>0</v>
      </c>
      <c r="AN1165" s="369" t="s">
        <v>1807</v>
      </c>
      <c r="AO1165" s="367" t="s">
        <v>1324</v>
      </c>
      <c r="AP1165" s="370" t="s">
        <v>1818</v>
      </c>
      <c r="AQ1165" s="376" t="s">
        <v>679</v>
      </c>
      <c r="AR1165" s="369">
        <v>2.5666666666666698E-3</v>
      </c>
      <c r="AS1165" s="369">
        <v>2.5666666666666698E-3</v>
      </c>
      <c r="AT1165" s="369" t="s">
        <v>1421</v>
      </c>
      <c r="AW1165"/>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c r="BX1165"/>
      <c r="BZ1165"/>
    </row>
    <row r="1166" spans="2:78" ht="18.75">
      <c r="B1166" s="363" t="s">
        <v>22</v>
      </c>
      <c r="C1166" s="364">
        <v>39958357000112</v>
      </c>
      <c r="D1166" s="365" t="s">
        <v>13</v>
      </c>
      <c r="E1166" s="365" t="s">
        <v>616</v>
      </c>
      <c r="F1166" s="365" t="s">
        <v>619</v>
      </c>
      <c r="G1166" s="366" t="s">
        <v>34</v>
      </c>
      <c r="H1166" s="366" t="s">
        <v>865</v>
      </c>
      <c r="I1166" s="366" t="s">
        <v>34</v>
      </c>
      <c r="J1166" s="366" t="s">
        <v>611</v>
      </c>
      <c r="K1166" s="367" t="s">
        <v>48</v>
      </c>
      <c r="L1166" s="368" t="s">
        <v>1421</v>
      </c>
      <c r="M1166" s="368" t="s">
        <v>34</v>
      </c>
      <c r="N1166" s="367">
        <v>568678</v>
      </c>
      <c r="O1166" s="367" t="s">
        <v>1321</v>
      </c>
      <c r="P1166" s="371">
        <v>44191</v>
      </c>
      <c r="Q1166" s="372">
        <v>158.55164761</v>
      </c>
      <c r="R1166" s="372">
        <v>162.53813609353173</v>
      </c>
      <c r="S1166" s="367">
        <v>1</v>
      </c>
      <c r="T1166" s="369">
        <v>8.5390791282527356E-2</v>
      </c>
      <c r="U1166" s="369">
        <v>0.89887068841473372</v>
      </c>
      <c r="V1166" s="369">
        <v>9.1400215590127898E-2</v>
      </c>
      <c r="W1166" s="369">
        <v>0.81417039415031789</v>
      </c>
      <c r="Y1166" s="369"/>
      <c r="AA1166" s="369"/>
      <c r="AB1166" s="369">
        <v>5.1921801292581005E-2</v>
      </c>
      <c r="AC1166" s="373">
        <v>-0.40178809931822113</v>
      </c>
      <c r="AD1166" s="555">
        <v>39913857000138</v>
      </c>
      <c r="AE1166" s="370" t="s">
        <v>2118</v>
      </c>
      <c r="AF1166" s="370" t="s">
        <v>1816</v>
      </c>
      <c r="AG1166" s="374" t="s">
        <v>1444</v>
      </c>
      <c r="AH1166" s="374" t="s">
        <v>1802</v>
      </c>
      <c r="AI1166" s="374">
        <v>1000</v>
      </c>
      <c r="AJ1166" s="374">
        <v>500</v>
      </c>
      <c r="AK1166" s="374">
        <v>500</v>
      </c>
      <c r="AL1166" s="691">
        <v>1.95</v>
      </c>
      <c r="AM1166" s="691">
        <v>20</v>
      </c>
      <c r="AN1166" s="369" t="s">
        <v>1798</v>
      </c>
      <c r="AO1166" s="367" t="s">
        <v>1324</v>
      </c>
      <c r="AP1166" s="370" t="s">
        <v>1818</v>
      </c>
      <c r="AQ1166" s="376" t="s">
        <v>668</v>
      </c>
      <c r="AR1166" s="369">
        <v>5.2006500000000002E-3</v>
      </c>
      <c r="AS1166" s="369">
        <v>5.2006500000000002E-3</v>
      </c>
      <c r="AT1166" s="369" t="s">
        <v>1421</v>
      </c>
      <c r="AW1166"/>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c r="BX1166"/>
      <c r="BZ1166"/>
    </row>
    <row r="1167" spans="2:78" ht="18.75">
      <c r="B1167" s="363" t="s">
        <v>946</v>
      </c>
      <c r="C1167" s="364">
        <v>38074843000105</v>
      </c>
      <c r="D1167" s="365" t="s">
        <v>13</v>
      </c>
      <c r="E1167" s="365" t="s">
        <v>616</v>
      </c>
      <c r="F1167" s="365" t="s">
        <v>619</v>
      </c>
      <c r="G1167" s="366" t="s">
        <v>34</v>
      </c>
      <c r="H1167" s="366" t="s">
        <v>1338</v>
      </c>
      <c r="I1167" s="366" t="s">
        <v>34</v>
      </c>
      <c r="J1167" s="366" t="s">
        <v>611</v>
      </c>
      <c r="K1167" s="367" t="s">
        <v>49</v>
      </c>
      <c r="L1167" s="368" t="s">
        <v>1421</v>
      </c>
      <c r="M1167" s="368" t="s">
        <v>1418</v>
      </c>
      <c r="N1167" s="367">
        <v>568686</v>
      </c>
      <c r="O1167" s="367" t="s">
        <v>1321</v>
      </c>
      <c r="P1167" s="371">
        <v>44034</v>
      </c>
      <c r="Q1167" s="372">
        <v>20.10857373</v>
      </c>
      <c r="R1167" s="372">
        <v>21.094951632903257</v>
      </c>
      <c r="S1167" s="367">
        <v>2</v>
      </c>
      <c r="T1167" s="369">
        <v>-9.6533371260840162E-2</v>
      </c>
      <c r="U1167" s="369">
        <v>-1.0161636468870798</v>
      </c>
      <c r="V1167" s="369">
        <v>-8.8487126831762852E-2</v>
      </c>
      <c r="W1167" s="369">
        <v>-0.78822132381957899</v>
      </c>
      <c r="X1167" s="369">
        <v>-7.6512090000000144E-2</v>
      </c>
      <c r="Y1167" s="369">
        <v>-0.51878275044652944</v>
      </c>
      <c r="AA1167" s="369"/>
      <c r="AB1167" s="369">
        <v>0.17538631717360373</v>
      </c>
      <c r="AC1167" s="373">
        <v>-1.1446098390771653</v>
      </c>
      <c r="AD1167" s="555">
        <v>38051359000160</v>
      </c>
      <c r="AE1167" s="370" t="s">
        <v>2067</v>
      </c>
      <c r="AF1167" s="370" t="s">
        <v>1813</v>
      </c>
      <c r="AG1167" s="374" t="s">
        <v>741</v>
      </c>
      <c r="AH1167" s="374" t="s">
        <v>1796</v>
      </c>
      <c r="AI1167" s="374">
        <v>10000</v>
      </c>
      <c r="AJ1167" s="374">
        <v>10000</v>
      </c>
      <c r="AK1167" s="374">
        <v>10000</v>
      </c>
      <c r="AL1167" s="691">
        <v>0</v>
      </c>
      <c r="AM1167" s="691">
        <v>0</v>
      </c>
      <c r="AN1167" s="369" t="s">
        <v>1807</v>
      </c>
      <c r="AO1167" s="367" t="s">
        <v>1324</v>
      </c>
      <c r="AP1167" s="370" t="s">
        <v>1818</v>
      </c>
      <c r="AQ1167" s="376" t="s">
        <v>679</v>
      </c>
      <c r="AR1167" s="369">
        <v>0</v>
      </c>
      <c r="AS1167" s="369">
        <v>0</v>
      </c>
      <c r="AT1167" s="369" t="s">
        <v>1421</v>
      </c>
      <c r="AW1167"/>
      <c r="AX1167" s="198"/>
      <c r="AY1167" s="184"/>
      <c r="AZ1167" s="184"/>
      <c r="BA1167" s="184"/>
      <c r="BB1167" s="186"/>
      <c r="BC1167" s="184"/>
      <c r="BD1167" s="184"/>
      <c r="BE1167" s="184"/>
      <c r="BF1167" s="184"/>
      <c r="BG1167" s="186"/>
      <c r="BH1167" s="186"/>
      <c r="BI1167" s="199"/>
      <c r="BJ1167" s="199"/>
      <c r="BK1167" s="199"/>
      <c r="BL1167" s="186"/>
      <c r="BM1167" s="186"/>
      <c r="BN1167" s="186"/>
      <c r="BO1167" s="186"/>
      <c r="BP1167" s="186"/>
      <c r="BQ1167" s="186"/>
      <c r="BR1167" s="186"/>
      <c r="BS1167" s="186"/>
      <c r="BT1167" s="187"/>
      <c r="BU1167" s="188"/>
      <c r="BV1167" s="189"/>
      <c r="BW1167" s="185"/>
      <c r="BX1167"/>
      <c r="BZ1167"/>
    </row>
    <row r="1168" spans="2:78" ht="18.75">
      <c r="B1168" s="363" t="s">
        <v>195</v>
      </c>
      <c r="C1168" s="364">
        <v>40102324000155</v>
      </c>
      <c r="D1168" s="365" t="s">
        <v>13</v>
      </c>
      <c r="E1168" s="365" t="s">
        <v>615</v>
      </c>
      <c r="F1168" s="365" t="s">
        <v>619</v>
      </c>
      <c r="G1168" s="366" t="s">
        <v>34</v>
      </c>
      <c r="H1168" s="366" t="s">
        <v>1338</v>
      </c>
      <c r="I1168" s="366" t="s">
        <v>34</v>
      </c>
      <c r="J1168" s="366" t="s">
        <v>1421</v>
      </c>
      <c r="K1168" s="367" t="s">
        <v>48</v>
      </c>
      <c r="L1168" s="368" t="s">
        <v>1421</v>
      </c>
      <c r="M1168" s="368" t="s">
        <v>34</v>
      </c>
      <c r="N1168" s="367">
        <v>568740</v>
      </c>
      <c r="O1168" s="367" t="s">
        <v>1321</v>
      </c>
      <c r="P1168" s="371">
        <v>44196</v>
      </c>
      <c r="Q1168" s="372">
        <v>24.878447179999998</v>
      </c>
      <c r="R1168" s="372">
        <v>48.457499524246025</v>
      </c>
      <c r="S1168" s="367">
        <v>1</v>
      </c>
      <c r="T1168" s="369">
        <v>7.3220012245589494E-2</v>
      </c>
      <c r="U1168" s="369">
        <v>0.7707543380780848</v>
      </c>
      <c r="V1168" s="369">
        <v>4.140009959590496E-2</v>
      </c>
      <c r="W1168" s="369">
        <v>0.36878179321823185</v>
      </c>
      <c r="Y1168" s="369"/>
      <c r="AA1168" s="369"/>
      <c r="AB1168" s="369">
        <v>8.6009791903430277E-2</v>
      </c>
      <c r="AC1168" s="373">
        <v>-0.82387919189839687</v>
      </c>
      <c r="AD1168" s="555">
        <v>40102362000108</v>
      </c>
      <c r="AE1168" s="370" t="s">
        <v>2042</v>
      </c>
      <c r="AF1168" s="370" t="s">
        <v>1816</v>
      </c>
      <c r="AG1168" s="374" t="s">
        <v>1444</v>
      </c>
      <c r="AH1168" s="374" t="s">
        <v>1802</v>
      </c>
      <c r="AI1168" s="374">
        <v>500</v>
      </c>
      <c r="AJ1168" s="374">
        <v>100</v>
      </c>
      <c r="AK1168" s="374">
        <v>100</v>
      </c>
      <c r="AL1168" s="691">
        <v>1.42</v>
      </c>
      <c r="AM1168" s="691">
        <v>25</v>
      </c>
      <c r="AN1168" s="369" t="s">
        <v>1798</v>
      </c>
      <c r="AO1168" s="367" t="s">
        <v>1324</v>
      </c>
      <c r="AP1168" s="370" t="s">
        <v>1818</v>
      </c>
      <c r="AQ1168" s="376" t="s">
        <v>664</v>
      </c>
      <c r="AR1168" s="369">
        <v>4.7333333333333298E-3</v>
      </c>
      <c r="AS1168" s="369">
        <v>4.7333333333333298E-3</v>
      </c>
      <c r="AT1168" s="369" t="s">
        <v>1421</v>
      </c>
      <c r="AW1168"/>
      <c r="AX1168" s="198"/>
      <c r="AY1168" s="184"/>
      <c r="AZ1168" s="184"/>
      <c r="BA1168" s="184"/>
      <c r="BB1168" s="186"/>
      <c r="BC1168" s="184"/>
      <c r="BD1168" s="184"/>
      <c r="BE1168" s="184"/>
      <c r="BF1168" s="184"/>
      <c r="BG1168" s="186"/>
      <c r="BH1168" s="186"/>
      <c r="BI1168" s="199"/>
      <c r="BJ1168" s="199"/>
      <c r="BK1168" s="199"/>
      <c r="BL1168" s="186"/>
      <c r="BM1168" s="186"/>
      <c r="BN1168" s="186"/>
      <c r="BO1168" s="186"/>
      <c r="BP1168" s="186"/>
      <c r="BQ1168" s="186"/>
      <c r="BR1168" s="186"/>
      <c r="BS1168" s="186"/>
      <c r="BT1168" s="187"/>
      <c r="BU1168" s="188"/>
      <c r="BV1168" s="189"/>
      <c r="BW1168" s="185"/>
      <c r="BX1168"/>
      <c r="BZ1168"/>
    </row>
    <row r="1169" spans="2:78" ht="18.75">
      <c r="B1169" s="363" t="s">
        <v>349</v>
      </c>
      <c r="C1169" s="364">
        <v>40102306000173</v>
      </c>
      <c r="D1169" s="365" t="s">
        <v>14</v>
      </c>
      <c r="E1169" s="365" t="s">
        <v>15</v>
      </c>
      <c r="F1169" s="365" t="s">
        <v>16</v>
      </c>
      <c r="G1169" s="366" t="s">
        <v>1421</v>
      </c>
      <c r="H1169" s="366" t="s">
        <v>34</v>
      </c>
      <c r="I1169" s="366" t="s">
        <v>34</v>
      </c>
      <c r="J1169" s="366" t="s">
        <v>690</v>
      </c>
      <c r="K1169" s="367" t="s">
        <v>48</v>
      </c>
      <c r="L1169" s="368" t="s">
        <v>1421</v>
      </c>
      <c r="M1169" s="368" t="s">
        <v>1418</v>
      </c>
      <c r="N1169" s="367">
        <v>568767</v>
      </c>
      <c r="O1169" s="367" t="s">
        <v>1321</v>
      </c>
      <c r="P1169" s="371">
        <v>44186</v>
      </c>
      <c r="Q1169" s="372">
        <v>67.778996190000001</v>
      </c>
      <c r="R1169" s="372">
        <v>107.85997875408732</v>
      </c>
      <c r="S1169" s="367">
        <v>2</v>
      </c>
      <c r="T1169" s="369">
        <v>-0.31003455292404047</v>
      </c>
      <c r="U1169" s="369">
        <v>-3.2635951468950739</v>
      </c>
      <c r="V1169" s="369">
        <v>-0.22820007625688188</v>
      </c>
      <c r="W1169" s="369">
        <v>-2.0327495381888974</v>
      </c>
      <c r="Y1169" s="369"/>
      <c r="AA1169" s="369"/>
      <c r="AB1169" s="369">
        <v>0.20532987479374465</v>
      </c>
      <c r="AC1169" s="373">
        <v>-1.6581213719802375</v>
      </c>
      <c r="AD1169" s="555">
        <v>40102272000117</v>
      </c>
      <c r="AE1169" s="370" t="s">
        <v>2120</v>
      </c>
      <c r="AF1169" s="370" t="s">
        <v>1816</v>
      </c>
      <c r="AG1169" s="374" t="s">
        <v>1444</v>
      </c>
      <c r="AH1169" s="374" t="s">
        <v>1802</v>
      </c>
      <c r="AI1169" s="374">
        <v>1000</v>
      </c>
      <c r="AJ1169" s="374">
        <v>1000</v>
      </c>
      <c r="AK1169" s="374">
        <v>1000</v>
      </c>
      <c r="AL1169" s="691">
        <v>1.5</v>
      </c>
      <c r="AM1169" s="691">
        <v>20</v>
      </c>
      <c r="AN1169" s="369" t="s">
        <v>1798</v>
      </c>
      <c r="AO1169" s="367" t="s">
        <v>1324</v>
      </c>
      <c r="AP1169" s="370" t="s">
        <v>1799</v>
      </c>
      <c r="AQ1169" s="376" t="s">
        <v>716</v>
      </c>
      <c r="AR1169" s="369">
        <v>3.0000000000000001E-3</v>
      </c>
      <c r="AS1169" s="369">
        <v>3.0000000000000001E-3</v>
      </c>
      <c r="AT1169" s="369" t="s">
        <v>1421</v>
      </c>
      <c r="AW1169"/>
      <c r="AX1169" s="198"/>
      <c r="AY1169" s="184"/>
      <c r="AZ1169" s="184"/>
      <c r="BA1169" s="184"/>
      <c r="BB1169" s="186"/>
      <c r="BC1169" s="184"/>
      <c r="BD1169" s="184"/>
      <c r="BE1169" s="184"/>
      <c r="BF1169" s="184"/>
      <c r="BG1169" s="186"/>
      <c r="BH1169" s="186"/>
      <c r="BI1169" s="199"/>
      <c r="BJ1169" s="199"/>
      <c r="BK1169" s="199"/>
      <c r="BL1169" s="186"/>
      <c r="BM1169" s="186"/>
      <c r="BN1169" s="186"/>
      <c r="BO1169" s="186"/>
      <c r="BP1169" s="186"/>
      <c r="BQ1169" s="186"/>
      <c r="BR1169" s="186"/>
      <c r="BS1169" s="186"/>
      <c r="BT1169" s="187"/>
      <c r="BU1169" s="188"/>
      <c r="BV1169" s="189"/>
      <c r="BW1169" s="185"/>
      <c r="BX1169"/>
      <c r="BZ1169"/>
    </row>
    <row r="1170" spans="2:78" ht="18.75">
      <c r="B1170" s="363" t="s">
        <v>192</v>
      </c>
      <c r="C1170" s="364"/>
      <c r="D1170" s="365" t="s">
        <v>14</v>
      </c>
      <c r="E1170" s="365" t="s">
        <v>607</v>
      </c>
      <c r="F1170" s="365" t="s">
        <v>1421</v>
      </c>
      <c r="G1170" s="366" t="s">
        <v>1421</v>
      </c>
      <c r="H1170" s="366" t="s">
        <v>34</v>
      </c>
      <c r="I1170" s="366" t="s">
        <v>34</v>
      </c>
      <c r="J1170" s="366" t="s">
        <v>608</v>
      </c>
      <c r="L1170" s="368" t="s">
        <v>1421</v>
      </c>
      <c r="M1170" s="368" t="s">
        <v>34</v>
      </c>
      <c r="N1170" s="367">
        <v>568872</v>
      </c>
      <c r="O1170" s="367" t="s">
        <v>1321</v>
      </c>
      <c r="P1170" s="371"/>
      <c r="S1170" s="367"/>
      <c r="U1170" s="369"/>
      <c r="W1170" s="369"/>
      <c r="Y1170" s="369"/>
      <c r="AA1170" s="369"/>
      <c r="AD1170" s="555">
        <v>40054213000110</v>
      </c>
      <c r="AE1170" s="370"/>
      <c r="AF1170" s="370"/>
      <c r="AG1170" s="374" t="s">
        <v>1444</v>
      </c>
      <c r="AH1170" s="374"/>
      <c r="AI1170" s="374">
        <v>500</v>
      </c>
      <c r="AJ1170" s="374">
        <v>100</v>
      </c>
      <c r="AK1170" s="374">
        <v>500</v>
      </c>
      <c r="AN1170" s="369"/>
      <c r="AO1170" s="367" t="s">
        <v>1324</v>
      </c>
      <c r="AP1170" s="370"/>
      <c r="AR1170" s="369">
        <v>6.4000000000000003E-3</v>
      </c>
      <c r="AS1170" s="369">
        <v>6.4000000000000003E-3</v>
      </c>
      <c r="AT1170" s="369" t="s">
        <v>1421</v>
      </c>
      <c r="AW1170"/>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c r="BX1170"/>
      <c r="BZ1170"/>
    </row>
    <row r="1171" spans="2:78" ht="18.75">
      <c r="B1171" s="363" t="s">
        <v>222</v>
      </c>
      <c r="C1171" s="364"/>
      <c r="D1171" s="365" t="s">
        <v>14</v>
      </c>
      <c r="E1171" s="365" t="s">
        <v>15</v>
      </c>
      <c r="F1171" s="365" t="s">
        <v>701</v>
      </c>
      <c r="G1171" s="366" t="s">
        <v>1421</v>
      </c>
      <c r="H1171" s="366" t="s">
        <v>34</v>
      </c>
      <c r="I1171" s="366" t="s">
        <v>34</v>
      </c>
      <c r="J1171" s="366" t="s">
        <v>611</v>
      </c>
      <c r="L1171" s="368" t="s">
        <v>1421</v>
      </c>
      <c r="M1171" s="368" t="s">
        <v>1418</v>
      </c>
      <c r="N1171" s="367">
        <v>568929</v>
      </c>
      <c r="O1171" s="367" t="s">
        <v>1321</v>
      </c>
      <c r="P1171" s="371"/>
      <c r="S1171" s="367"/>
      <c r="U1171" s="369"/>
      <c r="W1171" s="369"/>
      <c r="Y1171" s="369"/>
      <c r="AA1171" s="369"/>
      <c r="AD1171" s="555">
        <v>0</v>
      </c>
      <c r="AE1171" s="370"/>
      <c r="AF1171" s="370"/>
      <c r="AG1171" s="374" t="s">
        <v>1444</v>
      </c>
      <c r="AH1171" s="374"/>
      <c r="AI1171" s="374">
        <v>0</v>
      </c>
      <c r="AJ1171" s="374">
        <v>0</v>
      </c>
      <c r="AK1171" s="374">
        <v>0</v>
      </c>
      <c r="AN1171" s="369"/>
      <c r="AO1171" s="367" t="s">
        <v>1324</v>
      </c>
      <c r="AP1171" s="370"/>
      <c r="AR1171" s="369">
        <v>1.8E-3</v>
      </c>
      <c r="AS1171" s="369">
        <v>1.8E-3</v>
      </c>
      <c r="AT1171" s="369" t="s">
        <v>1421</v>
      </c>
      <c r="AW1171"/>
      <c r="AX1171" s="198"/>
      <c r="AY1171" s="184"/>
      <c r="AZ1171" s="184"/>
      <c r="BA1171" s="184"/>
      <c r="BB1171" s="186"/>
      <c r="BC1171" s="184"/>
      <c r="BD1171" s="184"/>
      <c r="BE1171" s="184"/>
      <c r="BF1171" s="184"/>
      <c r="BG1171" s="186"/>
      <c r="BH1171" s="186"/>
      <c r="BI1171" s="199"/>
      <c r="BJ1171" s="199"/>
      <c r="BK1171" s="199"/>
      <c r="BL1171" s="186"/>
      <c r="BM1171" s="186"/>
      <c r="BN1171" s="186"/>
      <c r="BO1171" s="186"/>
      <c r="BP1171" s="186"/>
      <c r="BQ1171" s="186"/>
      <c r="BR1171" s="186"/>
      <c r="BS1171" s="186"/>
      <c r="BT1171" s="187"/>
      <c r="BU1171" s="188"/>
      <c r="BV1171" s="189"/>
      <c r="BW1171" s="185"/>
      <c r="BX1171"/>
      <c r="BZ1171"/>
    </row>
    <row r="1172" spans="2:78" ht="18.75">
      <c r="B1172" s="363" t="s">
        <v>95</v>
      </c>
      <c r="C1172" s="364">
        <v>39737102000120</v>
      </c>
      <c r="D1172" s="365" t="s">
        <v>14</v>
      </c>
      <c r="E1172" s="365" t="s">
        <v>614</v>
      </c>
      <c r="F1172" s="365" t="s">
        <v>1421</v>
      </c>
      <c r="G1172" s="366" t="s">
        <v>1421</v>
      </c>
      <c r="H1172" s="366" t="s">
        <v>1338</v>
      </c>
      <c r="I1172" s="366" t="s">
        <v>34</v>
      </c>
      <c r="J1172" s="366" t="s">
        <v>608</v>
      </c>
      <c r="K1172" s="367" t="s">
        <v>48</v>
      </c>
      <c r="L1172" s="368" t="s">
        <v>1421</v>
      </c>
      <c r="M1172" s="368" t="s">
        <v>1418</v>
      </c>
      <c r="N1172" s="367">
        <v>568945</v>
      </c>
      <c r="O1172" s="367" t="s">
        <v>1321</v>
      </c>
      <c r="P1172" s="371">
        <v>44190</v>
      </c>
      <c r="Q1172" s="372">
        <v>86.493652420000004</v>
      </c>
      <c r="R1172" s="372">
        <v>90.374485897621028</v>
      </c>
      <c r="S1172" s="367">
        <v>3</v>
      </c>
      <c r="T1172" s="369">
        <v>-0.29103572948970968</v>
      </c>
      <c r="U1172" s="369">
        <v>-3.0636030254614681</v>
      </c>
      <c r="V1172" s="369">
        <v>-0.30143519265447183</v>
      </c>
      <c r="W1172" s="369">
        <v>-2.6851097454170123</v>
      </c>
      <c r="Y1172" s="369"/>
      <c r="AA1172" s="369"/>
      <c r="AB1172" s="369">
        <v>0.22459405143965436</v>
      </c>
      <c r="AC1172" s="373">
        <v>-1.8419765236314793</v>
      </c>
      <c r="AD1172" s="555">
        <v>39737170000199</v>
      </c>
      <c r="AE1172" s="370" t="s">
        <v>2121</v>
      </c>
      <c r="AF1172" s="370" t="s">
        <v>1795</v>
      </c>
      <c r="AG1172" s="374" t="s">
        <v>1445</v>
      </c>
      <c r="AH1172" s="374" t="s">
        <v>1802</v>
      </c>
      <c r="AI1172" s="374">
        <v>0</v>
      </c>
      <c r="AJ1172" s="374">
        <v>0</v>
      </c>
      <c r="AK1172" s="374">
        <v>0</v>
      </c>
      <c r="AL1172" s="691">
        <v>2.5</v>
      </c>
      <c r="AM1172" s="691">
        <v>20</v>
      </c>
      <c r="AN1172" s="369" t="s">
        <v>1798</v>
      </c>
      <c r="AO1172" s="367" t="s">
        <v>1324</v>
      </c>
      <c r="AP1172" s="370" t="s">
        <v>1818</v>
      </c>
      <c r="AQ1172" s="376" t="s">
        <v>668</v>
      </c>
      <c r="AR1172" s="369">
        <v>3.5999999999999999E-3</v>
      </c>
      <c r="AS1172" s="369">
        <v>3.5999999999999999E-3</v>
      </c>
      <c r="AT1172" s="369" t="s">
        <v>1421</v>
      </c>
      <c r="AW1172"/>
      <c r="AX1172" s="198"/>
      <c r="AY1172" s="184"/>
      <c r="AZ1172" s="184"/>
      <c r="BA1172" s="184"/>
      <c r="BB1172" s="186"/>
      <c r="BC1172" s="184"/>
      <c r="BD1172" s="184"/>
      <c r="BE1172" s="184"/>
      <c r="BF1172" s="184"/>
      <c r="BG1172" s="186"/>
      <c r="BH1172" s="186"/>
      <c r="BI1172" s="199"/>
      <c r="BJ1172" s="199"/>
      <c r="BK1172" s="199"/>
      <c r="BL1172" s="186"/>
      <c r="BM1172" s="186"/>
      <c r="BN1172" s="186"/>
      <c r="BO1172" s="186"/>
      <c r="BP1172" s="186"/>
      <c r="BQ1172" s="186"/>
      <c r="BR1172" s="186"/>
      <c r="BS1172" s="186"/>
      <c r="BT1172" s="187"/>
      <c r="BU1172" s="188"/>
      <c r="BV1172" s="189"/>
      <c r="BW1172" s="185"/>
      <c r="BX1172"/>
      <c r="BZ1172"/>
    </row>
    <row r="1173" spans="2:78" ht="18.75">
      <c r="B1173" s="363" t="s">
        <v>722</v>
      </c>
      <c r="C1173" s="364">
        <v>36318507000135</v>
      </c>
      <c r="D1173" s="365" t="s">
        <v>14</v>
      </c>
      <c r="E1173" s="365" t="s">
        <v>607</v>
      </c>
      <c r="F1173" s="365" t="s">
        <v>672</v>
      </c>
      <c r="G1173" s="366" t="s">
        <v>1421</v>
      </c>
      <c r="H1173" s="366" t="s">
        <v>34</v>
      </c>
      <c r="I1173" s="366" t="s">
        <v>34</v>
      </c>
      <c r="J1173" s="366" t="s">
        <v>612</v>
      </c>
      <c r="K1173" s="367" t="s">
        <v>2122</v>
      </c>
      <c r="L1173" s="368" t="s">
        <v>1421</v>
      </c>
      <c r="M1173" s="368" t="s">
        <v>1418</v>
      </c>
      <c r="N1173" s="367">
        <v>569062</v>
      </c>
      <c r="O1173" s="367" t="s">
        <v>1321</v>
      </c>
      <c r="P1173" s="371">
        <v>44202</v>
      </c>
      <c r="Q1173" s="372">
        <v>9.2654764699999994</v>
      </c>
      <c r="R1173" s="372">
        <v>15.970639051354588</v>
      </c>
      <c r="S1173" s="367">
        <v>3</v>
      </c>
      <c r="T1173" s="369">
        <v>-0.33213781943792897</v>
      </c>
      <c r="U1173" s="369">
        <v>-3.4962663528781324</v>
      </c>
      <c r="V1173" s="369">
        <v>-0.29520237067089816</v>
      </c>
      <c r="W1173" s="369">
        <v>-2.6295893169555389</v>
      </c>
      <c r="Y1173" s="369"/>
      <c r="AA1173" s="369"/>
      <c r="AB1173" s="369">
        <v>0.23358014334919378</v>
      </c>
      <c r="AC1173" s="373">
        <v>-1.7444297373617352</v>
      </c>
      <c r="AD1173" s="555">
        <v>38032334000110</v>
      </c>
      <c r="AE1173" s="370" t="s">
        <v>2020</v>
      </c>
      <c r="AF1173" s="370" t="s">
        <v>1795</v>
      </c>
      <c r="AG1173" s="374" t="s">
        <v>1445</v>
      </c>
      <c r="AH1173" s="374" t="s">
        <v>1796</v>
      </c>
      <c r="AI1173" s="374">
        <v>0</v>
      </c>
      <c r="AJ1173" s="374">
        <v>0</v>
      </c>
      <c r="AK1173" s="374">
        <v>0</v>
      </c>
      <c r="AL1173" s="691">
        <v>0.55000000000000004</v>
      </c>
      <c r="AM1173" s="691">
        <v>0</v>
      </c>
      <c r="AN1173" s="369" t="s">
        <v>1798</v>
      </c>
      <c r="AO1173" s="367" t="s">
        <v>1324</v>
      </c>
      <c r="AP1173" s="370" t="s">
        <v>1799</v>
      </c>
      <c r="AQ1173" s="376" t="s">
        <v>687</v>
      </c>
      <c r="AR1173" s="369">
        <v>3.6666666666666701E-3</v>
      </c>
      <c r="AS1173" s="369">
        <v>3.6666666666666701E-3</v>
      </c>
      <c r="AT1173" s="369" t="s">
        <v>1421</v>
      </c>
      <c r="AW1173"/>
      <c r="AX1173" s="198"/>
      <c r="AY1173" s="184"/>
      <c r="AZ1173" s="184"/>
      <c r="BA1173" s="184"/>
      <c r="BB1173" s="186"/>
      <c r="BC1173" s="184"/>
      <c r="BD1173" s="184"/>
      <c r="BE1173" s="184"/>
      <c r="BF1173" s="184"/>
      <c r="BG1173" s="186"/>
      <c r="BH1173" s="186"/>
      <c r="BI1173" s="199"/>
      <c r="BJ1173" s="199"/>
      <c r="BK1173" s="199"/>
      <c r="BL1173" s="186"/>
      <c r="BM1173" s="186"/>
      <c r="BN1173" s="186"/>
      <c r="BO1173" s="186"/>
      <c r="BP1173" s="186"/>
      <c r="BQ1173" s="186"/>
      <c r="BR1173" s="186"/>
      <c r="BS1173" s="186"/>
      <c r="BT1173" s="187"/>
      <c r="BU1173" s="188"/>
      <c r="BV1173" s="189"/>
      <c r="BW1173" s="185"/>
      <c r="BX1173"/>
      <c r="BZ1173"/>
    </row>
    <row r="1174" spans="2:78" ht="18.75">
      <c r="B1174" s="363" t="s">
        <v>387</v>
      </c>
      <c r="C1174" s="364"/>
      <c r="D1174" s="365" t="s">
        <v>14</v>
      </c>
      <c r="E1174" s="365" t="s">
        <v>607</v>
      </c>
      <c r="F1174" s="365" t="s">
        <v>1421</v>
      </c>
      <c r="G1174" s="366" t="s">
        <v>1421</v>
      </c>
      <c r="H1174" s="366" t="s">
        <v>34</v>
      </c>
      <c r="I1174" s="366" t="s">
        <v>34</v>
      </c>
      <c r="J1174" s="366" t="s">
        <v>608</v>
      </c>
      <c r="L1174" s="368" t="s">
        <v>1421</v>
      </c>
      <c r="M1174" s="368" t="s">
        <v>1418</v>
      </c>
      <c r="N1174" s="367">
        <v>569666</v>
      </c>
      <c r="O1174" s="367" t="s">
        <v>1321</v>
      </c>
      <c r="P1174" s="371"/>
      <c r="S1174" s="367"/>
      <c r="U1174" s="369"/>
      <c r="W1174" s="369"/>
      <c r="Y1174" s="369"/>
      <c r="AA1174" s="369"/>
      <c r="AD1174" s="555">
        <v>0</v>
      </c>
      <c r="AE1174" s="370"/>
      <c r="AF1174" s="370"/>
      <c r="AG1174" s="374" t="s">
        <v>1444</v>
      </c>
      <c r="AH1174" s="374"/>
      <c r="AI1174" s="374">
        <v>5000</v>
      </c>
      <c r="AJ1174" s="374">
        <v>100</v>
      </c>
      <c r="AK1174" s="374">
        <v>5000</v>
      </c>
      <c r="AN1174" s="369"/>
      <c r="AO1174" s="367" t="s">
        <v>1324</v>
      </c>
      <c r="AP1174" s="370"/>
      <c r="AR1174" s="369">
        <v>2E-3</v>
      </c>
      <c r="AS1174" s="369">
        <v>2E-3</v>
      </c>
      <c r="AT1174" s="369" t="s">
        <v>1421</v>
      </c>
      <c r="AW1174"/>
      <c r="AX1174" s="198"/>
      <c r="AY1174" s="184"/>
      <c r="AZ1174" s="184"/>
      <c r="BA1174" s="184"/>
      <c r="BB1174" s="186"/>
      <c r="BC1174" s="184"/>
      <c r="BD1174" s="184"/>
      <c r="BE1174" s="184"/>
      <c r="BF1174" s="184"/>
      <c r="BG1174" s="186"/>
      <c r="BH1174" s="186"/>
      <c r="BI1174" s="199"/>
      <c r="BJ1174" s="199"/>
      <c r="BK1174" s="199"/>
      <c r="BL1174" s="186"/>
      <c r="BM1174" s="186"/>
      <c r="BN1174" s="186"/>
      <c r="BO1174" s="186"/>
      <c r="BP1174" s="186"/>
      <c r="BQ1174" s="186"/>
      <c r="BR1174" s="186"/>
      <c r="BS1174" s="186"/>
      <c r="BT1174" s="187"/>
      <c r="BU1174" s="188"/>
      <c r="BV1174" s="189"/>
      <c r="BW1174" s="185"/>
      <c r="BX1174"/>
      <c r="BZ1174"/>
    </row>
    <row r="1175" spans="2:78" ht="18.75">
      <c r="B1175" s="363" t="s">
        <v>1081</v>
      </c>
      <c r="C1175" s="364">
        <v>40141547000121</v>
      </c>
      <c r="D1175" s="365" t="s">
        <v>11</v>
      </c>
      <c r="E1175" s="365" t="s">
        <v>620</v>
      </c>
      <c r="F1175" s="365" t="s">
        <v>663</v>
      </c>
      <c r="G1175" s="366" t="s">
        <v>738</v>
      </c>
      <c r="H1175" s="366" t="s">
        <v>34</v>
      </c>
      <c r="I1175" s="366" t="s">
        <v>1421</v>
      </c>
      <c r="J1175" s="366" t="s">
        <v>1421</v>
      </c>
      <c r="K1175" s="367" t="s">
        <v>48</v>
      </c>
      <c r="L1175" s="368" t="s">
        <v>1421</v>
      </c>
      <c r="M1175" s="368" t="s">
        <v>34</v>
      </c>
      <c r="N1175" s="367">
        <v>569690</v>
      </c>
      <c r="O1175" s="367" t="s">
        <v>1321</v>
      </c>
      <c r="P1175" s="371">
        <v>44200</v>
      </c>
      <c r="Q1175" s="372">
        <v>17.729777739999999</v>
      </c>
      <c r="R1175" s="372">
        <v>18.548262428015864</v>
      </c>
      <c r="S1175" s="367">
        <v>1</v>
      </c>
      <c r="T1175" s="369">
        <v>0.1017427672878215</v>
      </c>
      <c r="U1175" s="369">
        <v>1.0710006301573807</v>
      </c>
      <c r="V1175" s="369">
        <v>0.13396970735816294</v>
      </c>
      <c r="W1175" s="369">
        <v>1.1933688420728334</v>
      </c>
      <c r="Y1175" s="369"/>
      <c r="AA1175" s="369"/>
      <c r="AB1175" s="369">
        <v>4.7665721547095169E-2</v>
      </c>
      <c r="AC1175" s="373">
        <v>0.4554201469931064</v>
      </c>
      <c r="AD1175" s="555">
        <v>36776025000129</v>
      </c>
      <c r="AE1175" s="370" t="s">
        <v>1940</v>
      </c>
      <c r="AF1175" s="370" t="s">
        <v>1816</v>
      </c>
      <c r="AG1175" s="374" t="s">
        <v>1444</v>
      </c>
      <c r="AH1175" s="374" t="s">
        <v>1796</v>
      </c>
      <c r="AI1175" s="374">
        <v>5000</v>
      </c>
      <c r="AJ1175" s="374">
        <v>0</v>
      </c>
      <c r="AK1175" s="374">
        <v>0</v>
      </c>
      <c r="AL1175" s="691">
        <v>1.5</v>
      </c>
      <c r="AM1175" s="691">
        <v>25</v>
      </c>
      <c r="AN1175" s="369" t="s">
        <v>1798</v>
      </c>
      <c r="AO1175" s="367" t="s">
        <v>1324</v>
      </c>
      <c r="AP1175" s="370" t="s">
        <v>1818</v>
      </c>
      <c r="AQ1175" s="376" t="s">
        <v>1933</v>
      </c>
      <c r="AR1175" s="369">
        <v>5.0000000000000001E-3</v>
      </c>
      <c r="AS1175" s="369">
        <v>5.0000000000000001E-3</v>
      </c>
      <c r="AT1175" s="369" t="s">
        <v>1421</v>
      </c>
      <c r="AW1175"/>
      <c r="AX1175" s="198"/>
      <c r="AY1175" s="184"/>
      <c r="AZ1175" s="184"/>
      <c r="BA1175" s="184"/>
      <c r="BB1175" s="186"/>
      <c r="BC1175" s="184"/>
      <c r="BD1175" s="184"/>
      <c r="BE1175" s="184"/>
      <c r="BF1175" s="184"/>
      <c r="BG1175" s="186"/>
      <c r="BH1175" s="186"/>
      <c r="BI1175" s="199"/>
      <c r="BJ1175" s="199"/>
      <c r="BK1175" s="199"/>
      <c r="BL1175" s="186"/>
      <c r="BM1175" s="186"/>
      <c r="BN1175" s="186"/>
      <c r="BO1175" s="186"/>
      <c r="BP1175" s="186"/>
      <c r="BQ1175" s="186"/>
      <c r="BR1175" s="186"/>
      <c r="BS1175" s="186"/>
      <c r="BT1175" s="187"/>
      <c r="BU1175" s="188"/>
      <c r="BV1175" s="189"/>
      <c r="BW1175" s="185"/>
      <c r="BX1175"/>
      <c r="BZ1175"/>
    </row>
    <row r="1176" spans="2:78" ht="18.75">
      <c r="B1176" s="363" t="s">
        <v>795</v>
      </c>
      <c r="C1176" s="364"/>
      <c r="D1176" s="365" t="s">
        <v>14</v>
      </c>
      <c r="E1176" s="365" t="s">
        <v>607</v>
      </c>
      <c r="F1176" s="365" t="s">
        <v>860</v>
      </c>
      <c r="G1176" s="366" t="s">
        <v>1421</v>
      </c>
      <c r="H1176" s="366" t="s">
        <v>34</v>
      </c>
      <c r="I1176" s="366" t="s">
        <v>34</v>
      </c>
      <c r="J1176" s="366" t="s">
        <v>611</v>
      </c>
      <c r="L1176" s="368" t="s">
        <v>1421</v>
      </c>
      <c r="M1176" s="368" t="s">
        <v>1418</v>
      </c>
      <c r="N1176" s="367">
        <v>570451</v>
      </c>
      <c r="O1176" s="367" t="s">
        <v>1321</v>
      </c>
      <c r="P1176" s="371"/>
      <c r="S1176" s="367"/>
      <c r="U1176" s="369"/>
      <c r="W1176" s="369"/>
      <c r="Y1176" s="369"/>
      <c r="AA1176" s="369"/>
      <c r="AD1176" s="555">
        <v>40910469000182</v>
      </c>
      <c r="AE1176" s="370"/>
      <c r="AF1176" s="370"/>
      <c r="AG1176" s="374" t="s">
        <v>1447</v>
      </c>
      <c r="AH1176" s="374"/>
      <c r="AI1176" s="374">
        <v>1000</v>
      </c>
      <c r="AJ1176" s="374">
        <v>0</v>
      </c>
      <c r="AK1176" s="374">
        <v>0</v>
      </c>
      <c r="AN1176" s="369"/>
      <c r="AO1176" s="367" t="s">
        <v>1324</v>
      </c>
      <c r="AP1176" s="370"/>
      <c r="AR1176" s="369">
        <v>1.6665E-3</v>
      </c>
      <c r="AS1176" s="369">
        <v>1.6665E-3</v>
      </c>
      <c r="AT1176" s="369" t="s">
        <v>1421</v>
      </c>
      <c r="AW1176"/>
      <c r="AX1176" s="198"/>
      <c r="AY1176" s="184"/>
      <c r="AZ1176" s="184"/>
      <c r="BA1176" s="184"/>
      <c r="BB1176" s="186"/>
      <c r="BC1176" s="184"/>
      <c r="BD1176" s="184"/>
      <c r="BE1176" s="184"/>
      <c r="BF1176" s="184"/>
      <c r="BG1176" s="186"/>
      <c r="BH1176" s="186"/>
      <c r="BI1176" s="199"/>
      <c r="BJ1176" s="199"/>
      <c r="BK1176" s="199"/>
      <c r="BL1176" s="186"/>
      <c r="BM1176" s="186"/>
      <c r="BN1176" s="186"/>
      <c r="BO1176" s="186"/>
      <c r="BP1176" s="186"/>
      <c r="BQ1176" s="186"/>
      <c r="BR1176" s="186"/>
      <c r="BS1176" s="186"/>
      <c r="BT1176" s="187"/>
      <c r="BU1176" s="188"/>
      <c r="BV1176" s="189"/>
      <c r="BW1176" s="185"/>
      <c r="BX1176"/>
      <c r="BZ1176"/>
    </row>
    <row r="1177" spans="2:78" ht="18.75">
      <c r="B1177" s="363" t="s">
        <v>798</v>
      </c>
      <c r="C1177" s="364"/>
      <c r="D1177" s="365" t="s">
        <v>13</v>
      </c>
      <c r="E1177" s="365" t="s">
        <v>616</v>
      </c>
      <c r="F1177" s="365" t="s">
        <v>617</v>
      </c>
      <c r="G1177" s="366" t="s">
        <v>34</v>
      </c>
      <c r="H1177" s="366" t="s">
        <v>1338</v>
      </c>
      <c r="I1177" s="366" t="s">
        <v>34</v>
      </c>
      <c r="J1177" s="366" t="s">
        <v>608</v>
      </c>
      <c r="L1177" s="368" t="s">
        <v>1421</v>
      </c>
      <c r="M1177" s="368" t="s">
        <v>1418</v>
      </c>
      <c r="N1177" s="367">
        <v>570461</v>
      </c>
      <c r="O1177" s="367" t="s">
        <v>1321</v>
      </c>
      <c r="P1177" s="371"/>
      <c r="S1177" s="367"/>
      <c r="U1177" s="369"/>
      <c r="W1177" s="369"/>
      <c r="Y1177" s="369"/>
      <c r="AA1177" s="369"/>
      <c r="AD1177" s="555">
        <v>37243087000138</v>
      </c>
      <c r="AE1177" s="370"/>
      <c r="AF1177" s="370"/>
      <c r="AG1177" s="374" t="s">
        <v>1447</v>
      </c>
      <c r="AH1177" s="374"/>
      <c r="AI1177" s="374">
        <v>1000</v>
      </c>
      <c r="AJ1177" s="374">
        <v>0</v>
      </c>
      <c r="AK1177" s="374">
        <v>0</v>
      </c>
      <c r="AN1177" s="369"/>
      <c r="AO1177" s="367" t="s">
        <v>1324</v>
      </c>
      <c r="AP1177" s="370"/>
      <c r="AR1177" s="369">
        <v>1.9997999999999999E-3</v>
      </c>
      <c r="AS1177" s="369">
        <v>1.9997999999999999E-3</v>
      </c>
      <c r="AT1177" s="369" t="s">
        <v>1421</v>
      </c>
      <c r="AW1177"/>
      <c r="AX1177" s="198"/>
      <c r="AY1177" s="184"/>
      <c r="AZ1177" s="184"/>
      <c r="BA1177" s="184"/>
      <c r="BB1177" s="186"/>
      <c r="BC1177" s="184"/>
      <c r="BD1177" s="184"/>
      <c r="BE1177" s="184"/>
      <c r="BF1177" s="184"/>
      <c r="BG1177" s="186"/>
      <c r="BH1177" s="186"/>
      <c r="BI1177" s="199"/>
      <c r="BJ1177" s="199"/>
      <c r="BK1177" s="199"/>
      <c r="BL1177" s="186"/>
      <c r="BM1177" s="186"/>
      <c r="BN1177" s="186"/>
      <c r="BO1177" s="186"/>
      <c r="BP1177" s="186"/>
      <c r="BQ1177" s="186"/>
      <c r="BR1177" s="186"/>
      <c r="BS1177" s="186"/>
      <c r="BT1177" s="187"/>
      <c r="BU1177" s="188"/>
      <c r="BV1177" s="189"/>
      <c r="BW1177" s="185"/>
      <c r="BX1177"/>
      <c r="BZ1177"/>
    </row>
    <row r="1178" spans="2:78" ht="18.75">
      <c r="B1178" s="363" t="s">
        <v>583</v>
      </c>
      <c r="C1178" s="364">
        <v>37994000000164</v>
      </c>
      <c r="D1178" s="365" t="s">
        <v>14</v>
      </c>
      <c r="E1178" s="365" t="s">
        <v>607</v>
      </c>
      <c r="F1178" s="365" t="s">
        <v>1421</v>
      </c>
      <c r="G1178" s="366" t="s">
        <v>866</v>
      </c>
      <c r="H1178" s="366" t="s">
        <v>34</v>
      </c>
      <c r="I1178" s="366" t="s">
        <v>34</v>
      </c>
      <c r="J1178" s="366" t="s">
        <v>611</v>
      </c>
      <c r="K1178" s="367" t="s">
        <v>49</v>
      </c>
      <c r="L1178" s="368" t="s">
        <v>715</v>
      </c>
      <c r="M1178" s="368" t="s">
        <v>1418</v>
      </c>
      <c r="N1178" s="367">
        <v>570621</v>
      </c>
      <c r="O1178" s="367" t="s">
        <v>1321</v>
      </c>
      <c r="P1178" s="371">
        <v>44181</v>
      </c>
      <c r="Q1178" s="372">
        <v>5378356</v>
      </c>
      <c r="R1178" s="372">
        <v>42186.675469322814</v>
      </c>
      <c r="S1178" s="367">
        <v>2</v>
      </c>
      <c r="T1178" s="369">
        <v>-0.40579602207643428</v>
      </c>
      <c r="U1178" s="369">
        <v>-4.271633325342445</v>
      </c>
      <c r="V1178" s="369">
        <v>-0.40995039403917755</v>
      </c>
      <c r="W1178" s="369">
        <v>-3.651736177447328</v>
      </c>
      <c r="Y1178" s="369"/>
      <c r="AA1178" s="369"/>
      <c r="AB1178" s="369">
        <v>0.3400700024696055</v>
      </c>
      <c r="AC1178" s="373">
        <v>-1.5356019869188662</v>
      </c>
      <c r="AD1178" s="555">
        <v>0</v>
      </c>
      <c r="AE1178" s="370" t="s">
        <v>2123</v>
      </c>
      <c r="AF1178" s="370" t="s">
        <v>1813</v>
      </c>
      <c r="AG1178" s="374" t="s">
        <v>741</v>
      </c>
      <c r="AH1178" s="374" t="s">
        <v>1796</v>
      </c>
      <c r="AI1178" s="374">
        <v>1000</v>
      </c>
      <c r="AJ1178" s="374">
        <v>1000</v>
      </c>
      <c r="AK1178" s="374">
        <v>1000</v>
      </c>
      <c r="AL1178" s="691">
        <v>0</v>
      </c>
      <c r="AM1178" s="691">
        <v>0</v>
      </c>
      <c r="AN1178" s="369" t="s">
        <v>1807</v>
      </c>
      <c r="AO1178" s="367" t="s">
        <v>1324</v>
      </c>
      <c r="AP1178" s="370" t="s">
        <v>1799</v>
      </c>
      <c r="AQ1178" s="376" t="s">
        <v>687</v>
      </c>
      <c r="AR1178" s="369">
        <v>5.0000000000000001E-4</v>
      </c>
      <c r="AS1178" s="369">
        <v>5.0000000000000001E-4</v>
      </c>
      <c r="AT1178" s="369" t="s">
        <v>1421</v>
      </c>
      <c r="AW1178"/>
      <c r="AX1178" s="198"/>
      <c r="AY1178" s="184"/>
      <c r="AZ1178" s="184"/>
      <c r="BA1178" s="184"/>
      <c r="BB1178" s="186"/>
      <c r="BC1178" s="184"/>
      <c r="BD1178" s="184"/>
      <c r="BE1178" s="184"/>
      <c r="BF1178" s="184"/>
      <c r="BG1178" s="186"/>
      <c r="BH1178" s="186"/>
      <c r="BI1178" s="199"/>
      <c r="BJ1178" s="199"/>
      <c r="BK1178" s="199"/>
      <c r="BL1178" s="186"/>
      <c r="BM1178" s="186"/>
      <c r="BN1178" s="186"/>
      <c r="BO1178" s="186"/>
      <c r="BP1178" s="186"/>
      <c r="BQ1178" s="186"/>
      <c r="BR1178" s="186"/>
      <c r="BS1178" s="186"/>
      <c r="BT1178" s="187"/>
      <c r="BU1178" s="188"/>
      <c r="BV1178" s="189"/>
      <c r="BW1178" s="185"/>
      <c r="BX1178"/>
      <c r="BZ1178"/>
    </row>
    <row r="1179" spans="2:78" ht="18.75">
      <c r="B1179" s="363" t="s">
        <v>1147</v>
      </c>
      <c r="C1179" s="364"/>
      <c r="D1179" s="365" t="s">
        <v>11</v>
      </c>
      <c r="E1179" s="365" t="s">
        <v>661</v>
      </c>
      <c r="F1179" s="365" t="s">
        <v>1421</v>
      </c>
      <c r="G1179" s="366" t="s">
        <v>1421</v>
      </c>
      <c r="H1179" s="366" t="s">
        <v>34</v>
      </c>
      <c r="I1179" s="366" t="s">
        <v>34</v>
      </c>
      <c r="J1179" s="366" t="s">
        <v>696</v>
      </c>
      <c r="L1179" s="368" t="s">
        <v>1421</v>
      </c>
      <c r="M1179" s="368" t="s">
        <v>34</v>
      </c>
      <c r="N1179" s="367">
        <v>570931</v>
      </c>
      <c r="O1179" s="367" t="s">
        <v>1321</v>
      </c>
      <c r="P1179" s="371"/>
      <c r="S1179" s="367"/>
      <c r="U1179" s="369"/>
      <c r="W1179" s="369"/>
      <c r="Y1179" s="369"/>
      <c r="AA1179" s="369"/>
      <c r="AD1179" s="555">
        <v>0</v>
      </c>
      <c r="AE1179" s="370"/>
      <c r="AF1179" s="370"/>
      <c r="AG1179" s="374" t="s">
        <v>1444</v>
      </c>
      <c r="AH1179" s="374"/>
      <c r="AI1179" s="374">
        <v>1000</v>
      </c>
      <c r="AJ1179" s="374">
        <v>1000</v>
      </c>
      <c r="AK1179" s="374">
        <v>1000</v>
      </c>
      <c r="AN1179" s="369"/>
      <c r="AO1179" s="367" t="s">
        <v>1324</v>
      </c>
      <c r="AP1179" s="370"/>
      <c r="AR1179" s="369">
        <v>2.8002000000000001E-3</v>
      </c>
      <c r="AS1179" s="369">
        <v>2.8002000000000001E-3</v>
      </c>
      <c r="AT1179" s="369" t="s">
        <v>1421</v>
      </c>
      <c r="AW1179"/>
      <c r="AX1179" s="198"/>
      <c r="AY1179" s="184"/>
      <c r="AZ1179" s="184"/>
      <c r="BA1179" s="184"/>
      <c r="BB1179" s="186"/>
      <c r="BC1179" s="184"/>
      <c r="BD1179" s="184"/>
      <c r="BE1179" s="184"/>
      <c r="BF1179" s="184"/>
      <c r="BG1179" s="186"/>
      <c r="BH1179" s="186"/>
      <c r="BI1179" s="199"/>
      <c r="BJ1179" s="199"/>
      <c r="BK1179" s="199"/>
      <c r="BL1179" s="186"/>
      <c r="BM1179" s="186"/>
      <c r="BN1179" s="186"/>
      <c r="BO1179" s="186"/>
      <c r="BP1179" s="186"/>
      <c r="BQ1179" s="186"/>
      <c r="BR1179" s="186"/>
      <c r="BS1179" s="186"/>
      <c r="BT1179" s="187"/>
      <c r="BU1179" s="188"/>
      <c r="BV1179" s="189"/>
      <c r="BW1179" s="185"/>
      <c r="BX1179"/>
      <c r="BZ1179"/>
    </row>
    <row r="1180" spans="2:78" ht="18.75">
      <c r="B1180" s="363" t="s">
        <v>1300</v>
      </c>
      <c r="C1180" s="364"/>
      <c r="D1180" s="365" t="s">
        <v>14</v>
      </c>
      <c r="E1180" s="365" t="s">
        <v>607</v>
      </c>
      <c r="F1180" s="365" t="s">
        <v>1421</v>
      </c>
      <c r="G1180" s="366" t="s">
        <v>1421</v>
      </c>
      <c r="H1180" s="366" t="s">
        <v>34</v>
      </c>
      <c r="I1180" s="366" t="s">
        <v>34</v>
      </c>
      <c r="J1180" s="366" t="s">
        <v>611</v>
      </c>
      <c r="L1180" s="368" t="s">
        <v>1421</v>
      </c>
      <c r="M1180" s="368" t="s">
        <v>1418</v>
      </c>
      <c r="N1180" s="367">
        <v>572063</v>
      </c>
      <c r="O1180" s="367" t="s">
        <v>1321</v>
      </c>
      <c r="P1180" s="371"/>
      <c r="S1180" s="367"/>
      <c r="U1180" s="369"/>
      <c r="W1180" s="369"/>
      <c r="Y1180" s="369"/>
      <c r="AA1180" s="369"/>
      <c r="AD1180" s="555">
        <v>0</v>
      </c>
      <c r="AE1180" s="370"/>
      <c r="AF1180" s="370"/>
      <c r="AG1180" s="374" t="s">
        <v>1448</v>
      </c>
      <c r="AH1180" s="374"/>
      <c r="AI1180" s="374">
        <v>0</v>
      </c>
      <c r="AJ1180" s="374">
        <v>0</v>
      </c>
      <c r="AK1180" s="374">
        <v>0</v>
      </c>
      <c r="AN1180" s="369"/>
      <c r="AO1180" s="367" t="s">
        <v>1324</v>
      </c>
      <c r="AP1180" s="370"/>
      <c r="AR1180" s="369">
        <v>3.5000000000000001E-3</v>
      </c>
      <c r="AS1180" s="369">
        <v>3.5000000000000001E-3</v>
      </c>
      <c r="AT1180" s="369" t="s">
        <v>1421</v>
      </c>
      <c r="AW1180"/>
      <c r="AX1180" s="198"/>
      <c r="AY1180" s="184"/>
      <c r="AZ1180" s="184"/>
      <c r="BA1180" s="184"/>
      <c r="BB1180" s="186"/>
      <c r="BC1180" s="184"/>
      <c r="BD1180" s="184"/>
      <c r="BE1180" s="184"/>
      <c r="BF1180" s="184"/>
      <c r="BG1180" s="186"/>
      <c r="BH1180" s="186"/>
      <c r="BI1180" s="199"/>
      <c r="BJ1180" s="199"/>
      <c r="BK1180" s="199"/>
      <c r="BL1180" s="186"/>
      <c r="BM1180" s="186"/>
      <c r="BN1180" s="186"/>
      <c r="BO1180" s="186"/>
      <c r="BP1180" s="186"/>
      <c r="BQ1180" s="186"/>
      <c r="BR1180" s="186"/>
      <c r="BS1180" s="186"/>
      <c r="BT1180" s="187"/>
      <c r="BU1180" s="188"/>
      <c r="BV1180" s="189"/>
      <c r="BW1180" s="185"/>
      <c r="BX1180"/>
      <c r="BZ1180"/>
    </row>
    <row r="1181" spans="2:78" ht="18.75">
      <c r="B1181" s="363" t="s">
        <v>365</v>
      </c>
      <c r="C1181" s="364"/>
      <c r="D1181" s="365" t="s">
        <v>11</v>
      </c>
      <c r="E1181" s="365" t="s">
        <v>620</v>
      </c>
      <c r="F1181" s="365" t="s">
        <v>1421</v>
      </c>
      <c r="G1181" s="366" t="s">
        <v>738</v>
      </c>
      <c r="H1181" s="366" t="s">
        <v>34</v>
      </c>
      <c r="I1181" s="366" t="s">
        <v>34</v>
      </c>
      <c r="J1181" s="366" t="s">
        <v>1421</v>
      </c>
      <c r="L1181" s="368" t="s">
        <v>1421</v>
      </c>
      <c r="M1181" s="368" t="s">
        <v>34</v>
      </c>
      <c r="N1181" s="367">
        <v>572314</v>
      </c>
      <c r="O1181" s="367" t="s">
        <v>1321</v>
      </c>
      <c r="P1181" s="371"/>
      <c r="S1181" s="367"/>
      <c r="U1181" s="369"/>
      <c r="W1181" s="369"/>
      <c r="Y1181" s="369"/>
      <c r="AA1181" s="369"/>
      <c r="AD1181" s="555">
        <v>0</v>
      </c>
      <c r="AE1181" s="370"/>
      <c r="AF1181" s="370"/>
      <c r="AG1181" s="374" t="s">
        <v>1444</v>
      </c>
      <c r="AH1181" s="374"/>
      <c r="AI1181" s="374">
        <v>100</v>
      </c>
      <c r="AJ1181" s="374">
        <v>100</v>
      </c>
      <c r="AK1181" s="374">
        <v>100</v>
      </c>
      <c r="AN1181" s="369"/>
      <c r="AO1181" s="367" t="s">
        <v>1324</v>
      </c>
      <c r="AP1181" s="370"/>
      <c r="AR1181" s="369">
        <v>3.6666666666666701E-3</v>
      </c>
      <c r="AS1181" s="369">
        <v>3.6666666666666701E-3</v>
      </c>
      <c r="AT1181" s="369" t="s">
        <v>1421</v>
      </c>
      <c r="AW1181"/>
      <c r="AX1181" s="198"/>
      <c r="AY1181" s="184"/>
      <c r="AZ1181" s="184"/>
      <c r="BA1181" s="184"/>
      <c r="BB1181" s="186"/>
      <c r="BC1181" s="184"/>
      <c r="BD1181" s="184"/>
      <c r="BE1181" s="184"/>
      <c r="BF1181" s="184"/>
      <c r="BG1181" s="186"/>
      <c r="BH1181" s="186"/>
      <c r="BI1181" s="199"/>
      <c r="BJ1181" s="199"/>
      <c r="BK1181" s="199"/>
      <c r="BL1181" s="186"/>
      <c r="BM1181" s="186"/>
      <c r="BN1181" s="186"/>
      <c r="BO1181" s="186"/>
      <c r="BP1181" s="186"/>
      <c r="BQ1181" s="186"/>
      <c r="BR1181" s="186"/>
      <c r="BS1181" s="186"/>
      <c r="BT1181" s="187"/>
      <c r="BU1181" s="188"/>
      <c r="BV1181" s="189"/>
      <c r="BW1181" s="185"/>
      <c r="BX1181"/>
      <c r="BZ1181"/>
    </row>
    <row r="1182" spans="2:78" ht="18.75">
      <c r="B1182" s="363" t="s">
        <v>510</v>
      </c>
      <c r="C1182" s="364">
        <v>40503169000189</v>
      </c>
      <c r="D1182" s="365" t="s">
        <v>14</v>
      </c>
      <c r="E1182" s="365" t="s">
        <v>607</v>
      </c>
      <c r="F1182" s="365" t="s">
        <v>699</v>
      </c>
      <c r="G1182" s="366" t="s">
        <v>1421</v>
      </c>
      <c r="H1182" s="366" t="s">
        <v>34</v>
      </c>
      <c r="I1182" s="366" t="s">
        <v>34</v>
      </c>
      <c r="J1182" s="366" t="s">
        <v>611</v>
      </c>
      <c r="K1182" s="367" t="s">
        <v>48</v>
      </c>
      <c r="L1182" s="368" t="s">
        <v>1339</v>
      </c>
      <c r="M1182" s="368" t="s">
        <v>1418</v>
      </c>
      <c r="N1182" s="367">
        <v>572330</v>
      </c>
      <c r="O1182" s="367" t="s">
        <v>1321</v>
      </c>
      <c r="P1182" s="371">
        <v>44227</v>
      </c>
      <c r="Q1182" s="372">
        <v>58.357910359999998</v>
      </c>
      <c r="R1182" s="372">
        <v>80.778806227848548</v>
      </c>
      <c r="S1182" s="367">
        <v>1</v>
      </c>
      <c r="T1182" s="369">
        <v>-0.2063991869785593</v>
      </c>
      <c r="U1182" s="369">
        <v>-2.1726719766985139</v>
      </c>
      <c r="V1182" s="369">
        <v>-0.28594713636756308</v>
      </c>
      <c r="W1182" s="369">
        <v>-2.5471459910613081</v>
      </c>
      <c r="Y1182" s="369"/>
      <c r="AA1182" s="369"/>
      <c r="AB1182" s="369">
        <v>0.50254916138397876</v>
      </c>
      <c r="AC1182" s="373">
        <v>-0.79237802867998242</v>
      </c>
      <c r="AD1182" s="555">
        <v>0</v>
      </c>
      <c r="AE1182" s="370" t="s">
        <v>2077</v>
      </c>
      <c r="AF1182" s="370" t="s">
        <v>1816</v>
      </c>
      <c r="AG1182" s="374" t="s">
        <v>1444</v>
      </c>
      <c r="AH1182" s="374" t="s">
        <v>1802</v>
      </c>
      <c r="AI1182" s="374">
        <v>0</v>
      </c>
      <c r="AJ1182" s="374">
        <v>0</v>
      </c>
      <c r="AK1182" s="374">
        <v>0</v>
      </c>
      <c r="AL1182" s="691">
        <v>0.25</v>
      </c>
      <c r="AM1182" s="691">
        <v>0</v>
      </c>
      <c r="AN1182" s="369" t="s">
        <v>1798</v>
      </c>
      <c r="AO1182" s="367" t="s">
        <v>1324</v>
      </c>
      <c r="AP1182" s="370" t="s">
        <v>1818</v>
      </c>
      <c r="AQ1182" s="376" t="s">
        <v>668</v>
      </c>
      <c r="AR1182" s="369">
        <v>8.3325000000000001E-4</v>
      </c>
      <c r="AS1182" s="369">
        <v>8.3325000000000001E-4</v>
      </c>
      <c r="AT1182" s="369" t="s">
        <v>1421</v>
      </c>
      <c r="AW1182"/>
      <c r="AX1182" s="198"/>
      <c r="AY1182" s="184"/>
      <c r="AZ1182" s="184"/>
      <c r="BA1182" s="184"/>
      <c r="BB1182" s="186"/>
      <c r="BC1182" s="184"/>
      <c r="BD1182" s="184"/>
      <c r="BE1182" s="184"/>
      <c r="BF1182" s="184"/>
      <c r="BG1182" s="186"/>
      <c r="BH1182" s="186"/>
      <c r="BI1182" s="199"/>
      <c r="BJ1182" s="199"/>
      <c r="BK1182" s="199"/>
      <c r="BL1182" s="186"/>
      <c r="BM1182" s="186"/>
      <c r="BN1182" s="186"/>
      <c r="BO1182" s="186"/>
      <c r="BP1182" s="186"/>
      <c r="BQ1182" s="186"/>
      <c r="BR1182" s="186"/>
      <c r="BS1182" s="186"/>
      <c r="BT1182" s="187"/>
      <c r="BU1182" s="188"/>
      <c r="BV1182" s="189"/>
      <c r="BW1182" s="185"/>
      <c r="BX1182"/>
      <c r="BZ1182"/>
    </row>
    <row r="1183" spans="2:78" ht="18.75">
      <c r="B1183" s="363" t="s">
        <v>399</v>
      </c>
      <c r="C1183" s="364"/>
      <c r="D1183" s="365" t="s">
        <v>13</v>
      </c>
      <c r="E1183" s="365" t="s">
        <v>616</v>
      </c>
      <c r="F1183" s="365" t="s">
        <v>617</v>
      </c>
      <c r="G1183" s="366" t="s">
        <v>34</v>
      </c>
      <c r="H1183" s="366" t="s">
        <v>1338</v>
      </c>
      <c r="I1183" s="366" t="s">
        <v>34</v>
      </c>
      <c r="J1183" s="366" t="s">
        <v>608</v>
      </c>
      <c r="L1183" s="368" t="s">
        <v>1421</v>
      </c>
      <c r="M1183" s="368" t="s">
        <v>34</v>
      </c>
      <c r="N1183" s="367">
        <v>573019</v>
      </c>
      <c r="O1183" s="367" t="s">
        <v>1321</v>
      </c>
      <c r="P1183" s="371"/>
      <c r="S1183" s="367"/>
      <c r="U1183" s="369"/>
      <c r="W1183" s="369"/>
      <c r="Y1183" s="369"/>
      <c r="AA1183" s="369"/>
      <c r="AD1183" s="555">
        <v>0</v>
      </c>
      <c r="AE1183" s="370"/>
      <c r="AF1183" s="370"/>
      <c r="AG1183" s="374" t="s">
        <v>1444</v>
      </c>
      <c r="AH1183" s="374"/>
      <c r="AI1183" s="374">
        <v>5000</v>
      </c>
      <c r="AJ1183" s="374">
        <v>1000</v>
      </c>
      <c r="AK1183" s="374">
        <v>5000</v>
      </c>
      <c r="AN1183" s="369"/>
      <c r="AO1183" s="367" t="s">
        <v>1324</v>
      </c>
      <c r="AP1183" s="370"/>
      <c r="AR1183" s="369">
        <v>6.6666666666666697E-3</v>
      </c>
      <c r="AS1183" s="369">
        <v>6.6666666666666697E-3</v>
      </c>
      <c r="AT1183" s="369" t="s">
        <v>1421</v>
      </c>
      <c r="AW1183"/>
      <c r="AX1183" s="198"/>
      <c r="AY1183" s="184"/>
      <c r="AZ1183" s="184"/>
      <c r="BA1183" s="184"/>
      <c r="BB1183" s="186"/>
      <c r="BC1183" s="184"/>
      <c r="BD1183" s="184"/>
      <c r="BE1183" s="184"/>
      <c r="BF1183" s="184"/>
      <c r="BG1183" s="186"/>
      <c r="BH1183" s="186"/>
      <c r="BI1183" s="199"/>
      <c r="BJ1183" s="199"/>
      <c r="BK1183" s="199"/>
      <c r="BL1183" s="186"/>
      <c r="BM1183" s="186"/>
      <c r="BN1183" s="186"/>
      <c r="BO1183" s="186"/>
      <c r="BP1183" s="186"/>
      <c r="BQ1183" s="186"/>
      <c r="BR1183" s="186"/>
      <c r="BS1183" s="186"/>
      <c r="BT1183" s="187"/>
      <c r="BU1183" s="188"/>
      <c r="BV1183" s="189"/>
      <c r="BW1183" s="185"/>
      <c r="BX1183"/>
      <c r="BZ1183"/>
    </row>
    <row r="1184" spans="2:78" ht="18.75">
      <c r="B1184" s="363" t="s">
        <v>1227</v>
      </c>
      <c r="C1184" s="364">
        <v>40265153000185</v>
      </c>
      <c r="D1184" s="365" t="s">
        <v>14</v>
      </c>
      <c r="E1184" s="365" t="s">
        <v>607</v>
      </c>
      <c r="F1184" s="365" t="s">
        <v>1421</v>
      </c>
      <c r="G1184" s="366" t="s">
        <v>1421</v>
      </c>
      <c r="H1184" s="366" t="s">
        <v>34</v>
      </c>
      <c r="I1184" s="366" t="s">
        <v>34</v>
      </c>
      <c r="J1184" s="366" t="s">
        <v>608</v>
      </c>
      <c r="K1184" s="367" t="s">
        <v>48</v>
      </c>
      <c r="L1184" s="368" t="s">
        <v>1421</v>
      </c>
      <c r="M1184" s="368" t="s">
        <v>34</v>
      </c>
      <c r="N1184" s="367">
        <v>573035</v>
      </c>
      <c r="O1184" s="367" t="s">
        <v>1321</v>
      </c>
      <c r="P1184" s="371">
        <v>44225</v>
      </c>
      <c r="Q1184" s="372">
        <v>27.26444197</v>
      </c>
      <c r="R1184" s="372">
        <v>27.242636089444453</v>
      </c>
      <c r="S1184" s="367">
        <v>2</v>
      </c>
      <c r="T1184" s="369">
        <v>9.6228027713067821E-3</v>
      </c>
      <c r="U1184" s="369">
        <v>0.10129494318544423</v>
      </c>
      <c r="V1184" s="369">
        <v>-1.1335718902187542E-2</v>
      </c>
      <c r="W1184" s="369">
        <v>-0.10097576539598538</v>
      </c>
      <c r="Y1184" s="369"/>
      <c r="AA1184" s="369"/>
      <c r="AB1184" s="369">
        <v>0.19260232228256199</v>
      </c>
      <c r="AC1184" s="373">
        <v>-0.64172381143729496</v>
      </c>
      <c r="AD1184" s="555">
        <v>40265107000186</v>
      </c>
      <c r="AE1184" s="370" t="s">
        <v>2039</v>
      </c>
      <c r="AF1184" s="370" t="s">
        <v>1816</v>
      </c>
      <c r="AG1184" s="374" t="s">
        <v>1444</v>
      </c>
      <c r="AH1184" s="374" t="s">
        <v>1802</v>
      </c>
      <c r="AI1184" s="374">
        <v>50</v>
      </c>
      <c r="AJ1184" s="374">
        <v>50</v>
      </c>
      <c r="AK1184" s="374">
        <v>30</v>
      </c>
      <c r="AL1184" s="691">
        <v>2</v>
      </c>
      <c r="AM1184" s="691">
        <v>20</v>
      </c>
      <c r="AN1184" s="369" t="s">
        <v>1798</v>
      </c>
      <c r="AO1184" s="367" t="s">
        <v>1324</v>
      </c>
      <c r="AP1184" s="370" t="s">
        <v>1799</v>
      </c>
      <c r="AQ1184" s="376" t="s">
        <v>659</v>
      </c>
      <c r="AR1184" s="369">
        <v>5.3333333333333297E-3</v>
      </c>
      <c r="AS1184" s="369">
        <v>5.3333333333333297E-3</v>
      </c>
      <c r="AT1184" s="369" t="s">
        <v>1421</v>
      </c>
      <c r="AW1184"/>
      <c r="AX1184" s="198"/>
      <c r="AY1184" s="184"/>
      <c r="AZ1184" s="184"/>
      <c r="BA1184" s="184"/>
      <c r="BB1184" s="186"/>
      <c r="BC1184" s="184"/>
      <c r="BD1184" s="184"/>
      <c r="BE1184" s="184"/>
      <c r="BF1184" s="184"/>
      <c r="BG1184" s="186"/>
      <c r="BH1184" s="186"/>
      <c r="BI1184" s="199"/>
      <c r="BJ1184" s="199"/>
      <c r="BK1184" s="199"/>
      <c r="BL1184" s="186"/>
      <c r="BM1184" s="186"/>
      <c r="BN1184" s="186"/>
      <c r="BO1184" s="186"/>
      <c r="BP1184" s="186"/>
      <c r="BQ1184" s="186"/>
      <c r="BR1184" s="186"/>
      <c r="BS1184" s="186"/>
      <c r="BT1184" s="187"/>
      <c r="BU1184" s="188"/>
      <c r="BV1184" s="189"/>
      <c r="BW1184" s="185"/>
      <c r="BX1184"/>
      <c r="BZ1184"/>
    </row>
    <row r="1185" spans="2:78" ht="18.75">
      <c r="B1185" s="363" t="s">
        <v>1294</v>
      </c>
      <c r="C1185" s="364">
        <v>37487351000189</v>
      </c>
      <c r="D1185" s="365" t="s">
        <v>14</v>
      </c>
      <c r="E1185" s="365" t="s">
        <v>614</v>
      </c>
      <c r="F1185" s="365" t="s">
        <v>1421</v>
      </c>
      <c r="G1185" s="366" t="s">
        <v>1421</v>
      </c>
      <c r="H1185" s="366" t="s">
        <v>1338</v>
      </c>
      <c r="I1185" s="366" t="s">
        <v>34</v>
      </c>
      <c r="J1185" s="366" t="s">
        <v>608</v>
      </c>
      <c r="K1185" s="367" t="s">
        <v>48</v>
      </c>
      <c r="L1185" s="368" t="s">
        <v>1421</v>
      </c>
      <c r="M1185" s="368" t="s">
        <v>34</v>
      </c>
      <c r="N1185" s="367">
        <v>573231</v>
      </c>
      <c r="O1185" s="367" t="s">
        <v>1321</v>
      </c>
      <c r="P1185" s="371">
        <v>43993</v>
      </c>
      <c r="Q1185" s="372">
        <v>44.874466269999999</v>
      </c>
      <c r="R1185" s="372">
        <v>40.808428392549779</v>
      </c>
      <c r="S1185" s="367">
        <v>2</v>
      </c>
      <c r="T1185" s="369">
        <v>0.12643008930529298</v>
      </c>
      <c r="U1185" s="369">
        <v>1.3308730333014123</v>
      </c>
      <c r="V1185" s="369">
        <v>-3.6181616284828078E-2</v>
      </c>
      <c r="W1185" s="369">
        <v>-0.32229684143978959</v>
      </c>
      <c r="X1185" s="369">
        <v>-5.8777760000000678E-2</v>
      </c>
      <c r="Y1185" s="369">
        <v>-0.39853685865706057</v>
      </c>
      <c r="AA1185" s="369"/>
      <c r="AB1185" s="369">
        <v>0.23425009070903313</v>
      </c>
      <c r="AC1185" s="373">
        <v>-0.63369620596589249</v>
      </c>
      <c r="AD1185" s="555">
        <v>37467645000149</v>
      </c>
      <c r="AE1185" s="370" t="s">
        <v>2124</v>
      </c>
      <c r="AF1185" s="370" t="s">
        <v>1858</v>
      </c>
      <c r="AG1185" s="374" t="s">
        <v>736</v>
      </c>
      <c r="AH1185" s="374" t="s">
        <v>1802</v>
      </c>
      <c r="AI1185" s="374">
        <v>500</v>
      </c>
      <c r="AJ1185" s="374">
        <v>100</v>
      </c>
      <c r="AK1185" s="374">
        <v>500</v>
      </c>
      <c r="AL1185" s="691">
        <v>0</v>
      </c>
      <c r="AM1185" s="691">
        <v>0</v>
      </c>
      <c r="AN1185" s="369" t="s">
        <v>1803</v>
      </c>
      <c r="AO1185" s="367" t="s">
        <v>1324</v>
      </c>
      <c r="AP1185" s="370" t="s">
        <v>1818</v>
      </c>
      <c r="AQ1185" s="376" t="s">
        <v>1933</v>
      </c>
      <c r="AR1185" s="369">
        <v>5.0133333333333297E-3</v>
      </c>
      <c r="AS1185" s="369">
        <v>5.0133333333333297E-3</v>
      </c>
      <c r="AT1185" s="369" t="s">
        <v>1421</v>
      </c>
      <c r="AW1185"/>
      <c r="AX1185" s="198"/>
      <c r="AY1185" s="184"/>
      <c r="AZ1185" s="184"/>
      <c r="BA1185" s="184"/>
      <c r="BB1185" s="186"/>
      <c r="BC1185" s="184"/>
      <c r="BD1185" s="184"/>
      <c r="BE1185" s="184"/>
      <c r="BF1185" s="184"/>
      <c r="BG1185" s="186"/>
      <c r="BH1185" s="186"/>
      <c r="BI1185" s="199"/>
      <c r="BJ1185" s="199"/>
      <c r="BK1185" s="199"/>
      <c r="BL1185" s="186"/>
      <c r="BM1185" s="186"/>
      <c r="BN1185" s="186"/>
      <c r="BO1185" s="186"/>
      <c r="BP1185" s="186"/>
      <c r="BQ1185" s="186"/>
      <c r="BR1185" s="186"/>
      <c r="BS1185" s="186"/>
      <c r="BT1185" s="187"/>
      <c r="BU1185" s="188"/>
      <c r="BV1185" s="189"/>
      <c r="BW1185" s="185"/>
      <c r="BX1185"/>
      <c r="BZ1185"/>
    </row>
    <row r="1186" spans="2:78" ht="18.75">
      <c r="B1186" s="363" t="s">
        <v>1293</v>
      </c>
      <c r="C1186" s="364">
        <v>37751366000102</v>
      </c>
      <c r="D1186" s="365" t="s">
        <v>14</v>
      </c>
      <c r="E1186" s="365" t="s">
        <v>607</v>
      </c>
      <c r="F1186" s="365" t="s">
        <v>1421</v>
      </c>
      <c r="G1186" s="366" t="s">
        <v>1421</v>
      </c>
      <c r="H1186" s="366" t="s">
        <v>34</v>
      </c>
      <c r="I1186" s="366" t="s">
        <v>34</v>
      </c>
      <c r="J1186" s="366" t="s">
        <v>608</v>
      </c>
      <c r="K1186" s="367" t="s">
        <v>48</v>
      </c>
      <c r="L1186" s="368" t="s">
        <v>1421</v>
      </c>
      <c r="M1186" s="368" t="s">
        <v>34</v>
      </c>
      <c r="N1186" s="367">
        <v>573256</v>
      </c>
      <c r="O1186" s="367" t="s">
        <v>1321</v>
      </c>
      <c r="P1186" s="371">
        <v>43993</v>
      </c>
      <c r="Q1186" s="372">
        <v>11.129870909999999</v>
      </c>
      <c r="R1186" s="372">
        <v>9.0580862664541897</v>
      </c>
      <c r="S1186" s="367">
        <v>2</v>
      </c>
      <c r="T1186" s="369">
        <v>4.5992353008814879E-2</v>
      </c>
      <c r="U1186" s="369">
        <v>0.48414094060873403</v>
      </c>
      <c r="V1186" s="369">
        <v>-8.6747695825254767E-2</v>
      </c>
      <c r="W1186" s="369">
        <v>-0.77272690491671003</v>
      </c>
      <c r="X1186" s="369">
        <v>-0.10716441000000054</v>
      </c>
      <c r="Y1186" s="369">
        <v>-0.72661781124760472</v>
      </c>
      <c r="AA1186" s="369"/>
      <c r="AB1186" s="369">
        <v>0.22889040907508895</v>
      </c>
      <c r="AC1186" s="373">
        <v>-0.86945308924945308</v>
      </c>
      <c r="AD1186" s="555">
        <v>37487612000160</v>
      </c>
      <c r="AE1186" s="370" t="s">
        <v>2124</v>
      </c>
      <c r="AF1186" s="370" t="s">
        <v>1858</v>
      </c>
      <c r="AG1186" s="374" t="s">
        <v>736</v>
      </c>
      <c r="AH1186" s="374" t="s">
        <v>1802</v>
      </c>
      <c r="AI1186" s="374">
        <v>500</v>
      </c>
      <c r="AJ1186" s="374">
        <v>100</v>
      </c>
      <c r="AK1186" s="374">
        <v>500</v>
      </c>
      <c r="AL1186" s="691">
        <v>0</v>
      </c>
      <c r="AM1186" s="691">
        <v>0</v>
      </c>
      <c r="AN1186" s="369" t="s">
        <v>666</v>
      </c>
      <c r="AO1186" s="367" t="s">
        <v>1324</v>
      </c>
      <c r="AP1186" s="370" t="s">
        <v>1799</v>
      </c>
      <c r="AQ1186" s="376" t="s">
        <v>716</v>
      </c>
      <c r="AR1186" s="369">
        <v>5.0133333333333297E-3</v>
      </c>
      <c r="AS1186" s="369">
        <v>5.0133333333333297E-3</v>
      </c>
      <c r="AT1186" s="369" t="s">
        <v>1421</v>
      </c>
      <c r="AW1186"/>
      <c r="AX1186" s="198"/>
      <c r="AY1186" s="184"/>
      <c r="AZ1186" s="184"/>
      <c r="BA1186" s="184"/>
      <c r="BB1186" s="186"/>
      <c r="BC1186" s="184"/>
      <c r="BD1186" s="184"/>
      <c r="BE1186" s="184"/>
      <c r="BF1186" s="184"/>
      <c r="BG1186" s="186"/>
      <c r="BH1186" s="186"/>
      <c r="BI1186" s="199"/>
      <c r="BJ1186" s="199"/>
      <c r="BK1186" s="199"/>
      <c r="BL1186" s="186"/>
      <c r="BM1186" s="186"/>
      <c r="BN1186" s="186"/>
      <c r="BO1186" s="186"/>
      <c r="BP1186" s="186"/>
      <c r="BQ1186" s="186"/>
      <c r="BR1186" s="186"/>
      <c r="BS1186" s="186"/>
      <c r="BT1186" s="187"/>
      <c r="BU1186" s="188"/>
      <c r="BV1186" s="189"/>
      <c r="BW1186" s="185"/>
      <c r="BX1186"/>
      <c r="BZ1186"/>
    </row>
    <row r="1187" spans="2:78" ht="18.75">
      <c r="B1187" s="363" t="s">
        <v>393</v>
      </c>
      <c r="C1187" s="364">
        <v>39669100000140</v>
      </c>
      <c r="D1187" s="365" t="s">
        <v>14</v>
      </c>
      <c r="E1187" s="365" t="s">
        <v>607</v>
      </c>
      <c r="F1187" s="365" t="s">
        <v>1421</v>
      </c>
      <c r="G1187" s="366" t="s">
        <v>1421</v>
      </c>
      <c r="H1187" s="366" t="s">
        <v>34</v>
      </c>
      <c r="I1187" s="366" t="s">
        <v>34</v>
      </c>
      <c r="J1187" s="366" t="s">
        <v>608</v>
      </c>
      <c r="K1187" s="367" t="s">
        <v>48</v>
      </c>
      <c r="L1187" s="368" t="s">
        <v>1421</v>
      </c>
      <c r="M1187" s="368" t="s">
        <v>34</v>
      </c>
      <c r="N1187" s="367">
        <v>573541</v>
      </c>
      <c r="O1187" s="367" t="s">
        <v>1321</v>
      </c>
      <c r="P1187" s="371">
        <v>44230</v>
      </c>
      <c r="Q1187" s="372">
        <v>18.334645200000001</v>
      </c>
      <c r="R1187" s="372">
        <v>19.876569039760952</v>
      </c>
      <c r="S1187" s="367">
        <v>2</v>
      </c>
      <c r="T1187" s="369">
        <v>-0.26876920343967647</v>
      </c>
      <c r="U1187" s="369">
        <v>-2.8292132593217398</v>
      </c>
      <c r="V1187" s="369">
        <v>-0.36663162160432861</v>
      </c>
      <c r="W1187" s="369">
        <v>-3.2658633236507089</v>
      </c>
      <c r="Y1187" s="369"/>
      <c r="AA1187" s="369"/>
      <c r="AB1187" s="369">
        <v>0.25330366415625166</v>
      </c>
      <c r="AC1187" s="373">
        <v>-1.89059009724223</v>
      </c>
      <c r="AD1187" s="555">
        <v>0</v>
      </c>
      <c r="AE1187" s="370" t="s">
        <v>1831</v>
      </c>
      <c r="AF1187" s="370" t="s">
        <v>1832</v>
      </c>
      <c r="AG1187" s="374" t="s">
        <v>719</v>
      </c>
      <c r="AH1187" s="374" t="s">
        <v>1802</v>
      </c>
      <c r="AI1187" s="374">
        <v>1000</v>
      </c>
      <c r="AJ1187" s="374">
        <v>1000</v>
      </c>
      <c r="AK1187" s="374">
        <v>1000</v>
      </c>
      <c r="AL1187" s="691">
        <v>2</v>
      </c>
      <c r="AM1187" s="691">
        <v>20</v>
      </c>
      <c r="AN1187" s="369" t="s">
        <v>666</v>
      </c>
      <c r="AO1187" s="367" t="s">
        <v>1324</v>
      </c>
      <c r="AP1187" s="370" t="s">
        <v>1799</v>
      </c>
      <c r="AQ1187" s="376" t="s">
        <v>694</v>
      </c>
      <c r="AR1187" s="369">
        <v>6.6660000000000001E-3</v>
      </c>
      <c r="AS1187" s="369">
        <v>6.6660000000000001E-3</v>
      </c>
      <c r="AT1187" s="369" t="s">
        <v>1421</v>
      </c>
      <c r="AW1187"/>
      <c r="AX1187" s="198"/>
      <c r="AY1187" s="184"/>
      <c r="AZ1187" s="184"/>
      <c r="BA1187" s="184"/>
      <c r="BB1187" s="186"/>
      <c r="BC1187" s="184"/>
      <c r="BD1187" s="184"/>
      <c r="BE1187" s="184"/>
      <c r="BF1187" s="184"/>
      <c r="BG1187" s="186"/>
      <c r="BH1187" s="186"/>
      <c r="BI1187" s="199"/>
      <c r="BJ1187" s="199"/>
      <c r="BK1187" s="199"/>
      <c r="BL1187" s="186"/>
      <c r="BM1187" s="186"/>
      <c r="BN1187" s="186"/>
      <c r="BO1187" s="186"/>
      <c r="BP1187" s="186"/>
      <c r="BQ1187" s="186"/>
      <c r="BR1187" s="186"/>
      <c r="BS1187" s="186"/>
      <c r="BT1187" s="187"/>
      <c r="BU1187" s="188"/>
      <c r="BV1187" s="189"/>
      <c r="BW1187" s="185"/>
      <c r="BX1187"/>
      <c r="BZ1187"/>
    </row>
    <row r="1188" spans="2:78" ht="18.75">
      <c r="B1188" s="363" t="s">
        <v>1160</v>
      </c>
      <c r="C1188" s="364">
        <v>40265199000102</v>
      </c>
      <c r="D1188" s="365" t="s">
        <v>11</v>
      </c>
      <c r="E1188" s="365" t="s">
        <v>620</v>
      </c>
      <c r="F1188" s="365" t="s">
        <v>685</v>
      </c>
      <c r="G1188" s="366" t="s">
        <v>738</v>
      </c>
      <c r="H1188" s="366" t="s">
        <v>34</v>
      </c>
      <c r="I1188" s="366" t="s">
        <v>1319</v>
      </c>
      <c r="J1188" s="366" t="s">
        <v>608</v>
      </c>
      <c r="K1188" s="367" t="s">
        <v>48</v>
      </c>
      <c r="L1188" s="368" t="s">
        <v>1421</v>
      </c>
      <c r="M1188" s="368" t="s">
        <v>34</v>
      </c>
      <c r="N1188" s="367">
        <v>573825</v>
      </c>
      <c r="O1188" s="367" t="s">
        <v>1321</v>
      </c>
      <c r="P1188" s="371">
        <v>44225</v>
      </c>
      <c r="Q1188" s="372">
        <v>90.487370490000004</v>
      </c>
      <c r="R1188" s="372">
        <v>72.300872762817491</v>
      </c>
      <c r="S1188" s="367">
        <v>1</v>
      </c>
      <c r="T1188" s="369">
        <v>0.13745037505337643</v>
      </c>
      <c r="U1188" s="369">
        <v>1.4468786550801365</v>
      </c>
      <c r="V1188" s="369">
        <v>0.16783306725761094</v>
      </c>
      <c r="W1188" s="369">
        <v>1.4950152320575583</v>
      </c>
      <c r="Y1188" s="369"/>
      <c r="AA1188" s="369"/>
      <c r="AB1188" s="369">
        <v>3.5948579320989417E-2</v>
      </c>
      <c r="AC1188" s="373">
        <v>1.5458549645802544</v>
      </c>
      <c r="AD1188" s="555">
        <v>36498197000188</v>
      </c>
      <c r="AE1188" s="370" t="s">
        <v>2082</v>
      </c>
      <c r="AF1188" s="370" t="s">
        <v>1816</v>
      </c>
      <c r="AG1188" s="374" t="s">
        <v>1444</v>
      </c>
      <c r="AH1188" s="374" t="s">
        <v>1796</v>
      </c>
      <c r="AI1188" s="374">
        <v>5000</v>
      </c>
      <c r="AJ1188" s="374">
        <v>1000</v>
      </c>
      <c r="AK1188" s="374">
        <v>1000</v>
      </c>
      <c r="AL1188" s="691">
        <v>1.18</v>
      </c>
      <c r="AM1188" s="691">
        <v>10</v>
      </c>
      <c r="AN1188" s="369" t="s">
        <v>1798</v>
      </c>
      <c r="AO1188" s="367" t="s">
        <v>1324</v>
      </c>
      <c r="AP1188" s="370" t="s">
        <v>1818</v>
      </c>
      <c r="AQ1188" s="376" t="s">
        <v>1933</v>
      </c>
      <c r="AR1188" s="369">
        <v>5.5066666666666701E-3</v>
      </c>
      <c r="AS1188" s="369">
        <v>5.5066666666666701E-3</v>
      </c>
      <c r="AT1188" s="369" t="s">
        <v>1421</v>
      </c>
      <c r="AW1188"/>
      <c r="AX1188" s="198"/>
      <c r="AY1188" s="184"/>
      <c r="AZ1188" s="184"/>
      <c r="BA1188" s="184"/>
      <c r="BB1188" s="186"/>
      <c r="BC1188" s="184"/>
      <c r="BD1188" s="184"/>
      <c r="BE1188" s="184"/>
      <c r="BF1188" s="184"/>
      <c r="BG1188" s="186"/>
      <c r="BH1188" s="186"/>
      <c r="BI1188" s="199"/>
      <c r="BJ1188" s="199"/>
      <c r="BK1188" s="199"/>
      <c r="BL1188" s="186"/>
      <c r="BM1188" s="186"/>
      <c r="BN1188" s="186"/>
      <c r="BO1188" s="186"/>
      <c r="BP1188" s="186"/>
      <c r="BQ1188" s="186"/>
      <c r="BR1188" s="186"/>
      <c r="BS1188" s="186"/>
      <c r="BT1188" s="187"/>
      <c r="BU1188" s="188"/>
      <c r="BV1188" s="189"/>
      <c r="BW1188" s="185"/>
      <c r="BX1188"/>
      <c r="BZ1188"/>
    </row>
    <row r="1189" spans="2:78" ht="18.75">
      <c r="B1189" s="363" t="s">
        <v>1093</v>
      </c>
      <c r="C1189" s="364">
        <v>37467515000106</v>
      </c>
      <c r="D1189" s="365" t="s">
        <v>14</v>
      </c>
      <c r="E1189" s="365" t="s">
        <v>614</v>
      </c>
      <c r="F1189" s="365" t="s">
        <v>689</v>
      </c>
      <c r="G1189" s="366" t="s">
        <v>1421</v>
      </c>
      <c r="H1189" s="366" t="s">
        <v>865</v>
      </c>
      <c r="I1189" s="366" t="s">
        <v>34</v>
      </c>
      <c r="J1189" s="366" t="s">
        <v>608</v>
      </c>
      <c r="K1189" s="367" t="s">
        <v>48</v>
      </c>
      <c r="L1189" s="368" t="s">
        <v>715</v>
      </c>
      <c r="M1189" s="368" t="s">
        <v>1418</v>
      </c>
      <c r="N1189" s="367">
        <v>574759</v>
      </c>
      <c r="O1189" s="367" t="s">
        <v>1321</v>
      </c>
      <c r="P1189" s="371">
        <v>44227</v>
      </c>
      <c r="Q1189" s="372">
        <v>410147600</v>
      </c>
      <c r="R1189" s="372">
        <v>19774740.911328487</v>
      </c>
      <c r="S1189" s="367">
        <v>2</v>
      </c>
      <c r="T1189" s="369">
        <v>0.29030613098304259</v>
      </c>
      <c r="U1189" s="369">
        <v>3.0559228681271211</v>
      </c>
      <c r="V1189" s="369">
        <v>0.19777434737015587</v>
      </c>
      <c r="W1189" s="369">
        <v>1.7617247105112257</v>
      </c>
      <c r="Y1189" s="369"/>
      <c r="AA1189" s="369"/>
      <c r="AB1189" s="369">
        <v>0.16529975963718038</v>
      </c>
      <c r="AC1189" s="373">
        <v>0.51731817464947727</v>
      </c>
      <c r="AD1189" s="555">
        <v>37467474000158</v>
      </c>
      <c r="AE1189" s="370" t="s">
        <v>2125</v>
      </c>
      <c r="AF1189" s="370" t="s">
        <v>1858</v>
      </c>
      <c r="AG1189" s="374" t="s">
        <v>736</v>
      </c>
      <c r="AH1189" s="374" t="s">
        <v>1796</v>
      </c>
      <c r="AI1189" s="374">
        <v>0</v>
      </c>
      <c r="AJ1189" s="374">
        <v>0</v>
      </c>
      <c r="AK1189" s="374">
        <v>0</v>
      </c>
      <c r="AL1189" s="691">
        <v>0</v>
      </c>
      <c r="AM1189" s="691">
        <v>0</v>
      </c>
      <c r="AN1189" s="369" t="s">
        <v>1803</v>
      </c>
      <c r="AO1189" s="367" t="s">
        <v>1324</v>
      </c>
      <c r="AP1189" s="370" t="s">
        <v>1818</v>
      </c>
      <c r="AQ1189" s="376" t="s">
        <v>668</v>
      </c>
      <c r="AR1189" s="369">
        <v>3.5999999999999999E-3</v>
      </c>
      <c r="AS1189" s="369">
        <v>3.5999999999999999E-3</v>
      </c>
      <c r="AT1189" s="369" t="s">
        <v>1421</v>
      </c>
      <c r="AW1189"/>
      <c r="AX1189" s="198"/>
      <c r="AY1189" s="184"/>
      <c r="AZ1189" s="184"/>
      <c r="BA1189" s="184"/>
      <c r="BB1189" s="186"/>
      <c r="BC1189" s="184"/>
      <c r="BD1189" s="184"/>
      <c r="BE1189" s="184"/>
      <c r="BF1189" s="184"/>
      <c r="BG1189" s="186"/>
      <c r="BH1189" s="186"/>
      <c r="BI1189" s="199"/>
      <c r="BJ1189" s="199"/>
      <c r="BK1189" s="199"/>
      <c r="BL1189" s="186"/>
      <c r="BM1189" s="186"/>
      <c r="BN1189" s="186"/>
      <c r="BO1189" s="186"/>
      <c r="BP1189" s="186"/>
      <c r="BQ1189" s="186"/>
      <c r="BR1189" s="186"/>
      <c r="BS1189" s="186"/>
      <c r="BT1189" s="187"/>
      <c r="BU1189" s="188"/>
      <c r="BV1189" s="189"/>
      <c r="BW1189" s="185"/>
      <c r="BX1189"/>
      <c r="BZ1189"/>
    </row>
    <row r="1190" spans="2:78" ht="18.75">
      <c r="B1190" s="363" t="s">
        <v>995</v>
      </c>
      <c r="C1190" s="364">
        <v>39990463000183</v>
      </c>
      <c r="D1190" s="365" t="s">
        <v>14</v>
      </c>
      <c r="E1190" s="365" t="s">
        <v>607</v>
      </c>
      <c r="F1190" s="365" t="s">
        <v>1421</v>
      </c>
      <c r="G1190" s="366" t="s">
        <v>1421</v>
      </c>
      <c r="H1190" s="366" t="s">
        <v>34</v>
      </c>
      <c r="I1190" s="366" t="s">
        <v>34</v>
      </c>
      <c r="J1190" s="366" t="s">
        <v>608</v>
      </c>
      <c r="K1190" s="367" t="s">
        <v>48</v>
      </c>
      <c r="L1190" s="368" t="s">
        <v>1421</v>
      </c>
      <c r="M1190" s="368" t="s">
        <v>34</v>
      </c>
      <c r="N1190" s="367">
        <v>574767</v>
      </c>
      <c r="O1190" s="367" t="s">
        <v>1324</v>
      </c>
      <c r="P1190" s="371">
        <v>44231</v>
      </c>
      <c r="Q1190" s="372">
        <v>17.053062000000001</v>
      </c>
      <c r="R1190" s="372">
        <v>24.851400010159356</v>
      </c>
      <c r="S1190" s="367">
        <v>2</v>
      </c>
      <c r="T1190" s="369">
        <v>2.4957189063379293E-2</v>
      </c>
      <c r="U1190" s="369">
        <v>0.26271317290025747</v>
      </c>
      <c r="V1190" s="369">
        <v>-7.678871710215196E-2</v>
      </c>
      <c r="W1190" s="369">
        <v>-0.6840147987146431</v>
      </c>
      <c r="Y1190" s="369"/>
      <c r="AA1190" s="369"/>
      <c r="AB1190" s="369">
        <v>0.21593406245889593</v>
      </c>
      <c r="AC1190" s="373">
        <v>-0.87550103209303065</v>
      </c>
      <c r="AD1190" s="555">
        <v>35492558000116</v>
      </c>
      <c r="AE1190" s="370" t="s">
        <v>1891</v>
      </c>
      <c r="AF1190" s="370" t="s">
        <v>1839</v>
      </c>
      <c r="AG1190" s="374" t="s">
        <v>59</v>
      </c>
      <c r="AH1190" s="374" t="s">
        <v>1796</v>
      </c>
      <c r="AI1190" s="374">
        <v>100</v>
      </c>
      <c r="AJ1190" s="374">
        <v>1</v>
      </c>
      <c r="AK1190" s="374">
        <v>100</v>
      </c>
      <c r="AL1190" s="691">
        <v>0</v>
      </c>
      <c r="AM1190" s="691">
        <v>0</v>
      </c>
      <c r="AN1190" s="369" t="s">
        <v>666</v>
      </c>
      <c r="AO1190" s="367" t="s">
        <v>1324</v>
      </c>
      <c r="AP1190" s="370" t="s">
        <v>1799</v>
      </c>
      <c r="AQ1190" s="376" t="s">
        <v>659</v>
      </c>
      <c r="AR1190" s="369">
        <v>4.6666666666666697E-3</v>
      </c>
      <c r="AS1190" s="369">
        <v>4.6666666666666697E-3</v>
      </c>
      <c r="AT1190" s="369" t="s">
        <v>1421</v>
      </c>
      <c r="AW1190"/>
      <c r="AX1190" s="198"/>
      <c r="AY1190" s="184"/>
      <c r="AZ1190" s="184"/>
      <c r="BA1190" s="184"/>
      <c r="BB1190" s="186"/>
      <c r="BC1190" s="184"/>
      <c r="BD1190" s="184"/>
      <c r="BE1190" s="184"/>
      <c r="BF1190" s="184"/>
      <c r="BG1190" s="186"/>
      <c r="BH1190" s="186"/>
      <c r="BI1190" s="199"/>
      <c r="BJ1190" s="199"/>
      <c r="BK1190" s="199"/>
      <c r="BL1190" s="186"/>
      <c r="BM1190" s="186"/>
      <c r="BN1190" s="186"/>
      <c r="BO1190" s="186"/>
      <c r="BP1190" s="186"/>
      <c r="BQ1190" s="186"/>
      <c r="BR1190" s="186"/>
      <c r="BS1190" s="186"/>
      <c r="BT1190" s="187"/>
      <c r="BU1190" s="188"/>
      <c r="BV1190" s="189"/>
      <c r="BW1190" s="185"/>
      <c r="BX1190"/>
      <c r="BZ1190"/>
    </row>
    <row r="1191" spans="2:78" ht="18.75">
      <c r="B1191" s="363" t="s">
        <v>40</v>
      </c>
      <c r="C1191" s="364"/>
      <c r="D1191" s="365" t="s">
        <v>13</v>
      </c>
      <c r="E1191" s="365" t="s">
        <v>615</v>
      </c>
      <c r="F1191" s="365" t="s">
        <v>619</v>
      </c>
      <c r="G1191" s="366" t="s">
        <v>34</v>
      </c>
      <c r="H1191" s="366" t="s">
        <v>1338</v>
      </c>
      <c r="I1191" s="366" t="s">
        <v>34</v>
      </c>
      <c r="J1191" s="366" t="s">
        <v>611</v>
      </c>
      <c r="L1191" s="368" t="s">
        <v>1421</v>
      </c>
      <c r="M1191" s="368" t="s">
        <v>1418</v>
      </c>
      <c r="N1191" s="367">
        <v>575879</v>
      </c>
      <c r="O1191" s="367" t="s">
        <v>1321</v>
      </c>
      <c r="P1191" s="371"/>
      <c r="S1191" s="367"/>
      <c r="U1191" s="369"/>
      <c r="W1191" s="369"/>
      <c r="Y1191" s="369"/>
      <c r="AA1191" s="369"/>
      <c r="AD1191" s="555">
        <v>40697810000163</v>
      </c>
      <c r="AE1191" s="370"/>
      <c r="AF1191" s="370"/>
      <c r="AG1191" s="374" t="s">
        <v>1444</v>
      </c>
      <c r="AH1191" s="374"/>
      <c r="AI1191" s="374">
        <v>50000</v>
      </c>
      <c r="AJ1191" s="374">
        <v>10000</v>
      </c>
      <c r="AK1191" s="374">
        <v>10000</v>
      </c>
      <c r="AN1191" s="369"/>
      <c r="AO1191" s="367" t="s">
        <v>1324</v>
      </c>
      <c r="AP1191" s="370"/>
      <c r="AR1191" s="369">
        <v>0</v>
      </c>
      <c r="AS1191" s="369">
        <v>0</v>
      </c>
      <c r="AT1191" s="369" t="s">
        <v>1421</v>
      </c>
      <c r="AW1191"/>
      <c r="AX1191" s="198"/>
      <c r="AY1191" s="184"/>
      <c r="AZ1191" s="184"/>
      <c r="BA1191" s="184"/>
      <c r="BB1191" s="186"/>
      <c r="BC1191" s="184"/>
      <c r="BD1191" s="184"/>
      <c r="BE1191" s="184"/>
      <c r="BF1191" s="184"/>
      <c r="BG1191" s="186"/>
      <c r="BH1191" s="186"/>
      <c r="BI1191" s="199"/>
      <c r="BJ1191" s="199"/>
      <c r="BK1191" s="199"/>
      <c r="BL1191" s="186"/>
      <c r="BM1191" s="186"/>
      <c r="BN1191" s="186"/>
      <c r="BO1191" s="186"/>
      <c r="BP1191" s="186"/>
      <c r="BQ1191" s="186"/>
      <c r="BR1191" s="186"/>
      <c r="BS1191" s="186"/>
      <c r="BT1191" s="187"/>
      <c r="BU1191" s="188"/>
      <c r="BV1191" s="189"/>
      <c r="BW1191" s="185"/>
      <c r="BX1191"/>
      <c r="BZ1191"/>
    </row>
    <row r="1192" spans="2:78" ht="18.75">
      <c r="B1192" s="363" t="s">
        <v>371</v>
      </c>
      <c r="C1192" s="364">
        <v>40265128000100</v>
      </c>
      <c r="D1192" s="365" t="s">
        <v>14</v>
      </c>
      <c r="E1192" s="365" t="s">
        <v>614</v>
      </c>
      <c r="F1192" s="365" t="s">
        <v>1421</v>
      </c>
      <c r="G1192" s="366" t="s">
        <v>1421</v>
      </c>
      <c r="H1192" s="366" t="s">
        <v>865</v>
      </c>
      <c r="I1192" s="366" t="s">
        <v>34</v>
      </c>
      <c r="J1192" s="366" t="s">
        <v>608</v>
      </c>
      <c r="K1192" s="367" t="s">
        <v>48</v>
      </c>
      <c r="L1192" s="368" t="s">
        <v>1421</v>
      </c>
      <c r="M1192" s="368" t="s">
        <v>1418</v>
      </c>
      <c r="N1192" s="367">
        <v>576190</v>
      </c>
      <c r="O1192" s="367" t="s">
        <v>1321</v>
      </c>
      <c r="P1192" s="371">
        <v>44220</v>
      </c>
      <c r="Q1192" s="372">
        <v>117.17486156</v>
      </c>
      <c r="R1192" s="372">
        <v>85.726101538849207</v>
      </c>
      <c r="S1192" s="367">
        <v>2</v>
      </c>
      <c r="T1192" s="369">
        <v>0.12413178136604874</v>
      </c>
      <c r="U1192" s="369">
        <v>1.3066797730152737</v>
      </c>
      <c r="V1192" s="369">
        <v>2.753838904161543E-2</v>
      </c>
      <c r="W1192" s="369">
        <v>0.24530512226383094</v>
      </c>
      <c r="Y1192" s="369"/>
      <c r="AA1192" s="369"/>
      <c r="AB1192" s="369">
        <v>0.15810518679121746</v>
      </c>
      <c r="AC1192" s="373">
        <v>-0.53586722942187004</v>
      </c>
      <c r="AD1192" s="555">
        <v>39959914000110</v>
      </c>
      <c r="AE1192" s="370" t="s">
        <v>1872</v>
      </c>
      <c r="AF1192" s="370" t="s">
        <v>1816</v>
      </c>
      <c r="AG1192" s="374" t="s">
        <v>1444</v>
      </c>
      <c r="AH1192" s="374" t="s">
        <v>1796</v>
      </c>
      <c r="AI1192" s="374">
        <v>5000</v>
      </c>
      <c r="AJ1192" s="374">
        <v>5000</v>
      </c>
      <c r="AK1192" s="374">
        <v>5000</v>
      </c>
      <c r="AL1192" s="691">
        <v>0</v>
      </c>
      <c r="AM1192" s="691">
        <v>0</v>
      </c>
      <c r="AN1192" s="369" t="s">
        <v>1798</v>
      </c>
      <c r="AO1192" s="367" t="s">
        <v>1324</v>
      </c>
      <c r="AP1192" s="370" t="s">
        <v>1799</v>
      </c>
      <c r="AQ1192" s="376" t="s">
        <v>659</v>
      </c>
      <c r="AR1192" s="369">
        <v>3.2506499999999999E-3</v>
      </c>
      <c r="AS1192" s="369">
        <v>3.2506499999999999E-3</v>
      </c>
      <c r="AT1192" s="369" t="s">
        <v>1421</v>
      </c>
      <c r="AW1192"/>
      <c r="AX1192" s="198"/>
      <c r="AY1192" s="184"/>
      <c r="AZ1192" s="184"/>
      <c r="BA1192" s="184"/>
      <c r="BB1192" s="186"/>
      <c r="BC1192" s="184"/>
      <c r="BD1192" s="184"/>
      <c r="BE1192" s="184"/>
      <c r="BF1192" s="184"/>
      <c r="BG1192" s="186"/>
      <c r="BH1192" s="186"/>
      <c r="BI1192" s="199"/>
      <c r="BJ1192" s="199"/>
      <c r="BK1192" s="199"/>
      <c r="BL1192" s="186"/>
      <c r="BM1192" s="186"/>
      <c r="BN1192" s="186"/>
      <c r="BO1192" s="186"/>
      <c r="BP1192" s="186"/>
      <c r="BQ1192" s="186"/>
      <c r="BR1192" s="186"/>
      <c r="BS1192" s="186"/>
      <c r="BT1192" s="187"/>
      <c r="BU1192" s="188"/>
      <c r="BV1192" s="189"/>
      <c r="BW1192" s="185"/>
      <c r="BX1192"/>
      <c r="BZ1192"/>
    </row>
    <row r="1193" spans="2:78" ht="18.75">
      <c r="B1193" s="363" t="s">
        <v>1265</v>
      </c>
      <c r="C1193" s="364"/>
      <c r="D1193" s="365" t="s">
        <v>13</v>
      </c>
      <c r="E1193" s="365" t="s">
        <v>615</v>
      </c>
      <c r="F1193" s="365" t="s">
        <v>619</v>
      </c>
      <c r="G1193" s="366" t="s">
        <v>34</v>
      </c>
      <c r="H1193" s="366" t="s">
        <v>865</v>
      </c>
      <c r="I1193" s="366" t="s">
        <v>34</v>
      </c>
      <c r="J1193" s="366" t="s">
        <v>1421</v>
      </c>
      <c r="L1193" s="368" t="s">
        <v>1421</v>
      </c>
      <c r="M1193" s="368" t="s">
        <v>1418</v>
      </c>
      <c r="N1193" s="367">
        <v>576492</v>
      </c>
      <c r="O1193" s="367" t="s">
        <v>1321</v>
      </c>
      <c r="P1193" s="371"/>
      <c r="S1193" s="367"/>
      <c r="U1193" s="369"/>
      <c r="W1193" s="369"/>
      <c r="Y1193" s="369"/>
      <c r="AA1193" s="369"/>
      <c r="AD1193" s="555">
        <v>0</v>
      </c>
      <c r="AE1193" s="370"/>
      <c r="AF1193" s="370"/>
      <c r="AG1193" s="374" t="s">
        <v>1444</v>
      </c>
      <c r="AH1193" s="374"/>
      <c r="AI1193" s="374">
        <v>0</v>
      </c>
      <c r="AJ1193" s="374">
        <v>0</v>
      </c>
      <c r="AK1193" s="374">
        <v>0</v>
      </c>
      <c r="AN1193" s="369"/>
      <c r="AO1193" s="367" t="s">
        <v>1324</v>
      </c>
      <c r="AP1193" s="370"/>
      <c r="AR1193" s="369">
        <v>2.4997499999999998E-3</v>
      </c>
      <c r="AS1193" s="369">
        <v>2.4997499999999998E-3</v>
      </c>
      <c r="AT1193" s="369" t="s">
        <v>1421</v>
      </c>
      <c r="AW1193"/>
      <c r="AX1193" s="198"/>
      <c r="AY1193" s="184"/>
      <c r="AZ1193" s="184"/>
      <c r="BA1193" s="184"/>
      <c r="BB1193" s="186"/>
      <c r="BC1193" s="184"/>
      <c r="BD1193" s="184"/>
      <c r="BE1193" s="184"/>
      <c r="BF1193" s="184"/>
      <c r="BG1193" s="186"/>
      <c r="BH1193" s="186"/>
      <c r="BI1193" s="199"/>
      <c r="BJ1193" s="199"/>
      <c r="BK1193" s="199"/>
      <c r="BL1193" s="186"/>
      <c r="BM1193" s="186"/>
      <c r="BN1193" s="186"/>
      <c r="BO1193" s="186"/>
      <c r="BP1193" s="186"/>
      <c r="BQ1193" s="186"/>
      <c r="BR1193" s="186"/>
      <c r="BS1193" s="186"/>
      <c r="BT1193" s="187"/>
      <c r="BU1193" s="188"/>
      <c r="BV1193" s="189"/>
      <c r="BW1193" s="185"/>
      <c r="BX1193"/>
      <c r="BZ1193"/>
    </row>
    <row r="1194" spans="2:78" ht="18.75">
      <c r="B1194" s="363" t="s">
        <v>1523</v>
      </c>
      <c r="C1194" s="364">
        <v>38377278000155</v>
      </c>
      <c r="D1194" s="365" t="s">
        <v>14</v>
      </c>
      <c r="E1194" s="365" t="s">
        <v>616</v>
      </c>
      <c r="F1194" s="365" t="s">
        <v>617</v>
      </c>
      <c r="G1194" s="366" t="s">
        <v>34</v>
      </c>
      <c r="H1194" s="366" t="s">
        <v>34</v>
      </c>
      <c r="I1194" s="366" t="s">
        <v>34</v>
      </c>
      <c r="J1194" s="366" t="s">
        <v>608</v>
      </c>
      <c r="K1194" s="367" t="s">
        <v>1798</v>
      </c>
      <c r="L1194" s="368" t="s">
        <v>1421</v>
      </c>
      <c r="M1194" s="368" t="s">
        <v>1421</v>
      </c>
      <c r="N1194" s="367">
        <v>576743</v>
      </c>
      <c r="O1194" s="367" t="s">
        <v>1321</v>
      </c>
      <c r="P1194" s="371">
        <v>44237</v>
      </c>
      <c r="Q1194" s="372">
        <v>1.5627900000000001E-3</v>
      </c>
      <c r="R1194" s="372">
        <v>14.234868545406705</v>
      </c>
      <c r="S1194" s="367">
        <v>3</v>
      </c>
      <c r="T1194" s="369">
        <v>-0.38463894614805882</v>
      </c>
      <c r="U1194" s="369">
        <v>-4.0489222446866906</v>
      </c>
      <c r="V1194" s="369">
        <v>-0.35721290400808259</v>
      </c>
      <c r="W1194" s="369">
        <v>-3.1819637292327454</v>
      </c>
      <c r="Y1194" s="369"/>
      <c r="AA1194" s="369"/>
      <c r="AB1194" s="369">
        <v>0.24121446371124922</v>
      </c>
      <c r="AC1194" s="373">
        <v>-1.9462957329736637</v>
      </c>
      <c r="AD1194" s="555">
        <v>0</v>
      </c>
      <c r="AE1194" s="370" t="s">
        <v>1929</v>
      </c>
      <c r="AF1194" s="370" t="s">
        <v>1795</v>
      </c>
      <c r="AG1194" s="374" t="s">
        <v>1445</v>
      </c>
      <c r="AH1194" s="374" t="s">
        <v>1796</v>
      </c>
      <c r="AI1194" s="374">
        <v>500</v>
      </c>
      <c r="AJ1194" s="374">
        <v>0</v>
      </c>
      <c r="AK1194" s="374">
        <v>100</v>
      </c>
      <c r="AL1194" s="691">
        <v>2.1</v>
      </c>
      <c r="AM1194" s="691">
        <v>10</v>
      </c>
      <c r="AN1194" s="369" t="s">
        <v>1798</v>
      </c>
      <c r="AO1194" s="367" t="s">
        <v>1324</v>
      </c>
      <c r="AP1194" s="370" t="s">
        <v>1799</v>
      </c>
      <c r="AQ1194" s="376" t="s">
        <v>687</v>
      </c>
      <c r="AR1194" s="369">
        <v>4.0000000000000001E-3</v>
      </c>
      <c r="AS1194" s="369">
        <v>4.0000000000000001E-3</v>
      </c>
      <c r="AT1194" s="369" t="s">
        <v>1421</v>
      </c>
      <c r="AW1194"/>
      <c r="AX1194" s="198"/>
      <c r="AY1194" s="184"/>
      <c r="AZ1194" s="184"/>
      <c r="BA1194" s="184"/>
      <c r="BB1194" s="186"/>
      <c r="BC1194" s="184"/>
      <c r="BD1194" s="184"/>
      <c r="BE1194" s="184"/>
      <c r="BF1194" s="184"/>
      <c r="BG1194" s="186"/>
      <c r="BH1194" s="186"/>
      <c r="BI1194" s="199"/>
      <c r="BJ1194" s="199"/>
      <c r="BK1194" s="199"/>
      <c r="BL1194" s="186"/>
      <c r="BM1194" s="186"/>
      <c r="BN1194" s="186"/>
      <c r="BO1194" s="186"/>
      <c r="BP1194" s="186"/>
      <c r="BQ1194" s="186"/>
      <c r="BR1194" s="186"/>
      <c r="BS1194" s="186"/>
      <c r="BT1194" s="187"/>
      <c r="BU1194" s="188"/>
      <c r="BV1194" s="189"/>
      <c r="BW1194" s="185"/>
      <c r="BX1194"/>
      <c r="BZ1194"/>
    </row>
    <row r="1195" spans="2:78" ht="18.75">
      <c r="B1195" s="363" t="s">
        <v>808</v>
      </c>
      <c r="C1195" s="364">
        <v>38443033000189</v>
      </c>
      <c r="D1195" s="365" t="s">
        <v>11</v>
      </c>
      <c r="E1195" s="365" t="s">
        <v>621</v>
      </c>
      <c r="F1195" s="365" t="s">
        <v>692</v>
      </c>
      <c r="G1195" s="366" t="s">
        <v>738</v>
      </c>
      <c r="H1195" s="366" t="s">
        <v>34</v>
      </c>
      <c r="I1195" s="366" t="s">
        <v>1421</v>
      </c>
      <c r="J1195" s="366" t="s">
        <v>608</v>
      </c>
      <c r="K1195" s="367" t="s">
        <v>48</v>
      </c>
      <c r="L1195" s="368" t="s">
        <v>1421</v>
      </c>
      <c r="M1195" s="368" t="s">
        <v>1418</v>
      </c>
      <c r="N1195" s="367">
        <v>576859</v>
      </c>
      <c r="O1195" s="367" t="s">
        <v>1321</v>
      </c>
      <c r="P1195" s="371">
        <v>44246</v>
      </c>
      <c r="Q1195" s="372">
        <v>299.18218073999998</v>
      </c>
      <c r="R1195" s="372">
        <v>374.07906065290848</v>
      </c>
      <c r="S1195" s="367">
        <v>1</v>
      </c>
      <c r="T1195" s="369">
        <v>5.8800460866988757E-2</v>
      </c>
      <c r="U1195" s="369">
        <v>0.61896616654761893</v>
      </c>
      <c r="V1195" s="369">
        <v>7.9325119197362071E-2</v>
      </c>
      <c r="W1195" s="369">
        <v>0.70660843791174754</v>
      </c>
      <c r="Y1195" s="369"/>
      <c r="AA1195" s="369"/>
      <c r="AB1195" s="369">
        <v>3.6541067102498367E-2</v>
      </c>
      <c r="AC1195" s="373">
        <v>-0.90136005483644943</v>
      </c>
      <c r="AD1195" s="555">
        <v>25108905000100</v>
      </c>
      <c r="AE1195" s="370" t="s">
        <v>1824</v>
      </c>
      <c r="AF1195" s="370" t="s">
        <v>1809</v>
      </c>
      <c r="AG1195" s="374" t="s">
        <v>728</v>
      </c>
      <c r="AH1195" s="374" t="s">
        <v>1802</v>
      </c>
      <c r="AI1195" s="374">
        <v>1000</v>
      </c>
      <c r="AJ1195" s="374">
        <v>1000</v>
      </c>
      <c r="AK1195" s="374">
        <v>1000</v>
      </c>
      <c r="AL1195" s="691">
        <v>1</v>
      </c>
      <c r="AM1195" s="691">
        <v>0</v>
      </c>
      <c r="AN1195" s="369" t="s">
        <v>1798</v>
      </c>
      <c r="AO1195" s="367" t="s">
        <v>1324</v>
      </c>
      <c r="AP1195" s="370" t="s">
        <v>1804</v>
      </c>
      <c r="AQ1195" s="376" t="s">
        <v>675</v>
      </c>
      <c r="AR1195" s="369">
        <v>0</v>
      </c>
      <c r="AS1195" s="369">
        <v>0</v>
      </c>
      <c r="AT1195" s="369" t="s">
        <v>1421</v>
      </c>
      <c r="AW1195"/>
      <c r="AX1195" s="198"/>
      <c r="AY1195" s="184"/>
      <c r="AZ1195" s="184"/>
      <c r="BA1195" s="184"/>
      <c r="BB1195" s="186"/>
      <c r="BC1195" s="184"/>
      <c r="BD1195" s="184"/>
      <c r="BE1195" s="184"/>
      <c r="BF1195" s="184"/>
      <c r="BG1195" s="186"/>
      <c r="BH1195" s="186"/>
      <c r="BI1195" s="199"/>
      <c r="BJ1195" s="199"/>
      <c r="BK1195" s="199"/>
      <c r="BL1195" s="186"/>
      <c r="BM1195" s="186"/>
      <c r="BN1195" s="186"/>
      <c r="BO1195" s="186"/>
      <c r="BP1195" s="186"/>
      <c r="BQ1195" s="186"/>
      <c r="BR1195" s="186"/>
      <c r="BS1195" s="186"/>
      <c r="BT1195" s="187"/>
      <c r="BU1195" s="188"/>
      <c r="BV1195" s="189"/>
      <c r="BW1195" s="185"/>
      <c r="BX1195"/>
      <c r="BZ1195"/>
    </row>
    <row r="1196" spans="2:78" ht="18.75">
      <c r="B1196" s="363" t="s">
        <v>517</v>
      </c>
      <c r="C1196" s="364">
        <v>37498652000108</v>
      </c>
      <c r="D1196" s="365" t="s">
        <v>13</v>
      </c>
      <c r="E1196" s="365" t="s">
        <v>615</v>
      </c>
      <c r="F1196" s="365" t="s">
        <v>619</v>
      </c>
      <c r="G1196" s="366" t="s">
        <v>34</v>
      </c>
      <c r="H1196" s="366" t="s">
        <v>1337</v>
      </c>
      <c r="I1196" s="366" t="s">
        <v>34</v>
      </c>
      <c r="J1196" s="366" t="s">
        <v>1421</v>
      </c>
      <c r="K1196" s="367" t="s">
        <v>48</v>
      </c>
      <c r="L1196" s="368" t="s">
        <v>1421</v>
      </c>
      <c r="M1196" s="368" t="s">
        <v>34</v>
      </c>
      <c r="N1196" s="367">
        <v>576891</v>
      </c>
      <c r="O1196" s="367" t="s">
        <v>1321</v>
      </c>
      <c r="P1196" s="371">
        <v>43995</v>
      </c>
      <c r="Q1196" s="372">
        <v>224.41218502999999</v>
      </c>
      <c r="R1196" s="372">
        <v>129.92050614832672</v>
      </c>
      <c r="S1196" s="367">
        <v>1</v>
      </c>
      <c r="T1196" s="369">
        <v>5.9432600060130403E-2</v>
      </c>
      <c r="U1196" s="369">
        <v>0.62562041325477447</v>
      </c>
      <c r="V1196" s="369">
        <v>4.5550254495400289E-2</v>
      </c>
      <c r="W1196" s="369">
        <v>0.40575034114222541</v>
      </c>
      <c r="X1196" s="369">
        <v>8.0448839999998745E-2</v>
      </c>
      <c r="Y1196" s="369">
        <v>0.545475499171857</v>
      </c>
      <c r="AA1196" s="369"/>
      <c r="AB1196" s="369">
        <v>4.3369598271852147E-2</v>
      </c>
      <c r="AC1196" s="373">
        <v>-1.5382093818597664</v>
      </c>
      <c r="AD1196" s="555">
        <v>37498601000186</v>
      </c>
      <c r="AE1196" s="370" t="s">
        <v>2126</v>
      </c>
      <c r="AF1196" s="370" t="s">
        <v>1858</v>
      </c>
      <c r="AG1196" s="374" t="s">
        <v>736</v>
      </c>
      <c r="AH1196" s="374" t="s">
        <v>1802</v>
      </c>
      <c r="AI1196" s="374">
        <v>1000</v>
      </c>
      <c r="AJ1196" s="374">
        <v>1000</v>
      </c>
      <c r="AK1196" s="374">
        <v>1000</v>
      </c>
      <c r="AL1196" s="691">
        <v>0</v>
      </c>
      <c r="AM1196" s="691">
        <v>0</v>
      </c>
      <c r="AN1196" s="369" t="s">
        <v>1803</v>
      </c>
      <c r="AO1196" s="367" t="s">
        <v>1324</v>
      </c>
      <c r="AP1196" s="370" t="s">
        <v>1818</v>
      </c>
      <c r="AQ1196" s="376" t="s">
        <v>664</v>
      </c>
      <c r="AR1196" s="369">
        <v>5.0673000000000003E-3</v>
      </c>
      <c r="AS1196" s="369">
        <v>5.0673000000000003E-3</v>
      </c>
      <c r="AT1196" s="369" t="s">
        <v>1421</v>
      </c>
      <c r="AW1196"/>
      <c r="AX1196" s="198"/>
      <c r="AY1196" s="184"/>
      <c r="AZ1196" s="184"/>
      <c r="BA1196" s="184"/>
      <c r="BB1196" s="186"/>
      <c r="BC1196" s="184"/>
      <c r="BD1196" s="184"/>
      <c r="BE1196" s="184"/>
      <c r="BF1196" s="184"/>
      <c r="BG1196" s="186"/>
      <c r="BH1196" s="186"/>
      <c r="BI1196" s="199"/>
      <c r="BJ1196" s="199"/>
      <c r="BK1196" s="199"/>
      <c r="BL1196" s="186"/>
      <c r="BM1196" s="186"/>
      <c r="BN1196" s="186"/>
      <c r="BO1196" s="186"/>
      <c r="BP1196" s="186"/>
      <c r="BQ1196" s="186"/>
      <c r="BR1196" s="186"/>
      <c r="BS1196" s="186"/>
      <c r="BT1196" s="187"/>
      <c r="BU1196" s="188"/>
      <c r="BV1196" s="189"/>
      <c r="BW1196" s="185"/>
      <c r="BX1196"/>
      <c r="BZ1196"/>
    </row>
    <row r="1197" spans="2:78" ht="18.75">
      <c r="B1197" s="363" t="s">
        <v>785</v>
      </c>
      <c r="C1197" s="364">
        <v>40102910000108</v>
      </c>
      <c r="D1197" s="365" t="s">
        <v>14</v>
      </c>
      <c r="E1197" s="365" t="s">
        <v>607</v>
      </c>
      <c r="F1197" s="365" t="s">
        <v>1421</v>
      </c>
      <c r="G1197" s="366" t="s">
        <v>1421</v>
      </c>
      <c r="H1197" s="366" t="s">
        <v>34</v>
      </c>
      <c r="I1197" s="366" t="s">
        <v>34</v>
      </c>
      <c r="J1197" s="366" t="s">
        <v>612</v>
      </c>
      <c r="K1197" s="367" t="s">
        <v>49</v>
      </c>
      <c r="L1197" s="368" t="s">
        <v>1421</v>
      </c>
      <c r="M1197" s="368" t="s">
        <v>34</v>
      </c>
      <c r="N1197" s="367">
        <v>578381</v>
      </c>
      <c r="O1197" s="367" t="s">
        <v>1321</v>
      </c>
      <c r="P1197" s="371">
        <v>44255</v>
      </c>
      <c r="Q1197" s="372">
        <v>6.3458354699999999</v>
      </c>
      <c r="R1197" s="372">
        <v>14.98825089418326</v>
      </c>
      <c r="S1197" s="367">
        <v>4</v>
      </c>
      <c r="T1197" s="369">
        <v>-0.39290485519414786</v>
      </c>
      <c r="U1197" s="369">
        <v>-4.135933774185796</v>
      </c>
      <c r="V1197" s="369">
        <v>-0.38782990630301872</v>
      </c>
      <c r="W1197" s="369">
        <v>-3.454692372871325</v>
      </c>
      <c r="Y1197" s="369"/>
      <c r="AA1197" s="369"/>
      <c r="AB1197" s="369">
        <v>0.29884900118784757</v>
      </c>
      <c r="AC1197" s="373">
        <v>-1.6733925218419197</v>
      </c>
      <c r="AD1197" s="555">
        <v>40103126000106</v>
      </c>
      <c r="AE1197" s="370" t="s">
        <v>1844</v>
      </c>
      <c r="AF1197" s="370" t="s">
        <v>1841</v>
      </c>
      <c r="AG1197" s="374" t="s">
        <v>719</v>
      </c>
      <c r="AH1197" s="374" t="s">
        <v>1796</v>
      </c>
      <c r="AI1197" s="374">
        <v>0</v>
      </c>
      <c r="AJ1197" s="374">
        <v>0</v>
      </c>
      <c r="AK1197" s="374">
        <v>0</v>
      </c>
      <c r="AL1197" s="691">
        <v>1</v>
      </c>
      <c r="AM1197" s="691">
        <v>0</v>
      </c>
      <c r="AN1197" s="369" t="s">
        <v>1807</v>
      </c>
      <c r="AO1197" s="367" t="s">
        <v>1324</v>
      </c>
      <c r="AP1197" s="370" t="s">
        <v>1799</v>
      </c>
      <c r="AQ1197" s="376" t="s">
        <v>687</v>
      </c>
      <c r="AR1197" s="369">
        <v>5.3333333333333297E-3</v>
      </c>
      <c r="AS1197" s="369">
        <v>5.3333333333333297E-3</v>
      </c>
      <c r="AT1197" s="369" t="s">
        <v>1421</v>
      </c>
      <c r="AW1197"/>
      <c r="AX1197" s="198"/>
      <c r="AY1197" s="184"/>
      <c r="AZ1197" s="184"/>
      <c r="BA1197" s="184"/>
      <c r="BB1197" s="186"/>
      <c r="BC1197" s="184"/>
      <c r="BD1197" s="184"/>
      <c r="BE1197" s="184"/>
      <c r="BF1197" s="184"/>
      <c r="BG1197" s="186"/>
      <c r="BH1197" s="186"/>
      <c r="BI1197" s="199"/>
      <c r="BJ1197" s="199"/>
      <c r="BK1197" s="199"/>
      <c r="BL1197" s="186"/>
      <c r="BM1197" s="186"/>
      <c r="BN1197" s="186"/>
      <c r="BO1197" s="186"/>
      <c r="BP1197" s="186"/>
      <c r="BQ1197" s="186"/>
      <c r="BR1197" s="186"/>
      <c r="BS1197" s="186"/>
      <c r="BT1197" s="187"/>
      <c r="BU1197" s="188"/>
      <c r="BV1197" s="189"/>
      <c r="BW1197" s="185"/>
      <c r="BX1197"/>
      <c r="BZ1197"/>
    </row>
    <row r="1198" spans="2:78" ht="18.75">
      <c r="B1198" s="363" t="s">
        <v>898</v>
      </c>
      <c r="C1198" s="364">
        <v>38377094000195</v>
      </c>
      <c r="D1198" s="365" t="s">
        <v>11</v>
      </c>
      <c r="E1198" s="365" t="s">
        <v>620</v>
      </c>
      <c r="F1198" s="365" t="s">
        <v>663</v>
      </c>
      <c r="G1198" s="366" t="s">
        <v>738</v>
      </c>
      <c r="H1198" s="366" t="s">
        <v>34</v>
      </c>
      <c r="I1198" s="366" t="s">
        <v>1421</v>
      </c>
      <c r="J1198" s="366" t="s">
        <v>608</v>
      </c>
      <c r="K1198" s="367" t="s">
        <v>48</v>
      </c>
      <c r="L1198" s="368" t="s">
        <v>1421</v>
      </c>
      <c r="M1198" s="368" t="s">
        <v>34</v>
      </c>
      <c r="N1198" s="367">
        <v>579076</v>
      </c>
      <c r="O1198" s="367" t="s">
        <v>1321</v>
      </c>
      <c r="P1198" s="371">
        <v>44158</v>
      </c>
      <c r="Q1198" s="372">
        <v>104.76967687</v>
      </c>
      <c r="R1198" s="372">
        <v>100.96646472561746</v>
      </c>
      <c r="S1198" s="367">
        <v>1</v>
      </c>
      <c r="T1198" s="369">
        <v>0.11548830416402267</v>
      </c>
      <c r="U1198" s="369">
        <v>1.2156937523192457</v>
      </c>
      <c r="V1198" s="369">
        <v>0.1340965926088542</v>
      </c>
      <c r="W1198" s="369">
        <v>1.1944991043364415</v>
      </c>
      <c r="Y1198" s="369"/>
      <c r="AA1198" s="369"/>
      <c r="AB1198" s="369">
        <v>7.9395280780035441E-3</v>
      </c>
      <c r="AC1198" s="373">
        <v>2.7501401783180492</v>
      </c>
      <c r="AD1198" s="555">
        <v>0</v>
      </c>
      <c r="AE1198" s="370" t="s">
        <v>1924</v>
      </c>
      <c r="AF1198" s="370" t="s">
        <v>1795</v>
      </c>
      <c r="AG1198" s="374" t="s">
        <v>1445</v>
      </c>
      <c r="AH1198" s="374" t="s">
        <v>1877</v>
      </c>
      <c r="AI1198" s="374">
        <v>1000000</v>
      </c>
      <c r="AJ1198" s="374">
        <v>0</v>
      </c>
      <c r="AK1198" s="374">
        <v>1000000</v>
      </c>
      <c r="AL1198" s="691">
        <v>0.65</v>
      </c>
      <c r="AM1198" s="691">
        <v>0</v>
      </c>
      <c r="AN1198" s="369" t="s">
        <v>1803</v>
      </c>
      <c r="AO1198" s="367" t="s">
        <v>1324</v>
      </c>
      <c r="AP1198" s="370" t="s">
        <v>1804</v>
      </c>
      <c r="AQ1198" s="376" t="s">
        <v>11</v>
      </c>
      <c r="AR1198" s="369">
        <v>1.5166666666666701E-3</v>
      </c>
      <c r="AS1198" s="369">
        <v>1.5166666666666701E-3</v>
      </c>
      <c r="AT1198" s="369" t="s">
        <v>1421</v>
      </c>
      <c r="AW1198"/>
      <c r="AX1198" s="198"/>
      <c r="AY1198" s="184"/>
      <c r="AZ1198" s="184"/>
      <c r="BA1198" s="184"/>
      <c r="BB1198" s="186"/>
      <c r="BC1198" s="184"/>
      <c r="BD1198" s="184"/>
      <c r="BE1198" s="184"/>
      <c r="BF1198" s="184"/>
      <c r="BG1198" s="186"/>
      <c r="BH1198" s="186"/>
      <c r="BI1198" s="199"/>
      <c r="BJ1198" s="199"/>
      <c r="BK1198" s="199"/>
      <c r="BL1198" s="186"/>
      <c r="BM1198" s="186"/>
      <c r="BN1198" s="186"/>
      <c r="BO1198" s="186"/>
      <c r="BP1198" s="186"/>
      <c r="BQ1198" s="186"/>
      <c r="BR1198" s="186"/>
      <c r="BS1198" s="186"/>
      <c r="BT1198" s="187"/>
      <c r="BU1198" s="188"/>
      <c r="BV1198" s="189"/>
      <c r="BW1198" s="185"/>
      <c r="BX1198"/>
      <c r="BZ1198"/>
    </row>
    <row r="1199" spans="2:78" ht="18.75">
      <c r="B1199" s="363" t="s">
        <v>1269</v>
      </c>
      <c r="C1199" s="364"/>
      <c r="D1199" s="365" t="s">
        <v>14</v>
      </c>
      <c r="E1199" s="365" t="s">
        <v>15</v>
      </c>
      <c r="F1199" s="365" t="s">
        <v>699</v>
      </c>
      <c r="G1199" s="366" t="s">
        <v>1421</v>
      </c>
      <c r="H1199" s="366" t="s">
        <v>34</v>
      </c>
      <c r="I1199" s="366" t="s">
        <v>34</v>
      </c>
      <c r="J1199" s="366" t="s">
        <v>611</v>
      </c>
      <c r="L1199" s="368" t="s">
        <v>1421</v>
      </c>
      <c r="M1199" s="368" t="s">
        <v>1418</v>
      </c>
      <c r="N1199" s="367">
        <v>579319</v>
      </c>
      <c r="O1199" s="367" t="s">
        <v>1321</v>
      </c>
      <c r="P1199" s="371"/>
      <c r="S1199" s="367"/>
      <c r="U1199" s="369"/>
      <c r="W1199" s="369"/>
      <c r="Y1199" s="369"/>
      <c r="AA1199" s="369"/>
      <c r="AD1199" s="555">
        <v>0</v>
      </c>
      <c r="AE1199" s="370"/>
      <c r="AF1199" s="370"/>
      <c r="AG1199" s="374" t="s">
        <v>1444</v>
      </c>
      <c r="AH1199" s="374"/>
      <c r="AI1199" s="374">
        <v>0</v>
      </c>
      <c r="AJ1199" s="374">
        <v>0</v>
      </c>
      <c r="AK1199" s="374">
        <v>0</v>
      </c>
      <c r="AN1199" s="369"/>
      <c r="AO1199" s="367" t="s">
        <v>1324</v>
      </c>
      <c r="AP1199" s="370"/>
      <c r="AR1199" s="369">
        <v>2.9997000000000001E-3</v>
      </c>
      <c r="AS1199" s="369">
        <v>2.9997000000000001E-3</v>
      </c>
      <c r="AT1199" s="369" t="s">
        <v>1421</v>
      </c>
      <c r="AW1199"/>
      <c r="AX1199" s="198"/>
      <c r="AY1199" s="184"/>
      <c r="AZ1199" s="184"/>
      <c r="BA1199" s="184"/>
      <c r="BB1199" s="186"/>
      <c r="BC1199" s="184"/>
      <c r="BD1199" s="184"/>
      <c r="BE1199" s="184"/>
      <c r="BF1199" s="184"/>
      <c r="BG1199" s="186"/>
      <c r="BH1199" s="186"/>
      <c r="BI1199" s="199"/>
      <c r="BJ1199" s="199"/>
      <c r="BK1199" s="199"/>
      <c r="BL1199" s="186"/>
      <c r="BM1199" s="186"/>
      <c r="BN1199" s="186"/>
      <c r="BO1199" s="186"/>
      <c r="BP1199" s="186"/>
      <c r="BQ1199" s="186"/>
      <c r="BR1199" s="186"/>
      <c r="BS1199" s="186"/>
      <c r="BT1199" s="187"/>
      <c r="BU1199" s="188"/>
      <c r="BV1199" s="189"/>
      <c r="BW1199" s="185"/>
      <c r="BX1199"/>
      <c r="BZ1199"/>
    </row>
    <row r="1200" spans="2:78" ht="18.75">
      <c r="B1200" s="363" t="s">
        <v>566</v>
      </c>
      <c r="C1200" s="364">
        <v>37495438000106</v>
      </c>
      <c r="D1200" s="365" t="s">
        <v>14</v>
      </c>
      <c r="E1200" s="365" t="s">
        <v>614</v>
      </c>
      <c r="F1200" s="365" t="s">
        <v>1421</v>
      </c>
      <c r="G1200" s="366" t="s">
        <v>1421</v>
      </c>
      <c r="H1200" s="366" t="s">
        <v>1338</v>
      </c>
      <c r="I1200" s="366" t="s">
        <v>34</v>
      </c>
      <c r="J1200" s="366" t="s">
        <v>608</v>
      </c>
      <c r="K1200" s="367" t="s">
        <v>48</v>
      </c>
      <c r="L1200" s="368" t="s">
        <v>1421</v>
      </c>
      <c r="M1200" s="368" t="s">
        <v>34</v>
      </c>
      <c r="N1200" s="367">
        <v>579459</v>
      </c>
      <c r="O1200" s="367" t="s">
        <v>1321</v>
      </c>
      <c r="P1200" s="371">
        <v>43995</v>
      </c>
      <c r="Q1200" s="372">
        <v>35.766219409999998</v>
      </c>
      <c r="R1200" s="372">
        <v>95.120288162151454</v>
      </c>
      <c r="S1200" s="367">
        <v>2</v>
      </c>
      <c r="T1200" s="369">
        <v>0.15783539360928023</v>
      </c>
      <c r="U1200" s="369">
        <v>1.6614626329011934</v>
      </c>
      <c r="V1200" s="369">
        <v>3.6050226485568881E-2</v>
      </c>
      <c r="W1200" s="369">
        <v>0.32112645377757776</v>
      </c>
      <c r="X1200" s="369">
        <v>8.7091790000000335E-2</v>
      </c>
      <c r="Y1200" s="369">
        <v>0.59051737258140036</v>
      </c>
      <c r="AA1200" s="369"/>
      <c r="AB1200" s="369">
        <v>0.19798646905338718</v>
      </c>
      <c r="AC1200" s="373">
        <v>-0.38493312862978024</v>
      </c>
      <c r="AD1200" s="555">
        <v>37495407000147</v>
      </c>
      <c r="AE1200" s="370" t="s">
        <v>2126</v>
      </c>
      <c r="AF1200" s="370" t="s">
        <v>1858</v>
      </c>
      <c r="AG1200" s="374" t="s">
        <v>736</v>
      </c>
      <c r="AH1200" s="374" t="s">
        <v>1796</v>
      </c>
      <c r="AI1200" s="374">
        <v>1000</v>
      </c>
      <c r="AJ1200" s="374">
        <v>1000</v>
      </c>
      <c r="AK1200" s="374">
        <v>1000</v>
      </c>
      <c r="AL1200" s="691">
        <v>0</v>
      </c>
      <c r="AM1200" s="691">
        <v>0</v>
      </c>
      <c r="AN1200" s="369" t="s">
        <v>1797</v>
      </c>
      <c r="AO1200" s="367" t="s">
        <v>1324</v>
      </c>
      <c r="AP1200" s="370" t="s">
        <v>1818</v>
      </c>
      <c r="AQ1200" s="376" t="s">
        <v>668</v>
      </c>
      <c r="AR1200" s="369">
        <v>5.0673000000000003E-3</v>
      </c>
      <c r="AS1200" s="369">
        <v>5.0673000000000003E-3</v>
      </c>
      <c r="AT1200" s="369" t="s">
        <v>1421</v>
      </c>
      <c r="AW1200"/>
      <c r="AX1200" s="198"/>
      <c r="AY1200" s="184"/>
      <c r="AZ1200" s="184"/>
      <c r="BA1200" s="184"/>
      <c r="BB1200" s="186"/>
      <c r="BC1200" s="184"/>
      <c r="BD1200" s="184"/>
      <c r="BE1200" s="184"/>
      <c r="BF1200" s="184"/>
      <c r="BG1200" s="186"/>
      <c r="BH1200" s="186"/>
      <c r="BI1200" s="199"/>
      <c r="BJ1200" s="199"/>
      <c r="BK1200" s="199"/>
      <c r="BL1200" s="186"/>
      <c r="BM1200" s="186"/>
      <c r="BN1200" s="186"/>
      <c r="BO1200" s="186"/>
      <c r="BP1200" s="186"/>
      <c r="BQ1200" s="186"/>
      <c r="BR1200" s="186"/>
      <c r="BS1200" s="186"/>
      <c r="BT1200" s="187"/>
      <c r="BU1200" s="188"/>
      <c r="BV1200" s="189"/>
      <c r="BW1200" s="185"/>
      <c r="BX1200"/>
      <c r="BZ1200"/>
    </row>
    <row r="1201" spans="2:78" ht="18.75">
      <c r="B1201" s="363" t="s">
        <v>519</v>
      </c>
      <c r="C1201" s="364">
        <v>39469191000170</v>
      </c>
      <c r="D1201" s="365" t="s">
        <v>11</v>
      </c>
      <c r="E1201" s="365" t="s">
        <v>620</v>
      </c>
      <c r="F1201" s="365" t="s">
        <v>685</v>
      </c>
      <c r="G1201" s="366" t="s">
        <v>738</v>
      </c>
      <c r="H1201" s="366" t="s">
        <v>34</v>
      </c>
      <c r="I1201" s="366" t="s">
        <v>1319</v>
      </c>
      <c r="J1201" s="366" t="s">
        <v>608</v>
      </c>
      <c r="K1201" s="367" t="s">
        <v>48</v>
      </c>
      <c r="L1201" s="368" t="s">
        <v>1339</v>
      </c>
      <c r="M1201" s="368" t="s">
        <v>34</v>
      </c>
      <c r="N1201" s="367">
        <v>579610</v>
      </c>
      <c r="O1201" s="367" t="s">
        <v>1321</v>
      </c>
      <c r="P1201" s="371">
        <v>44057</v>
      </c>
      <c r="Q1201" s="372">
        <v>45.902144229999998</v>
      </c>
      <c r="R1201" s="372">
        <v>45.614117408406372</v>
      </c>
      <c r="S1201" s="367">
        <v>1</v>
      </c>
      <c r="T1201" s="369">
        <v>0.11807020349465325</v>
      </c>
      <c r="U1201" s="369">
        <v>1.2428722524114018</v>
      </c>
      <c r="V1201" s="369">
        <v>0.14442278995406799</v>
      </c>
      <c r="W1201" s="369">
        <v>1.2864823027167169</v>
      </c>
      <c r="X1201" s="369">
        <v>0.21088934706000084</v>
      </c>
      <c r="Y1201" s="369">
        <v>1.429914612287545</v>
      </c>
      <c r="AA1201" s="369"/>
      <c r="AB1201" s="369">
        <v>9.1889909672591315E-3</v>
      </c>
      <c r="AC1201" s="373">
        <v>3.4999503888954755</v>
      </c>
      <c r="AD1201" s="555">
        <v>0</v>
      </c>
      <c r="AE1201" s="370" t="s">
        <v>2107</v>
      </c>
      <c r="AF1201" s="370" t="s">
        <v>2108</v>
      </c>
      <c r="AG1201" s="374" t="s">
        <v>1444</v>
      </c>
      <c r="AH1201" s="374" t="s">
        <v>1877</v>
      </c>
      <c r="AI1201" s="374">
        <v>5000</v>
      </c>
      <c r="AJ1201" s="374">
        <v>5000</v>
      </c>
      <c r="AK1201" s="374">
        <v>5000</v>
      </c>
      <c r="AL1201" s="691">
        <v>7.4999999999999997E-2</v>
      </c>
      <c r="AM1201" s="691">
        <v>20</v>
      </c>
      <c r="AN1201" s="369" t="s">
        <v>1803</v>
      </c>
      <c r="AO1201" s="367" t="s">
        <v>1324</v>
      </c>
      <c r="AP1201" s="370" t="s">
        <v>1818</v>
      </c>
      <c r="AQ1201" s="376" t="s">
        <v>1933</v>
      </c>
      <c r="AR1201" s="369">
        <v>6.4999999999999997E-3</v>
      </c>
      <c r="AS1201" s="369">
        <v>6.4999999999999997E-3</v>
      </c>
      <c r="AT1201" s="369" t="s">
        <v>1421</v>
      </c>
      <c r="AW1201"/>
      <c r="AX1201" s="198"/>
      <c r="AY1201" s="184"/>
      <c r="AZ1201" s="184"/>
      <c r="BA1201" s="184"/>
      <c r="BB1201" s="186"/>
      <c r="BC1201" s="184"/>
      <c r="BD1201" s="184"/>
      <c r="BE1201" s="184"/>
      <c r="BF1201" s="184"/>
      <c r="BG1201" s="186"/>
      <c r="BH1201" s="186"/>
      <c r="BI1201" s="199"/>
      <c r="BJ1201" s="199"/>
      <c r="BK1201" s="199"/>
      <c r="BL1201" s="186"/>
      <c r="BM1201" s="186"/>
      <c r="BN1201" s="186"/>
      <c r="BO1201" s="186"/>
      <c r="BP1201" s="186"/>
      <c r="BQ1201" s="186"/>
      <c r="BR1201" s="186"/>
      <c r="BS1201" s="186"/>
      <c r="BT1201" s="187"/>
      <c r="BU1201" s="188"/>
      <c r="BV1201" s="189"/>
      <c r="BW1201" s="185"/>
      <c r="BX1201"/>
      <c r="BZ1201"/>
    </row>
    <row r="1202" spans="2:78" ht="18.75">
      <c r="B1202" s="363" t="s">
        <v>560</v>
      </c>
      <c r="C1202" s="364">
        <v>41044877000161</v>
      </c>
      <c r="D1202" s="365" t="s">
        <v>14</v>
      </c>
      <c r="E1202" s="365" t="s">
        <v>607</v>
      </c>
      <c r="F1202" s="365" t="s">
        <v>1421</v>
      </c>
      <c r="G1202" s="366" t="s">
        <v>1421</v>
      </c>
      <c r="H1202" s="366" t="s">
        <v>34</v>
      </c>
      <c r="I1202" s="366" t="s">
        <v>34</v>
      </c>
      <c r="J1202" s="366" t="s">
        <v>608</v>
      </c>
      <c r="K1202" s="367" t="s">
        <v>48</v>
      </c>
      <c r="L1202" s="368" t="s">
        <v>1421</v>
      </c>
      <c r="M1202" s="368" t="s">
        <v>34</v>
      </c>
      <c r="N1202" s="367">
        <v>579971</v>
      </c>
      <c r="O1202" s="367" t="s">
        <v>1321</v>
      </c>
      <c r="P1202" s="371">
        <v>44266</v>
      </c>
      <c r="Q1202" s="372">
        <v>10.108942369999999</v>
      </c>
      <c r="R1202" s="372">
        <v>10.412948881904761</v>
      </c>
      <c r="S1202" s="367">
        <v>2</v>
      </c>
      <c r="T1202" s="369">
        <v>-4.252548368627096E-2</v>
      </c>
      <c r="U1202" s="369">
        <v>-0.44764675701125023</v>
      </c>
      <c r="V1202" s="369">
        <v>-0.15917709149090509</v>
      </c>
      <c r="W1202" s="369">
        <v>-1.4179099522041956</v>
      </c>
      <c r="Y1202" s="369"/>
      <c r="AA1202" s="369"/>
      <c r="AB1202" s="369">
        <v>0.1402727744012964</v>
      </c>
      <c r="AC1202" s="373">
        <v>-1.935078778430783</v>
      </c>
      <c r="AD1202" s="555">
        <v>40936273000167</v>
      </c>
      <c r="AE1202" s="370" t="s">
        <v>2127</v>
      </c>
      <c r="AF1202" s="370" t="s">
        <v>1816</v>
      </c>
      <c r="AG1202" s="374" t="s">
        <v>1444</v>
      </c>
      <c r="AH1202" s="374" t="s">
        <v>1802</v>
      </c>
      <c r="AI1202" s="374">
        <v>500</v>
      </c>
      <c r="AJ1202" s="374">
        <v>100</v>
      </c>
      <c r="AK1202" s="374">
        <v>100</v>
      </c>
      <c r="AL1202" s="691">
        <v>1.9</v>
      </c>
      <c r="AM1202" s="691">
        <v>20</v>
      </c>
      <c r="AN1202" s="369" t="s">
        <v>666</v>
      </c>
      <c r="AO1202" s="367" t="s">
        <v>1324</v>
      </c>
      <c r="AP1202" s="370" t="s">
        <v>1799</v>
      </c>
      <c r="AQ1202" s="376" t="s">
        <v>659</v>
      </c>
      <c r="AR1202" s="369">
        <v>6.3327000000000001E-3</v>
      </c>
      <c r="AS1202" s="369">
        <v>6.3327000000000001E-3</v>
      </c>
      <c r="AT1202" s="369" t="s">
        <v>1421</v>
      </c>
      <c r="AW1202"/>
      <c r="AX1202" s="198"/>
      <c r="AY1202" s="184"/>
      <c r="AZ1202" s="184"/>
      <c r="BA1202" s="184"/>
      <c r="BB1202" s="186"/>
      <c r="BC1202" s="184"/>
      <c r="BD1202" s="184"/>
      <c r="BE1202" s="184"/>
      <c r="BF1202" s="184"/>
      <c r="BG1202" s="186"/>
      <c r="BH1202" s="186"/>
      <c r="BI1202" s="199"/>
      <c r="BJ1202" s="199"/>
      <c r="BK1202" s="199"/>
      <c r="BL1202" s="186"/>
      <c r="BM1202" s="186"/>
      <c r="BN1202" s="186"/>
      <c r="BO1202" s="186"/>
      <c r="BP1202" s="186"/>
      <c r="BQ1202" s="186"/>
      <c r="BR1202" s="186"/>
      <c r="BS1202" s="186"/>
      <c r="BT1202" s="187"/>
      <c r="BU1202" s="188"/>
      <c r="BV1202" s="189"/>
      <c r="BW1202" s="185"/>
      <c r="BX1202"/>
      <c r="BZ1202"/>
    </row>
    <row r="1203" spans="2:78" ht="18.75">
      <c r="B1203" s="363" t="s">
        <v>967</v>
      </c>
      <c r="C1203" s="364"/>
      <c r="D1203" s="365" t="s">
        <v>13</v>
      </c>
      <c r="E1203" s="365" t="s">
        <v>616</v>
      </c>
      <c r="F1203" s="365" t="s">
        <v>619</v>
      </c>
      <c r="G1203" s="366" t="s">
        <v>34</v>
      </c>
      <c r="H1203" s="366" t="s">
        <v>1338</v>
      </c>
      <c r="I1203" s="366" t="s">
        <v>34</v>
      </c>
      <c r="J1203" s="366" t="s">
        <v>1421</v>
      </c>
      <c r="L1203" s="368" t="s">
        <v>1421</v>
      </c>
      <c r="M1203" s="368" t="s">
        <v>34</v>
      </c>
      <c r="N1203" s="367">
        <v>581038</v>
      </c>
      <c r="O1203" s="367" t="s">
        <v>1321</v>
      </c>
      <c r="P1203" s="371"/>
      <c r="S1203" s="367"/>
      <c r="U1203" s="369"/>
      <c r="W1203" s="369"/>
      <c r="Y1203" s="369"/>
      <c r="AA1203" s="369"/>
      <c r="AD1203" s="555">
        <v>41252413000140</v>
      </c>
      <c r="AE1203" s="370"/>
      <c r="AF1203" s="370"/>
      <c r="AG1203" s="374" t="s">
        <v>719</v>
      </c>
      <c r="AH1203" s="374"/>
      <c r="AI1203" s="374">
        <v>10000</v>
      </c>
      <c r="AJ1203" s="374">
        <v>5000</v>
      </c>
      <c r="AK1203" s="374">
        <v>5000</v>
      </c>
      <c r="AN1203" s="369"/>
      <c r="AO1203" s="367" t="s">
        <v>1324</v>
      </c>
      <c r="AP1203" s="370"/>
      <c r="AR1203" s="369">
        <v>4.9872900000000001E-3</v>
      </c>
      <c r="AS1203" s="369">
        <v>4.9872900000000001E-3</v>
      </c>
      <c r="AT1203" s="369" t="s">
        <v>1421</v>
      </c>
      <c r="AW1203"/>
      <c r="AX1203" s="198"/>
      <c r="AY1203" s="184"/>
      <c r="AZ1203" s="184"/>
      <c r="BA1203" s="184"/>
      <c r="BB1203" s="186"/>
      <c r="BC1203" s="184"/>
      <c r="BD1203" s="184"/>
      <c r="BE1203" s="184"/>
      <c r="BF1203" s="184"/>
      <c r="BG1203" s="186"/>
      <c r="BH1203" s="186"/>
      <c r="BI1203" s="199"/>
      <c r="BJ1203" s="199"/>
      <c r="BK1203" s="199"/>
      <c r="BL1203" s="186"/>
      <c r="BM1203" s="186"/>
      <c r="BN1203" s="186"/>
      <c r="BO1203" s="186"/>
      <c r="BP1203" s="186"/>
      <c r="BQ1203" s="186"/>
      <c r="BR1203" s="186"/>
      <c r="BS1203" s="186"/>
      <c r="BT1203" s="187"/>
      <c r="BU1203" s="188"/>
      <c r="BV1203" s="189"/>
      <c r="BW1203" s="185"/>
      <c r="BX1203"/>
      <c r="BZ1203"/>
    </row>
    <row r="1204" spans="2:78" ht="18.75">
      <c r="B1204" s="363" t="s">
        <v>482</v>
      </c>
      <c r="C1204" s="364">
        <v>40905548000103</v>
      </c>
      <c r="D1204" s="365" t="s">
        <v>11</v>
      </c>
      <c r="E1204" s="365" t="s">
        <v>620</v>
      </c>
      <c r="F1204" s="365" t="s">
        <v>685</v>
      </c>
      <c r="G1204" s="366" t="s">
        <v>738</v>
      </c>
      <c r="H1204" s="366" t="s">
        <v>34</v>
      </c>
      <c r="I1204" s="366" t="s">
        <v>1319</v>
      </c>
      <c r="J1204" s="366" t="s">
        <v>608</v>
      </c>
      <c r="K1204" s="367" t="s">
        <v>48</v>
      </c>
      <c r="L1204" s="368" t="s">
        <v>1421</v>
      </c>
      <c r="M1204" s="368" t="s">
        <v>34</v>
      </c>
      <c r="N1204" s="367">
        <v>581259</v>
      </c>
      <c r="O1204" s="367" t="s">
        <v>1321</v>
      </c>
      <c r="P1204" s="371">
        <v>44282</v>
      </c>
      <c r="Q1204" s="372">
        <v>44.140704849999999</v>
      </c>
      <c r="R1204" s="372">
        <v>34.353036676175307</v>
      </c>
      <c r="S1204" s="367">
        <v>1</v>
      </c>
      <c r="T1204" s="369">
        <v>0.12457281619629734</v>
      </c>
      <c r="U1204" s="369">
        <v>1.3113223495217821</v>
      </c>
      <c r="V1204" s="369">
        <v>0.1588763067709793</v>
      </c>
      <c r="W1204" s="369">
        <v>1.415230636708108</v>
      </c>
      <c r="Y1204" s="369"/>
      <c r="AA1204" s="369"/>
      <c r="AB1204" s="369">
        <v>4.0978327724691148E-3</v>
      </c>
      <c r="AC1204" s="373">
        <v>11.375410348490071</v>
      </c>
      <c r="AD1204" s="555">
        <v>0</v>
      </c>
      <c r="AE1204" s="370" t="s">
        <v>1963</v>
      </c>
      <c r="AF1204" s="370" t="s">
        <v>1816</v>
      </c>
      <c r="AG1204" s="374" t="s">
        <v>1444</v>
      </c>
      <c r="AH1204" s="374" t="s">
        <v>1796</v>
      </c>
      <c r="AI1204" s="374">
        <v>1000</v>
      </c>
      <c r="AJ1204" s="374">
        <v>100</v>
      </c>
      <c r="AK1204" s="374">
        <v>1000</v>
      </c>
      <c r="AL1204" s="691">
        <v>1</v>
      </c>
      <c r="AM1204" s="691">
        <v>15</v>
      </c>
      <c r="AN1204" s="369" t="s">
        <v>1798</v>
      </c>
      <c r="AO1204" s="367" t="s">
        <v>1324</v>
      </c>
      <c r="AP1204" s="370" t="s">
        <v>1818</v>
      </c>
      <c r="AQ1204" s="376" t="s">
        <v>671</v>
      </c>
      <c r="AR1204" s="369">
        <v>2.13333333333333E-3</v>
      </c>
      <c r="AS1204" s="369">
        <v>2.13333333333333E-3</v>
      </c>
      <c r="AT1204" s="369" t="s">
        <v>1421</v>
      </c>
      <c r="AW1204"/>
      <c r="AX1204" s="198"/>
      <c r="AY1204" s="184"/>
      <c r="AZ1204" s="184"/>
      <c r="BA1204" s="184"/>
      <c r="BB1204" s="186"/>
      <c r="BC1204" s="184"/>
      <c r="BD1204" s="184"/>
      <c r="BE1204" s="184"/>
      <c r="BF1204" s="184"/>
      <c r="BG1204" s="186"/>
      <c r="BH1204" s="186"/>
      <c r="BI1204" s="199"/>
      <c r="BJ1204" s="199"/>
      <c r="BK1204" s="199"/>
      <c r="BL1204" s="186"/>
      <c r="BM1204" s="186"/>
      <c r="BN1204" s="186"/>
      <c r="BO1204" s="186"/>
      <c r="BP1204" s="186"/>
      <c r="BQ1204" s="186"/>
      <c r="BR1204" s="186"/>
      <c r="BS1204" s="186"/>
      <c r="BT1204" s="187"/>
      <c r="BU1204" s="188"/>
      <c r="BV1204" s="189"/>
      <c r="BW1204" s="185"/>
      <c r="BX1204"/>
      <c r="BZ1204"/>
    </row>
    <row r="1205" spans="2:78" ht="18.75">
      <c r="B1205" s="363" t="s">
        <v>125</v>
      </c>
      <c r="C1205" s="364">
        <v>40830356000177</v>
      </c>
      <c r="D1205" s="365" t="s">
        <v>13</v>
      </c>
      <c r="E1205" s="365" t="s">
        <v>616</v>
      </c>
      <c r="F1205" s="365" t="s">
        <v>617</v>
      </c>
      <c r="G1205" s="366" t="s">
        <v>34</v>
      </c>
      <c r="H1205" s="366" t="s">
        <v>865</v>
      </c>
      <c r="I1205" s="366" t="s">
        <v>34</v>
      </c>
      <c r="J1205" s="366" t="s">
        <v>608</v>
      </c>
      <c r="K1205" s="367" t="s">
        <v>48</v>
      </c>
      <c r="L1205" s="368" t="s">
        <v>1421</v>
      </c>
      <c r="M1205" s="368" t="s">
        <v>34</v>
      </c>
      <c r="N1205" s="367">
        <v>581410</v>
      </c>
      <c r="O1205" s="367" t="s">
        <v>1321</v>
      </c>
      <c r="P1205" s="371">
        <v>44259</v>
      </c>
      <c r="Q1205" s="372">
        <v>31.74491244</v>
      </c>
      <c r="R1205" s="372">
        <v>21.109732535139418</v>
      </c>
      <c r="S1205" s="367">
        <v>2</v>
      </c>
      <c r="T1205" s="369">
        <v>0.14977289129605875</v>
      </c>
      <c r="U1205" s="369">
        <v>1.5765922751520474</v>
      </c>
      <c r="V1205" s="369">
        <v>0.1757118075959736</v>
      </c>
      <c r="W1205" s="369">
        <v>1.5651970919719629</v>
      </c>
      <c r="Y1205" s="369"/>
      <c r="AA1205" s="369"/>
      <c r="AB1205" s="369">
        <v>6.2413188216056716E-2</v>
      </c>
      <c r="AC1205" s="373">
        <v>1.0166125455997417</v>
      </c>
      <c r="AD1205" s="555">
        <v>40830170000118</v>
      </c>
      <c r="AE1205" s="370" t="s">
        <v>2085</v>
      </c>
      <c r="AF1205" s="370" t="s">
        <v>1841</v>
      </c>
      <c r="AG1205" s="374" t="s">
        <v>719</v>
      </c>
      <c r="AH1205" s="374" t="s">
        <v>1796</v>
      </c>
      <c r="AI1205" s="374">
        <v>5000</v>
      </c>
      <c r="AJ1205" s="374">
        <v>5000</v>
      </c>
      <c r="AK1205" s="374">
        <v>5000</v>
      </c>
      <c r="AL1205" s="691">
        <v>2</v>
      </c>
      <c r="AM1205" s="691">
        <v>20</v>
      </c>
      <c r="AN1205" s="369" t="s">
        <v>1803</v>
      </c>
      <c r="AO1205" s="367" t="s">
        <v>1324</v>
      </c>
      <c r="AP1205" s="370" t="s">
        <v>1818</v>
      </c>
      <c r="AQ1205" s="376" t="s">
        <v>668</v>
      </c>
      <c r="AR1205" s="369">
        <v>4.0000000000000001E-3</v>
      </c>
      <c r="AS1205" s="369">
        <v>4.0000000000000001E-3</v>
      </c>
      <c r="AT1205" s="369" t="s">
        <v>1421</v>
      </c>
      <c r="AW1205"/>
      <c r="AX1205" s="198"/>
      <c r="AY1205" s="184"/>
      <c r="AZ1205" s="184"/>
      <c r="BA1205" s="184"/>
      <c r="BB1205" s="186"/>
      <c r="BC1205" s="184"/>
      <c r="BD1205" s="184"/>
      <c r="BE1205" s="184"/>
      <c r="BF1205" s="184"/>
      <c r="BG1205" s="186"/>
      <c r="BH1205" s="186"/>
      <c r="BI1205" s="199"/>
      <c r="BJ1205" s="199"/>
      <c r="BK1205" s="199"/>
      <c r="BL1205" s="186"/>
      <c r="BM1205" s="186"/>
      <c r="BN1205" s="186"/>
      <c r="BO1205" s="186"/>
      <c r="BP1205" s="186"/>
      <c r="BQ1205" s="186"/>
      <c r="BR1205" s="186"/>
      <c r="BS1205" s="186"/>
      <c r="BT1205" s="187"/>
      <c r="BU1205" s="188"/>
      <c r="BV1205" s="189"/>
      <c r="BW1205" s="185"/>
      <c r="BX1205"/>
      <c r="BZ1205"/>
    </row>
    <row r="1206" spans="2:78" ht="18.75">
      <c r="B1206" s="363" t="s">
        <v>1630</v>
      </c>
      <c r="C1206" s="364">
        <v>40498539000137</v>
      </c>
      <c r="D1206" s="365" t="s">
        <v>11</v>
      </c>
      <c r="E1206" s="365" t="s">
        <v>620</v>
      </c>
      <c r="F1206" s="365" t="s">
        <v>663</v>
      </c>
      <c r="G1206" s="366" t="s">
        <v>738</v>
      </c>
      <c r="H1206" s="366" t="s">
        <v>34</v>
      </c>
      <c r="I1206" s="366" t="s">
        <v>1421</v>
      </c>
      <c r="J1206" s="366" t="s">
        <v>1421</v>
      </c>
      <c r="K1206" s="367" t="s">
        <v>48</v>
      </c>
      <c r="L1206" s="368" t="s">
        <v>715</v>
      </c>
      <c r="M1206" s="368" t="s">
        <v>1421</v>
      </c>
      <c r="N1206" s="367">
        <v>581453</v>
      </c>
      <c r="O1206" s="367" t="s">
        <v>1324</v>
      </c>
      <c r="P1206" s="371">
        <v>44288</v>
      </c>
      <c r="Q1206" s="372">
        <v>8272256000</v>
      </c>
      <c r="R1206" s="372">
        <v>99162042.758766845</v>
      </c>
      <c r="S1206" s="367">
        <v>1</v>
      </c>
      <c r="T1206" s="369">
        <v>0.12912463748658887</v>
      </c>
      <c r="U1206" s="369">
        <v>1.3592373374881999</v>
      </c>
      <c r="V1206" s="369">
        <v>0.15880885484796847</v>
      </c>
      <c r="W1206" s="369">
        <v>1.4146297917495994</v>
      </c>
      <c r="Y1206" s="369"/>
      <c r="AA1206" s="369"/>
      <c r="AB1206" s="369">
        <v>1.1753440236644734E-2</v>
      </c>
      <c r="AC1206" s="373">
        <v>3.9602938770379912</v>
      </c>
      <c r="AD1206" s="555">
        <v>40668849000152</v>
      </c>
      <c r="AE1206" s="370" t="s">
        <v>2128</v>
      </c>
      <c r="AF1206" s="370" t="s">
        <v>1891</v>
      </c>
      <c r="AG1206" s="374" t="s">
        <v>59</v>
      </c>
      <c r="AH1206" s="374" t="s">
        <v>1802</v>
      </c>
      <c r="AI1206" s="374">
        <v>1</v>
      </c>
      <c r="AJ1206" s="374">
        <v>1</v>
      </c>
      <c r="AK1206" s="374">
        <v>1</v>
      </c>
      <c r="AL1206" s="691">
        <v>0</v>
      </c>
      <c r="AM1206" s="691">
        <v>0</v>
      </c>
      <c r="AN1206" s="369" t="s">
        <v>1803</v>
      </c>
      <c r="AO1206" s="367" t="s">
        <v>1324</v>
      </c>
      <c r="AP1206" s="370" t="s">
        <v>1804</v>
      </c>
      <c r="AQ1206" s="376" t="s">
        <v>1798</v>
      </c>
      <c r="AR1206" s="369">
        <v>0</v>
      </c>
      <c r="AS1206" s="369">
        <v>0</v>
      </c>
      <c r="AT1206" s="369" t="s">
        <v>1421</v>
      </c>
      <c r="AW1206"/>
      <c r="AX1206" s="198"/>
      <c r="AY1206" s="184"/>
      <c r="AZ1206" s="184"/>
      <c r="BA1206" s="184"/>
      <c r="BB1206" s="186"/>
      <c r="BC1206" s="184"/>
      <c r="BD1206" s="184"/>
      <c r="BE1206" s="184"/>
      <c r="BF1206" s="184"/>
      <c r="BG1206" s="186"/>
      <c r="BH1206" s="186"/>
      <c r="BI1206" s="199"/>
      <c r="BJ1206" s="199"/>
      <c r="BK1206" s="199"/>
      <c r="BL1206" s="186"/>
      <c r="BM1206" s="186"/>
      <c r="BN1206" s="186"/>
      <c r="BO1206" s="186"/>
      <c r="BP1206" s="186"/>
      <c r="BQ1206" s="186"/>
      <c r="BR1206" s="186"/>
      <c r="BS1206" s="186"/>
      <c r="BT1206" s="187"/>
      <c r="BU1206" s="188"/>
      <c r="BV1206" s="189"/>
      <c r="BW1206" s="185"/>
      <c r="BX1206"/>
      <c r="BZ1206"/>
    </row>
    <row r="1207" spans="2:78" ht="18.75">
      <c r="B1207" s="363" t="s">
        <v>521</v>
      </c>
      <c r="C1207" s="364">
        <v>39806561000118</v>
      </c>
      <c r="D1207" s="365" t="s">
        <v>11</v>
      </c>
      <c r="E1207" s="365" t="s">
        <v>620</v>
      </c>
      <c r="F1207" s="365" t="s">
        <v>685</v>
      </c>
      <c r="G1207" s="366" t="s">
        <v>738</v>
      </c>
      <c r="H1207" s="366" t="s">
        <v>34</v>
      </c>
      <c r="I1207" s="366" t="s">
        <v>1319</v>
      </c>
      <c r="J1207" s="366" t="s">
        <v>608</v>
      </c>
      <c r="K1207" s="367" t="s">
        <v>48</v>
      </c>
      <c r="L1207" s="368" t="s">
        <v>1421</v>
      </c>
      <c r="M1207" s="368" t="s">
        <v>34</v>
      </c>
      <c r="N1207" s="367">
        <v>581674</v>
      </c>
      <c r="O1207" s="367" t="s">
        <v>1321</v>
      </c>
      <c r="P1207" s="371">
        <v>44132</v>
      </c>
      <c r="Q1207" s="372">
        <v>74.592232710000005</v>
      </c>
      <c r="R1207" s="372">
        <v>45.684689311593637</v>
      </c>
      <c r="S1207" s="367">
        <v>1</v>
      </c>
      <c r="T1207" s="369">
        <v>0.11684218905854227</v>
      </c>
      <c r="U1207" s="369">
        <v>1.2299454933898331</v>
      </c>
      <c r="V1207" s="369">
        <v>0.14084668587408555</v>
      </c>
      <c r="W1207" s="369">
        <v>1.2546272567573249</v>
      </c>
      <c r="Y1207" s="369"/>
      <c r="AA1207" s="369"/>
      <c r="AB1207" s="369">
        <v>1.615746155159016E-3</v>
      </c>
      <c r="AC1207" s="373">
        <v>17.691459972324644</v>
      </c>
      <c r="AD1207" s="555">
        <v>0</v>
      </c>
      <c r="AE1207" s="370" t="s">
        <v>2026</v>
      </c>
      <c r="AF1207" s="370" t="s">
        <v>1813</v>
      </c>
      <c r="AG1207" s="374" t="s">
        <v>741</v>
      </c>
      <c r="AH1207" s="374" t="s">
        <v>1796</v>
      </c>
      <c r="AI1207" s="374">
        <v>1000</v>
      </c>
      <c r="AJ1207" s="374">
        <v>500</v>
      </c>
      <c r="AK1207" s="374">
        <v>500</v>
      </c>
      <c r="AL1207" s="691">
        <v>0</v>
      </c>
      <c r="AM1207" s="691">
        <v>0</v>
      </c>
      <c r="AN1207" s="369" t="s">
        <v>1803</v>
      </c>
      <c r="AO1207" s="367" t="s">
        <v>1324</v>
      </c>
      <c r="AP1207" s="370" t="s">
        <v>1818</v>
      </c>
      <c r="AQ1207" s="376" t="s">
        <v>1933</v>
      </c>
      <c r="AR1207" s="369">
        <v>1.7836900000000001E-3</v>
      </c>
      <c r="AS1207" s="369">
        <v>1.7836900000000001E-3</v>
      </c>
      <c r="AT1207" s="369" t="s">
        <v>1421</v>
      </c>
      <c r="AW1207"/>
      <c r="AX1207" s="198"/>
      <c r="AY1207" s="184"/>
      <c r="AZ1207" s="184"/>
      <c r="BA1207" s="184"/>
      <c r="BB1207" s="186"/>
      <c r="BC1207" s="184"/>
      <c r="BD1207" s="184"/>
      <c r="BE1207" s="184"/>
      <c r="BF1207" s="184"/>
      <c r="BG1207" s="186"/>
      <c r="BH1207" s="186"/>
      <c r="BI1207" s="199"/>
      <c r="BJ1207" s="199"/>
      <c r="BK1207" s="199"/>
      <c r="BL1207" s="186"/>
      <c r="BM1207" s="186"/>
      <c r="BN1207" s="186"/>
      <c r="BO1207" s="186"/>
      <c r="BP1207" s="186"/>
      <c r="BQ1207" s="186"/>
      <c r="BR1207" s="186"/>
      <c r="BS1207" s="186"/>
      <c r="BT1207" s="187"/>
      <c r="BU1207" s="188"/>
      <c r="BV1207" s="189"/>
      <c r="BW1207" s="185"/>
      <c r="BX1207"/>
      <c r="BZ1207"/>
    </row>
    <row r="1208" spans="2:78" ht="18.75">
      <c r="B1208" s="363" t="s">
        <v>504</v>
      </c>
      <c r="C1208" s="364"/>
      <c r="D1208" s="365" t="s">
        <v>14</v>
      </c>
      <c r="E1208" s="365" t="s">
        <v>15</v>
      </c>
      <c r="F1208" s="365" t="s">
        <v>701</v>
      </c>
      <c r="G1208" s="366" t="s">
        <v>1421</v>
      </c>
      <c r="H1208" s="366" t="s">
        <v>34</v>
      </c>
      <c r="I1208" s="366" t="s">
        <v>34</v>
      </c>
      <c r="J1208" s="366" t="s">
        <v>611</v>
      </c>
      <c r="L1208" s="368" t="s">
        <v>1421</v>
      </c>
      <c r="M1208" s="368" t="s">
        <v>1418</v>
      </c>
      <c r="N1208" s="367">
        <v>582220</v>
      </c>
      <c r="O1208" s="367" t="s">
        <v>1321</v>
      </c>
      <c r="P1208" s="371"/>
      <c r="S1208" s="367"/>
      <c r="U1208" s="369"/>
      <c r="W1208" s="369"/>
      <c r="Y1208" s="369"/>
      <c r="AA1208" s="369"/>
      <c r="AD1208" s="555">
        <v>41395280000161</v>
      </c>
      <c r="AE1208" s="370"/>
      <c r="AF1208" s="370"/>
      <c r="AG1208" s="374" t="s">
        <v>1444</v>
      </c>
      <c r="AH1208" s="374"/>
      <c r="AI1208" s="374">
        <v>0</v>
      </c>
      <c r="AJ1208" s="374">
        <v>0</v>
      </c>
      <c r="AK1208" s="374">
        <v>0</v>
      </c>
      <c r="AN1208" s="369"/>
      <c r="AO1208" s="367" t="s">
        <v>1324</v>
      </c>
      <c r="AP1208" s="370"/>
      <c r="AR1208" s="369">
        <v>1.6665000000000001E-4</v>
      </c>
      <c r="AS1208" s="369">
        <v>1.6665000000000001E-4</v>
      </c>
      <c r="AT1208" s="369" t="s">
        <v>1421</v>
      </c>
      <c r="AW1208"/>
      <c r="AX1208" s="198"/>
      <c r="AY1208" s="184"/>
      <c r="AZ1208" s="184"/>
      <c r="BA1208" s="184"/>
      <c r="BB1208" s="186"/>
      <c r="BC1208" s="184"/>
      <c r="BD1208" s="184"/>
      <c r="BE1208" s="184"/>
      <c r="BF1208" s="184"/>
      <c r="BG1208" s="186"/>
      <c r="BH1208" s="186"/>
      <c r="BI1208" s="199"/>
      <c r="BJ1208" s="199"/>
      <c r="BK1208" s="199"/>
      <c r="BL1208" s="186"/>
      <c r="BM1208" s="186"/>
      <c r="BN1208" s="186"/>
      <c r="BO1208" s="186"/>
      <c r="BP1208" s="186"/>
      <c r="BQ1208" s="186"/>
      <c r="BR1208" s="186"/>
      <c r="BS1208" s="186"/>
      <c r="BT1208" s="187"/>
      <c r="BU1208" s="188"/>
      <c r="BV1208" s="189"/>
      <c r="BW1208" s="185"/>
      <c r="BX1208"/>
      <c r="BZ1208"/>
    </row>
    <row r="1209" spans="2:78" ht="18.75">
      <c r="B1209" s="363" t="s">
        <v>861</v>
      </c>
      <c r="C1209" s="364">
        <v>40916758000199</v>
      </c>
      <c r="D1209" s="365" t="s">
        <v>14</v>
      </c>
      <c r="E1209" s="365" t="s">
        <v>15</v>
      </c>
      <c r="F1209" s="365" t="s">
        <v>701</v>
      </c>
      <c r="G1209" s="366" t="s">
        <v>1421</v>
      </c>
      <c r="H1209" s="366" t="s">
        <v>34</v>
      </c>
      <c r="I1209" s="366" t="s">
        <v>34</v>
      </c>
      <c r="J1209" s="366" t="s">
        <v>611</v>
      </c>
      <c r="K1209" s="367" t="s">
        <v>49</v>
      </c>
      <c r="L1209" s="368" t="s">
        <v>1421</v>
      </c>
      <c r="M1209" s="368" t="s">
        <v>1418</v>
      </c>
      <c r="N1209" s="367">
        <v>582425</v>
      </c>
      <c r="O1209" s="367" t="s">
        <v>1321</v>
      </c>
      <c r="P1209" s="371">
        <v>44289</v>
      </c>
      <c r="Q1209" s="372">
        <v>10.440518040000001</v>
      </c>
      <c r="R1209" s="372">
        <v>12.423899709206347</v>
      </c>
      <c r="S1209" s="367">
        <v>2</v>
      </c>
      <c r="T1209" s="369">
        <v>-8.0323833443678438E-2</v>
      </c>
      <c r="U1209" s="369">
        <v>-0.84553308827814255</v>
      </c>
      <c r="V1209" s="369">
        <v>-0.11238504447088582</v>
      </c>
      <c r="W1209" s="369">
        <v>-1.001098032019796</v>
      </c>
      <c r="Y1209" s="369"/>
      <c r="AA1209" s="369"/>
      <c r="AB1209" s="369">
        <v>0.10852431389916237</v>
      </c>
      <c r="AC1209" s="373">
        <v>-2.0700137494006503</v>
      </c>
      <c r="AD1209" s="555">
        <v>0</v>
      </c>
      <c r="AE1209" s="370" t="s">
        <v>1819</v>
      </c>
      <c r="AF1209" s="370" t="s">
        <v>1816</v>
      </c>
      <c r="AG1209" s="374" t="s">
        <v>1444</v>
      </c>
      <c r="AH1209" s="374" t="s">
        <v>1802</v>
      </c>
      <c r="AI1209" s="374">
        <v>1</v>
      </c>
      <c r="AJ1209" s="374">
        <v>1</v>
      </c>
      <c r="AK1209" s="374">
        <v>1</v>
      </c>
      <c r="AL1209" s="691">
        <v>0.5</v>
      </c>
      <c r="AM1209" s="691">
        <v>0</v>
      </c>
      <c r="AN1209" s="369" t="s">
        <v>1798</v>
      </c>
      <c r="AO1209" s="367" t="s">
        <v>1324</v>
      </c>
      <c r="AP1209" s="370" t="s">
        <v>1818</v>
      </c>
      <c r="AQ1209" s="376" t="s">
        <v>668</v>
      </c>
      <c r="AR1209" s="369">
        <v>1.75E-3</v>
      </c>
      <c r="AS1209" s="369">
        <v>1.75E-3</v>
      </c>
      <c r="AT1209" s="369" t="s">
        <v>1421</v>
      </c>
      <c r="AW1209"/>
      <c r="AX1209" s="198"/>
      <c r="AY1209" s="184"/>
      <c r="AZ1209" s="184"/>
      <c r="BA1209" s="184"/>
      <c r="BB1209" s="186"/>
      <c r="BC1209" s="184"/>
      <c r="BD1209" s="184"/>
      <c r="BE1209" s="184"/>
      <c r="BF1209" s="184"/>
      <c r="BG1209" s="186"/>
      <c r="BH1209" s="186"/>
      <c r="BI1209" s="199"/>
      <c r="BJ1209" s="199"/>
      <c r="BK1209" s="199"/>
      <c r="BL1209" s="186"/>
      <c r="BM1209" s="186"/>
      <c r="BN1209" s="186"/>
      <c r="BO1209" s="186"/>
      <c r="BP1209" s="186"/>
      <c r="BQ1209" s="186"/>
      <c r="BR1209" s="186"/>
      <c r="BS1209" s="186"/>
      <c r="BT1209" s="187"/>
      <c r="BU1209" s="188"/>
      <c r="BV1209" s="189"/>
      <c r="BW1209" s="185"/>
      <c r="BX1209"/>
      <c r="BZ1209"/>
    </row>
    <row r="1210" spans="2:78" ht="18.75">
      <c r="B1210" s="363" t="s">
        <v>123</v>
      </c>
      <c r="C1210" s="364">
        <v>39974143000130</v>
      </c>
      <c r="D1210" s="365" t="s">
        <v>14</v>
      </c>
      <c r="E1210" s="365" t="s">
        <v>607</v>
      </c>
      <c r="F1210" s="365" t="s">
        <v>1421</v>
      </c>
      <c r="G1210" s="366" t="s">
        <v>1421</v>
      </c>
      <c r="H1210" s="366" t="s">
        <v>34</v>
      </c>
      <c r="I1210" s="366" t="s">
        <v>34</v>
      </c>
      <c r="J1210" s="366" t="s">
        <v>608</v>
      </c>
      <c r="K1210" s="367" t="s">
        <v>48</v>
      </c>
      <c r="L1210" s="368" t="s">
        <v>1421</v>
      </c>
      <c r="M1210" s="368" t="s">
        <v>1418</v>
      </c>
      <c r="N1210" s="367">
        <v>582670</v>
      </c>
      <c r="O1210" s="367" t="s">
        <v>1321</v>
      </c>
      <c r="P1210" s="371">
        <v>44231</v>
      </c>
      <c r="Q1210" s="372">
        <v>22.093744340000001</v>
      </c>
      <c r="R1210" s="372">
        <v>18.099080957250987</v>
      </c>
      <c r="S1210" s="367">
        <v>2</v>
      </c>
      <c r="T1210" s="369">
        <v>-8.737564133006126E-2</v>
      </c>
      <c r="U1210" s="369">
        <v>-0.91976431759687582</v>
      </c>
      <c r="V1210" s="369">
        <v>-0.12436734720933906</v>
      </c>
      <c r="W1210" s="369">
        <v>-1.1078334054585499</v>
      </c>
      <c r="Y1210" s="369"/>
      <c r="AA1210" s="369"/>
      <c r="AB1210" s="369">
        <v>0.50230052598647923</v>
      </c>
      <c r="AC1210" s="373">
        <v>-0.47109073634607534</v>
      </c>
      <c r="AD1210" s="555">
        <v>0</v>
      </c>
      <c r="AE1210" s="370" t="s">
        <v>2083</v>
      </c>
      <c r="AF1210" s="370" t="s">
        <v>1795</v>
      </c>
      <c r="AG1210" s="374" t="s">
        <v>1445</v>
      </c>
      <c r="AH1210" s="374" t="s">
        <v>1877</v>
      </c>
      <c r="AI1210" s="374">
        <v>5000</v>
      </c>
      <c r="AJ1210" s="374">
        <v>0</v>
      </c>
      <c r="AK1210" s="374">
        <v>1000</v>
      </c>
      <c r="AL1210" s="691">
        <v>0.5</v>
      </c>
      <c r="AM1210" s="691">
        <v>25</v>
      </c>
      <c r="AN1210" s="369" t="s">
        <v>1798</v>
      </c>
      <c r="AO1210" s="367" t="s">
        <v>1324</v>
      </c>
      <c r="AP1210" s="370" t="s">
        <v>1799</v>
      </c>
      <c r="AQ1210" s="376" t="s">
        <v>659</v>
      </c>
      <c r="AR1210" s="369">
        <v>0</v>
      </c>
      <c r="AS1210" s="369">
        <v>0</v>
      </c>
      <c r="AT1210" s="369" t="s">
        <v>1421</v>
      </c>
      <c r="AW1210"/>
      <c r="AX1210" s="198"/>
      <c r="AY1210" s="184"/>
      <c r="AZ1210" s="184"/>
      <c r="BA1210" s="184"/>
      <c r="BB1210" s="186"/>
      <c r="BC1210" s="184"/>
      <c r="BD1210" s="184"/>
      <c r="BE1210" s="184"/>
      <c r="BF1210" s="184"/>
      <c r="BG1210" s="186"/>
      <c r="BH1210" s="186"/>
      <c r="BI1210" s="199"/>
      <c r="BJ1210" s="199"/>
      <c r="BK1210" s="199"/>
      <c r="BL1210" s="186"/>
      <c r="BM1210" s="186"/>
      <c r="BN1210" s="186"/>
      <c r="BO1210" s="186"/>
      <c r="BP1210" s="186"/>
      <c r="BQ1210" s="186"/>
      <c r="BR1210" s="186"/>
      <c r="BS1210" s="186"/>
      <c r="BT1210" s="187"/>
      <c r="BU1210" s="188"/>
      <c r="BV1210" s="189"/>
      <c r="BW1210" s="185"/>
      <c r="BX1210"/>
      <c r="BZ1210"/>
    </row>
    <row r="1211" spans="2:78" ht="18.75">
      <c r="B1211" s="363" t="s">
        <v>420</v>
      </c>
      <c r="C1211" s="364"/>
      <c r="D1211" s="365" t="s">
        <v>11</v>
      </c>
      <c r="E1211" s="365" t="s">
        <v>620</v>
      </c>
      <c r="F1211" s="365" t="s">
        <v>685</v>
      </c>
      <c r="G1211" s="366" t="s">
        <v>738</v>
      </c>
      <c r="H1211" s="366" t="s">
        <v>34</v>
      </c>
      <c r="I1211" s="366" t="s">
        <v>1319</v>
      </c>
      <c r="J1211" s="366" t="s">
        <v>608</v>
      </c>
      <c r="L1211" s="368" t="s">
        <v>1421</v>
      </c>
      <c r="M1211" s="368" t="s">
        <v>1418</v>
      </c>
      <c r="N1211" s="367">
        <v>582700</v>
      </c>
      <c r="O1211" s="367" t="s">
        <v>1321</v>
      </c>
      <c r="P1211" s="371"/>
      <c r="S1211" s="367"/>
      <c r="U1211" s="369"/>
      <c r="W1211" s="369"/>
      <c r="Y1211" s="369"/>
      <c r="AA1211" s="369"/>
      <c r="AD1211" s="555">
        <v>0</v>
      </c>
      <c r="AE1211" s="370"/>
      <c r="AF1211" s="370"/>
      <c r="AG1211" s="374" t="s">
        <v>741</v>
      </c>
      <c r="AH1211" s="374"/>
      <c r="AI1211" s="374">
        <v>1000</v>
      </c>
      <c r="AJ1211" s="374">
        <v>1000</v>
      </c>
      <c r="AK1211" s="374">
        <v>1000</v>
      </c>
      <c r="AN1211" s="369"/>
      <c r="AO1211" s="367" t="s">
        <v>1324</v>
      </c>
      <c r="AP1211" s="370"/>
      <c r="AR1211" s="369">
        <v>0</v>
      </c>
      <c r="AS1211" s="369">
        <v>0</v>
      </c>
      <c r="AT1211" s="369" t="s">
        <v>1421</v>
      </c>
      <c r="AW1211"/>
      <c r="AX1211" s="198"/>
      <c r="AY1211" s="184"/>
      <c r="AZ1211" s="184"/>
      <c r="BA1211" s="184"/>
      <c r="BB1211" s="186"/>
      <c r="BC1211" s="184"/>
      <c r="BD1211" s="184"/>
      <c r="BE1211" s="184"/>
      <c r="BF1211" s="184"/>
      <c r="BG1211" s="186"/>
      <c r="BH1211" s="186"/>
      <c r="BI1211" s="199"/>
      <c r="BJ1211" s="199"/>
      <c r="BK1211" s="199"/>
      <c r="BL1211" s="186"/>
      <c r="BM1211" s="186"/>
      <c r="BN1211" s="186"/>
      <c r="BO1211" s="186"/>
      <c r="BP1211" s="186"/>
      <c r="BQ1211" s="186"/>
      <c r="BR1211" s="186"/>
      <c r="BS1211" s="186"/>
      <c r="BT1211" s="187"/>
      <c r="BU1211" s="188"/>
      <c r="BV1211" s="189"/>
      <c r="BW1211" s="185"/>
      <c r="BX1211"/>
      <c r="BZ1211"/>
    </row>
    <row r="1212" spans="2:78" ht="18.75">
      <c r="B1212" s="363" t="s">
        <v>241</v>
      </c>
      <c r="C1212" s="364">
        <v>38318178000158</v>
      </c>
      <c r="D1212" s="365" t="s">
        <v>14</v>
      </c>
      <c r="E1212" s="365" t="s">
        <v>607</v>
      </c>
      <c r="F1212" s="365" t="s">
        <v>1421</v>
      </c>
      <c r="G1212" s="366" t="s">
        <v>866</v>
      </c>
      <c r="H1212" s="366" t="s">
        <v>34</v>
      </c>
      <c r="I1212" s="366" t="s">
        <v>34</v>
      </c>
      <c r="J1212" s="366" t="s">
        <v>611</v>
      </c>
      <c r="K1212" s="367" t="s">
        <v>1798</v>
      </c>
      <c r="L1212" s="368" t="s">
        <v>1421</v>
      </c>
      <c r="M1212" s="368" t="s">
        <v>34</v>
      </c>
      <c r="N1212" s="367">
        <v>582883</v>
      </c>
      <c r="O1212" s="367" t="s">
        <v>1321</v>
      </c>
      <c r="P1212" s="371">
        <v>44295</v>
      </c>
      <c r="Q1212" s="372">
        <v>1.1364224000000001</v>
      </c>
      <c r="R1212" s="372">
        <v>1.3917391884523798</v>
      </c>
      <c r="S1212" s="367">
        <v>3</v>
      </c>
      <c r="T1212" s="369">
        <v>-0.40892390405046242</v>
      </c>
      <c r="U1212" s="369">
        <v>-4.3045591406563259</v>
      </c>
      <c r="V1212" s="369">
        <v>-0.37570203593136187</v>
      </c>
      <c r="W1212" s="369">
        <v>-3.3466603191508488</v>
      </c>
      <c r="Y1212" s="369"/>
      <c r="AA1212" s="369"/>
      <c r="AB1212" s="369">
        <v>0.28130000941292327</v>
      </c>
      <c r="AC1212" s="373">
        <v>-1.7346740030133698</v>
      </c>
      <c r="AD1212" s="555">
        <v>38427986000153</v>
      </c>
      <c r="AE1212" s="370" t="s">
        <v>1819</v>
      </c>
      <c r="AF1212" s="370" t="s">
        <v>1816</v>
      </c>
      <c r="AG1212" s="374" t="s">
        <v>1444</v>
      </c>
      <c r="AH1212" s="374" t="s">
        <v>1796</v>
      </c>
      <c r="AI1212" s="374">
        <v>5000</v>
      </c>
      <c r="AJ1212" s="374">
        <v>5000</v>
      </c>
      <c r="AK1212" s="374">
        <v>5000</v>
      </c>
      <c r="AL1212" s="691">
        <v>1</v>
      </c>
      <c r="AM1212" s="691">
        <v>0</v>
      </c>
      <c r="AN1212" s="369" t="s">
        <v>1798</v>
      </c>
      <c r="AO1212" s="367" t="s">
        <v>1324</v>
      </c>
      <c r="AP1212" s="370" t="s">
        <v>1799</v>
      </c>
      <c r="AQ1212" s="376" t="s">
        <v>687</v>
      </c>
      <c r="AR1212" s="369">
        <v>6.6670000000000002E-3</v>
      </c>
      <c r="AS1212" s="369">
        <v>6.6670000000000002E-3</v>
      </c>
      <c r="AT1212" s="369" t="s">
        <v>1421</v>
      </c>
      <c r="AW1212"/>
      <c r="AX1212" s="198"/>
      <c r="AY1212" s="184"/>
      <c r="AZ1212" s="184"/>
      <c r="BA1212" s="184"/>
      <c r="BB1212" s="186"/>
      <c r="BC1212" s="184"/>
      <c r="BD1212" s="184"/>
      <c r="BE1212" s="184"/>
      <c r="BF1212" s="184"/>
      <c r="BG1212" s="186"/>
      <c r="BH1212" s="186"/>
      <c r="BI1212" s="199"/>
      <c r="BJ1212" s="199"/>
      <c r="BK1212" s="199"/>
      <c r="BL1212" s="186"/>
      <c r="BM1212" s="186"/>
      <c r="BN1212" s="186"/>
      <c r="BO1212" s="186"/>
      <c r="BP1212" s="186"/>
      <c r="BQ1212" s="186"/>
      <c r="BR1212" s="186"/>
      <c r="BS1212" s="186"/>
      <c r="BT1212" s="187"/>
      <c r="BU1212" s="188"/>
      <c r="BV1212" s="189"/>
      <c r="BW1212" s="185"/>
      <c r="BX1212"/>
      <c r="BZ1212"/>
    </row>
    <row r="1213" spans="2:78" ht="18.75">
      <c r="B1213" s="363" t="s">
        <v>406</v>
      </c>
      <c r="C1213" s="364"/>
      <c r="D1213" s="365" t="s">
        <v>14</v>
      </c>
      <c r="E1213" s="365" t="s">
        <v>607</v>
      </c>
      <c r="F1213" s="365" t="s">
        <v>672</v>
      </c>
      <c r="G1213" s="366" t="s">
        <v>1421</v>
      </c>
      <c r="H1213" s="366" t="s">
        <v>34</v>
      </c>
      <c r="I1213" s="366" t="s">
        <v>34</v>
      </c>
      <c r="J1213" s="366" t="s">
        <v>690</v>
      </c>
      <c r="L1213" s="368" t="s">
        <v>1421</v>
      </c>
      <c r="M1213" s="368" t="s">
        <v>1418</v>
      </c>
      <c r="N1213" s="367">
        <v>582905</v>
      </c>
      <c r="O1213" s="367" t="s">
        <v>1321</v>
      </c>
      <c r="P1213" s="371"/>
      <c r="S1213" s="367"/>
      <c r="U1213" s="369"/>
      <c r="W1213" s="369"/>
      <c r="Y1213" s="369"/>
      <c r="AA1213" s="369"/>
      <c r="AD1213" s="555">
        <v>0</v>
      </c>
      <c r="AE1213" s="370"/>
      <c r="AF1213" s="370"/>
      <c r="AG1213" s="374" t="s">
        <v>1444</v>
      </c>
      <c r="AH1213" s="374"/>
      <c r="AI1213" s="374">
        <v>500</v>
      </c>
      <c r="AJ1213" s="374">
        <v>100</v>
      </c>
      <c r="AK1213" s="374">
        <v>100</v>
      </c>
      <c r="AN1213" s="369"/>
      <c r="AO1213" s="367" t="s">
        <v>1324</v>
      </c>
      <c r="AP1213" s="370"/>
      <c r="AR1213" s="369">
        <v>6.6649999999999999E-4</v>
      </c>
      <c r="AS1213" s="369">
        <v>6.6649999999999999E-4</v>
      </c>
      <c r="AT1213" s="369" t="s">
        <v>1421</v>
      </c>
      <c r="AW1213"/>
      <c r="AX1213" s="198"/>
      <c r="AY1213" s="184"/>
      <c r="AZ1213" s="184"/>
      <c r="BA1213" s="184"/>
      <c r="BB1213" s="186"/>
      <c r="BC1213" s="184"/>
      <c r="BD1213" s="184"/>
      <c r="BE1213" s="184"/>
      <c r="BF1213" s="184"/>
      <c r="BG1213" s="186"/>
      <c r="BH1213" s="186"/>
      <c r="BI1213" s="199"/>
      <c r="BJ1213" s="199"/>
      <c r="BK1213" s="199"/>
      <c r="BL1213" s="186"/>
      <c r="BM1213" s="186"/>
      <c r="BN1213" s="186"/>
      <c r="BO1213" s="186"/>
      <c r="BP1213" s="186"/>
      <c r="BQ1213" s="186"/>
      <c r="BR1213" s="186"/>
      <c r="BS1213" s="186"/>
      <c r="BT1213" s="187"/>
      <c r="BU1213" s="188"/>
      <c r="BV1213" s="189"/>
      <c r="BW1213" s="185"/>
      <c r="BX1213"/>
      <c r="BZ1213"/>
    </row>
    <row r="1214" spans="2:78" ht="18.75">
      <c r="B1214" s="363" t="s">
        <v>940</v>
      </c>
      <c r="C1214" s="364">
        <v>40212731000115</v>
      </c>
      <c r="D1214" s="365" t="s">
        <v>14</v>
      </c>
      <c r="E1214" s="365" t="s">
        <v>607</v>
      </c>
      <c r="F1214" s="365" t="s">
        <v>689</v>
      </c>
      <c r="G1214" s="366" t="s">
        <v>866</v>
      </c>
      <c r="H1214" s="366" t="s">
        <v>34</v>
      </c>
      <c r="I1214" s="366" t="s">
        <v>34</v>
      </c>
      <c r="J1214" s="366" t="s">
        <v>608</v>
      </c>
      <c r="K1214" s="367" t="s">
        <v>48</v>
      </c>
      <c r="L1214" s="368" t="s">
        <v>1421</v>
      </c>
      <c r="M1214" s="368" t="s">
        <v>34</v>
      </c>
      <c r="N1214" s="367">
        <v>583391</v>
      </c>
      <c r="O1214" s="367" t="s">
        <v>1321</v>
      </c>
      <c r="P1214" s="371">
        <v>44258</v>
      </c>
      <c r="Q1214" s="372">
        <v>57.003970459999998</v>
      </c>
      <c r="R1214" s="372">
        <v>29.663055823151254</v>
      </c>
      <c r="S1214" s="367">
        <v>2</v>
      </c>
      <c r="T1214" s="369">
        <v>-8.59185696715008E-2</v>
      </c>
      <c r="U1214" s="369">
        <v>-0.90442637558780781</v>
      </c>
      <c r="V1214" s="369">
        <v>-0.18027290652396355</v>
      </c>
      <c r="W1214" s="369">
        <v>-1.6058262271220693</v>
      </c>
      <c r="Y1214" s="369"/>
      <c r="AA1214" s="369"/>
      <c r="AB1214" s="369">
        <v>0.23426806411640416</v>
      </c>
      <c r="AC1214" s="373">
        <v>-1.2487177245945908</v>
      </c>
      <c r="AD1214" s="555">
        <v>21917206000150</v>
      </c>
      <c r="AE1214" s="370" t="s">
        <v>1992</v>
      </c>
      <c r="AF1214" s="370" t="s">
        <v>1795</v>
      </c>
      <c r="AG1214" s="374" t="s">
        <v>1445</v>
      </c>
      <c r="AH1214" s="374" t="s">
        <v>1802</v>
      </c>
      <c r="AI1214" s="374">
        <v>1000</v>
      </c>
      <c r="AJ1214" s="374">
        <v>100</v>
      </c>
      <c r="AK1214" s="374">
        <v>1000</v>
      </c>
      <c r="AL1214" s="691">
        <v>2.25</v>
      </c>
      <c r="AM1214" s="691">
        <v>20</v>
      </c>
      <c r="AN1214" s="369" t="s">
        <v>666</v>
      </c>
      <c r="AO1214" s="367" t="s">
        <v>1324</v>
      </c>
      <c r="AP1214" s="370" t="s">
        <v>1799</v>
      </c>
      <c r="AQ1214" s="376" t="s">
        <v>670</v>
      </c>
      <c r="AR1214" s="369">
        <v>4.0000000000000001E-3</v>
      </c>
      <c r="AS1214" s="369">
        <v>4.0000000000000001E-3</v>
      </c>
      <c r="AT1214" s="369" t="s">
        <v>1421</v>
      </c>
      <c r="AW1214"/>
      <c r="AX1214" s="198"/>
      <c r="AY1214" s="184"/>
      <c r="AZ1214" s="184"/>
      <c r="BA1214" s="184"/>
      <c r="BB1214" s="186"/>
      <c r="BC1214" s="184"/>
      <c r="BD1214" s="184"/>
      <c r="BE1214" s="184"/>
      <c r="BF1214" s="184"/>
      <c r="BG1214" s="186"/>
      <c r="BH1214" s="186"/>
      <c r="BI1214" s="199"/>
      <c r="BJ1214" s="199"/>
      <c r="BK1214" s="199"/>
      <c r="BL1214" s="186"/>
      <c r="BM1214" s="186"/>
      <c r="BN1214" s="186"/>
      <c r="BO1214" s="186"/>
      <c r="BP1214" s="186"/>
      <c r="BQ1214" s="186"/>
      <c r="BR1214" s="186"/>
      <c r="BS1214" s="186"/>
      <c r="BT1214" s="187"/>
      <c r="BU1214" s="188"/>
      <c r="BV1214" s="189"/>
      <c r="BW1214" s="185"/>
      <c r="BX1214"/>
      <c r="BZ1214"/>
    </row>
    <row r="1215" spans="2:78" ht="18.75">
      <c r="B1215" s="363" t="s">
        <v>580</v>
      </c>
      <c r="C1215" s="364">
        <v>40938560000106</v>
      </c>
      <c r="D1215" s="365" t="s">
        <v>14</v>
      </c>
      <c r="E1215" s="365" t="s">
        <v>607</v>
      </c>
      <c r="F1215" s="365" t="s">
        <v>1421</v>
      </c>
      <c r="G1215" s="366" t="s">
        <v>1421</v>
      </c>
      <c r="H1215" s="366" t="s">
        <v>34</v>
      </c>
      <c r="I1215" s="366" t="s">
        <v>34</v>
      </c>
      <c r="J1215" s="366" t="s">
        <v>611</v>
      </c>
      <c r="K1215" s="367" t="s">
        <v>1798</v>
      </c>
      <c r="L1215" s="368" t="s">
        <v>1421</v>
      </c>
      <c r="M1215" s="368" t="s">
        <v>1418</v>
      </c>
      <c r="N1215" s="367">
        <v>583472</v>
      </c>
      <c r="O1215" s="367" t="s">
        <v>1321</v>
      </c>
      <c r="P1215" s="371">
        <v>44289</v>
      </c>
      <c r="Q1215" s="372">
        <v>31.546978549999999</v>
      </c>
      <c r="R1215" s="372">
        <v>160.00829886968265</v>
      </c>
      <c r="S1215" s="367">
        <v>5</v>
      </c>
      <c r="T1215" s="369">
        <v>-0.214173133405824</v>
      </c>
      <c r="U1215" s="369">
        <v>-2.2545048356265296</v>
      </c>
      <c r="V1215" s="369">
        <v>-0.18392876581977735</v>
      </c>
      <c r="W1215" s="369">
        <v>-1.6383917127132468</v>
      </c>
      <c r="Y1215" s="369"/>
      <c r="AA1215" s="369"/>
      <c r="AB1215" s="369">
        <v>0.22756456677624481</v>
      </c>
      <c r="AC1215" s="373">
        <v>-1.3015670561562518</v>
      </c>
      <c r="AD1215" s="555">
        <v>0</v>
      </c>
      <c r="AE1215" s="370" t="s">
        <v>2116</v>
      </c>
      <c r="AF1215" s="370" t="s">
        <v>1816</v>
      </c>
      <c r="AG1215" s="374" t="s">
        <v>1444</v>
      </c>
      <c r="AH1215" s="374" t="s">
        <v>1796</v>
      </c>
      <c r="AI1215" s="374">
        <v>0</v>
      </c>
      <c r="AJ1215" s="374">
        <v>0</v>
      </c>
      <c r="AK1215" s="374">
        <v>0</v>
      </c>
      <c r="AL1215" s="691">
        <v>0.2</v>
      </c>
      <c r="AM1215" s="691">
        <v>0</v>
      </c>
      <c r="AN1215" s="369" t="s">
        <v>1798</v>
      </c>
      <c r="AO1215" s="367" t="s">
        <v>1324</v>
      </c>
      <c r="AP1215" s="370" t="s">
        <v>1799</v>
      </c>
      <c r="AQ1215" s="376" t="s">
        <v>687</v>
      </c>
      <c r="AR1215" s="369">
        <v>0</v>
      </c>
      <c r="AS1215" s="369">
        <v>0</v>
      </c>
      <c r="AT1215" s="369" t="s">
        <v>1421</v>
      </c>
      <c r="AW1215"/>
      <c r="AX1215" s="198"/>
      <c r="AY1215" s="184"/>
      <c r="AZ1215" s="184"/>
      <c r="BA1215" s="184"/>
      <c r="BB1215" s="186"/>
      <c r="BC1215" s="184"/>
      <c r="BD1215" s="184"/>
      <c r="BE1215" s="184"/>
      <c r="BF1215" s="184"/>
      <c r="BG1215" s="186"/>
      <c r="BH1215" s="186"/>
      <c r="BI1215" s="199"/>
      <c r="BJ1215" s="199"/>
      <c r="BK1215" s="199"/>
      <c r="BL1215" s="186"/>
      <c r="BM1215" s="186"/>
      <c r="BN1215" s="186"/>
      <c r="BO1215" s="186"/>
      <c r="BP1215" s="186"/>
      <c r="BQ1215" s="186"/>
      <c r="BR1215" s="186"/>
      <c r="BS1215" s="186"/>
      <c r="BT1215" s="187"/>
      <c r="BU1215" s="188"/>
      <c r="BV1215" s="189"/>
      <c r="BW1215" s="185"/>
      <c r="BX1215"/>
      <c r="BZ1215"/>
    </row>
    <row r="1216" spans="2:78" ht="18.75">
      <c r="B1216" s="363" t="s">
        <v>178</v>
      </c>
      <c r="C1216" s="364">
        <v>41088640000182</v>
      </c>
      <c r="D1216" s="365" t="s">
        <v>14</v>
      </c>
      <c r="E1216" s="365" t="s">
        <v>607</v>
      </c>
      <c r="F1216" s="365" t="s">
        <v>1421</v>
      </c>
      <c r="G1216" s="366" t="s">
        <v>1421</v>
      </c>
      <c r="H1216" s="366" t="s">
        <v>34</v>
      </c>
      <c r="I1216" s="366" t="s">
        <v>34</v>
      </c>
      <c r="J1216" s="366" t="s">
        <v>611</v>
      </c>
      <c r="K1216" s="367" t="s">
        <v>48</v>
      </c>
      <c r="L1216" s="368" t="s">
        <v>1421</v>
      </c>
      <c r="M1216" s="368" t="s">
        <v>34</v>
      </c>
      <c r="N1216" s="367">
        <v>583502</v>
      </c>
      <c r="O1216" s="367" t="s">
        <v>1324</v>
      </c>
      <c r="P1216" s="371">
        <v>44297</v>
      </c>
      <c r="Q1216" s="372">
        <v>5.0614733799999998</v>
      </c>
      <c r="R1216" s="372">
        <v>7.7285949661507951</v>
      </c>
      <c r="S1216" s="367">
        <v>5</v>
      </c>
      <c r="T1216" s="369">
        <v>-0.21747411456617405</v>
      </c>
      <c r="U1216" s="369">
        <v>-2.2892527886959733</v>
      </c>
      <c r="V1216" s="369">
        <v>-0.18892119851003386</v>
      </c>
      <c r="W1216" s="369">
        <v>-1.6828630617680744</v>
      </c>
      <c r="Y1216" s="369"/>
      <c r="AA1216" s="369"/>
      <c r="AB1216" s="369">
        <v>0.22437228376678606</v>
      </c>
      <c r="AC1216" s="373">
        <v>-1.3423359200093434</v>
      </c>
      <c r="AD1216" s="555">
        <v>40938560000106</v>
      </c>
      <c r="AE1216" s="370" t="s">
        <v>2116</v>
      </c>
      <c r="AF1216" s="370" t="s">
        <v>1816</v>
      </c>
      <c r="AG1216" s="374" t="s">
        <v>1444</v>
      </c>
      <c r="AH1216" s="374" t="s">
        <v>1796</v>
      </c>
      <c r="AI1216" s="374">
        <v>1000</v>
      </c>
      <c r="AJ1216" s="374">
        <v>1000</v>
      </c>
      <c r="AK1216" s="374">
        <v>1000</v>
      </c>
      <c r="AL1216" s="691">
        <v>0.8</v>
      </c>
      <c r="AM1216" s="691">
        <v>0</v>
      </c>
      <c r="AN1216" s="369" t="s">
        <v>1798</v>
      </c>
      <c r="AO1216" s="367" t="s">
        <v>1324</v>
      </c>
      <c r="AP1216" s="370" t="s">
        <v>1799</v>
      </c>
      <c r="AQ1216" s="376" t="s">
        <v>687</v>
      </c>
      <c r="AR1216" s="369">
        <v>5.3333333333333297E-3</v>
      </c>
      <c r="AS1216" s="369">
        <v>5.3333333333333297E-3</v>
      </c>
      <c r="AT1216" s="369" t="s">
        <v>1421</v>
      </c>
      <c r="AW1216"/>
      <c r="AX1216" s="198"/>
      <c r="AY1216" s="184"/>
      <c r="AZ1216" s="184"/>
      <c r="BA1216" s="184"/>
      <c r="BB1216" s="186"/>
      <c r="BC1216" s="184"/>
      <c r="BD1216" s="184"/>
      <c r="BE1216" s="184"/>
      <c r="BF1216" s="184"/>
      <c r="BG1216" s="186"/>
      <c r="BH1216" s="186"/>
      <c r="BI1216" s="199"/>
      <c r="BJ1216" s="199"/>
      <c r="BK1216" s="199"/>
      <c r="BL1216" s="186"/>
      <c r="BM1216" s="186"/>
      <c r="BN1216" s="186"/>
      <c r="BO1216" s="186"/>
      <c r="BP1216" s="186"/>
      <c r="BQ1216" s="186"/>
      <c r="BR1216" s="186"/>
      <c r="BS1216" s="186"/>
      <c r="BT1216" s="187"/>
      <c r="BU1216" s="188"/>
      <c r="BV1216" s="189"/>
      <c r="BW1216" s="185"/>
      <c r="BX1216"/>
      <c r="BZ1216"/>
    </row>
    <row r="1217" spans="2:78" ht="18.75">
      <c r="B1217" s="363" t="s">
        <v>206</v>
      </c>
      <c r="C1217" s="364">
        <v>41065292000128</v>
      </c>
      <c r="D1217" s="365" t="s">
        <v>14</v>
      </c>
      <c r="E1217" s="365" t="s">
        <v>614</v>
      </c>
      <c r="F1217" s="365" t="s">
        <v>1421</v>
      </c>
      <c r="G1217" s="366" t="s">
        <v>1421</v>
      </c>
      <c r="H1217" s="366" t="s">
        <v>865</v>
      </c>
      <c r="I1217" s="366" t="s">
        <v>34</v>
      </c>
      <c r="J1217" s="366" t="s">
        <v>608</v>
      </c>
      <c r="K1217" s="367" t="s">
        <v>48</v>
      </c>
      <c r="L1217" s="368" t="s">
        <v>1421</v>
      </c>
      <c r="M1217" s="368" t="s">
        <v>34</v>
      </c>
      <c r="N1217" s="367">
        <v>585084</v>
      </c>
      <c r="O1217" s="367" t="s">
        <v>1321</v>
      </c>
      <c r="P1217" s="371">
        <v>44265</v>
      </c>
      <c r="Q1217" s="372">
        <v>15.278927639999999</v>
      </c>
      <c r="R1217" s="372">
        <v>16.100921409521913</v>
      </c>
      <c r="S1217" s="367">
        <v>2</v>
      </c>
      <c r="T1217" s="369">
        <v>6.5152903684194463E-2</v>
      </c>
      <c r="U1217" s="369">
        <v>0.68583549241350195</v>
      </c>
      <c r="V1217" s="369">
        <v>-1.001857081280555E-2</v>
      </c>
      <c r="W1217" s="369">
        <v>-8.9242937719785656E-2</v>
      </c>
      <c r="Y1217" s="369"/>
      <c r="AA1217" s="369"/>
      <c r="AB1217" s="369">
        <v>0.13873748026189506</v>
      </c>
      <c r="AC1217" s="373">
        <v>-0.88137933618679709</v>
      </c>
      <c r="AD1217" s="555">
        <v>40933928000143</v>
      </c>
      <c r="AE1217" s="370" t="s">
        <v>1959</v>
      </c>
      <c r="AF1217" s="370" t="s">
        <v>1839</v>
      </c>
      <c r="AG1217" s="374" t="s">
        <v>59</v>
      </c>
      <c r="AH1217" s="374" t="s">
        <v>1796</v>
      </c>
      <c r="AI1217" s="374">
        <v>5000</v>
      </c>
      <c r="AJ1217" s="374">
        <v>1000</v>
      </c>
      <c r="AK1217" s="374">
        <v>1000</v>
      </c>
      <c r="AL1217" s="691">
        <v>0</v>
      </c>
      <c r="AM1217" s="691">
        <v>0</v>
      </c>
      <c r="AN1217" s="369" t="s">
        <v>1807</v>
      </c>
      <c r="AO1217" s="367" t="s">
        <v>1324</v>
      </c>
      <c r="AP1217" s="370" t="s">
        <v>1799</v>
      </c>
      <c r="AQ1217" s="376" t="s">
        <v>659</v>
      </c>
      <c r="AR1217" s="369">
        <v>5.3340000000000002E-3</v>
      </c>
      <c r="AS1217" s="369">
        <v>5.3340000000000002E-3</v>
      </c>
      <c r="AT1217" s="369" t="s">
        <v>1421</v>
      </c>
      <c r="AW1217"/>
      <c r="AX1217" s="198"/>
      <c r="AY1217" s="184"/>
      <c r="AZ1217" s="184"/>
      <c r="BA1217" s="184"/>
      <c r="BB1217" s="186"/>
      <c r="BC1217" s="184"/>
      <c r="BD1217" s="184"/>
      <c r="BE1217" s="184"/>
      <c r="BF1217" s="184"/>
      <c r="BG1217" s="186"/>
      <c r="BH1217" s="186"/>
      <c r="BI1217" s="199"/>
      <c r="BJ1217" s="199"/>
      <c r="BK1217" s="199"/>
      <c r="BL1217" s="186"/>
      <c r="BM1217" s="186"/>
      <c r="BN1217" s="186"/>
      <c r="BO1217" s="186"/>
      <c r="BP1217" s="186"/>
      <c r="BQ1217" s="186"/>
      <c r="BR1217" s="186"/>
      <c r="BS1217" s="186"/>
      <c r="BT1217" s="187"/>
      <c r="BU1217" s="188"/>
      <c r="BV1217" s="189"/>
      <c r="BW1217" s="185"/>
      <c r="BX1217"/>
      <c r="BZ1217"/>
    </row>
    <row r="1218" spans="2:78" ht="18.75">
      <c r="B1218" s="363" t="s">
        <v>315</v>
      </c>
      <c r="C1218" s="364">
        <v>40660810000199</v>
      </c>
      <c r="D1218" s="365" t="s">
        <v>11</v>
      </c>
      <c r="E1218" s="365" t="s">
        <v>661</v>
      </c>
      <c r="F1218" s="365" t="s">
        <v>1421</v>
      </c>
      <c r="G1218" s="366" t="s">
        <v>738</v>
      </c>
      <c r="H1218" s="366" t="s">
        <v>34</v>
      </c>
      <c r="I1218" s="366" t="s">
        <v>34</v>
      </c>
      <c r="J1218" s="366" t="s">
        <v>611</v>
      </c>
      <c r="K1218" s="367" t="s">
        <v>48</v>
      </c>
      <c r="L1218" s="368" t="s">
        <v>1421</v>
      </c>
      <c r="M1218" s="368" t="s">
        <v>34</v>
      </c>
      <c r="N1218" s="367">
        <v>585211</v>
      </c>
      <c r="O1218" s="367" t="s">
        <v>1321</v>
      </c>
      <c r="P1218" s="371">
        <v>44277</v>
      </c>
      <c r="Q1218" s="372">
        <v>20.48273382</v>
      </c>
      <c r="R1218" s="372">
        <v>12.925768554900403</v>
      </c>
      <c r="S1218" s="367">
        <v>3</v>
      </c>
      <c r="T1218" s="369">
        <v>-0.15819056389222452</v>
      </c>
      <c r="U1218" s="369">
        <v>-1.6652013517014246</v>
      </c>
      <c r="V1218" s="369">
        <v>-0.14121543873563902</v>
      </c>
      <c r="W1218" s="369">
        <v>-1.2579120155590042</v>
      </c>
      <c r="Y1218" s="369"/>
      <c r="AA1218" s="369"/>
      <c r="AB1218" s="369">
        <v>0.15423737894275238</v>
      </c>
      <c r="AC1218" s="373">
        <v>-1.6434227417361225</v>
      </c>
      <c r="AD1218" s="555">
        <v>38281496000191</v>
      </c>
      <c r="AE1218" s="370" t="s">
        <v>2020</v>
      </c>
      <c r="AF1218" s="370" t="s">
        <v>1795</v>
      </c>
      <c r="AG1218" s="374" t="s">
        <v>1445</v>
      </c>
      <c r="AH1218" s="374" t="s">
        <v>1796</v>
      </c>
      <c r="AI1218" s="374">
        <v>500</v>
      </c>
      <c r="AJ1218" s="374">
        <v>0</v>
      </c>
      <c r="AK1218" s="374">
        <v>500</v>
      </c>
      <c r="AL1218" s="691">
        <v>0.85</v>
      </c>
      <c r="AM1218" s="691">
        <v>0</v>
      </c>
      <c r="AN1218" s="369" t="s">
        <v>1798</v>
      </c>
      <c r="AO1218" s="367" t="s">
        <v>1324</v>
      </c>
      <c r="AP1218" s="370" t="s">
        <v>1818</v>
      </c>
      <c r="AQ1218" s="376" t="s">
        <v>1933</v>
      </c>
      <c r="AR1218" s="369">
        <v>5.6666666666666697E-3</v>
      </c>
      <c r="AS1218" s="369">
        <v>5.6666666666666697E-3</v>
      </c>
      <c r="AT1218" s="369" t="s">
        <v>1421</v>
      </c>
      <c r="AW1218"/>
      <c r="AX1218" s="198"/>
      <c r="AY1218" s="184"/>
      <c r="AZ1218" s="184"/>
      <c r="BA1218" s="184"/>
      <c r="BB1218" s="186"/>
      <c r="BC1218" s="184"/>
      <c r="BD1218" s="184"/>
      <c r="BE1218" s="184"/>
      <c r="BF1218" s="184"/>
      <c r="BG1218" s="186"/>
      <c r="BH1218" s="186"/>
      <c r="BI1218" s="199"/>
      <c r="BJ1218" s="199"/>
      <c r="BK1218" s="199"/>
      <c r="BL1218" s="186"/>
      <c r="BM1218" s="186"/>
      <c r="BN1218" s="186"/>
      <c r="BO1218" s="186"/>
      <c r="BP1218" s="186"/>
      <c r="BQ1218" s="186"/>
      <c r="BR1218" s="186"/>
      <c r="BS1218" s="186"/>
      <c r="BT1218" s="187"/>
      <c r="BU1218" s="188"/>
      <c r="BV1218" s="189"/>
      <c r="BW1218" s="185"/>
      <c r="BX1218"/>
      <c r="BZ1218"/>
    </row>
    <row r="1219" spans="2:78" ht="18.75">
      <c r="B1219" s="363" t="s">
        <v>153</v>
      </c>
      <c r="C1219" s="364">
        <v>41287933000199</v>
      </c>
      <c r="D1219" s="365" t="s">
        <v>14</v>
      </c>
      <c r="E1219" s="365" t="s">
        <v>607</v>
      </c>
      <c r="F1219" s="365" t="s">
        <v>1421</v>
      </c>
      <c r="G1219" s="366" t="s">
        <v>1421</v>
      </c>
      <c r="H1219" s="366" t="s">
        <v>34</v>
      </c>
      <c r="I1219" s="366" t="s">
        <v>34</v>
      </c>
      <c r="J1219" s="366" t="s">
        <v>611</v>
      </c>
      <c r="K1219" s="367" t="s">
        <v>48</v>
      </c>
      <c r="L1219" s="368" t="s">
        <v>1421</v>
      </c>
      <c r="M1219" s="368" t="s">
        <v>1418</v>
      </c>
      <c r="N1219" s="367">
        <v>585378</v>
      </c>
      <c r="O1219" s="367" t="s">
        <v>1321</v>
      </c>
      <c r="P1219" s="371">
        <v>44302</v>
      </c>
      <c r="Q1219" s="372">
        <v>85.473642749999996</v>
      </c>
      <c r="R1219" s="372">
        <v>118.38357670852598</v>
      </c>
      <c r="S1219" s="367">
        <v>5</v>
      </c>
      <c r="T1219" s="369">
        <v>-0.20787209649386995</v>
      </c>
      <c r="U1219" s="369">
        <v>-2.188176636745748</v>
      </c>
      <c r="V1219" s="369">
        <v>-0.16964876454953126</v>
      </c>
      <c r="W1219" s="369">
        <v>-1.5111890120675489</v>
      </c>
      <c r="Y1219" s="369"/>
      <c r="AA1219" s="369"/>
      <c r="AB1219" s="369">
        <v>0.17380756494579153</v>
      </c>
      <c r="AC1219" s="373">
        <v>-1.6219693434063593</v>
      </c>
      <c r="AD1219" s="555">
        <v>0</v>
      </c>
      <c r="AE1219" s="370" t="s">
        <v>1872</v>
      </c>
      <c r="AF1219" s="370" t="s">
        <v>1816</v>
      </c>
      <c r="AG1219" s="374" t="s">
        <v>1444</v>
      </c>
      <c r="AH1219" s="374" t="s">
        <v>1796</v>
      </c>
      <c r="AI1219" s="374">
        <v>5000</v>
      </c>
      <c r="AJ1219" s="374">
        <v>1000</v>
      </c>
      <c r="AK1219" s="374">
        <v>5000</v>
      </c>
      <c r="AL1219" s="691">
        <v>0.5</v>
      </c>
      <c r="AM1219" s="691">
        <v>20</v>
      </c>
      <c r="AN1219" s="369" t="s">
        <v>1798</v>
      </c>
      <c r="AO1219" s="367" t="s">
        <v>1324</v>
      </c>
      <c r="AP1219" s="370" t="s">
        <v>1799</v>
      </c>
      <c r="AQ1219" s="376" t="s">
        <v>687</v>
      </c>
      <c r="AR1219" s="369">
        <v>3.3333333333333301E-3</v>
      </c>
      <c r="AS1219" s="369">
        <v>3.3333333333333301E-3</v>
      </c>
      <c r="AT1219" s="369" t="s">
        <v>1421</v>
      </c>
      <c r="AW1219"/>
      <c r="AX1219" s="198"/>
      <c r="AY1219" s="184"/>
      <c r="AZ1219" s="184"/>
      <c r="BA1219" s="184"/>
      <c r="BB1219" s="186"/>
      <c r="BC1219" s="184"/>
      <c r="BD1219" s="184"/>
      <c r="BE1219" s="184"/>
      <c r="BF1219" s="184"/>
      <c r="BG1219" s="186"/>
      <c r="BH1219" s="186"/>
      <c r="BI1219" s="199"/>
      <c r="BJ1219" s="199"/>
      <c r="BK1219" s="199"/>
      <c r="BL1219" s="186"/>
      <c r="BM1219" s="186"/>
      <c r="BN1219" s="186"/>
      <c r="BO1219" s="186"/>
      <c r="BP1219" s="186"/>
      <c r="BQ1219" s="186"/>
      <c r="BR1219" s="186"/>
      <c r="BS1219" s="186"/>
      <c r="BT1219" s="187"/>
      <c r="BU1219" s="188"/>
      <c r="BV1219" s="189"/>
      <c r="BW1219" s="185"/>
      <c r="BX1219"/>
      <c r="BZ1219"/>
    </row>
    <row r="1220" spans="2:78" ht="18.75">
      <c r="B1220" s="363" t="s">
        <v>338</v>
      </c>
      <c r="C1220" s="364">
        <v>39991941000170</v>
      </c>
      <c r="D1220" s="365" t="s">
        <v>14</v>
      </c>
      <c r="E1220" s="365" t="s">
        <v>607</v>
      </c>
      <c r="F1220" s="365" t="s">
        <v>1421</v>
      </c>
      <c r="G1220" s="366" t="s">
        <v>1421</v>
      </c>
      <c r="H1220" s="366" t="s">
        <v>34</v>
      </c>
      <c r="I1220" s="366" t="s">
        <v>34</v>
      </c>
      <c r="J1220" s="366" t="s">
        <v>611</v>
      </c>
      <c r="K1220" s="367" t="s">
        <v>49</v>
      </c>
      <c r="L1220" s="368" t="s">
        <v>1421</v>
      </c>
      <c r="M1220" s="368" t="s">
        <v>34</v>
      </c>
      <c r="N1220" s="367">
        <v>585424</v>
      </c>
      <c r="O1220" s="367" t="s">
        <v>1321</v>
      </c>
      <c r="P1220" s="371">
        <v>44303</v>
      </c>
      <c r="Q1220" s="372">
        <v>7.6349311200000001</v>
      </c>
      <c r="R1220" s="372">
        <v>15.046719775119053</v>
      </c>
      <c r="S1220" s="367">
        <v>5</v>
      </c>
      <c r="T1220" s="369">
        <v>-0.34294420337427678</v>
      </c>
      <c r="U1220" s="369">
        <v>-3.6100203259031658</v>
      </c>
      <c r="V1220" s="369">
        <v>-0.31731355152391794</v>
      </c>
      <c r="W1220" s="369">
        <v>-2.8265502181306612</v>
      </c>
      <c r="Y1220" s="369"/>
      <c r="AA1220" s="369"/>
      <c r="AB1220" s="369">
        <v>0.24712460823503907</v>
      </c>
      <c r="AC1220" s="373">
        <v>-1.7382944257821673</v>
      </c>
      <c r="AD1220" s="555">
        <v>39973671000174</v>
      </c>
      <c r="AE1220" s="370" t="s">
        <v>1819</v>
      </c>
      <c r="AF1220" s="370" t="s">
        <v>1816</v>
      </c>
      <c r="AG1220" s="374" t="s">
        <v>1444</v>
      </c>
      <c r="AH1220" s="374" t="s">
        <v>1796</v>
      </c>
      <c r="AI1220" s="374">
        <v>5000</v>
      </c>
      <c r="AJ1220" s="374">
        <v>5000</v>
      </c>
      <c r="AK1220" s="374">
        <v>5000</v>
      </c>
      <c r="AL1220" s="691">
        <v>1</v>
      </c>
      <c r="AM1220" s="691">
        <v>0</v>
      </c>
      <c r="AN1220" s="369" t="s">
        <v>1798</v>
      </c>
      <c r="AO1220" s="367" t="s">
        <v>1324</v>
      </c>
      <c r="AP1220" s="370" t="s">
        <v>1818</v>
      </c>
      <c r="AQ1220" s="376" t="s">
        <v>679</v>
      </c>
      <c r="AR1220" s="369">
        <v>6.6670000000000002E-3</v>
      </c>
      <c r="AS1220" s="369">
        <v>6.6670000000000002E-3</v>
      </c>
      <c r="AT1220" s="369" t="s">
        <v>1421</v>
      </c>
      <c r="AW1220"/>
      <c r="AX1220" s="198"/>
      <c r="AY1220" s="184"/>
      <c r="AZ1220" s="184"/>
      <c r="BA1220" s="184"/>
      <c r="BB1220" s="186"/>
      <c r="BC1220" s="184"/>
      <c r="BD1220" s="184"/>
      <c r="BE1220" s="184"/>
      <c r="BF1220" s="184"/>
      <c r="BG1220" s="186"/>
      <c r="BH1220" s="186"/>
      <c r="BI1220" s="199"/>
      <c r="BJ1220" s="199"/>
      <c r="BK1220" s="199"/>
      <c r="BL1220" s="186"/>
      <c r="BM1220" s="186"/>
      <c r="BN1220" s="186"/>
      <c r="BO1220" s="186"/>
      <c r="BP1220" s="186"/>
      <c r="BQ1220" s="186"/>
      <c r="BR1220" s="186"/>
      <c r="BS1220" s="186"/>
      <c r="BT1220" s="187"/>
      <c r="BU1220" s="188"/>
      <c r="BV1220" s="189"/>
      <c r="BW1220" s="185"/>
      <c r="BX1220"/>
      <c r="BZ1220"/>
    </row>
    <row r="1221" spans="2:78" ht="18.75">
      <c r="B1221" s="363" t="s">
        <v>431</v>
      </c>
      <c r="C1221" s="364">
        <v>40226025000122</v>
      </c>
      <c r="D1221" s="365" t="s">
        <v>14</v>
      </c>
      <c r="E1221" s="365" t="s">
        <v>607</v>
      </c>
      <c r="F1221" s="365" t="s">
        <v>1421</v>
      </c>
      <c r="G1221" s="366" t="s">
        <v>1421</v>
      </c>
      <c r="H1221" s="366" t="s">
        <v>34</v>
      </c>
      <c r="I1221" s="366" t="s">
        <v>34</v>
      </c>
      <c r="J1221" s="366" t="s">
        <v>608</v>
      </c>
      <c r="K1221" s="367" t="s">
        <v>48</v>
      </c>
      <c r="L1221" s="368" t="s">
        <v>1421</v>
      </c>
      <c r="M1221" s="368" t="s">
        <v>34</v>
      </c>
      <c r="N1221" s="367">
        <v>585858</v>
      </c>
      <c r="O1221" s="367" t="s">
        <v>1321</v>
      </c>
      <c r="P1221" s="371">
        <v>44310</v>
      </c>
      <c r="Q1221" s="372">
        <v>154.75669783000001</v>
      </c>
      <c r="R1221" s="372">
        <v>159.16695707470112</v>
      </c>
      <c r="S1221" s="367">
        <v>3</v>
      </c>
      <c r="T1221" s="369">
        <v>4.2298239038354168E-2</v>
      </c>
      <c r="U1221" s="369">
        <v>0.44525465418559895</v>
      </c>
      <c r="V1221" s="369">
        <v>-4.3847999649912484E-2</v>
      </c>
      <c r="W1221" s="369">
        <v>-0.39058707823800981</v>
      </c>
      <c r="Y1221" s="369"/>
      <c r="AA1221" s="369"/>
      <c r="AB1221" s="369">
        <v>0.22190820349530616</v>
      </c>
      <c r="AC1221" s="373">
        <v>-0.70348808487319814</v>
      </c>
      <c r="AD1221" s="555">
        <v>0</v>
      </c>
      <c r="AE1221" s="370" t="s">
        <v>1916</v>
      </c>
      <c r="AF1221" s="370" t="s">
        <v>1841</v>
      </c>
      <c r="AG1221" s="374" t="s">
        <v>719</v>
      </c>
      <c r="AH1221" s="374" t="s">
        <v>1802</v>
      </c>
      <c r="AI1221" s="374">
        <v>500</v>
      </c>
      <c r="AJ1221" s="374">
        <v>500</v>
      </c>
      <c r="AK1221" s="374">
        <v>500</v>
      </c>
      <c r="AL1221" s="691">
        <v>1.97</v>
      </c>
      <c r="AM1221" s="691">
        <v>20</v>
      </c>
      <c r="AN1221" s="369" t="s">
        <v>666</v>
      </c>
      <c r="AO1221" s="367" t="s">
        <v>1324</v>
      </c>
      <c r="AP1221" s="370" t="s">
        <v>1799</v>
      </c>
      <c r="AQ1221" s="376" t="s">
        <v>659</v>
      </c>
      <c r="AR1221" s="369">
        <v>4.9175E-3</v>
      </c>
      <c r="AS1221" s="369">
        <v>4.9175E-3</v>
      </c>
      <c r="AT1221" s="369" t="s">
        <v>1421</v>
      </c>
      <c r="AW1221"/>
      <c r="AX1221" s="198"/>
      <c r="AY1221" s="184"/>
      <c r="AZ1221" s="184"/>
      <c r="BA1221" s="184"/>
      <c r="BB1221" s="186"/>
      <c r="BC1221" s="184"/>
      <c r="BD1221" s="184"/>
      <c r="BE1221" s="184"/>
      <c r="BF1221" s="184"/>
      <c r="BG1221" s="186"/>
      <c r="BH1221" s="186"/>
      <c r="BI1221" s="199"/>
      <c r="BJ1221" s="199"/>
      <c r="BK1221" s="199"/>
      <c r="BL1221" s="186"/>
      <c r="BM1221" s="186"/>
      <c r="BN1221" s="186"/>
      <c r="BO1221" s="186"/>
      <c r="BP1221" s="186"/>
      <c r="BQ1221" s="186"/>
      <c r="BR1221" s="186"/>
      <c r="BS1221" s="186"/>
      <c r="BT1221" s="187"/>
      <c r="BU1221" s="188"/>
      <c r="BV1221" s="189"/>
      <c r="BW1221" s="185"/>
      <c r="BX1221"/>
      <c r="BZ1221"/>
    </row>
    <row r="1222" spans="2:78" ht="18.75">
      <c r="B1222" s="363" t="s">
        <v>1513</v>
      </c>
      <c r="C1222" s="364">
        <v>39773725000158</v>
      </c>
      <c r="D1222" s="365" t="s">
        <v>14</v>
      </c>
      <c r="E1222" s="365" t="s">
        <v>614</v>
      </c>
      <c r="F1222" s="365" t="s">
        <v>689</v>
      </c>
      <c r="G1222" s="366" t="s">
        <v>34</v>
      </c>
      <c r="H1222" s="366" t="s">
        <v>865</v>
      </c>
      <c r="I1222" s="366" t="s">
        <v>34</v>
      </c>
      <c r="J1222" s="366" t="s">
        <v>608</v>
      </c>
      <c r="K1222" s="367" t="s">
        <v>48</v>
      </c>
      <c r="L1222" s="368" t="s">
        <v>1421</v>
      </c>
      <c r="M1222" s="368" t="s">
        <v>1418</v>
      </c>
      <c r="N1222" s="367">
        <v>585971</v>
      </c>
      <c r="O1222" s="367" t="s">
        <v>1321</v>
      </c>
      <c r="P1222" s="371">
        <v>44308</v>
      </c>
      <c r="Q1222" s="372">
        <v>20.795302240000002</v>
      </c>
      <c r="R1222" s="372">
        <v>15.913956168326688</v>
      </c>
      <c r="S1222" s="367">
        <v>2</v>
      </c>
      <c r="T1222" s="369">
        <v>9.0184991653981417E-2</v>
      </c>
      <c r="U1222" s="369">
        <v>0.94933709262018184</v>
      </c>
      <c r="V1222" s="369">
        <v>7.6346315922499741E-2</v>
      </c>
      <c r="W1222" s="369">
        <v>0.68007399900772303</v>
      </c>
      <c r="Y1222" s="369"/>
      <c r="AA1222" s="369"/>
      <c r="AB1222" s="369">
        <v>0.16148584094871776</v>
      </c>
      <c r="AC1222" s="373">
        <v>-0.22240625748456874</v>
      </c>
      <c r="AD1222" s="555">
        <v>39741188000164</v>
      </c>
      <c r="AE1222" s="370" t="s">
        <v>1958</v>
      </c>
      <c r="AF1222" s="370" t="s">
        <v>1839</v>
      </c>
      <c r="AG1222" s="374" t="s">
        <v>59</v>
      </c>
      <c r="AH1222" s="374" t="s">
        <v>1877</v>
      </c>
      <c r="AI1222" s="374">
        <v>5000</v>
      </c>
      <c r="AJ1222" s="374">
        <v>0</v>
      </c>
      <c r="AK1222" s="374">
        <v>0</v>
      </c>
      <c r="AL1222" s="691">
        <v>0</v>
      </c>
      <c r="AM1222" s="691">
        <v>0</v>
      </c>
      <c r="AN1222" s="369" t="s">
        <v>666</v>
      </c>
      <c r="AO1222" s="367" t="s">
        <v>1321</v>
      </c>
      <c r="AP1222" s="370" t="s">
        <v>1799</v>
      </c>
      <c r="AQ1222" s="376" t="s">
        <v>1798</v>
      </c>
      <c r="AR1222" s="369">
        <v>0</v>
      </c>
      <c r="AS1222" s="369">
        <v>0</v>
      </c>
      <c r="AT1222" s="369" t="s">
        <v>1421</v>
      </c>
      <c r="AW1222"/>
      <c r="AX1222" s="198"/>
      <c r="AY1222" s="184"/>
      <c r="AZ1222" s="184"/>
      <c r="BA1222" s="184"/>
      <c r="BB1222" s="186"/>
      <c r="BC1222" s="184"/>
      <c r="BD1222" s="184"/>
      <c r="BE1222" s="184"/>
      <c r="BF1222" s="184"/>
      <c r="BG1222" s="186"/>
      <c r="BH1222" s="186"/>
      <c r="BI1222" s="199"/>
      <c r="BJ1222" s="199"/>
      <c r="BK1222" s="199"/>
      <c r="BL1222" s="186"/>
      <c r="BM1222" s="186"/>
      <c r="BN1222" s="186"/>
      <c r="BO1222" s="186"/>
      <c r="BP1222" s="186"/>
      <c r="BQ1222" s="186"/>
      <c r="BR1222" s="186"/>
      <c r="BS1222" s="186"/>
      <c r="BT1222" s="187"/>
      <c r="BU1222" s="188"/>
      <c r="BV1222" s="189"/>
      <c r="BW1222" s="185"/>
      <c r="BX1222"/>
      <c r="BZ1222"/>
    </row>
    <row r="1223" spans="2:78" ht="18.75">
      <c r="B1223" s="363" t="s">
        <v>525</v>
      </c>
      <c r="C1223" s="364"/>
      <c r="D1223" s="365" t="s">
        <v>13</v>
      </c>
      <c r="E1223" s="365" t="s">
        <v>616</v>
      </c>
      <c r="F1223" s="365" t="s">
        <v>617</v>
      </c>
      <c r="G1223" s="366" t="s">
        <v>34</v>
      </c>
      <c r="H1223" s="366" t="s">
        <v>1338</v>
      </c>
      <c r="I1223" s="366" t="s">
        <v>34</v>
      </c>
      <c r="J1223" s="366" t="s">
        <v>608</v>
      </c>
      <c r="L1223" s="368" t="s">
        <v>1421</v>
      </c>
      <c r="M1223" s="368" t="s">
        <v>34</v>
      </c>
      <c r="N1223" s="367">
        <v>586099</v>
      </c>
      <c r="O1223" s="367" t="s">
        <v>1321</v>
      </c>
      <c r="P1223" s="371"/>
      <c r="S1223" s="367"/>
      <c r="U1223" s="369"/>
      <c r="W1223" s="369"/>
      <c r="Y1223" s="369"/>
      <c r="AA1223" s="369"/>
      <c r="AD1223" s="555">
        <v>0</v>
      </c>
      <c r="AE1223" s="370"/>
      <c r="AF1223" s="370"/>
      <c r="AG1223" s="374" t="s">
        <v>1444</v>
      </c>
      <c r="AH1223" s="374"/>
      <c r="AI1223" s="374">
        <v>100</v>
      </c>
      <c r="AJ1223" s="374">
        <v>100</v>
      </c>
      <c r="AK1223" s="374">
        <v>0</v>
      </c>
      <c r="AN1223" s="369"/>
      <c r="AO1223" s="367" t="s">
        <v>1324</v>
      </c>
      <c r="AP1223" s="370"/>
      <c r="AR1223" s="369">
        <v>5.3333333333333297E-3</v>
      </c>
      <c r="AS1223" s="369">
        <v>5.3333333333333297E-3</v>
      </c>
      <c r="AT1223" s="369" t="s">
        <v>1421</v>
      </c>
      <c r="AW1223"/>
      <c r="AX1223" s="198"/>
      <c r="AY1223" s="184"/>
      <c r="AZ1223" s="184"/>
      <c r="BA1223" s="184"/>
      <c r="BB1223" s="186"/>
      <c r="BC1223" s="184"/>
      <c r="BD1223" s="184"/>
      <c r="BE1223" s="184"/>
      <c r="BF1223" s="184"/>
      <c r="BG1223" s="186"/>
      <c r="BH1223" s="186"/>
      <c r="BI1223" s="199"/>
      <c r="BJ1223" s="199"/>
      <c r="BK1223" s="199"/>
      <c r="BL1223" s="186"/>
      <c r="BM1223" s="186"/>
      <c r="BN1223" s="186"/>
      <c r="BO1223" s="186"/>
      <c r="BP1223" s="186"/>
      <c r="BQ1223" s="186"/>
      <c r="BR1223" s="186"/>
      <c r="BS1223" s="186"/>
      <c r="BT1223" s="187"/>
      <c r="BU1223" s="188"/>
      <c r="BV1223" s="189"/>
      <c r="BW1223" s="185"/>
      <c r="BX1223"/>
      <c r="BZ1223"/>
    </row>
    <row r="1224" spans="2:78" ht="18.75">
      <c r="B1224" s="363" t="s">
        <v>503</v>
      </c>
      <c r="C1224" s="364">
        <v>41373608000149</v>
      </c>
      <c r="D1224" s="365" t="s">
        <v>14</v>
      </c>
      <c r="E1224" s="365" t="s">
        <v>15</v>
      </c>
      <c r="F1224" s="365" t="s">
        <v>699</v>
      </c>
      <c r="G1224" s="366" t="s">
        <v>1421</v>
      </c>
      <c r="H1224" s="366" t="s">
        <v>34</v>
      </c>
      <c r="I1224" s="366" t="s">
        <v>34</v>
      </c>
      <c r="J1224" s="366" t="s">
        <v>611</v>
      </c>
      <c r="K1224" s="367" t="s">
        <v>49</v>
      </c>
      <c r="L1224" s="368" t="s">
        <v>1339</v>
      </c>
      <c r="M1224" s="368" t="s">
        <v>1418</v>
      </c>
      <c r="N1224" s="367">
        <v>586511</v>
      </c>
      <c r="O1224" s="367" t="s">
        <v>1321</v>
      </c>
      <c r="P1224" s="371">
        <v>44315</v>
      </c>
      <c r="Q1224" s="372">
        <v>24.32235785</v>
      </c>
      <c r="R1224" s="372">
        <v>37.589036460756951</v>
      </c>
      <c r="S1224" s="367">
        <v>1</v>
      </c>
      <c r="T1224" s="369">
        <v>-0.300016940631472</v>
      </c>
      <c r="U1224" s="369">
        <v>-3.1581442203671752</v>
      </c>
      <c r="V1224" s="369">
        <v>-0.10108271135619895</v>
      </c>
      <c r="W1224" s="369">
        <v>-0.90041965891761366</v>
      </c>
      <c r="Y1224" s="369"/>
      <c r="AA1224" s="369"/>
      <c r="AB1224" s="369">
        <v>0.52953687896619495</v>
      </c>
      <c r="AC1224" s="373">
        <v>-0.40288882092095235</v>
      </c>
      <c r="AD1224" s="555">
        <v>0</v>
      </c>
      <c r="AE1224" s="370" t="s">
        <v>2077</v>
      </c>
      <c r="AF1224" s="370" t="s">
        <v>1816</v>
      </c>
      <c r="AG1224" s="374" t="s">
        <v>1444</v>
      </c>
      <c r="AH1224" s="374" t="s">
        <v>1802</v>
      </c>
      <c r="AI1224" s="374">
        <v>1000</v>
      </c>
      <c r="AJ1224" s="374">
        <v>100</v>
      </c>
      <c r="AK1224" s="374">
        <v>100</v>
      </c>
      <c r="AL1224" s="691">
        <v>0.9</v>
      </c>
      <c r="AM1224" s="691">
        <v>10</v>
      </c>
      <c r="AN1224" s="369" t="s">
        <v>1798</v>
      </c>
      <c r="AO1224" s="367" t="s">
        <v>1324</v>
      </c>
      <c r="AP1224" s="370" t="s">
        <v>1818</v>
      </c>
      <c r="AQ1224" s="376" t="s">
        <v>668</v>
      </c>
      <c r="AR1224" s="369">
        <v>2.9997000000000001E-3</v>
      </c>
      <c r="AS1224" s="369">
        <v>2.9997000000000001E-3</v>
      </c>
      <c r="AT1224" s="369" t="s">
        <v>1421</v>
      </c>
      <c r="AW1224"/>
      <c r="AX1224" s="198"/>
      <c r="AY1224" s="184"/>
      <c r="AZ1224" s="184"/>
      <c r="BA1224" s="184"/>
      <c r="BB1224" s="186"/>
      <c r="BC1224" s="184"/>
      <c r="BD1224" s="184"/>
      <c r="BE1224" s="184"/>
      <c r="BF1224" s="184"/>
      <c r="BG1224" s="186"/>
      <c r="BH1224" s="186"/>
      <c r="BI1224" s="199"/>
      <c r="BJ1224" s="199"/>
      <c r="BK1224" s="199"/>
      <c r="BL1224" s="186"/>
      <c r="BM1224" s="186"/>
      <c r="BN1224" s="186"/>
      <c r="BO1224" s="186"/>
      <c r="BP1224" s="186"/>
      <c r="BQ1224" s="186"/>
      <c r="BR1224" s="186"/>
      <c r="BS1224" s="186"/>
      <c r="BT1224" s="187"/>
      <c r="BU1224" s="188"/>
      <c r="BV1224" s="189"/>
      <c r="BW1224" s="185"/>
      <c r="BX1224"/>
      <c r="BZ1224"/>
    </row>
    <row r="1225" spans="2:78" ht="18.75">
      <c r="B1225" s="363" t="s">
        <v>1538</v>
      </c>
      <c r="C1225" s="364">
        <v>41063234000165</v>
      </c>
      <c r="D1225" s="365" t="s">
        <v>14</v>
      </c>
      <c r="E1225" s="365" t="s">
        <v>614</v>
      </c>
      <c r="F1225" s="365" t="s">
        <v>1421</v>
      </c>
      <c r="G1225" s="366" t="s">
        <v>1421</v>
      </c>
      <c r="H1225" s="366" t="s">
        <v>865</v>
      </c>
      <c r="I1225" s="366" t="s">
        <v>34</v>
      </c>
      <c r="J1225" s="366" t="s">
        <v>608</v>
      </c>
      <c r="K1225" s="367" t="s">
        <v>48</v>
      </c>
      <c r="L1225" s="368" t="s">
        <v>1421</v>
      </c>
      <c r="M1225" s="368" t="s">
        <v>1421</v>
      </c>
      <c r="N1225" s="367">
        <v>586625</v>
      </c>
      <c r="O1225" s="367" t="s">
        <v>1321</v>
      </c>
      <c r="P1225" s="371">
        <v>44315</v>
      </c>
      <c r="Q1225" s="372">
        <v>32.456557879999998</v>
      </c>
      <c r="R1225" s="372">
        <v>18.394438849482075</v>
      </c>
      <c r="S1225" s="367">
        <v>2</v>
      </c>
      <c r="T1225" s="369">
        <v>0.17988634902952172</v>
      </c>
      <c r="U1225" s="369">
        <v>1.8935831833855503</v>
      </c>
      <c r="V1225" s="369">
        <v>0.12163877151706082</v>
      </c>
      <c r="W1225" s="369">
        <v>1.0835279316420188</v>
      </c>
      <c r="Y1225" s="369"/>
      <c r="AA1225" s="369"/>
      <c r="AB1225" s="369">
        <v>0.14980752586664123</v>
      </c>
      <c r="AC1225" s="373">
        <v>6.2593611490225451E-2</v>
      </c>
      <c r="AD1225" s="555">
        <v>40386431000152</v>
      </c>
      <c r="AE1225" s="370" t="s">
        <v>1872</v>
      </c>
      <c r="AF1225" s="370" t="s">
        <v>1816</v>
      </c>
      <c r="AG1225" s="374" t="s">
        <v>1444</v>
      </c>
      <c r="AH1225" s="374" t="s">
        <v>1796</v>
      </c>
      <c r="AI1225" s="374">
        <v>10000</v>
      </c>
      <c r="AJ1225" s="374">
        <v>0</v>
      </c>
      <c r="AK1225" s="374">
        <v>0</v>
      </c>
      <c r="AL1225" s="691">
        <v>0</v>
      </c>
      <c r="AM1225" s="691">
        <v>0</v>
      </c>
      <c r="AN1225" s="369" t="s">
        <v>1798</v>
      </c>
      <c r="AO1225" s="367" t="s">
        <v>1321</v>
      </c>
      <c r="AP1225" s="370" t="s">
        <v>1818</v>
      </c>
      <c r="AQ1225" s="376" t="s">
        <v>1798</v>
      </c>
      <c r="AR1225" s="369">
        <v>0</v>
      </c>
      <c r="AS1225" s="369">
        <v>0</v>
      </c>
      <c r="AT1225" s="369" t="s">
        <v>1421</v>
      </c>
      <c r="AW1225"/>
      <c r="AX1225" s="198"/>
      <c r="AY1225" s="184"/>
      <c r="AZ1225" s="184"/>
      <c r="BA1225" s="184"/>
      <c r="BB1225" s="186"/>
      <c r="BC1225" s="184"/>
      <c r="BD1225" s="184"/>
      <c r="BE1225" s="184"/>
      <c r="BF1225" s="184"/>
      <c r="BG1225" s="186"/>
      <c r="BH1225" s="186"/>
      <c r="BI1225" s="199"/>
      <c r="BJ1225" s="199"/>
      <c r="BK1225" s="199"/>
      <c r="BL1225" s="186"/>
      <c r="BM1225" s="186"/>
      <c r="BN1225" s="186"/>
      <c r="BO1225" s="186"/>
      <c r="BP1225" s="186"/>
      <c r="BQ1225" s="186"/>
      <c r="BR1225" s="186"/>
      <c r="BS1225" s="186"/>
      <c r="BT1225" s="187"/>
      <c r="BU1225" s="188"/>
      <c r="BV1225" s="189"/>
      <c r="BW1225" s="185"/>
      <c r="BX1225"/>
      <c r="BZ1225"/>
    </row>
    <row r="1226" spans="2:78" ht="18.75">
      <c r="B1226" s="363" t="s">
        <v>144</v>
      </c>
      <c r="C1226" s="364">
        <v>41266134000136</v>
      </c>
      <c r="D1226" s="365" t="s">
        <v>13</v>
      </c>
      <c r="E1226" s="365" t="s">
        <v>615</v>
      </c>
      <c r="F1226" s="365" t="s">
        <v>619</v>
      </c>
      <c r="G1226" s="366" t="s">
        <v>34</v>
      </c>
      <c r="H1226" s="366" t="s">
        <v>1337</v>
      </c>
      <c r="I1226" s="366" t="s">
        <v>34</v>
      </c>
      <c r="J1226" s="366" t="s">
        <v>1421</v>
      </c>
      <c r="K1226" s="367" t="s">
        <v>48</v>
      </c>
      <c r="L1226" s="368" t="s">
        <v>1421</v>
      </c>
      <c r="M1226" s="368" t="s">
        <v>34</v>
      </c>
      <c r="N1226" s="367">
        <v>586870</v>
      </c>
      <c r="O1226" s="367" t="s">
        <v>1321</v>
      </c>
      <c r="P1226" s="371">
        <v>44316</v>
      </c>
      <c r="Q1226" s="372">
        <v>9.9989615100000009</v>
      </c>
      <c r="R1226" s="372">
        <v>4.6479930049004015</v>
      </c>
      <c r="S1226" s="367">
        <v>2</v>
      </c>
      <c r="T1226" s="369">
        <v>7.6487405937590403E-2</v>
      </c>
      <c r="U1226" s="369">
        <v>0.80514873088249683</v>
      </c>
      <c r="V1226" s="369">
        <v>6.6777785307054804E-2</v>
      </c>
      <c r="W1226" s="369">
        <v>0.59483990746519022</v>
      </c>
      <c r="Y1226" s="369"/>
      <c r="AA1226" s="369"/>
      <c r="AB1226" s="369">
        <v>4.1813899664510025E-2</v>
      </c>
      <c r="AC1226" s="373">
        <v>-1.0877720686789369</v>
      </c>
      <c r="AD1226" s="555">
        <v>0</v>
      </c>
      <c r="AE1226" s="370" t="s">
        <v>1872</v>
      </c>
      <c r="AF1226" s="370" t="s">
        <v>1816</v>
      </c>
      <c r="AG1226" s="374" t="s">
        <v>1444</v>
      </c>
      <c r="AH1226" s="374" t="s">
        <v>1802</v>
      </c>
      <c r="AI1226" s="374">
        <v>0</v>
      </c>
      <c r="AJ1226" s="374">
        <v>0</v>
      </c>
      <c r="AK1226" s="374">
        <v>0</v>
      </c>
      <c r="AL1226" s="691">
        <v>0.8</v>
      </c>
      <c r="AM1226" s="691">
        <v>0</v>
      </c>
      <c r="AN1226" s="369" t="s">
        <v>1798</v>
      </c>
      <c r="AO1226" s="367" t="s">
        <v>1324</v>
      </c>
      <c r="AP1226" s="370" t="s">
        <v>1818</v>
      </c>
      <c r="AQ1226" s="376" t="s">
        <v>686</v>
      </c>
      <c r="AR1226" s="369">
        <v>5.3333333333333297E-3</v>
      </c>
      <c r="AS1226" s="369">
        <v>5.3333333333333297E-3</v>
      </c>
      <c r="AT1226" s="369" t="s">
        <v>1421</v>
      </c>
      <c r="AW1226"/>
      <c r="AX1226" s="198"/>
      <c r="AY1226" s="184"/>
      <c r="AZ1226" s="184"/>
      <c r="BA1226" s="184"/>
      <c r="BB1226" s="186"/>
      <c r="BC1226" s="184"/>
      <c r="BD1226" s="184"/>
      <c r="BE1226" s="184"/>
      <c r="BF1226" s="184"/>
      <c r="BG1226" s="186"/>
      <c r="BH1226" s="186"/>
      <c r="BI1226" s="199"/>
      <c r="BJ1226" s="199"/>
      <c r="BK1226" s="199"/>
      <c r="BL1226" s="186"/>
      <c r="BM1226" s="186"/>
      <c r="BN1226" s="186"/>
      <c r="BO1226" s="186"/>
      <c r="BP1226" s="186"/>
      <c r="BQ1226" s="186"/>
      <c r="BR1226" s="186"/>
      <c r="BS1226" s="186"/>
      <c r="BT1226" s="187"/>
      <c r="BU1226" s="188"/>
      <c r="BV1226" s="189"/>
      <c r="BW1226" s="185"/>
      <c r="BX1226"/>
      <c r="BZ1226"/>
    </row>
    <row r="1227" spans="2:78" ht="18.75">
      <c r="B1227" s="363" t="s">
        <v>145</v>
      </c>
      <c r="C1227" s="364">
        <v>41266158000195</v>
      </c>
      <c r="D1227" s="365" t="s">
        <v>13</v>
      </c>
      <c r="E1227" s="365" t="s">
        <v>615</v>
      </c>
      <c r="F1227" s="365" t="s">
        <v>619</v>
      </c>
      <c r="G1227" s="366" t="s">
        <v>34</v>
      </c>
      <c r="H1227" s="366" t="s">
        <v>1338</v>
      </c>
      <c r="I1227" s="366" t="s">
        <v>34</v>
      </c>
      <c r="J1227" s="366" t="s">
        <v>1421</v>
      </c>
      <c r="K1227" s="367" t="s">
        <v>48</v>
      </c>
      <c r="L1227" s="368" t="s">
        <v>1421</v>
      </c>
      <c r="M1227" s="368" t="s">
        <v>34</v>
      </c>
      <c r="N1227" s="367">
        <v>586889</v>
      </c>
      <c r="O1227" s="367" t="s">
        <v>1321</v>
      </c>
      <c r="P1227" s="371">
        <v>44316</v>
      </c>
      <c r="Q1227" s="372">
        <v>6.5998292100000002</v>
      </c>
      <c r="R1227" s="372">
        <v>3.8358810680079709</v>
      </c>
      <c r="S1227" s="367">
        <v>2</v>
      </c>
      <c r="T1227" s="369">
        <v>2.1495972143515729E-2</v>
      </c>
      <c r="U1227" s="369">
        <v>0.22627848961905106</v>
      </c>
      <c r="V1227" s="369">
        <v>-8.028781621564729E-3</v>
      </c>
      <c r="W1227" s="369">
        <v>-7.1518390357956887E-2</v>
      </c>
      <c r="Y1227" s="369"/>
      <c r="AA1227" s="369"/>
      <c r="AB1227" s="369">
        <v>8.1066066043633714E-2</v>
      </c>
      <c r="AC1227" s="373">
        <v>-1.4838583508106937</v>
      </c>
      <c r="AD1227" s="555">
        <v>0</v>
      </c>
      <c r="AE1227" s="370" t="s">
        <v>1872</v>
      </c>
      <c r="AF1227" s="370" t="s">
        <v>1816</v>
      </c>
      <c r="AG1227" s="374" t="s">
        <v>1444</v>
      </c>
      <c r="AH1227" s="374" t="s">
        <v>1802</v>
      </c>
      <c r="AI1227" s="374">
        <v>0</v>
      </c>
      <c r="AJ1227" s="374">
        <v>0</v>
      </c>
      <c r="AK1227" s="374">
        <v>0</v>
      </c>
      <c r="AL1227" s="691">
        <v>0.8</v>
      </c>
      <c r="AM1227" s="691">
        <v>0</v>
      </c>
      <c r="AN1227" s="369" t="s">
        <v>1798</v>
      </c>
      <c r="AO1227" s="367" t="s">
        <v>1324</v>
      </c>
      <c r="AP1227" s="370" t="s">
        <v>1818</v>
      </c>
      <c r="AQ1227" s="376" t="s">
        <v>668</v>
      </c>
      <c r="AR1227" s="369">
        <v>5.3333333333333297E-3</v>
      </c>
      <c r="AS1227" s="369">
        <v>5.3333333333333297E-3</v>
      </c>
      <c r="AT1227" s="369" t="s">
        <v>1421</v>
      </c>
      <c r="AW1227"/>
      <c r="AX1227" s="198"/>
      <c r="AY1227" s="184"/>
      <c r="AZ1227" s="184"/>
      <c r="BA1227" s="184"/>
      <c r="BB1227" s="186"/>
      <c r="BC1227" s="184"/>
      <c r="BD1227" s="184"/>
      <c r="BE1227" s="184"/>
      <c r="BF1227" s="184"/>
      <c r="BG1227" s="186"/>
      <c r="BH1227" s="186"/>
      <c r="BI1227" s="199"/>
      <c r="BJ1227" s="199"/>
      <c r="BK1227" s="199"/>
      <c r="BL1227" s="186"/>
      <c r="BM1227" s="186"/>
      <c r="BN1227" s="186"/>
      <c r="BO1227" s="186"/>
      <c r="BP1227" s="186"/>
      <c r="BQ1227" s="186"/>
      <c r="BR1227" s="186"/>
      <c r="BS1227" s="186"/>
      <c r="BT1227" s="187"/>
      <c r="BU1227" s="188"/>
      <c r="BV1227" s="189"/>
      <c r="BW1227" s="185"/>
      <c r="BX1227"/>
      <c r="BZ1227"/>
    </row>
    <row r="1228" spans="2:78" ht="18.75">
      <c r="B1228" s="363" t="s">
        <v>944</v>
      </c>
      <c r="C1228" s="364">
        <v>41373588000106</v>
      </c>
      <c r="D1228" s="365" t="s">
        <v>14</v>
      </c>
      <c r="E1228" s="365" t="s">
        <v>607</v>
      </c>
      <c r="F1228" s="365" t="s">
        <v>1421</v>
      </c>
      <c r="G1228" s="366" t="s">
        <v>1421</v>
      </c>
      <c r="H1228" s="366" t="s">
        <v>34</v>
      </c>
      <c r="I1228" s="366" t="s">
        <v>34</v>
      </c>
      <c r="J1228" s="366" t="s">
        <v>611</v>
      </c>
      <c r="K1228" s="367" t="s">
        <v>1798</v>
      </c>
      <c r="L1228" s="368" t="s">
        <v>1421</v>
      </c>
      <c r="M1228" s="368" t="s">
        <v>34</v>
      </c>
      <c r="N1228" s="367">
        <v>586897</v>
      </c>
      <c r="O1228" s="367" t="s">
        <v>1321</v>
      </c>
      <c r="P1228" s="371">
        <v>44316</v>
      </c>
      <c r="Q1228" s="372">
        <v>15.92306821</v>
      </c>
      <c r="R1228" s="372">
        <v>33.030580775833329</v>
      </c>
      <c r="S1228" s="367">
        <v>4</v>
      </c>
      <c r="T1228" s="369">
        <v>-0.26800938959967602</v>
      </c>
      <c r="U1228" s="369">
        <v>-2.8212150386802595</v>
      </c>
      <c r="V1228" s="369">
        <v>-0.21833484732821906</v>
      </c>
      <c r="W1228" s="369">
        <v>-1.944872531845161</v>
      </c>
      <c r="Y1228" s="369"/>
      <c r="AA1228" s="369"/>
      <c r="AB1228" s="369">
        <v>0.21538776591250458</v>
      </c>
      <c r="AC1228" s="373">
        <v>-1.5348904491964845</v>
      </c>
      <c r="AD1228" s="555">
        <v>41544075000110</v>
      </c>
      <c r="AE1228" s="370" t="s">
        <v>1872</v>
      </c>
      <c r="AF1228" s="370" t="s">
        <v>1816</v>
      </c>
      <c r="AG1228" s="374" t="s">
        <v>1444</v>
      </c>
      <c r="AH1228" s="374" t="s">
        <v>1796</v>
      </c>
      <c r="AI1228" s="374">
        <v>1000</v>
      </c>
      <c r="AJ1228" s="374">
        <v>1000</v>
      </c>
      <c r="AK1228" s="374">
        <v>1000</v>
      </c>
      <c r="AL1228" s="691">
        <v>1</v>
      </c>
      <c r="AM1228" s="691">
        <v>0</v>
      </c>
      <c r="AN1228" s="369" t="s">
        <v>1798</v>
      </c>
      <c r="AO1228" s="367" t="s">
        <v>1324</v>
      </c>
      <c r="AP1228" s="370" t="s">
        <v>1799</v>
      </c>
      <c r="AQ1228" s="376" t="s">
        <v>687</v>
      </c>
      <c r="AR1228" s="369">
        <v>6.7000000000000002E-3</v>
      </c>
      <c r="AS1228" s="369">
        <v>6.7000000000000002E-3</v>
      </c>
      <c r="AT1228" s="369" t="s">
        <v>1421</v>
      </c>
      <c r="AW1228"/>
      <c r="AX1228" s="198"/>
      <c r="AY1228" s="184"/>
      <c r="AZ1228" s="184"/>
      <c r="BA1228" s="184"/>
      <c r="BB1228" s="186"/>
      <c r="BC1228" s="184"/>
      <c r="BD1228" s="184"/>
      <c r="BE1228" s="184"/>
      <c r="BF1228" s="184"/>
      <c r="BG1228" s="186"/>
      <c r="BH1228" s="186"/>
      <c r="BI1228" s="199"/>
      <c r="BJ1228" s="199"/>
      <c r="BK1228" s="199"/>
      <c r="BL1228" s="186"/>
      <c r="BM1228" s="186"/>
      <c r="BN1228" s="186"/>
      <c r="BO1228" s="186"/>
      <c r="BP1228" s="186"/>
      <c r="BQ1228" s="186"/>
      <c r="BR1228" s="186"/>
      <c r="BS1228" s="186"/>
      <c r="BT1228" s="187"/>
      <c r="BU1228" s="188"/>
      <c r="BV1228" s="189"/>
      <c r="BW1228" s="185"/>
      <c r="BX1228"/>
      <c r="BZ1228"/>
    </row>
    <row r="1229" spans="2:78" ht="18.75">
      <c r="B1229" s="363" t="s">
        <v>1636</v>
      </c>
      <c r="C1229" s="364">
        <v>37829233000101</v>
      </c>
      <c r="D1229" s="365" t="s">
        <v>13</v>
      </c>
      <c r="E1229" s="365" t="s">
        <v>615</v>
      </c>
      <c r="F1229" s="365" t="s">
        <v>619</v>
      </c>
      <c r="G1229" s="366" t="s">
        <v>34</v>
      </c>
      <c r="H1229" s="366" t="s">
        <v>1337</v>
      </c>
      <c r="I1229" s="366" t="s">
        <v>34</v>
      </c>
      <c r="J1229" s="366" t="s">
        <v>611</v>
      </c>
      <c r="K1229" s="367" t="s">
        <v>48</v>
      </c>
      <c r="L1229" s="368" t="s">
        <v>1421</v>
      </c>
      <c r="M1229" s="368" t="s">
        <v>1421</v>
      </c>
      <c r="N1229" s="367">
        <v>587771</v>
      </c>
      <c r="O1229" s="367" t="s">
        <v>1321</v>
      </c>
      <c r="P1229" s="371">
        <v>44238</v>
      </c>
      <c r="Q1229" s="372">
        <v>199.35742807</v>
      </c>
      <c r="R1229" s="372">
        <v>91.991822451872437</v>
      </c>
      <c r="S1229" s="367">
        <v>1</v>
      </c>
      <c r="T1229" s="369">
        <v>0.17159862014522886</v>
      </c>
      <c r="U1229" s="369">
        <v>1.8063419662035833</v>
      </c>
      <c r="V1229" s="369">
        <v>0.18490176083894805</v>
      </c>
      <c r="W1229" s="369">
        <v>1.647058910412396</v>
      </c>
      <c r="Y1229" s="369"/>
      <c r="AA1229" s="369"/>
      <c r="AB1229" s="369">
        <v>4.1706395943434699E-2</v>
      </c>
      <c r="AC1229" s="373">
        <v>1.741698886972046</v>
      </c>
      <c r="AD1229" s="555">
        <v>37368165000120</v>
      </c>
      <c r="AE1229" s="370" t="s">
        <v>2045</v>
      </c>
      <c r="AF1229" s="370" t="s">
        <v>1795</v>
      </c>
      <c r="AG1229" s="374" t="s">
        <v>1445</v>
      </c>
      <c r="AH1229" s="374" t="s">
        <v>1877</v>
      </c>
      <c r="AI1229" s="374">
        <v>500</v>
      </c>
      <c r="AJ1229" s="374">
        <v>100</v>
      </c>
      <c r="AK1229" s="374">
        <v>100</v>
      </c>
      <c r="AL1229" s="691">
        <v>2.5</v>
      </c>
      <c r="AM1229" s="691">
        <v>20</v>
      </c>
      <c r="AN1229" s="369" t="s">
        <v>1798</v>
      </c>
      <c r="AO1229" s="367" t="s">
        <v>1321</v>
      </c>
      <c r="AP1229" s="370" t="s">
        <v>1818</v>
      </c>
      <c r="AQ1229" s="376" t="s">
        <v>1798</v>
      </c>
      <c r="AR1229" s="369">
        <v>0</v>
      </c>
      <c r="AS1229" s="369">
        <v>0</v>
      </c>
      <c r="AT1229" s="369" t="s">
        <v>1421</v>
      </c>
      <c r="AW1229"/>
      <c r="AX1229" s="198"/>
      <c r="AY1229" s="184"/>
      <c r="AZ1229" s="184"/>
      <c r="BA1229" s="184"/>
      <c r="BB1229" s="186"/>
      <c r="BC1229" s="184"/>
      <c r="BD1229" s="184"/>
      <c r="BE1229" s="184"/>
      <c r="BF1229" s="184"/>
      <c r="BG1229" s="186"/>
      <c r="BH1229" s="186"/>
      <c r="BI1229" s="199"/>
      <c r="BJ1229" s="199"/>
      <c r="BK1229" s="199"/>
      <c r="BL1229" s="186"/>
      <c r="BM1229" s="186"/>
      <c r="BN1229" s="186"/>
      <c r="BO1229" s="186"/>
      <c r="BP1229" s="186"/>
      <c r="BQ1229" s="186"/>
      <c r="BR1229" s="186"/>
      <c r="BS1229" s="186"/>
      <c r="BT1229" s="187"/>
      <c r="BU1229" s="188"/>
      <c r="BV1229" s="189"/>
      <c r="BW1229" s="185"/>
      <c r="BX1229"/>
      <c r="BZ1229"/>
    </row>
    <row r="1230" spans="2:78" ht="18.75">
      <c r="B1230" s="363" t="s">
        <v>1165</v>
      </c>
      <c r="C1230" s="364">
        <v>41081041000137</v>
      </c>
      <c r="D1230" s="365" t="s">
        <v>14</v>
      </c>
      <c r="E1230" s="365" t="s">
        <v>614</v>
      </c>
      <c r="F1230" s="365" t="s">
        <v>1421</v>
      </c>
      <c r="G1230" s="366" t="s">
        <v>1421</v>
      </c>
      <c r="H1230" s="366" t="s">
        <v>1337</v>
      </c>
      <c r="I1230" s="366" t="s">
        <v>34</v>
      </c>
      <c r="J1230" s="366" t="s">
        <v>608</v>
      </c>
      <c r="K1230" s="367" t="s">
        <v>48</v>
      </c>
      <c r="L1230" s="368" t="s">
        <v>1421</v>
      </c>
      <c r="M1230" s="368" t="s">
        <v>1418</v>
      </c>
      <c r="N1230" s="367">
        <v>588741</v>
      </c>
      <c r="O1230" s="367" t="s">
        <v>1324</v>
      </c>
      <c r="P1230" s="371">
        <v>44294</v>
      </c>
      <c r="Q1230" s="372">
        <v>16.604102950000001</v>
      </c>
      <c r="R1230" s="372">
        <v>29.389251354841267</v>
      </c>
      <c r="S1230" s="367">
        <v>2</v>
      </c>
      <c r="T1230" s="369">
        <v>7.6813765659708544E-2</v>
      </c>
      <c r="U1230" s="369">
        <v>0.80858417378781633</v>
      </c>
      <c r="V1230" s="369">
        <v>5.0883950440546721E-2</v>
      </c>
      <c r="W1230" s="369">
        <v>0.45326157841776266</v>
      </c>
      <c r="Y1230" s="369"/>
      <c r="AA1230" s="369"/>
      <c r="AB1230" s="369">
        <v>0.10074455216096093</v>
      </c>
      <c r="AC1230" s="373">
        <v>-0.60924214448878067</v>
      </c>
      <c r="AD1230" s="555">
        <v>18611600000151</v>
      </c>
      <c r="AE1230" s="370" t="s">
        <v>1969</v>
      </c>
      <c r="AF1230" s="370" t="s">
        <v>1816</v>
      </c>
      <c r="AG1230" s="374" t="s">
        <v>1444</v>
      </c>
      <c r="AH1230" s="374" t="s">
        <v>1796</v>
      </c>
      <c r="AI1230" s="374">
        <v>500</v>
      </c>
      <c r="AJ1230" s="374">
        <v>100</v>
      </c>
      <c r="AK1230" s="374">
        <v>100</v>
      </c>
      <c r="AL1230" s="691">
        <v>1.7</v>
      </c>
      <c r="AM1230" s="691">
        <v>20</v>
      </c>
      <c r="AN1230" s="369" t="s">
        <v>1798</v>
      </c>
      <c r="AO1230" s="367" t="s">
        <v>1324</v>
      </c>
      <c r="AP1230" s="370" t="s">
        <v>1818</v>
      </c>
      <c r="AQ1230" s="376" t="s">
        <v>668</v>
      </c>
      <c r="AR1230" s="369">
        <v>2.8338999999999999E-3</v>
      </c>
      <c r="AS1230" s="369">
        <v>2.8338999999999999E-3</v>
      </c>
      <c r="AT1230" s="369" t="s">
        <v>1421</v>
      </c>
      <c r="AW1230"/>
      <c r="AX1230" s="198"/>
      <c r="AY1230" s="184"/>
      <c r="AZ1230" s="184"/>
      <c r="BA1230" s="184"/>
      <c r="BB1230" s="186"/>
      <c r="BC1230" s="184"/>
      <c r="BD1230" s="184"/>
      <c r="BE1230" s="184"/>
      <c r="BF1230" s="184"/>
      <c r="BG1230" s="186"/>
      <c r="BH1230" s="186"/>
      <c r="BI1230" s="199"/>
      <c r="BJ1230" s="199"/>
      <c r="BK1230" s="199"/>
      <c r="BL1230" s="186"/>
      <c r="BM1230" s="186"/>
      <c r="BN1230" s="186"/>
      <c r="BO1230" s="186"/>
      <c r="BP1230" s="186"/>
      <c r="BQ1230" s="186"/>
      <c r="BR1230" s="186"/>
      <c r="BS1230" s="186"/>
      <c r="BT1230" s="187"/>
      <c r="BU1230" s="188"/>
      <c r="BV1230" s="189"/>
      <c r="BW1230" s="185"/>
      <c r="BX1230"/>
      <c r="BZ1230"/>
    </row>
    <row r="1231" spans="2:78" ht="18.75">
      <c r="B1231" s="363" t="s">
        <v>183</v>
      </c>
      <c r="C1231" s="364">
        <v>40920066000114</v>
      </c>
      <c r="D1231" s="365" t="s">
        <v>14</v>
      </c>
      <c r="E1231" s="365" t="s">
        <v>614</v>
      </c>
      <c r="F1231" s="365" t="s">
        <v>610</v>
      </c>
      <c r="G1231" s="366" t="s">
        <v>1421</v>
      </c>
      <c r="H1231" s="366" t="s">
        <v>865</v>
      </c>
      <c r="I1231" s="366" t="s">
        <v>34</v>
      </c>
      <c r="J1231" s="366" t="s">
        <v>608</v>
      </c>
      <c r="K1231" s="367" t="s">
        <v>48</v>
      </c>
      <c r="L1231" s="368" t="s">
        <v>1339</v>
      </c>
      <c r="M1231" s="368" t="s">
        <v>34</v>
      </c>
      <c r="N1231" s="367">
        <v>588849</v>
      </c>
      <c r="O1231" s="367" t="s">
        <v>1321</v>
      </c>
      <c r="P1231" s="371">
        <v>44279</v>
      </c>
      <c r="Q1231" s="372">
        <v>112516500</v>
      </c>
      <c r="R1231" s="372">
        <v>1760535.5837456337</v>
      </c>
      <c r="S1231" s="367">
        <v>2</v>
      </c>
      <c r="T1231" s="369">
        <v>0.10329716382807774</v>
      </c>
      <c r="U1231" s="369">
        <v>1.0873630676898631</v>
      </c>
      <c r="V1231" s="369">
        <v>0.11972165376795796</v>
      </c>
      <c r="W1231" s="369">
        <v>1.0664507234172689</v>
      </c>
      <c r="Y1231" s="369"/>
      <c r="AA1231" s="369"/>
      <c r="AB1231" s="369">
        <v>0.10549267422032442</v>
      </c>
      <c r="AC1231" s="373">
        <v>7.0714638513432876E-2</v>
      </c>
      <c r="AD1231" s="555">
        <v>0</v>
      </c>
      <c r="AE1231" s="370" t="s">
        <v>2129</v>
      </c>
      <c r="AF1231" s="370" t="s">
        <v>1816</v>
      </c>
      <c r="AG1231" s="374" t="s">
        <v>1444</v>
      </c>
      <c r="AH1231" s="374" t="s">
        <v>1802</v>
      </c>
      <c r="AI1231" s="374">
        <v>500</v>
      </c>
      <c r="AJ1231" s="374">
        <v>500</v>
      </c>
      <c r="AK1231" s="374">
        <v>500</v>
      </c>
      <c r="AL1231" s="691">
        <v>2</v>
      </c>
      <c r="AM1231" s="691">
        <v>20</v>
      </c>
      <c r="AN1231" s="369" t="s">
        <v>1798</v>
      </c>
      <c r="AO1231" s="367" t="s">
        <v>1324</v>
      </c>
      <c r="AP1231" s="370" t="s">
        <v>1818</v>
      </c>
      <c r="AQ1231" s="376" t="s">
        <v>674</v>
      </c>
      <c r="AR1231" s="369">
        <v>4.0000000000000001E-3</v>
      </c>
      <c r="AS1231" s="369">
        <v>4.0000000000000001E-3</v>
      </c>
      <c r="AT1231" s="369" t="s">
        <v>1421</v>
      </c>
      <c r="AW1231"/>
      <c r="AX1231" s="198"/>
      <c r="AY1231" s="184"/>
      <c r="AZ1231" s="184"/>
      <c r="BA1231" s="184"/>
      <c r="BB1231" s="186"/>
      <c r="BC1231" s="184"/>
      <c r="BD1231" s="184"/>
      <c r="BE1231" s="184"/>
      <c r="BF1231" s="184"/>
      <c r="BG1231" s="186"/>
      <c r="BH1231" s="186"/>
      <c r="BI1231" s="199"/>
      <c r="BJ1231" s="199"/>
      <c r="BK1231" s="199"/>
      <c r="BL1231" s="186"/>
      <c r="BM1231" s="186"/>
      <c r="BN1231" s="186"/>
      <c r="BO1231" s="186"/>
      <c r="BP1231" s="186"/>
      <c r="BQ1231" s="186"/>
      <c r="BR1231" s="186"/>
      <c r="BS1231" s="186"/>
      <c r="BT1231" s="187"/>
      <c r="BU1231" s="188"/>
      <c r="BV1231" s="189"/>
      <c r="BW1231" s="185"/>
      <c r="BX1231"/>
      <c r="BZ1231"/>
    </row>
    <row r="1232" spans="2:78" ht="18.75">
      <c r="B1232" s="363" t="s">
        <v>876</v>
      </c>
      <c r="C1232" s="364">
        <v>39958394000120</v>
      </c>
      <c r="D1232" s="365" t="s">
        <v>14</v>
      </c>
      <c r="E1232" s="365" t="s">
        <v>607</v>
      </c>
      <c r="F1232" s="365" t="s">
        <v>1421</v>
      </c>
      <c r="G1232" s="366" t="s">
        <v>1421</v>
      </c>
      <c r="H1232" s="366" t="s">
        <v>34</v>
      </c>
      <c r="I1232" s="366" t="s">
        <v>34</v>
      </c>
      <c r="J1232" s="366" t="s">
        <v>608</v>
      </c>
      <c r="K1232" s="367" t="s">
        <v>48</v>
      </c>
      <c r="L1232" s="368" t="s">
        <v>1421</v>
      </c>
      <c r="M1232" s="368" t="s">
        <v>1418</v>
      </c>
      <c r="N1232" s="367">
        <v>588857</v>
      </c>
      <c r="O1232" s="367" t="s">
        <v>1321</v>
      </c>
      <c r="P1232" s="371">
        <v>44176</v>
      </c>
      <c r="Q1232" s="372">
        <v>3.2335456599999999</v>
      </c>
      <c r="R1232" s="372">
        <v>3.2760432756349238</v>
      </c>
      <c r="S1232" s="367">
        <v>2</v>
      </c>
      <c r="T1232" s="369">
        <v>-8.4231264094295488E-3</v>
      </c>
      <c r="U1232" s="369">
        <v>-8.8666486403639888E-2</v>
      </c>
      <c r="V1232" s="369">
        <v>-9.2412070090868825E-2</v>
      </c>
      <c r="W1232" s="369">
        <v>-0.82318374244902803</v>
      </c>
      <c r="Y1232" s="369"/>
      <c r="AA1232" s="369"/>
      <c r="AB1232" s="369">
        <v>0.23034407444899421</v>
      </c>
      <c r="AC1232" s="373">
        <v>-0.88855703375535611</v>
      </c>
      <c r="AD1232" s="555">
        <v>37843293000189</v>
      </c>
      <c r="AE1232" s="370" t="s">
        <v>1819</v>
      </c>
      <c r="AF1232" s="370" t="s">
        <v>1816</v>
      </c>
      <c r="AG1232" s="374" t="s">
        <v>1444</v>
      </c>
      <c r="AH1232" s="374" t="s">
        <v>1802</v>
      </c>
      <c r="AI1232" s="374">
        <v>1</v>
      </c>
      <c r="AJ1232" s="374">
        <v>1</v>
      </c>
      <c r="AK1232" s="374">
        <v>1</v>
      </c>
      <c r="AL1232" s="691">
        <v>0</v>
      </c>
      <c r="AM1232" s="691">
        <v>0</v>
      </c>
      <c r="AN1232" s="369" t="s">
        <v>1798</v>
      </c>
      <c r="AO1232" s="367" t="s">
        <v>1324</v>
      </c>
      <c r="AP1232" s="370" t="s">
        <v>1799</v>
      </c>
      <c r="AQ1232" s="376" t="s">
        <v>694</v>
      </c>
      <c r="AR1232" s="369">
        <v>0</v>
      </c>
      <c r="AS1232" s="369">
        <v>0</v>
      </c>
      <c r="AT1232" s="369" t="s">
        <v>1421</v>
      </c>
      <c r="AW1232"/>
      <c r="AX1232" s="198"/>
      <c r="AY1232" s="184"/>
      <c r="AZ1232" s="184"/>
      <c r="BA1232" s="184"/>
      <c r="BB1232" s="186"/>
      <c r="BC1232" s="184"/>
      <c r="BD1232" s="184"/>
      <c r="BE1232" s="184"/>
      <c r="BF1232" s="184"/>
      <c r="BG1232" s="186"/>
      <c r="BH1232" s="186"/>
      <c r="BI1232" s="199"/>
      <c r="BJ1232" s="199"/>
      <c r="BK1232" s="199"/>
      <c r="BL1232" s="186"/>
      <c r="BM1232" s="186"/>
      <c r="BN1232" s="186"/>
      <c r="BO1232" s="186"/>
      <c r="BP1232" s="186"/>
      <c r="BQ1232" s="186"/>
      <c r="BR1232" s="186"/>
      <c r="BS1232" s="186"/>
      <c r="BT1232" s="187"/>
      <c r="BU1232" s="188"/>
      <c r="BV1232" s="189"/>
      <c r="BW1232" s="185"/>
      <c r="BX1232"/>
      <c r="BZ1232"/>
    </row>
    <row r="1233" spans="2:78" ht="18.75">
      <c r="B1233" s="363" t="s">
        <v>718</v>
      </c>
      <c r="C1233" s="364">
        <v>39377954000153</v>
      </c>
      <c r="D1233" s="365" t="s">
        <v>14</v>
      </c>
      <c r="E1233" s="365" t="s">
        <v>607</v>
      </c>
      <c r="F1233" s="365" t="s">
        <v>1421</v>
      </c>
      <c r="G1233" s="366" t="s">
        <v>1421</v>
      </c>
      <c r="H1233" s="366" t="s">
        <v>34</v>
      </c>
      <c r="I1233" s="366" t="s">
        <v>34</v>
      </c>
      <c r="J1233" s="366" t="s">
        <v>608</v>
      </c>
      <c r="K1233" s="367" t="s">
        <v>48</v>
      </c>
      <c r="L1233" s="368" t="s">
        <v>1421</v>
      </c>
      <c r="M1233" s="368" t="s">
        <v>34</v>
      </c>
      <c r="N1233" s="367">
        <v>588881</v>
      </c>
      <c r="O1233" s="367" t="s">
        <v>1321</v>
      </c>
      <c r="P1233" s="371">
        <v>44190</v>
      </c>
      <c r="Q1233" s="372">
        <v>68.617682729999999</v>
      </c>
      <c r="R1233" s="372">
        <v>23.121990684143412</v>
      </c>
      <c r="S1233" s="367">
        <v>2</v>
      </c>
      <c r="T1233" s="369">
        <v>0.19815828811299996</v>
      </c>
      <c r="U1233" s="369">
        <v>2.0859237181897861</v>
      </c>
      <c r="V1233" s="369">
        <v>0.11442824288266595</v>
      </c>
      <c r="W1233" s="369">
        <v>1.0192983354381833</v>
      </c>
      <c r="Y1233" s="369"/>
      <c r="AA1233" s="369"/>
      <c r="AB1233" s="369">
        <v>0.22825444072523296</v>
      </c>
      <c r="AC1233" s="373">
        <v>9.4914492402866923E-3</v>
      </c>
      <c r="AD1233" s="555">
        <v>0</v>
      </c>
      <c r="AE1233" s="370" t="s">
        <v>1997</v>
      </c>
      <c r="AF1233" s="370" t="s">
        <v>1839</v>
      </c>
      <c r="AG1233" s="374" t="s">
        <v>59</v>
      </c>
      <c r="AH1233" s="374" t="s">
        <v>1802</v>
      </c>
      <c r="AI1233" s="374">
        <v>5000</v>
      </c>
      <c r="AJ1233" s="374">
        <v>5000</v>
      </c>
      <c r="AK1233" s="374">
        <v>5000</v>
      </c>
      <c r="AL1233" s="691">
        <v>2</v>
      </c>
      <c r="AM1233" s="691">
        <v>20</v>
      </c>
      <c r="AN1233" s="369" t="s">
        <v>666</v>
      </c>
      <c r="AO1233" s="367" t="s">
        <v>1324</v>
      </c>
      <c r="AP1233" s="370" t="s">
        <v>1799</v>
      </c>
      <c r="AQ1233" s="376" t="s">
        <v>659</v>
      </c>
      <c r="AR1233" s="369">
        <v>5.3333333333333297E-3</v>
      </c>
      <c r="AS1233" s="369">
        <v>5.3333333333333297E-3</v>
      </c>
      <c r="AT1233" s="369" t="s">
        <v>1421</v>
      </c>
      <c r="AW1233"/>
      <c r="AX1233" s="198"/>
      <c r="AY1233" s="184"/>
      <c r="AZ1233" s="184"/>
      <c r="BA1233" s="184"/>
      <c r="BB1233" s="186"/>
      <c r="BC1233" s="184"/>
      <c r="BD1233" s="184"/>
      <c r="BE1233" s="184"/>
      <c r="BF1233" s="184"/>
      <c r="BG1233" s="186"/>
      <c r="BH1233" s="186"/>
      <c r="BI1233" s="199"/>
      <c r="BJ1233" s="199"/>
      <c r="BK1233" s="199"/>
      <c r="BL1233" s="186"/>
      <c r="BM1233" s="186"/>
      <c r="BN1233" s="186"/>
      <c r="BO1233" s="186"/>
      <c r="BP1233" s="186"/>
      <c r="BQ1233" s="186"/>
      <c r="BR1233" s="186"/>
      <c r="BS1233" s="186"/>
      <c r="BT1233" s="187"/>
      <c r="BU1233" s="188"/>
      <c r="BV1233" s="189"/>
      <c r="BW1233" s="185"/>
      <c r="BX1233"/>
      <c r="BZ1233"/>
    </row>
    <row r="1234" spans="2:78" ht="18.75">
      <c r="B1234" s="363" t="s">
        <v>360</v>
      </c>
      <c r="C1234" s="364">
        <v>41514301000110</v>
      </c>
      <c r="D1234" s="365" t="s">
        <v>14</v>
      </c>
      <c r="E1234" s="365" t="s">
        <v>614</v>
      </c>
      <c r="F1234" s="365" t="s">
        <v>1421</v>
      </c>
      <c r="G1234" s="366" t="s">
        <v>1421</v>
      </c>
      <c r="H1234" s="366" t="s">
        <v>1338</v>
      </c>
      <c r="I1234" s="366" t="s">
        <v>34</v>
      </c>
      <c r="J1234" s="366" t="s">
        <v>611</v>
      </c>
      <c r="K1234" s="367" t="s">
        <v>48</v>
      </c>
      <c r="L1234" s="368" t="s">
        <v>1421</v>
      </c>
      <c r="M1234" s="368" t="s">
        <v>34</v>
      </c>
      <c r="N1234" s="367">
        <v>589268</v>
      </c>
      <c r="O1234" s="367" t="s">
        <v>1321</v>
      </c>
      <c r="P1234" s="371">
        <v>44316</v>
      </c>
      <c r="Q1234" s="372">
        <v>436.61333395000003</v>
      </c>
      <c r="R1234" s="372">
        <v>396.52792108642865</v>
      </c>
      <c r="S1234" s="367">
        <v>2</v>
      </c>
      <c r="T1234" s="369">
        <v>4.4040156923847551E-2</v>
      </c>
      <c r="U1234" s="369">
        <v>0.46359104509354643</v>
      </c>
      <c r="V1234" s="369">
        <v>-1.9773002382468152E-2</v>
      </c>
      <c r="W1234" s="369">
        <v>-0.17613298873890265</v>
      </c>
      <c r="Y1234" s="369"/>
      <c r="AA1234" s="369"/>
      <c r="AB1234" s="369">
        <v>0.17998682063212762</v>
      </c>
      <c r="AC1234" s="373">
        <v>-0.733580266396196</v>
      </c>
      <c r="AD1234" s="555">
        <v>41673022000108</v>
      </c>
      <c r="AE1234" s="370" t="s">
        <v>2130</v>
      </c>
      <c r="AF1234" s="370" t="s">
        <v>1816</v>
      </c>
      <c r="AG1234" s="374" t="s">
        <v>1444</v>
      </c>
      <c r="AH1234" s="374" t="s">
        <v>1802</v>
      </c>
      <c r="AI1234" s="374">
        <v>5000</v>
      </c>
      <c r="AJ1234" s="374">
        <v>1000</v>
      </c>
      <c r="AK1234" s="374">
        <v>5000</v>
      </c>
      <c r="AL1234" s="691">
        <v>1.87</v>
      </c>
      <c r="AM1234" s="691">
        <v>20</v>
      </c>
      <c r="AN1234" s="369" t="s">
        <v>1798</v>
      </c>
      <c r="AO1234" s="367" t="s">
        <v>1324</v>
      </c>
      <c r="AP1234" s="370" t="s">
        <v>1818</v>
      </c>
      <c r="AQ1234" s="376" t="s">
        <v>668</v>
      </c>
      <c r="AR1234" s="369">
        <v>4.3633333333333302E-3</v>
      </c>
      <c r="AS1234" s="369">
        <v>4.3633333333333302E-3</v>
      </c>
      <c r="AT1234" s="369" t="s">
        <v>1421</v>
      </c>
      <c r="AW1234"/>
      <c r="AX1234" s="198"/>
      <c r="AY1234" s="184"/>
      <c r="AZ1234" s="184"/>
      <c r="BA1234" s="184"/>
      <c r="BB1234" s="186"/>
      <c r="BC1234" s="184"/>
      <c r="BD1234" s="184"/>
      <c r="BE1234" s="184"/>
      <c r="BF1234" s="184"/>
      <c r="BG1234" s="186"/>
      <c r="BH1234" s="186"/>
      <c r="BI1234" s="199"/>
      <c r="BJ1234" s="199"/>
      <c r="BK1234" s="199"/>
      <c r="BL1234" s="186"/>
      <c r="BM1234" s="186"/>
      <c r="BN1234" s="186"/>
      <c r="BO1234" s="186"/>
      <c r="BP1234" s="186"/>
      <c r="BQ1234" s="186"/>
      <c r="BR1234" s="186"/>
      <c r="BS1234" s="186"/>
      <c r="BT1234" s="187"/>
      <c r="BU1234" s="188"/>
      <c r="BV1234" s="189"/>
      <c r="BW1234" s="185"/>
      <c r="BX1234"/>
      <c r="BZ1234"/>
    </row>
    <row r="1235" spans="2:78" ht="18.75">
      <c r="B1235" s="363" t="s">
        <v>1555</v>
      </c>
      <c r="C1235" s="364">
        <v>41673090000169</v>
      </c>
      <c r="D1235" s="365" t="s">
        <v>14</v>
      </c>
      <c r="E1235" s="365" t="s">
        <v>15</v>
      </c>
      <c r="F1235" s="365" t="s">
        <v>701</v>
      </c>
      <c r="G1235" s="366" t="s">
        <v>1421</v>
      </c>
      <c r="H1235" s="366" t="s">
        <v>34</v>
      </c>
      <c r="I1235" s="366" t="s">
        <v>34</v>
      </c>
      <c r="J1235" s="366" t="s">
        <v>611</v>
      </c>
      <c r="K1235" s="367" t="s">
        <v>48</v>
      </c>
      <c r="L1235" s="368" t="s">
        <v>1421</v>
      </c>
      <c r="M1235" s="368" t="s">
        <v>1421</v>
      </c>
      <c r="N1235" s="367">
        <v>589381</v>
      </c>
      <c r="O1235" s="367" t="s">
        <v>1321</v>
      </c>
      <c r="P1235" s="371">
        <v>44331</v>
      </c>
      <c r="Q1235" s="372">
        <v>6.1581201999999999</v>
      </c>
      <c r="R1235" s="372">
        <v>10.315988531388884</v>
      </c>
      <c r="S1235" s="367">
        <v>3</v>
      </c>
      <c r="T1235" s="369">
        <v>-0.58768760918558027</v>
      </c>
      <c r="U1235" s="369">
        <v>-6.1863247536100889</v>
      </c>
      <c r="V1235" s="369">
        <v>-0.68436462046297741</v>
      </c>
      <c r="W1235" s="369">
        <v>-6.0961498743451203</v>
      </c>
      <c r="Y1235" s="369"/>
      <c r="AA1235" s="369"/>
      <c r="AB1235" s="369">
        <v>0.57461542928354459</v>
      </c>
      <c r="AC1235" s="373">
        <v>-1.3863644401280664</v>
      </c>
      <c r="AD1235" s="555">
        <v>0</v>
      </c>
      <c r="AE1235" s="370" t="s">
        <v>1819</v>
      </c>
      <c r="AF1235" s="370" t="s">
        <v>1816</v>
      </c>
      <c r="AG1235" s="374" t="s">
        <v>1444</v>
      </c>
      <c r="AH1235" s="374" t="s">
        <v>1796</v>
      </c>
      <c r="AI1235" s="374">
        <v>1000</v>
      </c>
      <c r="AJ1235" s="374">
        <v>100</v>
      </c>
      <c r="AK1235" s="374">
        <v>100</v>
      </c>
      <c r="AL1235" s="691">
        <v>1</v>
      </c>
      <c r="AM1235" s="691">
        <v>0</v>
      </c>
      <c r="AN1235" s="369" t="s">
        <v>1798</v>
      </c>
      <c r="AO1235" s="367" t="s">
        <v>1324</v>
      </c>
      <c r="AP1235" s="370" t="s">
        <v>1818</v>
      </c>
      <c r="AQ1235" s="376" t="s">
        <v>1798</v>
      </c>
      <c r="AR1235" s="369">
        <v>0</v>
      </c>
      <c r="AS1235" s="369">
        <v>0</v>
      </c>
      <c r="AT1235" s="369" t="s">
        <v>1421</v>
      </c>
      <c r="AW1235"/>
      <c r="AX1235" s="198"/>
      <c r="AY1235" s="184"/>
      <c r="AZ1235" s="184"/>
      <c r="BA1235" s="184"/>
      <c r="BB1235" s="186"/>
      <c r="BC1235" s="184"/>
      <c r="BD1235" s="184"/>
      <c r="BE1235" s="184"/>
      <c r="BF1235" s="184"/>
      <c r="BG1235" s="186"/>
      <c r="BH1235" s="186"/>
      <c r="BI1235" s="199"/>
      <c r="BJ1235" s="199"/>
      <c r="BK1235" s="199"/>
      <c r="BL1235" s="186"/>
      <c r="BM1235" s="186"/>
      <c r="BN1235" s="186"/>
      <c r="BO1235" s="186"/>
      <c r="BP1235" s="186"/>
      <c r="BQ1235" s="186"/>
      <c r="BR1235" s="186"/>
      <c r="BS1235" s="186"/>
      <c r="BT1235" s="187"/>
      <c r="BU1235" s="188"/>
      <c r="BV1235" s="189"/>
      <c r="BW1235" s="185"/>
      <c r="BX1235"/>
      <c r="BZ1235"/>
    </row>
    <row r="1236" spans="2:78" ht="18.75">
      <c r="B1236" s="363" t="s">
        <v>361</v>
      </c>
      <c r="C1236" s="364">
        <v>41574597000165</v>
      </c>
      <c r="D1236" s="365" t="s">
        <v>14</v>
      </c>
      <c r="E1236" s="365" t="s">
        <v>614</v>
      </c>
      <c r="F1236" s="365" t="s">
        <v>1421</v>
      </c>
      <c r="G1236" s="366" t="s">
        <v>1421</v>
      </c>
      <c r="H1236" s="366" t="s">
        <v>1338</v>
      </c>
      <c r="I1236" s="366" t="s">
        <v>34</v>
      </c>
      <c r="J1236" s="366" t="s">
        <v>608</v>
      </c>
      <c r="K1236" s="367" t="s">
        <v>48</v>
      </c>
      <c r="L1236" s="368" t="s">
        <v>1421</v>
      </c>
      <c r="M1236" s="368" t="s">
        <v>34</v>
      </c>
      <c r="N1236" s="367">
        <v>589403</v>
      </c>
      <c r="O1236" s="367" t="s">
        <v>1321</v>
      </c>
      <c r="P1236" s="371">
        <v>44316</v>
      </c>
      <c r="Q1236" s="372">
        <v>416.26776731000001</v>
      </c>
      <c r="R1236" s="372">
        <v>380.02690720234108</v>
      </c>
      <c r="S1236" s="367">
        <v>2</v>
      </c>
      <c r="T1236" s="369">
        <v>3.5112040037808212E-2</v>
      </c>
      <c r="U1236" s="369">
        <v>0.36960874968362545</v>
      </c>
      <c r="V1236" s="369">
        <v>-7.4761537405055867E-2</v>
      </c>
      <c r="W1236" s="369">
        <v>-0.66595718602366705</v>
      </c>
      <c r="Y1236" s="369"/>
      <c r="AA1236" s="369"/>
      <c r="AB1236" s="369">
        <v>0.23838646626393598</v>
      </c>
      <c r="AC1236" s="373">
        <v>-0.78453830781920464</v>
      </c>
      <c r="AD1236" s="555">
        <v>41673204000170</v>
      </c>
      <c r="AE1236" s="370" t="s">
        <v>2130</v>
      </c>
      <c r="AF1236" s="370" t="s">
        <v>1816</v>
      </c>
      <c r="AG1236" s="374" t="s">
        <v>1444</v>
      </c>
      <c r="AH1236" s="374" t="s">
        <v>1802</v>
      </c>
      <c r="AI1236" s="374">
        <v>5000</v>
      </c>
      <c r="AJ1236" s="374">
        <v>1000</v>
      </c>
      <c r="AK1236" s="374">
        <v>5000</v>
      </c>
      <c r="AL1236" s="691">
        <v>1.87</v>
      </c>
      <c r="AM1236" s="691">
        <v>20</v>
      </c>
      <c r="AN1236" s="369" t="s">
        <v>1798</v>
      </c>
      <c r="AO1236" s="367" t="s">
        <v>1324</v>
      </c>
      <c r="AP1236" s="370" t="s">
        <v>1799</v>
      </c>
      <c r="AQ1236" s="376" t="s">
        <v>659</v>
      </c>
      <c r="AR1236" s="369">
        <v>4.3633333333333302E-3</v>
      </c>
      <c r="AS1236" s="369">
        <v>4.3633333333333302E-3</v>
      </c>
      <c r="AT1236" s="369" t="s">
        <v>1421</v>
      </c>
      <c r="AW1236"/>
      <c r="AX1236" s="198"/>
      <c r="AY1236" s="184"/>
      <c r="AZ1236" s="184"/>
      <c r="BA1236" s="184"/>
      <c r="BB1236" s="186"/>
      <c r="BC1236" s="184"/>
      <c r="BD1236" s="184"/>
      <c r="BE1236" s="184"/>
      <c r="BF1236" s="184"/>
      <c r="BG1236" s="186"/>
      <c r="BH1236" s="186"/>
      <c r="BI1236" s="199"/>
      <c r="BJ1236" s="199"/>
      <c r="BK1236" s="199"/>
      <c r="BL1236" s="186"/>
      <c r="BM1236" s="186"/>
      <c r="BN1236" s="186"/>
      <c r="BO1236" s="186"/>
      <c r="BP1236" s="186"/>
      <c r="BQ1236" s="186"/>
      <c r="BR1236" s="186"/>
      <c r="BS1236" s="186"/>
      <c r="BT1236" s="187"/>
      <c r="BU1236" s="188"/>
      <c r="BV1236" s="189"/>
      <c r="BW1236" s="185"/>
      <c r="BX1236"/>
      <c r="BZ1236"/>
    </row>
    <row r="1237" spans="2:78" ht="18.75">
      <c r="B1237" s="363" t="s">
        <v>859</v>
      </c>
      <c r="C1237" s="364">
        <v>41771697000181</v>
      </c>
      <c r="D1237" s="365" t="s">
        <v>14</v>
      </c>
      <c r="E1237" s="365" t="s">
        <v>15</v>
      </c>
      <c r="F1237" s="365" t="s">
        <v>701</v>
      </c>
      <c r="G1237" s="366" t="s">
        <v>1421</v>
      </c>
      <c r="H1237" s="366" t="s">
        <v>34</v>
      </c>
      <c r="I1237" s="366" t="s">
        <v>34</v>
      </c>
      <c r="J1237" s="366" t="s">
        <v>611</v>
      </c>
      <c r="K1237" s="367" t="s">
        <v>49</v>
      </c>
      <c r="L1237" s="368" t="s">
        <v>1421</v>
      </c>
      <c r="M1237" s="368" t="s">
        <v>34</v>
      </c>
      <c r="N1237" s="367">
        <v>589421</v>
      </c>
      <c r="O1237" s="367" t="s">
        <v>1321</v>
      </c>
      <c r="P1237" s="371">
        <v>44331</v>
      </c>
      <c r="Q1237" s="372">
        <v>5.2320970899999999</v>
      </c>
      <c r="R1237" s="372">
        <v>9.235257107261905</v>
      </c>
      <c r="S1237" s="367">
        <v>3</v>
      </c>
      <c r="T1237" s="369">
        <v>-0.5874427589411807</v>
      </c>
      <c r="U1237" s="369">
        <v>-6.1837473245403221</v>
      </c>
      <c r="V1237" s="369">
        <v>-0.68367355962846621</v>
      </c>
      <c r="W1237" s="369">
        <v>-6.0899940762610223</v>
      </c>
      <c r="Y1237" s="369"/>
      <c r="AA1237" s="369"/>
      <c r="AB1237" s="369">
        <v>0.56887048245262195</v>
      </c>
      <c r="AC1237" s="373">
        <v>-1.399150354297751</v>
      </c>
      <c r="AD1237" s="555">
        <v>41673090000169</v>
      </c>
      <c r="AE1237" s="370" t="s">
        <v>1819</v>
      </c>
      <c r="AF1237" s="370" t="s">
        <v>1816</v>
      </c>
      <c r="AG1237" s="374" t="s">
        <v>1444</v>
      </c>
      <c r="AH1237" s="374" t="s">
        <v>1796</v>
      </c>
      <c r="AI1237" s="374">
        <v>1000</v>
      </c>
      <c r="AJ1237" s="374">
        <v>100</v>
      </c>
      <c r="AK1237" s="374">
        <v>100</v>
      </c>
      <c r="AL1237" s="691">
        <v>0.5</v>
      </c>
      <c r="AM1237" s="691">
        <v>0</v>
      </c>
      <c r="AN1237" s="369" t="s">
        <v>1798</v>
      </c>
      <c r="AO1237" s="367" t="s">
        <v>1324</v>
      </c>
      <c r="AP1237" s="370" t="s">
        <v>1818</v>
      </c>
      <c r="AQ1237" s="376" t="s">
        <v>679</v>
      </c>
      <c r="AR1237" s="369">
        <v>5.2500000000000003E-3</v>
      </c>
      <c r="AS1237" s="369">
        <v>5.2500000000000003E-3</v>
      </c>
      <c r="AT1237" s="369" t="s">
        <v>1421</v>
      </c>
      <c r="AW1237"/>
      <c r="AX1237" s="198"/>
      <c r="AY1237" s="184"/>
      <c r="AZ1237" s="184"/>
      <c r="BA1237" s="184"/>
      <c r="BB1237" s="186"/>
      <c r="BC1237" s="184"/>
      <c r="BD1237" s="184"/>
      <c r="BE1237" s="184"/>
      <c r="BF1237" s="184"/>
      <c r="BG1237" s="186"/>
      <c r="BH1237" s="186"/>
      <c r="BI1237" s="199"/>
      <c r="BJ1237" s="199"/>
      <c r="BK1237" s="199"/>
      <c r="BL1237" s="186"/>
      <c r="BM1237" s="186"/>
      <c r="BN1237" s="186"/>
      <c r="BO1237" s="186"/>
      <c r="BP1237" s="186"/>
      <c r="BQ1237" s="186"/>
      <c r="BR1237" s="186"/>
      <c r="BS1237" s="186"/>
      <c r="BT1237" s="187"/>
      <c r="BU1237" s="188"/>
      <c r="BV1237" s="189"/>
      <c r="BW1237" s="185"/>
      <c r="BX1237"/>
      <c r="BZ1237"/>
    </row>
    <row r="1238" spans="2:78" ht="18.75">
      <c r="B1238" s="363" t="s">
        <v>238</v>
      </c>
      <c r="C1238" s="364">
        <v>41673186000127</v>
      </c>
      <c r="D1238" s="365" t="s">
        <v>14</v>
      </c>
      <c r="E1238" s="365" t="s">
        <v>607</v>
      </c>
      <c r="F1238" s="365" t="s">
        <v>1421</v>
      </c>
      <c r="G1238" s="366" t="s">
        <v>1421</v>
      </c>
      <c r="H1238" s="366" t="s">
        <v>34</v>
      </c>
      <c r="I1238" s="366" t="s">
        <v>34</v>
      </c>
      <c r="J1238" s="366" t="s">
        <v>608</v>
      </c>
      <c r="K1238" s="367" t="s">
        <v>48</v>
      </c>
      <c r="L1238" s="368" t="s">
        <v>1421</v>
      </c>
      <c r="M1238" s="368" t="s">
        <v>1418</v>
      </c>
      <c r="N1238" s="367">
        <v>589438</v>
      </c>
      <c r="O1238" s="367" t="s">
        <v>1321</v>
      </c>
      <c r="P1238" s="371">
        <v>44332</v>
      </c>
      <c r="Q1238" s="372">
        <v>4.23284679</v>
      </c>
      <c r="R1238" s="372">
        <v>5.7769092747619064</v>
      </c>
      <c r="S1238" s="367">
        <v>2</v>
      </c>
      <c r="T1238" s="369">
        <v>-0.41447289320088987</v>
      </c>
      <c r="U1238" s="369">
        <v>-4.3629708689321269</v>
      </c>
      <c r="V1238" s="369">
        <v>-0.64732109151078254</v>
      </c>
      <c r="W1238" s="369">
        <v>-5.7661753291758329</v>
      </c>
      <c r="Y1238" s="369"/>
      <c r="AA1238" s="369"/>
      <c r="AB1238" s="369">
        <v>0.74417061680511587</v>
      </c>
      <c r="AC1238" s="373">
        <v>-1.0207106432345947</v>
      </c>
      <c r="AD1238" s="555">
        <v>0</v>
      </c>
      <c r="AE1238" s="370" t="s">
        <v>1949</v>
      </c>
      <c r="AF1238" s="370" t="s">
        <v>1816</v>
      </c>
      <c r="AG1238" s="374" t="s">
        <v>1444</v>
      </c>
      <c r="AH1238" s="374" t="s">
        <v>1796</v>
      </c>
      <c r="AI1238" s="374">
        <v>50000</v>
      </c>
      <c r="AJ1238" s="374">
        <v>10000</v>
      </c>
      <c r="AK1238" s="374">
        <v>10000</v>
      </c>
      <c r="AL1238" s="691">
        <v>0.5</v>
      </c>
      <c r="AM1238" s="691">
        <v>20</v>
      </c>
      <c r="AN1238" s="369" t="s">
        <v>1797</v>
      </c>
      <c r="AO1238" s="367" t="s">
        <v>1324</v>
      </c>
      <c r="AP1238" s="370" t="s">
        <v>1799</v>
      </c>
      <c r="AQ1238" s="376" t="s">
        <v>659</v>
      </c>
      <c r="AR1238" s="369">
        <v>0</v>
      </c>
      <c r="AS1238" s="369">
        <v>0</v>
      </c>
      <c r="AT1238" s="369" t="s">
        <v>1421</v>
      </c>
      <c r="AW1238"/>
      <c r="AX1238" s="198"/>
      <c r="AY1238" s="184"/>
      <c r="AZ1238" s="184"/>
      <c r="BA1238" s="184"/>
      <c r="BB1238" s="186"/>
      <c r="BC1238" s="184"/>
      <c r="BD1238" s="184"/>
      <c r="BE1238" s="184"/>
      <c r="BF1238" s="184"/>
      <c r="BG1238" s="186"/>
      <c r="BH1238" s="186"/>
      <c r="BI1238" s="199"/>
      <c r="BJ1238" s="199"/>
      <c r="BK1238" s="199"/>
      <c r="BL1238" s="186"/>
      <c r="BM1238" s="186"/>
      <c r="BN1238" s="186"/>
      <c r="BO1238" s="186"/>
      <c r="BP1238" s="186"/>
      <c r="BQ1238" s="186"/>
      <c r="BR1238" s="186"/>
      <c r="BS1238" s="186"/>
      <c r="BT1238" s="187"/>
      <c r="BU1238" s="188"/>
      <c r="BV1238" s="189"/>
      <c r="BW1238" s="185"/>
      <c r="BX1238"/>
      <c r="BZ1238"/>
    </row>
    <row r="1239" spans="2:78" ht="18.75">
      <c r="B1239" s="363" t="s">
        <v>214</v>
      </c>
      <c r="C1239" s="364">
        <v>41163392000197</v>
      </c>
      <c r="D1239" s="365" t="s">
        <v>13</v>
      </c>
      <c r="E1239" s="365" t="s">
        <v>615</v>
      </c>
      <c r="F1239" s="365" t="s">
        <v>619</v>
      </c>
      <c r="G1239" s="366" t="s">
        <v>34</v>
      </c>
      <c r="H1239" s="366" t="s">
        <v>1337</v>
      </c>
      <c r="I1239" s="366" t="s">
        <v>34</v>
      </c>
      <c r="J1239" s="366" t="s">
        <v>1421</v>
      </c>
      <c r="K1239" s="367" t="s">
        <v>48</v>
      </c>
      <c r="L1239" s="368" t="s">
        <v>1421</v>
      </c>
      <c r="M1239" s="368" t="s">
        <v>34</v>
      </c>
      <c r="N1239" s="367">
        <v>591191</v>
      </c>
      <c r="O1239" s="367" t="s">
        <v>1321</v>
      </c>
      <c r="P1239" s="371">
        <v>44297</v>
      </c>
      <c r="Q1239" s="372">
        <v>77.245341600000003</v>
      </c>
      <c r="R1239" s="372">
        <v>71.097509548928556</v>
      </c>
      <c r="S1239" s="367">
        <v>1</v>
      </c>
      <c r="T1239" s="369">
        <v>0.11200684720817078</v>
      </c>
      <c r="U1239" s="369">
        <v>1.179046011226897</v>
      </c>
      <c r="V1239" s="369">
        <v>0.10844973228029042</v>
      </c>
      <c r="W1239" s="369">
        <v>0.96604324952683585</v>
      </c>
      <c r="Y1239" s="369"/>
      <c r="AA1239" s="369"/>
      <c r="AB1239" s="369">
        <v>4.8997064337448666E-2</v>
      </c>
      <c r="AC1239" s="373">
        <v>-7.7801501292157862E-2</v>
      </c>
      <c r="AD1239" s="555">
        <v>41272577000130</v>
      </c>
      <c r="AE1239" s="370" t="s">
        <v>2131</v>
      </c>
      <c r="AF1239" s="370" t="s">
        <v>1816</v>
      </c>
      <c r="AG1239" s="374" t="s">
        <v>1444</v>
      </c>
      <c r="AH1239" s="374" t="s">
        <v>1802</v>
      </c>
      <c r="AI1239" s="374">
        <v>5000</v>
      </c>
      <c r="AJ1239" s="374">
        <v>1000</v>
      </c>
      <c r="AK1239" s="374">
        <v>3000</v>
      </c>
      <c r="AL1239" s="691">
        <v>1.87</v>
      </c>
      <c r="AM1239" s="691">
        <v>20</v>
      </c>
      <c r="AN1239" s="369" t="s">
        <v>1798</v>
      </c>
      <c r="AO1239" s="367" t="s">
        <v>1324</v>
      </c>
      <c r="AP1239" s="370" t="s">
        <v>1818</v>
      </c>
      <c r="AQ1239" s="376" t="s">
        <v>668</v>
      </c>
      <c r="AR1239" s="369">
        <v>4.9866666666666696E-3</v>
      </c>
      <c r="AS1239" s="369">
        <v>4.9866666666666696E-3</v>
      </c>
      <c r="AT1239" s="369" t="s">
        <v>1421</v>
      </c>
      <c r="AW1239"/>
      <c r="AX1239" s="198"/>
      <c r="AY1239" s="184"/>
      <c r="AZ1239" s="184"/>
      <c r="BA1239" s="184"/>
      <c r="BB1239" s="186"/>
      <c r="BC1239" s="184"/>
      <c r="BD1239" s="184"/>
      <c r="BE1239" s="184"/>
      <c r="BF1239" s="184"/>
      <c r="BG1239" s="186"/>
      <c r="BH1239" s="186"/>
      <c r="BI1239" s="199"/>
      <c r="BJ1239" s="199"/>
      <c r="BK1239" s="199"/>
      <c r="BL1239" s="186"/>
      <c r="BM1239" s="186"/>
      <c r="BN1239" s="186"/>
      <c r="BO1239" s="186"/>
      <c r="BP1239" s="186"/>
      <c r="BQ1239" s="186"/>
      <c r="BR1239" s="186"/>
      <c r="BS1239" s="186"/>
      <c r="BT1239" s="187"/>
      <c r="BU1239" s="188"/>
      <c r="BV1239" s="189"/>
      <c r="BW1239" s="185"/>
      <c r="BX1239"/>
      <c r="BZ1239"/>
    </row>
    <row r="1240" spans="2:78" ht="18.75">
      <c r="B1240" s="363" t="s">
        <v>1716</v>
      </c>
      <c r="C1240" s="364">
        <v>41544075000110</v>
      </c>
      <c r="D1240" s="365" t="s">
        <v>14</v>
      </c>
      <c r="E1240" s="365" t="s">
        <v>607</v>
      </c>
      <c r="F1240" s="365" t="s">
        <v>1421</v>
      </c>
      <c r="G1240" s="366" t="s">
        <v>1421</v>
      </c>
      <c r="H1240" s="366" t="s">
        <v>34</v>
      </c>
      <c r="I1240" s="366" t="s">
        <v>34</v>
      </c>
      <c r="J1240" s="366" t="s">
        <v>611</v>
      </c>
      <c r="K1240" s="367" t="s">
        <v>48</v>
      </c>
      <c r="L1240" s="368" t="s">
        <v>1421</v>
      </c>
      <c r="M1240" s="368" t="s">
        <v>1421</v>
      </c>
      <c r="N1240" s="367">
        <v>591521</v>
      </c>
      <c r="O1240" s="367" t="s">
        <v>1321</v>
      </c>
      <c r="P1240" s="371">
        <v>44316</v>
      </c>
      <c r="Q1240" s="372">
        <v>51.106264549999999</v>
      </c>
      <c r="R1240" s="372">
        <v>72.602846115674637</v>
      </c>
      <c r="S1240" s="367">
        <v>4</v>
      </c>
      <c r="T1240" s="369">
        <v>-0.34449451526883468</v>
      </c>
      <c r="U1240" s="369">
        <v>-3.6263397661963013</v>
      </c>
      <c r="V1240" s="369">
        <v>-0.29292421131095892</v>
      </c>
      <c r="W1240" s="369">
        <v>-2.6092960398331235</v>
      </c>
      <c r="Y1240" s="369"/>
      <c r="AA1240" s="369"/>
      <c r="AB1240" s="369">
        <v>0.26101355028791096</v>
      </c>
      <c r="AC1240" s="373">
        <v>-1.552356145145227</v>
      </c>
      <c r="AD1240" s="555">
        <v>0</v>
      </c>
      <c r="AE1240" s="370" t="s">
        <v>1872</v>
      </c>
      <c r="AF1240" s="370" t="s">
        <v>1816</v>
      </c>
      <c r="AG1240" s="374" t="s">
        <v>1444</v>
      </c>
      <c r="AH1240" s="374" t="s">
        <v>1796</v>
      </c>
      <c r="AI1240" s="374">
        <v>1000</v>
      </c>
      <c r="AJ1240" s="374">
        <v>1000</v>
      </c>
      <c r="AK1240" s="374">
        <v>1000</v>
      </c>
      <c r="AL1240" s="691">
        <v>0.1</v>
      </c>
      <c r="AM1240" s="691">
        <v>0</v>
      </c>
      <c r="AN1240" s="369" t="s">
        <v>1798</v>
      </c>
      <c r="AO1240" s="367" t="s">
        <v>1324</v>
      </c>
      <c r="AP1240" s="370" t="s">
        <v>1799</v>
      </c>
      <c r="AQ1240" s="376" t="s">
        <v>1798</v>
      </c>
      <c r="AR1240" s="369">
        <v>0</v>
      </c>
      <c r="AS1240" s="369">
        <v>0</v>
      </c>
      <c r="AT1240" s="369" t="s">
        <v>1421</v>
      </c>
      <c r="AW1240"/>
      <c r="AX1240" s="198"/>
      <c r="AY1240" s="184"/>
      <c r="AZ1240" s="184"/>
      <c r="BA1240" s="184"/>
      <c r="BB1240" s="186"/>
      <c r="BC1240" s="184"/>
      <c r="BD1240" s="184"/>
      <c r="BE1240" s="184"/>
      <c r="BF1240" s="184"/>
      <c r="BG1240" s="186"/>
      <c r="BH1240" s="186"/>
      <c r="BI1240" s="199"/>
      <c r="BJ1240" s="199"/>
      <c r="BK1240" s="199"/>
      <c r="BL1240" s="186"/>
      <c r="BM1240" s="186"/>
      <c r="BN1240" s="186"/>
      <c r="BO1240" s="186"/>
      <c r="BP1240" s="186"/>
      <c r="BQ1240" s="186"/>
      <c r="BR1240" s="186"/>
      <c r="BS1240" s="186"/>
      <c r="BT1240" s="187"/>
      <c r="BU1240" s="188"/>
      <c r="BV1240" s="189"/>
      <c r="BW1240" s="185"/>
      <c r="BX1240"/>
      <c r="BZ1240"/>
    </row>
    <row r="1241" spans="2:78" ht="18.75">
      <c r="B1241" s="363" t="s">
        <v>606</v>
      </c>
      <c r="C1241" s="364">
        <v>41545099000194</v>
      </c>
      <c r="D1241" s="365" t="s">
        <v>11</v>
      </c>
      <c r="E1241" s="365" t="s">
        <v>620</v>
      </c>
      <c r="F1241" s="365" t="s">
        <v>663</v>
      </c>
      <c r="G1241" s="366" t="s">
        <v>738</v>
      </c>
      <c r="H1241" s="366" t="s">
        <v>34</v>
      </c>
      <c r="I1241" s="366" t="s">
        <v>1421</v>
      </c>
      <c r="J1241" s="366" t="s">
        <v>608</v>
      </c>
      <c r="K1241" s="367" t="s">
        <v>48</v>
      </c>
      <c r="L1241" s="368" t="s">
        <v>1339</v>
      </c>
      <c r="M1241" s="368" t="s">
        <v>34</v>
      </c>
      <c r="N1241" s="367">
        <v>591572</v>
      </c>
      <c r="O1241" s="367" t="s">
        <v>1321</v>
      </c>
      <c r="P1241" s="371">
        <v>44349</v>
      </c>
      <c r="Q1241" s="372">
        <v>177.89853189999999</v>
      </c>
      <c r="R1241" s="372">
        <v>131.69658212833332</v>
      </c>
      <c r="S1241" s="367">
        <v>1</v>
      </c>
      <c r="T1241" s="369">
        <v>0.10626839994524495</v>
      </c>
      <c r="U1241" s="369">
        <v>1.1186399420924464</v>
      </c>
      <c r="V1241" s="369">
        <v>0.12899790396939737</v>
      </c>
      <c r="W1241" s="369">
        <v>1.1490812537062873</v>
      </c>
      <c r="Y1241" s="369"/>
      <c r="AA1241" s="369"/>
      <c r="AB1241" s="369">
        <v>9.9936213757986711E-3</v>
      </c>
      <c r="AC1241" s="373">
        <v>1.6746808684662089</v>
      </c>
      <c r="AD1241" s="555">
        <v>41545043000130</v>
      </c>
      <c r="AE1241" s="370" t="s">
        <v>2103</v>
      </c>
      <c r="AF1241" s="370" t="s">
        <v>1841</v>
      </c>
      <c r="AG1241" s="374" t="s">
        <v>719</v>
      </c>
      <c r="AH1241" s="374" t="s">
        <v>1796</v>
      </c>
      <c r="AI1241" s="374">
        <v>5000</v>
      </c>
      <c r="AJ1241" s="374">
        <v>1000</v>
      </c>
      <c r="AK1241" s="374">
        <v>5000</v>
      </c>
      <c r="AL1241" s="691">
        <v>1.1599999999999999</v>
      </c>
      <c r="AM1241" s="691">
        <v>20</v>
      </c>
      <c r="AN1241" s="369" t="s">
        <v>1803</v>
      </c>
      <c r="AO1241" s="367" t="s">
        <v>1324</v>
      </c>
      <c r="AP1241" s="370" t="s">
        <v>1818</v>
      </c>
      <c r="AQ1241" s="376" t="s">
        <v>688</v>
      </c>
      <c r="AR1241" s="369">
        <v>2.37026666666667E-3</v>
      </c>
      <c r="AS1241" s="369">
        <v>2.37026666666667E-3</v>
      </c>
      <c r="AT1241" s="369" t="s">
        <v>1421</v>
      </c>
      <c r="AW1241"/>
      <c r="AX1241" s="198"/>
      <c r="AY1241" s="184"/>
      <c r="AZ1241" s="184"/>
      <c r="BA1241" s="184"/>
      <c r="BB1241" s="186"/>
      <c r="BC1241" s="184"/>
      <c r="BD1241" s="184"/>
      <c r="BE1241" s="184"/>
      <c r="BF1241" s="184"/>
      <c r="BG1241" s="186"/>
      <c r="BH1241" s="186"/>
      <c r="BI1241" s="199"/>
      <c r="BJ1241" s="199"/>
      <c r="BK1241" s="199"/>
      <c r="BL1241" s="186"/>
      <c r="BM1241" s="186"/>
      <c r="BN1241" s="186"/>
      <c r="BO1241" s="186"/>
      <c r="BP1241" s="186"/>
      <c r="BQ1241" s="186"/>
      <c r="BR1241" s="186"/>
      <c r="BS1241" s="186"/>
      <c r="BT1241" s="187"/>
      <c r="BU1241" s="188"/>
      <c r="BV1241" s="189"/>
      <c r="BW1241" s="185"/>
      <c r="BX1241"/>
      <c r="BZ1241"/>
    </row>
    <row r="1242" spans="2:78" ht="18.75">
      <c r="B1242" s="363" t="s">
        <v>1568</v>
      </c>
      <c r="C1242" s="364">
        <v>41681839000110</v>
      </c>
      <c r="D1242" s="365" t="s">
        <v>14</v>
      </c>
      <c r="E1242" s="365" t="s">
        <v>1421</v>
      </c>
      <c r="F1242" s="365" t="s">
        <v>1421</v>
      </c>
      <c r="G1242" s="366" t="s">
        <v>1421</v>
      </c>
      <c r="H1242" s="366" t="s">
        <v>34</v>
      </c>
      <c r="I1242" s="366" t="s">
        <v>1421</v>
      </c>
      <c r="J1242" s="366" t="s">
        <v>1421</v>
      </c>
      <c r="K1242" s="367" t="s">
        <v>48</v>
      </c>
      <c r="L1242" s="368" t="s">
        <v>1421</v>
      </c>
      <c r="M1242" s="368" t="s">
        <v>1421</v>
      </c>
      <c r="N1242" s="367">
        <v>591904</v>
      </c>
      <c r="O1242" s="367" t="s">
        <v>1321</v>
      </c>
      <c r="P1242" s="371">
        <v>44321</v>
      </c>
      <c r="Q1242" s="372">
        <v>9808494.0399999991</v>
      </c>
      <c r="R1242" s="372">
        <v>1551906.3641987431</v>
      </c>
      <c r="S1242" s="367">
        <v>2</v>
      </c>
      <c r="T1242" s="369">
        <v>-5.1870145928444411E-2</v>
      </c>
      <c r="U1242" s="369">
        <v>-0.54601383918096835</v>
      </c>
      <c r="V1242" s="369">
        <v>-0.21167682592387393</v>
      </c>
      <c r="W1242" s="369">
        <v>-1.8855645326677235</v>
      </c>
      <c r="Y1242" s="369"/>
      <c r="AA1242" s="369"/>
      <c r="AB1242" s="369">
        <v>0.25169353030582459</v>
      </c>
      <c r="AC1242" s="373">
        <v>-1.2870358764284449</v>
      </c>
      <c r="AD1242" s="555">
        <v>0</v>
      </c>
      <c r="AE1242" s="370" t="s">
        <v>1973</v>
      </c>
      <c r="AF1242" s="370" t="s">
        <v>1816</v>
      </c>
      <c r="AG1242" s="374" t="s">
        <v>1444</v>
      </c>
      <c r="AH1242" s="374" t="s">
        <v>1877</v>
      </c>
      <c r="AI1242" s="374">
        <v>0</v>
      </c>
      <c r="AJ1242" s="374">
        <v>0</v>
      </c>
      <c r="AK1242" s="374">
        <v>0</v>
      </c>
      <c r="AL1242" s="691">
        <v>1</v>
      </c>
      <c r="AM1242" s="691">
        <v>10</v>
      </c>
      <c r="AN1242" s="369" t="s">
        <v>1798</v>
      </c>
      <c r="AO1242" s="367" t="s">
        <v>1324</v>
      </c>
      <c r="AP1242" s="370" t="s">
        <v>1799</v>
      </c>
      <c r="AQ1242" s="376" t="s">
        <v>716</v>
      </c>
      <c r="AR1242" s="369">
        <v>0</v>
      </c>
      <c r="AS1242" s="369">
        <v>0</v>
      </c>
      <c r="AT1242" s="369" t="s">
        <v>1421</v>
      </c>
      <c r="AW1242"/>
      <c r="AX1242" s="198"/>
      <c r="AY1242" s="184"/>
      <c r="AZ1242" s="184"/>
      <c r="BA1242" s="184"/>
      <c r="BB1242" s="186"/>
      <c r="BC1242" s="184"/>
      <c r="BD1242" s="184"/>
      <c r="BE1242" s="184"/>
      <c r="BF1242" s="184"/>
      <c r="BG1242" s="186"/>
      <c r="BH1242" s="186"/>
      <c r="BI1242" s="199"/>
      <c r="BJ1242" s="199"/>
      <c r="BK1242" s="199"/>
      <c r="BL1242" s="186"/>
      <c r="BM1242" s="186"/>
      <c r="BN1242" s="186"/>
      <c r="BO1242" s="186"/>
      <c r="BP1242" s="186"/>
      <c r="BQ1242" s="186"/>
      <c r="BR1242" s="186"/>
      <c r="BS1242" s="186"/>
      <c r="BT1242" s="187"/>
      <c r="BU1242" s="188"/>
      <c r="BV1242" s="189"/>
      <c r="BW1242" s="185"/>
      <c r="BX1242"/>
      <c r="BZ1242"/>
    </row>
    <row r="1243" spans="2:78" ht="18.75">
      <c r="B1243" s="363" t="s">
        <v>240</v>
      </c>
      <c r="C1243" s="364">
        <v>35727276000150</v>
      </c>
      <c r="D1243" s="365" t="s">
        <v>13</v>
      </c>
      <c r="E1243" s="365" t="s">
        <v>615</v>
      </c>
      <c r="F1243" s="365" t="s">
        <v>619</v>
      </c>
      <c r="G1243" s="366" t="s">
        <v>1421</v>
      </c>
      <c r="H1243" s="366" t="s">
        <v>1337</v>
      </c>
      <c r="I1243" s="366" t="s">
        <v>34</v>
      </c>
      <c r="J1243" s="366" t="s">
        <v>608</v>
      </c>
      <c r="K1243" s="367" t="s">
        <v>48</v>
      </c>
      <c r="L1243" s="368" t="s">
        <v>1421</v>
      </c>
      <c r="M1243" s="368" t="s">
        <v>34</v>
      </c>
      <c r="N1243" s="367">
        <v>592293</v>
      </c>
      <c r="O1243" s="367" t="s">
        <v>1321</v>
      </c>
      <c r="P1243" s="371">
        <v>44318</v>
      </c>
      <c r="Q1243" s="372">
        <v>180.57190147</v>
      </c>
      <c r="R1243" s="372">
        <v>116.32865219589641</v>
      </c>
      <c r="S1243" s="367">
        <v>1</v>
      </c>
      <c r="T1243" s="369">
        <v>0.16808456060964683</v>
      </c>
      <c r="U1243" s="369">
        <v>1.7693510323284301</v>
      </c>
      <c r="V1243" s="369">
        <v>0.21051303835550916</v>
      </c>
      <c r="W1243" s="369">
        <v>1.8751978023802172</v>
      </c>
      <c r="Y1243" s="369"/>
      <c r="AA1243" s="369"/>
      <c r="AB1243" s="369">
        <v>3.0209306415820949E-2</v>
      </c>
      <c r="AC1243" s="373">
        <v>3.2523507676231027</v>
      </c>
      <c r="AD1243" s="555">
        <v>40671799000162</v>
      </c>
      <c r="AE1243" s="370" t="s">
        <v>1891</v>
      </c>
      <c r="AF1243" s="370" t="s">
        <v>1839</v>
      </c>
      <c r="AG1243" s="374" t="s">
        <v>59</v>
      </c>
      <c r="AH1243" s="374" t="s">
        <v>1802</v>
      </c>
      <c r="AI1243" s="374">
        <v>100</v>
      </c>
      <c r="AJ1243" s="374">
        <v>1</v>
      </c>
      <c r="AK1243" s="374">
        <v>100</v>
      </c>
      <c r="AL1243" s="691">
        <v>0</v>
      </c>
      <c r="AM1243" s="691">
        <v>0</v>
      </c>
      <c r="AN1243" s="369" t="s">
        <v>1803</v>
      </c>
      <c r="AO1243" s="367" t="s">
        <v>1324</v>
      </c>
      <c r="AP1243" s="370" t="s">
        <v>1818</v>
      </c>
      <c r="AQ1243" s="376" t="s">
        <v>668</v>
      </c>
      <c r="AR1243" s="369">
        <v>4.6666666666666697E-3</v>
      </c>
      <c r="AS1243" s="369">
        <v>4.6666666666666697E-3</v>
      </c>
      <c r="AT1243" s="369" t="s">
        <v>1421</v>
      </c>
      <c r="AW1243"/>
      <c r="AX1243" s="198"/>
      <c r="AY1243" s="184"/>
      <c r="AZ1243" s="184"/>
      <c r="BA1243" s="184"/>
      <c r="BB1243" s="186"/>
      <c r="BC1243" s="184"/>
      <c r="BD1243" s="184"/>
      <c r="BE1243" s="184"/>
      <c r="BF1243" s="184"/>
      <c r="BG1243" s="186"/>
      <c r="BH1243" s="186"/>
      <c r="BI1243" s="199"/>
      <c r="BJ1243" s="199"/>
      <c r="BK1243" s="199"/>
      <c r="BL1243" s="186"/>
      <c r="BM1243" s="186"/>
      <c r="BN1243" s="186"/>
      <c r="BO1243" s="186"/>
      <c r="BP1243" s="186"/>
      <c r="BQ1243" s="186"/>
      <c r="BR1243" s="186"/>
      <c r="BS1243" s="186"/>
      <c r="BT1243" s="187"/>
      <c r="BU1243" s="188"/>
      <c r="BV1243" s="189"/>
      <c r="BW1243" s="185"/>
      <c r="BX1243"/>
      <c r="BZ1243"/>
    </row>
    <row r="1244" spans="2:78" ht="18.75">
      <c r="B1244" s="363" t="s">
        <v>213</v>
      </c>
      <c r="C1244" s="364">
        <v>41673124000115</v>
      </c>
      <c r="D1244" s="365" t="s">
        <v>14</v>
      </c>
      <c r="E1244" s="365" t="s">
        <v>607</v>
      </c>
      <c r="F1244" s="365" t="s">
        <v>1421</v>
      </c>
      <c r="G1244" s="366" t="s">
        <v>1421</v>
      </c>
      <c r="H1244" s="366" t="s">
        <v>34</v>
      </c>
      <c r="I1244" s="366" t="s">
        <v>34</v>
      </c>
      <c r="J1244" s="366" t="s">
        <v>608</v>
      </c>
      <c r="K1244" s="367" t="s">
        <v>48</v>
      </c>
      <c r="L1244" s="368" t="s">
        <v>1421</v>
      </c>
      <c r="M1244" s="368" t="s">
        <v>34</v>
      </c>
      <c r="N1244" s="367">
        <v>592366</v>
      </c>
      <c r="O1244" s="367" t="s">
        <v>1321</v>
      </c>
      <c r="P1244" s="371">
        <v>44323</v>
      </c>
      <c r="Q1244" s="372">
        <v>8.8390495799999993</v>
      </c>
      <c r="R1244" s="372">
        <v>8.7526390745634934</v>
      </c>
      <c r="S1244" s="367">
        <v>2</v>
      </c>
      <c r="T1244" s="369">
        <v>1.7310340849681527E-2</v>
      </c>
      <c r="U1244" s="369">
        <v>0.18221822005098054</v>
      </c>
      <c r="V1244" s="369">
        <v>-5.2958550789796166E-2</v>
      </c>
      <c r="W1244" s="369">
        <v>-0.47174160248715058</v>
      </c>
      <c r="Y1244" s="369"/>
      <c r="AA1244" s="369"/>
      <c r="AB1244" s="369">
        <v>0.23158936089626725</v>
      </c>
      <c r="AC1244" s="373">
        <v>-0.71341933668729063</v>
      </c>
      <c r="AD1244" s="555">
        <v>0</v>
      </c>
      <c r="AE1244" s="370" t="s">
        <v>2039</v>
      </c>
      <c r="AF1244" s="370" t="s">
        <v>1816</v>
      </c>
      <c r="AG1244" s="374" t="s">
        <v>1444</v>
      </c>
      <c r="AH1244" s="374" t="s">
        <v>1796</v>
      </c>
      <c r="AI1244" s="374">
        <v>100000</v>
      </c>
      <c r="AJ1244" s="374">
        <v>250</v>
      </c>
      <c r="AK1244" s="374">
        <v>100000</v>
      </c>
      <c r="AL1244" s="691">
        <v>2</v>
      </c>
      <c r="AM1244" s="691">
        <v>20</v>
      </c>
      <c r="AN1244" s="369" t="s">
        <v>1798</v>
      </c>
      <c r="AO1244" s="367" t="s">
        <v>1324</v>
      </c>
      <c r="AP1244" s="370" t="s">
        <v>1799</v>
      </c>
      <c r="AQ1244" s="376" t="s">
        <v>659</v>
      </c>
      <c r="AR1244" s="369">
        <v>5.3333333333333297E-3</v>
      </c>
      <c r="AS1244" s="369">
        <v>5.3333333333333297E-3</v>
      </c>
      <c r="AT1244" s="369" t="s">
        <v>1421</v>
      </c>
      <c r="AW1244"/>
      <c r="AX1244" s="198"/>
      <c r="AY1244" s="184"/>
      <c r="AZ1244" s="184"/>
      <c r="BA1244" s="184"/>
      <c r="BB1244" s="186"/>
      <c r="BC1244" s="184"/>
      <c r="BD1244" s="184"/>
      <c r="BE1244" s="184"/>
      <c r="BF1244" s="184"/>
      <c r="BG1244" s="186"/>
      <c r="BH1244" s="186"/>
      <c r="BI1244" s="199"/>
      <c r="BJ1244" s="199"/>
      <c r="BK1244" s="199"/>
      <c r="BL1244" s="186"/>
      <c r="BM1244" s="186"/>
      <c r="BN1244" s="186"/>
      <c r="BO1244" s="186"/>
      <c r="BP1244" s="186"/>
      <c r="BQ1244" s="186"/>
      <c r="BR1244" s="186"/>
      <c r="BS1244" s="186"/>
      <c r="BT1244" s="187"/>
      <c r="BU1244" s="188"/>
      <c r="BV1244" s="189"/>
      <c r="BW1244" s="185"/>
      <c r="BX1244"/>
      <c r="BZ1244"/>
    </row>
    <row r="1245" spans="2:78" ht="18.75">
      <c r="B1245" s="363" t="s">
        <v>524</v>
      </c>
      <c r="C1245" s="364">
        <v>40677875000147</v>
      </c>
      <c r="D1245" s="365" t="s">
        <v>13</v>
      </c>
      <c r="E1245" s="365" t="s">
        <v>615</v>
      </c>
      <c r="F1245" s="365" t="s">
        <v>619</v>
      </c>
      <c r="G1245" s="366" t="s">
        <v>34</v>
      </c>
      <c r="H1245" s="366" t="s">
        <v>865</v>
      </c>
      <c r="I1245" s="366" t="s">
        <v>34</v>
      </c>
      <c r="J1245" s="366" t="s">
        <v>611</v>
      </c>
      <c r="K1245" s="367" t="s">
        <v>48</v>
      </c>
      <c r="L1245" s="368" t="s">
        <v>1421</v>
      </c>
      <c r="M1245" s="368" t="s">
        <v>34</v>
      </c>
      <c r="N1245" s="367">
        <v>592455</v>
      </c>
      <c r="O1245" s="367" t="s">
        <v>1321</v>
      </c>
      <c r="P1245" s="371">
        <v>44325</v>
      </c>
      <c r="Q1245" s="372">
        <v>10.75721807</v>
      </c>
      <c r="R1245" s="372">
        <v>13.492482649123499</v>
      </c>
      <c r="S1245" s="367">
        <v>1</v>
      </c>
      <c r="T1245" s="369">
        <v>1.1991627142532657E-2</v>
      </c>
      <c r="U1245" s="369">
        <v>0.12623049842877748</v>
      </c>
      <c r="V1245" s="369">
        <v>1.0214594895115114E-2</v>
      </c>
      <c r="W1245" s="369">
        <v>9.0989071504334079E-2</v>
      </c>
      <c r="Y1245" s="369"/>
      <c r="AA1245" s="369"/>
      <c r="AB1245" s="369">
        <v>5.6166687534924445E-2</v>
      </c>
      <c r="AC1245" s="373">
        <v>-1.8168631092243837</v>
      </c>
      <c r="AD1245" s="555">
        <v>41075494000150</v>
      </c>
      <c r="AE1245" s="370" t="s">
        <v>1977</v>
      </c>
      <c r="AF1245" s="370" t="s">
        <v>1795</v>
      </c>
      <c r="AG1245" s="374" t="s">
        <v>1445</v>
      </c>
      <c r="AH1245" s="374" t="s">
        <v>1802</v>
      </c>
      <c r="AI1245" s="374">
        <v>10000</v>
      </c>
      <c r="AJ1245" s="374">
        <v>5000</v>
      </c>
      <c r="AK1245" s="374">
        <v>5000</v>
      </c>
      <c r="AL1245" s="691">
        <v>2.2000000000000002</v>
      </c>
      <c r="AM1245" s="691">
        <v>20</v>
      </c>
      <c r="AN1245" s="369" t="s">
        <v>1817</v>
      </c>
      <c r="AO1245" s="367" t="s">
        <v>1324</v>
      </c>
      <c r="AP1245" s="370" t="s">
        <v>1818</v>
      </c>
      <c r="AQ1245" s="376" t="s">
        <v>668</v>
      </c>
      <c r="AR1245" s="369">
        <v>3.8E-3</v>
      </c>
      <c r="AS1245" s="369">
        <v>3.8E-3</v>
      </c>
      <c r="AT1245" s="369" t="s">
        <v>1421</v>
      </c>
      <c r="AW1245"/>
      <c r="AX1245" s="198"/>
      <c r="AY1245" s="184"/>
      <c r="AZ1245" s="184"/>
      <c r="BA1245" s="184"/>
      <c r="BB1245" s="186"/>
      <c r="BC1245" s="184"/>
      <c r="BD1245" s="184"/>
      <c r="BE1245" s="184"/>
      <c r="BF1245" s="184"/>
      <c r="BG1245" s="186"/>
      <c r="BH1245" s="186"/>
      <c r="BI1245" s="199"/>
      <c r="BJ1245" s="199"/>
      <c r="BK1245" s="199"/>
      <c r="BL1245" s="186"/>
      <c r="BM1245" s="186"/>
      <c r="BN1245" s="186"/>
      <c r="BO1245" s="186"/>
      <c r="BP1245" s="186"/>
      <c r="BQ1245" s="186"/>
      <c r="BR1245" s="186"/>
      <c r="BS1245" s="186"/>
      <c r="BT1245" s="187"/>
      <c r="BU1245" s="188"/>
      <c r="BV1245" s="189"/>
      <c r="BW1245" s="185"/>
      <c r="BX1245"/>
      <c r="BZ1245"/>
    </row>
    <row r="1246" spans="2:78" ht="18.75">
      <c r="B1246" s="363" t="s">
        <v>559</v>
      </c>
      <c r="C1246" s="364">
        <v>41881117000109</v>
      </c>
      <c r="D1246" s="365" t="s">
        <v>14</v>
      </c>
      <c r="E1246" s="365" t="s">
        <v>607</v>
      </c>
      <c r="F1246" s="365" t="s">
        <v>1421</v>
      </c>
      <c r="G1246" s="366" t="s">
        <v>1421</v>
      </c>
      <c r="H1246" s="366" t="s">
        <v>34</v>
      </c>
      <c r="I1246" s="366" t="s">
        <v>34</v>
      </c>
      <c r="J1246" s="366" t="s">
        <v>608</v>
      </c>
      <c r="K1246" s="367" t="s">
        <v>48</v>
      </c>
      <c r="L1246" s="368" t="s">
        <v>1421</v>
      </c>
      <c r="M1246" s="368" t="s">
        <v>1418</v>
      </c>
      <c r="N1246" s="367">
        <v>592463</v>
      </c>
      <c r="O1246" s="367" t="s">
        <v>1324</v>
      </c>
      <c r="P1246" s="371">
        <v>44332</v>
      </c>
      <c r="Q1246" s="372">
        <v>3.12394148</v>
      </c>
      <c r="R1246" s="372">
        <v>3.8880758601481484</v>
      </c>
      <c r="S1246" s="367">
        <v>2</v>
      </c>
      <c r="T1246" s="369">
        <v>-0.66938710415973213</v>
      </c>
      <c r="U1246" s="369">
        <v>-7.0463388158709064</v>
      </c>
      <c r="V1246" s="369">
        <v>-0.66938710415973213</v>
      </c>
      <c r="W1246" s="369">
        <v>-5.9627338832200056</v>
      </c>
      <c r="Y1246" s="369"/>
      <c r="AA1246" s="369"/>
      <c r="AB1246" s="369">
        <v>1.1364576198764864</v>
      </c>
      <c r="AC1246" s="373">
        <v>-0.68779413146029711</v>
      </c>
      <c r="AD1246" s="555">
        <v>0</v>
      </c>
      <c r="AE1246" s="370" t="s">
        <v>2076</v>
      </c>
      <c r="AF1246" s="370" t="s">
        <v>1816</v>
      </c>
      <c r="AG1246" s="374" t="s">
        <v>1444</v>
      </c>
      <c r="AH1246" s="374" t="s">
        <v>1796</v>
      </c>
      <c r="AI1246" s="374">
        <v>5000</v>
      </c>
      <c r="AJ1246" s="374">
        <v>5000</v>
      </c>
      <c r="AK1246" s="374">
        <v>5000</v>
      </c>
      <c r="AL1246" s="691">
        <v>0.13</v>
      </c>
      <c r="AM1246" s="691">
        <v>10</v>
      </c>
      <c r="AN1246" s="369" t="s">
        <v>1798</v>
      </c>
      <c r="AO1246" s="367" t="s">
        <v>1324</v>
      </c>
      <c r="AP1246" s="370" t="s">
        <v>1799</v>
      </c>
      <c r="AQ1246" s="376" t="s">
        <v>659</v>
      </c>
      <c r="AR1246" s="369">
        <v>2.5999999999999998E-4</v>
      </c>
      <c r="AS1246" s="369">
        <v>2.5999999999999998E-4</v>
      </c>
      <c r="AT1246" s="369" t="s">
        <v>1421</v>
      </c>
      <c r="AW1246"/>
      <c r="AX1246" s="198"/>
      <c r="AY1246" s="184"/>
      <c r="AZ1246" s="184"/>
      <c r="BA1246" s="184"/>
      <c r="BB1246" s="186"/>
      <c r="BC1246" s="184"/>
      <c r="BD1246" s="184"/>
      <c r="BE1246" s="184"/>
      <c r="BF1246" s="184"/>
      <c r="BG1246" s="186"/>
      <c r="BH1246" s="186"/>
      <c r="BI1246" s="199"/>
      <c r="BJ1246" s="199"/>
      <c r="BK1246" s="199"/>
      <c r="BL1246" s="186"/>
      <c r="BM1246" s="186"/>
      <c r="BN1246" s="186"/>
      <c r="BO1246" s="186"/>
      <c r="BP1246" s="186"/>
      <c r="BQ1246" s="186"/>
      <c r="BR1246" s="186"/>
      <c r="BS1246" s="186"/>
      <c r="BT1246" s="187"/>
      <c r="BU1246" s="188"/>
      <c r="BV1246" s="189"/>
      <c r="BW1246" s="185"/>
      <c r="BX1246"/>
      <c r="BZ1246"/>
    </row>
    <row r="1247" spans="2:78" ht="18.75">
      <c r="B1247" s="363" t="s">
        <v>486</v>
      </c>
      <c r="C1247" s="364">
        <v>41574684000112</v>
      </c>
      <c r="D1247" s="365" t="s">
        <v>11</v>
      </c>
      <c r="E1247" s="365" t="s">
        <v>620</v>
      </c>
      <c r="F1247" s="365" t="s">
        <v>663</v>
      </c>
      <c r="G1247" s="366" t="s">
        <v>738</v>
      </c>
      <c r="H1247" s="366" t="s">
        <v>34</v>
      </c>
      <c r="I1247" s="366" t="s">
        <v>1304</v>
      </c>
      <c r="J1247" s="366" t="s">
        <v>690</v>
      </c>
      <c r="K1247" s="367" t="s">
        <v>48</v>
      </c>
      <c r="L1247" s="368" t="s">
        <v>1421</v>
      </c>
      <c r="M1247" s="368" t="s">
        <v>34</v>
      </c>
      <c r="N1247" s="367">
        <v>592528</v>
      </c>
      <c r="O1247" s="367" t="s">
        <v>1321</v>
      </c>
      <c r="P1247" s="371">
        <v>44343</v>
      </c>
      <c r="Q1247" s="372">
        <v>138.51455224</v>
      </c>
      <c r="R1247" s="372">
        <v>118.61216576386454</v>
      </c>
      <c r="S1247" s="367">
        <v>1</v>
      </c>
      <c r="T1247" s="369">
        <v>0.12819672285748007</v>
      </c>
      <c r="U1247" s="369">
        <v>1.3494695949842397</v>
      </c>
      <c r="V1247" s="369">
        <v>0.15602840306124843</v>
      </c>
      <c r="W1247" s="369">
        <v>1.3898622185825804</v>
      </c>
      <c r="Y1247" s="369"/>
      <c r="AA1247" s="369"/>
      <c r="AB1247" s="369">
        <v>1.4746221810016367E-3</v>
      </c>
      <c r="AC1247" s="373">
        <v>29.679891012399928</v>
      </c>
      <c r="AD1247" s="555">
        <v>0</v>
      </c>
      <c r="AE1247" s="370" t="s">
        <v>1963</v>
      </c>
      <c r="AF1247" s="370" t="s">
        <v>1816</v>
      </c>
      <c r="AG1247" s="374" t="s">
        <v>1444</v>
      </c>
      <c r="AH1247" s="374" t="s">
        <v>1796</v>
      </c>
      <c r="AI1247" s="374">
        <v>1000</v>
      </c>
      <c r="AJ1247" s="374">
        <v>100</v>
      </c>
      <c r="AK1247" s="374">
        <v>1000</v>
      </c>
      <c r="AL1247" s="691">
        <v>1</v>
      </c>
      <c r="AM1247" s="691">
        <v>15</v>
      </c>
      <c r="AN1247" s="369" t="s">
        <v>1798</v>
      </c>
      <c r="AO1247" s="367" t="s">
        <v>1324</v>
      </c>
      <c r="AP1247" s="370" t="s">
        <v>1818</v>
      </c>
      <c r="AQ1247" s="376" t="s">
        <v>671</v>
      </c>
      <c r="AR1247" s="369">
        <v>2.13333333333333E-3</v>
      </c>
      <c r="AS1247" s="369">
        <v>2.13333333333333E-3</v>
      </c>
      <c r="AT1247" s="369" t="s">
        <v>1421</v>
      </c>
      <c r="AW1247"/>
      <c r="AX1247" s="198"/>
      <c r="AY1247" s="184"/>
      <c r="AZ1247" s="184"/>
      <c r="BA1247" s="184"/>
      <c r="BB1247" s="186"/>
      <c r="BC1247" s="184"/>
      <c r="BD1247" s="184"/>
      <c r="BE1247" s="184"/>
      <c r="BF1247" s="184"/>
      <c r="BG1247" s="186"/>
      <c r="BH1247" s="186"/>
      <c r="BI1247" s="199"/>
      <c r="BJ1247" s="199"/>
      <c r="BK1247" s="199"/>
      <c r="BL1247" s="186"/>
      <c r="BM1247" s="186"/>
      <c r="BN1247" s="186"/>
      <c r="BO1247" s="186"/>
      <c r="BP1247" s="186"/>
      <c r="BQ1247" s="186"/>
      <c r="BR1247" s="186"/>
      <c r="BS1247" s="186"/>
      <c r="BT1247" s="187"/>
      <c r="BU1247" s="188"/>
      <c r="BV1247" s="189"/>
      <c r="BW1247" s="185"/>
      <c r="BX1247"/>
      <c r="BZ1247"/>
    </row>
    <row r="1248" spans="2:78" ht="18.75">
      <c r="B1248" s="363" t="s">
        <v>565</v>
      </c>
      <c r="C1248" s="364">
        <v>38597242000187</v>
      </c>
      <c r="D1248" s="365" t="s">
        <v>14</v>
      </c>
      <c r="E1248" s="365" t="s">
        <v>614</v>
      </c>
      <c r="F1248" s="365" t="s">
        <v>1421</v>
      </c>
      <c r="G1248" s="366" t="s">
        <v>1421</v>
      </c>
      <c r="H1248" s="366" t="s">
        <v>1338</v>
      </c>
      <c r="I1248" s="366" t="s">
        <v>34</v>
      </c>
      <c r="J1248" s="366" t="s">
        <v>608</v>
      </c>
      <c r="K1248" s="367" t="s">
        <v>48</v>
      </c>
      <c r="L1248" s="368" t="s">
        <v>1421</v>
      </c>
      <c r="M1248" s="368" t="s">
        <v>34</v>
      </c>
      <c r="N1248" s="367">
        <v>592854</v>
      </c>
      <c r="O1248" s="367" t="s">
        <v>1321</v>
      </c>
      <c r="P1248" s="371">
        <v>44238</v>
      </c>
      <c r="Q1248" s="372">
        <v>26.921139220000001</v>
      </c>
      <c r="R1248" s="372">
        <v>26.75876046878048</v>
      </c>
      <c r="S1248" s="367">
        <v>2</v>
      </c>
      <c r="T1248" s="369">
        <v>-3.6579456741551164E-3</v>
      </c>
      <c r="U1248" s="369">
        <v>-3.8505558935888452E-2</v>
      </c>
      <c r="V1248" s="369">
        <v>-0.1300358306963415</v>
      </c>
      <c r="W1248" s="369">
        <v>-1.1583268469132528</v>
      </c>
      <c r="Y1248" s="369"/>
      <c r="AA1248" s="369"/>
      <c r="AB1248" s="369">
        <v>0.21764714045050407</v>
      </c>
      <c r="AC1248" s="373">
        <v>-1.1132588631280256</v>
      </c>
      <c r="AD1248" s="555">
        <v>38597428000136</v>
      </c>
      <c r="AE1248" s="370" t="s">
        <v>1977</v>
      </c>
      <c r="AF1248" s="370" t="s">
        <v>1795</v>
      </c>
      <c r="AG1248" s="374" t="s">
        <v>1445</v>
      </c>
      <c r="AH1248" s="374" t="s">
        <v>1796</v>
      </c>
      <c r="AI1248" s="374">
        <v>10000</v>
      </c>
      <c r="AJ1248" s="374">
        <v>0</v>
      </c>
      <c r="AK1248" s="374">
        <v>5000</v>
      </c>
      <c r="AL1248" s="691">
        <v>2.5</v>
      </c>
      <c r="AM1248" s="691">
        <v>20</v>
      </c>
      <c r="AN1248" s="369" t="s">
        <v>1798</v>
      </c>
      <c r="AO1248" s="367" t="s">
        <v>1324</v>
      </c>
      <c r="AP1248" s="370" t="s">
        <v>1818</v>
      </c>
      <c r="AQ1248" s="376" t="s">
        <v>668</v>
      </c>
      <c r="AR1248" s="369">
        <v>3.8E-3</v>
      </c>
      <c r="AS1248" s="369">
        <v>3.8E-3</v>
      </c>
      <c r="AT1248" s="369" t="s">
        <v>1421</v>
      </c>
      <c r="AW1248"/>
      <c r="AX1248" s="198"/>
      <c r="AY1248" s="184"/>
      <c r="AZ1248" s="184"/>
      <c r="BA1248" s="184"/>
      <c r="BB1248" s="186"/>
      <c r="BC1248" s="184"/>
      <c r="BD1248" s="184"/>
      <c r="BE1248" s="184"/>
      <c r="BF1248" s="184"/>
      <c r="BG1248" s="186"/>
      <c r="BH1248" s="186"/>
      <c r="BI1248" s="199"/>
      <c r="BJ1248" s="199"/>
      <c r="BK1248" s="199"/>
      <c r="BL1248" s="186"/>
      <c r="BM1248" s="186"/>
      <c r="BN1248" s="186"/>
      <c r="BO1248" s="186"/>
      <c r="BP1248" s="186"/>
      <c r="BQ1248" s="186"/>
      <c r="BR1248" s="186"/>
      <c r="BS1248" s="186"/>
      <c r="BT1248" s="187"/>
      <c r="BU1248" s="188"/>
      <c r="BV1248" s="189"/>
      <c r="BW1248" s="185"/>
      <c r="BX1248"/>
      <c r="BZ1248"/>
    </row>
    <row r="1249" spans="2:78" ht="18.75">
      <c r="B1249" s="363" t="s">
        <v>522</v>
      </c>
      <c r="C1249" s="364">
        <v>41128407000186</v>
      </c>
      <c r="D1249" s="365" t="s">
        <v>13</v>
      </c>
      <c r="E1249" s="365" t="s">
        <v>615</v>
      </c>
      <c r="F1249" s="365" t="s">
        <v>619</v>
      </c>
      <c r="G1249" s="366" t="s">
        <v>34</v>
      </c>
      <c r="H1249" s="366" t="s">
        <v>1337</v>
      </c>
      <c r="I1249" s="366" t="s">
        <v>34</v>
      </c>
      <c r="J1249" s="366" t="s">
        <v>1421</v>
      </c>
      <c r="K1249" s="367" t="s">
        <v>48</v>
      </c>
      <c r="L1249" s="368" t="s">
        <v>1421</v>
      </c>
      <c r="M1249" s="368" t="s">
        <v>34</v>
      </c>
      <c r="N1249" s="367">
        <v>592978</v>
      </c>
      <c r="O1249" s="367" t="s">
        <v>1321</v>
      </c>
      <c r="P1249" s="371">
        <v>44331</v>
      </c>
      <c r="Q1249" s="372">
        <v>26.737308129999999</v>
      </c>
      <c r="R1249" s="372">
        <v>25.380862301792803</v>
      </c>
      <c r="S1249" s="367">
        <v>1</v>
      </c>
      <c r="T1249" s="369">
        <v>7.3677259191113009E-2</v>
      </c>
      <c r="U1249" s="369">
        <v>0.77556757227494777</v>
      </c>
      <c r="V1249" s="369">
        <v>0.10081473088964588</v>
      </c>
      <c r="W1249" s="369">
        <v>0.89803255555391359</v>
      </c>
      <c r="Y1249" s="369"/>
      <c r="AA1249" s="369"/>
      <c r="AB1249" s="369">
        <v>3.79389874945366E-2</v>
      </c>
      <c r="AC1249" s="373">
        <v>-0.30172251056133043</v>
      </c>
      <c r="AD1249" s="555">
        <v>0</v>
      </c>
      <c r="AE1249" s="370" t="s">
        <v>2026</v>
      </c>
      <c r="AF1249" s="370" t="s">
        <v>1795</v>
      </c>
      <c r="AG1249" s="374" t="s">
        <v>1445</v>
      </c>
      <c r="AH1249" s="374" t="s">
        <v>1802</v>
      </c>
      <c r="AI1249" s="374">
        <v>500</v>
      </c>
      <c r="AJ1249" s="374">
        <v>0</v>
      </c>
      <c r="AK1249" s="374">
        <v>500</v>
      </c>
      <c r="AL1249" s="691">
        <v>2.5</v>
      </c>
      <c r="AM1249" s="691">
        <v>20</v>
      </c>
      <c r="AN1249" s="369" t="s">
        <v>1803</v>
      </c>
      <c r="AO1249" s="367" t="s">
        <v>1324</v>
      </c>
      <c r="AP1249" s="370" t="s">
        <v>1818</v>
      </c>
      <c r="AQ1249" s="376" t="s">
        <v>664</v>
      </c>
      <c r="AR1249" s="369">
        <v>5.3340000000000002E-3</v>
      </c>
      <c r="AS1249" s="369">
        <v>5.3340000000000002E-3</v>
      </c>
      <c r="AT1249" s="369" t="s">
        <v>1421</v>
      </c>
      <c r="AW1249"/>
      <c r="AX1249" s="198"/>
      <c r="AY1249" s="184"/>
      <c r="AZ1249" s="184"/>
      <c r="BA1249" s="184"/>
      <c r="BB1249" s="186"/>
      <c r="BC1249" s="184"/>
      <c r="BD1249" s="184"/>
      <c r="BE1249" s="184"/>
      <c r="BF1249" s="184"/>
      <c r="BG1249" s="186"/>
      <c r="BH1249" s="186"/>
      <c r="BI1249" s="199"/>
      <c r="BJ1249" s="199"/>
      <c r="BK1249" s="199"/>
      <c r="BL1249" s="186"/>
      <c r="BM1249" s="186"/>
      <c r="BN1249" s="186"/>
      <c r="BO1249" s="186"/>
      <c r="BP1249" s="186"/>
      <c r="BQ1249" s="186"/>
      <c r="BR1249" s="186"/>
      <c r="BS1249" s="186"/>
      <c r="BT1249" s="187"/>
      <c r="BU1249" s="188"/>
      <c r="BV1249" s="189"/>
      <c r="BW1249" s="185"/>
      <c r="BX1249"/>
      <c r="BZ1249"/>
    </row>
    <row r="1250" spans="2:78" ht="18.75">
      <c r="B1250" s="363" t="s">
        <v>380</v>
      </c>
      <c r="C1250" s="364">
        <v>39959025000152</v>
      </c>
      <c r="D1250" s="365" t="s">
        <v>11</v>
      </c>
      <c r="E1250" s="365" t="s">
        <v>621</v>
      </c>
      <c r="F1250" s="365" t="s">
        <v>692</v>
      </c>
      <c r="G1250" s="366" t="s">
        <v>738</v>
      </c>
      <c r="H1250" s="366" t="s">
        <v>34</v>
      </c>
      <c r="I1250" s="366" t="s">
        <v>1421</v>
      </c>
      <c r="J1250" s="366" t="s">
        <v>608</v>
      </c>
      <c r="K1250" s="367" t="s">
        <v>48</v>
      </c>
      <c r="L1250" s="368" t="s">
        <v>1421</v>
      </c>
      <c r="M1250" s="368" t="s">
        <v>34</v>
      </c>
      <c r="N1250" s="367">
        <v>593141</v>
      </c>
      <c r="O1250" s="367" t="s">
        <v>1321</v>
      </c>
      <c r="P1250" s="371">
        <v>44201</v>
      </c>
      <c r="Q1250" s="372">
        <v>178.41158967999999</v>
      </c>
      <c r="R1250" s="372">
        <v>63.702291339960141</v>
      </c>
      <c r="S1250" s="367">
        <v>2</v>
      </c>
      <c r="T1250" s="369">
        <v>8.5952976165613482E-2</v>
      </c>
      <c r="U1250" s="369">
        <v>0.90478855737093089</v>
      </c>
      <c r="V1250" s="369">
        <v>0.11310125180684061</v>
      </c>
      <c r="W1250" s="369">
        <v>1.0074778288861683</v>
      </c>
      <c r="Y1250" s="369"/>
      <c r="AA1250" s="369"/>
      <c r="AB1250" s="369">
        <v>2.9684923342095243E-2</v>
      </c>
      <c r="AC1250" s="373">
        <v>2.8279485599944223E-2</v>
      </c>
      <c r="AD1250" s="555">
        <v>39723106000159</v>
      </c>
      <c r="AE1250" s="370" t="s">
        <v>1856</v>
      </c>
      <c r="AF1250" s="370" t="s">
        <v>1795</v>
      </c>
      <c r="AG1250" s="374" t="s">
        <v>1445</v>
      </c>
      <c r="AH1250" s="374" t="s">
        <v>1802</v>
      </c>
      <c r="AI1250" s="374">
        <v>1000</v>
      </c>
      <c r="AJ1250" s="374">
        <v>100</v>
      </c>
      <c r="AK1250" s="374">
        <v>100</v>
      </c>
      <c r="AL1250" s="691">
        <v>0.85</v>
      </c>
      <c r="AM1250" s="691">
        <v>0</v>
      </c>
      <c r="AN1250" s="369" t="s">
        <v>1911</v>
      </c>
      <c r="AO1250" s="367" t="s">
        <v>1324</v>
      </c>
      <c r="AP1250" s="370" t="s">
        <v>1804</v>
      </c>
      <c r="AQ1250" s="376" t="s">
        <v>11</v>
      </c>
      <c r="AR1250" s="369">
        <v>1.6000000000000001E-3</v>
      </c>
      <c r="AS1250" s="369">
        <v>1.6000000000000001E-3</v>
      </c>
      <c r="AT1250" s="369" t="s">
        <v>1421</v>
      </c>
      <c r="AW1250"/>
      <c r="AX1250" s="198"/>
      <c r="AY1250" s="184"/>
      <c r="AZ1250" s="184"/>
      <c r="BA1250" s="184"/>
      <c r="BB1250" s="186"/>
      <c r="BC1250" s="184"/>
      <c r="BD1250" s="184"/>
      <c r="BE1250" s="184"/>
      <c r="BF1250" s="184"/>
      <c r="BG1250" s="186"/>
      <c r="BH1250" s="186"/>
      <c r="BI1250" s="199"/>
      <c r="BJ1250" s="199"/>
      <c r="BK1250" s="199"/>
      <c r="BL1250" s="186"/>
      <c r="BM1250" s="186"/>
      <c r="BN1250" s="186"/>
      <c r="BO1250" s="186"/>
      <c r="BP1250" s="186"/>
      <c r="BQ1250" s="186"/>
      <c r="BR1250" s="186"/>
      <c r="BS1250" s="186"/>
      <c r="BT1250" s="187"/>
      <c r="BU1250" s="188"/>
      <c r="BV1250" s="189"/>
      <c r="BW1250" s="185"/>
      <c r="BX1250"/>
      <c r="BZ1250"/>
    </row>
    <row r="1251" spans="2:78" ht="18.75">
      <c r="B1251" s="363" t="s">
        <v>87</v>
      </c>
      <c r="C1251" s="364">
        <v>41373625000186</v>
      </c>
      <c r="D1251" s="365" t="s">
        <v>14</v>
      </c>
      <c r="E1251" s="365" t="s">
        <v>607</v>
      </c>
      <c r="F1251" s="365" t="s">
        <v>1317</v>
      </c>
      <c r="G1251" s="366" t="s">
        <v>1421</v>
      </c>
      <c r="H1251" s="366" t="s">
        <v>34</v>
      </c>
      <c r="I1251" s="366" t="s">
        <v>34</v>
      </c>
      <c r="J1251" s="366" t="s">
        <v>611</v>
      </c>
      <c r="K1251" s="367" t="s">
        <v>49</v>
      </c>
      <c r="L1251" s="368" t="s">
        <v>1421</v>
      </c>
      <c r="M1251" s="368" t="s">
        <v>34</v>
      </c>
      <c r="N1251" s="367">
        <v>593151</v>
      </c>
      <c r="O1251" s="367" t="s">
        <v>1321</v>
      </c>
      <c r="P1251" s="371">
        <v>44299</v>
      </c>
      <c r="Q1251" s="372">
        <v>8.3214422399999997</v>
      </c>
      <c r="R1251" s="372">
        <v>11.262854534523814</v>
      </c>
      <c r="S1251" s="367">
        <v>3</v>
      </c>
      <c r="T1251" s="369">
        <v>-0.37305418060567153</v>
      </c>
      <c r="U1251" s="369">
        <v>-3.926974596447252</v>
      </c>
      <c r="V1251" s="369">
        <v>-0.42304173345708196</v>
      </c>
      <c r="W1251" s="369">
        <v>-3.7683505738687524</v>
      </c>
      <c r="Y1251" s="369"/>
      <c r="AA1251" s="369"/>
      <c r="AB1251" s="369">
        <v>0.29432968928951553</v>
      </c>
      <c r="AC1251" s="373">
        <v>-1.8187207420152116</v>
      </c>
      <c r="AD1251" s="555">
        <v>0</v>
      </c>
      <c r="AE1251" s="370" t="s">
        <v>1991</v>
      </c>
      <c r="AF1251" s="370" t="s">
        <v>1816</v>
      </c>
      <c r="AG1251" s="374" t="s">
        <v>1444</v>
      </c>
      <c r="AH1251" s="374" t="s">
        <v>1796</v>
      </c>
      <c r="AI1251" s="374">
        <v>1000</v>
      </c>
      <c r="AJ1251" s="374">
        <v>1000</v>
      </c>
      <c r="AK1251" s="374">
        <v>1000</v>
      </c>
      <c r="AL1251" s="691">
        <v>2</v>
      </c>
      <c r="AM1251" s="691">
        <v>20</v>
      </c>
      <c r="AN1251" s="369" t="s">
        <v>1798</v>
      </c>
      <c r="AO1251" s="367" t="s">
        <v>1324</v>
      </c>
      <c r="AP1251" s="370" t="s">
        <v>1799</v>
      </c>
      <c r="AQ1251" s="376" t="s">
        <v>687</v>
      </c>
      <c r="AR1251" s="369">
        <v>6.6666666666666697E-3</v>
      </c>
      <c r="AS1251" s="369">
        <v>6.6666666666666697E-3</v>
      </c>
      <c r="AT1251" s="369" t="s">
        <v>1421</v>
      </c>
      <c r="AW1251"/>
      <c r="AX1251" s="198"/>
      <c r="AY1251" s="184"/>
      <c r="AZ1251" s="184"/>
      <c r="BA1251" s="184"/>
      <c r="BB1251" s="186"/>
      <c r="BC1251" s="184"/>
      <c r="BD1251" s="184"/>
      <c r="BE1251" s="184"/>
      <c r="BF1251" s="184"/>
      <c r="BG1251" s="186"/>
      <c r="BH1251" s="186"/>
      <c r="BI1251" s="199"/>
      <c r="BJ1251" s="199"/>
      <c r="BK1251" s="199"/>
      <c r="BL1251" s="186"/>
      <c r="BM1251" s="186"/>
      <c r="BN1251" s="186"/>
      <c r="BO1251" s="186"/>
      <c r="BP1251" s="186"/>
      <c r="BQ1251" s="186"/>
      <c r="BR1251" s="186"/>
      <c r="BS1251" s="186"/>
      <c r="BT1251" s="187"/>
      <c r="BU1251" s="188"/>
      <c r="BV1251" s="189"/>
      <c r="BW1251" s="185"/>
      <c r="BX1251"/>
      <c r="BZ1251"/>
    </row>
    <row r="1252" spans="2:78" ht="18.75">
      <c r="B1252" s="363" t="s">
        <v>493</v>
      </c>
      <c r="C1252" s="364"/>
      <c r="D1252" s="365" t="s">
        <v>11</v>
      </c>
      <c r="E1252" s="365" t="s">
        <v>620</v>
      </c>
      <c r="F1252" s="365" t="s">
        <v>685</v>
      </c>
      <c r="G1252" s="366" t="s">
        <v>738</v>
      </c>
      <c r="H1252" s="366" t="s">
        <v>34</v>
      </c>
      <c r="I1252" s="366" t="s">
        <v>1319</v>
      </c>
      <c r="J1252" s="366" t="s">
        <v>608</v>
      </c>
      <c r="L1252" s="368" t="s">
        <v>1421</v>
      </c>
      <c r="M1252" s="368" t="s">
        <v>1418</v>
      </c>
      <c r="N1252" s="367">
        <v>593338</v>
      </c>
      <c r="O1252" s="367" t="s">
        <v>1321</v>
      </c>
      <c r="P1252" s="371"/>
      <c r="S1252" s="367"/>
      <c r="U1252" s="369"/>
      <c r="W1252" s="369"/>
      <c r="Y1252" s="369"/>
      <c r="AA1252" s="369"/>
      <c r="AD1252" s="555">
        <v>0</v>
      </c>
      <c r="AE1252" s="370"/>
      <c r="AF1252" s="370"/>
      <c r="AG1252" s="374" t="s">
        <v>1444</v>
      </c>
      <c r="AH1252" s="374"/>
      <c r="AI1252" s="374">
        <v>100000</v>
      </c>
      <c r="AJ1252" s="374">
        <v>50000</v>
      </c>
      <c r="AK1252" s="374">
        <v>10000</v>
      </c>
      <c r="AN1252" s="369"/>
      <c r="AO1252" s="367" t="s">
        <v>1324</v>
      </c>
      <c r="AP1252" s="370"/>
      <c r="AR1252" s="369">
        <v>0</v>
      </c>
      <c r="AS1252" s="369">
        <v>0</v>
      </c>
      <c r="AT1252" s="369" t="s">
        <v>1421</v>
      </c>
      <c r="AW1252"/>
      <c r="AX1252" s="198"/>
      <c r="AY1252" s="184"/>
      <c r="AZ1252" s="184"/>
      <c r="BA1252" s="184"/>
      <c r="BB1252" s="186"/>
      <c r="BC1252" s="184"/>
      <c r="BD1252" s="184"/>
      <c r="BE1252" s="184"/>
      <c r="BF1252" s="184"/>
      <c r="BG1252" s="186"/>
      <c r="BH1252" s="186"/>
      <c r="BI1252" s="199"/>
      <c r="BJ1252" s="199"/>
      <c r="BK1252" s="199"/>
      <c r="BL1252" s="186"/>
      <c r="BM1252" s="186"/>
      <c r="BN1252" s="186"/>
      <c r="BO1252" s="186"/>
      <c r="BP1252" s="186"/>
      <c r="BQ1252" s="186"/>
      <c r="BR1252" s="186"/>
      <c r="BS1252" s="186"/>
      <c r="BT1252" s="187"/>
      <c r="BU1252" s="188"/>
      <c r="BV1252" s="189"/>
      <c r="BW1252" s="185"/>
      <c r="BX1252"/>
      <c r="BZ1252"/>
    </row>
    <row r="1253" spans="2:78" ht="18.75">
      <c r="B1253" s="363" t="s">
        <v>1540</v>
      </c>
      <c r="C1253" s="364">
        <v>40779790000170</v>
      </c>
      <c r="D1253" s="365" t="s">
        <v>14</v>
      </c>
      <c r="E1253" s="365" t="s">
        <v>607</v>
      </c>
      <c r="F1253" s="365" t="s">
        <v>1421</v>
      </c>
      <c r="G1253" s="366" t="s">
        <v>1421</v>
      </c>
      <c r="H1253" s="366" t="s">
        <v>34</v>
      </c>
      <c r="I1253" s="366" t="s">
        <v>34</v>
      </c>
      <c r="J1253" s="366" t="s">
        <v>608</v>
      </c>
      <c r="K1253" s="367" t="s">
        <v>48</v>
      </c>
      <c r="L1253" s="368" t="s">
        <v>1421</v>
      </c>
      <c r="M1253" s="368" t="s">
        <v>1421</v>
      </c>
      <c r="N1253" s="367">
        <v>593397</v>
      </c>
      <c r="O1253" s="367" t="s">
        <v>1321</v>
      </c>
      <c r="P1253" s="371">
        <v>44266</v>
      </c>
      <c r="Q1253" s="372">
        <v>119.06699737</v>
      </c>
      <c r="R1253" s="372">
        <v>95.994522911865047</v>
      </c>
      <c r="S1253" s="367">
        <v>2</v>
      </c>
      <c r="T1253" s="369">
        <v>-5.0560897098003155E-3</v>
      </c>
      <c r="U1253" s="369">
        <v>-5.3223196200370741E-2</v>
      </c>
      <c r="V1253" s="369">
        <v>-0.13925023188806129</v>
      </c>
      <c r="W1253" s="369">
        <v>-1.2404064416022171</v>
      </c>
      <c r="Y1253" s="369"/>
      <c r="AA1253" s="369"/>
      <c r="AB1253" s="369">
        <v>0.23211532985054209</v>
      </c>
      <c r="AC1253" s="373">
        <v>-1.0835648360436212</v>
      </c>
      <c r="AD1253" s="555">
        <v>11176045000138</v>
      </c>
      <c r="AE1253" s="370" t="s">
        <v>1886</v>
      </c>
      <c r="AF1253" s="370" t="s">
        <v>1795</v>
      </c>
      <c r="AG1253" s="374" t="s">
        <v>1445</v>
      </c>
      <c r="AH1253" s="374" t="s">
        <v>1796</v>
      </c>
      <c r="AI1253" s="374">
        <v>0</v>
      </c>
      <c r="AJ1253" s="374">
        <v>0</v>
      </c>
      <c r="AK1253" s="374">
        <v>0</v>
      </c>
      <c r="AL1253" s="691">
        <v>1154</v>
      </c>
      <c r="AM1253" s="691">
        <v>0</v>
      </c>
      <c r="AN1253" s="369" t="s">
        <v>1798</v>
      </c>
      <c r="AO1253" s="367" t="s">
        <v>1324</v>
      </c>
      <c r="AP1253" s="370" t="s">
        <v>1799</v>
      </c>
      <c r="AQ1253" s="376" t="s">
        <v>716</v>
      </c>
      <c r="AR1253" s="369">
        <v>0</v>
      </c>
      <c r="AS1253" s="369">
        <v>0</v>
      </c>
      <c r="AT1253" s="369" t="s">
        <v>1421</v>
      </c>
      <c r="AW1253"/>
      <c r="AX1253" s="198"/>
      <c r="AY1253" s="184"/>
      <c r="AZ1253" s="184"/>
      <c r="BA1253" s="184"/>
      <c r="BB1253" s="186"/>
      <c r="BC1253" s="184"/>
      <c r="BD1253" s="184"/>
      <c r="BE1253" s="184"/>
      <c r="BF1253" s="184"/>
      <c r="BG1253" s="186"/>
      <c r="BH1253" s="186"/>
      <c r="BI1253" s="199"/>
      <c r="BJ1253" s="199"/>
      <c r="BK1253" s="199"/>
      <c r="BL1253" s="186"/>
      <c r="BM1253" s="186"/>
      <c r="BN1253" s="186"/>
      <c r="BO1253" s="186"/>
      <c r="BP1253" s="186"/>
      <c r="BQ1253" s="186"/>
      <c r="BR1253" s="186"/>
      <c r="BS1253" s="186"/>
      <c r="BT1253" s="187"/>
      <c r="BU1253" s="188"/>
      <c r="BV1253" s="189"/>
      <c r="BW1253" s="185"/>
      <c r="BX1253"/>
      <c r="BZ1253"/>
    </row>
    <row r="1254" spans="2:78" ht="18.75">
      <c r="B1254" s="363" t="s">
        <v>535</v>
      </c>
      <c r="C1254" s="364">
        <v>37495383000126</v>
      </c>
      <c r="D1254" s="365" t="s">
        <v>14</v>
      </c>
      <c r="E1254" s="365" t="s">
        <v>614</v>
      </c>
      <c r="F1254" s="365" t="s">
        <v>1421</v>
      </c>
      <c r="G1254" s="366" t="s">
        <v>1421</v>
      </c>
      <c r="H1254" s="366" t="s">
        <v>865</v>
      </c>
      <c r="I1254" s="366" t="s">
        <v>34</v>
      </c>
      <c r="J1254" s="366" t="s">
        <v>608</v>
      </c>
      <c r="K1254" s="367" t="s">
        <v>48</v>
      </c>
      <c r="L1254" s="368" t="s">
        <v>715</v>
      </c>
      <c r="M1254" s="368" t="s">
        <v>34</v>
      </c>
      <c r="N1254" s="367">
        <v>593559</v>
      </c>
      <c r="O1254" s="367" t="s">
        <v>1321</v>
      </c>
      <c r="P1254" s="371">
        <v>44318</v>
      </c>
      <c r="Q1254" s="372">
        <v>38.066625510000001</v>
      </c>
      <c r="R1254" s="372">
        <v>36.631663503984086</v>
      </c>
      <c r="S1254" s="367">
        <v>2</v>
      </c>
      <c r="T1254" s="369">
        <v>0.20769874518225451</v>
      </c>
      <c r="U1254" s="369">
        <v>2.1863518449799262</v>
      </c>
      <c r="V1254" s="369">
        <v>0.12183684826937125</v>
      </c>
      <c r="W1254" s="369">
        <v>1.085292350100546</v>
      </c>
      <c r="Y1254" s="369"/>
      <c r="AA1254" s="369"/>
      <c r="AB1254" s="369">
        <v>0.16502078311813606</v>
      </c>
      <c r="AC1254" s="373">
        <v>5.8023423739688648E-2</v>
      </c>
      <c r="AD1254" s="555">
        <v>37487877000169</v>
      </c>
      <c r="AE1254" s="370" t="s">
        <v>2099</v>
      </c>
      <c r="AF1254" s="370" t="s">
        <v>1858</v>
      </c>
      <c r="AG1254" s="374" t="s">
        <v>736</v>
      </c>
      <c r="AH1254" s="374" t="s">
        <v>1796</v>
      </c>
      <c r="AI1254" s="374">
        <v>25000</v>
      </c>
      <c r="AJ1254" s="374">
        <v>5000</v>
      </c>
      <c r="AK1254" s="374">
        <v>10000</v>
      </c>
      <c r="AL1254" s="691">
        <v>0</v>
      </c>
      <c r="AM1254" s="691">
        <v>0</v>
      </c>
      <c r="AN1254" s="369" t="s">
        <v>1807</v>
      </c>
      <c r="AO1254" s="367" t="s">
        <v>1324</v>
      </c>
      <c r="AP1254" s="370" t="s">
        <v>1818</v>
      </c>
      <c r="AQ1254" s="376" t="s">
        <v>668</v>
      </c>
      <c r="AR1254" s="369">
        <v>5.0673000000000003E-3</v>
      </c>
      <c r="AS1254" s="369">
        <v>5.0673000000000003E-3</v>
      </c>
      <c r="AT1254" s="369" t="s">
        <v>1421</v>
      </c>
      <c r="AW1254"/>
      <c r="AX1254" s="198"/>
      <c r="AY1254" s="184"/>
      <c r="AZ1254" s="184"/>
      <c r="BA1254" s="184"/>
      <c r="BB1254" s="186"/>
      <c r="BC1254" s="184"/>
      <c r="BD1254" s="184"/>
      <c r="BE1254" s="184"/>
      <c r="BF1254" s="184"/>
      <c r="BG1254" s="186"/>
      <c r="BH1254" s="186"/>
      <c r="BI1254" s="199"/>
      <c r="BJ1254" s="199"/>
      <c r="BK1254" s="199"/>
      <c r="BL1254" s="186"/>
      <c r="BM1254" s="186"/>
      <c r="BN1254" s="186"/>
      <c r="BO1254" s="186"/>
      <c r="BP1254" s="186"/>
      <c r="BQ1254" s="186"/>
      <c r="BR1254" s="186"/>
      <c r="BS1254" s="186"/>
      <c r="BT1254" s="187"/>
      <c r="BU1254" s="188"/>
      <c r="BV1254" s="189"/>
      <c r="BW1254" s="185"/>
      <c r="BX1254"/>
      <c r="BZ1254"/>
    </row>
    <row r="1255" spans="2:78" ht="18.75">
      <c r="B1255" s="363" t="s">
        <v>468</v>
      </c>
      <c r="C1255" s="364">
        <v>41219215000185</v>
      </c>
      <c r="D1255" s="365" t="s">
        <v>14</v>
      </c>
      <c r="E1255" s="365" t="s">
        <v>607</v>
      </c>
      <c r="F1255" s="365" t="s">
        <v>1421</v>
      </c>
      <c r="G1255" s="366" t="s">
        <v>1421</v>
      </c>
      <c r="H1255" s="366" t="s">
        <v>34</v>
      </c>
      <c r="I1255" s="366" t="s">
        <v>34</v>
      </c>
      <c r="J1255" s="366" t="s">
        <v>608</v>
      </c>
      <c r="K1255" s="367" t="s">
        <v>48</v>
      </c>
      <c r="L1255" s="368" t="s">
        <v>1421</v>
      </c>
      <c r="M1255" s="368" t="s">
        <v>1418</v>
      </c>
      <c r="N1255" s="367">
        <v>593672</v>
      </c>
      <c r="O1255" s="367" t="s">
        <v>1321</v>
      </c>
      <c r="P1255" s="371">
        <v>44349</v>
      </c>
      <c r="Q1255" s="372">
        <v>8.7039147400000001</v>
      </c>
      <c r="R1255" s="372">
        <v>8.4255079731075693</v>
      </c>
      <c r="S1255" s="367">
        <v>2</v>
      </c>
      <c r="T1255" s="369">
        <v>-2.4932258807062735E-2</v>
      </c>
      <c r="U1255" s="369">
        <v>-0.26245074323634354</v>
      </c>
      <c r="V1255" s="369">
        <v>-0.15494321191406768</v>
      </c>
      <c r="W1255" s="369">
        <v>-1.3801956056722711</v>
      </c>
      <c r="Y1255" s="369"/>
      <c r="AA1255" s="369"/>
      <c r="AB1255" s="369">
        <v>0.23006611860773354</v>
      </c>
      <c r="AC1255" s="373">
        <v>-1.1614269453309154</v>
      </c>
      <c r="AD1255" s="555">
        <v>0</v>
      </c>
      <c r="AE1255" s="370" t="s">
        <v>1805</v>
      </c>
      <c r="AF1255" s="370" t="s">
        <v>1806</v>
      </c>
      <c r="AG1255" s="374" t="s">
        <v>719</v>
      </c>
      <c r="AH1255" s="374" t="s">
        <v>1802</v>
      </c>
      <c r="AI1255" s="374">
        <v>100</v>
      </c>
      <c r="AJ1255" s="374">
        <v>100</v>
      </c>
      <c r="AK1255" s="374">
        <v>100</v>
      </c>
      <c r="AL1255" s="691">
        <v>0.75</v>
      </c>
      <c r="AM1255" s="691">
        <v>0</v>
      </c>
      <c r="AN1255" s="369" t="s">
        <v>1807</v>
      </c>
      <c r="AO1255" s="367" t="s">
        <v>1324</v>
      </c>
      <c r="AP1255" s="370" t="s">
        <v>1799</v>
      </c>
      <c r="AQ1255" s="376" t="s">
        <v>659</v>
      </c>
      <c r="AR1255" s="369">
        <v>2E-3</v>
      </c>
      <c r="AS1255" s="369">
        <v>2E-3</v>
      </c>
      <c r="AT1255" s="369" t="s">
        <v>1421</v>
      </c>
      <c r="AW1255"/>
      <c r="AX1255" s="198"/>
      <c r="AY1255" s="184"/>
      <c r="AZ1255" s="184"/>
      <c r="BA1255" s="184"/>
      <c r="BB1255" s="186"/>
      <c r="BC1255" s="184"/>
      <c r="BD1255" s="184"/>
      <c r="BE1255" s="184"/>
      <c r="BF1255" s="184"/>
      <c r="BG1255" s="186"/>
      <c r="BH1255" s="186"/>
      <c r="BI1255" s="199"/>
      <c r="BJ1255" s="199"/>
      <c r="BK1255" s="199"/>
      <c r="BL1255" s="186"/>
      <c r="BM1255" s="186"/>
      <c r="BN1255" s="186"/>
      <c r="BO1255" s="186"/>
      <c r="BP1255" s="186"/>
      <c r="BQ1255" s="186"/>
      <c r="BR1255" s="186"/>
      <c r="BS1255" s="186"/>
      <c r="BT1255" s="187"/>
      <c r="BU1255" s="188"/>
      <c r="BV1255" s="189"/>
      <c r="BW1255" s="185"/>
      <c r="BX1255"/>
      <c r="BZ1255"/>
    </row>
    <row r="1256" spans="2:78" ht="18.75">
      <c r="B1256" s="363" t="s">
        <v>1313</v>
      </c>
      <c r="C1256" s="364"/>
      <c r="D1256" s="365" t="s">
        <v>14</v>
      </c>
      <c r="E1256" s="365" t="s">
        <v>607</v>
      </c>
      <c r="F1256" s="365" t="s">
        <v>1421</v>
      </c>
      <c r="G1256" s="366" t="s">
        <v>1421</v>
      </c>
      <c r="H1256" s="366" t="s">
        <v>34</v>
      </c>
      <c r="I1256" s="366" t="s">
        <v>34</v>
      </c>
      <c r="J1256" s="366" t="s">
        <v>611</v>
      </c>
      <c r="L1256" s="368" t="s">
        <v>1421</v>
      </c>
      <c r="M1256" s="368" t="s">
        <v>34</v>
      </c>
      <c r="N1256" s="367">
        <v>594210</v>
      </c>
      <c r="O1256" s="367" t="s">
        <v>1324</v>
      </c>
      <c r="P1256" s="371"/>
      <c r="S1256" s="367"/>
      <c r="U1256" s="369"/>
      <c r="W1256" s="369"/>
      <c r="Y1256" s="369"/>
      <c r="AA1256" s="369"/>
      <c r="AD1256" s="555">
        <v>41326197000130</v>
      </c>
      <c r="AE1256" s="370"/>
      <c r="AF1256" s="370"/>
      <c r="AG1256" s="374" t="s">
        <v>59</v>
      </c>
      <c r="AH1256" s="374"/>
      <c r="AI1256" s="374">
        <v>5000</v>
      </c>
      <c r="AJ1256" s="374">
        <v>0</v>
      </c>
      <c r="AK1256" s="374">
        <v>0</v>
      </c>
      <c r="AN1256" s="369"/>
      <c r="AO1256" s="367" t="s">
        <v>1324</v>
      </c>
      <c r="AP1256" s="370"/>
      <c r="AR1256" s="369">
        <v>5.1999999999999998E-3</v>
      </c>
      <c r="AS1256" s="369">
        <v>5.1999999999999998E-3</v>
      </c>
      <c r="AT1256" s="369" t="s">
        <v>1421</v>
      </c>
      <c r="AW1256"/>
      <c r="AX1256" s="198"/>
      <c r="AY1256" s="184"/>
      <c r="AZ1256" s="184"/>
      <c r="BA1256" s="184"/>
      <c r="BB1256" s="186"/>
      <c r="BC1256" s="184"/>
      <c r="BD1256" s="184"/>
      <c r="BE1256" s="184"/>
      <c r="BF1256" s="184"/>
      <c r="BG1256" s="186"/>
      <c r="BH1256" s="186"/>
      <c r="BI1256" s="199"/>
      <c r="BJ1256" s="199"/>
      <c r="BK1256" s="199"/>
      <c r="BL1256" s="186"/>
      <c r="BM1256" s="186"/>
      <c r="BN1256" s="186"/>
      <c r="BO1256" s="186"/>
      <c r="BP1256" s="186"/>
      <c r="BQ1256" s="186"/>
      <c r="BR1256" s="186"/>
      <c r="BS1256" s="186"/>
      <c r="BT1256" s="187"/>
      <c r="BU1256" s="188"/>
      <c r="BV1256" s="189"/>
      <c r="BW1256" s="185"/>
      <c r="BX1256"/>
      <c r="BZ1256"/>
    </row>
    <row r="1257" spans="2:78" ht="18.75">
      <c r="B1257" s="363" t="s">
        <v>996</v>
      </c>
      <c r="C1257" s="364">
        <v>41484468000186</v>
      </c>
      <c r="D1257" s="365" t="s">
        <v>14</v>
      </c>
      <c r="E1257" s="365" t="s">
        <v>607</v>
      </c>
      <c r="F1257" s="365" t="s">
        <v>1421</v>
      </c>
      <c r="G1257" s="366" t="s">
        <v>1421</v>
      </c>
      <c r="H1257" s="366" t="s">
        <v>34</v>
      </c>
      <c r="I1257" s="366" t="s">
        <v>34</v>
      </c>
      <c r="J1257" s="366" t="s">
        <v>696</v>
      </c>
      <c r="K1257" s="367" t="s">
        <v>1798</v>
      </c>
      <c r="L1257" s="368" t="s">
        <v>1421</v>
      </c>
      <c r="M1257" s="368" t="s">
        <v>1418</v>
      </c>
      <c r="N1257" s="367">
        <v>594326</v>
      </c>
      <c r="O1257" s="367" t="s">
        <v>1321</v>
      </c>
      <c r="P1257" s="371">
        <v>44314</v>
      </c>
      <c r="Q1257" s="372">
        <v>1.0321629800000001</v>
      </c>
      <c r="R1257" s="372">
        <v>2.086161522270916</v>
      </c>
      <c r="S1257" s="367">
        <v>4</v>
      </c>
      <c r="T1257" s="369">
        <v>-0.30993287818189319</v>
      </c>
      <c r="U1257" s="369">
        <v>-3.2625248623351624</v>
      </c>
      <c r="V1257" s="369">
        <v>-0.31930514570154345</v>
      </c>
      <c r="W1257" s="369">
        <v>-2.8442908438624017</v>
      </c>
      <c r="Y1257" s="369"/>
      <c r="AA1257" s="369"/>
      <c r="AB1257" s="369">
        <v>0.20519557274267067</v>
      </c>
      <c r="AC1257" s="373">
        <v>-2.1031980240987478</v>
      </c>
      <c r="AD1257" s="555">
        <v>35412313000131</v>
      </c>
      <c r="AE1257" s="370" t="s">
        <v>1891</v>
      </c>
      <c r="AF1257" s="370" t="s">
        <v>1839</v>
      </c>
      <c r="AG1257" s="374" t="s">
        <v>59</v>
      </c>
      <c r="AH1257" s="374" t="s">
        <v>1796</v>
      </c>
      <c r="AI1257" s="374">
        <v>100</v>
      </c>
      <c r="AJ1257" s="374">
        <v>0</v>
      </c>
      <c r="AK1257" s="374">
        <v>0</v>
      </c>
      <c r="AL1257" s="691">
        <v>0</v>
      </c>
      <c r="AM1257" s="691">
        <v>0</v>
      </c>
      <c r="AN1257" s="369" t="s">
        <v>1807</v>
      </c>
      <c r="AO1257" s="367" t="s">
        <v>1324</v>
      </c>
      <c r="AP1257" s="370" t="s">
        <v>1799</v>
      </c>
      <c r="AQ1257" s="376" t="s">
        <v>687</v>
      </c>
      <c r="AR1257" s="369">
        <v>1.8666666666666699E-3</v>
      </c>
      <c r="AS1257" s="369">
        <v>1.8666666666666699E-3</v>
      </c>
      <c r="AT1257" s="369" t="s">
        <v>1421</v>
      </c>
      <c r="AW1257"/>
      <c r="AX1257" s="198"/>
      <c r="AY1257" s="184"/>
      <c r="AZ1257" s="184"/>
      <c r="BA1257" s="184"/>
      <c r="BB1257" s="186"/>
      <c r="BC1257" s="184"/>
      <c r="BD1257" s="184"/>
      <c r="BE1257" s="184"/>
      <c r="BF1257" s="184"/>
      <c r="BG1257" s="186"/>
      <c r="BH1257" s="186"/>
      <c r="BI1257" s="199"/>
      <c r="BJ1257" s="199"/>
      <c r="BK1257" s="199"/>
      <c r="BL1257" s="186"/>
      <c r="BM1257" s="186"/>
      <c r="BN1257" s="186"/>
      <c r="BO1257" s="186"/>
      <c r="BP1257" s="186"/>
      <c r="BQ1257" s="186"/>
      <c r="BR1257" s="186"/>
      <c r="BS1257" s="186"/>
      <c r="BT1257" s="187"/>
      <c r="BU1257" s="188"/>
      <c r="BV1257" s="189"/>
      <c r="BW1257" s="185"/>
      <c r="BX1257"/>
      <c r="BZ1257"/>
    </row>
    <row r="1258" spans="2:78" ht="18.75">
      <c r="B1258" s="363" t="s">
        <v>1314</v>
      </c>
      <c r="C1258" s="364"/>
      <c r="D1258" s="365" t="s">
        <v>14</v>
      </c>
      <c r="E1258" s="365" t="s">
        <v>607</v>
      </c>
      <c r="F1258" s="365" t="s">
        <v>1421</v>
      </c>
      <c r="G1258" s="366" t="s">
        <v>1421</v>
      </c>
      <c r="H1258" s="366" t="s">
        <v>34</v>
      </c>
      <c r="I1258" s="366" t="s">
        <v>34</v>
      </c>
      <c r="J1258" s="366" t="s">
        <v>611</v>
      </c>
      <c r="L1258" s="368" t="s">
        <v>1421</v>
      </c>
      <c r="M1258" s="368" t="s">
        <v>34</v>
      </c>
      <c r="N1258" s="367">
        <v>594350</v>
      </c>
      <c r="O1258" s="367" t="s">
        <v>1321</v>
      </c>
      <c r="P1258" s="371"/>
      <c r="S1258" s="367"/>
      <c r="U1258" s="369"/>
      <c r="W1258" s="369"/>
      <c r="Y1258" s="369"/>
      <c r="AA1258" s="369"/>
      <c r="AD1258" s="555">
        <v>41326197000130</v>
      </c>
      <c r="AE1258" s="370"/>
      <c r="AF1258" s="370"/>
      <c r="AG1258" s="374" t="s">
        <v>59</v>
      </c>
      <c r="AH1258" s="374"/>
      <c r="AI1258" s="374">
        <v>5000</v>
      </c>
      <c r="AJ1258" s="374">
        <v>0</v>
      </c>
      <c r="AK1258" s="374">
        <v>0</v>
      </c>
      <c r="AN1258" s="369"/>
      <c r="AO1258" s="367" t="s">
        <v>1324</v>
      </c>
      <c r="AP1258" s="370"/>
      <c r="AR1258" s="369">
        <v>5.1999999999999998E-3</v>
      </c>
      <c r="AS1258" s="369">
        <v>5.1999999999999998E-3</v>
      </c>
      <c r="AT1258" s="369" t="s">
        <v>1421</v>
      </c>
      <c r="AW1258"/>
      <c r="AX1258" s="198"/>
      <c r="AY1258" s="184"/>
      <c r="AZ1258" s="184"/>
      <c r="BA1258" s="184"/>
      <c r="BB1258" s="186"/>
      <c r="BC1258" s="184"/>
      <c r="BD1258" s="184"/>
      <c r="BE1258" s="184"/>
      <c r="BF1258" s="184"/>
      <c r="BG1258" s="186"/>
      <c r="BH1258" s="186"/>
      <c r="BI1258" s="199"/>
      <c r="BJ1258" s="199"/>
      <c r="BK1258" s="199"/>
      <c r="BL1258" s="186"/>
      <c r="BM1258" s="186"/>
      <c r="BN1258" s="186"/>
      <c r="BO1258" s="186"/>
      <c r="BP1258" s="186"/>
      <c r="BQ1258" s="186"/>
      <c r="BR1258" s="186"/>
      <c r="BS1258" s="186"/>
      <c r="BT1258" s="187"/>
      <c r="BU1258" s="188"/>
      <c r="BV1258" s="189"/>
      <c r="BW1258" s="185"/>
      <c r="BX1258"/>
      <c r="BZ1258"/>
    </row>
    <row r="1259" spans="2:78" ht="18.75">
      <c r="B1259" s="363" t="s">
        <v>176</v>
      </c>
      <c r="C1259" s="364">
        <v>41907541000185</v>
      </c>
      <c r="D1259" s="365" t="s">
        <v>14</v>
      </c>
      <c r="E1259" s="365" t="s">
        <v>614</v>
      </c>
      <c r="F1259" s="365" t="s">
        <v>689</v>
      </c>
      <c r="G1259" s="366" t="s">
        <v>1421</v>
      </c>
      <c r="H1259" s="366" t="s">
        <v>865</v>
      </c>
      <c r="I1259" s="366" t="s">
        <v>34</v>
      </c>
      <c r="J1259" s="366" t="s">
        <v>608</v>
      </c>
      <c r="K1259" s="367" t="s">
        <v>48</v>
      </c>
      <c r="L1259" s="368" t="s">
        <v>715</v>
      </c>
      <c r="M1259" s="368" t="s">
        <v>34</v>
      </c>
      <c r="N1259" s="367">
        <v>594474</v>
      </c>
      <c r="O1259" s="367" t="s">
        <v>1321</v>
      </c>
      <c r="P1259" s="371">
        <v>44351</v>
      </c>
      <c r="Q1259" s="372">
        <v>401.61653719999998</v>
      </c>
      <c r="R1259" s="372">
        <v>359.90573517452395</v>
      </c>
      <c r="S1259" s="367">
        <v>2</v>
      </c>
      <c r="T1259" s="369">
        <v>8.7709571676715337E-2</v>
      </c>
      <c r="U1259" s="369">
        <v>0.92327945308246229</v>
      </c>
      <c r="V1259" s="369">
        <v>3.2854460110485206E-2</v>
      </c>
      <c r="W1259" s="369">
        <v>0.29265936152385619</v>
      </c>
      <c r="Y1259" s="369"/>
      <c r="AA1259" s="369"/>
      <c r="AB1259" s="369">
        <v>0.12079923928397251</v>
      </c>
      <c r="AC1259" s="373">
        <v>-0.65734948170905272</v>
      </c>
      <c r="AD1259" s="555">
        <v>41907552000165</v>
      </c>
      <c r="AE1259" s="370" t="s">
        <v>1872</v>
      </c>
      <c r="AF1259" s="370" t="s">
        <v>1816</v>
      </c>
      <c r="AG1259" s="374" t="s">
        <v>1444</v>
      </c>
      <c r="AH1259" s="374" t="s">
        <v>1796</v>
      </c>
      <c r="AI1259" s="374">
        <v>5000</v>
      </c>
      <c r="AJ1259" s="374">
        <v>1000</v>
      </c>
      <c r="AK1259" s="374">
        <v>1000</v>
      </c>
      <c r="AL1259" s="691">
        <v>0</v>
      </c>
      <c r="AM1259" s="691">
        <v>0</v>
      </c>
      <c r="AN1259" s="369" t="s">
        <v>1798</v>
      </c>
      <c r="AO1259" s="367" t="s">
        <v>1324</v>
      </c>
      <c r="AP1259" s="370" t="s">
        <v>1818</v>
      </c>
      <c r="AQ1259" s="376" t="s">
        <v>668</v>
      </c>
      <c r="AR1259" s="369">
        <v>4.0000000000000001E-3</v>
      </c>
      <c r="AS1259" s="369">
        <v>4.0000000000000001E-3</v>
      </c>
      <c r="AT1259" s="369" t="s">
        <v>1421</v>
      </c>
      <c r="AW1259"/>
      <c r="AX1259" s="198"/>
      <c r="AY1259" s="184"/>
      <c r="AZ1259" s="184"/>
      <c r="BA1259" s="184"/>
      <c r="BB1259" s="186"/>
      <c r="BC1259" s="184"/>
      <c r="BD1259" s="184"/>
      <c r="BE1259" s="184"/>
      <c r="BF1259" s="184"/>
      <c r="BG1259" s="186"/>
      <c r="BH1259" s="186"/>
      <c r="BI1259" s="199"/>
      <c r="BJ1259" s="199"/>
      <c r="BK1259" s="199"/>
      <c r="BL1259" s="186"/>
      <c r="BM1259" s="186"/>
      <c r="BN1259" s="186"/>
      <c r="BO1259" s="186"/>
      <c r="BP1259" s="186"/>
      <c r="BQ1259" s="186"/>
      <c r="BR1259" s="186"/>
      <c r="BS1259" s="186"/>
      <c r="BT1259" s="187"/>
      <c r="BU1259" s="188"/>
      <c r="BV1259" s="189"/>
      <c r="BW1259" s="185"/>
      <c r="BX1259"/>
      <c r="BZ1259"/>
    </row>
    <row r="1260" spans="2:78" ht="18.75">
      <c r="B1260" s="363" t="s">
        <v>175</v>
      </c>
      <c r="C1260" s="364">
        <v>41969763000122</v>
      </c>
      <c r="D1260" s="365" t="s">
        <v>14</v>
      </c>
      <c r="E1260" s="365" t="s">
        <v>607</v>
      </c>
      <c r="F1260" s="365" t="s">
        <v>1421</v>
      </c>
      <c r="G1260" s="366" t="s">
        <v>1421</v>
      </c>
      <c r="H1260" s="366" t="s">
        <v>34</v>
      </c>
      <c r="I1260" s="366" t="s">
        <v>34</v>
      </c>
      <c r="J1260" s="366" t="s">
        <v>608</v>
      </c>
      <c r="K1260" s="367" t="s">
        <v>48</v>
      </c>
      <c r="L1260" s="368" t="s">
        <v>1421</v>
      </c>
      <c r="M1260" s="368" t="s">
        <v>34</v>
      </c>
      <c r="N1260" s="367">
        <v>594482</v>
      </c>
      <c r="O1260" s="367" t="s">
        <v>1321</v>
      </c>
      <c r="P1260" s="371">
        <v>44343</v>
      </c>
      <c r="Q1260" s="372">
        <v>16357110</v>
      </c>
      <c r="R1260" s="372">
        <v>1886891.3698244337</v>
      </c>
      <c r="S1260" s="367">
        <v>2</v>
      </c>
      <c r="T1260" s="369">
        <v>7.855086629278496E-2</v>
      </c>
      <c r="U1260" s="369">
        <v>0.82686985563297999</v>
      </c>
      <c r="V1260" s="369">
        <v>-5.1234130192449379E-2</v>
      </c>
      <c r="W1260" s="369">
        <v>-0.45638089257680758</v>
      </c>
      <c r="Y1260" s="369"/>
      <c r="AA1260" s="369"/>
      <c r="AB1260" s="369">
        <v>0.19988091799515237</v>
      </c>
      <c r="AC1260" s="373">
        <v>-0.8179665636770137</v>
      </c>
      <c r="AD1260" s="555">
        <v>41884201000186</v>
      </c>
      <c r="AE1260" s="370" t="s">
        <v>1872</v>
      </c>
      <c r="AF1260" s="370" t="s">
        <v>1816</v>
      </c>
      <c r="AG1260" s="374" t="s">
        <v>1444</v>
      </c>
      <c r="AH1260" s="374" t="s">
        <v>1796</v>
      </c>
      <c r="AI1260" s="374">
        <v>5000</v>
      </c>
      <c r="AJ1260" s="374">
        <v>1000</v>
      </c>
      <c r="AK1260" s="374">
        <v>1000</v>
      </c>
      <c r="AL1260" s="691">
        <v>0</v>
      </c>
      <c r="AM1260" s="691">
        <v>0</v>
      </c>
      <c r="AN1260" s="369" t="s">
        <v>1798</v>
      </c>
      <c r="AO1260" s="367" t="s">
        <v>1324</v>
      </c>
      <c r="AP1260" s="370" t="s">
        <v>1799</v>
      </c>
      <c r="AQ1260" s="376" t="s">
        <v>659</v>
      </c>
      <c r="AR1260" s="369">
        <v>4.0000000000000001E-3</v>
      </c>
      <c r="AS1260" s="369">
        <v>4.0000000000000001E-3</v>
      </c>
      <c r="AT1260" s="369" t="s">
        <v>1421</v>
      </c>
      <c r="AW1260"/>
      <c r="AX1260" s="198"/>
      <c r="AY1260" s="184"/>
      <c r="AZ1260" s="184"/>
      <c r="BA1260" s="184"/>
      <c r="BB1260" s="186"/>
      <c r="BC1260" s="184"/>
      <c r="BD1260" s="184"/>
      <c r="BE1260" s="184"/>
      <c r="BF1260" s="184"/>
      <c r="BG1260" s="186"/>
      <c r="BH1260" s="186"/>
      <c r="BI1260" s="199"/>
      <c r="BJ1260" s="199"/>
      <c r="BK1260" s="199"/>
      <c r="BL1260" s="186"/>
      <c r="BM1260" s="186"/>
      <c r="BN1260" s="186"/>
      <c r="BO1260" s="186"/>
      <c r="BP1260" s="186"/>
      <c r="BQ1260" s="186"/>
      <c r="BR1260" s="186"/>
      <c r="BS1260" s="186"/>
      <c r="BT1260" s="187"/>
      <c r="BU1260" s="188"/>
      <c r="BV1260" s="189"/>
      <c r="BW1260" s="185"/>
      <c r="BX1260"/>
      <c r="BZ1260"/>
    </row>
    <row r="1261" spans="2:78" ht="18.75">
      <c r="B1261" s="363" t="s">
        <v>1723</v>
      </c>
      <c r="C1261" s="364">
        <v>40386490000120</v>
      </c>
      <c r="D1261" s="365" t="s">
        <v>14</v>
      </c>
      <c r="E1261" s="365" t="s">
        <v>614</v>
      </c>
      <c r="F1261" s="365" t="s">
        <v>1421</v>
      </c>
      <c r="G1261" s="366" t="s">
        <v>1421</v>
      </c>
      <c r="H1261" s="366" t="s">
        <v>865</v>
      </c>
      <c r="I1261" s="366" t="s">
        <v>34</v>
      </c>
      <c r="J1261" s="366" t="s">
        <v>608</v>
      </c>
      <c r="K1261" s="367" t="s">
        <v>48</v>
      </c>
      <c r="L1261" s="368" t="s">
        <v>1421</v>
      </c>
      <c r="M1261" s="368" t="s">
        <v>1421</v>
      </c>
      <c r="N1261" s="367">
        <v>595446</v>
      </c>
      <c r="O1261" s="367" t="s">
        <v>1321</v>
      </c>
      <c r="P1261" s="371">
        <v>44301</v>
      </c>
      <c r="Q1261" s="372">
        <v>13.16480855</v>
      </c>
      <c r="R1261" s="372">
        <v>8.5247503515079401</v>
      </c>
      <c r="S1261" s="367">
        <v>2</v>
      </c>
      <c r="T1261" s="369">
        <v>0.17556737461603356</v>
      </c>
      <c r="U1261" s="369">
        <v>1.8481192704039628</v>
      </c>
      <c r="V1261" s="369">
        <v>0.11847117406362173</v>
      </c>
      <c r="W1261" s="369">
        <v>1.0553117611382086</v>
      </c>
      <c r="Y1261" s="369"/>
      <c r="AA1261" s="369"/>
      <c r="AB1261" s="369">
        <v>0.15135400461578147</v>
      </c>
      <c r="AC1261" s="373">
        <v>4.1025651318127784E-2</v>
      </c>
      <c r="AD1261" s="555">
        <v>40386431000152</v>
      </c>
      <c r="AE1261" s="370" t="s">
        <v>1910</v>
      </c>
      <c r="AF1261" s="370" t="s">
        <v>1839</v>
      </c>
      <c r="AG1261" s="374" t="s">
        <v>59</v>
      </c>
      <c r="AH1261" s="374" t="s">
        <v>1877</v>
      </c>
      <c r="AI1261" s="374">
        <v>0</v>
      </c>
      <c r="AJ1261" s="374">
        <v>0</v>
      </c>
      <c r="AK1261" s="374">
        <v>0</v>
      </c>
      <c r="AL1261" s="691">
        <v>2</v>
      </c>
      <c r="AM1261" s="691">
        <v>0</v>
      </c>
      <c r="AN1261" s="369" t="s">
        <v>1803</v>
      </c>
      <c r="AO1261" s="367" t="s">
        <v>1321</v>
      </c>
      <c r="AP1261" s="370" t="s">
        <v>1818</v>
      </c>
      <c r="AQ1261" s="376" t="s">
        <v>1798</v>
      </c>
      <c r="AR1261" s="369">
        <v>0</v>
      </c>
      <c r="AS1261" s="369">
        <v>0</v>
      </c>
      <c r="AT1261" s="369" t="s">
        <v>1421</v>
      </c>
      <c r="AW1261"/>
      <c r="AX1261" s="198"/>
      <c r="AY1261" s="184"/>
      <c r="AZ1261" s="184"/>
      <c r="BA1261" s="184"/>
      <c r="BB1261" s="186"/>
      <c r="BC1261" s="184"/>
      <c r="BD1261" s="184"/>
      <c r="BE1261" s="184"/>
      <c r="BF1261" s="184"/>
      <c r="BG1261" s="186"/>
      <c r="BH1261" s="186"/>
      <c r="BI1261" s="199"/>
      <c r="BJ1261" s="199"/>
      <c r="BK1261" s="199"/>
      <c r="BL1261" s="186"/>
      <c r="BM1261" s="186"/>
      <c r="BN1261" s="186"/>
      <c r="BO1261" s="186"/>
      <c r="BP1261" s="186"/>
      <c r="BQ1261" s="186"/>
      <c r="BR1261" s="186"/>
      <c r="BS1261" s="186"/>
      <c r="BT1261" s="187"/>
      <c r="BU1261" s="188"/>
      <c r="BV1261" s="189"/>
      <c r="BW1261" s="185"/>
      <c r="BX1261"/>
      <c r="BZ1261"/>
    </row>
    <row r="1262" spans="2:78" ht="18.75">
      <c r="B1262" s="363" t="s">
        <v>997</v>
      </c>
      <c r="C1262" s="364">
        <v>41559595000105</v>
      </c>
      <c r="D1262" s="365" t="s">
        <v>14</v>
      </c>
      <c r="E1262" s="365" t="s">
        <v>607</v>
      </c>
      <c r="F1262" s="365" t="s">
        <v>1421</v>
      </c>
      <c r="G1262" s="366" t="s">
        <v>1421</v>
      </c>
      <c r="H1262" s="366" t="s">
        <v>34</v>
      </c>
      <c r="I1262" s="366" t="s">
        <v>34</v>
      </c>
      <c r="J1262" s="366" t="s">
        <v>613</v>
      </c>
      <c r="K1262" s="367" t="s">
        <v>1798</v>
      </c>
      <c r="L1262" s="368" t="s">
        <v>1421</v>
      </c>
      <c r="M1262" s="368" t="s">
        <v>1418</v>
      </c>
      <c r="N1262" s="367">
        <v>595543</v>
      </c>
      <c r="O1262" s="367" t="s">
        <v>1321</v>
      </c>
      <c r="P1262" s="371">
        <v>44316</v>
      </c>
      <c r="Q1262" s="372">
        <v>0.81795591000000001</v>
      </c>
      <c r="R1262" s="372">
        <v>2.8522217926693219</v>
      </c>
      <c r="S1262" s="367">
        <v>4</v>
      </c>
      <c r="T1262" s="369">
        <v>-0.33249696752257052</v>
      </c>
      <c r="U1262" s="369">
        <v>-3.5000469442186724</v>
      </c>
      <c r="V1262" s="369">
        <v>-0.31244926633098224</v>
      </c>
      <c r="W1262" s="369">
        <v>-2.7832203751185651</v>
      </c>
      <c r="Y1262" s="369"/>
      <c r="AA1262" s="369"/>
      <c r="AB1262" s="369">
        <v>0.268386046909596</v>
      </c>
      <c r="AC1262" s="373">
        <v>-1.5824632042763969</v>
      </c>
      <c r="AD1262" s="555">
        <v>35416040000101</v>
      </c>
      <c r="AE1262" s="370" t="s">
        <v>1891</v>
      </c>
      <c r="AF1262" s="370" t="s">
        <v>1839</v>
      </c>
      <c r="AG1262" s="374" t="s">
        <v>59</v>
      </c>
      <c r="AH1262" s="374" t="s">
        <v>1796</v>
      </c>
      <c r="AI1262" s="374">
        <v>100</v>
      </c>
      <c r="AJ1262" s="374">
        <v>0</v>
      </c>
      <c r="AK1262" s="374">
        <v>0</v>
      </c>
      <c r="AL1262" s="691">
        <v>0</v>
      </c>
      <c r="AM1262" s="691">
        <v>0</v>
      </c>
      <c r="AN1262" s="369" t="s">
        <v>666</v>
      </c>
      <c r="AO1262" s="367" t="s">
        <v>1324</v>
      </c>
      <c r="AP1262" s="370" t="s">
        <v>1799</v>
      </c>
      <c r="AQ1262" s="376" t="s">
        <v>687</v>
      </c>
      <c r="AR1262" s="369">
        <v>1.8666666666666699E-3</v>
      </c>
      <c r="AS1262" s="369">
        <v>1.8666666666666699E-3</v>
      </c>
      <c r="AT1262" s="369" t="s">
        <v>1421</v>
      </c>
      <c r="AW1262"/>
      <c r="AX1262" s="198"/>
      <c r="AY1262" s="184"/>
      <c r="AZ1262" s="184"/>
      <c r="BA1262" s="184"/>
      <c r="BB1262" s="186"/>
      <c r="BC1262" s="184"/>
      <c r="BD1262" s="184"/>
      <c r="BE1262" s="184"/>
      <c r="BF1262" s="184"/>
      <c r="BG1262" s="186"/>
      <c r="BH1262" s="186"/>
      <c r="BI1262" s="199"/>
      <c r="BJ1262" s="199"/>
      <c r="BK1262" s="199"/>
      <c r="BL1262" s="186"/>
      <c r="BM1262" s="186"/>
      <c r="BN1262" s="186"/>
      <c r="BO1262" s="186"/>
      <c r="BP1262" s="186"/>
      <c r="BQ1262" s="186"/>
      <c r="BR1262" s="186"/>
      <c r="BS1262" s="186"/>
      <c r="BT1262" s="187"/>
      <c r="BU1262" s="188"/>
      <c r="BV1262" s="189"/>
      <c r="BW1262" s="185"/>
      <c r="BX1262"/>
      <c r="BZ1262"/>
    </row>
    <row r="1263" spans="2:78" ht="18.75">
      <c r="B1263" s="363" t="s">
        <v>595</v>
      </c>
      <c r="C1263" s="364">
        <v>41922414000155</v>
      </c>
      <c r="D1263" s="365" t="s">
        <v>14</v>
      </c>
      <c r="E1263" s="365" t="s">
        <v>607</v>
      </c>
      <c r="F1263" s="365" t="s">
        <v>1421</v>
      </c>
      <c r="G1263" s="366" t="s">
        <v>1421</v>
      </c>
      <c r="H1263" s="366" t="s">
        <v>34</v>
      </c>
      <c r="I1263" s="366" t="s">
        <v>34</v>
      </c>
      <c r="J1263" s="366" t="s">
        <v>608</v>
      </c>
      <c r="K1263" s="367" t="s">
        <v>48</v>
      </c>
      <c r="L1263" s="368" t="s">
        <v>1421</v>
      </c>
      <c r="M1263" s="368" t="s">
        <v>34</v>
      </c>
      <c r="N1263" s="367">
        <v>596388</v>
      </c>
      <c r="O1263" s="367" t="s">
        <v>1321</v>
      </c>
      <c r="P1263" s="371">
        <v>44360</v>
      </c>
      <c r="Q1263" s="372">
        <v>5.1056403499999998</v>
      </c>
      <c r="R1263" s="372">
        <v>4.2707150459126995</v>
      </c>
      <c r="S1263" s="367">
        <v>2</v>
      </c>
      <c r="T1263" s="369">
        <v>0.13549439865548196</v>
      </c>
      <c r="U1263" s="369">
        <v>1.4262889659006415</v>
      </c>
      <c r="V1263" s="369">
        <v>6.7868848837329132E-3</v>
      </c>
      <c r="W1263" s="369">
        <v>6.0455883010395083E-2</v>
      </c>
      <c r="Y1263" s="369"/>
      <c r="AA1263" s="369"/>
      <c r="AB1263" s="369">
        <v>0.22167351466104004</v>
      </c>
      <c r="AC1263" s="373">
        <v>-0.47581188362624482</v>
      </c>
      <c r="AD1263" s="555">
        <v>41902964000102</v>
      </c>
      <c r="AE1263" s="370" t="s">
        <v>2132</v>
      </c>
      <c r="AF1263" s="370" t="s">
        <v>1841</v>
      </c>
      <c r="AG1263" s="374" t="s">
        <v>719</v>
      </c>
      <c r="AH1263" s="374" t="s">
        <v>1802</v>
      </c>
      <c r="AI1263" s="374">
        <v>5000</v>
      </c>
      <c r="AJ1263" s="374">
        <v>500</v>
      </c>
      <c r="AK1263" s="374">
        <v>2500</v>
      </c>
      <c r="AL1263" s="691">
        <v>1.89</v>
      </c>
      <c r="AM1263" s="691">
        <v>0</v>
      </c>
      <c r="AN1263" s="369" t="s">
        <v>666</v>
      </c>
      <c r="AO1263" s="367" t="s">
        <v>1324</v>
      </c>
      <c r="AP1263" s="370" t="s">
        <v>1799</v>
      </c>
      <c r="AQ1263" s="376" t="s">
        <v>659</v>
      </c>
      <c r="AR1263" s="369">
        <v>6.2993700000000003E-3</v>
      </c>
      <c r="AS1263" s="369">
        <v>6.2993700000000003E-3</v>
      </c>
      <c r="AT1263" s="369" t="s">
        <v>1421</v>
      </c>
      <c r="AW1263"/>
      <c r="AX1263" s="198"/>
      <c r="AY1263" s="184"/>
      <c r="AZ1263" s="184"/>
      <c r="BA1263" s="184"/>
      <c r="BB1263" s="186"/>
      <c r="BC1263" s="184"/>
      <c r="BD1263" s="184"/>
      <c r="BE1263" s="184"/>
      <c r="BF1263" s="184"/>
      <c r="BG1263" s="186"/>
      <c r="BH1263" s="186"/>
      <c r="BI1263" s="199"/>
      <c r="BJ1263" s="199"/>
      <c r="BK1263" s="199"/>
      <c r="BL1263" s="186"/>
      <c r="BM1263" s="186"/>
      <c r="BN1263" s="186"/>
      <c r="BO1263" s="186"/>
      <c r="BP1263" s="186"/>
      <c r="BQ1263" s="186"/>
      <c r="BR1263" s="186"/>
      <c r="BS1263" s="186"/>
      <c r="BT1263" s="187"/>
      <c r="BU1263" s="188"/>
      <c r="BV1263" s="189"/>
      <c r="BW1263" s="185"/>
      <c r="BX1263"/>
      <c r="BZ1263"/>
    </row>
    <row r="1264" spans="2:78" ht="18.75">
      <c r="B1264" s="363" t="s">
        <v>582</v>
      </c>
      <c r="C1264" s="364">
        <v>41063334000191</v>
      </c>
      <c r="D1264" s="365" t="s">
        <v>14</v>
      </c>
      <c r="E1264" s="365" t="s">
        <v>607</v>
      </c>
      <c r="F1264" s="365" t="s">
        <v>672</v>
      </c>
      <c r="G1264" s="366" t="s">
        <v>1421</v>
      </c>
      <c r="H1264" s="366" t="s">
        <v>34</v>
      </c>
      <c r="I1264" s="366" t="s">
        <v>34</v>
      </c>
      <c r="J1264" s="366" t="s">
        <v>612</v>
      </c>
      <c r="K1264" s="367" t="s">
        <v>49</v>
      </c>
      <c r="L1264" s="368" t="s">
        <v>1339</v>
      </c>
      <c r="M1264" s="368" t="s">
        <v>34</v>
      </c>
      <c r="N1264" s="367">
        <v>596949</v>
      </c>
      <c r="O1264" s="367" t="s">
        <v>1321</v>
      </c>
      <c r="P1264" s="371">
        <v>44366</v>
      </c>
      <c r="Q1264" s="372">
        <v>3.3046694200000002</v>
      </c>
      <c r="R1264" s="372">
        <v>2.0369415197975709</v>
      </c>
      <c r="S1264" s="367">
        <v>3</v>
      </c>
      <c r="T1264" s="369">
        <v>-0.39028822214810965</v>
      </c>
      <c r="U1264" s="369">
        <v>-4.1083896477982194</v>
      </c>
      <c r="V1264" s="369">
        <v>-0.42525272127224478</v>
      </c>
      <c r="W1264" s="369">
        <v>-3.7880455035722562</v>
      </c>
      <c r="Y1264" s="369"/>
      <c r="AA1264" s="369"/>
      <c r="AB1264" s="369">
        <v>0.27720676831412661</v>
      </c>
      <c r="AC1264" s="373">
        <v>-1.939038148259763</v>
      </c>
      <c r="AD1264" s="555">
        <v>42115133000153</v>
      </c>
      <c r="AE1264" s="370" t="s">
        <v>1819</v>
      </c>
      <c r="AF1264" s="370" t="s">
        <v>1816</v>
      </c>
      <c r="AG1264" s="374" t="s">
        <v>1444</v>
      </c>
      <c r="AH1264" s="374" t="s">
        <v>1796</v>
      </c>
      <c r="AI1264" s="374">
        <v>5000</v>
      </c>
      <c r="AJ1264" s="374">
        <v>5000</v>
      </c>
      <c r="AK1264" s="374">
        <v>5000</v>
      </c>
      <c r="AL1264" s="691">
        <v>1</v>
      </c>
      <c r="AM1264" s="691">
        <v>0</v>
      </c>
      <c r="AN1264" s="369" t="s">
        <v>1798</v>
      </c>
      <c r="AO1264" s="367" t="s">
        <v>1324</v>
      </c>
      <c r="AP1264" s="370" t="s">
        <v>1799</v>
      </c>
      <c r="AQ1264" s="376" t="s">
        <v>687</v>
      </c>
      <c r="AR1264" s="369">
        <v>8.0000000000000002E-3</v>
      </c>
      <c r="AS1264" s="369">
        <v>8.0000000000000002E-3</v>
      </c>
      <c r="AT1264" s="369" t="s">
        <v>1421</v>
      </c>
      <c r="AW1264"/>
      <c r="AX1264" s="198"/>
      <c r="AY1264" s="184"/>
      <c r="AZ1264" s="184"/>
      <c r="BA1264" s="184"/>
      <c r="BB1264" s="186"/>
      <c r="BC1264" s="184"/>
      <c r="BD1264" s="184"/>
      <c r="BE1264" s="184"/>
      <c r="BF1264" s="184"/>
      <c r="BG1264" s="186"/>
      <c r="BH1264" s="186"/>
      <c r="BI1264" s="199"/>
      <c r="BJ1264" s="199"/>
      <c r="BK1264" s="199"/>
      <c r="BL1264" s="186"/>
      <c r="BM1264" s="186"/>
      <c r="BN1264" s="186"/>
      <c r="BO1264" s="186"/>
      <c r="BP1264" s="186"/>
      <c r="BQ1264" s="186"/>
      <c r="BR1264" s="186"/>
      <c r="BS1264" s="186"/>
      <c r="BT1264" s="187"/>
      <c r="BU1264" s="188"/>
      <c r="BV1264" s="189"/>
      <c r="BW1264" s="185"/>
      <c r="BX1264"/>
      <c r="BZ1264"/>
    </row>
    <row r="1265" spans="2:78" ht="18.75">
      <c r="B1265" s="363" t="s">
        <v>540</v>
      </c>
      <c r="C1265" s="364"/>
      <c r="D1265" s="365" t="s">
        <v>14</v>
      </c>
      <c r="E1265" s="365" t="s">
        <v>614</v>
      </c>
      <c r="F1265" s="365" t="s">
        <v>1421</v>
      </c>
      <c r="G1265" s="366" t="s">
        <v>1421</v>
      </c>
      <c r="H1265" s="366" t="s">
        <v>865</v>
      </c>
      <c r="I1265" s="366" t="s">
        <v>34</v>
      </c>
      <c r="J1265" s="366" t="s">
        <v>608</v>
      </c>
      <c r="L1265" s="368" t="s">
        <v>1421</v>
      </c>
      <c r="M1265" s="368" t="s">
        <v>34</v>
      </c>
      <c r="N1265" s="367">
        <v>597236</v>
      </c>
      <c r="O1265" s="367" t="s">
        <v>1321</v>
      </c>
      <c r="P1265" s="371"/>
      <c r="S1265" s="367"/>
      <c r="U1265" s="369"/>
      <c r="W1265" s="369"/>
      <c r="Y1265" s="369"/>
      <c r="AA1265" s="369"/>
      <c r="AD1265" s="555">
        <v>41902620000101</v>
      </c>
      <c r="AE1265" s="370"/>
      <c r="AF1265" s="370"/>
      <c r="AG1265" s="374" t="s">
        <v>719</v>
      </c>
      <c r="AH1265" s="374"/>
      <c r="AI1265" s="374">
        <v>5000</v>
      </c>
      <c r="AJ1265" s="374">
        <v>500</v>
      </c>
      <c r="AK1265" s="374">
        <v>2500</v>
      </c>
      <c r="AN1265" s="369"/>
      <c r="AO1265" s="367" t="s">
        <v>1324</v>
      </c>
      <c r="AP1265" s="370"/>
      <c r="AR1265" s="369">
        <v>6.2993700000000003E-3</v>
      </c>
      <c r="AS1265" s="369">
        <v>6.2993700000000003E-3</v>
      </c>
      <c r="AT1265" s="369" t="s">
        <v>1421</v>
      </c>
      <c r="AW1265"/>
      <c r="AX1265" s="198"/>
      <c r="AY1265" s="184"/>
      <c r="AZ1265" s="184"/>
      <c r="BA1265" s="184"/>
      <c r="BB1265" s="186"/>
      <c r="BC1265" s="184"/>
      <c r="BD1265" s="184"/>
      <c r="BE1265" s="184"/>
      <c r="BF1265" s="184"/>
      <c r="BG1265" s="186"/>
      <c r="BH1265" s="186"/>
      <c r="BI1265" s="199"/>
      <c r="BJ1265" s="199"/>
      <c r="BK1265" s="199"/>
      <c r="BL1265" s="186"/>
      <c r="BM1265" s="186"/>
      <c r="BN1265" s="186"/>
      <c r="BO1265" s="186"/>
      <c r="BP1265" s="186"/>
      <c r="BQ1265" s="186"/>
      <c r="BR1265" s="186"/>
      <c r="BS1265" s="186"/>
      <c r="BT1265" s="187"/>
      <c r="BU1265" s="188"/>
      <c r="BV1265" s="189"/>
      <c r="BW1265" s="185"/>
      <c r="BX1265"/>
      <c r="BZ1265"/>
    </row>
    <row r="1266" spans="2:78" ht="18.75">
      <c r="B1266" s="363" t="s">
        <v>782</v>
      </c>
      <c r="C1266" s="364">
        <v>41544414000169</v>
      </c>
      <c r="D1266" s="365" t="s">
        <v>14</v>
      </c>
      <c r="E1266" s="365" t="s">
        <v>614</v>
      </c>
      <c r="F1266" s="365" t="s">
        <v>1421</v>
      </c>
      <c r="G1266" s="366" t="s">
        <v>1421</v>
      </c>
      <c r="H1266" s="366" t="s">
        <v>1337</v>
      </c>
      <c r="I1266" s="366" t="s">
        <v>34</v>
      </c>
      <c r="J1266" s="366" t="s">
        <v>611</v>
      </c>
      <c r="K1266" s="367" t="s">
        <v>1798</v>
      </c>
      <c r="L1266" s="368" t="s">
        <v>1421</v>
      </c>
      <c r="M1266" s="368" t="s">
        <v>34</v>
      </c>
      <c r="N1266" s="367">
        <v>599190</v>
      </c>
      <c r="O1266" s="367" t="s">
        <v>1321</v>
      </c>
      <c r="P1266" s="371">
        <v>44310</v>
      </c>
      <c r="Q1266" s="372">
        <v>24.437095960000001</v>
      </c>
      <c r="R1266" s="372">
        <v>23.230609471854844</v>
      </c>
      <c r="S1266" s="367">
        <v>2</v>
      </c>
      <c r="T1266" s="369">
        <v>5.2457847472639374E-2</v>
      </c>
      <c r="U1266" s="369">
        <v>0.55220031062219299</v>
      </c>
      <c r="V1266" s="369">
        <v>7.542799989608695E-2</v>
      </c>
      <c r="W1266" s="369">
        <v>0.67189386818033126</v>
      </c>
      <c r="Y1266" s="369"/>
      <c r="AA1266" s="369"/>
      <c r="AB1266" s="369">
        <v>9.7636283168919258E-2</v>
      </c>
      <c r="AC1266" s="373">
        <v>-0.37725501578997828</v>
      </c>
      <c r="AD1266" s="555">
        <v>41544386000180</v>
      </c>
      <c r="AE1266" s="370" t="s">
        <v>2133</v>
      </c>
      <c r="AF1266" s="370" t="s">
        <v>1816</v>
      </c>
      <c r="AG1266" s="374" t="s">
        <v>1444</v>
      </c>
      <c r="AH1266" s="374" t="s">
        <v>1877</v>
      </c>
      <c r="AI1266" s="374">
        <v>5000</v>
      </c>
      <c r="AJ1266" s="374">
        <v>1000</v>
      </c>
      <c r="AK1266" s="374">
        <v>5000</v>
      </c>
      <c r="AL1266" s="691">
        <v>1.87</v>
      </c>
      <c r="AM1266" s="691">
        <v>20</v>
      </c>
      <c r="AN1266" s="369" t="s">
        <v>1807</v>
      </c>
      <c r="AO1266" s="367" t="s">
        <v>1324</v>
      </c>
      <c r="AP1266" s="370" t="s">
        <v>1818</v>
      </c>
      <c r="AQ1266" s="376" t="s">
        <v>668</v>
      </c>
      <c r="AR1266" s="369">
        <v>4.9872900000000001E-3</v>
      </c>
      <c r="AS1266" s="369">
        <v>4.9872900000000001E-3</v>
      </c>
      <c r="AT1266" s="369" t="s">
        <v>1421</v>
      </c>
      <c r="AW1266"/>
      <c r="AX1266" s="198"/>
      <c r="AY1266" s="184"/>
      <c r="AZ1266" s="184"/>
      <c r="BA1266" s="184"/>
      <c r="BB1266" s="186"/>
      <c r="BC1266" s="184"/>
      <c r="BD1266" s="184"/>
      <c r="BE1266" s="184"/>
      <c r="BF1266" s="184"/>
      <c r="BG1266" s="186"/>
      <c r="BH1266" s="186"/>
      <c r="BI1266" s="199"/>
      <c r="BJ1266" s="199"/>
      <c r="BK1266" s="199"/>
      <c r="BL1266" s="186"/>
      <c r="BM1266" s="186"/>
      <c r="BN1266" s="186"/>
      <c r="BO1266" s="186"/>
      <c r="BP1266" s="186"/>
      <c r="BQ1266" s="186"/>
      <c r="BR1266" s="186"/>
      <c r="BS1266" s="186"/>
      <c r="BT1266" s="187"/>
      <c r="BU1266" s="188"/>
      <c r="BV1266" s="189"/>
      <c r="BW1266" s="185"/>
      <c r="BX1266"/>
      <c r="BZ1266"/>
    </row>
    <row r="1267" spans="2:78" ht="18.75">
      <c r="B1267" s="363" t="s">
        <v>1392</v>
      </c>
      <c r="C1267" s="364"/>
      <c r="D1267" s="365" t="s">
        <v>11</v>
      </c>
      <c r="E1267" s="365" t="s">
        <v>621</v>
      </c>
      <c r="F1267" s="365" t="s">
        <v>672</v>
      </c>
      <c r="G1267" s="366" t="s">
        <v>738</v>
      </c>
      <c r="H1267" s="366" t="s">
        <v>34</v>
      </c>
      <c r="I1267" s="366" t="s">
        <v>1421</v>
      </c>
      <c r="J1267" s="366" t="s">
        <v>608</v>
      </c>
      <c r="L1267" s="368" t="s">
        <v>1421</v>
      </c>
      <c r="M1267" s="368" t="s">
        <v>1418</v>
      </c>
      <c r="N1267" s="367">
        <v>599433</v>
      </c>
      <c r="O1267" s="367" t="s">
        <v>1321</v>
      </c>
      <c r="P1267" s="371"/>
      <c r="S1267" s="367"/>
      <c r="U1267" s="369"/>
      <c r="W1267" s="369"/>
      <c r="Y1267" s="369"/>
      <c r="AA1267" s="369"/>
      <c r="AD1267" s="555">
        <v>0</v>
      </c>
      <c r="AE1267" s="370"/>
      <c r="AF1267" s="370"/>
      <c r="AG1267" s="374" t="s">
        <v>1444</v>
      </c>
      <c r="AH1267" s="374"/>
      <c r="AI1267" s="374">
        <v>0</v>
      </c>
      <c r="AJ1267" s="374">
        <v>0</v>
      </c>
      <c r="AK1267" s="374">
        <v>0</v>
      </c>
      <c r="AN1267" s="369"/>
      <c r="AO1267" s="367" t="s">
        <v>1324</v>
      </c>
      <c r="AP1267" s="370"/>
      <c r="AR1267" s="369">
        <v>6.6649999999999999E-4</v>
      </c>
      <c r="AS1267" s="369">
        <v>6.6649999999999999E-4</v>
      </c>
      <c r="AT1267" s="369" t="s">
        <v>1421</v>
      </c>
      <c r="AW1267"/>
      <c r="AX1267" s="198"/>
      <c r="AY1267" s="184"/>
      <c r="AZ1267" s="184"/>
      <c r="BA1267" s="184"/>
      <c r="BB1267" s="186"/>
      <c r="BC1267" s="184"/>
      <c r="BD1267" s="184"/>
      <c r="BE1267" s="184"/>
      <c r="BF1267" s="184"/>
      <c r="BG1267" s="186"/>
      <c r="BH1267" s="186"/>
      <c r="BI1267" s="199"/>
      <c r="BJ1267" s="199"/>
      <c r="BK1267" s="199"/>
      <c r="BL1267" s="186"/>
      <c r="BM1267" s="186"/>
      <c r="BN1267" s="186"/>
      <c r="BO1267" s="186"/>
      <c r="BP1267" s="186"/>
      <c r="BQ1267" s="186"/>
      <c r="BR1267" s="186"/>
      <c r="BS1267" s="186"/>
      <c r="BT1267" s="187"/>
      <c r="BU1267" s="188"/>
      <c r="BV1267" s="189"/>
      <c r="BW1267" s="185"/>
      <c r="BX1267"/>
      <c r="BZ1267"/>
    </row>
    <row r="1268" spans="2:78" ht="18.75">
      <c r="B1268" s="363" t="s">
        <v>498</v>
      </c>
      <c r="C1268" s="364"/>
      <c r="D1268" s="365" t="s">
        <v>14</v>
      </c>
      <c r="E1268" s="365" t="s">
        <v>607</v>
      </c>
      <c r="F1268" s="365" t="s">
        <v>860</v>
      </c>
      <c r="G1268" s="366" t="s">
        <v>1421</v>
      </c>
      <c r="H1268" s="366" t="s">
        <v>34</v>
      </c>
      <c r="I1268" s="366" t="s">
        <v>34</v>
      </c>
      <c r="J1268" s="366" t="s">
        <v>611</v>
      </c>
      <c r="L1268" s="368" t="s">
        <v>1421</v>
      </c>
      <c r="M1268" s="368" t="s">
        <v>1418</v>
      </c>
      <c r="N1268" s="367">
        <v>599476</v>
      </c>
      <c r="O1268" s="367" t="s">
        <v>1321</v>
      </c>
      <c r="P1268" s="371"/>
      <c r="S1268" s="367"/>
      <c r="U1268" s="369"/>
      <c r="W1268" s="369"/>
      <c r="Y1268" s="369"/>
      <c r="AA1268" s="369"/>
      <c r="AD1268" s="555">
        <v>0</v>
      </c>
      <c r="AE1268" s="370"/>
      <c r="AF1268" s="370"/>
      <c r="AG1268" s="374" t="s">
        <v>1444</v>
      </c>
      <c r="AH1268" s="374"/>
      <c r="AI1268" s="374">
        <v>0</v>
      </c>
      <c r="AJ1268" s="374">
        <v>0</v>
      </c>
      <c r="AK1268" s="374">
        <v>0</v>
      </c>
      <c r="AN1268" s="369"/>
      <c r="AO1268" s="367" t="s">
        <v>1324</v>
      </c>
      <c r="AP1268" s="370"/>
      <c r="AR1268" s="369">
        <v>2.9997000000000001E-3</v>
      </c>
      <c r="AS1268" s="369">
        <v>2.9997000000000001E-3</v>
      </c>
      <c r="AT1268" s="369" t="s">
        <v>1421</v>
      </c>
      <c r="AW1268"/>
      <c r="AX1268" s="198"/>
      <c r="AY1268" s="184"/>
      <c r="AZ1268" s="184"/>
      <c r="BA1268" s="184"/>
      <c r="BB1268" s="186"/>
      <c r="BC1268" s="184"/>
      <c r="BD1268" s="184"/>
      <c r="BE1268" s="184"/>
      <c r="BF1268" s="184"/>
      <c r="BG1268" s="186"/>
      <c r="BH1268" s="186"/>
      <c r="BI1268" s="199"/>
      <c r="BJ1268" s="199"/>
      <c r="BK1268" s="199"/>
      <c r="BL1268" s="186"/>
      <c r="BM1268" s="186"/>
      <c r="BN1268" s="186"/>
      <c r="BO1268" s="186"/>
      <c r="BP1268" s="186"/>
      <c r="BQ1268" s="186"/>
      <c r="BR1268" s="186"/>
      <c r="BS1268" s="186"/>
      <c r="BT1268" s="187"/>
      <c r="BU1268" s="188"/>
      <c r="BV1268" s="189"/>
      <c r="BW1268" s="185"/>
      <c r="BX1268"/>
      <c r="BZ1268"/>
    </row>
    <row r="1269" spans="2:78" ht="18.75">
      <c r="B1269" s="363" t="s">
        <v>508</v>
      </c>
      <c r="C1269" s="364">
        <v>42081209000177</v>
      </c>
      <c r="D1269" s="365" t="s">
        <v>14</v>
      </c>
      <c r="E1269" s="365" t="s">
        <v>607</v>
      </c>
      <c r="F1269" s="365" t="s">
        <v>860</v>
      </c>
      <c r="G1269" s="366" t="s">
        <v>1421</v>
      </c>
      <c r="H1269" s="366" t="s">
        <v>34</v>
      </c>
      <c r="I1269" s="366" t="s">
        <v>34</v>
      </c>
      <c r="J1269" s="366" t="s">
        <v>611</v>
      </c>
      <c r="K1269" s="367" t="s">
        <v>48</v>
      </c>
      <c r="L1269" s="368" t="s">
        <v>1421</v>
      </c>
      <c r="M1269" s="368" t="s">
        <v>1418</v>
      </c>
      <c r="N1269" s="367">
        <v>599484</v>
      </c>
      <c r="O1269" s="367" t="s">
        <v>1321</v>
      </c>
      <c r="P1269" s="371">
        <v>44370</v>
      </c>
      <c r="Q1269" s="372">
        <v>15.04781395</v>
      </c>
      <c r="R1269" s="372">
        <v>15.842873092619051</v>
      </c>
      <c r="S1269" s="367">
        <v>1</v>
      </c>
      <c r="T1269" s="369">
        <v>1.3392387696847585E-2</v>
      </c>
      <c r="U1269" s="369">
        <v>0.14097567861565907</v>
      </c>
      <c r="V1269" s="369">
        <v>1.3069895598652126E-2</v>
      </c>
      <c r="W1269" s="369">
        <v>0.11642338021145161</v>
      </c>
      <c r="Y1269" s="369"/>
      <c r="AA1269" s="369"/>
      <c r="AB1269" s="369">
        <v>0.17978781370551269</v>
      </c>
      <c r="AC1269" s="373">
        <v>-0.55171638055777084</v>
      </c>
      <c r="AD1269" s="555">
        <v>0</v>
      </c>
      <c r="AE1269" s="370" t="s">
        <v>2077</v>
      </c>
      <c r="AF1269" s="370" t="s">
        <v>1816</v>
      </c>
      <c r="AG1269" s="374" t="s">
        <v>1444</v>
      </c>
      <c r="AH1269" s="374" t="s">
        <v>1802</v>
      </c>
      <c r="AI1269" s="374">
        <v>0</v>
      </c>
      <c r="AJ1269" s="374">
        <v>0</v>
      </c>
      <c r="AK1269" s="374">
        <v>0</v>
      </c>
      <c r="AL1269" s="691">
        <v>0.05</v>
      </c>
      <c r="AM1269" s="691">
        <v>0</v>
      </c>
      <c r="AN1269" s="369" t="s">
        <v>1798</v>
      </c>
      <c r="AO1269" s="367" t="s">
        <v>1324</v>
      </c>
      <c r="AP1269" s="370" t="s">
        <v>1818</v>
      </c>
      <c r="AQ1269" s="376" t="s">
        <v>668</v>
      </c>
      <c r="AR1269" s="369">
        <v>1.6665000000000001E-4</v>
      </c>
      <c r="AS1269" s="369">
        <v>1.6665000000000001E-4</v>
      </c>
      <c r="AT1269" s="369" t="s">
        <v>1421</v>
      </c>
      <c r="AW1269"/>
      <c r="AX1269" s="198"/>
      <c r="AY1269" s="184"/>
      <c r="AZ1269" s="184"/>
      <c r="BA1269" s="184"/>
      <c r="BB1269" s="186"/>
      <c r="BC1269" s="184"/>
      <c r="BD1269" s="184"/>
      <c r="BE1269" s="184"/>
      <c r="BF1269" s="184"/>
      <c r="BG1269" s="186"/>
      <c r="BH1269" s="186"/>
      <c r="BI1269" s="199"/>
      <c r="BJ1269" s="199"/>
      <c r="BK1269" s="199"/>
      <c r="BL1269" s="186"/>
      <c r="BM1269" s="186"/>
      <c r="BN1269" s="186"/>
      <c r="BO1269" s="186"/>
      <c r="BP1269" s="186"/>
      <c r="BQ1269" s="186"/>
      <c r="BR1269" s="186"/>
      <c r="BS1269" s="186"/>
      <c r="BT1269" s="187"/>
      <c r="BU1269" s="188"/>
      <c r="BV1269" s="189"/>
      <c r="BW1269" s="185"/>
      <c r="BX1269"/>
      <c r="BZ1269"/>
    </row>
    <row r="1270" spans="2:78" ht="18.75">
      <c r="B1270" s="363" t="s">
        <v>492</v>
      </c>
      <c r="C1270" s="364">
        <v>34781162000126</v>
      </c>
      <c r="D1270" s="365" t="s">
        <v>11</v>
      </c>
      <c r="E1270" s="365" t="s">
        <v>620</v>
      </c>
      <c r="F1270" s="365" t="s">
        <v>663</v>
      </c>
      <c r="G1270" s="366" t="s">
        <v>738</v>
      </c>
      <c r="H1270" s="366" t="s">
        <v>34</v>
      </c>
      <c r="I1270" s="366" t="s">
        <v>1421</v>
      </c>
      <c r="J1270" s="366" t="s">
        <v>611</v>
      </c>
      <c r="K1270" s="367" t="s">
        <v>48</v>
      </c>
      <c r="L1270" s="368" t="s">
        <v>1339</v>
      </c>
      <c r="M1270" s="368" t="s">
        <v>34</v>
      </c>
      <c r="N1270" s="367">
        <v>599743</v>
      </c>
      <c r="O1270" s="367" t="s">
        <v>1321</v>
      </c>
      <c r="P1270" s="371">
        <v>43740</v>
      </c>
      <c r="Q1270" s="372">
        <v>294.86316251</v>
      </c>
      <c r="R1270" s="372">
        <v>263.46026309583317</v>
      </c>
      <c r="S1270" s="367">
        <v>1</v>
      </c>
      <c r="T1270" s="369">
        <v>6.4319314473206601E-2</v>
      </c>
      <c r="U1270" s="369">
        <v>0.67706067142072501</v>
      </c>
      <c r="V1270" s="369">
        <v>8.1781144546965834E-2</v>
      </c>
      <c r="W1270" s="369">
        <v>0.72848610104437206</v>
      </c>
      <c r="X1270" s="369">
        <v>0.11053769999999963</v>
      </c>
      <c r="Y1270" s="369">
        <v>0.7494900744971551</v>
      </c>
      <c r="Z1270" s="369">
        <v>0.11053769999999963</v>
      </c>
      <c r="AA1270" s="369">
        <v>0.59463452284118434</v>
      </c>
      <c r="AB1270" s="369">
        <v>2.189683357924924E-2</v>
      </c>
      <c r="AC1270" s="373">
        <v>-1.3920109858519376</v>
      </c>
      <c r="AD1270" s="555">
        <v>35646238000173</v>
      </c>
      <c r="AE1270" s="370" t="s">
        <v>2079</v>
      </c>
      <c r="AF1270" s="370" t="s">
        <v>1839</v>
      </c>
      <c r="AG1270" s="374" t="s">
        <v>59</v>
      </c>
      <c r="AH1270" s="374" t="s">
        <v>1796</v>
      </c>
      <c r="AI1270" s="374">
        <v>1000</v>
      </c>
      <c r="AJ1270" s="374">
        <v>500</v>
      </c>
      <c r="AK1270" s="374">
        <v>1000</v>
      </c>
      <c r="AL1270" s="691">
        <v>0.83</v>
      </c>
      <c r="AM1270" s="691">
        <v>0</v>
      </c>
      <c r="AN1270" s="369" t="s">
        <v>1803</v>
      </c>
      <c r="AO1270" s="367" t="s">
        <v>1324</v>
      </c>
      <c r="AP1270" s="370" t="s">
        <v>1818</v>
      </c>
      <c r="AQ1270" s="376" t="s">
        <v>1933</v>
      </c>
      <c r="AR1270" s="369">
        <v>1.33333333333333E-3</v>
      </c>
      <c r="AS1270" s="369">
        <v>1.33333333333333E-3</v>
      </c>
      <c r="AT1270" s="369" t="s">
        <v>1421</v>
      </c>
      <c r="AW1270"/>
      <c r="AX1270" s="198"/>
      <c r="AY1270" s="184"/>
      <c r="AZ1270" s="184"/>
      <c r="BA1270" s="184"/>
      <c r="BB1270" s="186"/>
      <c r="BC1270" s="184"/>
      <c r="BD1270" s="184"/>
      <c r="BE1270" s="184"/>
      <c r="BF1270" s="184"/>
      <c r="BG1270" s="186"/>
      <c r="BH1270" s="186"/>
      <c r="BI1270" s="199"/>
      <c r="BJ1270" s="199"/>
      <c r="BK1270" s="199"/>
      <c r="BL1270" s="186"/>
      <c r="BM1270" s="186"/>
      <c r="BN1270" s="186"/>
      <c r="BO1270" s="186"/>
      <c r="BP1270" s="186"/>
      <c r="BQ1270" s="186"/>
      <c r="BR1270" s="186"/>
      <c r="BS1270" s="186"/>
      <c r="BT1270" s="187"/>
      <c r="BU1270" s="188"/>
      <c r="BV1270" s="189"/>
      <c r="BW1270" s="185"/>
      <c r="BX1270"/>
      <c r="BZ1270"/>
    </row>
    <row r="1271" spans="2:78" ht="18.75">
      <c r="B1271" s="363" t="s">
        <v>531</v>
      </c>
      <c r="C1271" s="364">
        <v>41594555000196</v>
      </c>
      <c r="D1271" s="365" t="s">
        <v>13</v>
      </c>
      <c r="E1271" s="365" t="s">
        <v>615</v>
      </c>
      <c r="F1271" s="365" t="s">
        <v>619</v>
      </c>
      <c r="G1271" s="366" t="s">
        <v>34</v>
      </c>
      <c r="H1271" s="366" t="s">
        <v>1338</v>
      </c>
      <c r="I1271" s="366" t="s">
        <v>34</v>
      </c>
      <c r="J1271" s="366" t="s">
        <v>1421</v>
      </c>
      <c r="K1271" s="367" t="s">
        <v>49</v>
      </c>
      <c r="L1271" s="368" t="s">
        <v>1421</v>
      </c>
      <c r="M1271" s="368" t="s">
        <v>1418</v>
      </c>
      <c r="N1271" s="367">
        <v>600482</v>
      </c>
      <c r="O1271" s="367" t="s">
        <v>1321</v>
      </c>
      <c r="P1271" s="371">
        <v>44356</v>
      </c>
      <c r="Q1271" s="372">
        <v>4.7612772699999999</v>
      </c>
      <c r="R1271" s="372">
        <v>7.6509019102919726</v>
      </c>
      <c r="S1271" s="367">
        <v>4</v>
      </c>
      <c r="T1271" s="369">
        <v>-0.20990529963163906</v>
      </c>
      <c r="U1271" s="369">
        <v>-2.2095792572939836</v>
      </c>
      <c r="V1271" s="369">
        <v>-0.20990529963163906</v>
      </c>
      <c r="W1271" s="369">
        <v>-1.8697842169399748</v>
      </c>
      <c r="Y1271" s="369"/>
      <c r="AA1271" s="369"/>
      <c r="AB1271" s="369">
        <v>0.23622256131869609</v>
      </c>
      <c r="AC1271" s="373">
        <v>-1.3638285660684399</v>
      </c>
      <c r="AD1271" s="555">
        <v>41594569000100</v>
      </c>
      <c r="AE1271" s="370" t="s">
        <v>2020</v>
      </c>
      <c r="AF1271" s="370" t="s">
        <v>1795</v>
      </c>
      <c r="AG1271" s="374" t="s">
        <v>1445</v>
      </c>
      <c r="AH1271" s="374" t="s">
        <v>1796</v>
      </c>
      <c r="AI1271" s="374">
        <v>500</v>
      </c>
      <c r="AJ1271" s="374">
        <v>0</v>
      </c>
      <c r="AK1271" s="374">
        <v>500</v>
      </c>
      <c r="AL1271" s="691">
        <v>0.5</v>
      </c>
      <c r="AM1271" s="691">
        <v>0</v>
      </c>
      <c r="AN1271" s="369" t="s">
        <v>1798</v>
      </c>
      <c r="AO1271" s="367" t="s">
        <v>1324</v>
      </c>
      <c r="AP1271" s="370" t="s">
        <v>1818</v>
      </c>
      <c r="AQ1271" s="376" t="s">
        <v>679</v>
      </c>
      <c r="AR1271" s="369">
        <v>3.3335000000000001E-3</v>
      </c>
      <c r="AS1271" s="369">
        <v>3.3335000000000001E-3</v>
      </c>
      <c r="AT1271" s="369" t="s">
        <v>1421</v>
      </c>
      <c r="AW1271"/>
      <c r="AX1271" s="198"/>
      <c r="AY1271" s="184"/>
      <c r="AZ1271" s="184"/>
      <c r="BA1271" s="184"/>
      <c r="BB1271" s="186"/>
      <c r="BC1271" s="184"/>
      <c r="BD1271" s="184"/>
      <c r="BE1271" s="184"/>
      <c r="BF1271" s="184"/>
      <c r="BG1271" s="186"/>
      <c r="BH1271" s="186"/>
      <c r="BI1271" s="199"/>
      <c r="BJ1271" s="199"/>
      <c r="BK1271" s="199"/>
      <c r="BL1271" s="186"/>
      <c r="BM1271" s="186"/>
      <c r="BN1271" s="186"/>
      <c r="BO1271" s="186"/>
      <c r="BP1271" s="186"/>
      <c r="BQ1271" s="186"/>
      <c r="BR1271" s="186"/>
      <c r="BS1271" s="186"/>
      <c r="BT1271" s="187"/>
      <c r="BU1271" s="188"/>
      <c r="BV1271" s="189"/>
      <c r="BW1271" s="185"/>
      <c r="BX1271"/>
      <c r="BZ1271"/>
    </row>
    <row r="1272" spans="2:78" ht="18.75">
      <c r="B1272" s="363" t="s">
        <v>1207</v>
      </c>
      <c r="C1272" s="364">
        <v>41744647000105</v>
      </c>
      <c r="D1272" s="365" t="s">
        <v>14</v>
      </c>
      <c r="E1272" s="365" t="s">
        <v>607</v>
      </c>
      <c r="F1272" s="365" t="s">
        <v>1421</v>
      </c>
      <c r="G1272" s="366" t="s">
        <v>1421</v>
      </c>
      <c r="H1272" s="366" t="s">
        <v>34</v>
      </c>
      <c r="I1272" s="366" t="s">
        <v>34</v>
      </c>
      <c r="J1272" s="366" t="s">
        <v>608</v>
      </c>
      <c r="K1272" s="367" t="s">
        <v>48</v>
      </c>
      <c r="L1272" s="368" t="s">
        <v>1421</v>
      </c>
      <c r="M1272" s="368" t="s">
        <v>1418</v>
      </c>
      <c r="N1272" s="367">
        <v>600504</v>
      </c>
      <c r="O1272" s="367" t="s">
        <v>1324</v>
      </c>
      <c r="P1272" s="371">
        <v>44324</v>
      </c>
      <c r="Q1272" s="372">
        <v>6.0230897800000003</v>
      </c>
      <c r="R1272" s="372">
        <v>6.130113448293649</v>
      </c>
      <c r="S1272" s="367">
        <v>2</v>
      </c>
      <c r="T1272" s="369">
        <v>6.3767331881237954E-2</v>
      </c>
      <c r="U1272" s="369">
        <v>0.67125019742249037</v>
      </c>
      <c r="V1272" s="369">
        <v>2.7523191916626555E-2</v>
      </c>
      <c r="W1272" s="369">
        <v>0.24516975005313912</v>
      </c>
      <c r="Y1272" s="369"/>
      <c r="AA1272" s="369"/>
      <c r="AB1272" s="369">
        <v>0.20558604291258983</v>
      </c>
      <c r="AC1272" s="373">
        <v>-0.41218063409126759</v>
      </c>
      <c r="AD1272" s="555">
        <v>41673080000123</v>
      </c>
      <c r="AE1272" s="370" t="s">
        <v>2134</v>
      </c>
      <c r="AF1272" s="370" t="s">
        <v>1816</v>
      </c>
      <c r="AG1272" s="374" t="s">
        <v>1444</v>
      </c>
      <c r="AH1272" s="374" t="s">
        <v>1802</v>
      </c>
      <c r="AI1272" s="374">
        <v>1000</v>
      </c>
      <c r="AJ1272" s="374">
        <v>500</v>
      </c>
      <c r="AK1272" s="374">
        <v>300</v>
      </c>
      <c r="AL1272" s="691">
        <v>0.9</v>
      </c>
      <c r="AM1272" s="691">
        <v>10</v>
      </c>
      <c r="AN1272" s="369" t="s">
        <v>1798</v>
      </c>
      <c r="AO1272" s="367" t="s">
        <v>1324</v>
      </c>
      <c r="AP1272" s="370" t="s">
        <v>1799</v>
      </c>
      <c r="AQ1272" s="376" t="s">
        <v>659</v>
      </c>
      <c r="AR1272" s="369">
        <v>1.8E-3</v>
      </c>
      <c r="AS1272" s="369">
        <v>1.8E-3</v>
      </c>
      <c r="AT1272" s="369" t="s">
        <v>1421</v>
      </c>
      <c r="AW1272"/>
      <c r="AX1272" s="198"/>
      <c r="AY1272" s="184"/>
      <c r="AZ1272" s="184"/>
      <c r="BA1272" s="184"/>
      <c r="BB1272" s="186"/>
      <c r="BC1272" s="184"/>
      <c r="BD1272" s="184"/>
      <c r="BE1272" s="184"/>
      <c r="BF1272" s="184"/>
      <c r="BG1272" s="186"/>
      <c r="BH1272" s="186"/>
      <c r="BI1272" s="199"/>
      <c r="BJ1272" s="199"/>
      <c r="BK1272" s="199"/>
      <c r="BL1272" s="186"/>
      <c r="BM1272" s="186"/>
      <c r="BN1272" s="186"/>
      <c r="BO1272" s="186"/>
      <c r="BP1272" s="186"/>
      <c r="BQ1272" s="186"/>
      <c r="BR1272" s="186"/>
      <c r="BS1272" s="186"/>
      <c r="BT1272" s="187"/>
      <c r="BU1272" s="188"/>
      <c r="BV1272" s="189"/>
      <c r="BW1272" s="185"/>
      <c r="BX1272"/>
      <c r="BZ1272"/>
    </row>
    <row r="1273" spans="2:78" ht="18.75">
      <c r="B1273" s="363" t="s">
        <v>530</v>
      </c>
      <c r="C1273" s="364">
        <v>41594603000146</v>
      </c>
      <c r="D1273" s="365" t="s">
        <v>13</v>
      </c>
      <c r="E1273" s="365" t="s">
        <v>616</v>
      </c>
      <c r="F1273" s="365" t="s">
        <v>619</v>
      </c>
      <c r="G1273" s="366" t="s">
        <v>34</v>
      </c>
      <c r="H1273" s="366" t="s">
        <v>1338</v>
      </c>
      <c r="I1273" s="366" t="s">
        <v>34</v>
      </c>
      <c r="J1273" s="366" t="s">
        <v>611</v>
      </c>
      <c r="K1273" s="367" t="s">
        <v>48</v>
      </c>
      <c r="L1273" s="368" t="s">
        <v>1421</v>
      </c>
      <c r="M1273" s="368" t="s">
        <v>1418</v>
      </c>
      <c r="N1273" s="367">
        <v>600520</v>
      </c>
      <c r="O1273" s="367" t="s">
        <v>1321</v>
      </c>
      <c r="P1273" s="371">
        <v>44353</v>
      </c>
      <c r="Q1273" s="372">
        <v>6.0774999799999998</v>
      </c>
      <c r="R1273" s="372">
        <v>12.633834821605845</v>
      </c>
      <c r="S1273" s="367">
        <v>4</v>
      </c>
      <c r="T1273" s="369">
        <v>-0.17660446008446884</v>
      </c>
      <c r="U1273" s="369">
        <v>-1.8590362055319325</v>
      </c>
      <c r="V1273" s="369">
        <v>-0.17660446008446884</v>
      </c>
      <c r="W1273" s="369">
        <v>-1.5731486183847292</v>
      </c>
      <c r="Y1273" s="369"/>
      <c r="AA1273" s="369"/>
      <c r="AB1273" s="369">
        <v>0.16710614819527564</v>
      </c>
      <c r="AC1273" s="373">
        <v>-1.7286391951992102</v>
      </c>
      <c r="AD1273" s="555">
        <v>41594622000172</v>
      </c>
      <c r="AE1273" s="370" t="s">
        <v>2020</v>
      </c>
      <c r="AF1273" s="370" t="s">
        <v>1795</v>
      </c>
      <c r="AG1273" s="374" t="s">
        <v>1445</v>
      </c>
      <c r="AH1273" s="374" t="s">
        <v>1796</v>
      </c>
      <c r="AI1273" s="374">
        <v>500</v>
      </c>
      <c r="AJ1273" s="374">
        <v>0</v>
      </c>
      <c r="AK1273" s="374">
        <v>500</v>
      </c>
      <c r="AL1273" s="691">
        <v>0.5</v>
      </c>
      <c r="AM1273" s="691">
        <v>0</v>
      </c>
      <c r="AN1273" s="369" t="s">
        <v>1798</v>
      </c>
      <c r="AO1273" s="367" t="s">
        <v>1324</v>
      </c>
      <c r="AP1273" s="370" t="s">
        <v>1818</v>
      </c>
      <c r="AQ1273" s="376" t="s">
        <v>679</v>
      </c>
      <c r="AR1273" s="369">
        <v>3.3335000000000001E-3</v>
      </c>
      <c r="AS1273" s="369">
        <v>3.3335000000000001E-3</v>
      </c>
      <c r="AT1273" s="369" t="s">
        <v>1421</v>
      </c>
      <c r="AW1273"/>
      <c r="AX1273" s="198"/>
      <c r="AY1273" s="184"/>
      <c r="AZ1273" s="184"/>
      <c r="BA1273" s="184"/>
      <c r="BB1273" s="186"/>
      <c r="BC1273" s="184"/>
      <c r="BD1273" s="184"/>
      <c r="BE1273" s="184"/>
      <c r="BF1273" s="184"/>
      <c r="BG1273" s="186"/>
      <c r="BH1273" s="186"/>
      <c r="BI1273" s="199"/>
      <c r="BJ1273" s="199"/>
      <c r="BK1273" s="199"/>
      <c r="BL1273" s="186"/>
      <c r="BM1273" s="186"/>
      <c r="BN1273" s="186"/>
      <c r="BO1273" s="186"/>
      <c r="BP1273" s="186"/>
      <c r="BQ1273" s="186"/>
      <c r="BR1273" s="186"/>
      <c r="BS1273" s="186"/>
      <c r="BT1273" s="187"/>
      <c r="BU1273" s="188"/>
      <c r="BV1273" s="189"/>
      <c r="BW1273" s="185"/>
      <c r="BX1273"/>
      <c r="BZ1273"/>
    </row>
    <row r="1274" spans="2:78" ht="18.75">
      <c r="B1274" s="363" t="s">
        <v>802</v>
      </c>
      <c r="C1274" s="364">
        <v>41673246000101</v>
      </c>
      <c r="D1274" s="365" t="s">
        <v>14</v>
      </c>
      <c r="E1274" s="365" t="s">
        <v>607</v>
      </c>
      <c r="F1274" s="365" t="s">
        <v>1421</v>
      </c>
      <c r="G1274" s="366" t="s">
        <v>866</v>
      </c>
      <c r="H1274" s="366" t="s">
        <v>34</v>
      </c>
      <c r="I1274" s="366" t="s">
        <v>34</v>
      </c>
      <c r="J1274" s="366" t="s">
        <v>611</v>
      </c>
      <c r="K1274" s="367" t="s">
        <v>48</v>
      </c>
      <c r="L1274" s="368" t="s">
        <v>1421</v>
      </c>
      <c r="M1274" s="368" t="s">
        <v>1418</v>
      </c>
      <c r="N1274" s="367">
        <v>600547</v>
      </c>
      <c r="O1274" s="367" t="s">
        <v>1321</v>
      </c>
      <c r="P1274" s="371">
        <v>44317</v>
      </c>
      <c r="Q1274" s="372">
        <v>1.0184757499999999</v>
      </c>
      <c r="R1274" s="372">
        <v>1.1773836764285719</v>
      </c>
      <c r="S1274" s="367">
        <v>4</v>
      </c>
      <c r="T1274" s="369">
        <v>-0.37282263196308707</v>
      </c>
      <c r="U1274" s="369">
        <v>-3.9245371873937072</v>
      </c>
      <c r="V1274" s="369">
        <v>-0.36110020297567313</v>
      </c>
      <c r="W1274" s="369">
        <v>-3.2165908218734893</v>
      </c>
      <c r="Y1274" s="369"/>
      <c r="AA1274" s="369"/>
      <c r="AB1274" s="369">
        <v>0.35997445371055264</v>
      </c>
      <c r="AC1274" s="373">
        <v>-1.3149877041023172</v>
      </c>
      <c r="AD1274" s="555">
        <v>0</v>
      </c>
      <c r="AE1274" s="370" t="s">
        <v>1872</v>
      </c>
      <c r="AF1274" s="370" t="s">
        <v>1816</v>
      </c>
      <c r="AG1274" s="374" t="s">
        <v>1444</v>
      </c>
      <c r="AH1274" s="374" t="s">
        <v>1796</v>
      </c>
      <c r="AI1274" s="374">
        <v>100</v>
      </c>
      <c r="AJ1274" s="374">
        <v>100</v>
      </c>
      <c r="AK1274" s="374">
        <v>100</v>
      </c>
      <c r="AL1274" s="691">
        <v>0.04</v>
      </c>
      <c r="AM1274" s="691">
        <v>0</v>
      </c>
      <c r="AN1274" s="369" t="s">
        <v>1798</v>
      </c>
      <c r="AO1274" s="367" t="s">
        <v>1324</v>
      </c>
      <c r="AP1274" s="370" t="s">
        <v>1799</v>
      </c>
      <c r="AQ1274" s="376" t="s">
        <v>687</v>
      </c>
      <c r="AR1274" s="369">
        <v>0</v>
      </c>
      <c r="AS1274" s="369">
        <v>0</v>
      </c>
      <c r="AT1274" s="369" t="s">
        <v>1421</v>
      </c>
      <c r="AW1274"/>
      <c r="AX1274" s="198"/>
      <c r="AY1274" s="184"/>
      <c r="AZ1274" s="184"/>
      <c r="BA1274" s="184"/>
      <c r="BB1274" s="186"/>
      <c r="BC1274" s="184"/>
      <c r="BD1274" s="184"/>
      <c r="BE1274" s="184"/>
      <c r="BF1274" s="184"/>
      <c r="BG1274" s="186"/>
      <c r="BH1274" s="186"/>
      <c r="BI1274" s="199"/>
      <c r="BJ1274" s="199"/>
      <c r="BK1274" s="199"/>
      <c r="BL1274" s="186"/>
      <c r="BM1274" s="186"/>
      <c r="BN1274" s="186"/>
      <c r="BO1274" s="186"/>
      <c r="BP1274" s="186"/>
      <c r="BQ1274" s="186"/>
      <c r="BR1274" s="186"/>
      <c r="BS1274" s="186"/>
      <c r="BT1274" s="187"/>
      <c r="BU1274" s="188"/>
      <c r="BV1274" s="189"/>
      <c r="BW1274" s="185"/>
      <c r="BX1274"/>
      <c r="BZ1274"/>
    </row>
    <row r="1275" spans="2:78" ht="18.75">
      <c r="B1275" s="363" t="s">
        <v>546</v>
      </c>
      <c r="C1275" s="364">
        <v>41762791000174</v>
      </c>
      <c r="D1275" s="365" t="s">
        <v>13</v>
      </c>
      <c r="E1275" s="365" t="s">
        <v>615</v>
      </c>
      <c r="F1275" s="365" t="s">
        <v>619</v>
      </c>
      <c r="G1275" s="366" t="s">
        <v>34</v>
      </c>
      <c r="H1275" s="366" t="s">
        <v>1337</v>
      </c>
      <c r="I1275" s="366" t="s">
        <v>34</v>
      </c>
      <c r="J1275" s="366" t="s">
        <v>1421</v>
      </c>
      <c r="K1275" s="367" t="s">
        <v>48</v>
      </c>
      <c r="L1275" s="368" t="s">
        <v>1421</v>
      </c>
      <c r="M1275" s="368" t="s">
        <v>34</v>
      </c>
      <c r="N1275" s="367">
        <v>600563</v>
      </c>
      <c r="O1275" s="367" t="s">
        <v>1321</v>
      </c>
      <c r="P1275" s="371">
        <v>44332</v>
      </c>
      <c r="Q1275" s="372">
        <v>7.5486291100000003</v>
      </c>
      <c r="R1275" s="372">
        <v>13.195662764102567</v>
      </c>
      <c r="S1275" s="367">
        <v>3</v>
      </c>
      <c r="T1275" s="369">
        <v>5.4538421634797274E-2</v>
      </c>
      <c r="U1275" s="369">
        <v>0.57410158476836026</v>
      </c>
      <c r="V1275" s="369">
        <v>5.4538421634797274E-2</v>
      </c>
      <c r="W1275" s="369">
        <v>0.48581469914536107</v>
      </c>
      <c r="Y1275" s="369"/>
      <c r="AA1275" s="369"/>
      <c r="AB1275" s="369">
        <v>3.815199356828209E-2</v>
      </c>
      <c r="AC1275" s="373">
        <v>-1.5129839992907683</v>
      </c>
      <c r="AD1275" s="555">
        <v>0</v>
      </c>
      <c r="AE1275" s="370" t="s">
        <v>2135</v>
      </c>
      <c r="AF1275" s="370" t="s">
        <v>1816</v>
      </c>
      <c r="AG1275" s="374" t="s">
        <v>1444</v>
      </c>
      <c r="AH1275" s="374" t="s">
        <v>1802</v>
      </c>
      <c r="AI1275" s="374">
        <v>1000</v>
      </c>
      <c r="AJ1275" s="374">
        <v>0</v>
      </c>
      <c r="AK1275" s="374">
        <v>0</v>
      </c>
      <c r="AL1275" s="691">
        <v>1.25</v>
      </c>
      <c r="AM1275" s="691">
        <v>0</v>
      </c>
      <c r="AN1275" s="369" t="s">
        <v>1798</v>
      </c>
      <c r="AO1275" s="367" t="s">
        <v>1324</v>
      </c>
      <c r="AP1275" s="370" t="s">
        <v>1818</v>
      </c>
      <c r="AQ1275" s="376" t="s">
        <v>668</v>
      </c>
      <c r="AR1275" s="369">
        <v>3.7499999999999999E-3</v>
      </c>
      <c r="AS1275" s="369">
        <v>3.7499999999999999E-3</v>
      </c>
      <c r="AT1275" s="369" t="s">
        <v>1421</v>
      </c>
      <c r="AW1275"/>
      <c r="AX1275" s="198"/>
      <c r="AY1275" s="184"/>
      <c r="AZ1275" s="184"/>
      <c r="BA1275" s="184"/>
      <c r="BB1275" s="186"/>
      <c r="BC1275" s="184"/>
      <c r="BD1275" s="184"/>
      <c r="BE1275" s="184"/>
      <c r="BF1275" s="184"/>
      <c r="BG1275" s="186"/>
      <c r="BH1275" s="186"/>
      <c r="BI1275" s="199"/>
      <c r="BJ1275" s="199"/>
      <c r="BK1275" s="199"/>
      <c r="BL1275" s="186"/>
      <c r="BM1275" s="186"/>
      <c r="BN1275" s="186"/>
      <c r="BO1275" s="186"/>
      <c r="BP1275" s="186"/>
      <c r="BQ1275" s="186"/>
      <c r="BR1275" s="186"/>
      <c r="BS1275" s="186"/>
      <c r="BT1275" s="187"/>
      <c r="BU1275" s="188"/>
      <c r="BV1275" s="189"/>
      <c r="BW1275" s="185"/>
      <c r="BX1275"/>
      <c r="BZ1275"/>
    </row>
    <row r="1276" spans="2:78" ht="18.75">
      <c r="B1276" s="363" t="s">
        <v>574</v>
      </c>
      <c r="C1276" s="364">
        <v>41360111000196</v>
      </c>
      <c r="D1276" s="365" t="s">
        <v>14</v>
      </c>
      <c r="E1276" s="365" t="s">
        <v>614</v>
      </c>
      <c r="F1276" s="365" t="s">
        <v>1421</v>
      </c>
      <c r="G1276" s="366" t="s">
        <v>1421</v>
      </c>
      <c r="H1276" s="366" t="s">
        <v>1338</v>
      </c>
      <c r="I1276" s="366" t="s">
        <v>34</v>
      </c>
      <c r="J1276" s="366" t="s">
        <v>608</v>
      </c>
      <c r="K1276" s="367" t="s">
        <v>48</v>
      </c>
      <c r="L1276" s="368" t="s">
        <v>1421</v>
      </c>
      <c r="M1276" s="368" t="s">
        <v>34</v>
      </c>
      <c r="N1276" s="367">
        <v>600954</v>
      </c>
      <c r="O1276" s="367" t="s">
        <v>1321</v>
      </c>
      <c r="P1276" s="371">
        <v>44294</v>
      </c>
      <c r="Q1276" s="372">
        <v>96.131542409999994</v>
      </c>
      <c r="R1276" s="372">
        <v>66.737094551111099</v>
      </c>
      <c r="S1276" s="367">
        <v>2</v>
      </c>
      <c r="T1276" s="369">
        <v>5.9586172340242882E-2</v>
      </c>
      <c r="U1276" s="369">
        <v>0.62723699999759308</v>
      </c>
      <c r="V1276" s="369">
        <v>-3.0601035403999055E-2</v>
      </c>
      <c r="W1276" s="369">
        <v>-0.27258641454422067</v>
      </c>
      <c r="Y1276" s="369"/>
      <c r="AA1276" s="369"/>
      <c r="AB1276" s="369">
        <v>0.23310913097338137</v>
      </c>
      <c r="AC1276" s="373">
        <v>-0.61285807317845853</v>
      </c>
      <c r="AD1276" s="555">
        <v>41301308000154</v>
      </c>
      <c r="AE1276" s="370" t="s">
        <v>2136</v>
      </c>
      <c r="AF1276" s="370" t="s">
        <v>1839</v>
      </c>
      <c r="AG1276" s="374" t="s">
        <v>59</v>
      </c>
      <c r="AH1276" s="374" t="s">
        <v>1796</v>
      </c>
      <c r="AI1276" s="374">
        <v>20000</v>
      </c>
      <c r="AJ1276" s="374">
        <v>0</v>
      </c>
      <c r="AK1276" s="374">
        <v>0</v>
      </c>
      <c r="AL1276" s="691">
        <v>0</v>
      </c>
      <c r="AM1276" s="691">
        <v>0</v>
      </c>
      <c r="AN1276" s="369" t="s">
        <v>1797</v>
      </c>
      <c r="AO1276" s="367" t="s">
        <v>1324</v>
      </c>
      <c r="AP1276" s="370" t="s">
        <v>1799</v>
      </c>
      <c r="AQ1276" s="376" t="s">
        <v>659</v>
      </c>
      <c r="AR1276" s="369">
        <v>6.6666666666666697E-3</v>
      </c>
      <c r="AS1276" s="369">
        <v>6.6666666666666697E-3</v>
      </c>
      <c r="AT1276" s="369" t="s">
        <v>1421</v>
      </c>
      <c r="AW1276"/>
      <c r="AX1276" s="198"/>
      <c r="AY1276" s="184"/>
      <c r="AZ1276" s="184"/>
      <c r="BA1276" s="184"/>
      <c r="BB1276" s="186"/>
      <c r="BC1276" s="184"/>
      <c r="BD1276" s="184"/>
      <c r="BE1276" s="184"/>
      <c r="BF1276" s="184"/>
      <c r="BG1276" s="186"/>
      <c r="BH1276" s="186"/>
      <c r="BI1276" s="199"/>
      <c r="BJ1276" s="199"/>
      <c r="BK1276" s="199"/>
      <c r="BL1276" s="186"/>
      <c r="BM1276" s="186"/>
      <c r="BN1276" s="186"/>
      <c r="BO1276" s="186"/>
      <c r="BP1276" s="186"/>
      <c r="BQ1276" s="186"/>
      <c r="BR1276" s="186"/>
      <c r="BS1276" s="186"/>
      <c r="BT1276" s="187"/>
      <c r="BU1276" s="188"/>
      <c r="BV1276" s="189"/>
      <c r="BW1276" s="185"/>
      <c r="BX1276"/>
      <c r="BZ1276"/>
    </row>
    <row r="1277" spans="2:78" ht="18.75">
      <c r="B1277" s="363" t="s">
        <v>467</v>
      </c>
      <c r="C1277" s="364">
        <v>41902590000125</v>
      </c>
      <c r="D1277" s="365" t="s">
        <v>13</v>
      </c>
      <c r="E1277" s="365" t="s">
        <v>616</v>
      </c>
      <c r="F1277" s="365" t="s">
        <v>617</v>
      </c>
      <c r="G1277" s="366" t="s">
        <v>34</v>
      </c>
      <c r="H1277" s="366" t="s">
        <v>865</v>
      </c>
      <c r="I1277" s="366" t="s">
        <v>34</v>
      </c>
      <c r="J1277" s="366" t="s">
        <v>608</v>
      </c>
      <c r="K1277" s="367" t="s">
        <v>48</v>
      </c>
      <c r="L1277" s="368" t="s">
        <v>1421</v>
      </c>
      <c r="M1277" s="368" t="s">
        <v>34</v>
      </c>
      <c r="N1277" s="367">
        <v>601322</v>
      </c>
      <c r="O1277" s="367" t="s">
        <v>1321</v>
      </c>
      <c r="P1277" s="371">
        <v>44357</v>
      </c>
      <c r="Q1277" s="372">
        <v>61.574058119999997</v>
      </c>
      <c r="R1277" s="372">
        <v>47.173187799185165</v>
      </c>
      <c r="S1277" s="367">
        <v>2</v>
      </c>
      <c r="T1277" s="369">
        <v>0.16529653140358413</v>
      </c>
      <c r="U1277" s="369">
        <v>1.7400026951818373</v>
      </c>
      <c r="V1277" s="369">
        <v>0.16529653140358413</v>
      </c>
      <c r="W1277" s="369">
        <v>1.4724204013701734</v>
      </c>
      <c r="Y1277" s="369"/>
      <c r="AA1277" s="369"/>
      <c r="AB1277" s="369">
        <v>7.6393442590298802E-2</v>
      </c>
      <c r="AC1277" s="373">
        <v>0.69423175812823801</v>
      </c>
      <c r="AD1277" s="555">
        <v>41902547000160</v>
      </c>
      <c r="AE1277" s="370" t="s">
        <v>2085</v>
      </c>
      <c r="AF1277" s="370" t="s">
        <v>1841</v>
      </c>
      <c r="AG1277" s="374" t="s">
        <v>719</v>
      </c>
      <c r="AH1277" s="374" t="s">
        <v>1796</v>
      </c>
      <c r="AI1277" s="374">
        <v>5000</v>
      </c>
      <c r="AJ1277" s="374">
        <v>5000</v>
      </c>
      <c r="AK1277" s="374">
        <v>5000</v>
      </c>
      <c r="AL1277" s="691">
        <v>2</v>
      </c>
      <c r="AM1277" s="691">
        <v>20</v>
      </c>
      <c r="AN1277" s="369" t="s">
        <v>1803</v>
      </c>
      <c r="AO1277" s="367" t="s">
        <v>1324</v>
      </c>
      <c r="AP1277" s="370" t="s">
        <v>1799</v>
      </c>
      <c r="AQ1277" s="376" t="s">
        <v>659</v>
      </c>
      <c r="AR1277" s="369">
        <v>4.0000000000000001E-3</v>
      </c>
      <c r="AS1277" s="369">
        <v>4.0000000000000001E-3</v>
      </c>
      <c r="AT1277" s="369" t="s">
        <v>1421</v>
      </c>
      <c r="AW1277"/>
      <c r="AX1277" s="198"/>
      <c r="AY1277" s="184"/>
      <c r="AZ1277" s="184"/>
      <c r="BA1277" s="184"/>
      <c r="BB1277" s="186"/>
      <c r="BC1277" s="184"/>
      <c r="BD1277" s="184"/>
      <c r="BE1277" s="184"/>
      <c r="BF1277" s="184"/>
      <c r="BG1277" s="186"/>
      <c r="BH1277" s="186"/>
      <c r="BI1277" s="199"/>
      <c r="BJ1277" s="199"/>
      <c r="BK1277" s="199"/>
      <c r="BL1277" s="186"/>
      <c r="BM1277" s="186"/>
      <c r="BN1277" s="186"/>
      <c r="BO1277" s="186"/>
      <c r="BP1277" s="186"/>
      <c r="BQ1277" s="186"/>
      <c r="BR1277" s="186"/>
      <c r="BS1277" s="186"/>
      <c r="BT1277" s="187"/>
      <c r="BU1277" s="188"/>
      <c r="BV1277" s="189"/>
      <c r="BW1277" s="185"/>
      <c r="BX1277"/>
      <c r="BZ1277"/>
    </row>
    <row r="1278" spans="2:78" ht="18.75">
      <c r="B1278" s="363" t="s">
        <v>499</v>
      </c>
      <c r="C1278" s="364">
        <v>42480017000133</v>
      </c>
      <c r="D1278" s="365" t="s">
        <v>14</v>
      </c>
      <c r="E1278" s="365" t="s">
        <v>607</v>
      </c>
      <c r="F1278" s="365" t="s">
        <v>860</v>
      </c>
      <c r="G1278" s="366" t="s">
        <v>1421</v>
      </c>
      <c r="H1278" s="366" t="s">
        <v>34</v>
      </c>
      <c r="I1278" s="366" t="s">
        <v>34</v>
      </c>
      <c r="J1278" s="366" t="s">
        <v>611</v>
      </c>
      <c r="K1278" s="367" t="s">
        <v>48</v>
      </c>
      <c r="L1278" s="368" t="s">
        <v>1421</v>
      </c>
      <c r="M1278" s="368" t="s">
        <v>1418</v>
      </c>
      <c r="N1278" s="367">
        <v>601551</v>
      </c>
      <c r="O1278" s="367" t="s">
        <v>1321</v>
      </c>
      <c r="P1278" s="371">
        <v>44394</v>
      </c>
      <c r="Q1278" s="372">
        <v>2.7394724699999999</v>
      </c>
      <c r="R1278" s="372">
        <v>4.2258358163703678</v>
      </c>
      <c r="S1278" s="367">
        <v>2</v>
      </c>
      <c r="T1278" s="369">
        <v>-0.28768603303006202</v>
      </c>
      <c r="U1278" s="369">
        <v>-3.0283422682130459</v>
      </c>
      <c r="V1278" s="369">
        <v>-0.28768603303006202</v>
      </c>
      <c r="W1278" s="369">
        <v>-2.562635650160606</v>
      </c>
      <c r="Y1278" s="369"/>
      <c r="AA1278" s="369"/>
      <c r="AB1278" s="369">
        <v>0.27137755372642974</v>
      </c>
      <c r="AC1278" s="373">
        <v>-1.4737689428724594</v>
      </c>
      <c r="AD1278" s="555">
        <v>0</v>
      </c>
      <c r="AE1278" s="370" t="s">
        <v>2077</v>
      </c>
      <c r="AF1278" s="370" t="s">
        <v>1816</v>
      </c>
      <c r="AG1278" s="374" t="s">
        <v>1444</v>
      </c>
      <c r="AH1278" s="374" t="s">
        <v>1877</v>
      </c>
      <c r="AI1278" s="374">
        <v>100</v>
      </c>
      <c r="AJ1278" s="374">
        <v>100</v>
      </c>
      <c r="AK1278" s="374">
        <v>100</v>
      </c>
      <c r="AL1278" s="691">
        <v>0</v>
      </c>
      <c r="AM1278" s="691">
        <v>0</v>
      </c>
      <c r="AN1278" s="369" t="s">
        <v>1817</v>
      </c>
      <c r="AO1278" s="367" t="s">
        <v>1324</v>
      </c>
      <c r="AP1278" s="370" t="s">
        <v>1799</v>
      </c>
      <c r="AQ1278" s="376" t="s">
        <v>659</v>
      </c>
      <c r="AR1278" s="369">
        <v>2.9997000000000001E-3</v>
      </c>
      <c r="AS1278" s="369">
        <v>2.9997000000000001E-3</v>
      </c>
      <c r="AT1278" s="369" t="s">
        <v>1421</v>
      </c>
      <c r="AW1278"/>
      <c r="AX1278" s="198"/>
      <c r="AY1278" s="184"/>
      <c r="AZ1278" s="184"/>
      <c r="BA1278" s="184"/>
      <c r="BB1278" s="186"/>
      <c r="BC1278" s="184"/>
      <c r="BD1278" s="184"/>
      <c r="BE1278" s="184"/>
      <c r="BF1278" s="184"/>
      <c r="BG1278" s="186"/>
      <c r="BH1278" s="186"/>
      <c r="BI1278" s="199"/>
      <c r="BJ1278" s="199"/>
      <c r="BK1278" s="199"/>
      <c r="BL1278" s="186"/>
      <c r="BM1278" s="186"/>
      <c r="BN1278" s="186"/>
      <c r="BO1278" s="186"/>
      <c r="BP1278" s="186"/>
      <c r="BQ1278" s="186"/>
      <c r="BR1278" s="186"/>
      <c r="BS1278" s="186"/>
      <c r="BT1278" s="187"/>
      <c r="BU1278" s="188"/>
      <c r="BV1278" s="189"/>
      <c r="BW1278" s="185"/>
      <c r="BX1278"/>
      <c r="BZ1278"/>
    </row>
    <row r="1279" spans="2:78" ht="18.75">
      <c r="B1279" s="363" t="s">
        <v>1537</v>
      </c>
      <c r="C1279" s="364">
        <v>38173778000175</v>
      </c>
      <c r="D1279" s="365" t="s">
        <v>14</v>
      </c>
      <c r="E1279" s="365" t="s">
        <v>1421</v>
      </c>
      <c r="F1279" s="365" t="s">
        <v>1421</v>
      </c>
      <c r="G1279" s="366" t="s">
        <v>1421</v>
      </c>
      <c r="H1279" s="366" t="s">
        <v>34</v>
      </c>
      <c r="I1279" s="366" t="s">
        <v>1421</v>
      </c>
      <c r="J1279" s="366" t="s">
        <v>1421</v>
      </c>
      <c r="K1279" s="367" t="s">
        <v>48</v>
      </c>
      <c r="L1279" s="368" t="s">
        <v>1421</v>
      </c>
      <c r="M1279" s="368" t="s">
        <v>1421</v>
      </c>
      <c r="N1279" s="367">
        <v>602353</v>
      </c>
      <c r="O1279" s="367" t="s">
        <v>1321</v>
      </c>
      <c r="P1279" s="371">
        <v>44393</v>
      </c>
      <c r="Q1279" s="372">
        <v>50.269458710000002</v>
      </c>
      <c r="R1279" s="372">
        <v>50.158810155219115</v>
      </c>
      <c r="S1279" s="367">
        <v>2</v>
      </c>
      <c r="T1279" s="369">
        <v>-0.16618414930861269</v>
      </c>
      <c r="U1279" s="369">
        <v>-1.7493462520848579</v>
      </c>
      <c r="V1279" s="369">
        <v>-0.30955868454671198</v>
      </c>
      <c r="W1279" s="369">
        <v>-2.7574717913167861</v>
      </c>
      <c r="Y1279" s="369"/>
      <c r="AA1279" s="369"/>
      <c r="AB1279" s="369">
        <v>0.28116074526646517</v>
      </c>
      <c r="AC1279" s="373">
        <v>-1.5002822018827393</v>
      </c>
      <c r="AD1279" s="555">
        <v>41128218000103</v>
      </c>
      <c r="AE1279" s="370" t="s">
        <v>1872</v>
      </c>
      <c r="AF1279" s="370" t="s">
        <v>1816</v>
      </c>
      <c r="AG1279" s="374" t="s">
        <v>1444</v>
      </c>
      <c r="AH1279" s="374" t="s">
        <v>1796</v>
      </c>
      <c r="AI1279" s="374">
        <v>0</v>
      </c>
      <c r="AJ1279" s="374">
        <v>0</v>
      </c>
      <c r="AK1279" s="374">
        <v>0</v>
      </c>
      <c r="AL1279" s="691">
        <v>0.5</v>
      </c>
      <c r="AM1279" s="691">
        <v>0</v>
      </c>
      <c r="AN1279" s="369" t="s">
        <v>1798</v>
      </c>
      <c r="AO1279" s="367" t="s">
        <v>1321</v>
      </c>
      <c r="AP1279" s="370" t="s">
        <v>1799</v>
      </c>
      <c r="AQ1279" s="376" t="s">
        <v>1798</v>
      </c>
      <c r="AR1279" s="369">
        <v>0</v>
      </c>
      <c r="AS1279" s="369">
        <v>0</v>
      </c>
      <c r="AT1279" s="369" t="s">
        <v>1421</v>
      </c>
      <c r="AW1279"/>
      <c r="AX1279" s="198"/>
      <c r="AY1279" s="184"/>
      <c r="AZ1279" s="184"/>
      <c r="BA1279" s="184"/>
      <c r="BB1279" s="186"/>
      <c r="BC1279" s="184"/>
      <c r="BD1279" s="184"/>
      <c r="BE1279" s="184"/>
      <c r="BF1279" s="184"/>
      <c r="BG1279" s="186"/>
      <c r="BH1279" s="186"/>
      <c r="BI1279" s="199"/>
      <c r="BJ1279" s="199"/>
      <c r="BK1279" s="199"/>
      <c r="BL1279" s="186"/>
      <c r="BM1279" s="186"/>
      <c r="BN1279" s="186"/>
      <c r="BO1279" s="186"/>
      <c r="BP1279" s="186"/>
      <c r="BQ1279" s="186"/>
      <c r="BR1279" s="186"/>
      <c r="BS1279" s="186"/>
      <c r="BT1279" s="187"/>
      <c r="BU1279" s="188"/>
      <c r="BV1279" s="189"/>
      <c r="BW1279" s="185"/>
      <c r="BX1279"/>
      <c r="BZ1279"/>
    </row>
    <row r="1280" spans="2:78" ht="18.75">
      <c r="B1280" s="363" t="s">
        <v>968</v>
      </c>
      <c r="C1280" s="364">
        <v>42084858000121</v>
      </c>
      <c r="D1280" s="365" t="s">
        <v>13</v>
      </c>
      <c r="E1280" s="365" t="s">
        <v>616</v>
      </c>
      <c r="F1280" s="365" t="s">
        <v>619</v>
      </c>
      <c r="G1280" s="366" t="s">
        <v>34</v>
      </c>
      <c r="H1280" s="366" t="s">
        <v>865</v>
      </c>
      <c r="I1280" s="366" t="s">
        <v>34</v>
      </c>
      <c r="J1280" s="366" t="s">
        <v>1421</v>
      </c>
      <c r="K1280" s="367" t="s">
        <v>1798</v>
      </c>
      <c r="L1280" s="368" t="s">
        <v>1421</v>
      </c>
      <c r="M1280" s="368" t="s">
        <v>34</v>
      </c>
      <c r="N1280" s="367">
        <v>602701</v>
      </c>
      <c r="O1280" s="367" t="s">
        <v>1321</v>
      </c>
      <c r="P1280" s="371">
        <v>44395</v>
      </c>
      <c r="Q1280" s="372">
        <v>3.5821661200000001</v>
      </c>
      <c r="R1280" s="372">
        <v>3.7219956866025656</v>
      </c>
      <c r="S1280" s="367">
        <v>2</v>
      </c>
      <c r="T1280" s="369">
        <v>-6.1585176033435052E-2</v>
      </c>
      <c r="U1280" s="369">
        <v>-0.64827961828061298</v>
      </c>
      <c r="V1280" s="369">
        <v>-6.1585176033435052E-2</v>
      </c>
      <c r="W1280" s="369">
        <v>-0.5485854351789321</v>
      </c>
      <c r="Y1280" s="369"/>
      <c r="AA1280" s="369"/>
      <c r="AB1280" s="369">
        <v>5.8472094783892259E-2</v>
      </c>
      <c r="AC1280" s="373">
        <v>-2.973161028702846</v>
      </c>
      <c r="AD1280" s="555">
        <v>42084903000148</v>
      </c>
      <c r="AE1280" s="370" t="s">
        <v>2137</v>
      </c>
      <c r="AF1280" s="370" t="s">
        <v>1841</v>
      </c>
      <c r="AG1280" s="374" t="s">
        <v>719</v>
      </c>
      <c r="AH1280" s="374" t="s">
        <v>1877</v>
      </c>
      <c r="AI1280" s="374">
        <v>10000</v>
      </c>
      <c r="AJ1280" s="374">
        <v>5000</v>
      </c>
      <c r="AK1280" s="374">
        <v>5000</v>
      </c>
      <c r="AL1280" s="691">
        <v>0</v>
      </c>
      <c r="AM1280" s="691">
        <v>0</v>
      </c>
      <c r="AN1280" s="369" t="s">
        <v>1803</v>
      </c>
      <c r="AO1280" s="367" t="s">
        <v>1324</v>
      </c>
      <c r="AP1280" s="370" t="s">
        <v>1818</v>
      </c>
      <c r="AQ1280" s="376" t="s">
        <v>668</v>
      </c>
      <c r="AR1280" s="369">
        <v>4.9872900000000001E-3</v>
      </c>
      <c r="AS1280" s="369">
        <v>4.9872900000000001E-3</v>
      </c>
      <c r="AT1280" s="369" t="s">
        <v>1421</v>
      </c>
      <c r="AW1280"/>
      <c r="AX1280" s="198"/>
      <c r="AY1280" s="184"/>
      <c r="AZ1280" s="184"/>
      <c r="BA1280" s="184"/>
      <c r="BB1280" s="186"/>
      <c r="BC1280" s="184"/>
      <c r="BD1280" s="184"/>
      <c r="BE1280" s="184"/>
      <c r="BF1280" s="184"/>
      <c r="BG1280" s="186"/>
      <c r="BH1280" s="186"/>
      <c r="BI1280" s="199"/>
      <c r="BJ1280" s="199"/>
      <c r="BK1280" s="199"/>
      <c r="BL1280" s="186"/>
      <c r="BM1280" s="186"/>
      <c r="BN1280" s="186"/>
      <c r="BO1280" s="186"/>
      <c r="BP1280" s="186"/>
      <c r="BQ1280" s="186"/>
      <c r="BR1280" s="186"/>
      <c r="BS1280" s="186"/>
      <c r="BT1280" s="187"/>
      <c r="BU1280" s="188"/>
      <c r="BV1280" s="189"/>
      <c r="BW1280" s="185"/>
      <c r="BX1280"/>
      <c r="BZ1280"/>
    </row>
    <row r="1281" spans="2:78" ht="18.75">
      <c r="B1281" s="363" t="s">
        <v>1010</v>
      </c>
      <c r="C1281" s="364">
        <v>41594333000173</v>
      </c>
      <c r="D1281" s="365" t="s">
        <v>11</v>
      </c>
      <c r="E1281" s="365" t="s">
        <v>621</v>
      </c>
      <c r="F1281" s="365" t="s">
        <v>692</v>
      </c>
      <c r="G1281" s="366" t="s">
        <v>738</v>
      </c>
      <c r="H1281" s="366" t="s">
        <v>34</v>
      </c>
      <c r="I1281" s="366" t="s">
        <v>1421</v>
      </c>
      <c r="J1281" s="366" t="s">
        <v>608</v>
      </c>
      <c r="K1281" s="367" t="s">
        <v>48</v>
      </c>
      <c r="L1281" s="368" t="s">
        <v>1339</v>
      </c>
      <c r="M1281" s="368" t="s">
        <v>34</v>
      </c>
      <c r="N1281" s="367">
        <v>602957</v>
      </c>
      <c r="O1281" s="367" t="s">
        <v>1321</v>
      </c>
      <c r="P1281" s="371">
        <v>44390</v>
      </c>
      <c r="Q1281" s="372">
        <v>35.678038450000003</v>
      </c>
      <c r="R1281" s="372">
        <v>16.304838671021898</v>
      </c>
      <c r="S1281" s="367">
        <v>1</v>
      </c>
      <c r="T1281" s="369">
        <v>0.10209998184770663</v>
      </c>
      <c r="U1281" s="369">
        <v>1.0747608681471346</v>
      </c>
      <c r="V1281" s="369">
        <v>0.10209998184770663</v>
      </c>
      <c r="W1281" s="369">
        <v>0.90948125151540793</v>
      </c>
      <c r="Y1281" s="369"/>
      <c r="AA1281" s="369"/>
      <c r="AB1281" s="369">
        <v>4.6808766887089716E-2</v>
      </c>
      <c r="AC1281" s="373">
        <v>-0.2170917174865476</v>
      </c>
      <c r="AD1281" s="555">
        <v>41594289000100</v>
      </c>
      <c r="AE1281" s="370" t="s">
        <v>1989</v>
      </c>
      <c r="AF1281" s="370" t="s">
        <v>1795</v>
      </c>
      <c r="AG1281" s="374" t="s">
        <v>1445</v>
      </c>
      <c r="AH1281" s="374" t="s">
        <v>1802</v>
      </c>
      <c r="AI1281" s="374">
        <v>50000</v>
      </c>
      <c r="AJ1281" s="374">
        <v>10000</v>
      </c>
      <c r="AK1281" s="374">
        <v>50000</v>
      </c>
      <c r="AL1281" s="691">
        <v>0</v>
      </c>
      <c r="AM1281" s="691">
        <v>0</v>
      </c>
      <c r="AN1281" s="369" t="s">
        <v>1990</v>
      </c>
      <c r="AO1281" s="367" t="s">
        <v>1324</v>
      </c>
      <c r="AP1281" s="370" t="s">
        <v>1818</v>
      </c>
      <c r="AQ1281" s="376" t="s">
        <v>1933</v>
      </c>
      <c r="AR1281" s="369">
        <v>2.2669500000000002E-3</v>
      </c>
      <c r="AS1281" s="369">
        <v>2.2669500000000002E-3</v>
      </c>
      <c r="AT1281" s="369" t="s">
        <v>1421</v>
      </c>
      <c r="AW1281"/>
      <c r="AX1281" s="198"/>
      <c r="AY1281" s="184"/>
      <c r="AZ1281" s="184"/>
      <c r="BA1281" s="184"/>
      <c r="BB1281" s="186"/>
      <c r="BC1281" s="184"/>
      <c r="BD1281" s="184"/>
      <c r="BE1281" s="184"/>
      <c r="BF1281" s="184"/>
      <c r="BG1281" s="186"/>
      <c r="BH1281" s="186"/>
      <c r="BI1281" s="199"/>
      <c r="BJ1281" s="199"/>
      <c r="BK1281" s="199"/>
      <c r="BL1281" s="186"/>
      <c r="BM1281" s="186"/>
      <c r="BN1281" s="186"/>
      <c r="BO1281" s="186"/>
      <c r="BP1281" s="186"/>
      <c r="BQ1281" s="186"/>
      <c r="BR1281" s="186"/>
      <c r="BS1281" s="186"/>
      <c r="BT1281" s="187"/>
      <c r="BU1281" s="188"/>
      <c r="BV1281" s="189"/>
      <c r="BW1281" s="185"/>
      <c r="BX1281"/>
      <c r="BZ1281"/>
    </row>
    <row r="1282" spans="2:78" ht="18.75">
      <c r="B1282" s="363" t="s">
        <v>562</v>
      </c>
      <c r="C1282" s="364">
        <v>39959357000137</v>
      </c>
      <c r="D1282" s="365" t="s">
        <v>14</v>
      </c>
      <c r="E1282" s="365" t="s">
        <v>607</v>
      </c>
      <c r="F1282" s="365" t="s">
        <v>1421</v>
      </c>
      <c r="G1282" s="366" t="s">
        <v>1421</v>
      </c>
      <c r="H1282" s="366" t="s">
        <v>34</v>
      </c>
      <c r="I1282" s="366" t="s">
        <v>34</v>
      </c>
      <c r="J1282" s="366" t="s">
        <v>608</v>
      </c>
      <c r="K1282" s="367" t="s">
        <v>48</v>
      </c>
      <c r="L1282" s="368" t="s">
        <v>1421</v>
      </c>
      <c r="M1282" s="368" t="s">
        <v>34</v>
      </c>
      <c r="N1282" s="367">
        <v>603430</v>
      </c>
      <c r="O1282" s="367" t="s">
        <v>1321</v>
      </c>
      <c r="P1282" s="371">
        <v>44365</v>
      </c>
      <c r="Q1282" s="372">
        <v>5.8798445700000004</v>
      </c>
      <c r="R1282" s="372">
        <v>7.0325175284860544</v>
      </c>
      <c r="S1282" s="367">
        <v>2</v>
      </c>
      <c r="T1282" s="369">
        <v>4.5755810166716593E-3</v>
      </c>
      <c r="U1282" s="369">
        <v>4.8165095984941564E-2</v>
      </c>
      <c r="V1282" s="369">
        <v>-0.10109284506717409</v>
      </c>
      <c r="W1282" s="369">
        <v>-0.90050992749527037</v>
      </c>
      <c r="Y1282" s="369"/>
      <c r="AA1282" s="369"/>
      <c r="AB1282" s="369">
        <v>0.26548550274954652</v>
      </c>
      <c r="AC1282" s="373">
        <v>-0.80363944660699893</v>
      </c>
      <c r="AD1282" s="555">
        <v>0</v>
      </c>
      <c r="AE1282" s="370" t="s">
        <v>1863</v>
      </c>
      <c r="AF1282" s="370" t="s">
        <v>1795</v>
      </c>
      <c r="AG1282" s="374" t="s">
        <v>1445</v>
      </c>
      <c r="AH1282" s="374" t="s">
        <v>1802</v>
      </c>
      <c r="AI1282" s="374">
        <v>500</v>
      </c>
      <c r="AJ1282" s="374">
        <v>500</v>
      </c>
      <c r="AK1282" s="374">
        <v>500</v>
      </c>
      <c r="AL1282" s="691">
        <v>2.0499999999999998</v>
      </c>
      <c r="AM1282" s="691">
        <v>20</v>
      </c>
      <c r="AN1282" s="369" t="s">
        <v>1797</v>
      </c>
      <c r="AO1282" s="367" t="s">
        <v>1324</v>
      </c>
      <c r="AP1282" s="370" t="s">
        <v>1799</v>
      </c>
      <c r="AQ1282" s="376" t="s">
        <v>665</v>
      </c>
      <c r="AR1282" s="369">
        <v>5.3340000000000002E-3</v>
      </c>
      <c r="AS1282" s="369">
        <v>5.3340000000000002E-3</v>
      </c>
      <c r="AT1282" s="369" t="s">
        <v>1421</v>
      </c>
      <c r="AW1282"/>
      <c r="AX1282" s="198"/>
      <c r="AY1282" s="184"/>
      <c r="AZ1282" s="184"/>
      <c r="BA1282" s="184"/>
      <c r="BB1282" s="186"/>
      <c r="BC1282" s="184"/>
      <c r="BD1282" s="184"/>
      <c r="BE1282" s="184"/>
      <c r="BF1282" s="184"/>
      <c r="BG1282" s="186"/>
      <c r="BH1282" s="186"/>
      <c r="BI1282" s="199"/>
      <c r="BJ1282" s="199"/>
      <c r="BK1282" s="199"/>
      <c r="BL1282" s="186"/>
      <c r="BM1282" s="186"/>
      <c r="BN1282" s="186"/>
      <c r="BO1282" s="186"/>
      <c r="BP1282" s="186"/>
      <c r="BQ1282" s="186"/>
      <c r="BR1282" s="186"/>
      <c r="BS1282" s="186"/>
      <c r="BT1282" s="187"/>
      <c r="BU1282" s="188"/>
      <c r="BV1282" s="189"/>
      <c r="BW1282" s="185"/>
      <c r="BX1282"/>
      <c r="BZ1282"/>
    </row>
    <row r="1283" spans="2:78" ht="18.75">
      <c r="B1283" s="363" t="s">
        <v>532</v>
      </c>
      <c r="C1283" s="364">
        <v>41888275000190</v>
      </c>
      <c r="D1283" s="365" t="s">
        <v>13</v>
      </c>
      <c r="E1283" s="365" t="s">
        <v>615</v>
      </c>
      <c r="F1283" s="365" t="s">
        <v>619</v>
      </c>
      <c r="G1283" s="366" t="s">
        <v>34</v>
      </c>
      <c r="H1283" s="366" t="s">
        <v>1338</v>
      </c>
      <c r="I1283" s="366" t="s">
        <v>34</v>
      </c>
      <c r="J1283" s="366" t="s">
        <v>611</v>
      </c>
      <c r="K1283" s="367" t="s">
        <v>48</v>
      </c>
      <c r="L1283" s="368" t="s">
        <v>1421</v>
      </c>
      <c r="M1283" s="368" t="s">
        <v>34</v>
      </c>
      <c r="N1283" s="367">
        <v>603996</v>
      </c>
      <c r="O1283" s="367" t="s">
        <v>1324</v>
      </c>
      <c r="P1283" s="371">
        <v>44408</v>
      </c>
      <c r="Q1283" s="372">
        <v>19.31993963</v>
      </c>
      <c r="R1283" s="372">
        <v>26.345383264444447</v>
      </c>
      <c r="S1283" s="367">
        <v>1</v>
      </c>
      <c r="T1283" s="369">
        <v>2.2604698912328303E-2</v>
      </c>
      <c r="U1283" s="369">
        <v>0.23794956069097736</v>
      </c>
      <c r="V1283" s="369">
        <v>4.0516787692320921E-2</v>
      </c>
      <c r="W1283" s="369">
        <v>0.36091347041335259</v>
      </c>
      <c r="Y1283" s="369"/>
      <c r="AA1283" s="369"/>
      <c r="AB1283" s="369">
        <v>8.995741942940387E-2</v>
      </c>
      <c r="AC1283" s="373">
        <v>-0.79754388473354298</v>
      </c>
      <c r="AD1283" s="555">
        <v>19736757000176</v>
      </c>
      <c r="AE1283" s="370" t="s">
        <v>1826</v>
      </c>
      <c r="AF1283" s="370" t="s">
        <v>1795</v>
      </c>
      <c r="AG1283" s="374" t="s">
        <v>1445</v>
      </c>
      <c r="AH1283" s="374" t="s">
        <v>1802</v>
      </c>
      <c r="AI1283" s="374">
        <v>1000</v>
      </c>
      <c r="AJ1283" s="374">
        <v>1000</v>
      </c>
      <c r="AK1283" s="374">
        <v>1000</v>
      </c>
      <c r="AL1283" s="691">
        <v>2.5</v>
      </c>
      <c r="AM1283" s="691">
        <v>20</v>
      </c>
      <c r="AN1283" s="369" t="s">
        <v>1803</v>
      </c>
      <c r="AO1283" s="367" t="s">
        <v>1324</v>
      </c>
      <c r="AP1283" s="370" t="s">
        <v>1818</v>
      </c>
      <c r="AQ1283" s="376" t="s">
        <v>664</v>
      </c>
      <c r="AR1283" s="369">
        <v>4.0000000000000001E-3</v>
      </c>
      <c r="AS1283" s="369">
        <v>4.0000000000000001E-3</v>
      </c>
      <c r="AT1283" s="369" t="s">
        <v>1421</v>
      </c>
      <c r="AW1283"/>
      <c r="AX1283" s="198"/>
      <c r="AY1283" s="184"/>
      <c r="AZ1283" s="184"/>
      <c r="BA1283" s="184"/>
      <c r="BB1283" s="186"/>
      <c r="BC1283" s="184"/>
      <c r="BD1283" s="184"/>
      <c r="BE1283" s="184"/>
      <c r="BF1283" s="184"/>
      <c r="BG1283" s="186"/>
      <c r="BH1283" s="186"/>
      <c r="BI1283" s="199"/>
      <c r="BJ1283" s="199"/>
      <c r="BK1283" s="199"/>
      <c r="BL1283" s="186"/>
      <c r="BM1283" s="186"/>
      <c r="BN1283" s="186"/>
      <c r="BO1283" s="186"/>
      <c r="BP1283" s="186"/>
      <c r="BQ1283" s="186"/>
      <c r="BR1283" s="186"/>
      <c r="BS1283" s="186"/>
      <c r="BT1283" s="187"/>
      <c r="BU1283" s="188"/>
      <c r="BV1283" s="189"/>
      <c r="BW1283" s="185"/>
      <c r="BX1283"/>
      <c r="BZ1283"/>
    </row>
    <row r="1284" spans="2:78" ht="18.75">
      <c r="B1284" s="363" t="s">
        <v>1094</v>
      </c>
      <c r="C1284" s="364">
        <v>39435574000128</v>
      </c>
      <c r="D1284" s="365" t="s">
        <v>14</v>
      </c>
      <c r="E1284" s="365" t="s">
        <v>607</v>
      </c>
      <c r="F1284" s="365" t="s">
        <v>1421</v>
      </c>
      <c r="G1284" s="366" t="s">
        <v>1421</v>
      </c>
      <c r="H1284" s="366" t="s">
        <v>34</v>
      </c>
      <c r="I1284" s="366" t="s">
        <v>34</v>
      </c>
      <c r="J1284" s="366" t="s">
        <v>608</v>
      </c>
      <c r="K1284" s="367" t="s">
        <v>48</v>
      </c>
      <c r="L1284" s="368" t="s">
        <v>1421</v>
      </c>
      <c r="M1284" s="368" t="s">
        <v>1418</v>
      </c>
      <c r="N1284" s="367">
        <v>604054</v>
      </c>
      <c r="O1284" s="367" t="s">
        <v>1321</v>
      </c>
      <c r="P1284" s="371">
        <v>44092</v>
      </c>
      <c r="Q1284" s="372">
        <v>16.749148439999999</v>
      </c>
      <c r="R1284" s="372">
        <v>14.758436719678732</v>
      </c>
      <c r="S1284" s="367">
        <v>2</v>
      </c>
      <c r="T1284" s="369">
        <v>5.3923632440424862E-2</v>
      </c>
      <c r="U1284" s="369">
        <v>0.56762997374244684</v>
      </c>
      <c r="V1284" s="369">
        <v>-2.7219356035022235E-2</v>
      </c>
      <c r="W1284" s="369">
        <v>-0.24246325556747933</v>
      </c>
      <c r="X1284" s="369">
        <v>-7.3062140000000442E-2</v>
      </c>
      <c r="Y1284" s="369">
        <v>-0.4953907015572252</v>
      </c>
      <c r="AA1284" s="369"/>
      <c r="AB1284" s="369">
        <v>0.19774969165357664</v>
      </c>
      <c r="AC1284" s="373">
        <v>-0.7053418506665563</v>
      </c>
      <c r="AD1284" s="555">
        <v>39433090000140</v>
      </c>
      <c r="AE1284" s="370" t="s">
        <v>2125</v>
      </c>
      <c r="AF1284" s="370" t="s">
        <v>1858</v>
      </c>
      <c r="AG1284" s="374" t="s">
        <v>736</v>
      </c>
      <c r="AH1284" s="374" t="s">
        <v>1796</v>
      </c>
      <c r="AI1284" s="374">
        <v>10000</v>
      </c>
      <c r="AJ1284" s="374">
        <v>0</v>
      </c>
      <c r="AK1284" s="374">
        <v>0</v>
      </c>
      <c r="AL1284" s="691">
        <v>0</v>
      </c>
      <c r="AM1284" s="691">
        <v>0</v>
      </c>
      <c r="AN1284" s="369" t="s">
        <v>666</v>
      </c>
      <c r="AO1284" s="367" t="s">
        <v>1324</v>
      </c>
      <c r="AP1284" s="370" t="s">
        <v>1799</v>
      </c>
      <c r="AQ1284" s="376" t="s">
        <v>716</v>
      </c>
      <c r="AR1284" s="369">
        <v>3.5999999999999999E-3</v>
      </c>
      <c r="AS1284" s="369">
        <v>3.5999999999999999E-3</v>
      </c>
      <c r="AT1284" s="369" t="s">
        <v>1421</v>
      </c>
      <c r="AW1284"/>
      <c r="AX1284" s="198"/>
      <c r="AY1284" s="184"/>
      <c r="AZ1284" s="184"/>
      <c r="BA1284" s="184"/>
      <c r="BB1284" s="186"/>
      <c r="BC1284" s="184"/>
      <c r="BD1284" s="184"/>
      <c r="BE1284" s="184"/>
      <c r="BF1284" s="184"/>
      <c r="BG1284" s="186"/>
      <c r="BH1284" s="186"/>
      <c r="BI1284" s="199"/>
      <c r="BJ1284" s="199"/>
      <c r="BK1284" s="199"/>
      <c r="BL1284" s="186"/>
      <c r="BM1284" s="186"/>
      <c r="BN1284" s="186"/>
      <c r="BO1284" s="186"/>
      <c r="BP1284" s="186"/>
      <c r="BQ1284" s="186"/>
      <c r="BR1284" s="186"/>
      <c r="BS1284" s="186"/>
      <c r="BT1284" s="187"/>
      <c r="BU1284" s="188"/>
      <c r="BV1284" s="189"/>
      <c r="BW1284" s="185"/>
      <c r="BX1284"/>
      <c r="BZ1284"/>
    </row>
    <row r="1285" spans="2:78" ht="18.75">
      <c r="B1285" s="363" t="s">
        <v>1005</v>
      </c>
      <c r="C1285" s="364">
        <v>41483966000104</v>
      </c>
      <c r="D1285" s="365" t="s">
        <v>14</v>
      </c>
      <c r="E1285" s="365" t="s">
        <v>607</v>
      </c>
      <c r="F1285" s="365" t="s">
        <v>1421</v>
      </c>
      <c r="G1285" s="366" t="s">
        <v>866</v>
      </c>
      <c r="H1285" s="366" t="s">
        <v>34</v>
      </c>
      <c r="I1285" s="366" t="s">
        <v>34</v>
      </c>
      <c r="J1285" s="366" t="s">
        <v>690</v>
      </c>
      <c r="K1285" s="367" t="s">
        <v>1798</v>
      </c>
      <c r="L1285" s="368" t="s">
        <v>1421</v>
      </c>
      <c r="M1285" s="368" t="s">
        <v>1418</v>
      </c>
      <c r="N1285" s="367">
        <v>604801</v>
      </c>
      <c r="O1285" s="367" t="s">
        <v>1321</v>
      </c>
      <c r="P1285" s="371">
        <v>44315</v>
      </c>
      <c r="Q1285" s="372">
        <v>9.5213231999999994</v>
      </c>
      <c r="R1285" s="372">
        <v>19.442025190159367</v>
      </c>
      <c r="S1285" s="367">
        <v>5</v>
      </c>
      <c r="T1285" s="369">
        <v>-0.31175185349601608</v>
      </c>
      <c r="U1285" s="369">
        <v>-3.2816724023480583</v>
      </c>
      <c r="V1285" s="369">
        <v>-0.28597952607464205</v>
      </c>
      <c r="W1285" s="369">
        <v>-2.5474345105183862</v>
      </c>
      <c r="Y1285" s="369"/>
      <c r="AA1285" s="369"/>
      <c r="AB1285" s="369">
        <v>0.35219499007531407</v>
      </c>
      <c r="AC1285" s="373">
        <v>-1.1307409666279855</v>
      </c>
      <c r="AD1285" s="555">
        <v>29152373000160</v>
      </c>
      <c r="AE1285" s="370" t="s">
        <v>1891</v>
      </c>
      <c r="AF1285" s="370" t="s">
        <v>1839</v>
      </c>
      <c r="AG1285" s="374" t="s">
        <v>59</v>
      </c>
      <c r="AH1285" s="374" t="s">
        <v>1796</v>
      </c>
      <c r="AI1285" s="374">
        <v>100</v>
      </c>
      <c r="AJ1285" s="374">
        <v>0</v>
      </c>
      <c r="AK1285" s="374">
        <v>0</v>
      </c>
      <c r="AL1285" s="691">
        <v>0</v>
      </c>
      <c r="AM1285" s="691">
        <v>0</v>
      </c>
      <c r="AN1285" s="369" t="s">
        <v>666</v>
      </c>
      <c r="AO1285" s="367" t="s">
        <v>1324</v>
      </c>
      <c r="AP1285" s="370" t="s">
        <v>1799</v>
      </c>
      <c r="AQ1285" s="376" t="s">
        <v>687</v>
      </c>
      <c r="AR1285" s="369">
        <v>0</v>
      </c>
      <c r="AS1285" s="369">
        <v>0</v>
      </c>
      <c r="AT1285" s="369" t="s">
        <v>1421</v>
      </c>
      <c r="AW1285"/>
      <c r="AX1285" s="198"/>
      <c r="AY1285" s="184"/>
      <c r="AZ1285" s="184"/>
      <c r="BA1285" s="184"/>
      <c r="BB1285" s="186"/>
      <c r="BC1285" s="184"/>
      <c r="BD1285" s="184"/>
      <c r="BE1285" s="184"/>
      <c r="BF1285" s="184"/>
      <c r="BG1285" s="186"/>
      <c r="BH1285" s="186"/>
      <c r="BI1285" s="199"/>
      <c r="BJ1285" s="199"/>
      <c r="BK1285" s="199"/>
      <c r="BL1285" s="186"/>
      <c r="BM1285" s="186"/>
      <c r="BN1285" s="186"/>
      <c r="BO1285" s="186"/>
      <c r="BP1285" s="186"/>
      <c r="BQ1285" s="186"/>
      <c r="BR1285" s="186"/>
      <c r="BS1285" s="186"/>
      <c r="BT1285" s="187"/>
      <c r="BU1285" s="188"/>
      <c r="BV1285" s="189"/>
      <c r="BW1285" s="185"/>
      <c r="BX1285"/>
      <c r="BZ1285"/>
    </row>
    <row r="1286" spans="2:78" ht="18.75">
      <c r="B1286" s="363" t="s">
        <v>536</v>
      </c>
      <c r="C1286" s="364">
        <v>42731202000153</v>
      </c>
      <c r="D1286" s="365" t="s">
        <v>13</v>
      </c>
      <c r="E1286" s="365" t="s">
        <v>615</v>
      </c>
      <c r="F1286" s="365" t="s">
        <v>619</v>
      </c>
      <c r="G1286" s="366" t="s">
        <v>34</v>
      </c>
      <c r="H1286" s="366" t="s">
        <v>865</v>
      </c>
      <c r="I1286" s="366" t="s">
        <v>34</v>
      </c>
      <c r="J1286" s="366" t="s">
        <v>1421</v>
      </c>
      <c r="K1286" s="367" t="s">
        <v>48</v>
      </c>
      <c r="L1286" s="368" t="s">
        <v>1421</v>
      </c>
      <c r="M1286" s="368" t="s">
        <v>34</v>
      </c>
      <c r="N1286" s="367">
        <v>604811</v>
      </c>
      <c r="O1286" s="367" t="s">
        <v>1321</v>
      </c>
      <c r="P1286" s="371">
        <v>44415</v>
      </c>
      <c r="Q1286" s="372">
        <v>281.55696812999997</v>
      </c>
      <c r="R1286" s="372">
        <v>30245358.960950438</v>
      </c>
      <c r="S1286" s="367">
        <v>1</v>
      </c>
      <c r="T1286" s="369">
        <v>0.1400359197748422</v>
      </c>
      <c r="U1286" s="369">
        <v>1.4740955285720507</v>
      </c>
      <c r="V1286" s="369">
        <v>9.5705296589966959E-2</v>
      </c>
      <c r="W1286" s="369">
        <v>0.85251898525436998</v>
      </c>
      <c r="Y1286" s="369"/>
      <c r="AA1286" s="369"/>
      <c r="AB1286" s="369">
        <v>6.8496969531519875E-2</v>
      </c>
      <c r="AC1286" s="373">
        <v>-0.24171114383486283</v>
      </c>
      <c r="AD1286" s="555">
        <v>42747387000194</v>
      </c>
      <c r="AE1286" s="370" t="s">
        <v>1920</v>
      </c>
      <c r="AF1286" s="370" t="s">
        <v>1816</v>
      </c>
      <c r="AG1286" s="374" t="s">
        <v>1444</v>
      </c>
      <c r="AH1286" s="374" t="s">
        <v>1877</v>
      </c>
      <c r="AI1286" s="374">
        <v>5000</v>
      </c>
      <c r="AJ1286" s="374">
        <v>1000</v>
      </c>
      <c r="AK1286" s="374">
        <v>1000</v>
      </c>
      <c r="AL1286" s="691">
        <v>0</v>
      </c>
      <c r="AM1286" s="691">
        <v>0</v>
      </c>
      <c r="AN1286" s="369" t="s">
        <v>1803</v>
      </c>
      <c r="AO1286" s="367" t="s">
        <v>1324</v>
      </c>
      <c r="AP1286" s="370" t="s">
        <v>1818</v>
      </c>
      <c r="AQ1286" s="376" t="s">
        <v>668</v>
      </c>
      <c r="AR1286" s="369">
        <v>4.0000000000000001E-3</v>
      </c>
      <c r="AS1286" s="369">
        <v>4.0000000000000001E-3</v>
      </c>
      <c r="AT1286" s="369" t="s">
        <v>1421</v>
      </c>
      <c r="AW1286"/>
      <c r="AX1286" s="198"/>
      <c r="AY1286" s="184"/>
      <c r="AZ1286" s="184"/>
      <c r="BA1286" s="184"/>
      <c r="BB1286" s="186"/>
      <c r="BC1286" s="184"/>
      <c r="BD1286" s="184"/>
      <c r="BE1286" s="184"/>
      <c r="BF1286" s="184"/>
      <c r="BG1286" s="186"/>
      <c r="BH1286" s="186"/>
      <c r="BI1286" s="199"/>
      <c r="BJ1286" s="199"/>
      <c r="BK1286" s="199"/>
      <c r="BL1286" s="186"/>
      <c r="BM1286" s="186"/>
      <c r="BN1286" s="186"/>
      <c r="BO1286" s="186"/>
      <c r="BP1286" s="186"/>
      <c r="BQ1286" s="186"/>
      <c r="BR1286" s="186"/>
      <c r="BS1286" s="186"/>
      <c r="BT1286" s="187"/>
      <c r="BU1286" s="188"/>
      <c r="BV1286" s="189"/>
      <c r="BW1286" s="185"/>
      <c r="BX1286"/>
      <c r="BZ1286"/>
    </row>
    <row r="1287" spans="2:78" ht="18.75">
      <c r="B1287" s="363" t="s">
        <v>527</v>
      </c>
      <c r="C1287" s="364">
        <v>42562316000117</v>
      </c>
      <c r="D1287" s="365" t="s">
        <v>13</v>
      </c>
      <c r="E1287" s="365" t="s">
        <v>616</v>
      </c>
      <c r="F1287" s="365" t="s">
        <v>619</v>
      </c>
      <c r="G1287" s="366" t="s">
        <v>34</v>
      </c>
      <c r="H1287" s="366" t="s">
        <v>1338</v>
      </c>
      <c r="I1287" s="366" t="s">
        <v>34</v>
      </c>
      <c r="J1287" s="366" t="s">
        <v>611</v>
      </c>
      <c r="K1287" s="367" t="s">
        <v>48</v>
      </c>
      <c r="L1287" s="368" t="s">
        <v>1421</v>
      </c>
      <c r="M1287" s="368" t="s">
        <v>1418</v>
      </c>
      <c r="N1287" s="367">
        <v>604887</v>
      </c>
      <c r="O1287" s="367" t="s">
        <v>1321</v>
      </c>
      <c r="P1287" s="371">
        <v>44385</v>
      </c>
      <c r="Q1287" s="372">
        <v>21.153227520000002</v>
      </c>
      <c r="R1287" s="372">
        <v>40.036744597142842</v>
      </c>
      <c r="S1287" s="367">
        <v>3</v>
      </c>
      <c r="T1287" s="369">
        <v>-1.9427072693363967E-2</v>
      </c>
      <c r="U1287" s="369">
        <v>-0.20450010994733928</v>
      </c>
      <c r="V1287" s="369">
        <v>-5.1343334299193133E-3</v>
      </c>
      <c r="W1287" s="369">
        <v>-4.5735365560648257E-2</v>
      </c>
      <c r="Y1287" s="369"/>
      <c r="AA1287" s="369"/>
      <c r="AB1287" s="369">
        <v>7.8912045464353819E-2</v>
      </c>
      <c r="AC1287" s="373">
        <v>-1.4876830296789343</v>
      </c>
      <c r="AD1287" s="555">
        <v>0</v>
      </c>
      <c r="AE1287" s="370" t="s">
        <v>2138</v>
      </c>
      <c r="AF1287" s="370" t="s">
        <v>1816</v>
      </c>
      <c r="AG1287" s="374" t="s">
        <v>1444</v>
      </c>
      <c r="AH1287" s="374" t="s">
        <v>1877</v>
      </c>
      <c r="AI1287" s="374">
        <v>100000</v>
      </c>
      <c r="AJ1287" s="374">
        <v>10000</v>
      </c>
      <c r="AK1287" s="374">
        <v>100000</v>
      </c>
      <c r="AL1287" s="691">
        <v>0</v>
      </c>
      <c r="AM1287" s="691">
        <v>0</v>
      </c>
      <c r="AN1287" s="369" t="s">
        <v>1803</v>
      </c>
      <c r="AO1287" s="367" t="s">
        <v>1324</v>
      </c>
      <c r="AP1287" s="370" t="s">
        <v>1818</v>
      </c>
      <c r="AQ1287" s="376" t="s">
        <v>668</v>
      </c>
      <c r="AR1287" s="369">
        <v>0</v>
      </c>
      <c r="AS1287" s="369">
        <v>0</v>
      </c>
      <c r="AT1287" s="369" t="s">
        <v>1421</v>
      </c>
      <c r="AW1287"/>
      <c r="AX1287" s="198"/>
      <c r="AY1287" s="184"/>
      <c r="AZ1287" s="184"/>
      <c r="BA1287" s="184"/>
      <c r="BB1287" s="186"/>
      <c r="BC1287" s="184"/>
      <c r="BD1287" s="184"/>
      <c r="BE1287" s="184"/>
      <c r="BF1287" s="184"/>
      <c r="BG1287" s="186"/>
      <c r="BH1287" s="186"/>
      <c r="BI1287" s="199"/>
      <c r="BJ1287" s="199"/>
      <c r="BK1287" s="199"/>
      <c r="BL1287" s="186"/>
      <c r="BM1287" s="186"/>
      <c r="BN1287" s="186"/>
      <c r="BO1287" s="186"/>
      <c r="BP1287" s="186"/>
      <c r="BQ1287" s="186"/>
      <c r="BR1287" s="186"/>
      <c r="BS1287" s="186"/>
      <c r="BT1287" s="187"/>
      <c r="BU1287" s="188"/>
      <c r="BV1287" s="189"/>
      <c r="BW1287" s="185"/>
      <c r="BX1287"/>
      <c r="BZ1287"/>
    </row>
    <row r="1288" spans="2:78" ht="18.75">
      <c r="B1288" s="363" t="s">
        <v>539</v>
      </c>
      <c r="C1288" s="364"/>
      <c r="D1288" s="365" t="s">
        <v>13</v>
      </c>
      <c r="E1288" s="365" t="s">
        <v>615</v>
      </c>
      <c r="F1288" s="365" t="s">
        <v>619</v>
      </c>
      <c r="G1288" s="366" t="s">
        <v>34</v>
      </c>
      <c r="H1288" s="366" t="s">
        <v>865</v>
      </c>
      <c r="I1288" s="366" t="s">
        <v>34</v>
      </c>
      <c r="J1288" s="366" t="s">
        <v>608</v>
      </c>
      <c r="L1288" s="368" t="s">
        <v>1421</v>
      </c>
      <c r="M1288" s="368" t="s">
        <v>34</v>
      </c>
      <c r="N1288" s="367">
        <v>604951</v>
      </c>
      <c r="O1288" s="367" t="s">
        <v>1321</v>
      </c>
      <c r="P1288" s="371"/>
      <c r="S1288" s="367"/>
      <c r="U1288" s="369"/>
      <c r="W1288" s="369"/>
      <c r="Y1288" s="369"/>
      <c r="AA1288" s="369"/>
      <c r="AD1288" s="555">
        <v>42747269000186</v>
      </c>
      <c r="AE1288" s="370"/>
      <c r="AF1288" s="370"/>
      <c r="AG1288" s="374" t="s">
        <v>1444</v>
      </c>
      <c r="AH1288" s="374"/>
      <c r="AI1288" s="374">
        <v>5000</v>
      </c>
      <c r="AJ1288" s="374">
        <v>1000</v>
      </c>
      <c r="AK1288" s="374">
        <v>5000</v>
      </c>
      <c r="AN1288" s="369"/>
      <c r="AO1288" s="367" t="s">
        <v>1324</v>
      </c>
      <c r="AP1288" s="370"/>
      <c r="AR1288" s="369">
        <v>6.3333333333333297E-3</v>
      </c>
      <c r="AS1288" s="369">
        <v>6.3333333333333297E-3</v>
      </c>
      <c r="AT1288" s="369" t="s">
        <v>1421</v>
      </c>
      <c r="AW1288"/>
      <c r="AX1288" s="198"/>
      <c r="AY1288" s="184"/>
      <c r="AZ1288" s="184"/>
      <c r="BA1288" s="184"/>
      <c r="BB1288" s="186"/>
      <c r="BC1288" s="184"/>
      <c r="BD1288" s="184"/>
      <c r="BE1288" s="184"/>
      <c r="BF1288" s="184"/>
      <c r="BG1288" s="186"/>
      <c r="BH1288" s="186"/>
      <c r="BI1288" s="199"/>
      <c r="BJ1288" s="199"/>
      <c r="BK1288" s="199"/>
      <c r="BL1288" s="186"/>
      <c r="BM1288" s="186"/>
      <c r="BN1288" s="186"/>
      <c r="BO1288" s="186"/>
      <c r="BP1288" s="186"/>
      <c r="BQ1288" s="186"/>
      <c r="BR1288" s="186"/>
      <c r="BS1288" s="186"/>
      <c r="BT1288" s="187"/>
      <c r="BU1288" s="188"/>
      <c r="BV1288" s="189"/>
      <c r="BW1288" s="185"/>
      <c r="BX1288"/>
      <c r="BZ1288"/>
    </row>
    <row r="1289" spans="2:78" ht="18.75">
      <c r="B1289" s="363" t="s">
        <v>1092</v>
      </c>
      <c r="C1289" s="364">
        <v>39471486000181</v>
      </c>
      <c r="D1289" s="365" t="s">
        <v>14</v>
      </c>
      <c r="E1289" s="365" t="s">
        <v>607</v>
      </c>
      <c r="F1289" s="365" t="s">
        <v>1421</v>
      </c>
      <c r="G1289" s="366" t="s">
        <v>1421</v>
      </c>
      <c r="H1289" s="366" t="s">
        <v>34</v>
      </c>
      <c r="I1289" s="366" t="s">
        <v>34</v>
      </c>
      <c r="J1289" s="366" t="s">
        <v>608</v>
      </c>
      <c r="K1289" s="367" t="s">
        <v>48</v>
      </c>
      <c r="L1289" s="368" t="s">
        <v>1421</v>
      </c>
      <c r="M1289" s="368" t="s">
        <v>1418</v>
      </c>
      <c r="N1289" s="367">
        <v>605875</v>
      </c>
      <c r="O1289" s="367" t="s">
        <v>1321</v>
      </c>
      <c r="P1289" s="371">
        <v>44097</v>
      </c>
      <c r="Q1289" s="372">
        <v>16.08697128</v>
      </c>
      <c r="R1289" s="372">
        <v>14.556011969357431</v>
      </c>
      <c r="S1289" s="367">
        <v>2</v>
      </c>
      <c r="T1289" s="369">
        <v>9.7619529861890486E-2</v>
      </c>
      <c r="U1289" s="369">
        <v>1.027597152945402</v>
      </c>
      <c r="V1289" s="369">
        <v>-2.3603483423018101E-4</v>
      </c>
      <c r="W1289" s="369">
        <v>-2.1025396141313686E-3</v>
      </c>
      <c r="X1289" s="369">
        <v>-8.5181550000000605E-2</v>
      </c>
      <c r="Y1289" s="369">
        <v>-0.57756517690601317</v>
      </c>
      <c r="AA1289" s="369"/>
      <c r="AB1289" s="369">
        <v>0.21405508093284648</v>
      </c>
      <c r="AC1289" s="373">
        <v>-0.52555544016343836</v>
      </c>
      <c r="AD1289" s="555">
        <v>39471368000173</v>
      </c>
      <c r="AE1289" s="370" t="s">
        <v>2125</v>
      </c>
      <c r="AF1289" s="370" t="s">
        <v>1858</v>
      </c>
      <c r="AG1289" s="374" t="s">
        <v>736</v>
      </c>
      <c r="AH1289" s="374" t="s">
        <v>1802</v>
      </c>
      <c r="AI1289" s="374">
        <v>10000</v>
      </c>
      <c r="AJ1289" s="374">
        <v>1000</v>
      </c>
      <c r="AK1289" s="374">
        <v>1000</v>
      </c>
      <c r="AL1289" s="691">
        <v>0</v>
      </c>
      <c r="AM1289" s="691">
        <v>0</v>
      </c>
      <c r="AN1289" s="369" t="s">
        <v>666</v>
      </c>
      <c r="AO1289" s="367" t="s">
        <v>1324</v>
      </c>
      <c r="AP1289" s="370" t="s">
        <v>1799</v>
      </c>
      <c r="AQ1289" s="376" t="s">
        <v>659</v>
      </c>
      <c r="AR1289" s="369">
        <v>3.5999999999999999E-3</v>
      </c>
      <c r="AS1289" s="369">
        <v>3.5999999999999999E-3</v>
      </c>
      <c r="AT1289" s="369" t="s">
        <v>1421</v>
      </c>
      <c r="AW1289"/>
      <c r="AX1289" s="198"/>
      <c r="AY1289" s="184"/>
      <c r="AZ1289" s="184"/>
      <c r="BA1289" s="184"/>
      <c r="BB1289" s="186"/>
      <c r="BC1289" s="184"/>
      <c r="BD1289" s="184"/>
      <c r="BE1289" s="184"/>
      <c r="BF1289" s="184"/>
      <c r="BG1289" s="186"/>
      <c r="BH1289" s="186"/>
      <c r="BI1289" s="199"/>
      <c r="BJ1289" s="199"/>
      <c r="BK1289" s="199"/>
      <c r="BL1289" s="186"/>
      <c r="BM1289" s="186"/>
      <c r="BN1289" s="186"/>
      <c r="BO1289" s="186"/>
      <c r="BP1289" s="186"/>
      <c r="BQ1289" s="186"/>
      <c r="BR1289" s="186"/>
      <c r="BS1289" s="186"/>
      <c r="BT1289" s="187"/>
      <c r="BU1289" s="188"/>
      <c r="BV1289" s="189"/>
      <c r="BW1289" s="185"/>
      <c r="BX1289"/>
      <c r="BZ1289"/>
    </row>
    <row r="1290" spans="2:78" ht="18.75">
      <c r="B1290" s="363" t="s">
        <v>575</v>
      </c>
      <c r="C1290" s="364">
        <v>42730726000120</v>
      </c>
      <c r="D1290" s="365" t="s">
        <v>14</v>
      </c>
      <c r="E1290" s="365" t="s">
        <v>614</v>
      </c>
      <c r="F1290" s="365" t="s">
        <v>1421</v>
      </c>
      <c r="G1290" s="366" t="s">
        <v>866</v>
      </c>
      <c r="H1290" s="366" t="s">
        <v>1338</v>
      </c>
      <c r="I1290" s="366" t="s">
        <v>34</v>
      </c>
      <c r="J1290" s="366" t="s">
        <v>611</v>
      </c>
      <c r="K1290" s="367" t="s">
        <v>48</v>
      </c>
      <c r="L1290" s="368" t="s">
        <v>1421</v>
      </c>
      <c r="M1290" s="368" t="s">
        <v>1418</v>
      </c>
      <c r="N1290" s="367">
        <v>606261</v>
      </c>
      <c r="O1290" s="367" t="s">
        <v>1321</v>
      </c>
      <c r="P1290" s="371">
        <v>44416</v>
      </c>
      <c r="Q1290" s="372">
        <v>1</v>
      </c>
      <c r="R1290" s="372">
        <v>1</v>
      </c>
      <c r="S1290" s="367">
        <v>2</v>
      </c>
      <c r="T1290" s="369">
        <v>-0.37746586732057918</v>
      </c>
      <c r="U1290" s="369">
        <v>-3.9734144503816022</v>
      </c>
      <c r="V1290" s="369">
        <v>-0.36091669470262322</v>
      </c>
      <c r="W1290" s="369">
        <v>-3.2149561758058161</v>
      </c>
      <c r="Y1290" s="369"/>
      <c r="AA1290" s="369"/>
      <c r="AB1290" s="369">
        <v>0.32341319300675841</v>
      </c>
      <c r="AC1290" s="373">
        <v>-1.4630772101414784</v>
      </c>
      <c r="AD1290" s="555">
        <v>42134357000102</v>
      </c>
      <c r="AE1290" s="370" t="s">
        <v>1819</v>
      </c>
      <c r="AF1290" s="370" t="s">
        <v>1816</v>
      </c>
      <c r="AG1290" s="374" t="s">
        <v>1444</v>
      </c>
      <c r="AH1290" s="374" t="s">
        <v>1802</v>
      </c>
      <c r="AI1290" s="374">
        <v>0</v>
      </c>
      <c r="AJ1290" s="374">
        <v>0</v>
      </c>
      <c r="AK1290" s="374">
        <v>0</v>
      </c>
      <c r="AL1290" s="691">
        <v>0</v>
      </c>
      <c r="AM1290" s="691">
        <v>0</v>
      </c>
      <c r="AN1290" s="369" t="s">
        <v>1817</v>
      </c>
      <c r="AO1290" s="367" t="s">
        <v>1324</v>
      </c>
      <c r="AP1290" s="370" t="s">
        <v>1799</v>
      </c>
      <c r="AQ1290" s="376" t="s">
        <v>659</v>
      </c>
      <c r="AR1290" s="369">
        <v>0</v>
      </c>
      <c r="AS1290" s="369">
        <v>0</v>
      </c>
      <c r="AT1290" s="369" t="s">
        <v>1421</v>
      </c>
      <c r="AW1290"/>
      <c r="AX1290" s="198"/>
      <c r="AY1290" s="184"/>
      <c r="AZ1290" s="184"/>
      <c r="BA1290" s="184"/>
      <c r="BB1290" s="186"/>
      <c r="BC1290" s="184"/>
      <c r="BD1290" s="184"/>
      <c r="BE1290" s="184"/>
      <c r="BF1290" s="184"/>
      <c r="BG1290" s="186"/>
      <c r="BH1290" s="186"/>
      <c r="BI1290" s="199"/>
      <c r="BJ1290" s="199"/>
      <c r="BK1290" s="199"/>
      <c r="BL1290" s="186"/>
      <c r="BM1290" s="186"/>
      <c r="BN1290" s="186"/>
      <c r="BO1290" s="186"/>
      <c r="BP1290" s="186"/>
      <c r="BQ1290" s="186"/>
      <c r="BR1290" s="186"/>
      <c r="BS1290" s="186"/>
      <c r="BT1290" s="187"/>
      <c r="BU1290" s="188"/>
      <c r="BV1290" s="189"/>
      <c r="BW1290" s="185"/>
      <c r="BX1290"/>
      <c r="BZ1290"/>
    </row>
    <row r="1291" spans="2:78" ht="18.75">
      <c r="B1291" s="363" t="s">
        <v>568</v>
      </c>
      <c r="C1291" s="364">
        <v>42747231000103</v>
      </c>
      <c r="D1291" s="365" t="s">
        <v>14</v>
      </c>
      <c r="E1291" s="365" t="s">
        <v>614</v>
      </c>
      <c r="F1291" s="365" t="s">
        <v>610</v>
      </c>
      <c r="G1291" s="366" t="s">
        <v>1421</v>
      </c>
      <c r="H1291" s="366" t="s">
        <v>1337</v>
      </c>
      <c r="I1291" s="366" t="s">
        <v>34</v>
      </c>
      <c r="J1291" s="366" t="s">
        <v>608</v>
      </c>
      <c r="K1291" s="367" t="s">
        <v>48</v>
      </c>
      <c r="L1291" s="368" t="s">
        <v>1421</v>
      </c>
      <c r="M1291" s="368" t="s">
        <v>34</v>
      </c>
      <c r="N1291" s="367">
        <v>606278</v>
      </c>
      <c r="O1291" s="367" t="s">
        <v>1321</v>
      </c>
      <c r="P1291" s="371">
        <v>44406</v>
      </c>
      <c r="Q1291" s="372">
        <v>23.763271270000001</v>
      </c>
      <c r="R1291" s="372">
        <v>18.077589410833333</v>
      </c>
      <c r="S1291" s="367">
        <v>2</v>
      </c>
      <c r="T1291" s="369">
        <v>9.2564922433695518E-2</v>
      </c>
      <c r="U1291" s="369">
        <v>0.97438956006088073</v>
      </c>
      <c r="V1291" s="369">
        <v>5.8070813836375468E-2</v>
      </c>
      <c r="W1291" s="369">
        <v>0.5172803705607254</v>
      </c>
      <c r="Y1291" s="369"/>
      <c r="AA1291" s="369"/>
      <c r="AB1291" s="369">
        <v>8.2909405293053573E-2</v>
      </c>
      <c r="AC1291" s="373">
        <v>-0.65361660015208445</v>
      </c>
      <c r="AD1291" s="555">
        <v>0</v>
      </c>
      <c r="AE1291" s="370" t="s">
        <v>2139</v>
      </c>
      <c r="AF1291" s="370" t="s">
        <v>1816</v>
      </c>
      <c r="AG1291" s="374" t="s">
        <v>1444</v>
      </c>
      <c r="AH1291" s="374" t="s">
        <v>1877</v>
      </c>
      <c r="AI1291" s="374">
        <v>0</v>
      </c>
      <c r="AJ1291" s="374">
        <v>0</v>
      </c>
      <c r="AK1291" s="374">
        <v>0</v>
      </c>
      <c r="AL1291" s="691">
        <v>0</v>
      </c>
      <c r="AM1291" s="691">
        <v>0</v>
      </c>
      <c r="AN1291" s="369" t="s">
        <v>1817</v>
      </c>
      <c r="AO1291" s="367" t="s">
        <v>1324</v>
      </c>
      <c r="AP1291" s="370" t="s">
        <v>1799</v>
      </c>
      <c r="AQ1291" s="376" t="s">
        <v>716</v>
      </c>
      <c r="AR1291" s="369">
        <v>6.6666666666666697E-3</v>
      </c>
      <c r="AS1291" s="369">
        <v>6.6666666666666697E-3</v>
      </c>
      <c r="AT1291" s="369" t="s">
        <v>1421</v>
      </c>
      <c r="AW1291"/>
      <c r="AX1291" s="198"/>
      <c r="AY1291" s="184"/>
      <c r="AZ1291" s="184"/>
      <c r="BA1291" s="184"/>
      <c r="BB1291" s="186"/>
      <c r="BC1291" s="184"/>
      <c r="BD1291" s="184"/>
      <c r="BE1291" s="184"/>
      <c r="BF1291" s="184"/>
      <c r="BG1291" s="186"/>
      <c r="BH1291" s="186"/>
      <c r="BI1291" s="199"/>
      <c r="BJ1291" s="199"/>
      <c r="BK1291" s="199"/>
      <c r="BL1291" s="186"/>
      <c r="BM1291" s="186"/>
      <c r="BN1291" s="186"/>
      <c r="BO1291" s="186"/>
      <c r="BP1291" s="186"/>
      <c r="BQ1291" s="186"/>
      <c r="BR1291" s="186"/>
      <c r="BS1291" s="186"/>
      <c r="BT1291" s="187"/>
      <c r="BU1291" s="188"/>
      <c r="BV1291" s="189"/>
      <c r="BW1291" s="185"/>
      <c r="BX1291"/>
      <c r="BZ1291"/>
    </row>
    <row r="1292" spans="2:78" ht="18.75">
      <c r="B1292" s="363" t="s">
        <v>1742</v>
      </c>
      <c r="C1292" s="364">
        <v>42730540000170</v>
      </c>
      <c r="D1292" s="365" t="s">
        <v>14</v>
      </c>
      <c r="E1292" s="365" t="s">
        <v>607</v>
      </c>
      <c r="F1292" s="365" t="s">
        <v>860</v>
      </c>
      <c r="G1292" s="366" t="s">
        <v>1421</v>
      </c>
      <c r="H1292" s="366" t="s">
        <v>34</v>
      </c>
      <c r="I1292" s="366" t="s">
        <v>34</v>
      </c>
      <c r="J1292" s="366" t="s">
        <v>611</v>
      </c>
      <c r="K1292" s="367" t="s">
        <v>48</v>
      </c>
      <c r="L1292" s="368" t="s">
        <v>1421</v>
      </c>
      <c r="M1292" s="368" t="s">
        <v>1421</v>
      </c>
      <c r="N1292" s="367">
        <v>606308</v>
      </c>
      <c r="O1292" s="367" t="s">
        <v>1321</v>
      </c>
      <c r="P1292" s="371">
        <v>44419</v>
      </c>
      <c r="S1292" s="367">
        <v>2</v>
      </c>
      <c r="U1292" s="369"/>
      <c r="W1292" s="369"/>
      <c r="Y1292" s="369"/>
      <c r="AA1292" s="369"/>
      <c r="AD1292" s="555">
        <v>17036289000100</v>
      </c>
      <c r="AE1292" s="370" t="s">
        <v>2077</v>
      </c>
      <c r="AF1292" s="370" t="s">
        <v>1816</v>
      </c>
      <c r="AG1292" s="374" t="s">
        <v>1444</v>
      </c>
      <c r="AH1292" s="374" t="s">
        <v>1877</v>
      </c>
      <c r="AI1292" s="374">
        <v>0</v>
      </c>
      <c r="AJ1292" s="374">
        <v>0</v>
      </c>
      <c r="AK1292" s="374">
        <v>0</v>
      </c>
      <c r="AL1292" s="691">
        <v>0</v>
      </c>
      <c r="AM1292" s="691">
        <v>0</v>
      </c>
      <c r="AN1292" s="369" t="s">
        <v>1817</v>
      </c>
      <c r="AO1292" s="367" t="s">
        <v>1324</v>
      </c>
      <c r="AP1292" s="370" t="s">
        <v>1799</v>
      </c>
      <c r="AQ1292" s="376" t="s">
        <v>694</v>
      </c>
      <c r="AR1292" s="369">
        <v>2.9997000000000001E-3</v>
      </c>
      <c r="AS1292" s="369">
        <v>2.9997000000000001E-3</v>
      </c>
      <c r="AT1292" s="369" t="s">
        <v>1421</v>
      </c>
      <c r="AW1292"/>
      <c r="AX1292" s="198"/>
      <c r="AY1292" s="184"/>
      <c r="AZ1292" s="184"/>
      <c r="BA1292" s="184"/>
      <c r="BB1292" s="186"/>
      <c r="BC1292" s="184"/>
      <c r="BD1292" s="184"/>
      <c r="BE1292" s="184"/>
      <c r="BF1292" s="184"/>
      <c r="BG1292" s="186"/>
      <c r="BH1292" s="186"/>
      <c r="BI1292" s="199"/>
      <c r="BJ1292" s="199"/>
      <c r="BK1292" s="199"/>
      <c r="BL1292" s="186"/>
      <c r="BM1292" s="186"/>
      <c r="BN1292" s="186"/>
      <c r="BO1292" s="186"/>
      <c r="BP1292" s="186"/>
      <c r="BQ1292" s="186"/>
      <c r="BR1292" s="186"/>
      <c r="BS1292" s="186"/>
      <c r="BT1292" s="187"/>
      <c r="BU1292" s="188"/>
      <c r="BV1292" s="189"/>
      <c r="BW1292" s="185"/>
      <c r="BX1292"/>
      <c r="BZ1292"/>
    </row>
    <row r="1293" spans="2:78" ht="18.75">
      <c r="B1293" s="363" t="s">
        <v>1273</v>
      </c>
      <c r="C1293" s="364">
        <v>41681126000156</v>
      </c>
      <c r="D1293" s="365" t="s">
        <v>14</v>
      </c>
      <c r="E1293" s="365" t="s">
        <v>607</v>
      </c>
      <c r="F1293" s="365" t="s">
        <v>1317</v>
      </c>
      <c r="G1293" s="366" t="s">
        <v>1421</v>
      </c>
      <c r="H1293" s="366" t="s">
        <v>34</v>
      </c>
      <c r="I1293" s="366" t="s">
        <v>34</v>
      </c>
      <c r="J1293" s="366" t="s">
        <v>608</v>
      </c>
      <c r="K1293" s="367" t="s">
        <v>48</v>
      </c>
      <c r="L1293" s="368" t="s">
        <v>1339</v>
      </c>
      <c r="M1293" s="368" t="s">
        <v>34</v>
      </c>
      <c r="N1293" s="367">
        <v>606715</v>
      </c>
      <c r="O1293" s="367" t="s">
        <v>1321</v>
      </c>
      <c r="P1293" s="371">
        <v>44349</v>
      </c>
      <c r="Q1293" s="372">
        <v>39.207992760000003</v>
      </c>
      <c r="R1293" s="372">
        <v>25.715716183293654</v>
      </c>
      <c r="S1293" s="367">
        <v>2</v>
      </c>
      <c r="T1293" s="369">
        <v>-7.05014771744229E-2</v>
      </c>
      <c r="U1293" s="369">
        <v>-0.74213753462425469</v>
      </c>
      <c r="V1293" s="369">
        <v>-0.20099988218783327</v>
      </c>
      <c r="W1293" s="369">
        <v>-1.7904569726497588</v>
      </c>
      <c r="Y1293" s="369"/>
      <c r="AA1293" s="369"/>
      <c r="AB1293" s="369">
        <v>0.23158754504467041</v>
      </c>
      <c r="AC1293" s="373">
        <v>-1.3526705832650081</v>
      </c>
      <c r="AD1293" s="555">
        <v>0</v>
      </c>
      <c r="AE1293" s="370" t="s">
        <v>2009</v>
      </c>
      <c r="AF1293" s="370" t="s">
        <v>1839</v>
      </c>
      <c r="AG1293" s="374" t="s">
        <v>59</v>
      </c>
      <c r="AH1293" s="374" t="s">
        <v>1796</v>
      </c>
      <c r="AI1293" s="374">
        <v>300000</v>
      </c>
      <c r="AJ1293" s="374">
        <v>1000</v>
      </c>
      <c r="AK1293" s="374">
        <v>300000</v>
      </c>
      <c r="AL1293" s="691">
        <v>0</v>
      </c>
      <c r="AM1293" s="691">
        <v>0</v>
      </c>
      <c r="AN1293" s="369" t="s">
        <v>666</v>
      </c>
      <c r="AO1293" s="367" t="s">
        <v>1324</v>
      </c>
      <c r="AP1293" s="370" t="s">
        <v>1799</v>
      </c>
      <c r="AQ1293" s="376" t="s">
        <v>659</v>
      </c>
      <c r="AR1293" s="369">
        <v>4.4999999999999997E-3</v>
      </c>
      <c r="AS1293" s="369">
        <v>4.4999999999999997E-3</v>
      </c>
      <c r="AT1293" s="369" t="s">
        <v>1421</v>
      </c>
      <c r="AW1293"/>
      <c r="AX1293" s="198"/>
      <c r="AY1293" s="184"/>
      <c r="AZ1293" s="184"/>
      <c r="BA1293" s="184"/>
      <c r="BB1293" s="186"/>
      <c r="BC1293" s="184"/>
      <c r="BD1293" s="184"/>
      <c r="BE1293" s="184"/>
      <c r="BF1293" s="184"/>
      <c r="BG1293" s="186"/>
      <c r="BH1293" s="186"/>
      <c r="BI1293" s="199"/>
      <c r="BJ1293" s="199"/>
      <c r="BK1293" s="199"/>
      <c r="BL1293" s="186"/>
      <c r="BM1293" s="186"/>
      <c r="BN1293" s="186"/>
      <c r="BO1293" s="186"/>
      <c r="BP1293" s="186"/>
      <c r="BQ1293" s="186"/>
      <c r="BR1293" s="186"/>
      <c r="BS1293" s="186"/>
      <c r="BT1293" s="187"/>
      <c r="BU1293" s="188"/>
      <c r="BV1293" s="189"/>
      <c r="BW1293" s="185"/>
      <c r="BX1293"/>
      <c r="BZ1293"/>
    </row>
    <row r="1294" spans="2:78" ht="18.75">
      <c r="B1294" s="363" t="s">
        <v>554</v>
      </c>
      <c r="C1294" s="364">
        <v>35502496000186</v>
      </c>
      <c r="D1294" s="365" t="s">
        <v>14</v>
      </c>
      <c r="E1294" s="365" t="s">
        <v>607</v>
      </c>
      <c r="F1294" s="365" t="s">
        <v>1421</v>
      </c>
      <c r="G1294" s="366" t="s">
        <v>1421</v>
      </c>
      <c r="H1294" s="366" t="s">
        <v>34</v>
      </c>
      <c r="I1294" s="366" t="s">
        <v>34</v>
      </c>
      <c r="J1294" s="366" t="s">
        <v>608</v>
      </c>
      <c r="K1294" s="367" t="s">
        <v>48</v>
      </c>
      <c r="L1294" s="368" t="s">
        <v>1421</v>
      </c>
      <c r="M1294" s="368" t="s">
        <v>34</v>
      </c>
      <c r="N1294" s="367">
        <v>606979</v>
      </c>
      <c r="O1294" s="367" t="s">
        <v>1321</v>
      </c>
      <c r="P1294" s="371">
        <v>44412</v>
      </c>
      <c r="Q1294" s="372">
        <v>37.57944337</v>
      </c>
      <c r="R1294" s="372">
        <v>41.637744498571422</v>
      </c>
      <c r="S1294" s="367">
        <v>2</v>
      </c>
      <c r="T1294" s="369">
        <v>4.7227863540996839E-2</v>
      </c>
      <c r="U1294" s="369">
        <v>0.497146607682735</v>
      </c>
      <c r="V1294" s="369">
        <v>-1.7023791781094699E-2</v>
      </c>
      <c r="W1294" s="369">
        <v>-0.15164370428294544</v>
      </c>
      <c r="Y1294" s="369"/>
      <c r="AA1294" s="369"/>
      <c r="AB1294" s="369">
        <v>0.24380317381410238</v>
      </c>
      <c r="AC1294" s="373">
        <v>-0.53028665379198925</v>
      </c>
      <c r="AD1294" s="555">
        <v>0</v>
      </c>
      <c r="AE1294" s="370" t="s">
        <v>2021</v>
      </c>
      <c r="AF1294" s="370" t="s">
        <v>1839</v>
      </c>
      <c r="AG1294" s="374" t="s">
        <v>59</v>
      </c>
      <c r="AH1294" s="374" t="s">
        <v>1802</v>
      </c>
      <c r="AI1294" s="374">
        <v>1000</v>
      </c>
      <c r="AJ1294" s="374">
        <v>1000</v>
      </c>
      <c r="AK1294" s="374">
        <v>1000</v>
      </c>
      <c r="AL1294" s="691">
        <v>0.55000000000000004</v>
      </c>
      <c r="AM1294" s="691">
        <v>0</v>
      </c>
      <c r="AN1294" s="369" t="s">
        <v>666</v>
      </c>
      <c r="AO1294" s="367" t="s">
        <v>1324</v>
      </c>
      <c r="AP1294" s="370" t="s">
        <v>1799</v>
      </c>
      <c r="AQ1294" s="376" t="s">
        <v>659</v>
      </c>
      <c r="AR1294" s="369">
        <v>4.0000000000000001E-3</v>
      </c>
      <c r="AS1294" s="369">
        <v>4.0000000000000001E-3</v>
      </c>
      <c r="AT1294" s="369" t="s">
        <v>1421</v>
      </c>
      <c r="AW1294"/>
      <c r="AX1294" s="198"/>
      <c r="AY1294" s="184"/>
      <c r="AZ1294" s="184"/>
      <c r="BA1294" s="184"/>
      <c r="BB1294" s="186"/>
      <c r="BC1294" s="184"/>
      <c r="BD1294" s="184"/>
      <c r="BE1294" s="184"/>
      <c r="BF1294" s="184"/>
      <c r="BG1294" s="186"/>
      <c r="BH1294" s="186"/>
      <c r="BI1294" s="199"/>
      <c r="BJ1294" s="199"/>
      <c r="BK1294" s="199"/>
      <c r="BL1294" s="186"/>
      <c r="BM1294" s="186"/>
      <c r="BN1294" s="186"/>
      <c r="BO1294" s="186"/>
      <c r="BP1294" s="186"/>
      <c r="BQ1294" s="186"/>
      <c r="BR1294" s="186"/>
      <c r="BS1294" s="186"/>
      <c r="BT1294" s="187"/>
      <c r="BU1294" s="188"/>
      <c r="BV1294" s="189"/>
      <c r="BW1294" s="185"/>
      <c r="BX1294"/>
      <c r="BZ1294"/>
    </row>
    <row r="1295" spans="2:78" ht="18.75">
      <c r="B1295" s="363" t="s">
        <v>507</v>
      </c>
      <c r="C1295" s="364">
        <v>43095852000112</v>
      </c>
      <c r="D1295" s="365" t="s">
        <v>14</v>
      </c>
      <c r="E1295" s="365" t="s">
        <v>607</v>
      </c>
      <c r="F1295" s="365" t="s">
        <v>1421</v>
      </c>
      <c r="G1295" s="366" t="s">
        <v>1421</v>
      </c>
      <c r="H1295" s="366" t="s">
        <v>34</v>
      </c>
      <c r="I1295" s="366" t="s">
        <v>34</v>
      </c>
      <c r="J1295" s="366" t="s">
        <v>611</v>
      </c>
      <c r="K1295" s="367" t="s">
        <v>48</v>
      </c>
      <c r="L1295" s="368" t="s">
        <v>1421</v>
      </c>
      <c r="M1295" s="368" t="s">
        <v>1418</v>
      </c>
      <c r="N1295" s="367">
        <v>607215</v>
      </c>
      <c r="O1295" s="367" t="s">
        <v>1321</v>
      </c>
      <c r="P1295" s="371">
        <v>44426</v>
      </c>
      <c r="S1295" s="367">
        <v>2</v>
      </c>
      <c r="U1295" s="369"/>
      <c r="W1295" s="369"/>
      <c r="Y1295" s="369"/>
      <c r="AA1295" s="369"/>
      <c r="AD1295" s="555">
        <v>0</v>
      </c>
      <c r="AE1295" s="370" t="s">
        <v>2077</v>
      </c>
      <c r="AF1295" s="370" t="s">
        <v>1816</v>
      </c>
      <c r="AG1295" s="374" t="s">
        <v>1444</v>
      </c>
      <c r="AH1295" s="374" t="s">
        <v>1877</v>
      </c>
      <c r="AI1295" s="374">
        <v>0</v>
      </c>
      <c r="AJ1295" s="374">
        <v>0</v>
      </c>
      <c r="AK1295" s="374">
        <v>0</v>
      </c>
      <c r="AL1295" s="691">
        <v>0</v>
      </c>
      <c r="AM1295" s="691">
        <v>0</v>
      </c>
      <c r="AN1295" s="369" t="s">
        <v>1817</v>
      </c>
      <c r="AO1295" s="367" t="s">
        <v>1324</v>
      </c>
      <c r="AP1295" s="370" t="s">
        <v>1799</v>
      </c>
      <c r="AQ1295" s="376" t="s">
        <v>694</v>
      </c>
      <c r="AR1295" s="369">
        <v>2.9997000000000001E-3</v>
      </c>
      <c r="AS1295" s="369">
        <v>2.9997000000000001E-3</v>
      </c>
      <c r="AT1295" s="369" t="s">
        <v>1421</v>
      </c>
      <c r="AW1295"/>
      <c r="AX1295" s="198"/>
      <c r="AY1295" s="184"/>
      <c r="AZ1295" s="184"/>
      <c r="BA1295" s="184"/>
      <c r="BB1295" s="186"/>
      <c r="BC1295" s="184"/>
      <c r="BD1295" s="184"/>
      <c r="BE1295" s="184"/>
      <c r="BF1295" s="184"/>
      <c r="BG1295" s="186"/>
      <c r="BH1295" s="186"/>
      <c r="BI1295" s="199"/>
      <c r="BJ1295" s="199"/>
      <c r="BK1295" s="199"/>
      <c r="BL1295" s="186"/>
      <c r="BM1295" s="186"/>
      <c r="BN1295" s="186"/>
      <c r="BO1295" s="186"/>
      <c r="BP1295" s="186"/>
      <c r="BQ1295" s="186"/>
      <c r="BR1295" s="186"/>
      <c r="BS1295" s="186"/>
      <c r="BT1295" s="187"/>
      <c r="BU1295" s="188"/>
      <c r="BV1295" s="189"/>
      <c r="BW1295" s="185"/>
      <c r="BX1295"/>
      <c r="BZ1295"/>
    </row>
    <row r="1296" spans="2:78" ht="18.75">
      <c r="B1296" s="363" t="s">
        <v>485</v>
      </c>
      <c r="C1296" s="364">
        <v>42887856000170</v>
      </c>
      <c r="D1296" s="365" t="s">
        <v>11</v>
      </c>
      <c r="E1296" s="365" t="s">
        <v>620</v>
      </c>
      <c r="F1296" s="365" t="s">
        <v>663</v>
      </c>
      <c r="G1296" s="366" t="s">
        <v>738</v>
      </c>
      <c r="H1296" s="366" t="s">
        <v>34</v>
      </c>
      <c r="I1296" s="366" t="s">
        <v>1421</v>
      </c>
      <c r="J1296" s="366" t="s">
        <v>611</v>
      </c>
      <c r="K1296" s="367" t="s">
        <v>48</v>
      </c>
      <c r="L1296" s="368" t="s">
        <v>1421</v>
      </c>
      <c r="M1296" s="368" t="s">
        <v>34</v>
      </c>
      <c r="N1296" s="367">
        <v>609323</v>
      </c>
      <c r="O1296" s="367" t="s">
        <v>1321</v>
      </c>
      <c r="P1296" s="371">
        <v>44434</v>
      </c>
      <c r="Q1296" s="372">
        <v>396.09347200000002</v>
      </c>
      <c r="R1296" s="372">
        <v>98.499804300277816</v>
      </c>
      <c r="S1296" s="367">
        <v>1</v>
      </c>
      <c r="T1296" s="369">
        <v>0.11167888746525367</v>
      </c>
      <c r="U1296" s="369">
        <v>1.1755937256178686</v>
      </c>
      <c r="V1296" s="369">
        <v>0.13247623129428221</v>
      </c>
      <c r="W1296" s="369">
        <v>1.1800653286430995</v>
      </c>
      <c r="Y1296" s="369"/>
      <c r="AA1296" s="369"/>
      <c r="AB1296" s="369">
        <v>1.8945206783647849E-3</v>
      </c>
      <c r="AC1296" s="373">
        <v>10.669956828910152</v>
      </c>
      <c r="AD1296" s="555">
        <v>0</v>
      </c>
      <c r="AE1296" s="370" t="s">
        <v>2067</v>
      </c>
      <c r="AF1296" s="370" t="s">
        <v>1816</v>
      </c>
      <c r="AG1296" s="374" t="s">
        <v>1444</v>
      </c>
      <c r="AH1296" s="374" t="s">
        <v>1877</v>
      </c>
      <c r="AI1296" s="374">
        <v>100</v>
      </c>
      <c r="AJ1296" s="374">
        <v>100</v>
      </c>
      <c r="AK1296" s="374">
        <v>100</v>
      </c>
      <c r="AL1296" s="691">
        <v>0</v>
      </c>
      <c r="AM1296" s="691">
        <v>0</v>
      </c>
      <c r="AN1296" s="369" t="s">
        <v>1817</v>
      </c>
      <c r="AO1296" s="367" t="s">
        <v>1324</v>
      </c>
      <c r="AP1296" s="370" t="s">
        <v>1804</v>
      </c>
      <c r="AQ1296" s="376" t="s">
        <v>675</v>
      </c>
      <c r="AR1296" s="369">
        <v>9.9989999999999996E-4</v>
      </c>
      <c r="AS1296" s="369">
        <v>9.9989999999999996E-4</v>
      </c>
      <c r="AT1296" s="369" t="s">
        <v>1421</v>
      </c>
      <c r="AW1296"/>
      <c r="AX1296" s="198"/>
      <c r="AY1296" s="184"/>
      <c r="AZ1296" s="184"/>
      <c r="BA1296" s="184"/>
      <c r="BB1296" s="186"/>
      <c r="BC1296" s="184"/>
      <c r="BD1296" s="184"/>
      <c r="BE1296" s="184"/>
      <c r="BF1296" s="184"/>
      <c r="BG1296" s="186"/>
      <c r="BH1296" s="186"/>
      <c r="BI1296" s="199"/>
      <c r="BJ1296" s="199"/>
      <c r="BK1296" s="199"/>
      <c r="BL1296" s="186"/>
      <c r="BM1296" s="186"/>
      <c r="BN1296" s="186"/>
      <c r="BO1296" s="186"/>
      <c r="BP1296" s="186"/>
      <c r="BQ1296" s="186"/>
      <c r="BR1296" s="186"/>
      <c r="BS1296" s="186"/>
      <c r="BT1296" s="187"/>
      <c r="BU1296" s="188"/>
      <c r="BV1296" s="189"/>
      <c r="BW1296" s="185"/>
      <c r="BX1296"/>
      <c r="BZ1296"/>
    </row>
    <row r="1297" spans="2:78" ht="18.75">
      <c r="B1297" s="363" t="s">
        <v>1743</v>
      </c>
      <c r="C1297" s="364">
        <v>43279729000151</v>
      </c>
      <c r="D1297" s="365" t="s">
        <v>14</v>
      </c>
      <c r="E1297" s="365" t="s">
        <v>607</v>
      </c>
      <c r="F1297" s="365" t="s">
        <v>1421</v>
      </c>
      <c r="G1297" s="366" t="s">
        <v>1421</v>
      </c>
      <c r="H1297" s="366" t="s">
        <v>34</v>
      </c>
      <c r="I1297" s="366" t="s">
        <v>34</v>
      </c>
      <c r="J1297" s="366" t="s">
        <v>611</v>
      </c>
      <c r="K1297" s="367" t="s">
        <v>1798</v>
      </c>
      <c r="L1297" s="368" t="s">
        <v>1421</v>
      </c>
      <c r="M1297" s="368" t="s">
        <v>1421</v>
      </c>
      <c r="N1297" s="367">
        <v>609471</v>
      </c>
      <c r="O1297" s="367" t="s">
        <v>1321</v>
      </c>
      <c r="P1297" s="371">
        <v>44437</v>
      </c>
      <c r="Q1297" s="372">
        <v>0</v>
      </c>
      <c r="R1297" s="372">
        <v>3.1853703703703697</v>
      </c>
      <c r="S1297" s="367">
        <v>2</v>
      </c>
      <c r="T1297" s="369">
        <v>-0.20909090909090833</v>
      </c>
      <c r="U1297" s="369">
        <v>-2.2010065321208083</v>
      </c>
      <c r="V1297" s="369">
        <v>-0.19444444444444375</v>
      </c>
      <c r="W1297" s="369">
        <v>-1.7320627632170649</v>
      </c>
      <c r="Y1297" s="369"/>
      <c r="AA1297" s="369"/>
      <c r="AB1297" s="369">
        <v>0.17988782468479506</v>
      </c>
      <c r="AC1297" s="373">
        <v>-1.7049859957254814</v>
      </c>
      <c r="AD1297" s="555">
        <v>0</v>
      </c>
      <c r="AE1297" s="370" t="s">
        <v>2077</v>
      </c>
      <c r="AF1297" s="370" t="s">
        <v>1816</v>
      </c>
      <c r="AG1297" s="374" t="s">
        <v>1444</v>
      </c>
      <c r="AH1297" s="374" t="s">
        <v>1877</v>
      </c>
      <c r="AI1297" s="374">
        <v>100</v>
      </c>
      <c r="AJ1297" s="374">
        <v>100</v>
      </c>
      <c r="AK1297" s="374">
        <v>100</v>
      </c>
      <c r="AL1297" s="691">
        <v>0</v>
      </c>
      <c r="AM1297" s="691">
        <v>0</v>
      </c>
      <c r="AN1297" s="369" t="s">
        <v>1817</v>
      </c>
      <c r="AO1297" s="367" t="s">
        <v>1324</v>
      </c>
      <c r="AP1297" s="370" t="s">
        <v>1799</v>
      </c>
      <c r="AQ1297" s="376" t="s">
        <v>659</v>
      </c>
      <c r="AR1297" s="369">
        <v>6.6660000000000001E-3</v>
      </c>
      <c r="AS1297" s="369">
        <v>6.6660000000000001E-3</v>
      </c>
      <c r="AT1297" s="369" t="s">
        <v>1421</v>
      </c>
      <c r="AW1297"/>
      <c r="AX1297" s="198"/>
      <c r="AY1297" s="184"/>
      <c r="AZ1297" s="184"/>
      <c r="BA1297" s="184"/>
      <c r="BB1297" s="186"/>
      <c r="BC1297" s="184"/>
      <c r="BD1297" s="184"/>
      <c r="BE1297" s="184"/>
      <c r="BF1297" s="184"/>
      <c r="BG1297" s="186"/>
      <c r="BH1297" s="186"/>
      <c r="BI1297" s="199"/>
      <c r="BJ1297" s="199"/>
      <c r="BK1297" s="199"/>
      <c r="BL1297" s="186"/>
      <c r="BM1297" s="186"/>
      <c r="BN1297" s="186"/>
      <c r="BO1297" s="186"/>
      <c r="BP1297" s="186"/>
      <c r="BQ1297" s="186"/>
      <c r="BR1297" s="186"/>
      <c r="BS1297" s="186"/>
      <c r="BT1297" s="187"/>
      <c r="BU1297" s="188"/>
      <c r="BV1297" s="189"/>
      <c r="BW1297" s="185"/>
      <c r="BX1297"/>
      <c r="BZ1297"/>
    </row>
    <row r="1298" spans="2:78" ht="18.75">
      <c r="B1298" s="363" t="s">
        <v>603</v>
      </c>
      <c r="C1298" s="364"/>
      <c r="D1298" s="365" t="s">
        <v>14</v>
      </c>
      <c r="E1298" s="365" t="s">
        <v>607</v>
      </c>
      <c r="F1298" s="365" t="s">
        <v>1421</v>
      </c>
      <c r="G1298" s="366" t="s">
        <v>866</v>
      </c>
      <c r="H1298" s="366" t="s">
        <v>34</v>
      </c>
      <c r="I1298" s="366" t="s">
        <v>34</v>
      </c>
      <c r="J1298" s="366" t="s">
        <v>611</v>
      </c>
      <c r="L1298" s="368" t="s">
        <v>1421</v>
      </c>
      <c r="M1298" s="368" t="s">
        <v>1418</v>
      </c>
      <c r="N1298" s="367">
        <v>609481</v>
      </c>
      <c r="O1298" s="367" t="s">
        <v>1321</v>
      </c>
      <c r="P1298" s="371"/>
      <c r="S1298" s="367"/>
      <c r="U1298" s="369"/>
      <c r="W1298" s="369"/>
      <c r="Y1298" s="369"/>
      <c r="AA1298" s="369"/>
      <c r="AD1298" s="555">
        <v>0</v>
      </c>
      <c r="AE1298" s="370"/>
      <c r="AF1298" s="370"/>
      <c r="AG1298" s="374" t="s">
        <v>1444</v>
      </c>
      <c r="AH1298" s="374"/>
      <c r="AI1298" s="374">
        <v>100</v>
      </c>
      <c r="AJ1298" s="374">
        <v>100</v>
      </c>
      <c r="AK1298" s="374">
        <v>100</v>
      </c>
      <c r="AN1298" s="369"/>
      <c r="AO1298" s="367" t="s">
        <v>1324</v>
      </c>
      <c r="AP1298" s="370"/>
      <c r="AR1298" s="369">
        <v>2.9997000000000001E-3</v>
      </c>
      <c r="AS1298" s="369">
        <v>2.9997000000000001E-3</v>
      </c>
      <c r="AT1298" s="369" t="s">
        <v>1421</v>
      </c>
      <c r="AW1298"/>
      <c r="AX1298" s="198"/>
      <c r="AY1298" s="184"/>
      <c r="AZ1298" s="184"/>
      <c r="BA1298" s="184"/>
      <c r="BB1298" s="186"/>
      <c r="BC1298" s="184"/>
      <c r="BD1298" s="184"/>
      <c r="BE1298" s="184"/>
      <c r="BF1298" s="184"/>
      <c r="BG1298" s="186"/>
      <c r="BH1298" s="186"/>
      <c r="BI1298" s="199"/>
      <c r="BJ1298" s="199"/>
      <c r="BK1298" s="199"/>
      <c r="BL1298" s="186"/>
      <c r="BM1298" s="186"/>
      <c r="BN1298" s="186"/>
      <c r="BO1298" s="186"/>
      <c r="BP1298" s="186"/>
      <c r="BQ1298" s="186"/>
      <c r="BR1298" s="186"/>
      <c r="BS1298" s="186"/>
      <c r="BT1298" s="187"/>
      <c r="BU1298" s="188"/>
      <c r="BV1298" s="189"/>
      <c r="BW1298" s="185"/>
      <c r="BX1298"/>
      <c r="BZ1298"/>
    </row>
    <row r="1299" spans="2:78" ht="18.75">
      <c r="B1299" s="363" t="s">
        <v>1309</v>
      </c>
      <c r="C1299" s="364">
        <v>34687428000176</v>
      </c>
      <c r="D1299" s="365" t="s">
        <v>11</v>
      </c>
      <c r="E1299" s="365" t="s">
        <v>620</v>
      </c>
      <c r="F1299" s="365" t="s">
        <v>619</v>
      </c>
      <c r="G1299" s="366" t="s">
        <v>738</v>
      </c>
      <c r="H1299" s="366" t="s">
        <v>34</v>
      </c>
      <c r="I1299" s="366" t="s">
        <v>1421</v>
      </c>
      <c r="J1299" s="366" t="s">
        <v>608</v>
      </c>
      <c r="K1299" s="367" t="s">
        <v>48</v>
      </c>
      <c r="L1299" s="368" t="s">
        <v>715</v>
      </c>
      <c r="M1299" s="368" t="s">
        <v>34</v>
      </c>
      <c r="N1299" s="367">
        <v>609811</v>
      </c>
      <c r="O1299" s="367" t="s">
        <v>1321</v>
      </c>
      <c r="P1299" s="371">
        <v>44287</v>
      </c>
      <c r="Q1299" s="372">
        <v>27.778402499999999</v>
      </c>
      <c r="R1299" s="372">
        <v>15.073191839880954</v>
      </c>
      <c r="S1299" s="367">
        <v>1</v>
      </c>
      <c r="T1299" s="369">
        <v>9.7853798872854947E-2</v>
      </c>
      <c r="U1299" s="369">
        <v>1.0300631981008233</v>
      </c>
      <c r="V1299" s="369">
        <v>0.12050796773558914</v>
      </c>
      <c r="W1299" s="369">
        <v>1.0734550127268592</v>
      </c>
      <c r="Y1299" s="369"/>
      <c r="AA1299" s="369"/>
      <c r="AB1299" s="369">
        <v>6.0426714238442768E-3</v>
      </c>
      <c r="AC1299" s="373">
        <v>1.364659719606371</v>
      </c>
      <c r="AD1299" s="555">
        <v>34687399000142</v>
      </c>
      <c r="AE1299" s="370" t="s">
        <v>2041</v>
      </c>
      <c r="AF1299" s="370" t="s">
        <v>1839</v>
      </c>
      <c r="AG1299" s="374" t="s">
        <v>59</v>
      </c>
      <c r="AH1299" s="374" t="s">
        <v>1802</v>
      </c>
      <c r="AI1299" s="374">
        <v>1000</v>
      </c>
      <c r="AJ1299" s="374">
        <v>1000</v>
      </c>
      <c r="AK1299" s="374">
        <v>1000</v>
      </c>
      <c r="AL1299" s="691">
        <v>0</v>
      </c>
      <c r="AM1299" s="691">
        <v>0</v>
      </c>
      <c r="AN1299" s="369" t="s">
        <v>1803</v>
      </c>
      <c r="AO1299" s="367" t="s">
        <v>1324</v>
      </c>
      <c r="AP1299" s="370" t="s">
        <v>1804</v>
      </c>
      <c r="AQ1299" s="376" t="s">
        <v>11</v>
      </c>
      <c r="AR1299" s="369">
        <v>1.6000000000000001E-3</v>
      </c>
      <c r="AS1299" s="369">
        <v>1.6000000000000001E-3</v>
      </c>
      <c r="AT1299" s="369" t="s">
        <v>1421</v>
      </c>
      <c r="AW1299"/>
      <c r="AX1299" s="198"/>
      <c r="AY1299" s="184"/>
      <c r="AZ1299" s="184"/>
      <c r="BA1299" s="184"/>
      <c r="BB1299" s="186"/>
      <c r="BC1299" s="184"/>
      <c r="BD1299" s="184"/>
      <c r="BE1299" s="184"/>
      <c r="BF1299" s="184"/>
      <c r="BG1299" s="186"/>
      <c r="BH1299" s="186"/>
      <c r="BI1299" s="199"/>
      <c r="BJ1299" s="199"/>
      <c r="BK1299" s="199"/>
      <c r="BL1299" s="186"/>
      <c r="BM1299" s="186"/>
      <c r="BN1299" s="186"/>
      <c r="BO1299" s="186"/>
      <c r="BP1299" s="186"/>
      <c r="BQ1299" s="186"/>
      <c r="BR1299" s="186"/>
      <c r="BS1299" s="186"/>
      <c r="BT1299" s="187"/>
      <c r="BU1299" s="188"/>
      <c r="BV1299" s="189"/>
      <c r="BW1299" s="185"/>
      <c r="BX1299"/>
      <c r="BZ1299"/>
    </row>
    <row r="1300" spans="2:78" ht="18.75">
      <c r="B1300" s="363" t="s">
        <v>598</v>
      </c>
      <c r="C1300" s="364">
        <v>42887842000157</v>
      </c>
      <c r="D1300" s="365" t="s">
        <v>14</v>
      </c>
      <c r="E1300" s="365" t="s">
        <v>607</v>
      </c>
      <c r="F1300" s="365" t="s">
        <v>1421</v>
      </c>
      <c r="G1300" s="366" t="s">
        <v>1421</v>
      </c>
      <c r="H1300" s="366" t="s">
        <v>34</v>
      </c>
      <c r="I1300" s="366" t="s">
        <v>34</v>
      </c>
      <c r="J1300" s="366" t="s">
        <v>608</v>
      </c>
      <c r="K1300" s="367" t="s">
        <v>48</v>
      </c>
      <c r="L1300" s="368" t="s">
        <v>1421</v>
      </c>
      <c r="M1300" s="368" t="s">
        <v>34</v>
      </c>
      <c r="N1300" s="367">
        <v>610828</v>
      </c>
      <c r="O1300" s="367" t="s">
        <v>1321</v>
      </c>
      <c r="P1300" s="371">
        <v>44429</v>
      </c>
      <c r="Q1300" s="372">
        <v>34.450000000000003</v>
      </c>
      <c r="R1300" s="372">
        <v>32.083195020746892</v>
      </c>
      <c r="S1300" s="367">
        <v>2</v>
      </c>
      <c r="T1300" s="369">
        <v>1.1102230246251565E-15</v>
      </c>
      <c r="U1300" s="369">
        <v>1.168682148800865E-14</v>
      </c>
      <c r="V1300" s="369">
        <v>1.1363636363637797E-2</v>
      </c>
      <c r="W1300" s="369">
        <v>0.10122444720101041</v>
      </c>
      <c r="Y1300" s="369"/>
      <c r="AA1300" s="369"/>
      <c r="AB1300" s="369">
        <v>0.22025538888507218</v>
      </c>
      <c r="AC1300" s="373">
        <v>-0.45809612918784282</v>
      </c>
      <c r="AD1300" s="555">
        <v>43104134000165</v>
      </c>
      <c r="AE1300" s="370" t="s">
        <v>2039</v>
      </c>
      <c r="AF1300" s="370" t="s">
        <v>1816</v>
      </c>
      <c r="AG1300" s="374" t="s">
        <v>1444</v>
      </c>
      <c r="AH1300" s="374" t="s">
        <v>1877</v>
      </c>
      <c r="AI1300" s="374">
        <v>50</v>
      </c>
      <c r="AJ1300" s="374">
        <v>50</v>
      </c>
      <c r="AK1300" s="374">
        <v>30</v>
      </c>
      <c r="AL1300" s="691">
        <v>0</v>
      </c>
      <c r="AM1300" s="691">
        <v>0</v>
      </c>
      <c r="AN1300" s="369" t="s">
        <v>1817</v>
      </c>
      <c r="AO1300" s="367" t="s">
        <v>1324</v>
      </c>
      <c r="AP1300" s="370" t="s">
        <v>1799</v>
      </c>
      <c r="AQ1300" s="376" t="s">
        <v>681</v>
      </c>
      <c r="AR1300" s="369">
        <v>5.3333333333333297E-3</v>
      </c>
      <c r="AS1300" s="369">
        <v>5.3333333333333297E-3</v>
      </c>
      <c r="AT1300" s="369" t="s">
        <v>1421</v>
      </c>
      <c r="AW1300"/>
      <c r="AX1300" s="198"/>
      <c r="AY1300" s="184"/>
      <c r="AZ1300" s="184"/>
      <c r="BA1300" s="184"/>
      <c r="BB1300" s="186"/>
      <c r="BC1300" s="184"/>
      <c r="BD1300" s="184"/>
      <c r="BE1300" s="184"/>
      <c r="BF1300" s="184"/>
      <c r="BG1300" s="186"/>
      <c r="BH1300" s="186"/>
      <c r="BI1300" s="199"/>
      <c r="BJ1300" s="199"/>
      <c r="BK1300" s="199"/>
      <c r="BL1300" s="186"/>
      <c r="BM1300" s="186"/>
      <c r="BN1300" s="186"/>
      <c r="BO1300" s="186"/>
      <c r="BP1300" s="186"/>
      <c r="BQ1300" s="186"/>
      <c r="BR1300" s="186"/>
      <c r="BS1300" s="186"/>
      <c r="BT1300" s="187"/>
      <c r="BU1300" s="188"/>
      <c r="BV1300" s="189"/>
      <c r="BW1300" s="185"/>
      <c r="BX1300"/>
      <c r="BZ1300"/>
    </row>
    <row r="1301" spans="2:78" ht="18.75">
      <c r="B1301" s="363" t="s">
        <v>1315</v>
      </c>
      <c r="C1301" s="364">
        <v>41978534000174</v>
      </c>
      <c r="D1301" s="365" t="s">
        <v>11</v>
      </c>
      <c r="E1301" s="365" t="s">
        <v>620</v>
      </c>
      <c r="F1301" s="365" t="s">
        <v>619</v>
      </c>
      <c r="G1301" s="366" t="s">
        <v>738</v>
      </c>
      <c r="H1301" s="366" t="s">
        <v>34</v>
      </c>
      <c r="I1301" s="366" t="s">
        <v>1421</v>
      </c>
      <c r="J1301" s="366" t="s">
        <v>608</v>
      </c>
      <c r="K1301" s="367" t="s">
        <v>48</v>
      </c>
      <c r="L1301" s="368" t="s">
        <v>1421</v>
      </c>
      <c r="M1301" s="368" t="s">
        <v>34</v>
      </c>
      <c r="N1301" s="367">
        <v>610879</v>
      </c>
      <c r="O1301" s="367" t="s">
        <v>1321</v>
      </c>
      <c r="P1301" s="371">
        <v>44425</v>
      </c>
      <c r="Q1301" s="372">
        <v>648.49699999999996</v>
      </c>
      <c r="R1301" s="372">
        <v>257.3114485317459</v>
      </c>
      <c r="S1301" s="367">
        <v>1</v>
      </c>
      <c r="T1301" s="369">
        <v>0.11109920093548986</v>
      </c>
      <c r="U1301" s="369">
        <v>1.1694916246506866</v>
      </c>
      <c r="V1301" s="369">
        <v>0.13051022229272835</v>
      </c>
      <c r="W1301" s="369">
        <v>1.1625526092981457</v>
      </c>
      <c r="Y1301" s="369"/>
      <c r="AA1301" s="369"/>
      <c r="AB1301" s="369">
        <v>2.9093855657024024E-2</v>
      </c>
      <c r="AC1301" s="373">
        <v>0.62722676097660224</v>
      </c>
      <c r="AD1301" s="555">
        <v>41955522000124</v>
      </c>
      <c r="AE1301" s="370" t="s">
        <v>2140</v>
      </c>
      <c r="AF1301" s="370" t="s">
        <v>1839</v>
      </c>
      <c r="AG1301" s="374" t="s">
        <v>59</v>
      </c>
      <c r="AH1301" s="374" t="s">
        <v>1796</v>
      </c>
      <c r="AI1301" s="374">
        <v>50000</v>
      </c>
      <c r="AJ1301" s="374">
        <v>5000</v>
      </c>
      <c r="AK1301" s="374">
        <v>50000</v>
      </c>
      <c r="AL1301" s="691">
        <v>0</v>
      </c>
      <c r="AM1301" s="691">
        <v>0</v>
      </c>
      <c r="AN1301" s="369" t="s">
        <v>1803</v>
      </c>
      <c r="AO1301" s="367" t="s">
        <v>1324</v>
      </c>
      <c r="AP1301" s="370" t="s">
        <v>1818</v>
      </c>
      <c r="AQ1301" s="376" t="s">
        <v>1933</v>
      </c>
      <c r="AR1301" s="369">
        <v>2.48E-3</v>
      </c>
      <c r="AS1301" s="369">
        <v>2.48E-3</v>
      </c>
      <c r="AT1301" s="369" t="s">
        <v>1421</v>
      </c>
      <c r="AW1301"/>
      <c r="AX1301" s="198"/>
      <c r="AY1301" s="184"/>
      <c r="AZ1301" s="184"/>
      <c r="BA1301" s="184"/>
      <c r="BB1301" s="186"/>
      <c r="BC1301" s="184"/>
      <c r="BD1301" s="184"/>
      <c r="BE1301" s="184"/>
      <c r="BF1301" s="184"/>
      <c r="BG1301" s="186"/>
      <c r="BH1301" s="186"/>
      <c r="BI1301" s="199"/>
      <c r="BJ1301" s="199"/>
      <c r="BK1301" s="199"/>
      <c r="BL1301" s="186"/>
      <c r="BM1301" s="186"/>
      <c r="BN1301" s="186"/>
      <c r="BO1301" s="186"/>
      <c r="BP1301" s="186"/>
      <c r="BQ1301" s="186"/>
      <c r="BR1301" s="186"/>
      <c r="BS1301" s="186"/>
      <c r="BT1301" s="187"/>
      <c r="BU1301" s="188"/>
      <c r="BV1301" s="189"/>
      <c r="BW1301" s="185"/>
      <c r="BX1301"/>
      <c r="BZ1301"/>
    </row>
    <row r="1302" spans="2:78" ht="18.75">
      <c r="B1302" s="363" t="s">
        <v>758</v>
      </c>
      <c r="C1302" s="364">
        <v>43164374000155</v>
      </c>
      <c r="D1302" s="365" t="s">
        <v>13</v>
      </c>
      <c r="E1302" s="365" t="s">
        <v>616</v>
      </c>
      <c r="F1302" s="365" t="s">
        <v>618</v>
      </c>
      <c r="G1302" s="366" t="s">
        <v>34</v>
      </c>
      <c r="H1302" s="366" t="s">
        <v>1338</v>
      </c>
      <c r="I1302" s="366" t="s">
        <v>34</v>
      </c>
      <c r="J1302" s="366" t="s">
        <v>611</v>
      </c>
      <c r="K1302" s="367" t="s">
        <v>1798</v>
      </c>
      <c r="L1302" s="368" t="s">
        <v>1421</v>
      </c>
      <c r="M1302" s="368" t="s">
        <v>1418</v>
      </c>
      <c r="N1302" s="367">
        <v>610933</v>
      </c>
      <c r="O1302" s="367" t="s">
        <v>1321</v>
      </c>
      <c r="P1302" s="371">
        <v>44436</v>
      </c>
      <c r="Q1302" s="372">
        <v>3.11</v>
      </c>
      <c r="R1302" s="372">
        <v>2.7407883817427408</v>
      </c>
      <c r="S1302" s="367">
        <v>5</v>
      </c>
      <c r="T1302" s="369">
        <v>2.9126213592233441E-2</v>
      </c>
      <c r="U1302" s="369">
        <v>0.30659863047694391</v>
      </c>
      <c r="V1302" s="369">
        <v>2.9126213592233219E-2</v>
      </c>
      <c r="W1302" s="369">
        <v>0.25944906855401528</v>
      </c>
      <c r="Y1302" s="369"/>
      <c r="AA1302" s="369"/>
      <c r="AB1302" s="369">
        <v>0.16395435774034831</v>
      </c>
      <c r="AC1302" s="373">
        <v>-0.50706528937815443</v>
      </c>
      <c r="AD1302" s="555">
        <v>43279666000133</v>
      </c>
      <c r="AE1302" s="370" t="s">
        <v>1819</v>
      </c>
      <c r="AF1302" s="370" t="s">
        <v>1816</v>
      </c>
      <c r="AG1302" s="374" t="s">
        <v>1444</v>
      </c>
      <c r="AH1302" s="374" t="s">
        <v>1877</v>
      </c>
      <c r="AI1302" s="374">
        <v>5000</v>
      </c>
      <c r="AJ1302" s="374">
        <v>5000</v>
      </c>
      <c r="AK1302" s="374">
        <v>5000</v>
      </c>
      <c r="AL1302" s="691">
        <v>0</v>
      </c>
      <c r="AM1302" s="691">
        <v>0</v>
      </c>
      <c r="AN1302" s="369" t="s">
        <v>1817</v>
      </c>
      <c r="AO1302" s="367" t="s">
        <v>1324</v>
      </c>
      <c r="AP1302" s="370" t="s">
        <v>1818</v>
      </c>
      <c r="AQ1302" s="376" t="s">
        <v>679</v>
      </c>
      <c r="AR1302" s="369">
        <v>0</v>
      </c>
      <c r="AS1302" s="369">
        <v>0</v>
      </c>
      <c r="AT1302" s="369" t="s">
        <v>1421</v>
      </c>
      <c r="AW1302"/>
      <c r="AX1302" s="198"/>
      <c r="AY1302" s="184"/>
      <c r="AZ1302" s="184"/>
      <c r="BA1302" s="184"/>
      <c r="BB1302" s="186"/>
      <c r="BC1302" s="184"/>
      <c r="BD1302" s="184"/>
      <c r="BE1302" s="184"/>
      <c r="BF1302" s="184"/>
      <c r="BG1302" s="186"/>
      <c r="BH1302" s="186"/>
      <c r="BI1302" s="199"/>
      <c r="BJ1302" s="199"/>
      <c r="BK1302" s="199"/>
      <c r="BL1302" s="186"/>
      <c r="BM1302" s="186"/>
      <c r="BN1302" s="186"/>
      <c r="BO1302" s="186"/>
      <c r="BP1302" s="186"/>
      <c r="BQ1302" s="186"/>
      <c r="BR1302" s="186"/>
      <c r="BS1302" s="186"/>
      <c r="BT1302" s="187"/>
      <c r="BU1302" s="188"/>
      <c r="BV1302" s="189"/>
      <c r="BW1302" s="185"/>
      <c r="BX1302"/>
      <c r="BZ1302"/>
    </row>
    <row r="1303" spans="2:78" ht="18.75">
      <c r="B1303" s="363" t="s">
        <v>954</v>
      </c>
      <c r="C1303" s="364">
        <v>41969176000133</v>
      </c>
      <c r="D1303" s="365" t="s">
        <v>13</v>
      </c>
      <c r="E1303" s="365" t="s">
        <v>615</v>
      </c>
      <c r="F1303" s="365" t="s">
        <v>619</v>
      </c>
      <c r="G1303" s="366" t="s">
        <v>34</v>
      </c>
      <c r="H1303" s="366" t="s">
        <v>1338</v>
      </c>
      <c r="I1303" s="366" t="s">
        <v>34</v>
      </c>
      <c r="J1303" s="366" t="s">
        <v>1421</v>
      </c>
      <c r="K1303" s="367" t="s">
        <v>48</v>
      </c>
      <c r="L1303" s="368" t="s">
        <v>1421</v>
      </c>
      <c r="M1303" s="368" t="s">
        <v>34</v>
      </c>
      <c r="N1303" s="367">
        <v>611069</v>
      </c>
      <c r="O1303" s="367" t="s">
        <v>1321</v>
      </c>
      <c r="P1303" s="371">
        <v>44422</v>
      </c>
      <c r="Q1303" s="372">
        <v>20.0024415</v>
      </c>
      <c r="R1303" s="372">
        <v>15.423280837817462</v>
      </c>
      <c r="S1303" s="367">
        <v>1</v>
      </c>
      <c r="T1303" s="369">
        <v>7.9342200527817486E-2</v>
      </c>
      <c r="U1303" s="369">
        <v>0.83519987738270673</v>
      </c>
      <c r="V1303" s="369">
        <v>0.16297852550718495</v>
      </c>
      <c r="W1303" s="369">
        <v>1.4517721812086672</v>
      </c>
      <c r="Y1303" s="369"/>
      <c r="AA1303" s="369"/>
      <c r="AB1303" s="369">
        <v>9.5173729979680044E-2</v>
      </c>
      <c r="AC1303" s="373">
        <v>0.53288599777859702</v>
      </c>
      <c r="AD1303" s="555">
        <v>41969199000148</v>
      </c>
      <c r="AE1303" s="370" t="s">
        <v>2141</v>
      </c>
      <c r="AF1303" s="370" t="s">
        <v>1839</v>
      </c>
      <c r="AG1303" s="374" t="s">
        <v>59</v>
      </c>
      <c r="AH1303" s="374" t="s">
        <v>1802</v>
      </c>
      <c r="AI1303" s="374">
        <v>500</v>
      </c>
      <c r="AJ1303" s="374">
        <v>100</v>
      </c>
      <c r="AK1303" s="374">
        <v>500</v>
      </c>
      <c r="AL1303" s="691">
        <v>0</v>
      </c>
      <c r="AM1303" s="691">
        <v>0</v>
      </c>
      <c r="AN1303" s="369" t="s">
        <v>1803</v>
      </c>
      <c r="AO1303" s="367" t="s">
        <v>1324</v>
      </c>
      <c r="AP1303" s="370" t="s">
        <v>1818</v>
      </c>
      <c r="AQ1303" s="376" t="s">
        <v>664</v>
      </c>
      <c r="AR1303" s="369">
        <v>3.7799999999999999E-3</v>
      </c>
      <c r="AS1303" s="369">
        <v>3.7799999999999999E-3</v>
      </c>
      <c r="AT1303" s="369" t="s">
        <v>1421</v>
      </c>
      <c r="AW1303"/>
      <c r="AX1303" s="198"/>
      <c r="AY1303" s="184"/>
      <c r="AZ1303" s="184"/>
      <c r="BA1303" s="184"/>
      <c r="BB1303" s="186"/>
      <c r="BC1303" s="184"/>
      <c r="BD1303" s="184"/>
      <c r="BE1303" s="184"/>
      <c r="BF1303" s="184"/>
      <c r="BG1303" s="186"/>
      <c r="BH1303" s="186"/>
      <c r="BI1303" s="199"/>
      <c r="BJ1303" s="199"/>
      <c r="BK1303" s="199"/>
      <c r="BL1303" s="186"/>
      <c r="BM1303" s="186"/>
      <c r="BN1303" s="186"/>
      <c r="BO1303" s="186"/>
      <c r="BP1303" s="186"/>
      <c r="BQ1303" s="186"/>
      <c r="BR1303" s="186"/>
      <c r="BS1303" s="186"/>
      <c r="BT1303" s="187"/>
      <c r="BU1303" s="188"/>
      <c r="BV1303" s="189"/>
      <c r="BW1303" s="185"/>
      <c r="BX1303"/>
      <c r="BZ1303"/>
    </row>
    <row r="1304" spans="2:78" ht="18.75">
      <c r="B1304" s="363" t="s">
        <v>497</v>
      </c>
      <c r="C1304" s="364">
        <v>43274439000115</v>
      </c>
      <c r="D1304" s="365" t="s">
        <v>14</v>
      </c>
      <c r="E1304" s="365" t="s">
        <v>607</v>
      </c>
      <c r="F1304" s="365" t="s">
        <v>1421</v>
      </c>
      <c r="G1304" s="366" t="s">
        <v>1421</v>
      </c>
      <c r="H1304" s="366" t="s">
        <v>34</v>
      </c>
      <c r="I1304" s="366" t="s">
        <v>34</v>
      </c>
      <c r="J1304" s="366" t="s">
        <v>611</v>
      </c>
      <c r="K1304" s="367" t="s">
        <v>1798</v>
      </c>
      <c r="L1304" s="368" t="s">
        <v>1421</v>
      </c>
      <c r="M1304" s="368" t="s">
        <v>1418</v>
      </c>
      <c r="N1304" s="367">
        <v>611301</v>
      </c>
      <c r="O1304" s="367" t="s">
        <v>1321</v>
      </c>
      <c r="P1304" s="371">
        <v>44444</v>
      </c>
      <c r="Q1304" s="372">
        <v>4.37</v>
      </c>
      <c r="R1304" s="372">
        <v>7.1660580912863079</v>
      </c>
      <c r="S1304" s="367">
        <v>3</v>
      </c>
      <c r="T1304" s="369">
        <v>-0.4796747967479682</v>
      </c>
      <c r="U1304" s="369">
        <v>-5.0493221609982744</v>
      </c>
      <c r="V1304" s="369">
        <v>-0.42342342342342454</v>
      </c>
      <c r="W1304" s="369">
        <v>-3.7717505731831298</v>
      </c>
      <c r="Y1304" s="369"/>
      <c r="AA1304" s="369"/>
      <c r="AB1304" s="369">
        <v>0.42552570604749934</v>
      </c>
      <c r="AC1304" s="373">
        <v>-1.2588785900710802</v>
      </c>
      <c r="AD1304" s="555">
        <v>0</v>
      </c>
      <c r="AE1304" s="370" t="s">
        <v>1819</v>
      </c>
      <c r="AF1304" s="370" t="s">
        <v>1816</v>
      </c>
      <c r="AG1304" s="374" t="s">
        <v>1444</v>
      </c>
      <c r="AH1304" s="374" t="s">
        <v>1877</v>
      </c>
      <c r="AI1304" s="374">
        <v>0</v>
      </c>
      <c r="AJ1304" s="374">
        <v>0</v>
      </c>
      <c r="AK1304" s="374">
        <v>0</v>
      </c>
      <c r="AL1304" s="691">
        <v>0</v>
      </c>
      <c r="AM1304" s="691">
        <v>0</v>
      </c>
      <c r="AN1304" s="369" t="s">
        <v>1817</v>
      </c>
      <c r="AO1304" s="367" t="s">
        <v>1324</v>
      </c>
      <c r="AP1304" s="370" t="s">
        <v>1818</v>
      </c>
      <c r="AQ1304" s="376" t="s">
        <v>671</v>
      </c>
      <c r="AR1304" s="369">
        <v>8.3325000000000001E-4</v>
      </c>
      <c r="AS1304" s="369">
        <v>8.3325000000000001E-4</v>
      </c>
      <c r="AT1304" s="369" t="s">
        <v>1421</v>
      </c>
      <c r="AW1304"/>
      <c r="AX1304" s="198"/>
      <c r="AY1304" s="184"/>
      <c r="AZ1304" s="184"/>
      <c r="BA1304" s="184"/>
      <c r="BB1304" s="186"/>
      <c r="BC1304" s="184"/>
      <c r="BD1304" s="184"/>
      <c r="BE1304" s="184"/>
      <c r="BF1304" s="184"/>
      <c r="BG1304" s="186"/>
      <c r="BH1304" s="186"/>
      <c r="BI1304" s="199"/>
      <c r="BJ1304" s="199"/>
      <c r="BK1304" s="199"/>
      <c r="BL1304" s="186"/>
      <c r="BM1304" s="186"/>
      <c r="BN1304" s="186"/>
      <c r="BO1304" s="186"/>
      <c r="BP1304" s="186"/>
      <c r="BQ1304" s="186"/>
      <c r="BR1304" s="186"/>
      <c r="BS1304" s="186"/>
      <c r="BT1304" s="187"/>
      <c r="BU1304" s="188"/>
      <c r="BV1304" s="189"/>
      <c r="BW1304" s="185"/>
      <c r="BX1304"/>
      <c r="BZ1304"/>
    </row>
    <row r="1305" spans="2:78" ht="18.75">
      <c r="B1305" s="363" t="s">
        <v>500</v>
      </c>
      <c r="C1305" s="364">
        <v>42730566000119</v>
      </c>
      <c r="D1305" s="365" t="s">
        <v>14</v>
      </c>
      <c r="E1305" s="365" t="s">
        <v>607</v>
      </c>
      <c r="F1305" s="365" t="s">
        <v>860</v>
      </c>
      <c r="G1305" s="366" t="s">
        <v>1421</v>
      </c>
      <c r="H1305" s="366" t="s">
        <v>34</v>
      </c>
      <c r="I1305" s="366" t="s">
        <v>34</v>
      </c>
      <c r="J1305" s="366" t="s">
        <v>611</v>
      </c>
      <c r="K1305" s="367" t="s">
        <v>48</v>
      </c>
      <c r="L1305" s="368" t="s">
        <v>1421</v>
      </c>
      <c r="M1305" s="368" t="s">
        <v>1418</v>
      </c>
      <c r="N1305" s="367">
        <v>612421</v>
      </c>
      <c r="O1305" s="367" t="s">
        <v>1321</v>
      </c>
      <c r="P1305" s="371">
        <v>44402</v>
      </c>
      <c r="S1305" s="367">
        <v>2</v>
      </c>
      <c r="U1305" s="369"/>
      <c r="W1305" s="369"/>
      <c r="Y1305" s="369"/>
      <c r="AA1305" s="369"/>
      <c r="AD1305" s="555">
        <v>0</v>
      </c>
      <c r="AE1305" s="370" t="s">
        <v>2077</v>
      </c>
      <c r="AF1305" s="370" t="s">
        <v>1816</v>
      </c>
      <c r="AG1305" s="374" t="s">
        <v>1444</v>
      </c>
      <c r="AH1305" s="374" t="s">
        <v>1877</v>
      </c>
      <c r="AI1305" s="374">
        <v>100</v>
      </c>
      <c r="AJ1305" s="374">
        <v>100</v>
      </c>
      <c r="AK1305" s="374">
        <v>100</v>
      </c>
      <c r="AL1305" s="691">
        <v>0</v>
      </c>
      <c r="AM1305" s="691">
        <v>0</v>
      </c>
      <c r="AN1305" s="369" t="s">
        <v>1817</v>
      </c>
      <c r="AO1305" s="367" t="s">
        <v>1324</v>
      </c>
      <c r="AP1305" s="370" t="s">
        <v>1799</v>
      </c>
      <c r="AQ1305" s="376" t="s">
        <v>694</v>
      </c>
      <c r="AR1305" s="369">
        <v>2.9997000000000001E-3</v>
      </c>
      <c r="AS1305" s="369">
        <v>2.9997000000000001E-3</v>
      </c>
      <c r="AT1305" s="369" t="s">
        <v>1421</v>
      </c>
      <c r="AW1305"/>
      <c r="AX1305" s="198"/>
      <c r="AY1305" s="184"/>
      <c r="AZ1305" s="184"/>
      <c r="BA1305" s="184"/>
      <c r="BB1305" s="186"/>
      <c r="BC1305" s="184"/>
      <c r="BD1305" s="184"/>
      <c r="BE1305" s="184"/>
      <c r="BF1305" s="184"/>
      <c r="BG1305" s="186"/>
      <c r="BH1305" s="186"/>
      <c r="BI1305" s="199"/>
      <c r="BJ1305" s="199"/>
      <c r="BK1305" s="199"/>
      <c r="BL1305" s="186"/>
      <c r="BM1305" s="186"/>
      <c r="BN1305" s="186"/>
      <c r="BO1305" s="186"/>
      <c r="BP1305" s="186"/>
      <c r="BQ1305" s="186"/>
      <c r="BR1305" s="186"/>
      <c r="BS1305" s="186"/>
      <c r="BT1305" s="187"/>
      <c r="BU1305" s="188"/>
      <c r="BV1305" s="189"/>
      <c r="BW1305" s="185"/>
      <c r="BX1305"/>
      <c r="BZ1305"/>
    </row>
    <row r="1306" spans="2:78" ht="18.75">
      <c r="B1306" s="363" t="s">
        <v>1259</v>
      </c>
      <c r="C1306" s="364"/>
      <c r="D1306" s="365" t="s">
        <v>14</v>
      </c>
      <c r="E1306" s="365" t="s">
        <v>15</v>
      </c>
      <c r="F1306" s="365" t="s">
        <v>701</v>
      </c>
      <c r="G1306" s="366" t="s">
        <v>1421</v>
      </c>
      <c r="H1306" s="366" t="s">
        <v>34</v>
      </c>
      <c r="I1306" s="366" t="s">
        <v>34</v>
      </c>
      <c r="J1306" s="366" t="s">
        <v>611</v>
      </c>
      <c r="L1306" s="368" t="s">
        <v>1421</v>
      </c>
      <c r="M1306" s="368" t="s">
        <v>1418</v>
      </c>
      <c r="N1306" s="367">
        <v>612618</v>
      </c>
      <c r="O1306" s="367" t="s">
        <v>1321</v>
      </c>
      <c r="P1306" s="371"/>
      <c r="S1306" s="367"/>
      <c r="U1306" s="369"/>
      <c r="W1306" s="369"/>
      <c r="Y1306" s="369"/>
      <c r="AA1306" s="369"/>
      <c r="AD1306" s="555">
        <v>0</v>
      </c>
      <c r="AE1306" s="370"/>
      <c r="AF1306" s="370"/>
      <c r="AG1306" s="374" t="s">
        <v>1444</v>
      </c>
      <c r="AH1306" s="374"/>
      <c r="AI1306" s="374">
        <v>0</v>
      </c>
      <c r="AJ1306" s="374">
        <v>0</v>
      </c>
      <c r="AK1306" s="374">
        <v>0</v>
      </c>
      <c r="AN1306" s="369"/>
      <c r="AO1306" s="367" t="s">
        <v>1324</v>
      </c>
      <c r="AP1306" s="370"/>
      <c r="AR1306" s="369">
        <v>1.6665000000000001E-4</v>
      </c>
      <c r="AS1306" s="369">
        <v>1.6665000000000001E-4</v>
      </c>
      <c r="AT1306" s="369" t="s">
        <v>1421</v>
      </c>
      <c r="AW1306"/>
      <c r="AX1306" s="198"/>
      <c r="AY1306" s="184"/>
      <c r="AZ1306" s="184"/>
      <c r="BA1306" s="184"/>
      <c r="BB1306" s="186"/>
      <c r="BC1306" s="184"/>
      <c r="BD1306" s="184"/>
      <c r="BE1306" s="184"/>
      <c r="BF1306" s="184"/>
      <c r="BG1306" s="186"/>
      <c r="BH1306" s="186"/>
      <c r="BI1306" s="199"/>
      <c r="BJ1306" s="199"/>
      <c r="BK1306" s="199"/>
      <c r="BL1306" s="186"/>
      <c r="BM1306" s="186"/>
      <c r="BN1306" s="186"/>
      <c r="BO1306" s="186"/>
      <c r="BP1306" s="186"/>
      <c r="BQ1306" s="186"/>
      <c r="BR1306" s="186"/>
      <c r="BS1306" s="186"/>
      <c r="BT1306" s="187"/>
      <c r="BU1306" s="188"/>
      <c r="BV1306" s="189"/>
      <c r="BW1306" s="185"/>
      <c r="BX1306"/>
      <c r="BZ1306"/>
    </row>
    <row r="1307" spans="2:78" ht="18.75">
      <c r="B1307" s="363" t="s">
        <v>796</v>
      </c>
      <c r="C1307" s="364">
        <v>41755418000196</v>
      </c>
      <c r="D1307" s="365" t="s">
        <v>14</v>
      </c>
      <c r="E1307" s="365" t="s">
        <v>607</v>
      </c>
      <c r="F1307" s="365" t="s">
        <v>1421</v>
      </c>
      <c r="G1307" s="366" t="s">
        <v>1421</v>
      </c>
      <c r="H1307" s="366" t="s">
        <v>34</v>
      </c>
      <c r="I1307" s="366" t="s">
        <v>34</v>
      </c>
      <c r="J1307" s="366" t="s">
        <v>611</v>
      </c>
      <c r="K1307" s="367" t="s">
        <v>1798</v>
      </c>
      <c r="L1307" s="368" t="s">
        <v>1421</v>
      </c>
      <c r="M1307" s="368" t="s">
        <v>1418</v>
      </c>
      <c r="N1307" s="367">
        <v>613231</v>
      </c>
      <c r="O1307" s="367" t="s">
        <v>1321</v>
      </c>
      <c r="P1307" s="371">
        <v>44434</v>
      </c>
      <c r="Q1307" s="372">
        <v>1.5</v>
      </c>
      <c r="R1307" s="372">
        <v>1.6403181818181809</v>
      </c>
      <c r="S1307" s="367">
        <v>4</v>
      </c>
      <c r="T1307" s="369">
        <v>-0.38834951456310707</v>
      </c>
      <c r="U1307" s="369">
        <v>-4.0879817396925278</v>
      </c>
      <c r="V1307" s="369">
        <v>-0.3942307692307695</v>
      </c>
      <c r="W1307" s="369">
        <v>-3.5117096682807669</v>
      </c>
      <c r="Y1307" s="369"/>
      <c r="AA1307" s="369"/>
      <c r="AB1307" s="369">
        <v>0.271551336301526</v>
      </c>
      <c r="AC1307" s="373">
        <v>-1.8651815659379454</v>
      </c>
      <c r="AD1307" s="555">
        <v>40904778000140</v>
      </c>
      <c r="AE1307" s="370" t="s">
        <v>1854</v>
      </c>
      <c r="AF1307" s="370" t="s">
        <v>1854</v>
      </c>
      <c r="AG1307" s="374" t="s">
        <v>1447</v>
      </c>
      <c r="AH1307" s="374" t="s">
        <v>1877</v>
      </c>
      <c r="AI1307" s="374">
        <v>0</v>
      </c>
      <c r="AJ1307" s="374">
        <v>0</v>
      </c>
      <c r="AK1307" s="374">
        <v>0</v>
      </c>
      <c r="AL1307" s="691">
        <v>0</v>
      </c>
      <c r="AM1307" s="691">
        <v>0</v>
      </c>
      <c r="AN1307" s="369" t="s">
        <v>1807</v>
      </c>
      <c r="AO1307" s="367" t="s">
        <v>1324</v>
      </c>
      <c r="AP1307" s="370" t="s">
        <v>1799</v>
      </c>
      <c r="AQ1307" s="376" t="s">
        <v>687</v>
      </c>
      <c r="AR1307" s="369">
        <v>1.66666666666667E-3</v>
      </c>
      <c r="AS1307" s="369">
        <v>1.66666666666667E-3</v>
      </c>
      <c r="AT1307" s="369" t="s">
        <v>1421</v>
      </c>
      <c r="AW1307"/>
      <c r="AX1307" s="198"/>
      <c r="AY1307" s="184"/>
      <c r="AZ1307" s="184"/>
      <c r="BA1307" s="184"/>
      <c r="BB1307" s="186"/>
      <c r="BC1307" s="184"/>
      <c r="BD1307" s="184"/>
      <c r="BE1307" s="184"/>
      <c r="BF1307" s="184"/>
      <c r="BG1307" s="186"/>
      <c r="BH1307" s="186"/>
      <c r="BI1307" s="199"/>
      <c r="BJ1307" s="199"/>
      <c r="BK1307" s="199"/>
      <c r="BL1307" s="186"/>
      <c r="BM1307" s="186"/>
      <c r="BN1307" s="186"/>
      <c r="BO1307" s="186"/>
      <c r="BP1307" s="186"/>
      <c r="BQ1307" s="186"/>
      <c r="BR1307" s="186"/>
      <c r="BS1307" s="186"/>
      <c r="BT1307" s="187"/>
      <c r="BU1307" s="188"/>
      <c r="BV1307" s="189"/>
      <c r="BW1307" s="185"/>
      <c r="BX1307"/>
      <c r="BZ1307"/>
    </row>
    <row r="1308" spans="2:78" ht="18.75">
      <c r="B1308" s="363" t="s">
        <v>843</v>
      </c>
      <c r="C1308" s="364"/>
      <c r="D1308" s="365" t="s">
        <v>11</v>
      </c>
      <c r="E1308" s="365" t="s">
        <v>620</v>
      </c>
      <c r="F1308" s="365" t="s">
        <v>685</v>
      </c>
      <c r="G1308" s="366" t="s">
        <v>738</v>
      </c>
      <c r="H1308" s="366" t="s">
        <v>34</v>
      </c>
      <c r="I1308" s="366" t="s">
        <v>1319</v>
      </c>
      <c r="J1308" s="366" t="s">
        <v>608</v>
      </c>
      <c r="L1308" s="368" t="s">
        <v>1421</v>
      </c>
      <c r="M1308" s="368" t="s">
        <v>34</v>
      </c>
      <c r="N1308" s="367">
        <v>613398</v>
      </c>
      <c r="O1308" s="367" t="s">
        <v>1321</v>
      </c>
      <c r="P1308" s="371"/>
      <c r="S1308" s="367"/>
      <c r="U1308" s="369"/>
      <c r="W1308" s="369"/>
      <c r="Y1308" s="369"/>
      <c r="AA1308" s="369"/>
      <c r="AD1308" s="555">
        <v>0</v>
      </c>
      <c r="AE1308" s="370"/>
      <c r="AF1308" s="370"/>
      <c r="AG1308" s="374" t="s">
        <v>1444</v>
      </c>
      <c r="AH1308" s="374"/>
      <c r="AI1308" s="374">
        <v>50000</v>
      </c>
      <c r="AJ1308" s="374">
        <v>5000</v>
      </c>
      <c r="AK1308" s="374">
        <v>5000</v>
      </c>
      <c r="AN1308" s="369"/>
      <c r="AO1308" s="367" t="s">
        <v>1324</v>
      </c>
      <c r="AP1308" s="370"/>
      <c r="AR1308" s="369">
        <v>6.1250000000000002E-3</v>
      </c>
      <c r="AS1308" s="369">
        <v>6.1250000000000002E-3</v>
      </c>
      <c r="AT1308" s="369" t="s">
        <v>1421</v>
      </c>
      <c r="AW1308"/>
      <c r="AX1308" s="198"/>
      <c r="AY1308" s="184"/>
      <c r="AZ1308" s="184"/>
      <c r="BA1308" s="184"/>
      <c r="BB1308" s="186"/>
      <c r="BC1308" s="184"/>
      <c r="BD1308" s="184"/>
      <c r="BE1308" s="184"/>
      <c r="BF1308" s="184"/>
      <c r="BG1308" s="186"/>
      <c r="BH1308" s="186"/>
      <c r="BI1308" s="199"/>
      <c r="BJ1308" s="199"/>
      <c r="BK1308" s="199"/>
      <c r="BL1308" s="186"/>
      <c r="BM1308" s="186"/>
      <c r="BN1308" s="186"/>
      <c r="BO1308" s="186"/>
      <c r="BP1308" s="186"/>
      <c r="BQ1308" s="186"/>
      <c r="BR1308" s="186"/>
      <c r="BS1308" s="186"/>
      <c r="BT1308" s="187"/>
      <c r="BU1308" s="188"/>
      <c r="BV1308" s="189"/>
      <c r="BW1308" s="185"/>
      <c r="BX1308"/>
      <c r="BZ1308"/>
    </row>
    <row r="1309" spans="2:78" ht="18.75">
      <c r="B1309" s="363" t="s">
        <v>571</v>
      </c>
      <c r="C1309" s="364">
        <v>43214564000130</v>
      </c>
      <c r="D1309" s="365" t="s">
        <v>14</v>
      </c>
      <c r="E1309" s="365" t="s">
        <v>614</v>
      </c>
      <c r="F1309" s="365" t="s">
        <v>1421</v>
      </c>
      <c r="G1309" s="366" t="s">
        <v>1421</v>
      </c>
      <c r="H1309" s="366" t="s">
        <v>1338</v>
      </c>
      <c r="I1309" s="366" t="s">
        <v>34</v>
      </c>
      <c r="J1309" s="366" t="s">
        <v>608</v>
      </c>
      <c r="K1309" s="367" t="s">
        <v>48</v>
      </c>
      <c r="L1309" s="368" t="s">
        <v>1421</v>
      </c>
      <c r="M1309" s="368" t="s">
        <v>34</v>
      </c>
      <c r="N1309" s="367">
        <v>613509</v>
      </c>
      <c r="O1309" s="367" t="s">
        <v>1321</v>
      </c>
      <c r="P1309" s="371">
        <v>44455</v>
      </c>
      <c r="Q1309" s="372">
        <v>276.26451300999997</v>
      </c>
      <c r="R1309" s="372">
        <v>252.06982988887972</v>
      </c>
      <c r="S1309" s="367">
        <v>2</v>
      </c>
      <c r="T1309" s="369">
        <v>4.3464749613880915E-2</v>
      </c>
      <c r="U1309" s="369">
        <v>0.45753398956027125</v>
      </c>
      <c r="V1309" s="369">
        <v>4.3843332241971344E-2</v>
      </c>
      <c r="W1309" s="369">
        <v>0.39054550212860389</v>
      </c>
      <c r="Y1309" s="369"/>
      <c r="AA1309" s="369"/>
      <c r="AB1309" s="369">
        <v>0.17818212477967232</v>
      </c>
      <c r="AC1309" s="373">
        <v>-0.38398040929909522</v>
      </c>
      <c r="AD1309" s="555">
        <v>41514301000110</v>
      </c>
      <c r="AE1309" s="370" t="s">
        <v>1872</v>
      </c>
      <c r="AF1309" s="370" t="s">
        <v>1816</v>
      </c>
      <c r="AG1309" s="374" t="s">
        <v>1444</v>
      </c>
      <c r="AH1309" s="374" t="s">
        <v>1802</v>
      </c>
      <c r="AI1309" s="374">
        <v>5000</v>
      </c>
      <c r="AJ1309" s="374">
        <v>1000</v>
      </c>
      <c r="AK1309" s="374">
        <v>5000</v>
      </c>
      <c r="AL1309" s="691">
        <v>0</v>
      </c>
      <c r="AM1309" s="691">
        <v>0</v>
      </c>
      <c r="AN1309" s="369" t="s">
        <v>1817</v>
      </c>
      <c r="AO1309" s="367" t="s">
        <v>1324</v>
      </c>
      <c r="AP1309" s="370" t="s">
        <v>1818</v>
      </c>
      <c r="AQ1309" s="376" t="s">
        <v>668</v>
      </c>
      <c r="AR1309" s="369">
        <v>4.3627099999999997E-3</v>
      </c>
      <c r="AS1309" s="369">
        <v>4.3627099999999997E-3</v>
      </c>
      <c r="AT1309" s="369" t="s">
        <v>1421</v>
      </c>
      <c r="AW1309"/>
      <c r="AX1309" s="198"/>
      <c r="AY1309" s="184"/>
      <c r="AZ1309" s="184"/>
      <c r="BA1309" s="184"/>
      <c r="BB1309" s="186"/>
      <c r="BC1309" s="184"/>
      <c r="BD1309" s="184"/>
      <c r="BE1309" s="184"/>
      <c r="BF1309" s="184"/>
      <c r="BG1309" s="186"/>
      <c r="BH1309" s="186"/>
      <c r="BI1309" s="199"/>
      <c r="BJ1309" s="199"/>
      <c r="BK1309" s="199"/>
      <c r="BL1309" s="186"/>
      <c r="BM1309" s="186"/>
      <c r="BN1309" s="186"/>
      <c r="BO1309" s="186"/>
      <c r="BP1309" s="186"/>
      <c r="BQ1309" s="186"/>
      <c r="BR1309" s="186"/>
      <c r="BS1309" s="186"/>
      <c r="BT1309" s="187"/>
      <c r="BU1309" s="188"/>
      <c r="BV1309" s="189"/>
      <c r="BW1309" s="185"/>
      <c r="BX1309"/>
      <c r="BZ1309"/>
    </row>
    <row r="1310" spans="2:78" ht="18.75">
      <c r="B1310" s="363" t="s">
        <v>591</v>
      </c>
      <c r="C1310" s="364">
        <v>43214636000149</v>
      </c>
      <c r="D1310" s="365" t="s">
        <v>14</v>
      </c>
      <c r="E1310" s="365" t="s">
        <v>607</v>
      </c>
      <c r="F1310" s="365" t="s">
        <v>1421</v>
      </c>
      <c r="G1310" s="366" t="s">
        <v>1421</v>
      </c>
      <c r="H1310" s="366" t="s">
        <v>34</v>
      </c>
      <c r="I1310" s="366" t="s">
        <v>34</v>
      </c>
      <c r="J1310" s="366" t="s">
        <v>608</v>
      </c>
      <c r="K1310" s="367" t="s">
        <v>48</v>
      </c>
      <c r="L1310" s="368" t="s">
        <v>1421</v>
      </c>
      <c r="M1310" s="368" t="s">
        <v>34</v>
      </c>
      <c r="N1310" s="367">
        <v>613517</v>
      </c>
      <c r="O1310" s="367" t="s">
        <v>1321</v>
      </c>
      <c r="P1310" s="371">
        <v>44455</v>
      </c>
      <c r="Q1310" s="372">
        <v>99.08</v>
      </c>
      <c r="R1310" s="372">
        <v>95.805145228215821</v>
      </c>
      <c r="S1310" s="367">
        <v>2</v>
      </c>
      <c r="T1310" s="369">
        <v>3.529411764706003E-2</v>
      </c>
      <c r="U1310" s="369">
        <v>0.37152539928383332</v>
      </c>
      <c r="V1310" s="369">
        <v>1.1494252873564648E-2</v>
      </c>
      <c r="W1310" s="369">
        <v>0.1023879465941253</v>
      </c>
      <c r="Y1310" s="369"/>
      <c r="AA1310" s="369"/>
      <c r="AB1310" s="369">
        <v>0.24001614834105287</v>
      </c>
      <c r="AC1310" s="373">
        <v>-0.41983643712131113</v>
      </c>
      <c r="AD1310" s="555">
        <v>41574597000165</v>
      </c>
      <c r="AE1310" s="370" t="s">
        <v>1872</v>
      </c>
      <c r="AF1310" s="370" t="s">
        <v>1816</v>
      </c>
      <c r="AG1310" s="374" t="s">
        <v>1444</v>
      </c>
      <c r="AH1310" s="374" t="s">
        <v>1802</v>
      </c>
      <c r="AI1310" s="374">
        <v>5000</v>
      </c>
      <c r="AJ1310" s="374">
        <v>1000</v>
      </c>
      <c r="AK1310" s="374">
        <v>5000</v>
      </c>
      <c r="AL1310" s="691">
        <v>0</v>
      </c>
      <c r="AM1310" s="691">
        <v>0</v>
      </c>
      <c r="AN1310" s="369" t="s">
        <v>1817</v>
      </c>
      <c r="AO1310" s="367" t="s">
        <v>1324</v>
      </c>
      <c r="AP1310" s="370" t="s">
        <v>1799</v>
      </c>
      <c r="AQ1310" s="376" t="s">
        <v>659</v>
      </c>
      <c r="AR1310" s="369">
        <v>4.3633333333333302E-3</v>
      </c>
      <c r="AS1310" s="369">
        <v>4.3633333333333302E-3</v>
      </c>
      <c r="AT1310" s="369" t="s">
        <v>1421</v>
      </c>
      <c r="AW1310"/>
      <c r="AX1310" s="198"/>
      <c r="AY1310" s="184"/>
      <c r="AZ1310" s="184"/>
      <c r="BA1310" s="184"/>
      <c r="BB1310" s="186"/>
      <c r="BC1310" s="184"/>
      <c r="BD1310" s="184"/>
      <c r="BE1310" s="184"/>
      <c r="BF1310" s="184"/>
      <c r="BG1310" s="186"/>
      <c r="BH1310" s="186"/>
      <c r="BI1310" s="199"/>
      <c r="BJ1310" s="199"/>
      <c r="BK1310" s="199"/>
      <c r="BL1310" s="186"/>
      <c r="BM1310" s="186"/>
      <c r="BN1310" s="186"/>
      <c r="BO1310" s="186"/>
      <c r="BP1310" s="186"/>
      <c r="BQ1310" s="186"/>
      <c r="BR1310" s="186"/>
      <c r="BS1310" s="186"/>
      <c r="BT1310" s="187"/>
      <c r="BU1310" s="188"/>
      <c r="BV1310" s="189"/>
      <c r="BW1310" s="185"/>
      <c r="BX1310"/>
      <c r="BZ1310"/>
    </row>
    <row r="1311" spans="2:78" ht="18.75">
      <c r="B1311" s="363" t="s">
        <v>834</v>
      </c>
      <c r="C1311" s="364"/>
      <c r="D1311" s="365" t="s">
        <v>11</v>
      </c>
      <c r="E1311" s="365" t="s">
        <v>620</v>
      </c>
      <c r="F1311" s="365" t="s">
        <v>663</v>
      </c>
      <c r="G1311" s="366" t="s">
        <v>738</v>
      </c>
      <c r="H1311" s="366" t="s">
        <v>34</v>
      </c>
      <c r="I1311" s="366" t="s">
        <v>1421</v>
      </c>
      <c r="J1311" s="366" t="s">
        <v>1421</v>
      </c>
      <c r="L1311" s="368" t="s">
        <v>1421</v>
      </c>
      <c r="M1311" s="368" t="s">
        <v>34</v>
      </c>
      <c r="N1311" s="367">
        <v>613657</v>
      </c>
      <c r="O1311" s="367" t="s">
        <v>1321</v>
      </c>
      <c r="P1311" s="371"/>
      <c r="S1311" s="367"/>
      <c r="U1311" s="369"/>
      <c r="W1311" s="369"/>
      <c r="Y1311" s="369"/>
      <c r="AA1311" s="369"/>
      <c r="AD1311" s="555">
        <v>0</v>
      </c>
      <c r="AE1311" s="370"/>
      <c r="AF1311" s="370"/>
      <c r="AG1311" s="374" t="s">
        <v>1444</v>
      </c>
      <c r="AH1311" s="374"/>
      <c r="AI1311" s="374">
        <v>5000</v>
      </c>
      <c r="AJ1311" s="374">
        <v>1000</v>
      </c>
      <c r="AK1311" s="374">
        <v>1000</v>
      </c>
      <c r="AN1311" s="369"/>
      <c r="AO1311" s="367" t="s">
        <v>1324</v>
      </c>
      <c r="AP1311" s="370"/>
      <c r="AR1311" s="369">
        <v>1.66666666666667E-3</v>
      </c>
      <c r="AS1311" s="369">
        <v>1.66666666666667E-3</v>
      </c>
      <c r="AT1311" s="369" t="s">
        <v>1421</v>
      </c>
      <c r="AW1311"/>
      <c r="AX1311" s="198"/>
      <c r="AY1311" s="184"/>
      <c r="AZ1311" s="184"/>
      <c r="BA1311" s="184"/>
      <c r="BB1311" s="186"/>
      <c r="BC1311" s="184"/>
      <c r="BD1311" s="184"/>
      <c r="BE1311" s="184"/>
      <c r="BF1311" s="184"/>
      <c r="BG1311" s="186"/>
      <c r="BH1311" s="186"/>
      <c r="BI1311" s="199"/>
      <c r="BJ1311" s="199"/>
      <c r="BK1311" s="199"/>
      <c r="BL1311" s="186"/>
      <c r="BM1311" s="186"/>
      <c r="BN1311" s="186"/>
      <c r="BO1311" s="186"/>
      <c r="BP1311" s="186"/>
      <c r="BQ1311" s="186"/>
      <c r="BR1311" s="186"/>
      <c r="BS1311" s="186"/>
      <c r="BT1311" s="187"/>
      <c r="BU1311" s="188"/>
      <c r="BV1311" s="189"/>
      <c r="BW1311" s="185"/>
      <c r="BX1311"/>
      <c r="BZ1311"/>
    </row>
    <row r="1312" spans="2:78" ht="18.75">
      <c r="B1312" s="363" t="s">
        <v>480</v>
      </c>
      <c r="C1312" s="364"/>
      <c r="D1312" s="365" t="s">
        <v>11</v>
      </c>
      <c r="E1312" s="365" t="s">
        <v>620</v>
      </c>
      <c r="F1312" s="365" t="s">
        <v>663</v>
      </c>
      <c r="G1312" s="366" t="s">
        <v>738</v>
      </c>
      <c r="H1312" s="366" t="s">
        <v>34</v>
      </c>
      <c r="I1312" s="366" t="s">
        <v>1421</v>
      </c>
      <c r="J1312" s="366" t="s">
        <v>1421</v>
      </c>
      <c r="L1312" s="368" t="s">
        <v>1421</v>
      </c>
      <c r="M1312" s="368" t="s">
        <v>1418</v>
      </c>
      <c r="N1312" s="367">
        <v>614548</v>
      </c>
      <c r="O1312" s="367" t="s">
        <v>1321</v>
      </c>
      <c r="P1312" s="371"/>
      <c r="S1312" s="367"/>
      <c r="U1312" s="369"/>
      <c r="W1312" s="369"/>
      <c r="Y1312" s="369"/>
      <c r="AA1312" s="369"/>
      <c r="AD1312" s="555">
        <v>0</v>
      </c>
      <c r="AE1312" s="370"/>
      <c r="AF1312" s="370"/>
      <c r="AG1312" s="374" t="s">
        <v>1444</v>
      </c>
      <c r="AH1312" s="374"/>
      <c r="AI1312" s="374">
        <v>1000</v>
      </c>
      <c r="AJ1312" s="374">
        <v>0</v>
      </c>
      <c r="AK1312" s="374">
        <v>0</v>
      </c>
      <c r="AN1312" s="369"/>
      <c r="AO1312" s="367" t="s">
        <v>1324</v>
      </c>
      <c r="AP1312" s="370"/>
      <c r="AR1312" s="369">
        <v>0</v>
      </c>
      <c r="AS1312" s="369">
        <v>0</v>
      </c>
      <c r="AT1312" s="369" t="s">
        <v>1421</v>
      </c>
      <c r="AW1312"/>
      <c r="AX1312" s="198"/>
      <c r="AY1312" s="184"/>
      <c r="AZ1312" s="184"/>
      <c r="BA1312" s="184"/>
      <c r="BB1312" s="186"/>
      <c r="BC1312" s="184"/>
      <c r="BD1312" s="184"/>
      <c r="BE1312" s="184"/>
      <c r="BF1312" s="184"/>
      <c r="BG1312" s="186"/>
      <c r="BH1312" s="186"/>
      <c r="BI1312" s="199"/>
      <c r="BJ1312" s="199"/>
      <c r="BK1312" s="199"/>
      <c r="BL1312" s="186"/>
      <c r="BM1312" s="186"/>
      <c r="BN1312" s="186"/>
      <c r="BO1312" s="186"/>
      <c r="BP1312" s="186"/>
      <c r="BQ1312" s="186"/>
      <c r="BR1312" s="186"/>
      <c r="BS1312" s="186"/>
      <c r="BT1312" s="187"/>
      <c r="BU1312" s="188"/>
      <c r="BV1312" s="189"/>
      <c r="BW1312" s="185"/>
      <c r="BX1312"/>
      <c r="BZ1312"/>
    </row>
    <row r="1313" spans="2:78" ht="18.75">
      <c r="B1313" s="363" t="s">
        <v>748</v>
      </c>
      <c r="C1313" s="364">
        <v>39506707000100</v>
      </c>
      <c r="D1313" s="365" t="s">
        <v>13</v>
      </c>
      <c r="E1313" s="365" t="s">
        <v>615</v>
      </c>
      <c r="F1313" s="365" t="s">
        <v>619</v>
      </c>
      <c r="G1313" s="366" t="s">
        <v>34</v>
      </c>
      <c r="H1313" s="366" t="s">
        <v>1338</v>
      </c>
      <c r="I1313" s="366" t="s">
        <v>34</v>
      </c>
      <c r="J1313" s="366" t="s">
        <v>1421</v>
      </c>
      <c r="K1313" s="367" t="s">
        <v>48</v>
      </c>
      <c r="L1313" s="368" t="s">
        <v>1421</v>
      </c>
      <c r="M1313" s="368" t="s">
        <v>34</v>
      </c>
      <c r="N1313" s="367">
        <v>615307</v>
      </c>
      <c r="O1313" s="367" t="s">
        <v>1321</v>
      </c>
      <c r="P1313" s="371">
        <v>44463</v>
      </c>
      <c r="Q1313" s="372">
        <v>423.11</v>
      </c>
      <c r="R1313" s="372">
        <v>376.61302788844614</v>
      </c>
      <c r="S1313" s="367">
        <v>2</v>
      </c>
      <c r="T1313" s="369">
        <v>0.19417475728155154</v>
      </c>
      <c r="U1313" s="369">
        <v>2.043990869846243</v>
      </c>
      <c r="V1313" s="369">
        <v>0.22999999999999821</v>
      </c>
      <c r="W1313" s="369">
        <v>2.0487828113481763</v>
      </c>
      <c r="Y1313" s="369"/>
      <c r="AA1313" s="369"/>
      <c r="AB1313" s="369">
        <v>9.6671643830558679E-2</v>
      </c>
      <c r="AC1313" s="373">
        <v>1.2179189045519037</v>
      </c>
      <c r="AD1313" s="555">
        <v>39506634000156</v>
      </c>
      <c r="AE1313" s="370" t="s">
        <v>2142</v>
      </c>
      <c r="AF1313" s="370" t="s">
        <v>1858</v>
      </c>
      <c r="AG1313" s="374" t="s">
        <v>736</v>
      </c>
      <c r="AH1313" s="374" t="s">
        <v>1796</v>
      </c>
      <c r="AI1313" s="374">
        <v>5000</v>
      </c>
      <c r="AJ1313" s="374">
        <v>0</v>
      </c>
      <c r="AK1313" s="374">
        <v>0</v>
      </c>
      <c r="AL1313" s="691">
        <v>0</v>
      </c>
      <c r="AM1313" s="691">
        <v>0</v>
      </c>
      <c r="AN1313" s="369" t="s">
        <v>1803</v>
      </c>
      <c r="AO1313" s="367" t="s">
        <v>1324</v>
      </c>
      <c r="AP1313" s="370" t="s">
        <v>1818</v>
      </c>
      <c r="AQ1313" s="376" t="s">
        <v>668</v>
      </c>
      <c r="AR1313" s="369">
        <v>5.0666666666666698E-3</v>
      </c>
      <c r="AS1313" s="369">
        <v>5.0666666666666698E-3</v>
      </c>
      <c r="AT1313" s="369" t="s">
        <v>1421</v>
      </c>
      <c r="AW1313"/>
      <c r="AX1313" s="198"/>
      <c r="AY1313" s="184"/>
      <c r="AZ1313" s="184"/>
      <c r="BA1313" s="184"/>
      <c r="BB1313" s="186"/>
      <c r="BC1313" s="184"/>
      <c r="BD1313" s="184"/>
      <c r="BE1313" s="184"/>
      <c r="BF1313" s="184"/>
      <c r="BG1313" s="186"/>
      <c r="BH1313" s="186"/>
      <c r="BI1313" s="199"/>
      <c r="BJ1313" s="199"/>
      <c r="BK1313" s="199"/>
      <c r="BL1313" s="186"/>
      <c r="BM1313" s="186"/>
      <c r="BN1313" s="186"/>
      <c r="BO1313" s="186"/>
      <c r="BP1313" s="186"/>
      <c r="BQ1313" s="186"/>
      <c r="BR1313" s="186"/>
      <c r="BS1313" s="186"/>
      <c r="BT1313" s="187"/>
      <c r="BU1313" s="188"/>
      <c r="BV1313" s="189"/>
      <c r="BW1313" s="185"/>
      <c r="BX1313"/>
      <c r="BZ1313"/>
    </row>
    <row r="1314" spans="2:78" ht="18.75">
      <c r="B1314" s="363" t="s">
        <v>1301</v>
      </c>
      <c r="C1314" s="364">
        <v>42102422000118</v>
      </c>
      <c r="D1314" s="365" t="s">
        <v>11</v>
      </c>
      <c r="E1314" s="365" t="s">
        <v>620</v>
      </c>
      <c r="F1314" s="365" t="s">
        <v>663</v>
      </c>
      <c r="G1314" s="366" t="s">
        <v>738</v>
      </c>
      <c r="H1314" s="366" t="s">
        <v>34</v>
      </c>
      <c r="I1314" s="366" t="s">
        <v>1304</v>
      </c>
      <c r="J1314" s="366" t="s">
        <v>608</v>
      </c>
      <c r="K1314" s="367" t="s">
        <v>48</v>
      </c>
      <c r="L1314" s="368" t="s">
        <v>1421</v>
      </c>
      <c r="M1314" s="368" t="s">
        <v>1418</v>
      </c>
      <c r="N1314" s="367">
        <v>615315</v>
      </c>
      <c r="O1314" s="367" t="s">
        <v>1321</v>
      </c>
      <c r="P1314" s="371">
        <v>44323</v>
      </c>
      <c r="Q1314" s="372">
        <v>74.279822580000001</v>
      </c>
      <c r="R1314" s="372">
        <v>60.742520019043866</v>
      </c>
      <c r="S1314" s="367">
        <v>5</v>
      </c>
      <c r="T1314" s="369">
        <v>0.1034444881752743</v>
      </c>
      <c r="U1314" s="369">
        <v>1.0889138852358287</v>
      </c>
      <c r="V1314" s="369">
        <v>0.12186594645931392</v>
      </c>
      <c r="W1314" s="369">
        <v>1.0855515495413977</v>
      </c>
      <c r="Y1314" s="369"/>
      <c r="AA1314" s="369"/>
      <c r="AB1314" s="369">
        <v>2.3203647469138759E-3</v>
      </c>
      <c r="AC1314" s="373">
        <v>4.1390772840499546</v>
      </c>
      <c r="AD1314" s="555">
        <v>0</v>
      </c>
      <c r="AE1314" s="370" t="s">
        <v>2026</v>
      </c>
      <c r="AF1314" s="370" t="s">
        <v>2108</v>
      </c>
      <c r="AG1314" s="374" t="s">
        <v>928</v>
      </c>
      <c r="AH1314" s="374" t="s">
        <v>1877</v>
      </c>
      <c r="AI1314" s="374">
        <v>0</v>
      </c>
      <c r="AJ1314" s="374">
        <v>0</v>
      </c>
      <c r="AK1314" s="374">
        <v>0</v>
      </c>
      <c r="AL1314" s="691">
        <v>0</v>
      </c>
      <c r="AM1314" s="691">
        <v>0</v>
      </c>
      <c r="AN1314" s="369" t="s">
        <v>1803</v>
      </c>
      <c r="AO1314" s="367" t="s">
        <v>1324</v>
      </c>
      <c r="AP1314" s="370" t="s">
        <v>1804</v>
      </c>
      <c r="AQ1314" s="376" t="s">
        <v>11</v>
      </c>
      <c r="AR1314" s="369">
        <v>0</v>
      </c>
      <c r="AS1314" s="369">
        <v>0</v>
      </c>
      <c r="AT1314" s="369" t="s">
        <v>1421</v>
      </c>
      <c r="AW1314"/>
      <c r="AX1314" s="198"/>
      <c r="AY1314" s="184"/>
      <c r="AZ1314" s="184"/>
      <c r="BA1314" s="184"/>
      <c r="BB1314" s="186"/>
      <c r="BC1314" s="184"/>
      <c r="BD1314" s="184"/>
      <c r="BE1314" s="184"/>
      <c r="BF1314" s="184"/>
      <c r="BG1314" s="186"/>
      <c r="BH1314" s="186"/>
      <c r="BI1314" s="199"/>
      <c r="BJ1314" s="199"/>
      <c r="BK1314" s="199"/>
      <c r="BL1314" s="186"/>
      <c r="BM1314" s="186"/>
      <c r="BN1314" s="186"/>
      <c r="BO1314" s="186"/>
      <c r="BP1314" s="186"/>
      <c r="BQ1314" s="186"/>
      <c r="BR1314" s="186"/>
      <c r="BS1314" s="186"/>
      <c r="BT1314" s="187"/>
      <c r="BU1314" s="188"/>
      <c r="BV1314" s="189"/>
      <c r="BW1314" s="185"/>
      <c r="BX1314"/>
      <c r="BZ1314"/>
    </row>
    <row r="1315" spans="2:78" ht="18.75">
      <c r="B1315" s="363" t="s">
        <v>1260</v>
      </c>
      <c r="C1315" s="364"/>
      <c r="D1315" s="365" t="s">
        <v>14</v>
      </c>
      <c r="E1315" s="365" t="s">
        <v>15</v>
      </c>
      <c r="F1315" s="365" t="s">
        <v>701</v>
      </c>
      <c r="G1315" s="366" t="s">
        <v>1421</v>
      </c>
      <c r="H1315" s="366" t="s">
        <v>34</v>
      </c>
      <c r="I1315" s="366" t="s">
        <v>34</v>
      </c>
      <c r="J1315" s="366" t="s">
        <v>611</v>
      </c>
      <c r="L1315" s="368" t="s">
        <v>1421</v>
      </c>
      <c r="M1315" s="368" t="s">
        <v>1418</v>
      </c>
      <c r="N1315" s="367">
        <v>615986</v>
      </c>
      <c r="O1315" s="367" t="s">
        <v>1321</v>
      </c>
      <c r="P1315" s="371"/>
      <c r="S1315" s="367"/>
      <c r="U1315" s="369"/>
      <c r="W1315" s="369"/>
      <c r="Y1315" s="369"/>
      <c r="AA1315" s="369"/>
      <c r="AD1315" s="555">
        <v>0</v>
      </c>
      <c r="AE1315" s="370"/>
      <c r="AF1315" s="370"/>
      <c r="AG1315" s="374" t="s">
        <v>1444</v>
      </c>
      <c r="AH1315" s="374"/>
      <c r="AI1315" s="374">
        <v>0</v>
      </c>
      <c r="AJ1315" s="374">
        <v>0</v>
      </c>
      <c r="AK1315" s="374">
        <v>0</v>
      </c>
      <c r="AN1315" s="369"/>
      <c r="AO1315" s="367" t="s">
        <v>1324</v>
      </c>
      <c r="AP1315" s="370"/>
      <c r="AR1315" s="369">
        <v>1.1332200000000001E-3</v>
      </c>
      <c r="AS1315" s="369">
        <v>1.1332200000000001E-3</v>
      </c>
      <c r="AT1315" s="369" t="s">
        <v>1421</v>
      </c>
      <c r="AW1315"/>
      <c r="AX1315" s="198"/>
      <c r="AY1315" s="184"/>
      <c r="AZ1315" s="184"/>
      <c r="BA1315" s="184"/>
      <c r="BB1315" s="186"/>
      <c r="BC1315" s="184"/>
      <c r="BD1315" s="184"/>
      <c r="BE1315" s="184"/>
      <c r="BF1315" s="184"/>
      <c r="BG1315" s="186"/>
      <c r="BH1315" s="186"/>
      <c r="BI1315" s="199"/>
      <c r="BJ1315" s="199"/>
      <c r="BK1315" s="199"/>
      <c r="BL1315" s="186"/>
      <c r="BM1315" s="186"/>
      <c r="BN1315" s="186"/>
      <c r="BO1315" s="186"/>
      <c r="BP1315" s="186"/>
      <c r="BQ1315" s="186"/>
      <c r="BR1315" s="186"/>
      <c r="BS1315" s="186"/>
      <c r="BT1315" s="187"/>
      <c r="BU1315" s="188"/>
      <c r="BV1315" s="189"/>
      <c r="BW1315" s="185"/>
      <c r="BX1315"/>
      <c r="BZ1315"/>
    </row>
    <row r="1316" spans="2:78" ht="18.75">
      <c r="B1316" s="363" t="s">
        <v>548</v>
      </c>
      <c r="C1316" s="364">
        <v>43214601000100</v>
      </c>
      <c r="D1316" s="365" t="s">
        <v>13</v>
      </c>
      <c r="E1316" s="365" t="s">
        <v>615</v>
      </c>
      <c r="F1316" s="365" t="s">
        <v>619</v>
      </c>
      <c r="G1316" s="366" t="s">
        <v>34</v>
      </c>
      <c r="H1316" s="366" t="s">
        <v>1338</v>
      </c>
      <c r="I1316" s="366" t="s">
        <v>34</v>
      </c>
      <c r="J1316" s="366" t="s">
        <v>1421</v>
      </c>
      <c r="K1316" s="367" t="s">
        <v>48</v>
      </c>
      <c r="L1316" s="368" t="s">
        <v>1421</v>
      </c>
      <c r="M1316" s="368" t="s">
        <v>34</v>
      </c>
      <c r="N1316" s="367">
        <v>616011</v>
      </c>
      <c r="O1316" s="367" t="s">
        <v>1321</v>
      </c>
      <c r="P1316" s="371">
        <v>44437</v>
      </c>
      <c r="Q1316" s="372">
        <v>272.14068361</v>
      </c>
      <c r="R1316" s="372">
        <v>187.66018587107141</v>
      </c>
      <c r="S1316" s="367">
        <v>1</v>
      </c>
      <c r="T1316" s="369">
        <v>5.1691616472757884E-2</v>
      </c>
      <c r="U1316" s="369">
        <v>0.54413453940724565</v>
      </c>
      <c r="V1316" s="369">
        <v>6.8196913401266546E-2</v>
      </c>
      <c r="W1316" s="369">
        <v>0.60748114766746131</v>
      </c>
      <c r="Y1316" s="369"/>
      <c r="AA1316" s="369"/>
      <c r="AB1316" s="369">
        <v>4.7607192429620276E-2</v>
      </c>
      <c r="AC1316" s="373">
        <v>-0.92559257949371376</v>
      </c>
      <c r="AD1316" s="555">
        <v>43280179000190</v>
      </c>
      <c r="AE1316" s="370" t="s">
        <v>2143</v>
      </c>
      <c r="AF1316" s="370" t="s">
        <v>1816</v>
      </c>
      <c r="AG1316" s="374" t="s">
        <v>1444</v>
      </c>
      <c r="AH1316" s="374" t="s">
        <v>1877</v>
      </c>
      <c r="AI1316" s="374">
        <v>500</v>
      </c>
      <c r="AJ1316" s="374">
        <v>100</v>
      </c>
      <c r="AK1316" s="374">
        <v>100</v>
      </c>
      <c r="AL1316" s="691">
        <v>0</v>
      </c>
      <c r="AM1316" s="691">
        <v>0</v>
      </c>
      <c r="AN1316" s="369" t="s">
        <v>1817</v>
      </c>
      <c r="AO1316" s="367" t="s">
        <v>1324</v>
      </c>
      <c r="AP1316" s="370" t="s">
        <v>1818</v>
      </c>
      <c r="AQ1316" s="376" t="s">
        <v>668</v>
      </c>
      <c r="AR1316" s="369">
        <v>6.4993500000000001E-3</v>
      </c>
      <c r="AS1316" s="369">
        <v>6.4993500000000001E-3</v>
      </c>
      <c r="AT1316" s="369" t="s">
        <v>1421</v>
      </c>
      <c r="AW1316"/>
      <c r="AX1316" s="198"/>
      <c r="AY1316" s="184"/>
      <c r="AZ1316" s="184"/>
      <c r="BA1316" s="184"/>
      <c r="BB1316" s="186"/>
      <c r="BC1316" s="184"/>
      <c r="BD1316" s="184"/>
      <c r="BE1316" s="184"/>
      <c r="BF1316" s="184"/>
      <c r="BG1316" s="186"/>
      <c r="BH1316" s="186"/>
      <c r="BI1316" s="199"/>
      <c r="BJ1316" s="199"/>
      <c r="BK1316" s="199"/>
      <c r="BL1316" s="186"/>
      <c r="BM1316" s="186"/>
      <c r="BN1316" s="186"/>
      <c r="BO1316" s="186"/>
      <c r="BP1316" s="186"/>
      <c r="BQ1316" s="186"/>
      <c r="BR1316" s="186"/>
      <c r="BS1316" s="186"/>
      <c r="BT1316" s="187"/>
      <c r="BU1316" s="188"/>
      <c r="BV1316" s="189"/>
      <c r="BW1316" s="185"/>
      <c r="BX1316"/>
      <c r="BZ1316"/>
    </row>
    <row r="1317" spans="2:78" ht="18.75">
      <c r="B1317" s="363" t="s">
        <v>604</v>
      </c>
      <c r="C1317" s="364">
        <v>43508005000132</v>
      </c>
      <c r="D1317" s="365" t="s">
        <v>14</v>
      </c>
      <c r="E1317" s="365" t="s">
        <v>15</v>
      </c>
      <c r="F1317" s="365" t="s">
        <v>701</v>
      </c>
      <c r="G1317" s="366" t="s">
        <v>1421</v>
      </c>
      <c r="H1317" s="366" t="s">
        <v>34</v>
      </c>
      <c r="I1317" s="366" t="s">
        <v>34</v>
      </c>
      <c r="J1317" s="366" t="s">
        <v>611</v>
      </c>
      <c r="K1317" s="367" t="s">
        <v>49</v>
      </c>
      <c r="L1317" s="368" t="s">
        <v>1421</v>
      </c>
      <c r="M1317" s="368" t="s">
        <v>34</v>
      </c>
      <c r="N1317" s="367">
        <v>616052</v>
      </c>
      <c r="O1317" s="367" t="s">
        <v>1321</v>
      </c>
      <c r="P1317" s="371">
        <v>44471</v>
      </c>
      <c r="Q1317" s="372">
        <v>8.6300000000000008</v>
      </c>
      <c r="R1317" s="372">
        <v>20.377468879668065</v>
      </c>
      <c r="S1317" s="367">
        <v>3</v>
      </c>
      <c r="T1317" s="369">
        <v>-0.8085106382978724</v>
      </c>
      <c r="U1317" s="369">
        <v>-8.5108300687002885</v>
      </c>
      <c r="V1317" s="369">
        <v>-0.84070796460176989</v>
      </c>
      <c r="W1317" s="369">
        <v>-7.4888175097375251</v>
      </c>
      <c r="Y1317" s="369"/>
      <c r="AA1317" s="369"/>
      <c r="AB1317" s="369">
        <v>0.83292561736250059</v>
      </c>
      <c r="AC1317" s="373">
        <v>-1.1441234633460395</v>
      </c>
      <c r="AD1317" s="555">
        <v>42682760000176</v>
      </c>
      <c r="AE1317" s="370" t="s">
        <v>2077</v>
      </c>
      <c r="AF1317" s="370" t="s">
        <v>1816</v>
      </c>
      <c r="AG1317" s="374" t="s">
        <v>1444</v>
      </c>
      <c r="AH1317" s="374" t="s">
        <v>1796</v>
      </c>
      <c r="AI1317" s="374">
        <v>0</v>
      </c>
      <c r="AJ1317" s="374">
        <v>0</v>
      </c>
      <c r="AK1317" s="374">
        <v>0</v>
      </c>
      <c r="AL1317" s="691">
        <v>0</v>
      </c>
      <c r="AM1317" s="691">
        <v>0</v>
      </c>
      <c r="AN1317" s="369" t="s">
        <v>1817</v>
      </c>
      <c r="AO1317" s="367" t="s">
        <v>1324</v>
      </c>
      <c r="AP1317" s="370" t="s">
        <v>1818</v>
      </c>
      <c r="AQ1317" s="376" t="s">
        <v>679</v>
      </c>
      <c r="AR1317" s="369">
        <v>4.6661999999999997E-3</v>
      </c>
      <c r="AS1317" s="369">
        <v>4.6661999999999997E-3</v>
      </c>
      <c r="AT1317" s="369" t="s">
        <v>1421</v>
      </c>
      <c r="AW1317"/>
      <c r="AX1317" s="198"/>
      <c r="AY1317" s="184"/>
      <c r="AZ1317" s="184"/>
      <c r="BA1317" s="184"/>
      <c r="BB1317" s="186"/>
      <c r="BC1317" s="184"/>
      <c r="BD1317" s="184"/>
      <c r="BE1317" s="184"/>
      <c r="BF1317" s="184"/>
      <c r="BG1317" s="186"/>
      <c r="BH1317" s="186"/>
      <c r="BI1317" s="199"/>
      <c r="BJ1317" s="199"/>
      <c r="BK1317" s="199"/>
      <c r="BL1317" s="186"/>
      <c r="BM1317" s="186"/>
      <c r="BN1317" s="186"/>
      <c r="BO1317" s="186"/>
      <c r="BP1317" s="186"/>
      <c r="BQ1317" s="186"/>
      <c r="BR1317" s="186"/>
      <c r="BS1317" s="186"/>
      <c r="BT1317" s="187"/>
      <c r="BU1317" s="188"/>
      <c r="BV1317" s="189"/>
      <c r="BW1317" s="185"/>
      <c r="BX1317"/>
      <c r="BZ1317"/>
    </row>
    <row r="1318" spans="2:78" ht="18.75">
      <c r="B1318" s="363" t="s">
        <v>466</v>
      </c>
      <c r="C1318" s="364">
        <v>43214822000188</v>
      </c>
      <c r="D1318" s="365" t="s">
        <v>14</v>
      </c>
      <c r="E1318" s="365" t="s">
        <v>607</v>
      </c>
      <c r="F1318" s="365" t="s">
        <v>1421</v>
      </c>
      <c r="G1318" s="366" t="s">
        <v>1421</v>
      </c>
      <c r="H1318" s="366" t="s">
        <v>34</v>
      </c>
      <c r="I1318" s="366" t="s">
        <v>34</v>
      </c>
      <c r="J1318" s="366" t="s">
        <v>608</v>
      </c>
      <c r="K1318" s="367" t="s">
        <v>48</v>
      </c>
      <c r="L1318" s="368" t="s">
        <v>1421</v>
      </c>
      <c r="M1318" s="368" t="s">
        <v>1418</v>
      </c>
      <c r="N1318" s="367">
        <v>616338</v>
      </c>
      <c r="O1318" s="367" t="s">
        <v>1321</v>
      </c>
      <c r="P1318" s="371">
        <v>44454</v>
      </c>
      <c r="Q1318" s="372">
        <v>42.65</v>
      </c>
      <c r="R1318" s="372">
        <v>40.841410788381751</v>
      </c>
      <c r="S1318" s="367">
        <v>2</v>
      </c>
      <c r="T1318" s="369">
        <v>-1.0638297872339719E-2</v>
      </c>
      <c r="U1318" s="369">
        <v>-0.11198460616710162</v>
      </c>
      <c r="V1318" s="369">
        <v>-1.0638297872339275E-2</v>
      </c>
      <c r="W1318" s="369">
        <v>-9.476331227326415E-2</v>
      </c>
      <c r="Y1318" s="369"/>
      <c r="AA1318" s="369"/>
      <c r="AB1318" s="369">
        <v>0.21658914416876257</v>
      </c>
      <c r="AC1318" s="373">
        <v>-0.5674341425959466</v>
      </c>
      <c r="AD1318" s="555">
        <v>43214858000161</v>
      </c>
      <c r="AE1318" s="370" t="s">
        <v>1976</v>
      </c>
      <c r="AF1318" s="370" t="s">
        <v>1816</v>
      </c>
      <c r="AG1318" s="374" t="s">
        <v>1444</v>
      </c>
      <c r="AH1318" s="374" t="s">
        <v>1796</v>
      </c>
      <c r="AI1318" s="374">
        <v>1000</v>
      </c>
      <c r="AJ1318" s="374">
        <v>0</v>
      </c>
      <c r="AK1318" s="374">
        <v>0</v>
      </c>
      <c r="AL1318" s="691">
        <v>0</v>
      </c>
      <c r="AM1318" s="691">
        <v>0</v>
      </c>
      <c r="AN1318" s="369" t="s">
        <v>666</v>
      </c>
      <c r="AO1318" s="367" t="s">
        <v>1324</v>
      </c>
      <c r="AP1318" s="370" t="s">
        <v>1799</v>
      </c>
      <c r="AQ1318" s="376" t="s">
        <v>670</v>
      </c>
      <c r="AR1318" s="369">
        <v>0</v>
      </c>
      <c r="AS1318" s="369">
        <v>0</v>
      </c>
      <c r="AT1318" s="369" t="s">
        <v>1421</v>
      </c>
      <c r="AW1318"/>
      <c r="AX1318" s="198"/>
      <c r="AY1318" s="184"/>
      <c r="AZ1318" s="184"/>
      <c r="BA1318" s="184"/>
      <c r="BB1318" s="186"/>
      <c r="BC1318" s="184"/>
      <c r="BD1318" s="184"/>
      <c r="BE1318" s="184"/>
      <c r="BF1318" s="184"/>
      <c r="BG1318" s="186"/>
      <c r="BH1318" s="186"/>
      <c r="BI1318" s="199"/>
      <c r="BJ1318" s="199"/>
      <c r="BK1318" s="199"/>
      <c r="BL1318" s="186"/>
      <c r="BM1318" s="186"/>
      <c r="BN1318" s="186"/>
      <c r="BO1318" s="186"/>
      <c r="BP1318" s="186"/>
      <c r="BQ1318" s="186"/>
      <c r="BR1318" s="186"/>
      <c r="BS1318" s="186"/>
      <c r="BT1318" s="187"/>
      <c r="BU1318" s="188"/>
      <c r="BV1318" s="189"/>
      <c r="BW1318" s="185"/>
      <c r="BX1318"/>
      <c r="BZ1318"/>
    </row>
    <row r="1319" spans="2:78" ht="18.75">
      <c r="B1319" s="363" t="s">
        <v>576</v>
      </c>
      <c r="C1319" s="364">
        <v>43096273000194</v>
      </c>
      <c r="D1319" s="365" t="s">
        <v>14</v>
      </c>
      <c r="E1319" s="365" t="s">
        <v>607</v>
      </c>
      <c r="F1319" s="365" t="s">
        <v>1421</v>
      </c>
      <c r="G1319" s="366" t="s">
        <v>1421</v>
      </c>
      <c r="H1319" s="366" t="s">
        <v>34</v>
      </c>
      <c r="I1319" s="366" t="s">
        <v>34</v>
      </c>
      <c r="J1319" s="366" t="s">
        <v>612</v>
      </c>
      <c r="K1319" s="367" t="s">
        <v>1798</v>
      </c>
      <c r="L1319" s="368" t="s">
        <v>715</v>
      </c>
      <c r="M1319" s="368" t="s">
        <v>1418</v>
      </c>
      <c r="N1319" s="367">
        <v>616370</v>
      </c>
      <c r="O1319" s="367" t="s">
        <v>1321</v>
      </c>
      <c r="P1319" s="371">
        <v>44436</v>
      </c>
      <c r="Q1319" s="372">
        <v>29.43</v>
      </c>
      <c r="R1319" s="372">
        <v>33.03854077253208</v>
      </c>
      <c r="S1319" s="367">
        <v>2</v>
      </c>
      <c r="T1319" s="369">
        <v>-0.14814814814814814</v>
      </c>
      <c r="U1319" s="369">
        <v>-1.5594893303271482</v>
      </c>
      <c r="V1319" s="369">
        <v>-7.9999999999999849E-2</v>
      </c>
      <c r="W1319" s="369">
        <v>-0.71262010829502209</v>
      </c>
      <c r="Y1319" s="369"/>
      <c r="AA1319" s="369"/>
      <c r="AB1319" s="369">
        <v>0.1850396646970327</v>
      </c>
      <c r="AC1319" s="373">
        <v>-1.0390300790884179</v>
      </c>
      <c r="AD1319" s="555">
        <v>0</v>
      </c>
      <c r="AE1319" s="370" t="s">
        <v>1872</v>
      </c>
      <c r="AF1319" s="370" t="s">
        <v>1816</v>
      </c>
      <c r="AG1319" s="374" t="s">
        <v>1444</v>
      </c>
      <c r="AH1319" s="374" t="s">
        <v>1877</v>
      </c>
      <c r="AI1319" s="374">
        <v>10000</v>
      </c>
      <c r="AJ1319" s="374">
        <v>10000</v>
      </c>
      <c r="AK1319" s="374">
        <v>10000</v>
      </c>
      <c r="AL1319" s="691">
        <v>0</v>
      </c>
      <c r="AM1319" s="691">
        <v>0</v>
      </c>
      <c r="AN1319" s="369" t="s">
        <v>1817</v>
      </c>
      <c r="AO1319" s="367" t="s">
        <v>1324</v>
      </c>
      <c r="AP1319" s="370" t="s">
        <v>1799</v>
      </c>
      <c r="AQ1319" s="376" t="s">
        <v>687</v>
      </c>
      <c r="AR1319" s="369">
        <v>0</v>
      </c>
      <c r="AS1319" s="369">
        <v>0</v>
      </c>
      <c r="AT1319" s="369" t="s">
        <v>1421</v>
      </c>
      <c r="AW1319"/>
      <c r="AX1319" s="198"/>
      <c r="AY1319" s="184"/>
      <c r="AZ1319" s="184"/>
      <c r="BA1319" s="184"/>
      <c r="BB1319" s="186"/>
      <c r="BC1319" s="184"/>
      <c r="BD1319" s="184"/>
      <c r="BE1319" s="184"/>
      <c r="BF1319" s="184"/>
      <c r="BG1319" s="186"/>
      <c r="BH1319" s="186"/>
      <c r="BI1319" s="199"/>
      <c r="BJ1319" s="199"/>
      <c r="BK1319" s="199"/>
      <c r="BL1319" s="186"/>
      <c r="BM1319" s="186"/>
      <c r="BN1319" s="186"/>
      <c r="BO1319" s="186"/>
      <c r="BP1319" s="186"/>
      <c r="BQ1319" s="186"/>
      <c r="BR1319" s="186"/>
      <c r="BS1319" s="186"/>
      <c r="BT1319" s="187"/>
      <c r="BU1319" s="188"/>
      <c r="BV1319" s="189"/>
      <c r="BW1319" s="185"/>
      <c r="BX1319"/>
      <c r="BZ1319"/>
    </row>
    <row r="1320" spans="2:78" ht="18.75">
      <c r="B1320" s="363" t="s">
        <v>1312</v>
      </c>
      <c r="C1320" s="364"/>
      <c r="D1320" s="365" t="s">
        <v>13</v>
      </c>
      <c r="E1320" s="365" t="s">
        <v>616</v>
      </c>
      <c r="F1320" s="365" t="s">
        <v>619</v>
      </c>
      <c r="G1320" s="366" t="s">
        <v>34</v>
      </c>
      <c r="H1320" s="366" t="s">
        <v>1338</v>
      </c>
      <c r="I1320" s="366" t="s">
        <v>34</v>
      </c>
      <c r="J1320" s="366" t="s">
        <v>612</v>
      </c>
      <c r="L1320" s="368" t="s">
        <v>1421</v>
      </c>
      <c r="M1320" s="368" t="s">
        <v>34</v>
      </c>
      <c r="N1320" s="367">
        <v>616699</v>
      </c>
      <c r="O1320" s="367" t="s">
        <v>1321</v>
      </c>
      <c r="P1320" s="371"/>
      <c r="S1320" s="367"/>
      <c r="U1320" s="369"/>
      <c r="W1320" s="369"/>
      <c r="Y1320" s="369"/>
      <c r="AA1320" s="369"/>
      <c r="AD1320" s="555">
        <v>42046741000153</v>
      </c>
      <c r="AE1320" s="370"/>
      <c r="AF1320" s="370"/>
      <c r="AG1320" s="374" t="s">
        <v>59</v>
      </c>
      <c r="AH1320" s="374"/>
      <c r="AI1320" s="374">
        <v>5000</v>
      </c>
      <c r="AJ1320" s="374">
        <v>5000</v>
      </c>
      <c r="AK1320" s="374">
        <v>5000</v>
      </c>
      <c r="AN1320" s="369"/>
      <c r="AO1320" s="367" t="s">
        <v>1324</v>
      </c>
      <c r="AP1320" s="370"/>
      <c r="AR1320" s="369">
        <v>5.14666666666667E-3</v>
      </c>
      <c r="AS1320" s="369">
        <v>5.14666666666667E-3</v>
      </c>
      <c r="AT1320" s="369" t="s">
        <v>1421</v>
      </c>
      <c r="AW1320"/>
      <c r="AX1320" s="198"/>
      <c r="AY1320" s="184"/>
      <c r="AZ1320" s="184"/>
      <c r="BA1320" s="184"/>
      <c r="BB1320" s="186"/>
      <c r="BC1320" s="184"/>
      <c r="BD1320" s="184"/>
      <c r="BE1320" s="184"/>
      <c r="BF1320" s="184"/>
      <c r="BG1320" s="186"/>
      <c r="BH1320" s="186"/>
      <c r="BI1320" s="199"/>
      <c r="BJ1320" s="199"/>
      <c r="BK1320" s="199"/>
      <c r="BL1320" s="186"/>
      <c r="BM1320" s="186"/>
      <c r="BN1320" s="186"/>
      <c r="BO1320" s="186"/>
      <c r="BP1320" s="186"/>
      <c r="BQ1320" s="186"/>
      <c r="BR1320" s="186"/>
      <c r="BS1320" s="186"/>
      <c r="BT1320" s="187"/>
      <c r="BU1320" s="188"/>
      <c r="BV1320" s="189"/>
      <c r="BW1320" s="185"/>
      <c r="BX1320"/>
      <c r="BZ1320"/>
    </row>
    <row r="1321" spans="2:78" ht="18.75">
      <c r="B1321" s="363" t="s">
        <v>514</v>
      </c>
      <c r="C1321" s="364"/>
      <c r="D1321" s="365" t="s">
        <v>11</v>
      </c>
      <c r="E1321" s="365" t="s">
        <v>620</v>
      </c>
      <c r="F1321" s="365" t="s">
        <v>663</v>
      </c>
      <c r="G1321" s="366" t="s">
        <v>738</v>
      </c>
      <c r="H1321" s="366" t="s">
        <v>34</v>
      </c>
      <c r="I1321" s="366" t="s">
        <v>1421</v>
      </c>
      <c r="J1321" s="366" t="s">
        <v>608</v>
      </c>
      <c r="L1321" s="368" t="s">
        <v>1421</v>
      </c>
      <c r="M1321" s="368" t="s">
        <v>34</v>
      </c>
      <c r="N1321" s="367">
        <v>616826</v>
      </c>
      <c r="O1321" s="367" t="s">
        <v>1321</v>
      </c>
      <c r="P1321" s="371"/>
      <c r="S1321" s="367"/>
      <c r="U1321" s="369"/>
      <c r="W1321" s="369"/>
      <c r="Y1321" s="369"/>
      <c r="AA1321" s="369"/>
      <c r="AD1321" s="555">
        <v>0</v>
      </c>
      <c r="AE1321" s="370"/>
      <c r="AF1321" s="370"/>
      <c r="AG1321" s="374" t="s">
        <v>1444</v>
      </c>
      <c r="AH1321" s="374"/>
      <c r="AI1321" s="374">
        <v>25000</v>
      </c>
      <c r="AJ1321" s="374">
        <v>0</v>
      </c>
      <c r="AK1321" s="374">
        <v>25000</v>
      </c>
      <c r="AN1321" s="369"/>
      <c r="AO1321" s="367" t="s">
        <v>1324</v>
      </c>
      <c r="AP1321" s="370"/>
      <c r="AR1321" s="369">
        <v>4.1662499999999998E-3</v>
      </c>
      <c r="AS1321" s="369">
        <v>4.1662499999999998E-3</v>
      </c>
      <c r="AT1321" s="369" t="s">
        <v>1421</v>
      </c>
      <c r="AW1321"/>
      <c r="AX1321" s="198"/>
      <c r="AY1321" s="184"/>
      <c r="AZ1321" s="184"/>
      <c r="BA1321" s="184"/>
      <c r="BB1321" s="186"/>
      <c r="BC1321" s="184"/>
      <c r="BD1321" s="184"/>
      <c r="BE1321" s="184"/>
      <c r="BF1321" s="184"/>
      <c r="BG1321" s="186"/>
      <c r="BH1321" s="186"/>
      <c r="BI1321" s="199"/>
      <c r="BJ1321" s="199"/>
      <c r="BK1321" s="199"/>
      <c r="BL1321" s="186"/>
      <c r="BM1321" s="186"/>
      <c r="BN1321" s="186"/>
      <c r="BO1321" s="186"/>
      <c r="BP1321" s="186"/>
      <c r="BQ1321" s="186"/>
      <c r="BR1321" s="186"/>
      <c r="BS1321" s="186"/>
      <c r="BT1321" s="187"/>
      <c r="BU1321" s="188"/>
      <c r="BV1321" s="189"/>
      <c r="BW1321" s="185"/>
      <c r="BX1321"/>
      <c r="BZ1321"/>
    </row>
    <row r="1322" spans="2:78" ht="18.75">
      <c r="B1322" s="363" t="s">
        <v>541</v>
      </c>
      <c r="C1322" s="364"/>
      <c r="D1322" s="365" t="s">
        <v>13</v>
      </c>
      <c r="E1322" s="365" t="s">
        <v>615</v>
      </c>
      <c r="F1322" s="365" t="s">
        <v>619</v>
      </c>
      <c r="G1322" s="366" t="s">
        <v>34</v>
      </c>
      <c r="H1322" s="366" t="s">
        <v>1338</v>
      </c>
      <c r="I1322" s="366" t="s">
        <v>34</v>
      </c>
      <c r="J1322" s="366" t="s">
        <v>1421</v>
      </c>
      <c r="L1322" s="368" t="s">
        <v>1421</v>
      </c>
      <c r="M1322" s="368" t="s">
        <v>1418</v>
      </c>
      <c r="N1322" s="367">
        <v>617040</v>
      </c>
      <c r="O1322" s="367" t="s">
        <v>1321</v>
      </c>
      <c r="P1322" s="371"/>
      <c r="S1322" s="367"/>
      <c r="U1322" s="369"/>
      <c r="W1322" s="369"/>
      <c r="Y1322" s="369"/>
      <c r="AA1322" s="369"/>
      <c r="AD1322" s="555">
        <v>0</v>
      </c>
      <c r="AE1322" s="370"/>
      <c r="AF1322" s="370"/>
      <c r="AG1322" s="374" t="s">
        <v>1444</v>
      </c>
      <c r="AH1322" s="374"/>
      <c r="AI1322" s="374">
        <v>0</v>
      </c>
      <c r="AJ1322" s="374">
        <v>0</v>
      </c>
      <c r="AK1322" s="374">
        <v>0</v>
      </c>
      <c r="AN1322" s="369"/>
      <c r="AO1322" s="367" t="s">
        <v>1324</v>
      </c>
      <c r="AP1322" s="370"/>
      <c r="AR1322" s="369">
        <v>0</v>
      </c>
      <c r="AS1322" s="369">
        <v>0</v>
      </c>
      <c r="AT1322" s="369" t="s">
        <v>1421</v>
      </c>
      <c r="AW1322"/>
      <c r="AX1322" s="198"/>
      <c r="AY1322" s="184"/>
      <c r="AZ1322" s="184"/>
      <c r="BA1322" s="184"/>
      <c r="BB1322" s="186"/>
      <c r="BC1322" s="184"/>
      <c r="BD1322" s="184"/>
      <c r="BE1322" s="184"/>
      <c r="BF1322" s="184"/>
      <c r="BG1322" s="186"/>
      <c r="BH1322" s="186"/>
      <c r="BI1322" s="199"/>
      <c r="BJ1322" s="199"/>
      <c r="BK1322" s="199"/>
      <c r="BL1322" s="186"/>
      <c r="BM1322" s="186"/>
      <c r="BN1322" s="186"/>
      <c r="BO1322" s="186"/>
      <c r="BP1322" s="186"/>
      <c r="BQ1322" s="186"/>
      <c r="BR1322" s="186"/>
      <c r="BS1322" s="186"/>
      <c r="BT1322" s="187"/>
      <c r="BU1322" s="188"/>
      <c r="BV1322" s="189"/>
      <c r="BW1322" s="185"/>
      <c r="BX1322"/>
      <c r="BZ1322"/>
    </row>
    <row r="1323" spans="2:78" ht="18.75">
      <c r="B1323" s="363" t="s">
        <v>910</v>
      </c>
      <c r="C1323" s="364">
        <v>41707420000190</v>
      </c>
      <c r="D1323" s="365" t="s">
        <v>11</v>
      </c>
      <c r="E1323" s="365" t="s">
        <v>620</v>
      </c>
      <c r="F1323" s="365" t="s">
        <v>663</v>
      </c>
      <c r="G1323" s="366" t="s">
        <v>738</v>
      </c>
      <c r="H1323" s="366" t="s">
        <v>34</v>
      </c>
      <c r="I1323" s="366" t="s">
        <v>1421</v>
      </c>
      <c r="J1323" s="366" t="s">
        <v>1421</v>
      </c>
      <c r="K1323" s="367" t="s">
        <v>48</v>
      </c>
      <c r="L1323" s="368" t="s">
        <v>1421</v>
      </c>
      <c r="M1323" s="368" t="s">
        <v>34</v>
      </c>
      <c r="N1323" s="367">
        <v>617067</v>
      </c>
      <c r="O1323" s="367" t="s">
        <v>1321</v>
      </c>
      <c r="P1323" s="371">
        <v>44330</v>
      </c>
      <c r="Q1323" s="372">
        <v>103.89655854999999</v>
      </c>
      <c r="R1323" s="372">
        <v>68.568232572119967</v>
      </c>
      <c r="S1323" s="367">
        <v>1</v>
      </c>
      <c r="T1323" s="369">
        <v>0.10829453585466853</v>
      </c>
      <c r="U1323" s="369">
        <v>1.1399681690870831</v>
      </c>
      <c r="V1323" s="369">
        <v>0.12750823220806429</v>
      </c>
      <c r="W1323" s="369">
        <v>1.1358116280577222</v>
      </c>
      <c r="Y1323" s="369"/>
      <c r="AA1323" s="369"/>
      <c r="AB1323" s="369">
        <v>2.2403519376559232E-3</v>
      </c>
      <c r="AC1323" s="373">
        <v>6.8053837913360402</v>
      </c>
      <c r="AD1323" s="555">
        <v>0</v>
      </c>
      <c r="AE1323" s="370" t="s">
        <v>2042</v>
      </c>
      <c r="AF1323" s="370" t="s">
        <v>1816</v>
      </c>
      <c r="AG1323" s="374" t="s">
        <v>1444</v>
      </c>
      <c r="AH1323" s="374" t="s">
        <v>1802</v>
      </c>
      <c r="AI1323" s="374">
        <v>0</v>
      </c>
      <c r="AJ1323" s="374">
        <v>0</v>
      </c>
      <c r="AK1323" s="374">
        <v>0</v>
      </c>
      <c r="AL1323" s="691">
        <v>0.5</v>
      </c>
      <c r="AM1323" s="691">
        <v>20</v>
      </c>
      <c r="AN1323" s="369" t="s">
        <v>1817</v>
      </c>
      <c r="AO1323" s="367" t="s">
        <v>1324</v>
      </c>
      <c r="AP1323" s="370" t="s">
        <v>1818</v>
      </c>
      <c r="AQ1323" s="376" t="s">
        <v>1933</v>
      </c>
      <c r="AR1323" s="369">
        <v>6.6666666666666697E-4</v>
      </c>
      <c r="AS1323" s="369">
        <v>6.6666666666666697E-4</v>
      </c>
      <c r="AT1323" s="369" t="s">
        <v>1421</v>
      </c>
      <c r="AW1323"/>
      <c r="AX1323" s="198"/>
      <c r="AY1323" s="184"/>
      <c r="AZ1323" s="184"/>
      <c r="BA1323" s="184"/>
      <c r="BB1323" s="186"/>
      <c r="BC1323" s="184"/>
      <c r="BD1323" s="184"/>
      <c r="BE1323" s="184"/>
      <c r="BF1323" s="184"/>
      <c r="BG1323" s="186"/>
      <c r="BH1323" s="186"/>
      <c r="BI1323" s="199"/>
      <c r="BJ1323" s="199"/>
      <c r="BK1323" s="199"/>
      <c r="BL1323" s="186"/>
      <c r="BM1323" s="186"/>
      <c r="BN1323" s="186"/>
      <c r="BO1323" s="186"/>
      <c r="BP1323" s="186"/>
      <c r="BQ1323" s="186"/>
      <c r="BR1323" s="186"/>
      <c r="BS1323" s="186"/>
      <c r="BT1323" s="187"/>
      <c r="BU1323" s="188"/>
      <c r="BV1323" s="189"/>
      <c r="BW1323" s="185"/>
      <c r="BX1323"/>
      <c r="BZ1323"/>
    </row>
    <row r="1324" spans="2:78" ht="18.75">
      <c r="B1324" s="363" t="s">
        <v>602</v>
      </c>
      <c r="C1324" s="364">
        <v>43508596000148</v>
      </c>
      <c r="D1324" s="365" t="s">
        <v>14</v>
      </c>
      <c r="E1324" s="365" t="s">
        <v>607</v>
      </c>
      <c r="F1324" s="365" t="s">
        <v>1421</v>
      </c>
      <c r="G1324" s="366" t="s">
        <v>866</v>
      </c>
      <c r="H1324" s="366" t="s">
        <v>34</v>
      </c>
      <c r="I1324" s="366" t="s">
        <v>34</v>
      </c>
      <c r="J1324" s="366" t="s">
        <v>611</v>
      </c>
      <c r="K1324" s="367" t="s">
        <v>1798</v>
      </c>
      <c r="L1324" s="368" t="s">
        <v>1421</v>
      </c>
      <c r="M1324" s="368" t="s">
        <v>1418</v>
      </c>
      <c r="N1324" s="367">
        <v>617083</v>
      </c>
      <c r="O1324" s="367" t="s">
        <v>1321</v>
      </c>
      <c r="P1324" s="371">
        <v>44486</v>
      </c>
      <c r="Q1324" s="372">
        <v>3.98</v>
      </c>
      <c r="R1324" s="372">
        <v>4.2548132780082994</v>
      </c>
      <c r="S1324" s="367">
        <v>3</v>
      </c>
      <c r="T1324" s="369">
        <v>-0.22916666666666752</v>
      </c>
      <c r="U1324" s="369">
        <v>-2.4123350578498166</v>
      </c>
      <c r="W1324" s="369"/>
      <c r="Y1324" s="369"/>
      <c r="AA1324" s="369"/>
      <c r="AB1324" s="369">
        <v>0.33657525213000006</v>
      </c>
      <c r="AD1324" s="555">
        <v>0</v>
      </c>
      <c r="AE1324" s="370" t="s">
        <v>1819</v>
      </c>
      <c r="AF1324" s="370" t="s">
        <v>1816</v>
      </c>
      <c r="AG1324" s="374" t="s">
        <v>1444</v>
      </c>
      <c r="AH1324" s="374" t="s">
        <v>1802</v>
      </c>
      <c r="AI1324" s="374">
        <v>0</v>
      </c>
      <c r="AJ1324" s="374">
        <v>0</v>
      </c>
      <c r="AK1324" s="374">
        <v>0</v>
      </c>
      <c r="AL1324" s="691">
        <v>0</v>
      </c>
      <c r="AM1324" s="691">
        <v>0</v>
      </c>
      <c r="AN1324" s="369" t="s">
        <v>1817</v>
      </c>
      <c r="AO1324" s="367" t="s">
        <v>1324</v>
      </c>
      <c r="AP1324" s="370" t="s">
        <v>1818</v>
      </c>
      <c r="AQ1324" s="376" t="s">
        <v>671</v>
      </c>
      <c r="AR1324" s="369">
        <v>8.3325000000000001E-4</v>
      </c>
      <c r="AS1324" s="369">
        <v>8.3325000000000001E-4</v>
      </c>
      <c r="AT1324" s="369" t="s">
        <v>1421</v>
      </c>
      <c r="AW1324"/>
      <c r="AX1324" s="198"/>
      <c r="AY1324" s="184"/>
      <c r="AZ1324" s="184"/>
      <c r="BA1324" s="184"/>
      <c r="BB1324" s="186"/>
      <c r="BC1324" s="184"/>
      <c r="BD1324" s="184"/>
      <c r="BE1324" s="184"/>
      <c r="BF1324" s="184"/>
      <c r="BG1324" s="186"/>
      <c r="BH1324" s="186"/>
      <c r="BI1324" s="199"/>
      <c r="BJ1324" s="199"/>
      <c r="BK1324" s="199"/>
      <c r="BL1324" s="186"/>
      <c r="BM1324" s="186"/>
      <c r="BN1324" s="186"/>
      <c r="BO1324" s="186"/>
      <c r="BP1324" s="186"/>
      <c r="BQ1324" s="186"/>
      <c r="BR1324" s="186"/>
      <c r="BS1324" s="186"/>
      <c r="BT1324" s="187"/>
      <c r="BU1324" s="188"/>
      <c r="BV1324" s="189"/>
      <c r="BW1324" s="185"/>
      <c r="BX1324"/>
      <c r="BZ1324"/>
    </row>
    <row r="1325" spans="2:78" ht="18.75">
      <c r="B1325" s="363" t="s">
        <v>1539</v>
      </c>
      <c r="C1325" s="364">
        <v>42870660000173</v>
      </c>
      <c r="D1325" s="365" t="s">
        <v>14</v>
      </c>
      <c r="E1325" s="365" t="s">
        <v>607</v>
      </c>
      <c r="F1325" s="365" t="s">
        <v>1421</v>
      </c>
      <c r="G1325" s="366" t="s">
        <v>1421</v>
      </c>
      <c r="H1325" s="366" t="s">
        <v>34</v>
      </c>
      <c r="I1325" s="366" t="s">
        <v>34</v>
      </c>
      <c r="J1325" s="366" t="s">
        <v>608</v>
      </c>
      <c r="K1325" s="367" t="s">
        <v>48</v>
      </c>
      <c r="L1325" s="368" t="s">
        <v>1421</v>
      </c>
      <c r="M1325" s="368" t="s">
        <v>1421</v>
      </c>
      <c r="N1325" s="367">
        <v>617539</v>
      </c>
      <c r="O1325" s="367" t="s">
        <v>1321</v>
      </c>
      <c r="P1325" s="371">
        <v>44453</v>
      </c>
      <c r="Q1325" s="372">
        <v>344989000</v>
      </c>
      <c r="R1325" s="372">
        <v>4106938.6898015877</v>
      </c>
      <c r="S1325" s="367">
        <v>1</v>
      </c>
      <c r="T1325" s="369">
        <v>-4.1300360397901525E-2</v>
      </c>
      <c r="U1325" s="369">
        <v>-0.43475043180955497</v>
      </c>
      <c r="V1325" s="369">
        <v>-4.062975000000002E-2</v>
      </c>
      <c r="W1325" s="369">
        <v>-0.36191971056249678</v>
      </c>
      <c r="Y1325" s="369"/>
      <c r="AA1325" s="369"/>
      <c r="AB1325" s="369">
        <v>4.1874613272882354E-2</v>
      </c>
      <c r="AC1325" s="373">
        <v>-3.6511746735023261</v>
      </c>
      <c r="AD1325" s="555">
        <v>0</v>
      </c>
      <c r="AE1325" s="370" t="s">
        <v>1886</v>
      </c>
      <c r="AF1325" s="370" t="s">
        <v>1795</v>
      </c>
      <c r="AG1325" s="374" t="s">
        <v>1445</v>
      </c>
      <c r="AH1325" s="374" t="s">
        <v>1877</v>
      </c>
      <c r="AI1325" s="374">
        <v>0</v>
      </c>
      <c r="AJ1325" s="374">
        <v>0</v>
      </c>
      <c r="AK1325" s="374">
        <v>0</v>
      </c>
      <c r="AL1325" s="691">
        <v>0</v>
      </c>
      <c r="AM1325" s="691">
        <v>0</v>
      </c>
      <c r="AN1325" s="369" t="s">
        <v>1817</v>
      </c>
      <c r="AO1325" s="367" t="s">
        <v>1324</v>
      </c>
      <c r="AP1325" s="370" t="s">
        <v>1799</v>
      </c>
      <c r="AQ1325" s="376" t="s">
        <v>716</v>
      </c>
      <c r="AR1325" s="369">
        <v>0</v>
      </c>
      <c r="AS1325" s="369">
        <v>0</v>
      </c>
      <c r="AT1325" s="369" t="s">
        <v>1421</v>
      </c>
      <c r="AW1325"/>
      <c r="AX1325" s="198"/>
      <c r="AY1325" s="184"/>
      <c r="AZ1325" s="184"/>
      <c r="BA1325" s="184"/>
      <c r="BB1325" s="186"/>
      <c r="BC1325" s="184"/>
      <c r="BD1325" s="184"/>
      <c r="BE1325" s="184"/>
      <c r="BF1325" s="184"/>
      <c r="BG1325" s="186"/>
      <c r="BH1325" s="186"/>
      <c r="BI1325" s="199"/>
      <c r="BJ1325" s="199"/>
      <c r="BK1325" s="199"/>
      <c r="BL1325" s="186"/>
      <c r="BM1325" s="186"/>
      <c r="BN1325" s="186"/>
      <c r="BO1325" s="186"/>
      <c r="BP1325" s="186"/>
      <c r="BQ1325" s="186"/>
      <c r="BR1325" s="186"/>
      <c r="BS1325" s="186"/>
      <c r="BT1325" s="187"/>
      <c r="BU1325" s="188"/>
      <c r="BV1325" s="189"/>
      <c r="BW1325" s="185"/>
      <c r="BX1325"/>
      <c r="BZ1325"/>
    </row>
    <row r="1326" spans="2:78" ht="18.75">
      <c r="B1326" s="363" t="s">
        <v>1176</v>
      </c>
      <c r="C1326" s="364"/>
      <c r="D1326" s="365" t="s">
        <v>14</v>
      </c>
      <c r="E1326" s="365" t="s">
        <v>614</v>
      </c>
      <c r="F1326" s="365" t="s">
        <v>1421</v>
      </c>
      <c r="G1326" s="366" t="s">
        <v>1421</v>
      </c>
      <c r="H1326" s="366" t="s">
        <v>1338</v>
      </c>
      <c r="I1326" s="366" t="s">
        <v>34</v>
      </c>
      <c r="J1326" s="366" t="s">
        <v>611</v>
      </c>
      <c r="L1326" s="368" t="s">
        <v>1421</v>
      </c>
      <c r="M1326" s="368" t="s">
        <v>34</v>
      </c>
      <c r="N1326" s="367">
        <v>618098</v>
      </c>
      <c r="O1326" s="367" t="s">
        <v>1321</v>
      </c>
      <c r="P1326" s="371"/>
      <c r="S1326" s="367"/>
      <c r="U1326" s="369"/>
      <c r="W1326" s="369"/>
      <c r="Y1326" s="369"/>
      <c r="AA1326" s="369"/>
      <c r="AD1326" s="555">
        <v>0</v>
      </c>
      <c r="AE1326" s="370"/>
      <c r="AF1326" s="370"/>
      <c r="AG1326" s="374" t="s">
        <v>719</v>
      </c>
      <c r="AH1326" s="374"/>
      <c r="AI1326" s="374">
        <v>5000</v>
      </c>
      <c r="AJ1326" s="374">
        <v>500</v>
      </c>
      <c r="AK1326" s="374">
        <v>0</v>
      </c>
      <c r="AN1326" s="369"/>
      <c r="AO1326" s="367" t="s">
        <v>1324</v>
      </c>
      <c r="AP1326" s="370"/>
      <c r="AR1326" s="369">
        <v>4.0000000000000001E-3</v>
      </c>
      <c r="AS1326" s="369">
        <v>4.0000000000000001E-3</v>
      </c>
      <c r="AT1326" s="369" t="s">
        <v>1421</v>
      </c>
      <c r="AW1326"/>
      <c r="AX1326" s="198"/>
      <c r="AY1326" s="184"/>
      <c r="AZ1326" s="184"/>
      <c r="BA1326" s="184"/>
      <c r="BB1326" s="186"/>
      <c r="BC1326" s="184"/>
      <c r="BD1326" s="184"/>
      <c r="BE1326" s="184"/>
      <c r="BF1326" s="184"/>
      <c r="BG1326" s="186"/>
      <c r="BH1326" s="186"/>
      <c r="BI1326" s="199"/>
      <c r="BJ1326" s="199"/>
      <c r="BK1326" s="199"/>
      <c r="BL1326" s="186"/>
      <c r="BM1326" s="186"/>
      <c r="BN1326" s="186"/>
      <c r="BO1326" s="186"/>
      <c r="BP1326" s="186"/>
      <c r="BQ1326" s="186"/>
      <c r="BR1326" s="186"/>
      <c r="BS1326" s="186"/>
      <c r="BT1326" s="187"/>
      <c r="BU1326" s="188"/>
      <c r="BV1326" s="189"/>
      <c r="BW1326" s="185"/>
      <c r="BX1326"/>
      <c r="BZ1326"/>
    </row>
    <row r="1327" spans="2:78" ht="18.75">
      <c r="B1327" s="363" t="s">
        <v>506</v>
      </c>
      <c r="C1327" s="364"/>
      <c r="D1327" s="365" t="s">
        <v>14</v>
      </c>
      <c r="E1327" s="365" t="s">
        <v>15</v>
      </c>
      <c r="F1327" s="365" t="s">
        <v>701</v>
      </c>
      <c r="G1327" s="366" t="s">
        <v>1421</v>
      </c>
      <c r="H1327" s="366" t="s">
        <v>34</v>
      </c>
      <c r="I1327" s="366" t="s">
        <v>34</v>
      </c>
      <c r="J1327" s="366" t="s">
        <v>611</v>
      </c>
      <c r="L1327" s="368" t="s">
        <v>1421</v>
      </c>
      <c r="M1327" s="368" t="s">
        <v>1418</v>
      </c>
      <c r="N1327" s="367">
        <v>619711</v>
      </c>
      <c r="O1327" s="367" t="s">
        <v>1321</v>
      </c>
      <c r="P1327" s="371"/>
      <c r="S1327" s="367"/>
      <c r="U1327" s="369"/>
      <c r="W1327" s="369"/>
      <c r="Y1327" s="369"/>
      <c r="AA1327" s="369"/>
      <c r="AD1327" s="555">
        <v>35435027000191</v>
      </c>
      <c r="AE1327" s="370"/>
      <c r="AF1327" s="370"/>
      <c r="AG1327" s="374" t="s">
        <v>1444</v>
      </c>
      <c r="AH1327" s="374"/>
      <c r="AI1327" s="374">
        <v>500</v>
      </c>
      <c r="AJ1327" s="374">
        <v>500</v>
      </c>
      <c r="AK1327" s="374">
        <v>500</v>
      </c>
      <c r="AN1327" s="369"/>
      <c r="AO1327" s="367" t="s">
        <v>1324</v>
      </c>
      <c r="AP1327" s="370"/>
      <c r="AR1327" s="369">
        <v>1.6665000000000001E-4</v>
      </c>
      <c r="AS1327" s="369">
        <v>1.6665000000000001E-4</v>
      </c>
      <c r="AT1327" s="369" t="s">
        <v>1421</v>
      </c>
      <c r="AW1327"/>
      <c r="AX1327" s="198"/>
      <c r="AY1327" s="184"/>
      <c r="AZ1327" s="184"/>
      <c r="BA1327" s="184"/>
      <c r="BB1327" s="186"/>
      <c r="BC1327" s="184"/>
      <c r="BD1327" s="184"/>
      <c r="BE1327" s="184"/>
      <c r="BF1327" s="184"/>
      <c r="BG1327" s="186"/>
      <c r="BH1327" s="186"/>
      <c r="BI1327" s="199"/>
      <c r="BJ1327" s="199"/>
      <c r="BK1327" s="199"/>
      <c r="BL1327" s="186"/>
      <c r="BM1327" s="186"/>
      <c r="BN1327" s="186"/>
      <c r="BO1327" s="186"/>
      <c r="BP1327" s="186"/>
      <c r="BQ1327" s="186"/>
      <c r="BR1327" s="186"/>
      <c r="BS1327" s="186"/>
      <c r="BT1327" s="187"/>
      <c r="BU1327" s="188"/>
      <c r="BV1327" s="189"/>
      <c r="BW1327" s="185"/>
      <c r="BX1327"/>
      <c r="BZ1327"/>
    </row>
    <row r="1328" spans="2:78" ht="18.75">
      <c r="B1328" s="363" t="s">
        <v>547</v>
      </c>
      <c r="C1328" s="364"/>
      <c r="D1328" s="365" t="s">
        <v>14</v>
      </c>
      <c r="E1328" s="365" t="s">
        <v>614</v>
      </c>
      <c r="F1328" s="365" t="s">
        <v>1421</v>
      </c>
      <c r="G1328" s="366" t="s">
        <v>1421</v>
      </c>
      <c r="H1328" s="366" t="s">
        <v>1338</v>
      </c>
      <c r="I1328" s="366" t="s">
        <v>34</v>
      </c>
      <c r="J1328" s="366" t="s">
        <v>608</v>
      </c>
      <c r="L1328" s="368" t="s">
        <v>1421</v>
      </c>
      <c r="M1328" s="368" t="s">
        <v>1418</v>
      </c>
      <c r="N1328" s="367">
        <v>619868</v>
      </c>
      <c r="O1328" s="367" t="s">
        <v>1321</v>
      </c>
      <c r="P1328" s="371"/>
      <c r="S1328" s="367"/>
      <c r="U1328" s="369"/>
      <c r="W1328" s="369"/>
      <c r="Y1328" s="369"/>
      <c r="AA1328" s="369"/>
      <c r="AD1328" s="555">
        <v>43508900000157</v>
      </c>
      <c r="AE1328" s="370"/>
      <c r="AF1328" s="370"/>
      <c r="AG1328" s="374" t="s">
        <v>1444</v>
      </c>
      <c r="AH1328" s="374"/>
      <c r="AI1328" s="374">
        <v>500</v>
      </c>
      <c r="AJ1328" s="374">
        <v>100</v>
      </c>
      <c r="AK1328" s="374">
        <v>100</v>
      </c>
      <c r="AN1328" s="369"/>
      <c r="AO1328" s="367" t="s">
        <v>1324</v>
      </c>
      <c r="AP1328" s="370"/>
      <c r="AR1328" s="369">
        <v>2.8338999999999999E-3</v>
      </c>
      <c r="AS1328" s="369">
        <v>2.8338999999999999E-3</v>
      </c>
      <c r="AT1328" s="369" t="s">
        <v>1421</v>
      </c>
      <c r="AW1328"/>
      <c r="AX1328" s="198"/>
      <c r="AY1328" s="184"/>
      <c r="AZ1328" s="184"/>
      <c r="BA1328" s="184"/>
      <c r="BB1328" s="186"/>
      <c r="BC1328" s="184"/>
      <c r="BD1328" s="184"/>
      <c r="BE1328" s="184"/>
      <c r="BF1328" s="184"/>
      <c r="BG1328" s="186"/>
      <c r="BH1328" s="186"/>
      <c r="BI1328" s="199"/>
      <c r="BJ1328" s="199"/>
      <c r="BK1328" s="199"/>
      <c r="BL1328" s="186"/>
      <c r="BM1328" s="186"/>
      <c r="BN1328" s="186"/>
      <c r="BO1328" s="186"/>
      <c r="BP1328" s="186"/>
      <c r="BQ1328" s="186"/>
      <c r="BR1328" s="186"/>
      <c r="BS1328" s="186"/>
      <c r="BT1328" s="187"/>
      <c r="BU1328" s="188"/>
      <c r="BV1328" s="189"/>
      <c r="BW1328" s="185"/>
      <c r="BX1328"/>
      <c r="BZ1328"/>
    </row>
    <row r="1329" spans="2:78" ht="18.75">
      <c r="B1329" s="363" t="s">
        <v>1142</v>
      </c>
      <c r="C1329" s="364">
        <v>42870843000199</v>
      </c>
      <c r="D1329" s="365" t="s">
        <v>14</v>
      </c>
      <c r="E1329" s="365" t="s">
        <v>607</v>
      </c>
      <c r="F1329" s="365" t="s">
        <v>1421</v>
      </c>
      <c r="G1329" s="366" t="s">
        <v>1421</v>
      </c>
      <c r="H1329" s="366" t="s">
        <v>34</v>
      </c>
      <c r="I1329" s="366" t="s">
        <v>34</v>
      </c>
      <c r="J1329" s="366" t="s">
        <v>608</v>
      </c>
      <c r="K1329" s="367" t="s">
        <v>48</v>
      </c>
      <c r="L1329" s="368" t="s">
        <v>1421</v>
      </c>
      <c r="M1329" s="368" t="s">
        <v>34</v>
      </c>
      <c r="N1329" s="367">
        <v>619922</v>
      </c>
      <c r="O1329" s="367" t="s">
        <v>1321</v>
      </c>
      <c r="P1329" s="371">
        <v>44476</v>
      </c>
      <c r="Q1329" s="372">
        <v>22.37</v>
      </c>
      <c r="R1329" s="372">
        <v>16.377053941908716</v>
      </c>
      <c r="S1329" s="367">
        <v>2</v>
      </c>
      <c r="T1329" s="369">
        <v>2.5111220958973002E-2</v>
      </c>
      <c r="U1329" s="369">
        <v>0.26433459780978957</v>
      </c>
      <c r="V1329" s="369">
        <v>2.7142149579000296E-2</v>
      </c>
      <c r="W1329" s="369">
        <v>0.24177551965433647</v>
      </c>
      <c r="Y1329" s="369"/>
      <c r="AA1329" s="369"/>
      <c r="AB1329" s="369">
        <v>0.24010350854095849</v>
      </c>
      <c r="AC1329" s="373">
        <v>-0.354512220095825</v>
      </c>
      <c r="AD1329" s="555">
        <v>0</v>
      </c>
      <c r="AE1329" s="370" t="s">
        <v>1957</v>
      </c>
      <c r="AF1329" s="370" t="s">
        <v>1795</v>
      </c>
      <c r="AG1329" s="374" t="s">
        <v>1445</v>
      </c>
      <c r="AH1329" s="374" t="s">
        <v>1802</v>
      </c>
      <c r="AI1329" s="374">
        <v>1000</v>
      </c>
      <c r="AJ1329" s="374">
        <v>100</v>
      </c>
      <c r="AK1329" s="374">
        <v>1000</v>
      </c>
      <c r="AL1329" s="691">
        <v>0</v>
      </c>
      <c r="AM1329" s="691">
        <v>0</v>
      </c>
      <c r="AN1329" s="369" t="s">
        <v>1817</v>
      </c>
      <c r="AO1329" s="367" t="s">
        <v>1324</v>
      </c>
      <c r="AP1329" s="370" t="s">
        <v>1799</v>
      </c>
      <c r="AQ1329" s="376" t="s">
        <v>659</v>
      </c>
      <c r="AR1329" s="369">
        <v>6.0000000000000001E-3</v>
      </c>
      <c r="AS1329" s="369">
        <v>6.0000000000000001E-3</v>
      </c>
      <c r="AT1329" s="369" t="s">
        <v>1421</v>
      </c>
      <c r="AW1329"/>
      <c r="AX1329" s="198"/>
      <c r="AY1329" s="184"/>
      <c r="AZ1329" s="184"/>
      <c r="BA1329" s="184"/>
      <c r="BB1329" s="186"/>
      <c r="BC1329" s="184"/>
      <c r="BD1329" s="184"/>
      <c r="BE1329" s="184"/>
      <c r="BF1329" s="184"/>
      <c r="BG1329" s="186"/>
      <c r="BH1329" s="186"/>
      <c r="BI1329" s="199"/>
      <c r="BJ1329" s="199"/>
      <c r="BK1329" s="199"/>
      <c r="BL1329" s="186"/>
      <c r="BM1329" s="186"/>
      <c r="BN1329" s="186"/>
      <c r="BO1329" s="186"/>
      <c r="BP1329" s="186"/>
      <c r="BQ1329" s="186"/>
      <c r="BR1329" s="186"/>
      <c r="BS1329" s="186"/>
      <c r="BT1329" s="187"/>
      <c r="BU1329" s="188"/>
      <c r="BV1329" s="189"/>
      <c r="BW1329" s="185"/>
      <c r="BX1329"/>
      <c r="BZ1329"/>
    </row>
    <row r="1330" spans="2:78" ht="18.75">
      <c r="B1330" s="363" t="s">
        <v>797</v>
      </c>
      <c r="C1330" s="364">
        <v>43617048000156</v>
      </c>
      <c r="D1330" s="365" t="s">
        <v>14</v>
      </c>
      <c r="E1330" s="365" t="s">
        <v>607</v>
      </c>
      <c r="F1330" s="365" t="s">
        <v>1421</v>
      </c>
      <c r="G1330" s="366" t="s">
        <v>1421</v>
      </c>
      <c r="H1330" s="366" t="s">
        <v>34</v>
      </c>
      <c r="I1330" s="366" t="s">
        <v>34</v>
      </c>
      <c r="J1330" s="366" t="s">
        <v>608</v>
      </c>
      <c r="K1330" s="367" t="s">
        <v>48</v>
      </c>
      <c r="L1330" s="368" t="s">
        <v>1421</v>
      </c>
      <c r="M1330" s="368" t="s">
        <v>1418</v>
      </c>
      <c r="N1330" s="367">
        <v>621285</v>
      </c>
      <c r="O1330" s="367" t="s">
        <v>1321</v>
      </c>
      <c r="P1330" s="371">
        <v>44492</v>
      </c>
      <c r="Q1330" s="372">
        <v>2.0320194300000001</v>
      </c>
      <c r="R1330" s="372">
        <v>2.0320194300000001</v>
      </c>
      <c r="S1330" s="367">
        <v>2</v>
      </c>
      <c r="U1330" s="369"/>
      <c r="W1330" s="369"/>
      <c r="Y1330" s="369"/>
      <c r="AA1330" s="369"/>
      <c r="AD1330" s="555">
        <v>40054367000102</v>
      </c>
      <c r="AE1330" s="370" t="s">
        <v>1854</v>
      </c>
      <c r="AF1330" s="370" t="s">
        <v>1854</v>
      </c>
      <c r="AG1330" s="374" t="s">
        <v>1447</v>
      </c>
      <c r="AH1330" s="374" t="s">
        <v>1802</v>
      </c>
      <c r="AI1330" s="374">
        <v>200</v>
      </c>
      <c r="AJ1330" s="374">
        <v>200</v>
      </c>
      <c r="AK1330" s="374">
        <v>200</v>
      </c>
      <c r="AL1330" s="691">
        <v>0</v>
      </c>
      <c r="AM1330" s="691">
        <v>0</v>
      </c>
      <c r="AN1330" s="369" t="s">
        <v>1807</v>
      </c>
      <c r="AO1330" s="367" t="s">
        <v>1324</v>
      </c>
      <c r="AP1330" s="370" t="s">
        <v>1799</v>
      </c>
      <c r="AQ1330" s="376" t="s">
        <v>659</v>
      </c>
      <c r="AR1330" s="369">
        <v>3.3333333333333301E-3</v>
      </c>
      <c r="AS1330" s="369">
        <v>3.3333333333333301E-3</v>
      </c>
      <c r="AT1330" s="369" t="s">
        <v>1421</v>
      </c>
      <c r="AW1330"/>
      <c r="AX1330" s="198"/>
      <c r="AY1330" s="184"/>
      <c r="AZ1330" s="184"/>
      <c r="BA1330" s="184"/>
      <c r="BB1330" s="186"/>
      <c r="BC1330" s="184"/>
      <c r="BD1330" s="184"/>
      <c r="BE1330" s="184"/>
      <c r="BF1330" s="184"/>
      <c r="BG1330" s="186"/>
      <c r="BH1330" s="186"/>
      <c r="BI1330" s="199"/>
      <c r="BJ1330" s="199"/>
      <c r="BK1330" s="199"/>
      <c r="BL1330" s="186"/>
      <c r="BM1330" s="186"/>
      <c r="BN1330" s="186"/>
      <c r="BO1330" s="186"/>
      <c r="BP1330" s="186"/>
      <c r="BQ1330" s="186"/>
      <c r="BR1330" s="186"/>
      <c r="BS1330" s="186"/>
      <c r="BT1330" s="187"/>
      <c r="BU1330" s="188"/>
      <c r="BV1330" s="189"/>
      <c r="BW1330" s="185"/>
      <c r="BX1330"/>
      <c r="BZ1330"/>
    </row>
    <row r="1331" spans="2:78" ht="18.75">
      <c r="B1331" s="363" t="s">
        <v>934</v>
      </c>
      <c r="C1331" s="364"/>
      <c r="D1331" s="365" t="s">
        <v>14</v>
      </c>
      <c r="E1331" s="365" t="s">
        <v>607</v>
      </c>
      <c r="F1331" s="365" t="s">
        <v>1421</v>
      </c>
      <c r="G1331" s="366" t="s">
        <v>1421</v>
      </c>
      <c r="H1331" s="366" t="s">
        <v>34</v>
      </c>
      <c r="I1331" s="366" t="s">
        <v>34</v>
      </c>
      <c r="J1331" s="366" t="s">
        <v>608</v>
      </c>
      <c r="L1331" s="368" t="s">
        <v>1421</v>
      </c>
      <c r="M1331" s="368" t="s">
        <v>34</v>
      </c>
      <c r="N1331" s="367">
        <v>621692</v>
      </c>
      <c r="O1331" s="367" t="s">
        <v>1321</v>
      </c>
      <c r="P1331" s="371"/>
      <c r="S1331" s="367"/>
      <c r="U1331" s="369"/>
      <c r="W1331" s="369"/>
      <c r="Y1331" s="369"/>
      <c r="AA1331" s="369"/>
      <c r="AD1331" s="555">
        <v>0</v>
      </c>
      <c r="AE1331" s="370"/>
      <c r="AF1331" s="370"/>
      <c r="AG1331" s="374" t="s">
        <v>1444</v>
      </c>
      <c r="AH1331" s="374"/>
      <c r="AI1331" s="374">
        <v>1000</v>
      </c>
      <c r="AJ1331" s="374">
        <v>0</v>
      </c>
      <c r="AK1331" s="374">
        <v>0</v>
      </c>
      <c r="AN1331" s="369"/>
      <c r="AO1331" s="367" t="s">
        <v>1324</v>
      </c>
      <c r="AP1331" s="370"/>
      <c r="AR1331" s="369">
        <v>5.3333333333333297E-3</v>
      </c>
      <c r="AS1331" s="369">
        <v>5.3333333333333297E-3</v>
      </c>
      <c r="AT1331" s="369" t="s">
        <v>1421</v>
      </c>
      <c r="AW1331"/>
      <c r="AX1331" s="198"/>
      <c r="AY1331" s="184"/>
      <c r="AZ1331" s="184"/>
      <c r="BA1331" s="184"/>
      <c r="BB1331" s="186"/>
      <c r="BC1331" s="184"/>
      <c r="BD1331" s="184"/>
      <c r="BE1331" s="184"/>
      <c r="BF1331" s="184"/>
      <c r="BG1331" s="186"/>
      <c r="BH1331" s="186"/>
      <c r="BI1331" s="199"/>
      <c r="BJ1331" s="199"/>
      <c r="BK1331" s="199"/>
      <c r="BL1331" s="186"/>
      <c r="BM1331" s="186"/>
      <c r="BN1331" s="186"/>
      <c r="BO1331" s="186"/>
      <c r="BP1331" s="186"/>
      <c r="BQ1331" s="186"/>
      <c r="BR1331" s="186"/>
      <c r="BS1331" s="186"/>
      <c r="BT1331" s="187"/>
      <c r="BU1331" s="188"/>
      <c r="BV1331" s="189"/>
      <c r="BW1331" s="185"/>
      <c r="BX1331"/>
      <c r="BZ1331"/>
    </row>
    <row r="1332" spans="2:78" ht="18.75">
      <c r="B1332" s="363" t="s">
        <v>1039</v>
      </c>
      <c r="C1332" s="364">
        <v>39511032000197</v>
      </c>
      <c r="D1332" s="365" t="s">
        <v>11</v>
      </c>
      <c r="E1332" s="365" t="s">
        <v>620</v>
      </c>
      <c r="F1332" s="365" t="s">
        <v>663</v>
      </c>
      <c r="G1332" s="366" t="s">
        <v>738</v>
      </c>
      <c r="H1332" s="366" t="s">
        <v>34</v>
      </c>
      <c r="I1332" s="366" t="s">
        <v>1421</v>
      </c>
      <c r="J1332" s="366" t="s">
        <v>1421</v>
      </c>
      <c r="K1332" s="367" t="s">
        <v>48</v>
      </c>
      <c r="L1332" s="368" t="s">
        <v>1421</v>
      </c>
      <c r="M1332" s="368" t="s">
        <v>34</v>
      </c>
      <c r="N1332" s="367">
        <v>621749</v>
      </c>
      <c r="O1332" s="367" t="s">
        <v>1321</v>
      </c>
      <c r="P1332" s="371">
        <v>44487</v>
      </c>
      <c r="Q1332" s="372">
        <v>129.89411677000001</v>
      </c>
      <c r="R1332" s="372">
        <v>23.486863266610175</v>
      </c>
      <c r="S1332" s="367">
        <v>1</v>
      </c>
      <c r="T1332" s="369">
        <v>0.1118843915113914</v>
      </c>
      <c r="U1332" s="369">
        <v>1.1777569748470818</v>
      </c>
      <c r="W1332" s="369"/>
      <c r="Y1332" s="369"/>
      <c r="AA1332" s="369"/>
      <c r="AB1332" s="369">
        <v>2.5243676903134609E-3</v>
      </c>
      <c r="AD1332" s="555">
        <v>39487617000119</v>
      </c>
      <c r="AE1332" s="370" t="s">
        <v>2045</v>
      </c>
      <c r="AF1332" s="370" t="s">
        <v>1858</v>
      </c>
      <c r="AG1332" s="374" t="s">
        <v>736</v>
      </c>
      <c r="AH1332" s="374" t="s">
        <v>1796</v>
      </c>
      <c r="AI1332" s="374">
        <v>1000</v>
      </c>
      <c r="AJ1332" s="374">
        <v>0</v>
      </c>
      <c r="AK1332" s="374">
        <v>0</v>
      </c>
      <c r="AL1332" s="691">
        <v>0</v>
      </c>
      <c r="AM1332" s="691">
        <v>0</v>
      </c>
      <c r="AN1332" s="369" t="s">
        <v>1803</v>
      </c>
      <c r="AO1332" s="367" t="s">
        <v>1324</v>
      </c>
      <c r="AP1332" s="370" t="s">
        <v>1818</v>
      </c>
      <c r="AQ1332" s="376" t="s">
        <v>1933</v>
      </c>
      <c r="AR1332" s="369">
        <v>1.2999999999999999E-3</v>
      </c>
      <c r="AS1332" s="369">
        <v>1.2999999999999999E-3</v>
      </c>
      <c r="AT1332" s="369" t="s">
        <v>1421</v>
      </c>
      <c r="AW1332"/>
      <c r="AX1332" s="198"/>
      <c r="AY1332" s="184"/>
      <c r="AZ1332" s="184"/>
      <c r="BA1332" s="184"/>
      <c r="BB1332" s="186"/>
      <c r="BC1332" s="184"/>
      <c r="BD1332" s="184"/>
      <c r="BE1332" s="184"/>
      <c r="BF1332" s="184"/>
      <c r="BG1332" s="186"/>
      <c r="BH1332" s="186"/>
      <c r="BI1332" s="199"/>
      <c r="BJ1332" s="199"/>
      <c r="BK1332" s="199"/>
      <c r="BL1332" s="186"/>
      <c r="BM1332" s="186"/>
      <c r="BN1332" s="186"/>
      <c r="BO1332" s="186"/>
      <c r="BP1332" s="186"/>
      <c r="BQ1332" s="186"/>
      <c r="BR1332" s="186"/>
      <c r="BS1332" s="186"/>
      <c r="BT1332" s="187"/>
      <c r="BU1332" s="188"/>
      <c r="BV1332" s="189"/>
      <c r="BW1332" s="185"/>
      <c r="BX1332"/>
      <c r="BZ1332"/>
    </row>
    <row r="1333" spans="2:78" ht="18.75">
      <c r="B1333" s="363" t="s">
        <v>1634</v>
      </c>
      <c r="C1333" s="364">
        <v>41498482000139</v>
      </c>
      <c r="D1333" s="365" t="s">
        <v>13</v>
      </c>
      <c r="E1333" s="365" t="s">
        <v>615</v>
      </c>
      <c r="F1333" s="365" t="s">
        <v>619</v>
      </c>
      <c r="G1333" s="366" t="s">
        <v>34</v>
      </c>
      <c r="H1333" s="366" t="s">
        <v>1338</v>
      </c>
      <c r="I1333" s="366" t="s">
        <v>34</v>
      </c>
      <c r="J1333" s="366" t="s">
        <v>611</v>
      </c>
      <c r="K1333" s="367" t="s">
        <v>48</v>
      </c>
      <c r="L1333" s="368" t="s">
        <v>1421</v>
      </c>
      <c r="M1333" s="368" t="s">
        <v>1421</v>
      </c>
      <c r="N1333" s="367">
        <v>622125</v>
      </c>
      <c r="O1333" s="367" t="s">
        <v>1321</v>
      </c>
      <c r="P1333" s="371">
        <v>44511</v>
      </c>
      <c r="Q1333" s="372">
        <v>306.30978703</v>
      </c>
      <c r="R1333" s="372">
        <v>84.946634073133083</v>
      </c>
      <c r="S1333" s="367">
        <v>1</v>
      </c>
      <c r="T1333" s="369">
        <v>0.19468034801931111</v>
      </c>
      <c r="U1333" s="369">
        <v>2.0493129975333186</v>
      </c>
      <c r="W1333" s="369"/>
      <c r="Y1333" s="369"/>
      <c r="AA1333" s="369"/>
      <c r="AB1333" s="369">
        <v>4.9965607207288106E-2</v>
      </c>
      <c r="AD1333" s="555">
        <v>41575707000103</v>
      </c>
      <c r="AE1333" s="370" t="s">
        <v>2043</v>
      </c>
      <c r="AF1333" s="370" t="s">
        <v>1839</v>
      </c>
      <c r="AG1333" s="374" t="s">
        <v>59</v>
      </c>
      <c r="AH1333" s="374" t="s">
        <v>1877</v>
      </c>
      <c r="AI1333" s="374">
        <v>1</v>
      </c>
      <c r="AJ1333" s="374">
        <v>0</v>
      </c>
      <c r="AK1333" s="374">
        <v>0</v>
      </c>
      <c r="AL1333" s="691">
        <v>2.2000000000000002</v>
      </c>
      <c r="AM1333" s="691">
        <v>0</v>
      </c>
      <c r="AN1333" s="369" t="s">
        <v>1803</v>
      </c>
      <c r="AO1333" s="367" t="s">
        <v>1321</v>
      </c>
      <c r="AP1333" s="370" t="s">
        <v>1818</v>
      </c>
      <c r="AQ1333" s="376" t="s">
        <v>1798</v>
      </c>
      <c r="AR1333" s="369">
        <v>0</v>
      </c>
      <c r="AS1333" s="369">
        <v>0</v>
      </c>
      <c r="AT1333" s="369" t="s">
        <v>1421</v>
      </c>
      <c r="AW1333"/>
      <c r="AX1333" s="198"/>
      <c r="AY1333" s="184"/>
      <c r="AZ1333" s="184"/>
      <c r="BA1333" s="184"/>
      <c r="BB1333" s="186"/>
      <c r="BC1333" s="184"/>
      <c r="BD1333" s="184"/>
      <c r="BE1333" s="184"/>
      <c r="BF1333" s="184"/>
      <c r="BG1333" s="186"/>
      <c r="BH1333" s="186"/>
      <c r="BI1333" s="199"/>
      <c r="BJ1333" s="199"/>
      <c r="BK1333" s="199"/>
      <c r="BL1333" s="186"/>
      <c r="BM1333" s="186"/>
      <c r="BN1333" s="186"/>
      <c r="BO1333" s="186"/>
      <c r="BP1333" s="186"/>
      <c r="BQ1333" s="186"/>
      <c r="BR1333" s="186"/>
      <c r="BS1333" s="186"/>
      <c r="BT1333" s="187"/>
      <c r="BU1333" s="188"/>
      <c r="BV1333" s="189"/>
      <c r="BW1333" s="185"/>
      <c r="BX1333"/>
      <c r="BZ1333"/>
    </row>
    <row r="1334" spans="2:78" ht="18.75">
      <c r="B1334" s="363" t="s">
        <v>729</v>
      </c>
      <c r="C1334" s="364">
        <v>43984537000146</v>
      </c>
      <c r="D1334" s="365" t="s">
        <v>13</v>
      </c>
      <c r="E1334" s="365" t="s">
        <v>615</v>
      </c>
      <c r="F1334" s="365" t="s">
        <v>619</v>
      </c>
      <c r="G1334" s="366" t="s">
        <v>34</v>
      </c>
      <c r="H1334" s="366" t="s">
        <v>1338</v>
      </c>
      <c r="I1334" s="366" t="s">
        <v>34</v>
      </c>
      <c r="J1334" s="366" t="s">
        <v>611</v>
      </c>
      <c r="K1334" s="367" t="s">
        <v>48</v>
      </c>
      <c r="L1334" s="368" t="s">
        <v>1421</v>
      </c>
      <c r="M1334" s="368" t="s">
        <v>34</v>
      </c>
      <c r="N1334" s="367">
        <v>622435</v>
      </c>
      <c r="O1334" s="367" t="s">
        <v>1321</v>
      </c>
      <c r="P1334" s="371">
        <v>44505</v>
      </c>
      <c r="Q1334" s="372">
        <v>310629400</v>
      </c>
      <c r="R1334" s="372">
        <v>10473838.254346497</v>
      </c>
      <c r="S1334" s="367">
        <v>1</v>
      </c>
      <c r="T1334" s="369">
        <v>0.19276978846955695</v>
      </c>
      <c r="U1334" s="369">
        <v>2.0292013912119442</v>
      </c>
      <c r="W1334" s="369"/>
      <c r="Y1334" s="369"/>
      <c r="AA1334" s="369"/>
      <c r="AB1334" s="369">
        <v>4.9961625615657521E-2</v>
      </c>
      <c r="AD1334" s="555">
        <v>29726133000121</v>
      </c>
      <c r="AE1334" s="370" t="s">
        <v>1872</v>
      </c>
      <c r="AF1334" s="370" t="s">
        <v>1816</v>
      </c>
      <c r="AG1334" s="374" t="s">
        <v>1444</v>
      </c>
      <c r="AH1334" s="374" t="s">
        <v>1796</v>
      </c>
      <c r="AI1334" s="374">
        <v>500</v>
      </c>
      <c r="AJ1334" s="374">
        <v>100</v>
      </c>
      <c r="AK1334" s="374">
        <v>100</v>
      </c>
      <c r="AL1334" s="691">
        <v>0</v>
      </c>
      <c r="AM1334" s="691">
        <v>0</v>
      </c>
      <c r="AN1334" s="369" t="s">
        <v>1817</v>
      </c>
      <c r="AO1334" s="367" t="s">
        <v>1324</v>
      </c>
      <c r="AP1334" s="370" t="s">
        <v>1818</v>
      </c>
      <c r="AQ1334" s="376" t="s">
        <v>668</v>
      </c>
      <c r="AR1334" s="369">
        <v>4.0000000000000001E-3</v>
      </c>
      <c r="AS1334" s="369">
        <v>4.0000000000000001E-3</v>
      </c>
      <c r="AT1334" s="369" t="s">
        <v>1421</v>
      </c>
      <c r="AW1334"/>
      <c r="AX1334" s="198"/>
      <c r="AY1334" s="184"/>
      <c r="AZ1334" s="184"/>
      <c r="BA1334" s="184"/>
      <c r="BB1334" s="186"/>
      <c r="BC1334" s="184"/>
      <c r="BD1334" s="184"/>
      <c r="BE1334" s="184"/>
      <c r="BF1334" s="184"/>
      <c r="BG1334" s="186"/>
      <c r="BH1334" s="186"/>
      <c r="BI1334" s="199"/>
      <c r="BJ1334" s="199"/>
      <c r="BK1334" s="199"/>
      <c r="BL1334" s="186"/>
      <c r="BM1334" s="186"/>
      <c r="BN1334" s="186"/>
      <c r="BO1334" s="186"/>
      <c r="BP1334" s="186"/>
      <c r="BQ1334" s="186"/>
      <c r="BR1334" s="186"/>
      <c r="BS1334" s="186"/>
      <c r="BT1334" s="187"/>
      <c r="BU1334" s="188"/>
      <c r="BV1334" s="189"/>
      <c r="BW1334" s="185"/>
      <c r="BX1334"/>
      <c r="BZ1334"/>
    </row>
    <row r="1335" spans="2:78" ht="18.75">
      <c r="B1335" s="363" t="s">
        <v>1146</v>
      </c>
      <c r="C1335" s="364">
        <v>43985450000193</v>
      </c>
      <c r="D1335" s="365" t="s">
        <v>11</v>
      </c>
      <c r="E1335" s="365" t="s">
        <v>620</v>
      </c>
      <c r="F1335" s="365" t="s">
        <v>685</v>
      </c>
      <c r="G1335" s="366" t="s">
        <v>738</v>
      </c>
      <c r="H1335" s="366" t="s">
        <v>34</v>
      </c>
      <c r="I1335" s="366" t="s">
        <v>1319</v>
      </c>
      <c r="J1335" s="366" t="s">
        <v>608</v>
      </c>
      <c r="K1335" s="367" t="s">
        <v>48</v>
      </c>
      <c r="L1335" s="368" t="s">
        <v>1421</v>
      </c>
      <c r="M1335" s="368" t="s">
        <v>1418</v>
      </c>
      <c r="N1335" s="367">
        <v>623156</v>
      </c>
      <c r="O1335" s="367" t="s">
        <v>1321</v>
      </c>
      <c r="P1335" s="371">
        <v>44505</v>
      </c>
      <c r="Q1335" s="372">
        <v>53.821120669999999</v>
      </c>
      <c r="S1335" s="367">
        <v>2</v>
      </c>
      <c r="U1335" s="369"/>
      <c r="W1335" s="369"/>
      <c r="Y1335" s="369"/>
      <c r="AA1335" s="369"/>
      <c r="AD1335" s="555">
        <v>0</v>
      </c>
      <c r="AE1335" s="370" t="s">
        <v>1960</v>
      </c>
      <c r="AF1335" s="370" t="s">
        <v>1816</v>
      </c>
      <c r="AG1335" s="374" t="s">
        <v>1444</v>
      </c>
      <c r="AH1335" s="374" t="s">
        <v>1796</v>
      </c>
      <c r="AI1335" s="374">
        <v>25000</v>
      </c>
      <c r="AJ1335" s="374">
        <v>1000</v>
      </c>
      <c r="AK1335" s="374">
        <v>1000</v>
      </c>
      <c r="AL1335" s="691">
        <v>0</v>
      </c>
      <c r="AM1335" s="691">
        <v>0</v>
      </c>
      <c r="AN1335" s="369" t="s">
        <v>1817</v>
      </c>
      <c r="AO1335" s="367" t="s">
        <v>1324</v>
      </c>
      <c r="AP1335" s="370" t="s">
        <v>1818</v>
      </c>
      <c r="AQ1335" s="376" t="s">
        <v>1933</v>
      </c>
      <c r="AR1335" s="369">
        <v>0</v>
      </c>
      <c r="AS1335" s="369">
        <v>0</v>
      </c>
      <c r="AT1335" s="369" t="s">
        <v>1421</v>
      </c>
      <c r="AW1335"/>
      <c r="AX1335" s="198"/>
      <c r="AY1335" s="184"/>
      <c r="AZ1335" s="184"/>
      <c r="BA1335" s="184"/>
      <c r="BB1335" s="186"/>
      <c r="BC1335" s="184"/>
      <c r="BD1335" s="184"/>
      <c r="BE1335" s="184"/>
      <c r="BF1335" s="184"/>
      <c r="BG1335" s="186"/>
      <c r="BH1335" s="186"/>
      <c r="BI1335" s="199"/>
      <c r="BJ1335" s="199"/>
      <c r="BK1335" s="199"/>
      <c r="BL1335" s="186"/>
      <c r="BM1335" s="186"/>
      <c r="BN1335" s="186"/>
      <c r="BO1335" s="186"/>
      <c r="BP1335" s="186"/>
      <c r="BQ1335" s="186"/>
      <c r="BR1335" s="186"/>
      <c r="BS1335" s="186"/>
      <c r="BT1335" s="187"/>
      <c r="BU1335" s="188"/>
      <c r="BV1335" s="189"/>
      <c r="BW1335" s="185"/>
      <c r="BX1335"/>
      <c r="BZ1335"/>
    </row>
    <row r="1336" spans="2:78" ht="18.75">
      <c r="B1336" s="363" t="s">
        <v>597</v>
      </c>
      <c r="C1336" s="364">
        <v>41574875000184</v>
      </c>
      <c r="D1336" s="365" t="s">
        <v>14</v>
      </c>
      <c r="E1336" s="365" t="s">
        <v>607</v>
      </c>
      <c r="F1336" s="365" t="s">
        <v>1421</v>
      </c>
      <c r="G1336" s="366" t="s">
        <v>1421</v>
      </c>
      <c r="H1336" s="366" t="s">
        <v>34</v>
      </c>
      <c r="I1336" s="366" t="s">
        <v>34</v>
      </c>
      <c r="J1336" s="366" t="s">
        <v>608</v>
      </c>
      <c r="K1336" s="367" t="s">
        <v>48</v>
      </c>
      <c r="L1336" s="368" t="s">
        <v>1421</v>
      </c>
      <c r="M1336" s="368" t="s">
        <v>34</v>
      </c>
      <c r="N1336" s="367">
        <v>624438</v>
      </c>
      <c r="O1336" s="367" t="s">
        <v>1321</v>
      </c>
      <c r="P1336" s="371">
        <v>44336</v>
      </c>
      <c r="Q1336" s="372">
        <v>1.3261412299999999</v>
      </c>
      <c r="R1336" s="372">
        <v>1.2352449859999999</v>
      </c>
      <c r="S1336" s="367">
        <v>2</v>
      </c>
      <c r="T1336" s="369">
        <v>-9.2663947666357993E-2</v>
      </c>
      <c r="U1336" s="369">
        <v>-0.97543195441883024</v>
      </c>
      <c r="V1336" s="369">
        <v>-9.2663947666357993E-2</v>
      </c>
      <c r="W1336" s="369">
        <v>-0.82542740526305525</v>
      </c>
      <c r="Y1336" s="369"/>
      <c r="AA1336" s="369"/>
      <c r="AB1336" s="369">
        <v>0.32442542513694284</v>
      </c>
      <c r="AC1336" s="373">
        <v>-0.63165741410220677</v>
      </c>
      <c r="AD1336" s="555">
        <v>29088425000186</v>
      </c>
      <c r="AE1336" s="370" t="s">
        <v>2039</v>
      </c>
      <c r="AF1336" s="370" t="s">
        <v>1816</v>
      </c>
      <c r="AG1336" s="374" t="s">
        <v>1444</v>
      </c>
      <c r="AH1336" s="374" t="s">
        <v>1802</v>
      </c>
      <c r="AI1336" s="374">
        <v>50</v>
      </c>
      <c r="AJ1336" s="374">
        <v>50</v>
      </c>
      <c r="AK1336" s="374">
        <v>30</v>
      </c>
      <c r="AL1336" s="691">
        <v>2</v>
      </c>
      <c r="AM1336" s="691">
        <v>20</v>
      </c>
      <c r="AN1336" s="369" t="s">
        <v>1798</v>
      </c>
      <c r="AO1336" s="367" t="s">
        <v>1324</v>
      </c>
      <c r="AP1336" s="370" t="s">
        <v>1799</v>
      </c>
      <c r="AQ1336" s="376" t="s">
        <v>681</v>
      </c>
      <c r="AR1336" s="369">
        <v>5.3333333333333297E-3</v>
      </c>
      <c r="AS1336" s="369">
        <v>5.3333333333333297E-3</v>
      </c>
      <c r="AT1336" s="369" t="s">
        <v>1421</v>
      </c>
      <c r="AW1336"/>
      <c r="AX1336" s="198"/>
      <c r="AY1336" s="184"/>
      <c r="AZ1336" s="184"/>
      <c r="BA1336" s="184"/>
      <c r="BB1336" s="186"/>
      <c r="BC1336" s="184"/>
      <c r="BD1336" s="184"/>
      <c r="BE1336" s="184"/>
      <c r="BF1336" s="184"/>
      <c r="BG1336" s="186"/>
      <c r="BH1336" s="186"/>
      <c r="BI1336" s="199"/>
      <c r="BJ1336" s="199"/>
      <c r="BK1336" s="199"/>
      <c r="BL1336" s="186"/>
      <c r="BM1336" s="186"/>
      <c r="BN1336" s="186"/>
      <c r="BO1336" s="186"/>
      <c r="BP1336" s="186"/>
      <c r="BQ1336" s="186"/>
      <c r="BR1336" s="186"/>
      <c r="BS1336" s="186"/>
      <c r="BT1336" s="187"/>
      <c r="BU1336" s="188"/>
      <c r="BV1336" s="189"/>
      <c r="BW1336" s="185"/>
      <c r="BX1336"/>
      <c r="BZ1336"/>
    </row>
    <row r="1337" spans="2:78" ht="18.75">
      <c r="B1337" s="363" t="s">
        <v>558</v>
      </c>
      <c r="C1337" s="364">
        <v>41956196000170</v>
      </c>
      <c r="D1337" s="365" t="s">
        <v>14</v>
      </c>
      <c r="E1337" s="365" t="s">
        <v>607</v>
      </c>
      <c r="F1337" s="365" t="s">
        <v>1421</v>
      </c>
      <c r="G1337" s="366" t="s">
        <v>1421</v>
      </c>
      <c r="H1337" s="366" t="s">
        <v>34</v>
      </c>
      <c r="I1337" s="366" t="s">
        <v>34</v>
      </c>
      <c r="J1337" s="366" t="s">
        <v>608</v>
      </c>
      <c r="K1337" s="367" t="s">
        <v>48</v>
      </c>
      <c r="L1337" s="368" t="s">
        <v>1421</v>
      </c>
      <c r="M1337" s="368" t="s">
        <v>1418</v>
      </c>
      <c r="N1337" s="367">
        <v>624489</v>
      </c>
      <c r="O1337" s="367" t="s">
        <v>1321</v>
      </c>
      <c r="P1337" s="371">
        <v>44325</v>
      </c>
      <c r="Q1337" s="372">
        <v>107.71</v>
      </c>
      <c r="R1337" s="372">
        <v>128.20986363636362</v>
      </c>
      <c r="S1337" s="367">
        <v>3</v>
      </c>
      <c r="T1337" s="369">
        <v>-0.16239316239316259</v>
      </c>
      <c r="U1337" s="369">
        <v>-1.7094402274739917</v>
      </c>
      <c r="V1337" s="369">
        <v>-0.12759643916913999</v>
      </c>
      <c r="W1337" s="369">
        <v>-1.136597353734649</v>
      </c>
      <c r="Y1337" s="369"/>
      <c r="AA1337" s="369"/>
      <c r="AB1337" s="369">
        <v>0.38368847817724838</v>
      </c>
      <c r="AC1337" s="373">
        <v>-0.62513791853553569</v>
      </c>
      <c r="AD1337" s="555">
        <v>42196278000126</v>
      </c>
      <c r="AE1337" s="370" t="s">
        <v>2144</v>
      </c>
      <c r="AF1337" s="370" t="s">
        <v>2108</v>
      </c>
      <c r="AG1337" s="374" t="s">
        <v>928</v>
      </c>
      <c r="AH1337" s="374" t="s">
        <v>1802</v>
      </c>
      <c r="AI1337" s="374">
        <v>0</v>
      </c>
      <c r="AJ1337" s="374">
        <v>0</v>
      </c>
      <c r="AK1337" s="374">
        <v>0</v>
      </c>
      <c r="AL1337" s="691">
        <v>0</v>
      </c>
      <c r="AM1337" s="691">
        <v>0</v>
      </c>
      <c r="AN1337" s="369" t="s">
        <v>666</v>
      </c>
      <c r="AO1337" s="367" t="s">
        <v>1324</v>
      </c>
      <c r="AP1337" s="370" t="s">
        <v>1799</v>
      </c>
      <c r="AQ1337" s="376" t="s">
        <v>659</v>
      </c>
      <c r="AR1337" s="369">
        <v>3.15E-3</v>
      </c>
      <c r="AS1337" s="369">
        <v>3.15E-3</v>
      </c>
      <c r="AT1337" s="369" t="s">
        <v>1421</v>
      </c>
      <c r="AW1337"/>
      <c r="AX1337" s="198"/>
      <c r="AY1337" s="184"/>
      <c r="AZ1337" s="184"/>
      <c r="BA1337" s="184"/>
      <c r="BB1337" s="186"/>
      <c r="BC1337" s="184"/>
      <c r="BD1337" s="184"/>
      <c r="BE1337" s="184"/>
      <c r="BF1337" s="184"/>
      <c r="BG1337" s="186"/>
      <c r="BH1337" s="186"/>
      <c r="BI1337" s="199"/>
      <c r="BJ1337" s="199"/>
      <c r="BK1337" s="199"/>
      <c r="BL1337" s="186"/>
      <c r="BM1337" s="186"/>
      <c r="BN1337" s="186"/>
      <c r="BO1337" s="186"/>
      <c r="BP1337" s="186"/>
      <c r="BQ1337" s="186"/>
      <c r="BR1337" s="186"/>
      <c r="BS1337" s="186"/>
      <c r="BT1337" s="187"/>
      <c r="BU1337" s="188"/>
      <c r="BV1337" s="189"/>
      <c r="BW1337" s="185"/>
      <c r="BX1337"/>
      <c r="BZ1337"/>
    </row>
    <row r="1338" spans="2:78" ht="18.75">
      <c r="B1338" s="363" t="s">
        <v>1213</v>
      </c>
      <c r="C1338" s="364">
        <v>41269079000138</v>
      </c>
      <c r="D1338" s="365" t="s">
        <v>14</v>
      </c>
      <c r="E1338" s="365" t="s">
        <v>607</v>
      </c>
      <c r="F1338" s="365" t="s">
        <v>1421</v>
      </c>
      <c r="G1338" s="366" t="s">
        <v>1421</v>
      </c>
      <c r="H1338" s="366" t="s">
        <v>34</v>
      </c>
      <c r="I1338" s="366" t="s">
        <v>34</v>
      </c>
      <c r="J1338" s="366" t="s">
        <v>690</v>
      </c>
      <c r="K1338" s="367" t="s">
        <v>1798</v>
      </c>
      <c r="L1338" s="368" t="s">
        <v>1421</v>
      </c>
      <c r="M1338" s="368" t="s">
        <v>1418</v>
      </c>
      <c r="N1338" s="367">
        <v>624926</v>
      </c>
      <c r="O1338" s="367" t="s">
        <v>1321</v>
      </c>
      <c r="P1338" s="371">
        <v>44232</v>
      </c>
      <c r="Q1338" s="372">
        <v>12.225039819999999</v>
      </c>
      <c r="R1338" s="372">
        <v>14.583526342457619</v>
      </c>
      <c r="S1338" s="367">
        <v>2</v>
      </c>
      <c r="T1338" s="369">
        <v>-0.38340689428385333</v>
      </c>
      <c r="U1338" s="369">
        <v>-4.035952985464383</v>
      </c>
      <c r="V1338" s="369">
        <v>-0.43739092484570985</v>
      </c>
      <c r="W1338" s="369">
        <v>-3.8961696028851276</v>
      </c>
      <c r="Y1338" s="369"/>
      <c r="AA1338" s="369"/>
      <c r="AB1338" s="369">
        <v>0.3553490953807531</v>
      </c>
      <c r="AC1338" s="373">
        <v>-1.5467964022855178</v>
      </c>
      <c r="AD1338" s="555">
        <v>0</v>
      </c>
      <c r="AE1338" s="370" t="s">
        <v>1998</v>
      </c>
      <c r="AF1338" s="370" t="s">
        <v>1813</v>
      </c>
      <c r="AG1338" s="374" t="s">
        <v>741</v>
      </c>
      <c r="AH1338" s="374" t="s">
        <v>1796</v>
      </c>
      <c r="AI1338" s="374">
        <v>50000</v>
      </c>
      <c r="AJ1338" s="374">
        <v>10000</v>
      </c>
      <c r="AK1338" s="374">
        <v>50000</v>
      </c>
      <c r="AL1338" s="691">
        <v>0</v>
      </c>
      <c r="AM1338" s="691">
        <v>0</v>
      </c>
      <c r="AN1338" s="369" t="s">
        <v>1807</v>
      </c>
      <c r="AO1338" s="367" t="s">
        <v>1324</v>
      </c>
      <c r="AP1338" s="370" t="s">
        <v>1799</v>
      </c>
      <c r="AQ1338" s="376" t="s">
        <v>659</v>
      </c>
      <c r="AR1338" s="369">
        <v>3.4995E-3</v>
      </c>
      <c r="AS1338" s="369">
        <v>3.4995E-3</v>
      </c>
      <c r="AT1338" s="369" t="s">
        <v>1421</v>
      </c>
      <c r="AW1338"/>
      <c r="AX1338" s="198"/>
      <c r="AY1338" s="184"/>
      <c r="AZ1338" s="184"/>
      <c r="BA1338" s="184"/>
      <c r="BB1338" s="186"/>
      <c r="BC1338" s="184"/>
      <c r="BD1338" s="184"/>
      <c r="BE1338" s="184"/>
      <c r="BF1338" s="184"/>
      <c r="BG1338" s="186"/>
      <c r="BH1338" s="186"/>
      <c r="BI1338" s="199"/>
      <c r="BJ1338" s="199"/>
      <c r="BK1338" s="199"/>
      <c r="BL1338" s="186"/>
      <c r="BM1338" s="186"/>
      <c r="BN1338" s="186"/>
      <c r="BO1338" s="186"/>
      <c r="BP1338" s="186"/>
      <c r="BQ1338" s="186"/>
      <c r="BR1338" s="186"/>
      <c r="BS1338" s="186"/>
      <c r="BT1338" s="187"/>
      <c r="BU1338" s="188"/>
      <c r="BV1338" s="189"/>
      <c r="BW1338" s="185"/>
      <c r="BX1338"/>
      <c r="BZ1338"/>
    </row>
    <row r="1339" spans="2:78" ht="18.75">
      <c r="B1339" s="363" t="s">
        <v>1258</v>
      </c>
      <c r="C1339" s="364"/>
      <c r="D1339" s="365" t="s">
        <v>14</v>
      </c>
      <c r="E1339" s="365" t="s">
        <v>15</v>
      </c>
      <c r="F1339" s="365" t="s">
        <v>701</v>
      </c>
      <c r="G1339" s="366" t="s">
        <v>1421</v>
      </c>
      <c r="H1339" s="366" t="s">
        <v>34</v>
      </c>
      <c r="I1339" s="366" t="s">
        <v>34</v>
      </c>
      <c r="J1339" s="366" t="s">
        <v>611</v>
      </c>
      <c r="L1339" s="368" t="s">
        <v>1421</v>
      </c>
      <c r="M1339" s="368" t="s">
        <v>1418</v>
      </c>
      <c r="N1339" s="367">
        <v>624985</v>
      </c>
      <c r="O1339" s="367" t="s">
        <v>1321</v>
      </c>
      <c r="P1339" s="371"/>
      <c r="S1339" s="367"/>
      <c r="U1339" s="369"/>
      <c r="W1339" s="369"/>
      <c r="Y1339" s="369"/>
      <c r="AA1339" s="369"/>
      <c r="AD1339" s="555">
        <v>0</v>
      </c>
      <c r="AE1339" s="370"/>
      <c r="AF1339" s="370"/>
      <c r="AG1339" s="374" t="s">
        <v>1444</v>
      </c>
      <c r="AH1339" s="374"/>
      <c r="AI1339" s="374">
        <v>1000</v>
      </c>
      <c r="AJ1339" s="374">
        <v>100</v>
      </c>
      <c r="AK1339" s="374">
        <v>100</v>
      </c>
      <c r="AN1339" s="369"/>
      <c r="AO1339" s="367" t="s">
        <v>1324</v>
      </c>
      <c r="AP1339" s="370"/>
      <c r="AR1339" s="369">
        <v>1.1332200000000001E-3</v>
      </c>
      <c r="AS1339" s="369">
        <v>1.1332200000000001E-3</v>
      </c>
      <c r="AT1339" s="369" t="s">
        <v>1421</v>
      </c>
      <c r="AW1339"/>
      <c r="AX1339" s="198"/>
      <c r="AY1339" s="184"/>
      <c r="AZ1339" s="184"/>
      <c r="BA1339" s="184"/>
      <c r="BB1339" s="186"/>
      <c r="BC1339" s="184"/>
      <c r="BD1339" s="184"/>
      <c r="BE1339" s="184"/>
      <c r="BF1339" s="184"/>
      <c r="BG1339" s="186"/>
      <c r="BH1339" s="186"/>
      <c r="BI1339" s="199"/>
      <c r="BJ1339" s="199"/>
      <c r="BK1339" s="199"/>
      <c r="BL1339" s="186"/>
      <c r="BM1339" s="186"/>
      <c r="BN1339" s="186"/>
      <c r="BO1339" s="186"/>
      <c r="BP1339" s="186"/>
      <c r="BQ1339" s="186"/>
      <c r="BR1339" s="186"/>
      <c r="BS1339" s="186"/>
      <c r="BT1339" s="187"/>
      <c r="BU1339" s="188"/>
      <c r="BV1339" s="189"/>
      <c r="BW1339" s="185"/>
      <c r="BX1339"/>
      <c r="BZ1339"/>
    </row>
    <row r="1340" spans="2:78" ht="18.75">
      <c r="B1340" s="363" t="s">
        <v>932</v>
      </c>
      <c r="C1340" s="364">
        <v>42773832000190</v>
      </c>
      <c r="D1340" s="365" t="s">
        <v>14</v>
      </c>
      <c r="E1340" s="365" t="s">
        <v>607</v>
      </c>
      <c r="F1340" s="365" t="s">
        <v>1421</v>
      </c>
      <c r="G1340" s="366" t="s">
        <v>1421</v>
      </c>
      <c r="H1340" s="366" t="s">
        <v>34</v>
      </c>
      <c r="I1340" s="366" t="s">
        <v>34</v>
      </c>
      <c r="J1340" s="366" t="s">
        <v>608</v>
      </c>
      <c r="K1340" s="367" t="s">
        <v>48</v>
      </c>
      <c r="L1340" s="368" t="s">
        <v>1421</v>
      </c>
      <c r="M1340" s="368" t="s">
        <v>34</v>
      </c>
      <c r="N1340" s="367">
        <v>625566</v>
      </c>
      <c r="O1340" s="367" t="s">
        <v>1321</v>
      </c>
      <c r="P1340" s="371">
        <v>44429</v>
      </c>
      <c r="Q1340" s="372">
        <v>4.2699999999999996</v>
      </c>
      <c r="R1340" s="372">
        <v>4.0484684684684682</v>
      </c>
      <c r="S1340" s="367">
        <v>2</v>
      </c>
      <c r="T1340" s="369">
        <v>-9.8039215686273828E-2</v>
      </c>
      <c r="U1340" s="369">
        <v>-1.0320149980106057</v>
      </c>
      <c r="V1340" s="369">
        <v>-7.9999999999999183E-2</v>
      </c>
      <c r="W1340" s="369">
        <v>-0.71262010829501621</v>
      </c>
      <c r="Y1340" s="369"/>
      <c r="AA1340" s="369"/>
      <c r="AB1340" s="369">
        <v>0.31998777874796908</v>
      </c>
      <c r="AC1340" s="373">
        <v>-0.60084100148112862</v>
      </c>
      <c r="AD1340" s="555">
        <v>29275418000193</v>
      </c>
      <c r="AE1340" s="370" t="s">
        <v>2145</v>
      </c>
      <c r="AF1340" s="370" t="s">
        <v>1816</v>
      </c>
      <c r="AG1340" s="374" t="s">
        <v>1444</v>
      </c>
      <c r="AH1340" s="374" t="s">
        <v>1877</v>
      </c>
      <c r="AI1340" s="374">
        <v>5000</v>
      </c>
      <c r="AJ1340" s="374">
        <v>1000</v>
      </c>
      <c r="AK1340" s="374">
        <v>5000</v>
      </c>
      <c r="AL1340" s="691">
        <v>0</v>
      </c>
      <c r="AM1340" s="691">
        <v>0</v>
      </c>
      <c r="AN1340" s="369" t="s">
        <v>1817</v>
      </c>
      <c r="AO1340" s="367" t="s">
        <v>1324</v>
      </c>
      <c r="AP1340" s="370" t="s">
        <v>1799</v>
      </c>
      <c r="AQ1340" s="376" t="s">
        <v>659</v>
      </c>
      <c r="AR1340" s="369">
        <v>5.0673000000000003E-3</v>
      </c>
      <c r="AS1340" s="369">
        <v>5.0673000000000003E-3</v>
      </c>
      <c r="AT1340" s="369" t="s">
        <v>1421</v>
      </c>
      <c r="AW1340"/>
      <c r="AX1340" s="198"/>
      <c r="AY1340" s="184"/>
      <c r="AZ1340" s="184"/>
      <c r="BA1340" s="184"/>
      <c r="BB1340" s="186"/>
      <c r="BC1340" s="184"/>
      <c r="BD1340" s="184"/>
      <c r="BE1340" s="184"/>
      <c r="BF1340" s="184"/>
      <c r="BG1340" s="186"/>
      <c r="BH1340" s="186"/>
      <c r="BI1340" s="199"/>
      <c r="BJ1340" s="199"/>
      <c r="BK1340" s="199"/>
      <c r="BL1340" s="186"/>
      <c r="BM1340" s="186"/>
      <c r="BN1340" s="186"/>
      <c r="BO1340" s="186"/>
      <c r="BP1340" s="186"/>
      <c r="BQ1340" s="186"/>
      <c r="BR1340" s="186"/>
      <c r="BS1340" s="186"/>
      <c r="BT1340" s="187"/>
      <c r="BU1340" s="188"/>
      <c r="BV1340" s="189"/>
      <c r="BW1340" s="185"/>
      <c r="BX1340"/>
      <c r="BZ1340"/>
    </row>
    <row r="1341" spans="2:78" ht="18.75">
      <c r="B1341" s="363" t="s">
        <v>778</v>
      </c>
      <c r="C1341" s="364">
        <v>43915574000100</v>
      </c>
      <c r="D1341" s="365" t="s">
        <v>14</v>
      </c>
      <c r="E1341" s="365" t="s">
        <v>607</v>
      </c>
      <c r="F1341" s="365" t="s">
        <v>1421</v>
      </c>
      <c r="G1341" s="366" t="s">
        <v>1421</v>
      </c>
      <c r="H1341" s="366" t="s">
        <v>34</v>
      </c>
      <c r="I1341" s="366" t="s">
        <v>34</v>
      </c>
      <c r="J1341" s="366" t="s">
        <v>608</v>
      </c>
      <c r="K1341" s="367" t="s">
        <v>48</v>
      </c>
      <c r="L1341" s="368" t="s">
        <v>1421</v>
      </c>
      <c r="M1341" s="368" t="s">
        <v>34</v>
      </c>
      <c r="N1341" s="367">
        <v>625906</v>
      </c>
      <c r="O1341" s="367" t="s">
        <v>1321</v>
      </c>
      <c r="P1341" s="371">
        <v>44493</v>
      </c>
      <c r="Q1341" s="372">
        <v>18.70077959</v>
      </c>
      <c r="R1341" s="372">
        <v>14.577522703738738</v>
      </c>
      <c r="S1341" s="367">
        <v>2</v>
      </c>
      <c r="T1341" s="369">
        <v>-6.6030258690228383E-2</v>
      </c>
      <c r="U1341" s="369">
        <v>-0.69507101636653024</v>
      </c>
      <c r="W1341" s="369"/>
      <c r="Y1341" s="369"/>
      <c r="AA1341" s="369"/>
      <c r="AB1341" s="369">
        <v>0.22807377647608468</v>
      </c>
      <c r="AD1341" s="555">
        <v>43907839000110</v>
      </c>
      <c r="AE1341" s="370" t="s">
        <v>2146</v>
      </c>
      <c r="AF1341" s="370" t="s">
        <v>1816</v>
      </c>
      <c r="AG1341" s="374" t="s">
        <v>1444</v>
      </c>
      <c r="AH1341" s="374" t="s">
        <v>1802</v>
      </c>
      <c r="AI1341" s="374">
        <v>500</v>
      </c>
      <c r="AJ1341" s="374">
        <v>500</v>
      </c>
      <c r="AK1341" s="374">
        <v>500</v>
      </c>
      <c r="AL1341" s="691">
        <v>0</v>
      </c>
      <c r="AM1341" s="691">
        <v>0</v>
      </c>
      <c r="AN1341" s="369" t="s">
        <v>1817</v>
      </c>
      <c r="AO1341" s="367" t="s">
        <v>1324</v>
      </c>
      <c r="AP1341" s="370" t="s">
        <v>1799</v>
      </c>
      <c r="AQ1341" s="376" t="s">
        <v>659</v>
      </c>
      <c r="AR1341" s="369">
        <v>4.8006000000000004E-3</v>
      </c>
      <c r="AS1341" s="369">
        <v>4.8006000000000004E-3</v>
      </c>
      <c r="AT1341" s="369" t="s">
        <v>1421</v>
      </c>
      <c r="AW1341"/>
      <c r="AX1341" s="198"/>
      <c r="AY1341" s="184"/>
      <c r="AZ1341" s="184"/>
      <c r="BA1341" s="184"/>
      <c r="BB1341" s="186"/>
      <c r="BC1341" s="184"/>
      <c r="BD1341" s="184"/>
      <c r="BE1341" s="184"/>
      <c r="BF1341" s="184"/>
      <c r="BG1341" s="186"/>
      <c r="BH1341" s="186"/>
      <c r="BI1341" s="199"/>
      <c r="BJ1341" s="199"/>
      <c r="BK1341" s="199"/>
      <c r="BL1341" s="186"/>
      <c r="BM1341" s="186"/>
      <c r="BN1341" s="186"/>
      <c r="BO1341" s="186"/>
      <c r="BP1341" s="186"/>
      <c r="BQ1341" s="186"/>
      <c r="BR1341" s="186"/>
      <c r="BS1341" s="186"/>
      <c r="BT1341" s="187"/>
      <c r="BU1341" s="188"/>
      <c r="BV1341" s="189"/>
      <c r="BW1341" s="185"/>
      <c r="BX1341"/>
      <c r="BZ1341"/>
    </row>
    <row r="1342" spans="2:78" ht="18.75">
      <c r="B1342" s="363" t="s">
        <v>777</v>
      </c>
      <c r="C1342" s="364">
        <v>43917039000180</v>
      </c>
      <c r="D1342" s="365" t="s">
        <v>14</v>
      </c>
      <c r="E1342" s="365" t="s">
        <v>607</v>
      </c>
      <c r="F1342" s="365" t="s">
        <v>1421</v>
      </c>
      <c r="G1342" s="366" t="s">
        <v>1421</v>
      </c>
      <c r="H1342" s="366" t="s">
        <v>34</v>
      </c>
      <c r="I1342" s="366" t="s">
        <v>34</v>
      </c>
      <c r="J1342" s="366" t="s">
        <v>608</v>
      </c>
      <c r="K1342" s="367" t="s">
        <v>48</v>
      </c>
      <c r="L1342" s="368" t="s">
        <v>1421</v>
      </c>
      <c r="M1342" s="368" t="s">
        <v>34</v>
      </c>
      <c r="N1342" s="367">
        <v>626007</v>
      </c>
      <c r="O1342" s="367" t="s">
        <v>1321</v>
      </c>
      <c r="P1342" s="371">
        <v>44493</v>
      </c>
      <c r="Q1342" s="372">
        <v>105.83607019</v>
      </c>
      <c r="R1342" s="372">
        <v>84.192324645720689</v>
      </c>
      <c r="S1342" s="367">
        <v>2</v>
      </c>
      <c r="T1342" s="369">
        <v>-5.9951605003758623E-2</v>
      </c>
      <c r="U1342" s="369">
        <v>-0.63108374629060748</v>
      </c>
      <c r="W1342" s="369"/>
      <c r="Y1342" s="369"/>
      <c r="AA1342" s="369"/>
      <c r="AB1342" s="369">
        <v>0.22272701157874805</v>
      </c>
      <c r="AD1342" s="555">
        <v>43909011000100</v>
      </c>
      <c r="AE1342" s="370" t="s">
        <v>2146</v>
      </c>
      <c r="AF1342" s="370" t="s">
        <v>1816</v>
      </c>
      <c r="AG1342" s="374" t="s">
        <v>1444</v>
      </c>
      <c r="AH1342" s="374" t="s">
        <v>1796</v>
      </c>
      <c r="AI1342" s="374">
        <v>500</v>
      </c>
      <c r="AJ1342" s="374">
        <v>500</v>
      </c>
      <c r="AK1342" s="374">
        <v>500</v>
      </c>
      <c r="AL1342" s="691">
        <v>0</v>
      </c>
      <c r="AM1342" s="691">
        <v>0</v>
      </c>
      <c r="AN1342" s="369" t="s">
        <v>1817</v>
      </c>
      <c r="AO1342" s="367" t="s">
        <v>1324</v>
      </c>
      <c r="AP1342" s="370" t="s">
        <v>1799</v>
      </c>
      <c r="AQ1342" s="376" t="s">
        <v>659</v>
      </c>
      <c r="AR1342" s="369">
        <v>4.8006000000000004E-3</v>
      </c>
      <c r="AS1342" s="369">
        <v>4.8006000000000004E-3</v>
      </c>
      <c r="AT1342" s="369" t="s">
        <v>1421</v>
      </c>
      <c r="AW1342"/>
      <c r="AX1342" s="198"/>
      <c r="AY1342" s="184"/>
      <c r="AZ1342" s="184"/>
      <c r="BA1342" s="184"/>
      <c r="BB1342" s="186"/>
      <c r="BC1342" s="184"/>
      <c r="BD1342" s="184"/>
      <c r="BE1342" s="184"/>
      <c r="BF1342" s="184"/>
      <c r="BG1342" s="186"/>
      <c r="BH1342" s="186"/>
      <c r="BI1342" s="199"/>
      <c r="BJ1342" s="199"/>
      <c r="BK1342" s="199"/>
      <c r="BL1342" s="186"/>
      <c r="BM1342" s="186"/>
      <c r="BN1342" s="186"/>
      <c r="BO1342" s="186"/>
      <c r="BP1342" s="186"/>
      <c r="BQ1342" s="186"/>
      <c r="BR1342" s="186"/>
      <c r="BS1342" s="186"/>
      <c r="BT1342" s="187"/>
      <c r="BU1342" s="188"/>
      <c r="BV1342" s="189"/>
      <c r="BW1342" s="185"/>
      <c r="BX1342"/>
      <c r="BZ1342"/>
    </row>
    <row r="1343" spans="2:78" ht="18.75">
      <c r="B1343" s="363" t="s">
        <v>1261</v>
      </c>
      <c r="C1343" s="364"/>
      <c r="D1343" s="365" t="s">
        <v>14</v>
      </c>
      <c r="E1343" s="365" t="s">
        <v>15</v>
      </c>
      <c r="F1343" s="365" t="s">
        <v>701</v>
      </c>
      <c r="G1343" s="366" t="s">
        <v>1421</v>
      </c>
      <c r="H1343" s="366" t="s">
        <v>34</v>
      </c>
      <c r="I1343" s="366" t="s">
        <v>34</v>
      </c>
      <c r="J1343" s="366" t="s">
        <v>611</v>
      </c>
      <c r="L1343" s="368" t="s">
        <v>1421</v>
      </c>
      <c r="M1343" s="368" t="s">
        <v>1418</v>
      </c>
      <c r="N1343" s="367">
        <v>626082</v>
      </c>
      <c r="O1343" s="367" t="s">
        <v>1321</v>
      </c>
      <c r="P1343" s="371"/>
      <c r="S1343" s="367"/>
      <c r="U1343" s="369"/>
      <c r="W1343" s="369"/>
      <c r="Y1343" s="369"/>
      <c r="AA1343" s="369"/>
      <c r="AD1343" s="555">
        <v>0</v>
      </c>
      <c r="AE1343" s="370"/>
      <c r="AF1343" s="370"/>
      <c r="AG1343" s="374" t="s">
        <v>1444</v>
      </c>
      <c r="AH1343" s="374"/>
      <c r="AI1343" s="374">
        <v>1000</v>
      </c>
      <c r="AJ1343" s="374">
        <v>100</v>
      </c>
      <c r="AK1343" s="374">
        <v>100</v>
      </c>
      <c r="AN1343" s="369"/>
      <c r="AO1343" s="367" t="s">
        <v>1324</v>
      </c>
      <c r="AP1343" s="370"/>
      <c r="AR1343" s="369">
        <v>1.1332200000000001E-3</v>
      </c>
      <c r="AS1343" s="369">
        <v>1.1332200000000001E-3</v>
      </c>
      <c r="AT1343" s="369" t="s">
        <v>1421</v>
      </c>
      <c r="AW1343"/>
      <c r="AX1343" s="198"/>
      <c r="AY1343" s="184"/>
      <c r="AZ1343" s="184"/>
      <c r="BA1343" s="184"/>
      <c r="BB1343" s="186"/>
      <c r="BC1343" s="184"/>
      <c r="BD1343" s="184"/>
      <c r="BE1343" s="184"/>
      <c r="BF1343" s="184"/>
      <c r="BG1343" s="186"/>
      <c r="BH1343" s="186"/>
      <c r="BI1343" s="199"/>
      <c r="BJ1343" s="199"/>
      <c r="BK1343" s="199"/>
      <c r="BL1343" s="186"/>
      <c r="BM1343" s="186"/>
      <c r="BN1343" s="186"/>
      <c r="BO1343" s="186"/>
      <c r="BP1343" s="186"/>
      <c r="BQ1343" s="186"/>
      <c r="BR1343" s="186"/>
      <c r="BS1343" s="186"/>
      <c r="BT1343" s="187"/>
      <c r="BU1343" s="188"/>
      <c r="BV1343" s="189"/>
      <c r="BW1343" s="185"/>
      <c r="BX1343"/>
      <c r="BZ1343"/>
    </row>
    <row r="1344" spans="2:78" ht="18.75">
      <c r="B1344" s="363" t="s">
        <v>1262</v>
      </c>
      <c r="C1344" s="364"/>
      <c r="D1344" s="365" t="s">
        <v>14</v>
      </c>
      <c r="E1344" s="365" t="s">
        <v>15</v>
      </c>
      <c r="F1344" s="365" t="s">
        <v>701</v>
      </c>
      <c r="G1344" s="366" t="s">
        <v>1421</v>
      </c>
      <c r="H1344" s="366" t="s">
        <v>34</v>
      </c>
      <c r="I1344" s="366" t="s">
        <v>34</v>
      </c>
      <c r="J1344" s="366" t="s">
        <v>611</v>
      </c>
      <c r="L1344" s="368" t="s">
        <v>1421</v>
      </c>
      <c r="M1344" s="368" t="s">
        <v>34</v>
      </c>
      <c r="N1344" s="367">
        <v>626090</v>
      </c>
      <c r="O1344" s="367" t="s">
        <v>1321</v>
      </c>
      <c r="P1344" s="371"/>
      <c r="S1344" s="367"/>
      <c r="U1344" s="369"/>
      <c r="W1344" s="369"/>
      <c r="Y1344" s="369"/>
      <c r="AA1344" s="369"/>
      <c r="AD1344" s="555">
        <v>40226808000106</v>
      </c>
      <c r="AE1344" s="370"/>
      <c r="AF1344" s="370"/>
      <c r="AG1344" s="374" t="s">
        <v>1444</v>
      </c>
      <c r="AH1344" s="374"/>
      <c r="AI1344" s="374">
        <v>5000</v>
      </c>
      <c r="AJ1344" s="374">
        <v>100</v>
      </c>
      <c r="AK1344" s="374">
        <v>100</v>
      </c>
      <c r="AN1344" s="369"/>
      <c r="AO1344" s="367" t="s">
        <v>1324</v>
      </c>
      <c r="AP1344" s="370"/>
      <c r="AR1344" s="369">
        <v>4.6661999999999997E-3</v>
      </c>
      <c r="AS1344" s="369">
        <v>4.6661999999999997E-3</v>
      </c>
      <c r="AT1344" s="369" t="s">
        <v>1421</v>
      </c>
      <c r="AW1344"/>
      <c r="AX1344" s="198"/>
      <c r="AY1344" s="184"/>
      <c r="AZ1344" s="184"/>
      <c r="BA1344" s="184"/>
      <c r="BB1344" s="186"/>
      <c r="BC1344" s="184"/>
      <c r="BD1344" s="184"/>
      <c r="BE1344" s="184"/>
      <c r="BF1344" s="184"/>
      <c r="BG1344" s="186"/>
      <c r="BH1344" s="186"/>
      <c r="BI1344" s="199"/>
      <c r="BJ1344" s="199"/>
      <c r="BK1344" s="199"/>
      <c r="BL1344" s="186"/>
      <c r="BM1344" s="186"/>
      <c r="BN1344" s="186"/>
      <c r="BO1344" s="186"/>
      <c r="BP1344" s="186"/>
      <c r="BQ1344" s="186"/>
      <c r="BR1344" s="186"/>
      <c r="BS1344" s="186"/>
      <c r="BT1344" s="187"/>
      <c r="BU1344" s="188"/>
      <c r="BV1344" s="189"/>
      <c r="BW1344" s="185"/>
      <c r="BX1344"/>
      <c r="BZ1344"/>
    </row>
    <row r="1345" spans="2:78" ht="18.75">
      <c r="B1345" s="363" t="s">
        <v>1267</v>
      </c>
      <c r="C1345" s="364"/>
      <c r="D1345" s="365" t="s">
        <v>14</v>
      </c>
      <c r="E1345" s="365" t="s">
        <v>607</v>
      </c>
      <c r="F1345" s="365" t="s">
        <v>860</v>
      </c>
      <c r="G1345" s="366" t="s">
        <v>1421</v>
      </c>
      <c r="H1345" s="366" t="s">
        <v>34</v>
      </c>
      <c r="I1345" s="366" t="s">
        <v>34</v>
      </c>
      <c r="J1345" s="366" t="s">
        <v>611</v>
      </c>
      <c r="L1345" s="368" t="s">
        <v>1421</v>
      </c>
      <c r="M1345" s="368" t="s">
        <v>1418</v>
      </c>
      <c r="N1345" s="367">
        <v>626112</v>
      </c>
      <c r="O1345" s="367" t="s">
        <v>1321</v>
      </c>
      <c r="P1345" s="371"/>
      <c r="S1345" s="367"/>
      <c r="U1345" s="369"/>
      <c r="W1345" s="369"/>
      <c r="Y1345" s="369"/>
      <c r="AA1345" s="369"/>
      <c r="AD1345" s="555">
        <v>0</v>
      </c>
      <c r="AE1345" s="370"/>
      <c r="AF1345" s="370"/>
      <c r="AG1345" s="374" t="s">
        <v>1444</v>
      </c>
      <c r="AH1345" s="374"/>
      <c r="AI1345" s="374">
        <v>1000</v>
      </c>
      <c r="AJ1345" s="374">
        <v>100</v>
      </c>
      <c r="AK1345" s="374">
        <v>100</v>
      </c>
      <c r="AN1345" s="369"/>
      <c r="AO1345" s="367" t="s">
        <v>1324</v>
      </c>
      <c r="AP1345" s="370"/>
      <c r="AR1345" s="369">
        <v>2.9997000000000001E-3</v>
      </c>
      <c r="AS1345" s="369">
        <v>2.9997000000000001E-3</v>
      </c>
      <c r="AT1345" s="369" t="s">
        <v>1421</v>
      </c>
      <c r="AW1345"/>
      <c r="AX1345" s="198"/>
      <c r="AY1345" s="184"/>
      <c r="AZ1345" s="184"/>
      <c r="BA1345" s="184"/>
      <c r="BB1345" s="186"/>
      <c r="BC1345" s="184"/>
      <c r="BD1345" s="184"/>
      <c r="BE1345" s="184"/>
      <c r="BF1345" s="184"/>
      <c r="BG1345" s="186"/>
      <c r="BH1345" s="186"/>
      <c r="BI1345" s="199"/>
      <c r="BJ1345" s="199"/>
      <c r="BK1345" s="199"/>
      <c r="BL1345" s="186"/>
      <c r="BM1345" s="186"/>
      <c r="BN1345" s="186"/>
      <c r="BO1345" s="186"/>
      <c r="BP1345" s="186"/>
      <c r="BQ1345" s="186"/>
      <c r="BR1345" s="186"/>
      <c r="BS1345" s="186"/>
      <c r="BT1345" s="187"/>
      <c r="BU1345" s="188"/>
      <c r="BV1345" s="189"/>
      <c r="BW1345" s="185"/>
      <c r="BX1345"/>
      <c r="BZ1345"/>
    </row>
    <row r="1346" spans="2:78" ht="18.75">
      <c r="B1346" s="363" t="s">
        <v>862</v>
      </c>
      <c r="C1346" s="364"/>
      <c r="D1346" s="365" t="s">
        <v>14</v>
      </c>
      <c r="E1346" s="365" t="s">
        <v>15</v>
      </c>
      <c r="F1346" s="365" t="s">
        <v>701</v>
      </c>
      <c r="G1346" s="366" t="s">
        <v>1421</v>
      </c>
      <c r="H1346" s="366" t="s">
        <v>34</v>
      </c>
      <c r="I1346" s="366" t="s">
        <v>34</v>
      </c>
      <c r="J1346" s="366" t="s">
        <v>611</v>
      </c>
      <c r="L1346" s="368" t="s">
        <v>1421</v>
      </c>
      <c r="M1346" s="368" t="s">
        <v>1418</v>
      </c>
      <c r="N1346" s="367">
        <v>626198</v>
      </c>
      <c r="O1346" s="367" t="s">
        <v>1321</v>
      </c>
      <c r="P1346" s="371"/>
      <c r="S1346" s="367"/>
      <c r="U1346" s="369"/>
      <c r="W1346" s="369"/>
      <c r="Y1346" s="369"/>
      <c r="AA1346" s="369"/>
      <c r="AD1346" s="555">
        <v>0</v>
      </c>
      <c r="AE1346" s="370"/>
      <c r="AF1346" s="370"/>
      <c r="AG1346" s="374" t="s">
        <v>1444</v>
      </c>
      <c r="AH1346" s="374"/>
      <c r="AI1346" s="374">
        <v>1</v>
      </c>
      <c r="AJ1346" s="374">
        <v>1</v>
      </c>
      <c r="AK1346" s="374">
        <v>1</v>
      </c>
      <c r="AN1346" s="369"/>
      <c r="AO1346" s="367" t="s">
        <v>1324</v>
      </c>
      <c r="AP1346" s="370"/>
      <c r="AR1346" s="369">
        <v>1.75E-3</v>
      </c>
      <c r="AS1346" s="369">
        <v>1.75E-3</v>
      </c>
      <c r="AT1346" s="369" t="s">
        <v>1421</v>
      </c>
      <c r="AW1346"/>
      <c r="AX1346" s="198"/>
      <c r="AY1346" s="184"/>
      <c r="AZ1346" s="184"/>
      <c r="BA1346" s="184"/>
      <c r="BB1346" s="186"/>
      <c r="BC1346" s="184"/>
      <c r="BD1346" s="184"/>
      <c r="BE1346" s="184"/>
      <c r="BF1346" s="184"/>
      <c r="BG1346" s="186"/>
      <c r="BH1346" s="186"/>
      <c r="BI1346" s="199"/>
      <c r="BJ1346" s="199"/>
      <c r="BK1346" s="199"/>
      <c r="BL1346" s="186"/>
      <c r="BM1346" s="186"/>
      <c r="BN1346" s="186"/>
      <c r="BO1346" s="186"/>
      <c r="BP1346" s="186"/>
      <c r="BQ1346" s="186"/>
      <c r="BR1346" s="186"/>
      <c r="BS1346" s="186"/>
      <c r="BT1346" s="187"/>
      <c r="BU1346" s="188"/>
      <c r="BV1346" s="189"/>
      <c r="BW1346" s="185"/>
      <c r="BX1346"/>
      <c r="BZ1346"/>
    </row>
    <row r="1347" spans="2:78" ht="18.75">
      <c r="B1347" s="363" t="s">
        <v>1639</v>
      </c>
      <c r="C1347" s="364">
        <v>44360367000191</v>
      </c>
      <c r="D1347" s="365" t="s">
        <v>14</v>
      </c>
      <c r="E1347" s="365" t="s">
        <v>1421</v>
      </c>
      <c r="F1347" s="365" t="s">
        <v>1421</v>
      </c>
      <c r="G1347" s="366" t="s">
        <v>1421</v>
      </c>
      <c r="H1347" s="366" t="s">
        <v>34</v>
      </c>
      <c r="I1347" s="366" t="s">
        <v>1421</v>
      </c>
      <c r="J1347" s="366" t="s">
        <v>1421</v>
      </c>
      <c r="K1347" s="367" t="s">
        <v>48</v>
      </c>
      <c r="L1347" s="368" t="s">
        <v>1421</v>
      </c>
      <c r="M1347" s="368" t="s">
        <v>1421</v>
      </c>
      <c r="N1347" s="367">
        <v>627054</v>
      </c>
      <c r="O1347" s="367" t="s">
        <v>1321</v>
      </c>
      <c r="P1347" s="371">
        <v>44542</v>
      </c>
      <c r="Q1347" s="372">
        <v>29.574156940000002</v>
      </c>
      <c r="R1347" s="372">
        <v>23.972981116121495</v>
      </c>
      <c r="S1347" s="367">
        <v>2</v>
      </c>
      <c r="T1347" s="369">
        <v>0.11187753851425408</v>
      </c>
      <c r="U1347" s="369">
        <v>1.1776848364096459</v>
      </c>
      <c r="W1347" s="369"/>
      <c r="Y1347" s="369"/>
      <c r="AA1347" s="369"/>
      <c r="AB1347" s="369">
        <v>0.17102994507503755</v>
      </c>
      <c r="AD1347" s="555">
        <v>0</v>
      </c>
      <c r="AE1347" s="370" t="s">
        <v>2147</v>
      </c>
      <c r="AF1347" s="370" t="s">
        <v>1816</v>
      </c>
      <c r="AG1347" s="374" t="s">
        <v>1444</v>
      </c>
      <c r="AH1347" s="374" t="s">
        <v>1796</v>
      </c>
      <c r="AI1347" s="374">
        <v>5000</v>
      </c>
      <c r="AJ1347" s="374">
        <v>5000</v>
      </c>
      <c r="AK1347" s="374">
        <v>5000</v>
      </c>
      <c r="AL1347" s="691">
        <v>0</v>
      </c>
      <c r="AM1347" s="691">
        <v>0</v>
      </c>
      <c r="AN1347" s="369" t="s">
        <v>1803</v>
      </c>
      <c r="AO1347" s="367" t="s">
        <v>1324</v>
      </c>
      <c r="AP1347" s="370" t="s">
        <v>1799</v>
      </c>
      <c r="AQ1347" s="376" t="s">
        <v>1798</v>
      </c>
      <c r="AR1347" s="369">
        <v>0</v>
      </c>
      <c r="AS1347" s="369">
        <v>0</v>
      </c>
      <c r="AT1347" s="369" t="s">
        <v>1421</v>
      </c>
      <c r="AW1347"/>
      <c r="AX1347" s="198"/>
      <c r="AY1347" s="184"/>
      <c r="AZ1347" s="184"/>
      <c r="BA1347" s="184"/>
      <c r="BB1347" s="186"/>
      <c r="BC1347" s="184"/>
      <c r="BD1347" s="184"/>
      <c r="BE1347" s="184"/>
      <c r="BF1347" s="184"/>
      <c r="BG1347" s="186"/>
      <c r="BH1347" s="186"/>
      <c r="BI1347" s="199"/>
      <c r="BJ1347" s="199"/>
      <c r="BK1347" s="199"/>
      <c r="BL1347" s="186"/>
      <c r="BM1347" s="186"/>
      <c r="BN1347" s="186"/>
      <c r="BO1347" s="186"/>
      <c r="BP1347" s="186"/>
      <c r="BQ1347" s="186"/>
      <c r="BR1347" s="186"/>
      <c r="BS1347" s="186"/>
      <c r="BT1347" s="187"/>
      <c r="BU1347" s="188"/>
      <c r="BV1347" s="189"/>
      <c r="BW1347" s="185"/>
      <c r="BX1347"/>
      <c r="BZ1347"/>
    </row>
    <row r="1348" spans="2:78" ht="18.75">
      <c r="B1348" s="363" t="s">
        <v>1380</v>
      </c>
      <c r="C1348" s="364">
        <v>32892819000105</v>
      </c>
      <c r="D1348" s="365" t="s">
        <v>11</v>
      </c>
      <c r="E1348" s="365" t="s">
        <v>620</v>
      </c>
      <c r="F1348" s="365" t="s">
        <v>663</v>
      </c>
      <c r="G1348" s="366" t="s">
        <v>738</v>
      </c>
      <c r="H1348" s="366" t="s">
        <v>34</v>
      </c>
      <c r="I1348" s="366" t="s">
        <v>1421</v>
      </c>
      <c r="J1348" s="366" t="s">
        <v>1421</v>
      </c>
      <c r="K1348" s="367" t="s">
        <v>48</v>
      </c>
      <c r="L1348" s="368" t="s">
        <v>715</v>
      </c>
      <c r="M1348" s="368" t="s">
        <v>34</v>
      </c>
      <c r="N1348" s="367">
        <v>627089</v>
      </c>
      <c r="O1348" s="367" t="s">
        <v>1324</v>
      </c>
      <c r="P1348" s="371">
        <v>44546</v>
      </c>
      <c r="Q1348" s="372">
        <v>60.489949940000002</v>
      </c>
      <c r="R1348" s="372">
        <v>39.328369256901432</v>
      </c>
      <c r="S1348" s="367">
        <v>1</v>
      </c>
      <c r="T1348" s="369">
        <v>0.12748001685197474</v>
      </c>
      <c r="U1348" s="369">
        <v>1.3419251512464128</v>
      </c>
      <c r="W1348" s="369"/>
      <c r="Y1348" s="369"/>
      <c r="AA1348" s="369"/>
      <c r="AB1348" s="369">
        <v>1.0807941192550503E-2</v>
      </c>
      <c r="AD1348" s="555">
        <v>40668849000152</v>
      </c>
      <c r="AE1348" s="370" t="s">
        <v>1891</v>
      </c>
      <c r="AF1348" s="370" t="s">
        <v>1839</v>
      </c>
      <c r="AG1348" s="374" t="s">
        <v>59</v>
      </c>
      <c r="AH1348" s="374" t="s">
        <v>1802</v>
      </c>
      <c r="AI1348" s="374">
        <v>100</v>
      </c>
      <c r="AJ1348" s="374">
        <v>1</v>
      </c>
      <c r="AK1348" s="374">
        <v>100</v>
      </c>
      <c r="AL1348" s="691">
        <v>0</v>
      </c>
      <c r="AM1348" s="691">
        <v>0</v>
      </c>
      <c r="AN1348" s="369" t="s">
        <v>1803</v>
      </c>
      <c r="AO1348" s="367" t="s">
        <v>1324</v>
      </c>
      <c r="AP1348" s="370" t="s">
        <v>1804</v>
      </c>
      <c r="AQ1348" s="376" t="s">
        <v>669</v>
      </c>
      <c r="AR1348" s="369">
        <v>2.0999999999999999E-3</v>
      </c>
      <c r="AS1348" s="369">
        <v>2.0999999999999999E-3</v>
      </c>
      <c r="AT1348" s="369" t="s">
        <v>1421</v>
      </c>
      <c r="AW1348"/>
      <c r="AX1348" s="198"/>
      <c r="AY1348" s="184"/>
      <c r="AZ1348" s="184"/>
      <c r="BA1348" s="184"/>
      <c r="BB1348" s="186"/>
      <c r="BC1348" s="184"/>
      <c r="BD1348" s="184"/>
      <c r="BE1348" s="184"/>
      <c r="BF1348" s="184"/>
      <c r="BG1348" s="186"/>
      <c r="BH1348" s="186"/>
      <c r="BI1348" s="199"/>
      <c r="BJ1348" s="199"/>
      <c r="BK1348" s="199"/>
      <c r="BL1348" s="186"/>
      <c r="BM1348" s="186"/>
      <c r="BN1348" s="186"/>
      <c r="BO1348" s="186"/>
      <c r="BP1348" s="186"/>
      <c r="BQ1348" s="186"/>
      <c r="BR1348" s="186"/>
      <c r="BS1348" s="186"/>
      <c r="BT1348" s="187"/>
      <c r="BU1348" s="188"/>
      <c r="BV1348" s="189"/>
      <c r="BW1348" s="185"/>
      <c r="BX1348"/>
      <c r="BZ1348"/>
    </row>
    <row r="1349" spans="2:78" ht="18.75">
      <c r="B1349" s="363" t="s">
        <v>477</v>
      </c>
      <c r="C1349" s="364">
        <v>41993440000174</v>
      </c>
      <c r="D1349" s="365" t="s">
        <v>11</v>
      </c>
      <c r="E1349" s="365" t="s">
        <v>620</v>
      </c>
      <c r="F1349" s="365" t="s">
        <v>663</v>
      </c>
      <c r="G1349" s="366" t="s">
        <v>738</v>
      </c>
      <c r="H1349" s="366" t="s">
        <v>34</v>
      </c>
      <c r="I1349" s="366" t="s">
        <v>1421</v>
      </c>
      <c r="J1349" s="366" t="s">
        <v>608</v>
      </c>
      <c r="K1349" s="367" t="s">
        <v>48</v>
      </c>
      <c r="L1349" s="368" t="s">
        <v>1421</v>
      </c>
      <c r="M1349" s="368" t="s">
        <v>34</v>
      </c>
      <c r="N1349" s="367">
        <v>627372</v>
      </c>
      <c r="O1349" s="367" t="s">
        <v>1321</v>
      </c>
      <c r="P1349" s="371">
        <v>44441</v>
      </c>
      <c r="Q1349" s="372">
        <v>91.4</v>
      </c>
      <c r="R1349" s="372">
        <v>64.628590909090903</v>
      </c>
      <c r="S1349" s="367">
        <v>1</v>
      </c>
      <c r="T1349" s="369">
        <v>8.1237911025143994E-2</v>
      </c>
      <c r="U1349" s="369">
        <v>0.85515517436700339</v>
      </c>
      <c r="V1349" s="369">
        <v>7.9150579150578437E-2</v>
      </c>
      <c r="W1349" s="369">
        <v>0.70505367857373791</v>
      </c>
      <c r="Y1349" s="369"/>
      <c r="AA1349" s="369"/>
      <c r="AB1349" s="369">
        <v>1.9137277581584972E-2</v>
      </c>
      <c r="AC1349" s="373">
        <v>-1.7301937620393564</v>
      </c>
      <c r="AD1349" s="555">
        <v>29197090000134</v>
      </c>
      <c r="AE1349" s="370" t="s">
        <v>1891</v>
      </c>
      <c r="AF1349" s="370" t="s">
        <v>1839</v>
      </c>
      <c r="AG1349" s="374" t="s">
        <v>59</v>
      </c>
      <c r="AH1349" s="374" t="s">
        <v>1802</v>
      </c>
      <c r="AI1349" s="374">
        <v>100</v>
      </c>
      <c r="AJ1349" s="374">
        <v>1</v>
      </c>
      <c r="AK1349" s="374">
        <v>100</v>
      </c>
      <c r="AL1349" s="691">
        <v>0</v>
      </c>
      <c r="AM1349" s="691">
        <v>0</v>
      </c>
      <c r="AN1349" s="369" t="s">
        <v>1803</v>
      </c>
      <c r="AO1349" s="367" t="s">
        <v>1324</v>
      </c>
      <c r="AP1349" s="370" t="s">
        <v>1804</v>
      </c>
      <c r="AQ1349" s="376" t="s">
        <v>669</v>
      </c>
      <c r="AR1349" s="369">
        <v>2.0996999999999999E-3</v>
      </c>
      <c r="AS1349" s="369">
        <v>2.0996999999999999E-3</v>
      </c>
      <c r="AT1349" s="369" t="s">
        <v>1421</v>
      </c>
      <c r="AW1349"/>
      <c r="AX1349" s="198"/>
      <c r="AY1349" s="184"/>
      <c r="AZ1349" s="184"/>
      <c r="BA1349" s="184"/>
      <c r="BB1349" s="186"/>
      <c r="BC1349" s="184"/>
      <c r="BD1349" s="184"/>
      <c r="BE1349" s="184"/>
      <c r="BF1349" s="184"/>
      <c r="BG1349" s="186"/>
      <c r="BH1349" s="186"/>
      <c r="BI1349" s="199"/>
      <c r="BJ1349" s="199"/>
      <c r="BK1349" s="199"/>
      <c r="BL1349" s="186"/>
      <c r="BM1349" s="186"/>
      <c r="BN1349" s="186"/>
      <c r="BO1349" s="186"/>
      <c r="BP1349" s="186"/>
      <c r="BQ1349" s="186"/>
      <c r="BR1349" s="186"/>
      <c r="BS1349" s="186"/>
      <c r="BT1349" s="187"/>
      <c r="BU1349" s="188"/>
      <c r="BV1349" s="189"/>
      <c r="BW1349" s="185"/>
      <c r="BX1349"/>
      <c r="BZ1349"/>
    </row>
    <row r="1350" spans="2:78" ht="18.75">
      <c r="B1350" s="363" t="s">
        <v>1004</v>
      </c>
      <c r="C1350" s="364">
        <v>41745741000189</v>
      </c>
      <c r="D1350" s="365" t="s">
        <v>11</v>
      </c>
      <c r="E1350" s="365" t="s">
        <v>620</v>
      </c>
      <c r="F1350" s="365" t="s">
        <v>672</v>
      </c>
      <c r="G1350" s="366" t="s">
        <v>738</v>
      </c>
      <c r="H1350" s="366" t="s">
        <v>34</v>
      </c>
      <c r="I1350" s="366" t="s">
        <v>1304</v>
      </c>
      <c r="J1350" s="366" t="s">
        <v>1421</v>
      </c>
      <c r="K1350" s="367" t="s">
        <v>48</v>
      </c>
      <c r="L1350" s="368" t="s">
        <v>1421</v>
      </c>
      <c r="M1350" s="368" t="s">
        <v>1418</v>
      </c>
      <c r="N1350" s="367">
        <v>627402</v>
      </c>
      <c r="O1350" s="367" t="s">
        <v>1321</v>
      </c>
      <c r="P1350" s="371">
        <v>44495</v>
      </c>
      <c r="Q1350" s="372">
        <v>201.12</v>
      </c>
      <c r="R1350" s="372">
        <v>143.98277272727276</v>
      </c>
      <c r="S1350" s="367">
        <v>0</v>
      </c>
      <c r="T1350" s="369">
        <v>0.10059171597633099</v>
      </c>
      <c r="U1350" s="369">
        <v>1.0588840275446132</v>
      </c>
      <c r="W1350" s="369"/>
      <c r="Y1350" s="369"/>
      <c r="AA1350" s="369"/>
      <c r="AB1350" s="369">
        <v>7.6395661342266675E-3</v>
      </c>
      <c r="AD1350" s="555">
        <v>0</v>
      </c>
      <c r="AE1350" s="370" t="s">
        <v>2128</v>
      </c>
      <c r="AF1350" s="370" t="s">
        <v>1839</v>
      </c>
      <c r="AG1350" s="374" t="s">
        <v>59</v>
      </c>
      <c r="AH1350" s="374" t="s">
        <v>1802</v>
      </c>
      <c r="AI1350" s="374">
        <v>1</v>
      </c>
      <c r="AJ1350" s="374">
        <v>1</v>
      </c>
      <c r="AK1350" s="374">
        <v>1</v>
      </c>
      <c r="AL1350" s="691">
        <v>0</v>
      </c>
      <c r="AM1350" s="691">
        <v>0</v>
      </c>
      <c r="AN1350" s="369" t="s">
        <v>1803</v>
      </c>
      <c r="AO1350" s="367" t="s">
        <v>1324</v>
      </c>
      <c r="AP1350" s="370" t="s">
        <v>1804</v>
      </c>
      <c r="AQ1350" s="376" t="s">
        <v>11</v>
      </c>
      <c r="AR1350" s="369">
        <v>6.9999999999999999E-4</v>
      </c>
      <c r="AS1350" s="369">
        <v>6.9999999999999999E-4</v>
      </c>
      <c r="AT1350" s="369" t="s">
        <v>1421</v>
      </c>
      <c r="AW1350"/>
      <c r="AX1350" s="198"/>
      <c r="AY1350" s="184"/>
      <c r="AZ1350" s="184"/>
      <c r="BA1350" s="184"/>
      <c r="BB1350" s="186"/>
      <c r="BC1350" s="184"/>
      <c r="BD1350" s="184"/>
      <c r="BE1350" s="184"/>
      <c r="BF1350" s="184"/>
      <c r="BG1350" s="186"/>
      <c r="BH1350" s="186"/>
      <c r="BI1350" s="199"/>
      <c r="BJ1350" s="199"/>
      <c r="BK1350" s="199"/>
      <c r="BL1350" s="186"/>
      <c r="BM1350" s="186"/>
      <c r="BN1350" s="186"/>
      <c r="BO1350" s="186"/>
      <c r="BP1350" s="186"/>
      <c r="BQ1350" s="186"/>
      <c r="BR1350" s="186"/>
      <c r="BS1350" s="186"/>
      <c r="BT1350" s="187"/>
      <c r="BU1350" s="188"/>
      <c r="BV1350" s="189"/>
      <c r="BW1350" s="185"/>
      <c r="BX1350"/>
      <c r="BZ1350"/>
    </row>
    <row r="1351" spans="2:78" ht="18.75">
      <c r="B1351" s="363" t="s">
        <v>1629</v>
      </c>
      <c r="C1351" s="364">
        <v>44347000000138</v>
      </c>
      <c r="D1351" s="365" t="s">
        <v>14</v>
      </c>
      <c r="E1351" s="365" t="s">
        <v>614</v>
      </c>
      <c r="F1351" s="365" t="s">
        <v>1421</v>
      </c>
      <c r="G1351" s="366" t="s">
        <v>1421</v>
      </c>
      <c r="H1351" s="366" t="s">
        <v>1338</v>
      </c>
      <c r="I1351" s="366" t="s">
        <v>1421</v>
      </c>
      <c r="J1351" s="366" t="s">
        <v>690</v>
      </c>
      <c r="K1351" s="367" t="s">
        <v>48</v>
      </c>
      <c r="L1351" s="368" t="s">
        <v>1421</v>
      </c>
      <c r="M1351" s="368" t="s">
        <v>1421</v>
      </c>
      <c r="N1351" s="367">
        <v>627674</v>
      </c>
      <c r="O1351" s="367" t="s">
        <v>1321</v>
      </c>
      <c r="P1351" s="371">
        <v>44541</v>
      </c>
      <c r="Q1351" s="372">
        <v>2.0373356399999998</v>
      </c>
      <c r="R1351" s="372">
        <v>2.3466717663953482</v>
      </c>
      <c r="S1351" s="367">
        <v>2</v>
      </c>
      <c r="T1351" s="369">
        <v>-0.3305039600487244</v>
      </c>
      <c r="U1351" s="369">
        <v>-3.4790674454562769</v>
      </c>
      <c r="W1351" s="369"/>
      <c r="Y1351" s="369"/>
      <c r="AA1351" s="369"/>
      <c r="AB1351" s="369">
        <v>0.16955022040795284</v>
      </c>
      <c r="AD1351" s="555">
        <v>44347468000122</v>
      </c>
      <c r="AE1351" s="370" t="s">
        <v>2148</v>
      </c>
      <c r="AF1351" s="370" t="s">
        <v>1816</v>
      </c>
      <c r="AG1351" s="374" t="s">
        <v>1444</v>
      </c>
      <c r="AH1351" s="374" t="s">
        <v>1802</v>
      </c>
      <c r="AI1351" s="374">
        <v>1000</v>
      </c>
      <c r="AJ1351" s="374">
        <v>1000</v>
      </c>
      <c r="AK1351" s="374">
        <v>1000</v>
      </c>
      <c r="AL1351" s="691">
        <v>0</v>
      </c>
      <c r="AM1351" s="691">
        <v>0</v>
      </c>
      <c r="AN1351" s="369" t="s">
        <v>1817</v>
      </c>
      <c r="AO1351" s="367" t="s">
        <v>1324</v>
      </c>
      <c r="AP1351" s="370" t="s">
        <v>1799</v>
      </c>
      <c r="AQ1351" s="376" t="s">
        <v>659</v>
      </c>
      <c r="AR1351" s="369">
        <v>2.6670000000000001E-3</v>
      </c>
      <c r="AS1351" s="369">
        <v>2.6670000000000001E-3</v>
      </c>
      <c r="AT1351" s="369" t="s">
        <v>1421</v>
      </c>
      <c r="AW1351"/>
      <c r="AX1351" s="198"/>
      <c r="AY1351" s="184"/>
      <c r="AZ1351" s="184"/>
      <c r="BA1351" s="184"/>
      <c r="BB1351" s="186"/>
      <c r="BC1351" s="184"/>
      <c r="BD1351" s="184"/>
      <c r="BE1351" s="184"/>
      <c r="BF1351" s="184"/>
      <c r="BG1351" s="186"/>
      <c r="BH1351" s="186"/>
      <c r="BI1351" s="199"/>
      <c r="BJ1351" s="199"/>
      <c r="BK1351" s="199"/>
      <c r="BL1351" s="186"/>
      <c r="BM1351" s="186"/>
      <c r="BN1351" s="186"/>
      <c r="BO1351" s="186"/>
      <c r="BP1351" s="186"/>
      <c r="BQ1351" s="186"/>
      <c r="BR1351" s="186"/>
      <c r="BS1351" s="186"/>
      <c r="BT1351" s="187"/>
      <c r="BU1351" s="188"/>
      <c r="BV1351" s="189"/>
      <c r="BW1351" s="185"/>
      <c r="BX1351"/>
      <c r="BZ1351"/>
    </row>
    <row r="1352" spans="2:78" ht="18.75">
      <c r="B1352" s="363" t="s">
        <v>1291</v>
      </c>
      <c r="C1352" s="364"/>
      <c r="D1352" s="365" t="s">
        <v>11</v>
      </c>
      <c r="E1352" s="365" t="s">
        <v>621</v>
      </c>
      <c r="F1352" s="365" t="s">
        <v>663</v>
      </c>
      <c r="G1352" s="366" t="s">
        <v>865</v>
      </c>
      <c r="H1352" s="366" t="s">
        <v>34</v>
      </c>
      <c r="I1352" s="366" t="s">
        <v>1421</v>
      </c>
      <c r="J1352" s="366" t="s">
        <v>608</v>
      </c>
      <c r="L1352" s="368" t="s">
        <v>1421</v>
      </c>
      <c r="M1352" s="368" t="s">
        <v>34</v>
      </c>
      <c r="N1352" s="367">
        <v>629588</v>
      </c>
      <c r="O1352" s="367" t="s">
        <v>1321</v>
      </c>
      <c r="P1352" s="371"/>
      <c r="S1352" s="367"/>
      <c r="U1352" s="369"/>
      <c r="W1352" s="369"/>
      <c r="Y1352" s="369"/>
      <c r="AA1352" s="369"/>
      <c r="AD1352" s="555">
        <v>40142060000163</v>
      </c>
      <c r="AE1352" s="370"/>
      <c r="AF1352" s="370"/>
      <c r="AG1352" s="374" t="s">
        <v>719</v>
      </c>
      <c r="AH1352" s="374"/>
      <c r="AI1352" s="374">
        <v>10000</v>
      </c>
      <c r="AJ1352" s="374">
        <v>1000</v>
      </c>
      <c r="AK1352" s="374">
        <v>0</v>
      </c>
      <c r="AN1352" s="369"/>
      <c r="AO1352" s="367" t="s">
        <v>1324</v>
      </c>
      <c r="AP1352" s="370"/>
      <c r="AR1352" s="369">
        <v>9.33333333333333E-4</v>
      </c>
      <c r="AS1352" s="369">
        <v>9.33333333333333E-4</v>
      </c>
      <c r="AT1352" s="369" t="s">
        <v>1421</v>
      </c>
      <c r="AW1352"/>
      <c r="AX1352" s="198"/>
      <c r="AY1352" s="184"/>
      <c r="AZ1352" s="184"/>
      <c r="BA1352" s="184"/>
      <c r="BB1352" s="186"/>
      <c r="BC1352" s="184"/>
      <c r="BD1352" s="184"/>
      <c r="BE1352" s="184"/>
      <c r="BF1352" s="184"/>
      <c r="BG1352" s="186"/>
      <c r="BH1352" s="186"/>
      <c r="BI1352" s="199"/>
      <c r="BJ1352" s="199"/>
      <c r="BK1352" s="199"/>
      <c r="BL1352" s="186"/>
      <c r="BM1352" s="186"/>
      <c r="BN1352" s="186"/>
      <c r="BO1352" s="186"/>
      <c r="BP1352" s="186"/>
      <c r="BQ1352" s="186"/>
      <c r="BR1352" s="186"/>
      <c r="BS1352" s="186"/>
      <c r="BT1352" s="187"/>
      <c r="BU1352" s="188"/>
      <c r="BV1352" s="189"/>
      <c r="BW1352" s="185"/>
      <c r="BX1352"/>
      <c r="BZ1352"/>
    </row>
    <row r="1353" spans="2:78" ht="18.75">
      <c r="B1353" s="363" t="s">
        <v>1305</v>
      </c>
      <c r="C1353" s="364"/>
      <c r="D1353" s="365" t="s">
        <v>14</v>
      </c>
      <c r="E1353" s="365" t="s">
        <v>607</v>
      </c>
      <c r="F1353" s="365" t="s">
        <v>1421</v>
      </c>
      <c r="G1353" s="366" t="s">
        <v>1421</v>
      </c>
      <c r="H1353" s="366" t="s">
        <v>34</v>
      </c>
      <c r="I1353" s="366" t="s">
        <v>34</v>
      </c>
      <c r="J1353" s="366" t="s">
        <v>608</v>
      </c>
      <c r="L1353" s="368" t="s">
        <v>1421</v>
      </c>
      <c r="M1353" s="368" t="s">
        <v>1418</v>
      </c>
      <c r="N1353" s="367">
        <v>630144</v>
      </c>
      <c r="O1353" s="367" t="s">
        <v>1321</v>
      </c>
      <c r="P1353" s="371"/>
      <c r="S1353" s="367"/>
      <c r="U1353" s="369"/>
      <c r="W1353" s="369"/>
      <c r="Y1353" s="369"/>
      <c r="AA1353" s="369"/>
      <c r="AD1353" s="555">
        <v>12123799000192</v>
      </c>
      <c r="AE1353" s="370"/>
      <c r="AF1353" s="370"/>
      <c r="AG1353" s="374" t="s">
        <v>1434</v>
      </c>
      <c r="AH1353" s="374"/>
      <c r="AI1353" s="374">
        <v>0</v>
      </c>
      <c r="AJ1353" s="374">
        <v>0</v>
      </c>
      <c r="AK1353" s="374">
        <v>0</v>
      </c>
      <c r="AN1353" s="369"/>
      <c r="AO1353" s="367" t="s">
        <v>1324</v>
      </c>
      <c r="AP1353" s="370"/>
      <c r="AR1353" s="369">
        <v>2.66666666666667E-4</v>
      </c>
      <c r="AS1353" s="369">
        <v>2.66666666666667E-4</v>
      </c>
      <c r="AT1353" s="369" t="s">
        <v>1421</v>
      </c>
      <c r="AW1353"/>
      <c r="AX1353" s="198"/>
      <c r="AY1353" s="184"/>
      <c r="AZ1353" s="184"/>
      <c r="BA1353" s="184"/>
      <c r="BB1353" s="186"/>
      <c r="BC1353" s="184"/>
      <c r="BD1353" s="184"/>
      <c r="BE1353" s="184"/>
      <c r="BF1353" s="184"/>
      <c r="BG1353" s="186"/>
      <c r="BH1353" s="186"/>
      <c r="BI1353" s="199"/>
      <c r="BJ1353" s="199"/>
      <c r="BK1353" s="199"/>
      <c r="BL1353" s="186"/>
      <c r="BM1353" s="186"/>
      <c r="BN1353" s="186"/>
      <c r="BO1353" s="186"/>
      <c r="BP1353" s="186"/>
      <c r="BQ1353" s="186"/>
      <c r="BR1353" s="186"/>
      <c r="BS1353" s="186"/>
      <c r="BT1353" s="187"/>
      <c r="BU1353" s="188"/>
      <c r="BV1353" s="189"/>
      <c r="BW1353" s="185"/>
      <c r="BX1353"/>
      <c r="BZ1353"/>
    </row>
    <row r="1354" spans="2:78" ht="18.75">
      <c r="B1354" s="363" t="s">
        <v>764</v>
      </c>
      <c r="C1354" s="364">
        <v>44417227000102</v>
      </c>
      <c r="D1354" s="365" t="s">
        <v>13</v>
      </c>
      <c r="E1354" s="365" t="s">
        <v>615</v>
      </c>
      <c r="F1354" s="365" t="s">
        <v>619</v>
      </c>
      <c r="G1354" s="366" t="s">
        <v>34</v>
      </c>
      <c r="H1354" s="366" t="s">
        <v>1338</v>
      </c>
      <c r="I1354" s="366" t="s">
        <v>34</v>
      </c>
      <c r="J1354" s="366" t="s">
        <v>611</v>
      </c>
      <c r="K1354" s="367" t="s">
        <v>48</v>
      </c>
      <c r="L1354" s="368" t="s">
        <v>1339</v>
      </c>
      <c r="M1354" s="368" t="s">
        <v>34</v>
      </c>
      <c r="N1354" s="367">
        <v>631108</v>
      </c>
      <c r="O1354" s="367" t="s">
        <v>1321</v>
      </c>
      <c r="P1354" s="371">
        <v>44538</v>
      </c>
      <c r="Q1354" s="372">
        <v>18.30206334</v>
      </c>
      <c r="R1354" s="372">
        <v>10.963371445194174</v>
      </c>
      <c r="S1354" s="367">
        <v>1</v>
      </c>
      <c r="T1354" s="369">
        <v>0.13331574894566134</v>
      </c>
      <c r="U1354" s="369">
        <v>1.4033552943059886</v>
      </c>
      <c r="W1354" s="369"/>
      <c r="Y1354" s="369"/>
      <c r="AA1354" s="369"/>
      <c r="AB1354" s="369">
        <v>2.7350416616413107E-2</v>
      </c>
      <c r="AD1354" s="555">
        <v>0</v>
      </c>
      <c r="AE1354" s="370" t="s">
        <v>2080</v>
      </c>
      <c r="AF1354" s="370" t="s">
        <v>1816</v>
      </c>
      <c r="AG1354" s="374" t="s">
        <v>1444</v>
      </c>
      <c r="AH1354" s="374" t="s">
        <v>1802</v>
      </c>
      <c r="AI1354" s="374">
        <v>0</v>
      </c>
      <c r="AJ1354" s="374">
        <v>0</v>
      </c>
      <c r="AK1354" s="374">
        <v>0</v>
      </c>
      <c r="AL1354" s="691">
        <v>0</v>
      </c>
      <c r="AM1354" s="691">
        <v>0</v>
      </c>
      <c r="AN1354" s="369" t="s">
        <v>1803</v>
      </c>
      <c r="AO1354" s="367" t="s">
        <v>1324</v>
      </c>
      <c r="AP1354" s="370" t="s">
        <v>1818</v>
      </c>
      <c r="AQ1354" s="376" t="s">
        <v>664</v>
      </c>
      <c r="AR1354" s="369">
        <v>5.4000000000000003E-3</v>
      </c>
      <c r="AS1354" s="369">
        <v>5.4000000000000003E-3</v>
      </c>
      <c r="AT1354" s="369" t="s">
        <v>1421</v>
      </c>
      <c r="AW1354"/>
      <c r="AX1354" s="198"/>
      <c r="AY1354" s="184"/>
      <c r="AZ1354" s="184"/>
      <c r="BA1354" s="184"/>
      <c r="BB1354" s="186"/>
      <c r="BC1354" s="184"/>
      <c r="BD1354" s="184"/>
      <c r="BE1354" s="184"/>
      <c r="BF1354" s="184"/>
      <c r="BG1354" s="186"/>
      <c r="BH1354" s="186"/>
      <c r="BI1354" s="199"/>
      <c r="BJ1354" s="199"/>
      <c r="BK1354" s="199"/>
      <c r="BL1354" s="186"/>
      <c r="BM1354" s="186"/>
      <c r="BN1354" s="186"/>
      <c r="BO1354" s="186"/>
      <c r="BP1354" s="186"/>
      <c r="BQ1354" s="186"/>
      <c r="BR1354" s="186"/>
      <c r="BS1354" s="186"/>
      <c r="BT1354" s="187"/>
      <c r="BU1354" s="188"/>
      <c r="BV1354" s="189"/>
      <c r="BW1354" s="185"/>
      <c r="BX1354"/>
      <c r="BZ1354"/>
    </row>
    <row r="1355" spans="2:78" ht="18.75">
      <c r="B1355" s="363" t="s">
        <v>894</v>
      </c>
      <c r="C1355" s="364">
        <v>44479860000125</v>
      </c>
      <c r="D1355" s="365" t="s">
        <v>14</v>
      </c>
      <c r="E1355" s="365" t="s">
        <v>607</v>
      </c>
      <c r="F1355" s="365" t="s">
        <v>1421</v>
      </c>
      <c r="G1355" s="366" t="s">
        <v>1421</v>
      </c>
      <c r="H1355" s="366" t="s">
        <v>34</v>
      </c>
      <c r="I1355" s="366" t="s">
        <v>34</v>
      </c>
      <c r="J1355" s="366" t="s">
        <v>611</v>
      </c>
      <c r="K1355" s="367" t="s">
        <v>49</v>
      </c>
      <c r="L1355" s="368" t="s">
        <v>1421</v>
      </c>
      <c r="M1355" s="368" t="s">
        <v>34</v>
      </c>
      <c r="N1355" s="367">
        <v>631256</v>
      </c>
      <c r="O1355" s="367" t="s">
        <v>1321</v>
      </c>
      <c r="P1355" s="371">
        <v>44547</v>
      </c>
      <c r="Q1355" s="372">
        <v>19.607077260000001</v>
      </c>
      <c r="R1355" s="372">
        <v>19.607077260000001</v>
      </c>
      <c r="S1355" s="367">
        <v>2</v>
      </c>
      <c r="U1355" s="369"/>
      <c r="W1355" s="369"/>
      <c r="Y1355" s="369"/>
      <c r="AA1355" s="369"/>
      <c r="AD1355" s="555">
        <v>44417189000198</v>
      </c>
      <c r="AE1355" s="370" t="s">
        <v>2149</v>
      </c>
      <c r="AF1355" s="370" t="s">
        <v>1816</v>
      </c>
      <c r="AG1355" s="374" t="s">
        <v>1444</v>
      </c>
      <c r="AH1355" s="374" t="s">
        <v>1802</v>
      </c>
      <c r="AI1355" s="374">
        <v>5000</v>
      </c>
      <c r="AJ1355" s="374">
        <v>1000</v>
      </c>
      <c r="AK1355" s="374">
        <v>5000</v>
      </c>
      <c r="AL1355" s="691">
        <v>0</v>
      </c>
      <c r="AM1355" s="691">
        <v>0</v>
      </c>
      <c r="AN1355" s="369" t="s">
        <v>1817</v>
      </c>
      <c r="AO1355" s="367" t="s">
        <v>1324</v>
      </c>
      <c r="AP1355" s="370" t="s">
        <v>1799</v>
      </c>
      <c r="AQ1355" s="376" t="s">
        <v>659</v>
      </c>
      <c r="AR1355" s="369">
        <v>4.4327000000000004E-3</v>
      </c>
      <c r="AS1355" s="369">
        <v>4.4327000000000004E-3</v>
      </c>
      <c r="AT1355" s="369" t="s">
        <v>1421</v>
      </c>
      <c r="AW1355"/>
      <c r="AX1355" s="198"/>
      <c r="AY1355" s="184"/>
      <c r="AZ1355" s="184"/>
      <c r="BA1355" s="184"/>
      <c r="BB1355" s="186"/>
      <c r="BC1355" s="184"/>
      <c r="BD1355" s="184"/>
      <c r="BE1355" s="184"/>
      <c r="BF1355" s="184"/>
      <c r="BG1355" s="186"/>
      <c r="BH1355" s="186"/>
      <c r="BI1355" s="199"/>
      <c r="BJ1355" s="199"/>
      <c r="BK1355" s="199"/>
      <c r="BL1355" s="186"/>
      <c r="BM1355" s="186"/>
      <c r="BN1355" s="186"/>
      <c r="BO1355" s="186"/>
      <c r="BP1355" s="186"/>
      <c r="BQ1355" s="186"/>
      <c r="BR1355" s="186"/>
      <c r="BS1355" s="186"/>
      <c r="BT1355" s="187"/>
      <c r="BU1355" s="188"/>
      <c r="BV1355" s="189"/>
      <c r="BW1355" s="185"/>
      <c r="BX1355"/>
      <c r="BZ1355"/>
    </row>
    <row r="1356" spans="2:78" ht="18.75">
      <c r="B1356" s="363" t="s">
        <v>867</v>
      </c>
      <c r="C1356" s="364">
        <v>43140671000160</v>
      </c>
      <c r="D1356" s="365" t="s">
        <v>11</v>
      </c>
      <c r="E1356" s="365" t="s">
        <v>661</v>
      </c>
      <c r="F1356" s="365" t="s">
        <v>672</v>
      </c>
      <c r="G1356" s="366" t="s">
        <v>865</v>
      </c>
      <c r="H1356" s="366" t="s">
        <v>34</v>
      </c>
      <c r="I1356" s="366" t="s">
        <v>1421</v>
      </c>
      <c r="J1356" s="366" t="s">
        <v>608</v>
      </c>
      <c r="K1356" s="367" t="s">
        <v>48</v>
      </c>
      <c r="L1356" s="368" t="s">
        <v>1421</v>
      </c>
      <c r="M1356" s="368" t="s">
        <v>1418</v>
      </c>
      <c r="N1356" s="367">
        <v>631264</v>
      </c>
      <c r="O1356" s="367" t="s">
        <v>1321</v>
      </c>
      <c r="P1356" s="371">
        <v>44532</v>
      </c>
      <c r="Q1356" s="372">
        <v>158.76695124</v>
      </c>
      <c r="R1356" s="372">
        <v>102.72828221504956</v>
      </c>
      <c r="S1356" s="367">
        <v>1</v>
      </c>
      <c r="T1356" s="369">
        <v>6.3415667880560855E-2</v>
      </c>
      <c r="U1356" s="369">
        <v>0.66754838768830671</v>
      </c>
      <c r="W1356" s="369"/>
      <c r="Y1356" s="369"/>
      <c r="AA1356" s="369"/>
      <c r="AB1356" s="369">
        <v>4.9536358219997578E-2</v>
      </c>
      <c r="AD1356" s="555">
        <v>0</v>
      </c>
      <c r="AE1356" s="370" t="s">
        <v>1819</v>
      </c>
      <c r="AF1356" s="370" t="s">
        <v>1816</v>
      </c>
      <c r="AG1356" s="374" t="s">
        <v>1444</v>
      </c>
      <c r="AH1356" s="374" t="s">
        <v>1802</v>
      </c>
      <c r="AI1356" s="374">
        <v>3000</v>
      </c>
      <c r="AJ1356" s="374">
        <v>1000</v>
      </c>
      <c r="AK1356" s="374">
        <v>1000</v>
      </c>
      <c r="AL1356" s="691">
        <v>0</v>
      </c>
      <c r="AM1356" s="691">
        <v>0</v>
      </c>
      <c r="AN1356" s="369" t="s">
        <v>633</v>
      </c>
      <c r="AO1356" s="367" t="s">
        <v>1324</v>
      </c>
      <c r="AP1356" s="370" t="s">
        <v>1804</v>
      </c>
      <c r="AQ1356" s="376" t="s">
        <v>11</v>
      </c>
      <c r="AR1356" s="369">
        <v>6.9999999999999999E-4</v>
      </c>
      <c r="AS1356" s="369">
        <v>6.9999999999999999E-4</v>
      </c>
      <c r="AT1356" s="369" t="s">
        <v>1421</v>
      </c>
      <c r="AW1356"/>
      <c r="AX1356" s="198"/>
      <c r="AY1356" s="184"/>
      <c r="AZ1356" s="184"/>
      <c r="BA1356" s="184"/>
      <c r="BB1356" s="186"/>
      <c r="BC1356" s="184"/>
      <c r="BD1356" s="184"/>
      <c r="BE1356" s="184"/>
      <c r="BF1356" s="184"/>
      <c r="BG1356" s="186"/>
      <c r="BH1356" s="186"/>
      <c r="BI1356" s="199"/>
      <c r="BJ1356" s="199"/>
      <c r="BK1356" s="199"/>
      <c r="BL1356" s="186"/>
      <c r="BM1356" s="186"/>
      <c r="BN1356" s="186"/>
      <c r="BO1356" s="186"/>
      <c r="BP1356" s="186"/>
      <c r="BQ1356" s="186"/>
      <c r="BR1356" s="186"/>
      <c r="BS1356" s="186"/>
      <c r="BT1356" s="187"/>
      <c r="BU1356" s="188"/>
      <c r="BV1356" s="189"/>
      <c r="BW1356" s="185"/>
      <c r="BX1356"/>
      <c r="BZ1356"/>
    </row>
    <row r="1357" spans="2:78" ht="18.75">
      <c r="B1357" s="363" t="s">
        <v>895</v>
      </c>
      <c r="C1357" s="364">
        <v>44515610000101</v>
      </c>
      <c r="D1357" s="365" t="s">
        <v>14</v>
      </c>
      <c r="E1357" s="365" t="s">
        <v>607</v>
      </c>
      <c r="F1357" s="365" t="s">
        <v>1421</v>
      </c>
      <c r="G1357" s="366" t="s">
        <v>1421</v>
      </c>
      <c r="H1357" s="366" t="s">
        <v>34</v>
      </c>
      <c r="I1357" s="366" t="s">
        <v>34</v>
      </c>
      <c r="J1357" s="366" t="s">
        <v>611</v>
      </c>
      <c r="K1357" s="367" t="s">
        <v>48</v>
      </c>
      <c r="L1357" s="368" t="s">
        <v>1421</v>
      </c>
      <c r="M1357" s="368" t="s">
        <v>34</v>
      </c>
      <c r="N1357" s="367">
        <v>631507</v>
      </c>
      <c r="O1357" s="367" t="s">
        <v>1321</v>
      </c>
      <c r="P1357" s="371">
        <v>44555</v>
      </c>
      <c r="Q1357" s="372">
        <v>20.911876240000002</v>
      </c>
      <c r="R1357" s="372">
        <v>22.866300538659782</v>
      </c>
      <c r="S1357" s="367">
        <v>2</v>
      </c>
      <c r="T1357" s="369">
        <v>-0.16889149999999997</v>
      </c>
      <c r="U1357" s="369">
        <v>-1.7778453225723958</v>
      </c>
      <c r="W1357" s="369"/>
      <c r="Y1357" s="369"/>
      <c r="AA1357" s="369"/>
      <c r="AB1357" s="369">
        <v>0.17760172236935956</v>
      </c>
      <c r="AD1357" s="555">
        <v>44417189000198</v>
      </c>
      <c r="AE1357" s="370" t="s">
        <v>2149</v>
      </c>
      <c r="AF1357" s="370" t="s">
        <v>1816</v>
      </c>
      <c r="AG1357" s="374" t="s">
        <v>1444</v>
      </c>
      <c r="AH1357" s="374" t="s">
        <v>1802</v>
      </c>
      <c r="AI1357" s="374">
        <v>5000</v>
      </c>
      <c r="AJ1357" s="374">
        <v>1000</v>
      </c>
      <c r="AK1357" s="374">
        <v>5000</v>
      </c>
      <c r="AL1357" s="691">
        <v>0</v>
      </c>
      <c r="AM1357" s="691">
        <v>0</v>
      </c>
      <c r="AN1357" s="369" t="s">
        <v>1817</v>
      </c>
      <c r="AO1357" s="367" t="s">
        <v>1324</v>
      </c>
      <c r="AP1357" s="370" t="s">
        <v>1799</v>
      </c>
      <c r="AQ1357" s="376" t="s">
        <v>659</v>
      </c>
      <c r="AR1357" s="369">
        <v>4.4327000000000004E-3</v>
      </c>
      <c r="AS1357" s="369">
        <v>4.4327000000000004E-3</v>
      </c>
      <c r="AT1357" s="369" t="s">
        <v>1421</v>
      </c>
      <c r="AW1357"/>
      <c r="AX1357" s="198"/>
      <c r="AY1357" s="184"/>
      <c r="AZ1357" s="184"/>
      <c r="BA1357" s="184"/>
      <c r="BB1357" s="186"/>
      <c r="BC1357" s="184"/>
      <c r="BD1357" s="184"/>
      <c r="BE1357" s="184"/>
      <c r="BF1357" s="184"/>
      <c r="BG1357" s="186"/>
      <c r="BH1357" s="186"/>
      <c r="BI1357" s="199"/>
      <c r="BJ1357" s="199"/>
      <c r="BK1357" s="199"/>
      <c r="BL1357" s="186"/>
      <c r="BM1357" s="186"/>
      <c r="BN1357" s="186"/>
      <c r="BO1357" s="186"/>
      <c r="BP1357" s="186"/>
      <c r="BQ1357" s="186"/>
      <c r="BR1357" s="186"/>
      <c r="BS1357" s="186"/>
      <c r="BT1357" s="187"/>
      <c r="BU1357" s="188"/>
      <c r="BV1357" s="189"/>
      <c r="BW1357" s="185"/>
      <c r="BX1357"/>
      <c r="BZ1357"/>
    </row>
    <row r="1358" spans="2:78" ht="18.75">
      <c r="B1358" s="363" t="s">
        <v>1303</v>
      </c>
      <c r="C1358" s="364">
        <v>42405028000159</v>
      </c>
      <c r="D1358" s="365" t="s">
        <v>11</v>
      </c>
      <c r="E1358" s="365" t="s">
        <v>620</v>
      </c>
      <c r="F1358" s="365" t="s">
        <v>663</v>
      </c>
      <c r="G1358" s="366" t="s">
        <v>738</v>
      </c>
      <c r="H1358" s="366" t="s">
        <v>34</v>
      </c>
      <c r="I1358" s="366" t="s">
        <v>1304</v>
      </c>
      <c r="J1358" s="366" t="s">
        <v>608</v>
      </c>
      <c r="K1358" s="367" t="s">
        <v>48</v>
      </c>
      <c r="L1358" s="368" t="s">
        <v>1421</v>
      </c>
      <c r="M1358" s="368" t="s">
        <v>34</v>
      </c>
      <c r="N1358" s="367">
        <v>632260</v>
      </c>
      <c r="O1358" s="367" t="s">
        <v>1321</v>
      </c>
      <c r="P1358" s="371">
        <v>44480</v>
      </c>
      <c r="Q1358" s="372">
        <v>56.55</v>
      </c>
      <c r="R1358" s="372">
        <v>16.219054726368157</v>
      </c>
      <c r="S1358" s="367">
        <v>1</v>
      </c>
      <c r="T1358" s="369">
        <v>0.1100000000000001</v>
      </c>
      <c r="U1358" s="369">
        <v>1.1579208277679087</v>
      </c>
      <c r="V1358" s="369">
        <v>7.3529414609246002E-2</v>
      </c>
      <c r="W1358" s="369">
        <v>0.65498174252138208</v>
      </c>
      <c r="Y1358" s="369"/>
      <c r="AA1358" s="369"/>
      <c r="AB1358" s="369">
        <v>5.0875321677823791E-2</v>
      </c>
      <c r="AC1358" s="373">
        <v>-0.76131927146692713</v>
      </c>
      <c r="AD1358" s="555">
        <v>0</v>
      </c>
      <c r="AE1358" s="370" t="s">
        <v>2073</v>
      </c>
      <c r="AF1358" s="370" t="s">
        <v>1795</v>
      </c>
      <c r="AG1358" s="374" t="s">
        <v>1445</v>
      </c>
      <c r="AH1358" s="374" t="s">
        <v>1796</v>
      </c>
      <c r="AI1358" s="374">
        <v>5000</v>
      </c>
      <c r="AJ1358" s="374">
        <v>0</v>
      </c>
      <c r="AK1358" s="374">
        <v>50000</v>
      </c>
      <c r="AL1358" s="691">
        <v>0</v>
      </c>
      <c r="AM1358" s="691">
        <v>0</v>
      </c>
      <c r="AN1358" s="369" t="s">
        <v>1803</v>
      </c>
      <c r="AO1358" s="367" t="s">
        <v>1324</v>
      </c>
      <c r="AP1358" s="370" t="s">
        <v>1818</v>
      </c>
      <c r="AQ1358" s="376" t="s">
        <v>1933</v>
      </c>
      <c r="AR1358" s="369">
        <v>1.0666666666666701E-4</v>
      </c>
      <c r="AS1358" s="369">
        <v>1.0666666666666701E-4</v>
      </c>
      <c r="AT1358" s="369" t="s">
        <v>1421</v>
      </c>
      <c r="AW1358"/>
      <c r="AX1358" s="198"/>
      <c r="AY1358" s="184"/>
      <c r="AZ1358" s="184"/>
      <c r="BA1358" s="184"/>
      <c r="BB1358" s="186"/>
      <c r="BC1358" s="184"/>
      <c r="BD1358" s="184"/>
      <c r="BE1358" s="184"/>
      <c r="BF1358" s="184"/>
      <c r="BG1358" s="186"/>
      <c r="BH1358" s="186"/>
      <c r="BI1358" s="199"/>
      <c r="BJ1358" s="199"/>
      <c r="BK1358" s="199"/>
      <c r="BL1358" s="186"/>
      <c r="BM1358" s="186"/>
      <c r="BN1358" s="186"/>
      <c r="BO1358" s="186"/>
      <c r="BP1358" s="186"/>
      <c r="BQ1358" s="186"/>
      <c r="BR1358" s="186"/>
      <c r="BS1358" s="186"/>
      <c r="BT1358" s="187"/>
      <c r="BU1358" s="188"/>
      <c r="BV1358" s="189"/>
      <c r="BW1358" s="185"/>
      <c r="BX1358"/>
      <c r="BZ1358"/>
    </row>
    <row r="1359" spans="2:78" ht="18.75">
      <c r="B1359" s="363" t="s">
        <v>1167</v>
      </c>
      <c r="C1359" s="364">
        <v>38075003000167</v>
      </c>
      <c r="D1359" s="365" t="s">
        <v>13</v>
      </c>
      <c r="E1359" s="365" t="s">
        <v>616</v>
      </c>
      <c r="F1359" s="365" t="s">
        <v>619</v>
      </c>
      <c r="G1359" s="366" t="s">
        <v>34</v>
      </c>
      <c r="H1359" s="366" t="s">
        <v>1338</v>
      </c>
      <c r="I1359" s="366" t="s">
        <v>34</v>
      </c>
      <c r="J1359" s="366" t="s">
        <v>611</v>
      </c>
      <c r="K1359" s="367" t="s">
        <v>48</v>
      </c>
      <c r="L1359" s="368" t="s">
        <v>1421</v>
      </c>
      <c r="M1359" s="368" t="s">
        <v>34</v>
      </c>
      <c r="N1359" s="367">
        <v>632309</v>
      </c>
      <c r="O1359" s="367" t="s">
        <v>1321</v>
      </c>
      <c r="P1359" s="371">
        <v>44399</v>
      </c>
      <c r="Q1359" s="372">
        <v>6.68</v>
      </c>
      <c r="R1359" s="372">
        <v>10.393080808080807</v>
      </c>
      <c r="S1359" s="367">
        <v>1</v>
      </c>
      <c r="T1359" s="369">
        <v>-0.10999999999999865</v>
      </c>
      <c r="U1359" s="369">
        <v>-1.1579208277678936</v>
      </c>
      <c r="V1359" s="369">
        <v>-0.10999999999999865</v>
      </c>
      <c r="W1359" s="369">
        <v>-0.97985264890564527</v>
      </c>
      <c r="Y1359" s="369"/>
      <c r="AA1359" s="369"/>
      <c r="AB1359" s="369">
        <v>0.13335438257353371</v>
      </c>
      <c r="AC1359" s="373">
        <v>-1.6667002100369095</v>
      </c>
      <c r="AD1359" s="555">
        <v>0</v>
      </c>
      <c r="AE1359" s="370" t="s">
        <v>1812</v>
      </c>
      <c r="AF1359" s="370" t="s">
        <v>1813</v>
      </c>
      <c r="AG1359" s="374" t="s">
        <v>741</v>
      </c>
      <c r="AH1359" s="374" t="s">
        <v>1796</v>
      </c>
      <c r="AI1359" s="374">
        <v>1000</v>
      </c>
      <c r="AJ1359" s="374">
        <v>1000</v>
      </c>
      <c r="AK1359" s="374">
        <v>1000</v>
      </c>
      <c r="AL1359" s="691">
        <v>0</v>
      </c>
      <c r="AM1359" s="691">
        <v>0</v>
      </c>
      <c r="AN1359" s="369" t="s">
        <v>1807</v>
      </c>
      <c r="AO1359" s="367" t="s">
        <v>1324</v>
      </c>
      <c r="AP1359" s="370" t="s">
        <v>1818</v>
      </c>
      <c r="AQ1359" s="376" t="s">
        <v>679</v>
      </c>
      <c r="AR1359" s="369">
        <v>4.6666800000000003E-3</v>
      </c>
      <c r="AS1359" s="369">
        <v>4.6666800000000003E-3</v>
      </c>
      <c r="AT1359" s="369" t="s">
        <v>1421</v>
      </c>
      <c r="AW1359"/>
      <c r="AX1359" s="198"/>
      <c r="AY1359" s="184"/>
      <c r="AZ1359" s="184"/>
      <c r="BA1359" s="184"/>
      <c r="BB1359" s="186"/>
      <c r="BC1359" s="184"/>
      <c r="BD1359" s="184"/>
      <c r="BE1359" s="184"/>
      <c r="BF1359" s="184"/>
      <c r="BG1359" s="186"/>
      <c r="BH1359" s="186"/>
      <c r="BI1359" s="199"/>
      <c r="BJ1359" s="199"/>
      <c r="BK1359" s="199"/>
      <c r="BL1359" s="186"/>
      <c r="BM1359" s="186"/>
      <c r="BN1359" s="186"/>
      <c r="BO1359" s="186"/>
      <c r="BP1359" s="186"/>
      <c r="BQ1359" s="186"/>
      <c r="BR1359" s="186"/>
      <c r="BS1359" s="186"/>
      <c r="BT1359" s="187"/>
      <c r="BU1359" s="188"/>
      <c r="BV1359" s="189"/>
      <c r="BW1359" s="185"/>
      <c r="BX1359"/>
      <c r="BZ1359"/>
    </row>
    <row r="1360" spans="2:78" ht="18.75">
      <c r="B1360" s="363" t="s">
        <v>857</v>
      </c>
      <c r="C1360" s="364">
        <v>42730656000100</v>
      </c>
      <c r="D1360" s="365" t="s">
        <v>13</v>
      </c>
      <c r="E1360" s="365" t="s">
        <v>615</v>
      </c>
      <c r="F1360" s="365" t="s">
        <v>619</v>
      </c>
      <c r="G1360" s="366" t="s">
        <v>34</v>
      </c>
      <c r="H1360" s="366" t="s">
        <v>1337</v>
      </c>
      <c r="I1360" s="366" t="s">
        <v>34</v>
      </c>
      <c r="J1360" s="366" t="s">
        <v>611</v>
      </c>
      <c r="K1360" s="367" t="s">
        <v>48</v>
      </c>
      <c r="L1360" s="368" t="s">
        <v>1421</v>
      </c>
      <c r="M1360" s="368" t="s">
        <v>34</v>
      </c>
      <c r="N1360" s="367">
        <v>633216</v>
      </c>
      <c r="O1360" s="367" t="s">
        <v>1321</v>
      </c>
      <c r="P1360" s="371">
        <v>44402</v>
      </c>
      <c r="Q1360" s="372">
        <v>702.47797365999998</v>
      </c>
      <c r="R1360" s="372">
        <v>422.87236190785717</v>
      </c>
      <c r="S1360" s="367">
        <v>1</v>
      </c>
      <c r="T1360" s="369">
        <v>0.13813220913939039</v>
      </c>
      <c r="U1360" s="369">
        <v>1.4540560177099333</v>
      </c>
      <c r="V1360" s="369">
        <v>0.1610798796712285</v>
      </c>
      <c r="W1360" s="369">
        <v>1.4348595161932525</v>
      </c>
      <c r="Y1360" s="369"/>
      <c r="AA1360" s="369"/>
      <c r="AB1360" s="369">
        <v>1.5247915499016803E-2</v>
      </c>
      <c r="AC1360" s="373">
        <v>3.201624656807939</v>
      </c>
      <c r="AD1360" s="555">
        <v>0</v>
      </c>
      <c r="AE1360" s="370" t="s">
        <v>1819</v>
      </c>
      <c r="AF1360" s="370" t="s">
        <v>1816</v>
      </c>
      <c r="AG1360" s="374" t="s">
        <v>1444</v>
      </c>
      <c r="AH1360" s="374" t="s">
        <v>1877</v>
      </c>
      <c r="AI1360" s="374">
        <v>1000</v>
      </c>
      <c r="AJ1360" s="374">
        <v>100</v>
      </c>
      <c r="AK1360" s="374">
        <v>100</v>
      </c>
      <c r="AL1360" s="691">
        <v>0</v>
      </c>
      <c r="AM1360" s="691">
        <v>0</v>
      </c>
      <c r="AN1360" s="369" t="s">
        <v>1817</v>
      </c>
      <c r="AO1360" s="367" t="s">
        <v>1324</v>
      </c>
      <c r="AP1360" s="370" t="s">
        <v>1818</v>
      </c>
      <c r="AQ1360" s="376" t="s">
        <v>668</v>
      </c>
      <c r="AR1360" s="369">
        <v>7.0000000000000001E-3</v>
      </c>
      <c r="AS1360" s="369">
        <v>7.0000000000000001E-3</v>
      </c>
      <c r="AT1360" s="369" t="s">
        <v>1421</v>
      </c>
      <c r="AW1360"/>
      <c r="AX1360" s="198"/>
      <c r="AY1360" s="184"/>
      <c r="AZ1360" s="184"/>
      <c r="BA1360" s="184"/>
      <c r="BB1360" s="186"/>
      <c r="BC1360" s="184"/>
      <c r="BD1360" s="184"/>
      <c r="BE1360" s="184"/>
      <c r="BF1360" s="184"/>
      <c r="BG1360" s="186"/>
      <c r="BH1360" s="186"/>
      <c r="BI1360" s="199"/>
      <c r="BJ1360" s="199"/>
      <c r="BK1360" s="199"/>
      <c r="BL1360" s="186"/>
      <c r="BM1360" s="186"/>
      <c r="BN1360" s="186"/>
      <c r="BO1360" s="186"/>
      <c r="BP1360" s="186"/>
      <c r="BQ1360" s="186"/>
      <c r="BR1360" s="186"/>
      <c r="BS1360" s="186"/>
      <c r="BT1360" s="187"/>
      <c r="BU1360" s="188"/>
      <c r="BV1360" s="189"/>
      <c r="BW1360" s="185"/>
      <c r="BX1360"/>
      <c r="BZ1360"/>
    </row>
    <row r="1361" spans="2:78" ht="18.75">
      <c r="B1361" s="363" t="s">
        <v>237</v>
      </c>
      <c r="C1361" s="364">
        <v>40982906000173</v>
      </c>
      <c r="D1361" s="365" t="s">
        <v>14</v>
      </c>
      <c r="E1361" s="365" t="s">
        <v>607</v>
      </c>
      <c r="F1361" s="365" t="s">
        <v>1421</v>
      </c>
      <c r="G1361" s="366" t="s">
        <v>1421</v>
      </c>
      <c r="H1361" s="366" t="s">
        <v>34</v>
      </c>
      <c r="I1361" s="366" t="s">
        <v>34</v>
      </c>
      <c r="J1361" s="366" t="s">
        <v>608</v>
      </c>
      <c r="K1361" s="367" t="s">
        <v>48</v>
      </c>
      <c r="L1361" s="368" t="s">
        <v>1421</v>
      </c>
      <c r="M1361" s="368" t="s">
        <v>1418</v>
      </c>
      <c r="N1361" s="367">
        <v>633860</v>
      </c>
      <c r="O1361" s="367" t="s">
        <v>1324</v>
      </c>
      <c r="P1361" s="371">
        <v>44297</v>
      </c>
      <c r="Q1361" s="372">
        <v>2.8741191800000001</v>
      </c>
      <c r="R1361" s="372">
        <v>3.7886767267063486</v>
      </c>
      <c r="S1361" s="367">
        <v>2</v>
      </c>
      <c r="T1361" s="369">
        <v>-0.5345021229745428</v>
      </c>
      <c r="U1361" s="369">
        <v>-5.6264649152580599</v>
      </c>
      <c r="V1361" s="369">
        <v>-0.56973180036253401</v>
      </c>
      <c r="W1361" s="369">
        <v>-5.0750292159183461</v>
      </c>
      <c r="Y1361" s="369"/>
      <c r="AA1361" s="369"/>
      <c r="AB1361" s="369">
        <v>0.94522176168189165</v>
      </c>
      <c r="AC1361" s="373">
        <v>-0.72151700844643374</v>
      </c>
      <c r="AD1361" s="555">
        <v>0</v>
      </c>
      <c r="AE1361" s="370" t="s">
        <v>1949</v>
      </c>
      <c r="AF1361" s="370" t="s">
        <v>1816</v>
      </c>
      <c r="AG1361" s="374" t="s">
        <v>1444</v>
      </c>
      <c r="AH1361" s="374" t="s">
        <v>1796</v>
      </c>
      <c r="AI1361" s="374">
        <v>50000</v>
      </c>
      <c r="AJ1361" s="374">
        <v>10000</v>
      </c>
      <c r="AK1361" s="374">
        <v>10000</v>
      </c>
      <c r="AL1361" s="691">
        <v>0.5</v>
      </c>
      <c r="AM1361" s="691">
        <v>20</v>
      </c>
      <c r="AN1361" s="369" t="s">
        <v>1797</v>
      </c>
      <c r="AO1361" s="367" t="s">
        <v>1324</v>
      </c>
      <c r="AP1361" s="370" t="s">
        <v>1799</v>
      </c>
      <c r="AQ1361" s="376" t="s">
        <v>659</v>
      </c>
      <c r="AR1361" s="369">
        <v>0</v>
      </c>
      <c r="AS1361" s="369">
        <v>0</v>
      </c>
      <c r="AT1361" s="369" t="s">
        <v>1421</v>
      </c>
      <c r="AW1361"/>
      <c r="AX1361" s="198"/>
      <c r="AY1361" s="184"/>
      <c r="AZ1361" s="184"/>
      <c r="BA1361" s="184"/>
      <c r="BB1361" s="186"/>
      <c r="BC1361" s="184"/>
      <c r="BD1361" s="184"/>
      <c r="BE1361" s="184"/>
      <c r="BF1361" s="184"/>
      <c r="BG1361" s="186"/>
      <c r="BH1361" s="186"/>
      <c r="BI1361" s="199"/>
      <c r="BJ1361" s="199"/>
      <c r="BK1361" s="199"/>
      <c r="BL1361" s="186"/>
      <c r="BM1361" s="186"/>
      <c r="BN1361" s="186"/>
      <c r="BO1361" s="186"/>
      <c r="BP1361" s="186"/>
      <c r="BQ1361" s="186"/>
      <c r="BR1361" s="186"/>
      <c r="BS1361" s="186"/>
      <c r="BT1361" s="187"/>
      <c r="BU1361" s="188"/>
      <c r="BV1361" s="189"/>
      <c r="BW1361" s="185"/>
      <c r="BX1361"/>
      <c r="BZ1361"/>
    </row>
    <row r="1362" spans="2:78" ht="18.75">
      <c r="B1362" s="363" t="s">
        <v>731</v>
      </c>
      <c r="C1362" s="364"/>
      <c r="D1362" s="365" t="s">
        <v>14</v>
      </c>
      <c r="E1362" s="365" t="s">
        <v>607</v>
      </c>
      <c r="F1362" s="365" t="s">
        <v>1421</v>
      </c>
      <c r="G1362" s="366" t="s">
        <v>1421</v>
      </c>
      <c r="H1362" s="366" t="s">
        <v>34</v>
      </c>
      <c r="I1362" s="366" t="s">
        <v>34</v>
      </c>
      <c r="J1362" s="366" t="s">
        <v>611</v>
      </c>
      <c r="L1362" s="368" t="s">
        <v>1421</v>
      </c>
      <c r="M1362" s="368" t="s">
        <v>1418</v>
      </c>
      <c r="N1362" s="367">
        <v>634697</v>
      </c>
      <c r="O1362" s="367" t="s">
        <v>1321</v>
      </c>
      <c r="P1362" s="371"/>
      <c r="S1362" s="367"/>
      <c r="U1362" s="369"/>
      <c r="W1362" s="369"/>
      <c r="Y1362" s="369"/>
      <c r="AA1362" s="369"/>
      <c r="AD1362" s="555">
        <v>43984876000122</v>
      </c>
      <c r="AE1362" s="370"/>
      <c r="AF1362" s="370"/>
      <c r="AG1362" s="374" t="s">
        <v>1444</v>
      </c>
      <c r="AH1362" s="374"/>
      <c r="AI1362" s="374">
        <v>0</v>
      </c>
      <c r="AJ1362" s="374">
        <v>0</v>
      </c>
      <c r="AK1362" s="374">
        <v>0</v>
      </c>
      <c r="AN1362" s="369"/>
      <c r="AO1362" s="367" t="s">
        <v>1324</v>
      </c>
      <c r="AP1362" s="370"/>
      <c r="AR1362" s="369">
        <v>2.66666666666667E-3</v>
      </c>
      <c r="AS1362" s="369">
        <v>2.66666666666667E-3</v>
      </c>
      <c r="AT1362" s="369" t="s">
        <v>1421</v>
      </c>
      <c r="AW1362"/>
      <c r="AX1362" s="198"/>
      <c r="AY1362" s="184"/>
      <c r="AZ1362" s="184"/>
      <c r="BA1362" s="184"/>
      <c r="BB1362" s="186"/>
      <c r="BC1362" s="184"/>
      <c r="BD1362" s="184"/>
      <c r="BE1362" s="184"/>
      <c r="BF1362" s="184"/>
      <c r="BG1362" s="186"/>
      <c r="BH1362" s="186"/>
      <c r="BI1362" s="199"/>
      <c r="BJ1362" s="199"/>
      <c r="BK1362" s="199"/>
      <c r="BL1362" s="186"/>
      <c r="BM1362" s="186"/>
      <c r="BN1362" s="186"/>
      <c r="BO1362" s="186"/>
      <c r="BP1362" s="186"/>
      <c r="BQ1362" s="186"/>
      <c r="BR1362" s="186"/>
      <c r="BS1362" s="186"/>
      <c r="BT1362" s="187"/>
      <c r="BU1362" s="188"/>
      <c r="BV1362" s="189"/>
      <c r="BW1362" s="185"/>
      <c r="BX1362"/>
      <c r="BZ1362"/>
    </row>
    <row r="1363" spans="2:78" ht="18.75">
      <c r="B1363" s="363" t="s">
        <v>845</v>
      </c>
      <c r="C1363" s="364">
        <v>44347394000124</v>
      </c>
      <c r="D1363" s="365" t="s">
        <v>11</v>
      </c>
      <c r="E1363" s="365" t="s">
        <v>621</v>
      </c>
      <c r="F1363" s="365" t="s">
        <v>663</v>
      </c>
      <c r="G1363" s="366" t="s">
        <v>865</v>
      </c>
      <c r="H1363" s="366" t="s">
        <v>34</v>
      </c>
      <c r="I1363" s="366" t="s">
        <v>1421</v>
      </c>
      <c r="J1363" s="366" t="s">
        <v>608</v>
      </c>
      <c r="K1363" s="367" t="s">
        <v>48</v>
      </c>
      <c r="L1363" s="368" t="s">
        <v>1421</v>
      </c>
      <c r="M1363" s="368" t="s">
        <v>1418</v>
      </c>
      <c r="N1363" s="367">
        <v>634778</v>
      </c>
      <c r="O1363" s="367" t="s">
        <v>1321</v>
      </c>
      <c r="P1363" s="371">
        <v>44581</v>
      </c>
      <c r="Q1363" s="372">
        <v>80.047406409999994</v>
      </c>
      <c r="R1363" s="372">
        <v>54.326290437219228</v>
      </c>
      <c r="S1363" s="367">
        <v>1</v>
      </c>
      <c r="U1363" s="369"/>
      <c r="W1363" s="369"/>
      <c r="Y1363" s="369"/>
      <c r="AA1363" s="369"/>
      <c r="AB1363" s="369">
        <v>3.0042075140496387E-2</v>
      </c>
      <c r="AD1363" s="555">
        <v>0</v>
      </c>
      <c r="AE1363" s="370" t="s">
        <v>1819</v>
      </c>
      <c r="AF1363" s="370" t="s">
        <v>1816</v>
      </c>
      <c r="AG1363" s="374" t="s">
        <v>1444</v>
      </c>
      <c r="AH1363" s="374" t="s">
        <v>1802</v>
      </c>
      <c r="AI1363" s="374">
        <v>1000</v>
      </c>
      <c r="AJ1363" s="374">
        <v>1000</v>
      </c>
      <c r="AK1363" s="374">
        <v>1000</v>
      </c>
      <c r="AL1363" s="691">
        <v>0</v>
      </c>
      <c r="AM1363" s="691">
        <v>0</v>
      </c>
      <c r="AN1363" s="369" t="s">
        <v>1817</v>
      </c>
      <c r="AO1363" s="367" t="s">
        <v>1324</v>
      </c>
      <c r="AP1363" s="370" t="s">
        <v>1804</v>
      </c>
      <c r="AQ1363" s="376" t="s">
        <v>675</v>
      </c>
      <c r="AR1363" s="369">
        <v>0</v>
      </c>
      <c r="AS1363" s="369">
        <v>0</v>
      </c>
      <c r="AT1363" s="369" t="s">
        <v>1421</v>
      </c>
      <c r="AW1363"/>
      <c r="AX1363" s="198"/>
      <c r="AY1363" s="184"/>
      <c r="AZ1363" s="184"/>
      <c r="BA1363" s="184"/>
      <c r="BB1363" s="186"/>
      <c r="BC1363" s="184"/>
      <c r="BD1363" s="184"/>
      <c r="BE1363" s="184"/>
      <c r="BF1363" s="184"/>
      <c r="BG1363" s="186"/>
      <c r="BH1363" s="186"/>
      <c r="BI1363" s="199"/>
      <c r="BJ1363" s="199"/>
      <c r="BK1363" s="199"/>
      <c r="BL1363" s="186"/>
      <c r="BM1363" s="186"/>
      <c r="BN1363" s="186"/>
      <c r="BO1363" s="186"/>
      <c r="BP1363" s="186"/>
      <c r="BQ1363" s="186"/>
      <c r="BR1363" s="186"/>
      <c r="BS1363" s="186"/>
      <c r="BT1363" s="187"/>
      <c r="BU1363" s="188"/>
      <c r="BV1363" s="189"/>
      <c r="BW1363" s="185"/>
      <c r="BX1363"/>
      <c r="BZ1363"/>
    </row>
    <row r="1364" spans="2:78" ht="18.75">
      <c r="B1364" s="363" t="s">
        <v>1544</v>
      </c>
      <c r="C1364" s="364">
        <v>43103846000160</v>
      </c>
      <c r="D1364" s="365" t="s">
        <v>11</v>
      </c>
      <c r="E1364" s="365" t="s">
        <v>620</v>
      </c>
      <c r="F1364" s="365" t="s">
        <v>663</v>
      </c>
      <c r="G1364" s="366" t="s">
        <v>738</v>
      </c>
      <c r="H1364" s="366" t="s">
        <v>34</v>
      </c>
      <c r="I1364" s="366" t="s">
        <v>1421</v>
      </c>
      <c r="J1364" s="366" t="s">
        <v>608</v>
      </c>
      <c r="K1364" s="367" t="s">
        <v>48</v>
      </c>
      <c r="L1364" s="368" t="s">
        <v>1421</v>
      </c>
      <c r="M1364" s="368" t="s">
        <v>1421</v>
      </c>
      <c r="N1364" s="367">
        <v>634824</v>
      </c>
      <c r="O1364" s="367" t="s">
        <v>1321</v>
      </c>
      <c r="P1364" s="371">
        <v>44580</v>
      </c>
      <c r="Q1364" s="372">
        <v>28.15</v>
      </c>
      <c r="R1364" s="372">
        <v>19.120904255319143</v>
      </c>
      <c r="S1364" s="367">
        <v>2</v>
      </c>
      <c r="U1364" s="369"/>
      <c r="W1364" s="369"/>
      <c r="Y1364" s="369"/>
      <c r="AA1364" s="369"/>
      <c r="AB1364" s="369">
        <v>7.653461083480298E-2</v>
      </c>
      <c r="AD1364" s="555">
        <v>0</v>
      </c>
      <c r="AE1364" s="370" t="s">
        <v>1819</v>
      </c>
      <c r="AF1364" s="370" t="s">
        <v>1816</v>
      </c>
      <c r="AG1364" s="374" t="s">
        <v>1444</v>
      </c>
      <c r="AH1364" s="374" t="s">
        <v>1877</v>
      </c>
      <c r="AI1364" s="374">
        <v>1000</v>
      </c>
      <c r="AJ1364" s="374">
        <v>0</v>
      </c>
      <c r="AK1364" s="374">
        <v>0</v>
      </c>
      <c r="AL1364" s="691">
        <v>0</v>
      </c>
      <c r="AM1364" s="691">
        <v>0</v>
      </c>
      <c r="AN1364" s="369" t="s">
        <v>1817</v>
      </c>
      <c r="AO1364" s="367" t="s">
        <v>1321</v>
      </c>
      <c r="AP1364" s="370" t="s">
        <v>1804</v>
      </c>
      <c r="AQ1364" s="376" t="s">
        <v>1798</v>
      </c>
      <c r="AR1364" s="369">
        <v>0</v>
      </c>
      <c r="AS1364" s="369">
        <v>0</v>
      </c>
      <c r="AT1364" s="369" t="s">
        <v>1421</v>
      </c>
      <c r="AW1364"/>
      <c r="AX1364" s="198"/>
      <c r="AY1364" s="184"/>
      <c r="AZ1364" s="184"/>
      <c r="BA1364" s="184"/>
      <c r="BB1364" s="186"/>
      <c r="BC1364" s="184"/>
      <c r="BD1364" s="184"/>
      <c r="BE1364" s="184"/>
      <c r="BF1364" s="184"/>
      <c r="BG1364" s="186"/>
      <c r="BH1364" s="186"/>
      <c r="BI1364" s="199"/>
      <c r="BJ1364" s="199"/>
      <c r="BK1364" s="199"/>
      <c r="BL1364" s="186"/>
      <c r="BM1364" s="186"/>
      <c r="BN1364" s="186"/>
      <c r="BO1364" s="186"/>
      <c r="BP1364" s="186"/>
      <c r="BQ1364" s="186"/>
      <c r="BR1364" s="186"/>
      <c r="BS1364" s="186"/>
      <c r="BT1364" s="187"/>
      <c r="BU1364" s="188"/>
      <c r="BV1364" s="189"/>
      <c r="BW1364" s="185"/>
      <c r="BX1364"/>
      <c r="BZ1364"/>
    </row>
    <row r="1365" spans="2:78" ht="18.75">
      <c r="B1365" s="363" t="s">
        <v>585</v>
      </c>
      <c r="C1365" s="364">
        <v>41088682000113</v>
      </c>
      <c r="D1365" s="365" t="s">
        <v>14</v>
      </c>
      <c r="E1365" s="365" t="s">
        <v>15</v>
      </c>
      <c r="F1365" s="365" t="s">
        <v>16</v>
      </c>
      <c r="G1365" s="366" t="s">
        <v>1421</v>
      </c>
      <c r="H1365" s="366" t="s">
        <v>34</v>
      </c>
      <c r="I1365" s="366" t="s">
        <v>34</v>
      </c>
      <c r="J1365" s="366" t="s">
        <v>690</v>
      </c>
      <c r="K1365" s="367" t="s">
        <v>48</v>
      </c>
      <c r="L1365" s="368" t="s">
        <v>1421</v>
      </c>
      <c r="M1365" s="368" t="s">
        <v>1418</v>
      </c>
      <c r="N1365" s="367">
        <v>634964</v>
      </c>
      <c r="O1365" s="367" t="s">
        <v>1321</v>
      </c>
      <c r="P1365" s="371">
        <v>44306</v>
      </c>
      <c r="Q1365" s="372">
        <v>22.127347950000001</v>
      </c>
      <c r="R1365" s="372">
        <v>14.060946340634922</v>
      </c>
      <c r="S1365" s="367">
        <v>2</v>
      </c>
      <c r="T1365" s="369">
        <v>-0.22044801219544707</v>
      </c>
      <c r="U1365" s="369">
        <v>-2.3205576796467442</v>
      </c>
      <c r="V1365" s="369">
        <v>-0.13788129659679138</v>
      </c>
      <c r="W1365" s="369">
        <v>-1.2282123064082966</v>
      </c>
      <c r="Y1365" s="369"/>
      <c r="AA1365" s="369"/>
      <c r="AB1365" s="369">
        <v>0.19294609445626232</v>
      </c>
      <c r="AC1365" s="373">
        <v>-1.2964402039148144</v>
      </c>
      <c r="AD1365" s="555">
        <v>41536017000145</v>
      </c>
      <c r="AE1365" s="370" t="s">
        <v>2120</v>
      </c>
      <c r="AF1365" s="370" t="s">
        <v>1816</v>
      </c>
      <c r="AG1365" s="374" t="s">
        <v>1444</v>
      </c>
      <c r="AH1365" s="374" t="s">
        <v>1802</v>
      </c>
      <c r="AI1365" s="374">
        <v>1000</v>
      </c>
      <c r="AJ1365" s="374">
        <v>1000</v>
      </c>
      <c r="AK1365" s="374">
        <v>1000</v>
      </c>
      <c r="AL1365" s="691">
        <v>1.5</v>
      </c>
      <c r="AM1365" s="691">
        <v>20</v>
      </c>
      <c r="AN1365" s="369" t="s">
        <v>1798</v>
      </c>
      <c r="AO1365" s="367" t="s">
        <v>1324</v>
      </c>
      <c r="AP1365" s="370" t="s">
        <v>1799</v>
      </c>
      <c r="AQ1365" s="376" t="s">
        <v>716</v>
      </c>
      <c r="AR1365" s="369">
        <v>3.0000000000000001E-3</v>
      </c>
      <c r="AS1365" s="369">
        <v>3.0000000000000001E-3</v>
      </c>
      <c r="AT1365" s="369" t="s">
        <v>1421</v>
      </c>
      <c r="AW1365"/>
      <c r="AX1365" s="198"/>
      <c r="AY1365" s="184"/>
      <c r="AZ1365" s="184"/>
      <c r="BA1365" s="184"/>
      <c r="BB1365" s="186"/>
      <c r="BC1365" s="184"/>
      <c r="BD1365" s="184"/>
      <c r="BE1365" s="184"/>
      <c r="BF1365" s="184"/>
      <c r="BG1365" s="186"/>
      <c r="BH1365" s="186"/>
      <c r="BI1365" s="199"/>
      <c r="BJ1365" s="199"/>
      <c r="BK1365" s="199"/>
      <c r="BL1365" s="186"/>
      <c r="BM1365" s="186"/>
      <c r="BN1365" s="186"/>
      <c r="BO1365" s="186"/>
      <c r="BP1365" s="186"/>
      <c r="BQ1365" s="186"/>
      <c r="BR1365" s="186"/>
      <c r="BS1365" s="186"/>
      <c r="BT1365" s="187"/>
      <c r="BU1365" s="188"/>
      <c r="BV1365" s="189"/>
      <c r="BW1365" s="185"/>
      <c r="BX1365"/>
      <c r="BZ1365"/>
    </row>
    <row r="1366" spans="2:78" ht="18.75">
      <c r="B1366" s="363" t="s">
        <v>471</v>
      </c>
      <c r="C1366" s="364"/>
      <c r="D1366" s="365" t="s">
        <v>11</v>
      </c>
      <c r="E1366" s="365" t="s">
        <v>621</v>
      </c>
      <c r="F1366" s="365" t="s">
        <v>692</v>
      </c>
      <c r="G1366" s="366" t="s">
        <v>738</v>
      </c>
      <c r="H1366" s="366" t="s">
        <v>34</v>
      </c>
      <c r="I1366" s="366" t="s">
        <v>1421</v>
      </c>
      <c r="J1366" s="366" t="s">
        <v>608</v>
      </c>
      <c r="L1366" s="368" t="s">
        <v>1421</v>
      </c>
      <c r="M1366" s="368" t="s">
        <v>34</v>
      </c>
      <c r="N1366" s="367">
        <v>635685</v>
      </c>
      <c r="O1366" s="367" t="s">
        <v>1321</v>
      </c>
      <c r="P1366" s="371"/>
      <c r="S1366" s="367"/>
      <c r="U1366" s="369"/>
      <c r="W1366" s="369"/>
      <c r="Y1366" s="369"/>
      <c r="AA1366" s="369"/>
      <c r="AD1366" s="555">
        <v>34706691000165</v>
      </c>
      <c r="AE1366" s="370"/>
      <c r="AF1366" s="370"/>
      <c r="AG1366" s="374" t="s">
        <v>1444</v>
      </c>
      <c r="AH1366" s="374"/>
      <c r="AI1366" s="374">
        <v>500</v>
      </c>
      <c r="AJ1366" s="374">
        <v>100</v>
      </c>
      <c r="AK1366" s="374">
        <v>100</v>
      </c>
      <c r="AN1366" s="369"/>
      <c r="AO1366" s="367" t="s">
        <v>1324</v>
      </c>
      <c r="AP1366" s="370"/>
      <c r="AR1366" s="369">
        <v>1.8664E-3</v>
      </c>
      <c r="AS1366" s="369">
        <v>1.8664E-3</v>
      </c>
      <c r="AT1366" s="369" t="s">
        <v>1421</v>
      </c>
      <c r="AW1366"/>
      <c r="AX1366" s="198"/>
      <c r="AY1366" s="184"/>
      <c r="AZ1366" s="184"/>
      <c r="BA1366" s="184"/>
      <c r="BB1366" s="186"/>
      <c r="BC1366" s="184"/>
      <c r="BD1366" s="184"/>
      <c r="BE1366" s="184"/>
      <c r="BF1366" s="184"/>
      <c r="BG1366" s="186"/>
      <c r="BH1366" s="186"/>
      <c r="BI1366" s="199"/>
      <c r="BJ1366" s="199"/>
      <c r="BK1366" s="199"/>
      <c r="BL1366" s="186"/>
      <c r="BM1366" s="186"/>
      <c r="BN1366" s="186"/>
      <c r="BO1366" s="186"/>
      <c r="BP1366" s="186"/>
      <c r="BQ1366" s="186"/>
      <c r="BR1366" s="186"/>
      <c r="BS1366" s="186"/>
      <c r="BT1366" s="187"/>
      <c r="BU1366" s="188"/>
      <c r="BV1366" s="189"/>
      <c r="BW1366" s="185"/>
      <c r="BX1366"/>
      <c r="BZ1366"/>
    </row>
    <row r="1367" spans="2:78" ht="18.75">
      <c r="B1367" s="363" t="s">
        <v>1290</v>
      </c>
      <c r="C1367" s="364"/>
      <c r="D1367" s="365" t="s">
        <v>11</v>
      </c>
      <c r="E1367" s="365" t="s">
        <v>621</v>
      </c>
      <c r="F1367" s="365" t="s">
        <v>692</v>
      </c>
      <c r="G1367" s="366" t="s">
        <v>865</v>
      </c>
      <c r="H1367" s="366" t="s">
        <v>34</v>
      </c>
      <c r="I1367" s="366" t="s">
        <v>1421</v>
      </c>
      <c r="J1367" s="366" t="s">
        <v>608</v>
      </c>
      <c r="L1367" s="368" t="s">
        <v>1421</v>
      </c>
      <c r="M1367" s="368" t="s">
        <v>34</v>
      </c>
      <c r="N1367" s="367">
        <v>636797</v>
      </c>
      <c r="O1367" s="367" t="s">
        <v>1321</v>
      </c>
      <c r="P1367" s="371"/>
      <c r="S1367" s="367"/>
      <c r="U1367" s="369"/>
      <c r="W1367" s="369"/>
      <c r="Y1367" s="369"/>
      <c r="AA1367" s="369"/>
      <c r="AD1367" s="555">
        <v>44315864000178</v>
      </c>
      <c r="AE1367" s="370"/>
      <c r="AF1367" s="370"/>
      <c r="AG1367" s="374" t="s">
        <v>719</v>
      </c>
      <c r="AH1367" s="374"/>
      <c r="AI1367" s="374">
        <v>100</v>
      </c>
      <c r="AJ1367" s="374">
        <v>100</v>
      </c>
      <c r="AK1367" s="374">
        <v>100</v>
      </c>
      <c r="AN1367" s="369"/>
      <c r="AO1367" s="367" t="s">
        <v>1324</v>
      </c>
      <c r="AP1367" s="370"/>
      <c r="AR1367" s="369">
        <v>1.33333333333333E-3</v>
      </c>
      <c r="AS1367" s="369">
        <v>1.33333333333333E-3</v>
      </c>
      <c r="AT1367" s="369" t="s">
        <v>1421</v>
      </c>
      <c r="AW1367"/>
      <c r="AX1367" s="198"/>
      <c r="AY1367" s="184"/>
      <c r="AZ1367" s="184"/>
      <c r="BA1367" s="184"/>
      <c r="BB1367" s="186"/>
      <c r="BC1367" s="184"/>
      <c r="BD1367" s="184"/>
      <c r="BE1367" s="184"/>
      <c r="BF1367" s="184"/>
      <c r="BG1367" s="186"/>
      <c r="BH1367" s="186"/>
      <c r="BI1367" s="199"/>
      <c r="BJ1367" s="199"/>
      <c r="BK1367" s="199"/>
      <c r="BL1367" s="186"/>
      <c r="BM1367" s="186"/>
      <c r="BN1367" s="186"/>
      <c r="BO1367" s="186"/>
      <c r="BP1367" s="186"/>
      <c r="BQ1367" s="186"/>
      <c r="BR1367" s="186"/>
      <c r="BS1367" s="186"/>
      <c r="BT1367" s="187"/>
      <c r="BU1367" s="188"/>
      <c r="BV1367" s="189"/>
      <c r="BW1367" s="185"/>
      <c r="BX1367"/>
      <c r="BZ1367"/>
    </row>
    <row r="1368" spans="2:78" ht="18.75">
      <c r="B1368" s="363" t="s">
        <v>1741</v>
      </c>
      <c r="C1368" s="364">
        <v>44515852000197</v>
      </c>
      <c r="D1368" s="365" t="s">
        <v>14</v>
      </c>
      <c r="E1368" s="365" t="s">
        <v>607</v>
      </c>
      <c r="F1368" s="365" t="s">
        <v>1421</v>
      </c>
      <c r="G1368" s="366" t="s">
        <v>1421</v>
      </c>
      <c r="H1368" s="366" t="s">
        <v>34</v>
      </c>
      <c r="I1368" s="366" t="s">
        <v>1421</v>
      </c>
      <c r="J1368" s="366" t="s">
        <v>611</v>
      </c>
      <c r="K1368" s="367" t="s">
        <v>48</v>
      </c>
      <c r="L1368" s="368" t="s">
        <v>1421</v>
      </c>
      <c r="M1368" s="368" t="s">
        <v>1421</v>
      </c>
      <c r="N1368" s="367">
        <v>636932</v>
      </c>
      <c r="O1368" s="367" t="s">
        <v>1321</v>
      </c>
      <c r="P1368" s="371">
        <v>44569</v>
      </c>
      <c r="Q1368" s="372">
        <v>13.474153299999999</v>
      </c>
      <c r="R1368" s="372">
        <v>14.311245871353382</v>
      </c>
      <c r="S1368" s="367">
        <v>2</v>
      </c>
      <c r="U1368" s="369"/>
      <c r="W1368" s="369"/>
      <c r="Y1368" s="369"/>
      <c r="AA1368" s="369"/>
      <c r="AB1368" s="369">
        <v>0.2521563863029192</v>
      </c>
      <c r="AD1368" s="555">
        <v>0</v>
      </c>
      <c r="AE1368" s="370" t="s">
        <v>2077</v>
      </c>
      <c r="AF1368" s="370" t="s">
        <v>1816</v>
      </c>
      <c r="AG1368" s="374" t="s">
        <v>1444</v>
      </c>
      <c r="AH1368" s="374" t="s">
        <v>1802</v>
      </c>
      <c r="AI1368" s="374">
        <v>1000</v>
      </c>
      <c r="AJ1368" s="374">
        <v>100</v>
      </c>
      <c r="AK1368" s="374">
        <v>100</v>
      </c>
      <c r="AL1368" s="691">
        <v>0</v>
      </c>
      <c r="AM1368" s="691">
        <v>0</v>
      </c>
      <c r="AN1368" s="369" t="s">
        <v>1817</v>
      </c>
      <c r="AO1368" s="367" t="s">
        <v>1324</v>
      </c>
      <c r="AP1368" s="370" t="s">
        <v>1799</v>
      </c>
      <c r="AQ1368" s="376" t="s">
        <v>659</v>
      </c>
      <c r="AR1368" s="369">
        <v>4.9994999999999996E-3</v>
      </c>
      <c r="AS1368" s="369">
        <v>4.9994999999999996E-3</v>
      </c>
      <c r="AT1368" s="369" t="s">
        <v>1421</v>
      </c>
      <c r="AW1368"/>
      <c r="AX1368" s="198"/>
      <c r="AY1368" s="184"/>
      <c r="AZ1368" s="184"/>
      <c r="BA1368" s="184"/>
      <c r="BB1368" s="186"/>
      <c r="BC1368" s="184"/>
      <c r="BD1368" s="184"/>
      <c r="BE1368" s="184"/>
      <c r="BF1368" s="184"/>
      <c r="BG1368" s="186"/>
      <c r="BH1368" s="186"/>
      <c r="BI1368" s="199"/>
      <c r="BJ1368" s="199"/>
      <c r="BK1368" s="199"/>
      <c r="BL1368" s="186"/>
      <c r="BM1368" s="186"/>
      <c r="BN1368" s="186"/>
      <c r="BO1368" s="186"/>
      <c r="BP1368" s="186"/>
      <c r="BQ1368" s="186"/>
      <c r="BR1368" s="186"/>
      <c r="BS1368" s="186"/>
      <c r="BT1368" s="187"/>
      <c r="BU1368" s="188"/>
      <c r="BV1368" s="189"/>
      <c r="BW1368" s="185"/>
      <c r="BX1368"/>
      <c r="BZ1368"/>
    </row>
    <row r="1369" spans="2:78" ht="18.75">
      <c r="B1369" s="363" t="s">
        <v>767</v>
      </c>
      <c r="C1369" s="364">
        <v>44613740000179</v>
      </c>
      <c r="D1369" s="365" t="s">
        <v>13</v>
      </c>
      <c r="E1369" s="365" t="s">
        <v>615</v>
      </c>
      <c r="F1369" s="365" t="s">
        <v>619</v>
      </c>
      <c r="G1369" s="366" t="s">
        <v>34</v>
      </c>
      <c r="H1369" s="366" t="s">
        <v>1338</v>
      </c>
      <c r="I1369" s="366" t="s">
        <v>34</v>
      </c>
      <c r="J1369" s="366" t="s">
        <v>1421</v>
      </c>
      <c r="K1369" s="367" t="s">
        <v>48</v>
      </c>
      <c r="L1369" s="368" t="s">
        <v>1421</v>
      </c>
      <c r="M1369" s="368" t="s">
        <v>34</v>
      </c>
      <c r="N1369" s="367">
        <v>637157</v>
      </c>
      <c r="O1369" s="367" t="s">
        <v>1321</v>
      </c>
      <c r="P1369" s="371">
        <v>44581</v>
      </c>
      <c r="Q1369" s="372">
        <v>6.3403768999999999</v>
      </c>
      <c r="R1369" s="372">
        <v>6.3403768999999999</v>
      </c>
      <c r="S1369" s="367">
        <v>1</v>
      </c>
      <c r="U1369" s="369"/>
      <c r="W1369" s="369"/>
      <c r="Y1369" s="369"/>
      <c r="AA1369" s="369"/>
      <c r="AD1369" s="555">
        <v>44574244000153</v>
      </c>
      <c r="AE1369" s="370" t="s">
        <v>2061</v>
      </c>
      <c r="AF1369" s="370" t="s">
        <v>1816</v>
      </c>
      <c r="AG1369" s="374" t="s">
        <v>1444</v>
      </c>
      <c r="AH1369" s="374" t="s">
        <v>1802</v>
      </c>
      <c r="AI1369" s="374">
        <v>1000</v>
      </c>
      <c r="AJ1369" s="374">
        <v>500</v>
      </c>
      <c r="AK1369" s="374">
        <v>500</v>
      </c>
      <c r="AL1369" s="691">
        <v>0</v>
      </c>
      <c r="AM1369" s="691">
        <v>0</v>
      </c>
      <c r="AN1369" s="369" t="s">
        <v>1817</v>
      </c>
      <c r="AO1369" s="367" t="s">
        <v>1324</v>
      </c>
      <c r="AP1369" s="370" t="s">
        <v>1818</v>
      </c>
      <c r="AQ1369" s="376" t="s">
        <v>668</v>
      </c>
      <c r="AR1369" s="369">
        <v>4.0000000000000001E-3</v>
      </c>
      <c r="AS1369" s="369">
        <v>4.0000000000000001E-3</v>
      </c>
      <c r="AT1369" s="369" t="s">
        <v>1421</v>
      </c>
      <c r="AW1369"/>
      <c r="AX1369" s="198"/>
      <c r="AY1369" s="184"/>
      <c r="AZ1369" s="184"/>
      <c r="BA1369" s="184"/>
      <c r="BB1369" s="186"/>
      <c r="BC1369" s="184"/>
      <c r="BD1369" s="184"/>
      <c r="BE1369" s="184"/>
      <c r="BF1369" s="184"/>
      <c r="BG1369" s="186"/>
      <c r="BH1369" s="186"/>
      <c r="BI1369" s="199"/>
      <c r="BJ1369" s="199"/>
      <c r="BK1369" s="199"/>
      <c r="BL1369" s="186"/>
      <c r="BM1369" s="186"/>
      <c r="BN1369" s="186"/>
      <c r="BO1369" s="186"/>
      <c r="BP1369" s="186"/>
      <c r="BQ1369" s="186"/>
      <c r="BR1369" s="186"/>
      <c r="BS1369" s="186"/>
      <c r="BT1369" s="187"/>
      <c r="BU1369" s="188"/>
      <c r="BV1369" s="189"/>
      <c r="BW1369" s="185"/>
      <c r="BX1369"/>
      <c r="BZ1369"/>
    </row>
    <row r="1370" spans="2:78" ht="18.75">
      <c r="B1370" s="363" t="s">
        <v>1393</v>
      </c>
      <c r="C1370" s="364"/>
      <c r="D1370" s="365" t="s">
        <v>11</v>
      </c>
      <c r="E1370" s="365" t="s">
        <v>621</v>
      </c>
      <c r="F1370" s="365" t="s">
        <v>672</v>
      </c>
      <c r="G1370" s="366" t="s">
        <v>866</v>
      </c>
      <c r="H1370" s="366" t="s">
        <v>34</v>
      </c>
      <c r="I1370" s="366" t="s">
        <v>1421</v>
      </c>
      <c r="J1370" s="366" t="s">
        <v>608</v>
      </c>
      <c r="L1370" s="368" t="s">
        <v>1421</v>
      </c>
      <c r="M1370" s="368" t="s">
        <v>34</v>
      </c>
      <c r="N1370" s="367">
        <v>639011</v>
      </c>
      <c r="O1370" s="367" t="s">
        <v>1321</v>
      </c>
      <c r="P1370" s="371"/>
      <c r="S1370" s="367"/>
      <c r="U1370" s="369"/>
      <c r="W1370" s="369"/>
      <c r="Y1370" s="369"/>
      <c r="AA1370" s="369"/>
      <c r="AD1370" s="555">
        <v>43774619000166</v>
      </c>
      <c r="AE1370" s="370"/>
      <c r="AF1370" s="370"/>
      <c r="AG1370" s="374" t="s">
        <v>1445</v>
      </c>
      <c r="AH1370" s="374"/>
      <c r="AI1370" s="374">
        <v>20000</v>
      </c>
      <c r="AJ1370" s="374">
        <v>5000</v>
      </c>
      <c r="AK1370" s="374">
        <v>20000</v>
      </c>
      <c r="AN1370" s="369"/>
      <c r="AO1370" s="367" t="s">
        <v>1324</v>
      </c>
      <c r="AP1370" s="370"/>
      <c r="AR1370" s="369">
        <v>2.0002499999999999E-3</v>
      </c>
      <c r="AS1370" s="369">
        <v>2.0002499999999999E-3</v>
      </c>
      <c r="AT1370" s="369" t="s">
        <v>1421</v>
      </c>
      <c r="AW1370"/>
      <c r="AX1370" s="198"/>
      <c r="AY1370" s="184"/>
      <c r="AZ1370" s="184"/>
      <c r="BA1370" s="184"/>
      <c r="BB1370" s="186"/>
      <c r="BC1370" s="184"/>
      <c r="BD1370" s="184"/>
      <c r="BE1370" s="184"/>
      <c r="BF1370" s="184"/>
      <c r="BG1370" s="186"/>
      <c r="BH1370" s="186"/>
      <c r="BI1370" s="199"/>
      <c r="BJ1370" s="199"/>
      <c r="BK1370" s="199"/>
      <c r="BL1370" s="186"/>
      <c r="BM1370" s="186"/>
      <c r="BN1370" s="186"/>
      <c r="BO1370" s="186"/>
      <c r="BP1370" s="186"/>
      <c r="BQ1370" s="186"/>
      <c r="BR1370" s="186"/>
      <c r="BS1370" s="186"/>
      <c r="BT1370" s="187"/>
      <c r="BU1370" s="188"/>
      <c r="BV1370" s="189"/>
      <c r="BW1370" s="185"/>
      <c r="BX1370"/>
      <c r="BZ1370"/>
    </row>
    <row r="1371" spans="2:78" ht="18.75">
      <c r="B1371" s="363" t="s">
        <v>1519</v>
      </c>
      <c r="C1371" s="364">
        <v>45295229000139</v>
      </c>
      <c r="D1371" s="365" t="s">
        <v>14</v>
      </c>
      <c r="E1371" s="365" t="s">
        <v>607</v>
      </c>
      <c r="F1371" s="365" t="s">
        <v>1421</v>
      </c>
      <c r="G1371" s="366" t="s">
        <v>1421</v>
      </c>
      <c r="H1371" s="366" t="s">
        <v>34</v>
      </c>
      <c r="I1371" s="366" t="s">
        <v>34</v>
      </c>
      <c r="J1371" s="366" t="s">
        <v>612</v>
      </c>
      <c r="K1371" s="367" t="s">
        <v>1798</v>
      </c>
      <c r="L1371" s="368" t="s">
        <v>1421</v>
      </c>
      <c r="M1371" s="368" t="s">
        <v>1421</v>
      </c>
      <c r="N1371" s="367">
        <v>639605</v>
      </c>
      <c r="O1371" s="367" t="s">
        <v>1321</v>
      </c>
      <c r="P1371" s="371">
        <v>44611</v>
      </c>
      <c r="Q1371" s="372">
        <v>8.1758143600000004</v>
      </c>
      <c r="R1371" s="372">
        <v>8.6005252487037094</v>
      </c>
      <c r="S1371" s="367">
        <v>2</v>
      </c>
      <c r="U1371" s="369"/>
      <c r="W1371" s="369"/>
      <c r="Y1371" s="369"/>
      <c r="AA1371" s="369"/>
      <c r="AB1371" s="369">
        <v>0.24388587171512058</v>
      </c>
      <c r="AD1371" s="555">
        <v>0</v>
      </c>
      <c r="AE1371" s="370" t="s">
        <v>1872</v>
      </c>
      <c r="AF1371" s="370" t="s">
        <v>1816</v>
      </c>
      <c r="AG1371" s="374" t="s">
        <v>1444</v>
      </c>
      <c r="AH1371" s="374" t="s">
        <v>1877</v>
      </c>
      <c r="AI1371" s="374">
        <v>0</v>
      </c>
      <c r="AJ1371" s="374">
        <v>0</v>
      </c>
      <c r="AK1371" s="374">
        <v>0</v>
      </c>
      <c r="AL1371" s="691">
        <v>0</v>
      </c>
      <c r="AM1371" s="691">
        <v>0</v>
      </c>
      <c r="AN1371" s="369" t="s">
        <v>1817</v>
      </c>
      <c r="AO1371" s="367" t="s">
        <v>1324</v>
      </c>
      <c r="AP1371" s="370" t="s">
        <v>1799</v>
      </c>
      <c r="AQ1371" s="376" t="s">
        <v>687</v>
      </c>
      <c r="AR1371" s="369">
        <v>5.0000000000000001E-3</v>
      </c>
      <c r="AS1371" s="369">
        <v>5.0000000000000001E-3</v>
      </c>
      <c r="AT1371" s="369" t="s">
        <v>1421</v>
      </c>
      <c r="AW1371"/>
      <c r="AX1371" s="198"/>
      <c r="AY1371" s="184"/>
      <c r="AZ1371" s="184"/>
      <c r="BA1371" s="184"/>
      <c r="BB1371" s="186"/>
      <c r="BC1371" s="184"/>
      <c r="BD1371" s="184"/>
      <c r="BE1371" s="184"/>
      <c r="BF1371" s="184"/>
      <c r="BG1371" s="186"/>
      <c r="BH1371" s="186"/>
      <c r="BI1371" s="199"/>
      <c r="BJ1371" s="199"/>
      <c r="BK1371" s="199"/>
      <c r="BL1371" s="186"/>
      <c r="BM1371" s="186"/>
      <c r="BN1371" s="186"/>
      <c r="BO1371" s="186"/>
      <c r="BP1371" s="186"/>
      <c r="BQ1371" s="186"/>
      <c r="BR1371" s="186"/>
      <c r="BS1371" s="186"/>
      <c r="BT1371" s="187"/>
      <c r="BU1371" s="188"/>
      <c r="BV1371" s="189"/>
      <c r="BW1371" s="185"/>
      <c r="BX1371"/>
      <c r="BZ1371"/>
    </row>
    <row r="1372" spans="2:78" ht="18.75">
      <c r="B1372" s="363" t="s">
        <v>1220</v>
      </c>
      <c r="C1372" s="364">
        <v>45126846000100</v>
      </c>
      <c r="D1372" s="365" t="s">
        <v>14</v>
      </c>
      <c r="E1372" s="365" t="s">
        <v>607</v>
      </c>
      <c r="F1372" s="365" t="s">
        <v>1421</v>
      </c>
      <c r="G1372" s="366" t="s">
        <v>1421</v>
      </c>
      <c r="H1372" s="366" t="s">
        <v>34</v>
      </c>
      <c r="I1372" s="366" t="s">
        <v>34</v>
      </c>
      <c r="J1372" s="366" t="s">
        <v>608</v>
      </c>
      <c r="K1372" s="367" t="s">
        <v>48</v>
      </c>
      <c r="L1372" s="368" t="s">
        <v>1421</v>
      </c>
      <c r="M1372" s="368" t="s">
        <v>34</v>
      </c>
      <c r="N1372" s="367">
        <v>640441</v>
      </c>
      <c r="O1372" s="367" t="s">
        <v>1321</v>
      </c>
      <c r="P1372" s="371">
        <v>44609</v>
      </c>
      <c r="Q1372" s="372">
        <v>30.423101150000001</v>
      </c>
      <c r="R1372" s="372">
        <v>22.536287004187507</v>
      </c>
      <c r="S1372" s="367">
        <v>2</v>
      </c>
      <c r="U1372" s="369"/>
      <c r="W1372" s="369"/>
      <c r="Y1372" s="369"/>
      <c r="AA1372" s="369"/>
      <c r="AB1372" s="369">
        <v>0.20206059407120169</v>
      </c>
      <c r="AD1372" s="555">
        <v>45127383000100</v>
      </c>
      <c r="AE1372" s="370" t="s">
        <v>2150</v>
      </c>
      <c r="AF1372" s="370" t="s">
        <v>1816</v>
      </c>
      <c r="AG1372" s="374" t="s">
        <v>1444</v>
      </c>
      <c r="AH1372" s="374" t="s">
        <v>1802</v>
      </c>
      <c r="AI1372" s="374">
        <v>1000</v>
      </c>
      <c r="AJ1372" s="374">
        <v>1000</v>
      </c>
      <c r="AK1372" s="374">
        <v>1000</v>
      </c>
      <c r="AL1372" s="691">
        <v>0</v>
      </c>
      <c r="AM1372" s="691">
        <v>0</v>
      </c>
      <c r="AN1372" s="369" t="s">
        <v>1817</v>
      </c>
      <c r="AO1372" s="367" t="s">
        <v>1324</v>
      </c>
      <c r="AP1372" s="370" t="s">
        <v>1799</v>
      </c>
      <c r="AQ1372" s="376" t="s">
        <v>659</v>
      </c>
      <c r="AR1372" s="369">
        <v>5.0666666666666698E-3</v>
      </c>
      <c r="AS1372" s="369">
        <v>5.0666666666666698E-3</v>
      </c>
      <c r="AT1372" s="369" t="s">
        <v>1421</v>
      </c>
      <c r="AW1372"/>
      <c r="AX1372" s="198"/>
      <c r="AY1372" s="184"/>
      <c r="AZ1372" s="184"/>
      <c r="BA1372" s="184"/>
      <c r="BB1372" s="186"/>
      <c r="BC1372" s="184"/>
      <c r="BD1372" s="184"/>
      <c r="BE1372" s="184"/>
      <c r="BF1372" s="184"/>
      <c r="BG1372" s="186"/>
      <c r="BH1372" s="186"/>
      <c r="BI1372" s="199"/>
      <c r="BJ1372" s="199"/>
      <c r="BK1372" s="199"/>
      <c r="BL1372" s="186"/>
      <c r="BM1372" s="186"/>
      <c r="BN1372" s="186"/>
      <c r="BO1372" s="186"/>
      <c r="BP1372" s="186"/>
      <c r="BQ1372" s="186"/>
      <c r="BR1372" s="186"/>
      <c r="BS1372" s="186"/>
      <c r="BT1372" s="187"/>
      <c r="BU1372" s="188"/>
      <c r="BV1372" s="189"/>
      <c r="BW1372" s="185"/>
      <c r="BX1372"/>
      <c r="BZ1372"/>
    </row>
    <row r="1373" spans="2:78" ht="18.75">
      <c r="B1373" s="363" t="s">
        <v>853</v>
      </c>
      <c r="C1373" s="364">
        <v>44967234000188</v>
      </c>
      <c r="D1373" s="365" t="s">
        <v>14</v>
      </c>
      <c r="E1373" s="365" t="s">
        <v>607</v>
      </c>
      <c r="F1373" s="365" t="s">
        <v>1421</v>
      </c>
      <c r="G1373" s="366" t="s">
        <v>1421</v>
      </c>
      <c r="H1373" s="366" t="s">
        <v>34</v>
      </c>
      <c r="I1373" s="366" t="s">
        <v>34</v>
      </c>
      <c r="J1373" s="366" t="s">
        <v>608</v>
      </c>
      <c r="K1373" s="367" t="s">
        <v>48</v>
      </c>
      <c r="L1373" s="368" t="s">
        <v>1421</v>
      </c>
      <c r="M1373" s="368" t="s">
        <v>1418</v>
      </c>
      <c r="N1373" s="367">
        <v>640492</v>
      </c>
      <c r="O1373" s="367" t="s">
        <v>1324</v>
      </c>
      <c r="P1373" s="371">
        <v>44603</v>
      </c>
      <c r="Q1373" s="372">
        <v>38.09649014</v>
      </c>
      <c r="R1373" s="372">
        <v>34.411655928979599</v>
      </c>
      <c r="S1373" s="367">
        <v>2</v>
      </c>
      <c r="U1373" s="369"/>
      <c r="W1373" s="369"/>
      <c r="Y1373" s="369"/>
      <c r="AA1373" s="369"/>
      <c r="AB1373" s="369">
        <v>0.15506988792799442</v>
      </c>
      <c r="AD1373" s="555">
        <v>0</v>
      </c>
      <c r="AE1373" s="370" t="s">
        <v>2151</v>
      </c>
      <c r="AF1373" s="370" t="s">
        <v>1816</v>
      </c>
      <c r="AG1373" s="374" t="s">
        <v>1444</v>
      </c>
      <c r="AH1373" s="374" t="s">
        <v>1802</v>
      </c>
      <c r="AI1373" s="374">
        <v>25000</v>
      </c>
      <c r="AJ1373" s="374">
        <v>10000</v>
      </c>
      <c r="AK1373" s="374">
        <v>10000</v>
      </c>
      <c r="AL1373" s="691">
        <v>0</v>
      </c>
      <c r="AM1373" s="691">
        <v>0</v>
      </c>
      <c r="AN1373" s="369" t="s">
        <v>1817</v>
      </c>
      <c r="AO1373" s="367" t="s">
        <v>1324</v>
      </c>
      <c r="AP1373" s="370" t="s">
        <v>1799</v>
      </c>
      <c r="AQ1373" s="376" t="s">
        <v>659</v>
      </c>
      <c r="AR1373" s="369">
        <v>0</v>
      </c>
      <c r="AS1373" s="369">
        <v>0</v>
      </c>
      <c r="AT1373" s="369" t="s">
        <v>1421</v>
      </c>
      <c r="AW1373"/>
      <c r="AX1373" s="198"/>
      <c r="AY1373" s="184"/>
      <c r="AZ1373" s="184"/>
      <c r="BA1373" s="184"/>
      <c r="BB1373" s="186"/>
      <c r="BC1373" s="184"/>
      <c r="BD1373" s="184"/>
      <c r="BE1373" s="184"/>
      <c r="BF1373" s="184"/>
      <c r="BG1373" s="186"/>
      <c r="BH1373" s="186"/>
      <c r="BI1373" s="199"/>
      <c r="BJ1373" s="199"/>
      <c r="BK1373" s="199"/>
      <c r="BL1373" s="186"/>
      <c r="BM1373" s="186"/>
      <c r="BN1373" s="186"/>
      <c r="BO1373" s="186"/>
      <c r="BP1373" s="186"/>
      <c r="BQ1373" s="186"/>
      <c r="BR1373" s="186"/>
      <c r="BS1373" s="186"/>
      <c r="BT1373" s="187"/>
      <c r="BU1373" s="188"/>
      <c r="BV1373" s="189"/>
      <c r="BW1373" s="185"/>
      <c r="BX1373"/>
      <c r="BZ1373"/>
    </row>
    <row r="1374" spans="2:78" ht="18.75">
      <c r="B1374" s="363" t="s">
        <v>1221</v>
      </c>
      <c r="C1374" s="364">
        <v>45126795000117</v>
      </c>
      <c r="D1374" s="365" t="s">
        <v>13</v>
      </c>
      <c r="E1374" s="365" t="s">
        <v>615</v>
      </c>
      <c r="F1374" s="365" t="s">
        <v>619</v>
      </c>
      <c r="G1374" s="366" t="s">
        <v>34</v>
      </c>
      <c r="H1374" s="366" t="s">
        <v>1338</v>
      </c>
      <c r="I1374" s="366" t="s">
        <v>34</v>
      </c>
      <c r="J1374" s="366" t="s">
        <v>611</v>
      </c>
      <c r="K1374" s="367" t="s">
        <v>48</v>
      </c>
      <c r="L1374" s="368" t="s">
        <v>1339</v>
      </c>
      <c r="M1374" s="368" t="s">
        <v>34</v>
      </c>
      <c r="N1374" s="367">
        <v>640506</v>
      </c>
      <c r="O1374" s="367" t="s">
        <v>1321</v>
      </c>
      <c r="P1374" s="371">
        <v>44604</v>
      </c>
      <c r="Q1374" s="372">
        <v>153.28468412000001</v>
      </c>
      <c r="R1374" s="372">
        <v>145.36539656306255</v>
      </c>
      <c r="S1374" s="367">
        <v>1</v>
      </c>
      <c r="U1374" s="369"/>
      <c r="W1374" s="369"/>
      <c r="Y1374" s="369"/>
      <c r="AA1374" s="369"/>
      <c r="AB1374" s="369">
        <v>3.58546920689626E-2</v>
      </c>
      <c r="AD1374" s="555">
        <v>45127361000131</v>
      </c>
      <c r="AE1374" s="370" t="s">
        <v>2150</v>
      </c>
      <c r="AF1374" s="370" t="s">
        <v>1816</v>
      </c>
      <c r="AG1374" s="374" t="s">
        <v>1444</v>
      </c>
      <c r="AH1374" s="374" t="s">
        <v>1802</v>
      </c>
      <c r="AI1374" s="374">
        <v>1000</v>
      </c>
      <c r="AJ1374" s="374">
        <v>1000</v>
      </c>
      <c r="AK1374" s="374">
        <v>1000</v>
      </c>
      <c r="AL1374" s="691">
        <v>0</v>
      </c>
      <c r="AM1374" s="691">
        <v>0</v>
      </c>
      <c r="AN1374" s="369" t="s">
        <v>1817</v>
      </c>
      <c r="AO1374" s="367" t="s">
        <v>1324</v>
      </c>
      <c r="AP1374" s="370" t="s">
        <v>1818</v>
      </c>
      <c r="AQ1374" s="376" t="s">
        <v>664</v>
      </c>
      <c r="AR1374" s="369">
        <v>5.0666666666666698E-3</v>
      </c>
      <c r="AS1374" s="369">
        <v>5.0666666666666698E-3</v>
      </c>
      <c r="AT1374" s="369" t="s">
        <v>1421</v>
      </c>
      <c r="AW1374"/>
      <c r="AX1374" s="198"/>
      <c r="AY1374" s="184"/>
      <c r="AZ1374" s="184"/>
      <c r="BA1374" s="184"/>
      <c r="BB1374" s="186"/>
      <c r="BC1374" s="184"/>
      <c r="BD1374" s="184"/>
      <c r="BE1374" s="184"/>
      <c r="BF1374" s="184"/>
      <c r="BG1374" s="186"/>
      <c r="BH1374" s="186"/>
      <c r="BI1374" s="199"/>
      <c r="BJ1374" s="199"/>
      <c r="BK1374" s="199"/>
      <c r="BL1374" s="186"/>
      <c r="BM1374" s="186"/>
      <c r="BN1374" s="186"/>
      <c r="BO1374" s="186"/>
      <c r="BP1374" s="186"/>
      <c r="BQ1374" s="186"/>
      <c r="BR1374" s="186"/>
      <c r="BS1374" s="186"/>
      <c r="BT1374" s="187"/>
      <c r="BU1374" s="188"/>
      <c r="BV1374" s="189"/>
      <c r="BW1374" s="185"/>
      <c r="BX1374"/>
      <c r="BZ1374"/>
    </row>
    <row r="1375" spans="2:78" ht="18.75">
      <c r="B1375" s="363" t="s">
        <v>1730</v>
      </c>
      <c r="C1375" s="364">
        <v>45274764000103</v>
      </c>
      <c r="D1375" s="365" t="s">
        <v>14</v>
      </c>
      <c r="E1375" s="365" t="s">
        <v>614</v>
      </c>
      <c r="F1375" s="365" t="s">
        <v>689</v>
      </c>
      <c r="G1375" s="366" t="s">
        <v>1421</v>
      </c>
      <c r="H1375" s="366" t="s">
        <v>1338</v>
      </c>
      <c r="I1375" s="366" t="s">
        <v>34</v>
      </c>
      <c r="J1375" s="366" t="s">
        <v>608</v>
      </c>
      <c r="K1375" s="367" t="s">
        <v>48</v>
      </c>
      <c r="L1375" s="368" t="s">
        <v>1421</v>
      </c>
      <c r="M1375" s="368" t="s">
        <v>1421</v>
      </c>
      <c r="N1375" s="367">
        <v>640530</v>
      </c>
      <c r="O1375" s="367" t="s">
        <v>1321</v>
      </c>
      <c r="P1375" s="371">
        <v>44618</v>
      </c>
      <c r="Q1375" s="372">
        <v>29.074639309999998</v>
      </c>
      <c r="R1375" s="372">
        <v>29.653156731677022</v>
      </c>
      <c r="S1375" s="367">
        <v>2</v>
      </c>
      <c r="U1375" s="369"/>
      <c r="W1375" s="369"/>
      <c r="Y1375" s="369"/>
      <c r="AA1375" s="369"/>
      <c r="AB1375" s="369">
        <v>7.6955143588443103E-2</v>
      </c>
      <c r="AD1375" s="555">
        <v>0</v>
      </c>
      <c r="AE1375" s="370" t="s">
        <v>2150</v>
      </c>
      <c r="AF1375" s="370" t="s">
        <v>1816</v>
      </c>
      <c r="AG1375" s="374" t="s">
        <v>1444</v>
      </c>
      <c r="AH1375" s="374" t="s">
        <v>1802</v>
      </c>
      <c r="AI1375" s="374">
        <v>1000</v>
      </c>
      <c r="AJ1375" s="374">
        <v>1000</v>
      </c>
      <c r="AK1375" s="374">
        <v>1000</v>
      </c>
      <c r="AL1375" s="691">
        <v>0</v>
      </c>
      <c r="AM1375" s="691">
        <v>0</v>
      </c>
      <c r="AN1375" s="369" t="s">
        <v>1817</v>
      </c>
      <c r="AO1375" s="367" t="s">
        <v>1324</v>
      </c>
      <c r="AP1375" s="370" t="s">
        <v>1818</v>
      </c>
      <c r="AQ1375" s="376" t="s">
        <v>1798</v>
      </c>
      <c r="AR1375" s="369">
        <v>0</v>
      </c>
      <c r="AS1375" s="369">
        <v>0</v>
      </c>
      <c r="AT1375" s="369" t="s">
        <v>1421</v>
      </c>
      <c r="AW1375"/>
      <c r="AX1375" s="198"/>
      <c r="AY1375" s="184"/>
      <c r="AZ1375" s="184"/>
      <c r="BA1375" s="184"/>
      <c r="BB1375" s="186"/>
      <c r="BC1375" s="184"/>
      <c r="BD1375" s="184"/>
      <c r="BE1375" s="184"/>
      <c r="BF1375" s="184"/>
      <c r="BG1375" s="186"/>
      <c r="BH1375" s="186"/>
      <c r="BI1375" s="199"/>
      <c r="BJ1375" s="199"/>
      <c r="BK1375" s="199"/>
      <c r="BL1375" s="186"/>
      <c r="BM1375" s="186"/>
      <c r="BN1375" s="186"/>
      <c r="BO1375" s="186"/>
      <c r="BP1375" s="186"/>
      <c r="BQ1375" s="186"/>
      <c r="BR1375" s="186"/>
      <c r="BS1375" s="186"/>
      <c r="BT1375" s="187"/>
      <c r="BU1375" s="188"/>
      <c r="BV1375" s="189"/>
      <c r="BW1375" s="185"/>
      <c r="BX1375"/>
      <c r="BZ1375"/>
    </row>
    <row r="1376" spans="2:78" ht="18.75">
      <c r="B1376" s="363" t="s">
        <v>1222</v>
      </c>
      <c r="C1376" s="364">
        <v>45126753000186</v>
      </c>
      <c r="D1376" s="365" t="s">
        <v>14</v>
      </c>
      <c r="E1376" s="365" t="s">
        <v>614</v>
      </c>
      <c r="F1376" s="365" t="s">
        <v>689</v>
      </c>
      <c r="G1376" s="366" t="s">
        <v>1421</v>
      </c>
      <c r="H1376" s="366" t="s">
        <v>1338</v>
      </c>
      <c r="I1376" s="366" t="s">
        <v>34</v>
      </c>
      <c r="J1376" s="366" t="s">
        <v>608</v>
      </c>
      <c r="K1376" s="367" t="s">
        <v>48</v>
      </c>
      <c r="L1376" s="368" t="s">
        <v>1339</v>
      </c>
      <c r="M1376" s="368" t="s">
        <v>1418</v>
      </c>
      <c r="N1376" s="367">
        <v>640565</v>
      </c>
      <c r="O1376" s="367" t="s">
        <v>1321</v>
      </c>
      <c r="P1376" s="371">
        <v>44602</v>
      </c>
      <c r="Q1376" s="372">
        <v>58.79357366</v>
      </c>
      <c r="R1376" s="372">
        <v>53.2548898121875</v>
      </c>
      <c r="S1376" s="367">
        <v>2</v>
      </c>
      <c r="U1376" s="369"/>
      <c r="W1376" s="369"/>
      <c r="Y1376" s="369"/>
      <c r="AA1376" s="369"/>
      <c r="AB1376" s="369">
        <v>0.11079390939421929</v>
      </c>
      <c r="AD1376" s="555">
        <v>45127329000156</v>
      </c>
      <c r="AE1376" s="370" t="s">
        <v>2150</v>
      </c>
      <c r="AF1376" s="370" t="s">
        <v>1816</v>
      </c>
      <c r="AG1376" s="374" t="s">
        <v>1444</v>
      </c>
      <c r="AH1376" s="374" t="s">
        <v>1802</v>
      </c>
      <c r="AI1376" s="374">
        <v>1000</v>
      </c>
      <c r="AJ1376" s="374">
        <v>1000</v>
      </c>
      <c r="AK1376" s="374">
        <v>1000</v>
      </c>
      <c r="AL1376" s="691">
        <v>0</v>
      </c>
      <c r="AM1376" s="691">
        <v>0</v>
      </c>
      <c r="AN1376" s="369" t="s">
        <v>1817</v>
      </c>
      <c r="AO1376" s="367" t="s">
        <v>1324</v>
      </c>
      <c r="AP1376" s="370" t="s">
        <v>1818</v>
      </c>
      <c r="AQ1376" s="376" t="s">
        <v>1933</v>
      </c>
      <c r="AR1376" s="369">
        <v>0</v>
      </c>
      <c r="AS1376" s="369">
        <v>0</v>
      </c>
      <c r="AT1376" s="369" t="s">
        <v>1421</v>
      </c>
      <c r="AW1376"/>
      <c r="AX1376" s="198"/>
      <c r="AY1376" s="184"/>
      <c r="AZ1376" s="184"/>
      <c r="BA1376" s="184"/>
      <c r="BB1376" s="186"/>
      <c r="BC1376" s="184"/>
      <c r="BD1376" s="184"/>
      <c r="BE1376" s="184"/>
      <c r="BF1376" s="184"/>
      <c r="BG1376" s="186"/>
      <c r="BH1376" s="186"/>
      <c r="BI1376" s="199"/>
      <c r="BJ1376" s="199"/>
      <c r="BK1376" s="199"/>
      <c r="BL1376" s="186"/>
      <c r="BM1376" s="186"/>
      <c r="BN1376" s="186"/>
      <c r="BO1376" s="186"/>
      <c r="BP1376" s="186"/>
      <c r="BQ1376" s="186"/>
      <c r="BR1376" s="186"/>
      <c r="BS1376" s="186"/>
      <c r="BT1376" s="187"/>
      <c r="BU1376" s="188"/>
      <c r="BV1376" s="189"/>
      <c r="BW1376" s="185"/>
      <c r="BX1376"/>
      <c r="BZ1376"/>
    </row>
    <row r="1377" spans="2:78" ht="18.75">
      <c r="B1377" s="363" t="s">
        <v>1124</v>
      </c>
      <c r="C1377" s="364"/>
      <c r="D1377" s="365" t="s">
        <v>14</v>
      </c>
      <c r="E1377" s="365" t="s">
        <v>614</v>
      </c>
      <c r="F1377" s="365" t="s">
        <v>1421</v>
      </c>
      <c r="G1377" s="366" t="s">
        <v>1421</v>
      </c>
      <c r="H1377" s="366" t="s">
        <v>1338</v>
      </c>
      <c r="I1377" s="366" t="s">
        <v>34</v>
      </c>
      <c r="J1377" s="366" t="s">
        <v>608</v>
      </c>
      <c r="L1377" s="368" t="s">
        <v>1421</v>
      </c>
      <c r="M1377" s="368" t="s">
        <v>34</v>
      </c>
      <c r="N1377" s="367">
        <v>640581</v>
      </c>
      <c r="O1377" s="367" t="s">
        <v>1321</v>
      </c>
      <c r="P1377" s="371"/>
      <c r="S1377" s="367"/>
      <c r="U1377" s="369"/>
      <c r="W1377" s="369"/>
      <c r="Y1377" s="369"/>
      <c r="AA1377" s="369"/>
      <c r="AD1377" s="555">
        <v>44967401000190</v>
      </c>
      <c r="AE1377" s="370"/>
      <c r="AF1377" s="370"/>
      <c r="AG1377" s="374" t="s">
        <v>1444</v>
      </c>
      <c r="AH1377" s="374"/>
      <c r="AI1377" s="374">
        <v>100</v>
      </c>
      <c r="AJ1377" s="374">
        <v>50</v>
      </c>
      <c r="AK1377" s="374">
        <v>100</v>
      </c>
      <c r="AN1377" s="369"/>
      <c r="AO1377" s="367" t="s">
        <v>1324</v>
      </c>
      <c r="AP1377" s="370"/>
      <c r="AR1377" s="369">
        <v>4.9680000000000002E-3</v>
      </c>
      <c r="AS1377" s="369">
        <v>4.9680000000000002E-3</v>
      </c>
      <c r="AT1377" s="369" t="s">
        <v>1421</v>
      </c>
      <c r="AW1377"/>
      <c r="AX1377" s="198"/>
      <c r="AY1377" s="184"/>
      <c r="AZ1377" s="184"/>
      <c r="BA1377" s="184"/>
      <c r="BB1377" s="186"/>
      <c r="BC1377" s="184"/>
      <c r="BD1377" s="184"/>
      <c r="BE1377" s="184"/>
      <c r="BF1377" s="184"/>
      <c r="BG1377" s="186"/>
      <c r="BH1377" s="186"/>
      <c r="BI1377" s="199"/>
      <c r="BJ1377" s="199"/>
      <c r="BK1377" s="199"/>
      <c r="BL1377" s="186"/>
      <c r="BM1377" s="186"/>
      <c r="BN1377" s="186"/>
      <c r="BO1377" s="186"/>
      <c r="BP1377" s="186"/>
      <c r="BQ1377" s="186"/>
      <c r="BR1377" s="186"/>
      <c r="BS1377" s="186"/>
      <c r="BT1377" s="187"/>
      <c r="BU1377" s="188"/>
      <c r="BV1377" s="189"/>
      <c r="BW1377" s="185"/>
      <c r="BX1377"/>
      <c r="BZ1377"/>
    </row>
    <row r="1378" spans="2:78" ht="18.75">
      <c r="B1378" s="363" t="s">
        <v>1638</v>
      </c>
      <c r="C1378" s="364">
        <v>44669531000147</v>
      </c>
      <c r="D1378" s="365" t="s">
        <v>11</v>
      </c>
      <c r="E1378" s="365" t="s">
        <v>620</v>
      </c>
      <c r="F1378" s="365" t="s">
        <v>685</v>
      </c>
      <c r="G1378" s="366" t="s">
        <v>738</v>
      </c>
      <c r="H1378" s="366" t="s">
        <v>34</v>
      </c>
      <c r="I1378" s="366" t="s">
        <v>1319</v>
      </c>
      <c r="J1378" s="366" t="s">
        <v>608</v>
      </c>
      <c r="K1378" s="367" t="s">
        <v>48</v>
      </c>
      <c r="L1378" s="368" t="s">
        <v>1421</v>
      </c>
      <c r="M1378" s="368" t="s">
        <v>1421</v>
      </c>
      <c r="N1378" s="367">
        <v>640824</v>
      </c>
      <c r="O1378" s="367" t="s">
        <v>1321</v>
      </c>
      <c r="P1378" s="371">
        <v>44612</v>
      </c>
      <c r="Q1378" s="372">
        <v>1.12351088</v>
      </c>
      <c r="R1378" s="372">
        <v>2.4788283689171964</v>
      </c>
      <c r="S1378" s="367">
        <v>2</v>
      </c>
      <c r="U1378" s="369"/>
      <c r="W1378" s="369"/>
      <c r="Y1378" s="369"/>
      <c r="AA1378" s="369"/>
      <c r="AB1378" s="369">
        <v>0.14817168783804646</v>
      </c>
      <c r="AD1378" s="555">
        <v>42592476000109</v>
      </c>
      <c r="AE1378" s="370" t="s">
        <v>1999</v>
      </c>
      <c r="AF1378" s="370" t="s">
        <v>2017</v>
      </c>
      <c r="AG1378" s="374" t="s">
        <v>973</v>
      </c>
      <c r="AH1378" s="374" t="s">
        <v>1877</v>
      </c>
      <c r="AI1378" s="374">
        <v>100000</v>
      </c>
      <c r="AJ1378" s="374">
        <v>100000</v>
      </c>
      <c r="AK1378" s="374">
        <v>100000</v>
      </c>
      <c r="AL1378" s="691">
        <v>0</v>
      </c>
      <c r="AM1378" s="691">
        <v>0</v>
      </c>
      <c r="AN1378" s="369" t="s">
        <v>1807</v>
      </c>
      <c r="AO1378" s="367" t="s">
        <v>1324</v>
      </c>
      <c r="AP1378" s="370" t="s">
        <v>1818</v>
      </c>
      <c r="AQ1378" s="376" t="s">
        <v>1798</v>
      </c>
      <c r="AR1378" s="369">
        <v>0</v>
      </c>
      <c r="AS1378" s="369">
        <v>0</v>
      </c>
      <c r="AT1378" s="369" t="s">
        <v>1421</v>
      </c>
      <c r="AW1378"/>
      <c r="AX1378" s="198"/>
      <c r="AY1378" s="184"/>
      <c r="AZ1378" s="184"/>
      <c r="BA1378" s="184"/>
      <c r="BB1378" s="186"/>
      <c r="BC1378" s="184"/>
      <c r="BD1378" s="184"/>
      <c r="BE1378" s="184"/>
      <c r="BF1378" s="184"/>
      <c r="BG1378" s="186"/>
      <c r="BH1378" s="186"/>
      <c r="BI1378" s="199"/>
      <c r="BJ1378" s="199"/>
      <c r="BK1378" s="199"/>
      <c r="BL1378" s="186"/>
      <c r="BM1378" s="186"/>
      <c r="BN1378" s="186"/>
      <c r="BO1378" s="186"/>
      <c r="BP1378" s="186"/>
      <c r="BQ1378" s="186"/>
      <c r="BR1378" s="186"/>
      <c r="BS1378" s="186"/>
      <c r="BT1378" s="187"/>
      <c r="BU1378" s="188"/>
      <c r="BV1378" s="189"/>
      <c r="BW1378" s="185"/>
      <c r="BX1378"/>
      <c r="BZ1378"/>
    </row>
    <row r="1379" spans="2:78" ht="18.75">
      <c r="B1379" s="363" t="s">
        <v>1071</v>
      </c>
      <c r="C1379" s="364">
        <v>44479850000190</v>
      </c>
      <c r="D1379" s="365" t="s">
        <v>14</v>
      </c>
      <c r="E1379" s="365" t="s">
        <v>607</v>
      </c>
      <c r="F1379" s="365" t="s">
        <v>1421</v>
      </c>
      <c r="G1379" s="366" t="s">
        <v>1421</v>
      </c>
      <c r="H1379" s="366" t="s">
        <v>34</v>
      </c>
      <c r="I1379" s="366" t="s">
        <v>34</v>
      </c>
      <c r="J1379" s="366" t="s">
        <v>611</v>
      </c>
      <c r="K1379" s="367" t="s">
        <v>1798</v>
      </c>
      <c r="L1379" s="368" t="s">
        <v>1421</v>
      </c>
      <c r="M1379" s="368" t="s">
        <v>34</v>
      </c>
      <c r="N1379" s="367">
        <v>640931</v>
      </c>
      <c r="O1379" s="367" t="s">
        <v>1321</v>
      </c>
      <c r="P1379" s="371">
        <v>44597</v>
      </c>
      <c r="Q1379" s="372">
        <v>0.96501778000000005</v>
      </c>
      <c r="R1379" s="372">
        <v>0.99098318652631556</v>
      </c>
      <c r="S1379" s="367">
        <v>10</v>
      </c>
      <c r="U1379" s="369"/>
      <c r="W1379" s="369"/>
      <c r="Y1379" s="369"/>
      <c r="AA1379" s="369"/>
      <c r="AB1379" s="369">
        <v>0.1784306458262134</v>
      </c>
      <c r="AD1379" s="555">
        <v>44839365000180</v>
      </c>
      <c r="AE1379" s="370" t="s">
        <v>1819</v>
      </c>
      <c r="AF1379" s="370" t="s">
        <v>1816</v>
      </c>
      <c r="AG1379" s="374" t="s">
        <v>1444</v>
      </c>
      <c r="AH1379" s="374" t="s">
        <v>1796</v>
      </c>
      <c r="AI1379" s="374">
        <v>5000</v>
      </c>
      <c r="AJ1379" s="374">
        <v>5000</v>
      </c>
      <c r="AK1379" s="374">
        <v>5000</v>
      </c>
      <c r="AL1379" s="691">
        <v>0</v>
      </c>
      <c r="AM1379" s="691">
        <v>0</v>
      </c>
      <c r="AN1379" s="369" t="s">
        <v>1817</v>
      </c>
      <c r="AO1379" s="367" t="s">
        <v>1324</v>
      </c>
      <c r="AP1379" s="370" t="s">
        <v>1799</v>
      </c>
      <c r="AQ1379" s="376" t="s">
        <v>687</v>
      </c>
      <c r="AR1379" s="369">
        <v>6.6666666666666697E-3</v>
      </c>
      <c r="AS1379" s="369">
        <v>6.6666666666666697E-3</v>
      </c>
      <c r="AT1379" s="369" t="s">
        <v>1421</v>
      </c>
      <c r="AW1379"/>
      <c r="AX1379" s="198"/>
      <c r="AY1379" s="184"/>
      <c r="AZ1379" s="184"/>
      <c r="BA1379" s="184"/>
      <c r="BB1379" s="186"/>
      <c r="BC1379" s="184"/>
      <c r="BD1379" s="184"/>
      <c r="BE1379" s="184"/>
      <c r="BF1379" s="184"/>
      <c r="BG1379" s="186"/>
      <c r="BH1379" s="186"/>
      <c r="BI1379" s="199"/>
      <c r="BJ1379" s="199"/>
      <c r="BK1379" s="199"/>
      <c r="BL1379" s="186"/>
      <c r="BM1379" s="186"/>
      <c r="BN1379" s="186"/>
      <c r="BO1379" s="186"/>
      <c r="BP1379" s="186"/>
      <c r="BQ1379" s="186"/>
      <c r="BR1379" s="186"/>
      <c r="BS1379" s="186"/>
      <c r="BT1379" s="187"/>
      <c r="BU1379" s="188"/>
      <c r="BV1379" s="189"/>
      <c r="BW1379" s="185"/>
      <c r="BX1379"/>
      <c r="BZ1379"/>
    </row>
    <row r="1380" spans="2:78" ht="18.75">
      <c r="B1380" s="363" t="s">
        <v>1251</v>
      </c>
      <c r="C1380" s="364"/>
      <c r="D1380" s="365" t="s">
        <v>11</v>
      </c>
      <c r="E1380" s="365" t="s">
        <v>620</v>
      </c>
      <c r="F1380" s="365" t="s">
        <v>663</v>
      </c>
      <c r="G1380" s="366" t="s">
        <v>738</v>
      </c>
      <c r="H1380" s="366" t="s">
        <v>34</v>
      </c>
      <c r="I1380" s="366" t="s">
        <v>1421</v>
      </c>
      <c r="J1380" s="366" t="s">
        <v>1421</v>
      </c>
      <c r="L1380" s="368" t="s">
        <v>1421</v>
      </c>
      <c r="M1380" s="368" t="s">
        <v>1418</v>
      </c>
      <c r="N1380" s="367">
        <v>640948</v>
      </c>
      <c r="O1380" s="367" t="s">
        <v>1321</v>
      </c>
      <c r="P1380" s="371"/>
      <c r="S1380" s="367"/>
      <c r="U1380" s="369"/>
      <c r="W1380" s="369"/>
      <c r="Y1380" s="369"/>
      <c r="AA1380" s="369"/>
      <c r="AD1380" s="555">
        <v>0</v>
      </c>
      <c r="AE1380" s="370"/>
      <c r="AF1380" s="370"/>
      <c r="AG1380" s="374" t="s">
        <v>1444</v>
      </c>
      <c r="AH1380" s="374"/>
      <c r="AI1380" s="374">
        <v>1000</v>
      </c>
      <c r="AJ1380" s="374">
        <v>100</v>
      </c>
      <c r="AK1380" s="374">
        <v>1000</v>
      </c>
      <c r="AN1380" s="369"/>
      <c r="AO1380" s="367" t="s">
        <v>1324</v>
      </c>
      <c r="AP1380" s="370"/>
      <c r="AR1380" s="369">
        <v>9.3333333333333105E-4</v>
      </c>
      <c r="AS1380" s="369">
        <v>9.3333333333333105E-4</v>
      </c>
      <c r="AT1380" s="369" t="s">
        <v>1421</v>
      </c>
      <c r="AW1380"/>
      <c r="AX1380" s="198"/>
      <c r="AY1380" s="184"/>
      <c r="AZ1380" s="184"/>
      <c r="BA1380" s="184"/>
      <c r="BB1380" s="186"/>
      <c r="BC1380" s="184"/>
      <c r="BD1380" s="184"/>
      <c r="BE1380" s="184"/>
      <c r="BF1380" s="184"/>
      <c r="BG1380" s="186"/>
      <c r="BH1380" s="186"/>
      <c r="BI1380" s="199"/>
      <c r="BJ1380" s="199"/>
      <c r="BK1380" s="199"/>
      <c r="BL1380" s="186"/>
      <c r="BM1380" s="186"/>
      <c r="BN1380" s="186"/>
      <c r="BO1380" s="186"/>
      <c r="BP1380" s="186"/>
      <c r="BQ1380" s="186"/>
      <c r="BR1380" s="186"/>
      <c r="BS1380" s="186"/>
      <c r="BT1380" s="187"/>
      <c r="BU1380" s="188"/>
      <c r="BV1380" s="189"/>
      <c r="BW1380" s="185"/>
      <c r="BX1380"/>
      <c r="BZ1380"/>
    </row>
    <row r="1381" spans="2:78" ht="18.75">
      <c r="B1381" s="363" t="s">
        <v>1306</v>
      </c>
      <c r="C1381" s="364"/>
      <c r="D1381" s="365" t="s">
        <v>11</v>
      </c>
      <c r="E1381" s="365" t="s">
        <v>620</v>
      </c>
      <c r="F1381" s="365" t="s">
        <v>692</v>
      </c>
      <c r="G1381" s="366" t="s">
        <v>738</v>
      </c>
      <c r="H1381" s="366" t="s">
        <v>34</v>
      </c>
      <c r="I1381" s="366" t="s">
        <v>1421</v>
      </c>
      <c r="J1381" s="366" t="s">
        <v>608</v>
      </c>
      <c r="L1381" s="368" t="s">
        <v>1421</v>
      </c>
      <c r="M1381" s="368" t="s">
        <v>34</v>
      </c>
      <c r="N1381" s="367">
        <v>641812</v>
      </c>
      <c r="O1381" s="367" t="s">
        <v>1321</v>
      </c>
      <c r="P1381" s="371"/>
      <c r="S1381" s="367"/>
      <c r="U1381" s="369"/>
      <c r="W1381" s="369"/>
      <c r="Y1381" s="369"/>
      <c r="AA1381" s="369"/>
      <c r="AD1381" s="555">
        <v>30676315000114</v>
      </c>
      <c r="AE1381" s="370"/>
      <c r="AF1381" s="370"/>
      <c r="AG1381" s="374" t="s">
        <v>1445</v>
      </c>
      <c r="AH1381" s="374"/>
      <c r="AI1381" s="374">
        <v>1000</v>
      </c>
      <c r="AJ1381" s="374">
        <v>100</v>
      </c>
      <c r="AK1381" s="374">
        <v>100</v>
      </c>
      <c r="AN1381" s="369"/>
      <c r="AO1381" s="367" t="s">
        <v>1324</v>
      </c>
      <c r="AP1381" s="370"/>
      <c r="AR1381" s="369">
        <v>1.6000000000000001E-3</v>
      </c>
      <c r="AS1381" s="369">
        <v>1.6000000000000001E-3</v>
      </c>
      <c r="AT1381" s="369" t="s">
        <v>1421</v>
      </c>
      <c r="AW1381"/>
      <c r="AX1381" s="198"/>
      <c r="AY1381" s="184"/>
      <c r="AZ1381" s="184"/>
      <c r="BA1381" s="184"/>
      <c r="BB1381" s="186"/>
      <c r="BC1381" s="184"/>
      <c r="BD1381" s="184"/>
      <c r="BE1381" s="184"/>
      <c r="BF1381" s="184"/>
      <c r="BG1381" s="186"/>
      <c r="BH1381" s="186"/>
      <c r="BI1381" s="199"/>
      <c r="BJ1381" s="199"/>
      <c r="BK1381" s="199"/>
      <c r="BL1381" s="186"/>
      <c r="BM1381" s="186"/>
      <c r="BN1381" s="186"/>
      <c r="BO1381" s="186"/>
      <c r="BP1381" s="186"/>
      <c r="BQ1381" s="186"/>
      <c r="BR1381" s="186"/>
      <c r="BS1381" s="186"/>
      <c r="BT1381" s="187"/>
      <c r="BU1381" s="188"/>
      <c r="BV1381" s="189"/>
      <c r="BW1381" s="185"/>
      <c r="BX1381"/>
      <c r="BZ1381"/>
    </row>
    <row r="1382" spans="2:78" ht="18.75">
      <c r="B1382" s="363" t="s">
        <v>1287</v>
      </c>
      <c r="C1382" s="364"/>
      <c r="D1382" s="365" t="s">
        <v>11</v>
      </c>
      <c r="E1382" s="365" t="s">
        <v>620</v>
      </c>
      <c r="F1382" s="365" t="s">
        <v>619</v>
      </c>
      <c r="G1382" s="366" t="s">
        <v>738</v>
      </c>
      <c r="H1382" s="366" t="s">
        <v>34</v>
      </c>
      <c r="I1382" s="366" t="s">
        <v>1421</v>
      </c>
      <c r="J1382" s="366" t="s">
        <v>608</v>
      </c>
      <c r="L1382" s="368" t="s">
        <v>1421</v>
      </c>
      <c r="M1382" s="368" t="s">
        <v>34</v>
      </c>
      <c r="N1382" s="367">
        <v>644498</v>
      </c>
      <c r="O1382" s="367" t="s">
        <v>1321</v>
      </c>
      <c r="P1382" s="371"/>
      <c r="S1382" s="367"/>
      <c r="U1382" s="369"/>
      <c r="W1382" s="369"/>
      <c r="Y1382" s="369"/>
      <c r="AA1382" s="369"/>
      <c r="AD1382" s="555">
        <v>0</v>
      </c>
      <c r="AE1382" s="370"/>
      <c r="AF1382" s="370"/>
      <c r="AG1382" s="374" t="s">
        <v>1447</v>
      </c>
      <c r="AH1382" s="374"/>
      <c r="AI1382" s="374">
        <v>200</v>
      </c>
      <c r="AJ1382" s="374">
        <v>200</v>
      </c>
      <c r="AK1382" s="374">
        <v>200</v>
      </c>
      <c r="AN1382" s="369"/>
      <c r="AO1382" s="367" t="s">
        <v>1324</v>
      </c>
      <c r="AP1382" s="370"/>
      <c r="AR1382" s="369">
        <v>3.0000000000000001E-3</v>
      </c>
      <c r="AS1382" s="369">
        <v>3.0000000000000001E-3</v>
      </c>
      <c r="AT1382" s="369" t="s">
        <v>1421</v>
      </c>
      <c r="AW1382"/>
      <c r="AX1382" s="198"/>
      <c r="AY1382" s="184"/>
      <c r="AZ1382" s="184"/>
      <c r="BA1382" s="184"/>
      <c r="BB1382" s="186"/>
      <c r="BC1382" s="184"/>
      <c r="BD1382" s="184"/>
      <c r="BE1382" s="184"/>
      <c r="BF1382" s="184"/>
      <c r="BG1382" s="186"/>
      <c r="BH1382" s="186"/>
      <c r="BI1382" s="199"/>
      <c r="BJ1382" s="199"/>
      <c r="BK1382" s="199"/>
      <c r="BL1382" s="186"/>
      <c r="BM1382" s="186"/>
      <c r="BN1382" s="186"/>
      <c r="BO1382" s="186"/>
      <c r="BP1382" s="186"/>
      <c r="BQ1382" s="186"/>
      <c r="BR1382" s="186"/>
      <c r="BS1382" s="186"/>
      <c r="BT1382" s="187"/>
      <c r="BU1382" s="188"/>
      <c r="BV1382" s="189"/>
      <c r="BW1382" s="185"/>
      <c r="BX1382"/>
      <c r="BZ1382"/>
    </row>
    <row r="1383" spans="2:78" ht="18.75">
      <c r="B1383" s="363" t="s">
        <v>924</v>
      </c>
      <c r="C1383" s="364"/>
      <c r="D1383" s="365" t="s">
        <v>13</v>
      </c>
      <c r="E1383" s="365" t="s">
        <v>615</v>
      </c>
      <c r="F1383" s="365" t="s">
        <v>619</v>
      </c>
      <c r="G1383" s="366" t="s">
        <v>34</v>
      </c>
      <c r="H1383" s="366" t="s">
        <v>1338</v>
      </c>
      <c r="I1383" s="366" t="s">
        <v>34</v>
      </c>
      <c r="J1383" s="366" t="s">
        <v>1421</v>
      </c>
      <c r="L1383" s="368" t="s">
        <v>1421</v>
      </c>
      <c r="M1383" s="368" t="s">
        <v>1418</v>
      </c>
      <c r="N1383" s="367">
        <v>644651</v>
      </c>
      <c r="O1383" s="367" t="s">
        <v>1321</v>
      </c>
      <c r="P1383" s="371"/>
      <c r="S1383" s="367"/>
      <c r="U1383" s="369"/>
      <c r="W1383" s="369"/>
      <c r="Y1383" s="369"/>
      <c r="AA1383" s="369"/>
      <c r="AD1383" s="555">
        <v>0</v>
      </c>
      <c r="AE1383" s="370"/>
      <c r="AF1383" s="370"/>
      <c r="AG1383" s="374" t="s">
        <v>1445</v>
      </c>
      <c r="AH1383" s="374"/>
      <c r="AI1383" s="374">
        <v>5000</v>
      </c>
      <c r="AJ1383" s="374">
        <v>0</v>
      </c>
      <c r="AK1383" s="374">
        <v>5000</v>
      </c>
      <c r="AN1383" s="369"/>
      <c r="AO1383" s="367" t="s">
        <v>1324</v>
      </c>
      <c r="AP1383" s="370"/>
      <c r="AR1383" s="369">
        <v>3.3333333333333301E-3</v>
      </c>
      <c r="AS1383" s="369">
        <v>3.3333333333333301E-3</v>
      </c>
      <c r="AT1383" s="369" t="s">
        <v>1421</v>
      </c>
      <c r="AW1383"/>
      <c r="AX1383" s="198"/>
      <c r="AY1383" s="184"/>
      <c r="AZ1383" s="184"/>
      <c r="BA1383" s="184"/>
      <c r="BB1383" s="186"/>
      <c r="BC1383" s="184"/>
      <c r="BD1383" s="184"/>
      <c r="BE1383" s="184"/>
      <c r="BF1383" s="184"/>
      <c r="BG1383" s="186"/>
      <c r="BH1383" s="186"/>
      <c r="BI1383" s="199"/>
      <c r="BJ1383" s="199"/>
      <c r="BK1383" s="199"/>
      <c r="BL1383" s="186"/>
      <c r="BM1383" s="186"/>
      <c r="BN1383" s="186"/>
      <c r="BO1383" s="186"/>
      <c r="BP1383" s="186"/>
      <c r="BQ1383" s="186"/>
      <c r="BR1383" s="186"/>
      <c r="BS1383" s="186"/>
      <c r="BT1383" s="187"/>
      <c r="BU1383" s="188"/>
      <c r="BV1383" s="189"/>
      <c r="BW1383" s="185"/>
      <c r="BX1383"/>
      <c r="BZ1383"/>
    </row>
    <row r="1384" spans="2:78" ht="18.75">
      <c r="B1384" s="363" t="s">
        <v>921</v>
      </c>
      <c r="C1384" s="364"/>
      <c r="D1384" s="365" t="s">
        <v>11</v>
      </c>
      <c r="E1384" s="365" t="s">
        <v>661</v>
      </c>
      <c r="F1384" s="365" t="s">
        <v>1421</v>
      </c>
      <c r="G1384" s="366" t="s">
        <v>1421</v>
      </c>
      <c r="H1384" s="366" t="s">
        <v>34</v>
      </c>
      <c r="I1384" s="366" t="s">
        <v>34</v>
      </c>
      <c r="J1384" s="366" t="s">
        <v>611</v>
      </c>
      <c r="L1384" s="368" t="s">
        <v>1421</v>
      </c>
      <c r="M1384" s="368" t="s">
        <v>1418</v>
      </c>
      <c r="N1384" s="367">
        <v>644668</v>
      </c>
      <c r="O1384" s="367" t="s">
        <v>1321</v>
      </c>
      <c r="P1384" s="371"/>
      <c r="S1384" s="367"/>
      <c r="U1384" s="369"/>
      <c r="W1384" s="369"/>
      <c r="Y1384" s="369"/>
      <c r="AA1384" s="369"/>
      <c r="AD1384" s="555">
        <v>44585973000105</v>
      </c>
      <c r="AE1384" s="370"/>
      <c r="AF1384" s="370"/>
      <c r="AG1384" s="374" t="s">
        <v>1444</v>
      </c>
      <c r="AH1384" s="374"/>
      <c r="AI1384" s="374">
        <v>5000</v>
      </c>
      <c r="AJ1384" s="374">
        <v>5000</v>
      </c>
      <c r="AK1384" s="374">
        <v>5000</v>
      </c>
      <c r="AN1384" s="369"/>
      <c r="AO1384" s="367" t="s">
        <v>1321</v>
      </c>
      <c r="AP1384" s="370"/>
      <c r="AR1384" s="369">
        <v>0</v>
      </c>
      <c r="AS1384" s="369">
        <v>0</v>
      </c>
      <c r="AT1384" s="369" t="s">
        <v>1421</v>
      </c>
      <c r="AW1384"/>
      <c r="AX1384" s="198"/>
      <c r="AY1384" s="184"/>
      <c r="AZ1384" s="184"/>
      <c r="BA1384" s="184"/>
      <c r="BB1384" s="186"/>
      <c r="BC1384" s="184"/>
      <c r="BD1384" s="184"/>
      <c r="BE1384" s="184"/>
      <c r="BF1384" s="184"/>
      <c r="BG1384" s="186"/>
      <c r="BH1384" s="186"/>
      <c r="BI1384" s="199"/>
      <c r="BJ1384" s="199"/>
      <c r="BK1384" s="199"/>
      <c r="BL1384" s="186"/>
      <c r="BM1384" s="186"/>
      <c r="BN1384" s="186"/>
      <c r="BO1384" s="186"/>
      <c r="BP1384" s="186"/>
      <c r="BQ1384" s="186"/>
      <c r="BR1384" s="186"/>
      <c r="BS1384" s="186"/>
      <c r="BT1384" s="187"/>
      <c r="BU1384" s="188"/>
      <c r="BV1384" s="189"/>
      <c r="BW1384" s="185"/>
      <c r="BX1384"/>
      <c r="BZ1384"/>
    </row>
    <row r="1385" spans="2:78" ht="18.75">
      <c r="B1385" s="363" t="s">
        <v>855</v>
      </c>
      <c r="C1385" s="364">
        <v>44980432000181</v>
      </c>
      <c r="D1385" s="365" t="s">
        <v>14</v>
      </c>
      <c r="E1385" s="365" t="s">
        <v>607</v>
      </c>
      <c r="F1385" s="365" t="s">
        <v>1421</v>
      </c>
      <c r="G1385" s="366" t="s">
        <v>1421</v>
      </c>
      <c r="H1385" s="366" t="s">
        <v>34</v>
      </c>
      <c r="I1385" s="366" t="s">
        <v>34</v>
      </c>
      <c r="J1385" s="366" t="s">
        <v>611</v>
      </c>
      <c r="K1385" s="367" t="s">
        <v>1798</v>
      </c>
      <c r="L1385" s="368" t="s">
        <v>1421</v>
      </c>
      <c r="M1385" s="368" t="s">
        <v>1418</v>
      </c>
      <c r="N1385" s="367">
        <v>644781</v>
      </c>
      <c r="O1385" s="367" t="s">
        <v>1321</v>
      </c>
      <c r="P1385" s="371">
        <v>44612</v>
      </c>
      <c r="Q1385" s="372">
        <v>19.136956779999998</v>
      </c>
      <c r="R1385" s="372">
        <v>19.429804569565221</v>
      </c>
      <c r="S1385" s="367">
        <v>3</v>
      </c>
      <c r="U1385" s="369"/>
      <c r="W1385" s="369"/>
      <c r="Y1385" s="369"/>
      <c r="AA1385" s="369"/>
      <c r="AB1385" s="369">
        <v>0.18115849833571276</v>
      </c>
      <c r="AD1385" s="555">
        <v>0</v>
      </c>
      <c r="AE1385" s="370" t="s">
        <v>1995</v>
      </c>
      <c r="AF1385" s="370" t="s">
        <v>1816</v>
      </c>
      <c r="AG1385" s="374" t="s">
        <v>1444</v>
      </c>
      <c r="AH1385" s="374" t="s">
        <v>1796</v>
      </c>
      <c r="AI1385" s="374">
        <v>1000</v>
      </c>
      <c r="AJ1385" s="374">
        <v>500</v>
      </c>
      <c r="AK1385" s="374">
        <v>500</v>
      </c>
      <c r="AL1385" s="691">
        <v>0</v>
      </c>
      <c r="AM1385" s="691">
        <v>0</v>
      </c>
      <c r="AN1385" s="369" t="s">
        <v>1817</v>
      </c>
      <c r="AO1385" s="367" t="s">
        <v>1324</v>
      </c>
      <c r="AP1385" s="370" t="s">
        <v>1799</v>
      </c>
      <c r="AQ1385" s="376" t="s">
        <v>687</v>
      </c>
      <c r="AR1385" s="369">
        <v>0</v>
      </c>
      <c r="AS1385" s="369">
        <v>0</v>
      </c>
      <c r="AT1385" s="369" t="s">
        <v>1421</v>
      </c>
      <c r="AW1385"/>
      <c r="AX1385" s="198"/>
      <c r="AY1385" s="184"/>
      <c r="AZ1385" s="184"/>
      <c r="BA1385" s="184"/>
      <c r="BB1385" s="186"/>
      <c r="BC1385" s="184"/>
      <c r="BD1385" s="184"/>
      <c r="BE1385" s="184"/>
      <c r="BF1385" s="184"/>
      <c r="BG1385" s="186"/>
      <c r="BH1385" s="186"/>
      <c r="BI1385" s="199"/>
      <c r="BJ1385" s="199"/>
      <c r="BK1385" s="199"/>
      <c r="BL1385" s="186"/>
      <c r="BM1385" s="186"/>
      <c r="BN1385" s="186"/>
      <c r="BO1385" s="186"/>
      <c r="BP1385" s="186"/>
      <c r="BQ1385" s="186"/>
      <c r="BR1385" s="186"/>
      <c r="BS1385" s="186"/>
      <c r="BT1385" s="187"/>
      <c r="BU1385" s="188"/>
      <c r="BV1385" s="189"/>
      <c r="BW1385" s="185"/>
      <c r="BX1385"/>
      <c r="BZ1385"/>
    </row>
    <row r="1386" spans="2:78" ht="18.75">
      <c r="B1386" s="363" t="s">
        <v>1296</v>
      </c>
      <c r="C1386" s="364"/>
      <c r="D1386" s="365" t="s">
        <v>13</v>
      </c>
      <c r="E1386" s="365" t="s">
        <v>615</v>
      </c>
      <c r="F1386" s="365" t="s">
        <v>619</v>
      </c>
      <c r="G1386" s="366" t="s">
        <v>34</v>
      </c>
      <c r="H1386" s="366" t="s">
        <v>1338</v>
      </c>
      <c r="I1386" s="366" t="s">
        <v>34</v>
      </c>
      <c r="J1386" s="366" t="s">
        <v>608</v>
      </c>
      <c r="L1386" s="368" t="s">
        <v>1421</v>
      </c>
      <c r="M1386" s="368" t="s">
        <v>1418</v>
      </c>
      <c r="N1386" s="367">
        <v>645605</v>
      </c>
      <c r="O1386" s="367" t="s">
        <v>1324</v>
      </c>
      <c r="P1386" s="371"/>
      <c r="S1386" s="367"/>
      <c r="U1386" s="369"/>
      <c r="W1386" s="369"/>
      <c r="Y1386" s="369"/>
      <c r="AA1386" s="369"/>
      <c r="AD1386" s="555">
        <v>42831201000180</v>
      </c>
      <c r="AE1386" s="370"/>
      <c r="AF1386" s="370"/>
      <c r="AG1386" s="374" t="s">
        <v>719</v>
      </c>
      <c r="AH1386" s="374"/>
      <c r="AI1386" s="374">
        <v>100000</v>
      </c>
      <c r="AJ1386" s="374">
        <v>50000</v>
      </c>
      <c r="AK1386" s="374">
        <v>100000</v>
      </c>
      <c r="AN1386" s="369"/>
      <c r="AO1386" s="367" t="s">
        <v>1324</v>
      </c>
      <c r="AP1386" s="370"/>
      <c r="AR1386" s="369">
        <v>0</v>
      </c>
      <c r="AS1386" s="369">
        <v>0</v>
      </c>
      <c r="AT1386" s="369" t="s">
        <v>1421</v>
      </c>
      <c r="AW1386"/>
      <c r="AX1386" s="198"/>
      <c r="AY1386" s="184"/>
      <c r="AZ1386" s="184"/>
      <c r="BA1386" s="184"/>
      <c r="BB1386" s="186"/>
      <c r="BC1386" s="184"/>
      <c r="BD1386" s="184"/>
      <c r="BE1386" s="184"/>
      <c r="BF1386" s="184"/>
      <c r="BG1386" s="186"/>
      <c r="BH1386" s="186"/>
      <c r="BI1386" s="199"/>
      <c r="BJ1386" s="199"/>
      <c r="BK1386" s="199"/>
      <c r="BL1386" s="186"/>
      <c r="BM1386" s="186"/>
      <c r="BN1386" s="186"/>
      <c r="BO1386" s="186"/>
      <c r="BP1386" s="186"/>
      <c r="BQ1386" s="186"/>
      <c r="BR1386" s="186"/>
      <c r="BS1386" s="186"/>
      <c r="BT1386" s="187"/>
      <c r="BU1386" s="188"/>
      <c r="BV1386" s="189"/>
      <c r="BW1386" s="185"/>
      <c r="BX1386"/>
      <c r="BZ1386"/>
    </row>
    <row r="1387" spans="2:78" ht="18.75">
      <c r="B1387" s="363" t="s">
        <v>1740</v>
      </c>
      <c r="C1387" s="364">
        <v>45560980000115</v>
      </c>
      <c r="D1387" s="365" t="s">
        <v>13</v>
      </c>
      <c r="E1387" s="365" t="s">
        <v>615</v>
      </c>
      <c r="F1387" s="365" t="s">
        <v>617</v>
      </c>
      <c r="G1387" s="366" t="s">
        <v>34</v>
      </c>
      <c r="H1387" s="366" t="s">
        <v>1338</v>
      </c>
      <c r="I1387" s="366" t="s">
        <v>34</v>
      </c>
      <c r="J1387" s="366" t="s">
        <v>611</v>
      </c>
      <c r="K1387" s="367" t="s">
        <v>48</v>
      </c>
      <c r="L1387" s="368" t="s">
        <v>1421</v>
      </c>
      <c r="M1387" s="368" t="s">
        <v>1421</v>
      </c>
      <c r="N1387" s="367">
        <v>645915</v>
      </c>
      <c r="O1387" s="367" t="s">
        <v>1324</v>
      </c>
      <c r="P1387" s="371">
        <v>44656</v>
      </c>
      <c r="Q1387" s="372">
        <v>495187700</v>
      </c>
      <c r="R1387" s="372">
        <v>19578202.891050562</v>
      </c>
      <c r="S1387" s="367">
        <v>1</v>
      </c>
      <c r="U1387" s="369"/>
      <c r="W1387" s="369"/>
      <c r="Y1387" s="369"/>
      <c r="AA1387" s="369"/>
      <c r="AB1387" s="369">
        <v>0.10021528997541594</v>
      </c>
      <c r="AD1387" s="555">
        <v>41373649000135</v>
      </c>
      <c r="AE1387" s="370" t="s">
        <v>1988</v>
      </c>
      <c r="AF1387" s="370" t="s">
        <v>1816</v>
      </c>
      <c r="AG1387" s="374" t="s">
        <v>1444</v>
      </c>
      <c r="AH1387" s="374" t="s">
        <v>1802</v>
      </c>
      <c r="AI1387" s="374">
        <v>5000</v>
      </c>
      <c r="AJ1387" s="374">
        <v>3000</v>
      </c>
      <c r="AK1387" s="374">
        <v>1000</v>
      </c>
      <c r="AL1387" s="691">
        <v>0</v>
      </c>
      <c r="AM1387" s="691">
        <v>0</v>
      </c>
      <c r="AN1387" s="369" t="s">
        <v>1817</v>
      </c>
      <c r="AO1387" s="367" t="s">
        <v>1324</v>
      </c>
      <c r="AP1387" s="370" t="s">
        <v>1818</v>
      </c>
      <c r="AQ1387" s="376" t="s">
        <v>1933</v>
      </c>
      <c r="AR1387" s="369">
        <v>3.3333333333333301E-3</v>
      </c>
      <c r="AS1387" s="369">
        <v>3.3333333333333301E-3</v>
      </c>
      <c r="AT1387" s="369" t="s">
        <v>1421</v>
      </c>
      <c r="AW1387"/>
      <c r="AX1387" s="198"/>
      <c r="AY1387" s="184"/>
      <c r="AZ1387" s="184"/>
      <c r="BA1387" s="184"/>
      <c r="BB1387" s="186"/>
      <c r="BC1387" s="184"/>
      <c r="BD1387" s="184"/>
      <c r="BE1387" s="184"/>
      <c r="BF1387" s="184"/>
      <c r="BG1387" s="186"/>
      <c r="BH1387" s="186"/>
      <c r="BI1387" s="199"/>
      <c r="BJ1387" s="199"/>
      <c r="BK1387" s="199"/>
      <c r="BL1387" s="186"/>
      <c r="BM1387" s="186"/>
      <c r="BN1387" s="186"/>
      <c r="BO1387" s="186"/>
      <c r="BP1387" s="186"/>
      <c r="BQ1387" s="186"/>
      <c r="BR1387" s="186"/>
      <c r="BS1387" s="186"/>
      <c r="BT1387" s="187"/>
      <c r="BU1387" s="188"/>
      <c r="BV1387" s="189"/>
      <c r="BW1387" s="185"/>
      <c r="BX1387"/>
      <c r="BZ1387"/>
    </row>
    <row r="1388" spans="2:78" ht="18.75">
      <c r="B1388" s="363" t="s">
        <v>998</v>
      </c>
      <c r="C1388" s="364"/>
      <c r="D1388" s="365" t="s">
        <v>11</v>
      </c>
      <c r="E1388" s="365" t="s">
        <v>621</v>
      </c>
      <c r="F1388" s="365" t="s">
        <v>692</v>
      </c>
      <c r="G1388" s="366" t="s">
        <v>865</v>
      </c>
      <c r="H1388" s="366" t="s">
        <v>34</v>
      </c>
      <c r="I1388" s="366" t="s">
        <v>1421</v>
      </c>
      <c r="J1388" s="366" t="s">
        <v>608</v>
      </c>
      <c r="L1388" s="368" t="s">
        <v>1421</v>
      </c>
      <c r="M1388" s="368" t="s">
        <v>34</v>
      </c>
      <c r="N1388" s="367">
        <v>645923</v>
      </c>
      <c r="O1388" s="367" t="s">
        <v>1321</v>
      </c>
      <c r="P1388" s="371"/>
      <c r="S1388" s="367"/>
      <c r="U1388" s="369"/>
      <c r="W1388" s="369"/>
      <c r="Y1388" s="369"/>
      <c r="AA1388" s="369"/>
      <c r="AD1388" s="555">
        <v>42378579000170</v>
      </c>
      <c r="AE1388" s="370"/>
      <c r="AF1388" s="370"/>
      <c r="AG1388" s="374" t="s">
        <v>59</v>
      </c>
      <c r="AH1388" s="374"/>
      <c r="AI1388" s="374">
        <v>0</v>
      </c>
      <c r="AJ1388" s="374">
        <v>0</v>
      </c>
      <c r="AK1388" s="374">
        <v>0</v>
      </c>
      <c r="AN1388" s="369"/>
      <c r="AO1388" s="367" t="s">
        <v>1324</v>
      </c>
      <c r="AP1388" s="370"/>
      <c r="AR1388" s="369">
        <v>1.98333333333333E-3</v>
      </c>
      <c r="AS1388" s="369">
        <v>1.98333333333333E-3</v>
      </c>
      <c r="AT1388" s="369" t="s">
        <v>1421</v>
      </c>
      <c r="AW1388"/>
      <c r="AX1388" s="198"/>
      <c r="AY1388" s="184"/>
      <c r="AZ1388" s="184"/>
      <c r="BA1388" s="184"/>
      <c r="BB1388" s="186"/>
      <c r="BC1388" s="184"/>
      <c r="BD1388" s="184"/>
      <c r="BE1388" s="184"/>
      <c r="BF1388" s="184"/>
      <c r="BG1388" s="186"/>
      <c r="BH1388" s="186"/>
      <c r="BI1388" s="199"/>
      <c r="BJ1388" s="199"/>
      <c r="BK1388" s="199"/>
      <c r="BL1388" s="186"/>
      <c r="BM1388" s="186"/>
      <c r="BN1388" s="186"/>
      <c r="BO1388" s="186"/>
      <c r="BP1388" s="186"/>
      <c r="BQ1388" s="186"/>
      <c r="BR1388" s="186"/>
      <c r="BS1388" s="186"/>
      <c r="BT1388" s="187"/>
      <c r="BU1388" s="188"/>
      <c r="BV1388" s="189"/>
      <c r="BW1388" s="185"/>
      <c r="BX1388"/>
      <c r="BZ1388"/>
    </row>
    <row r="1389" spans="2:78" ht="18.75">
      <c r="B1389" s="363" t="s">
        <v>1152</v>
      </c>
      <c r="C1389" s="364">
        <v>45560944000151</v>
      </c>
      <c r="D1389" s="365" t="s">
        <v>14</v>
      </c>
      <c r="E1389" s="365" t="s">
        <v>607</v>
      </c>
      <c r="F1389" s="365" t="s">
        <v>1421</v>
      </c>
      <c r="G1389" s="366" t="s">
        <v>1421</v>
      </c>
      <c r="H1389" s="366" t="s">
        <v>34</v>
      </c>
      <c r="I1389" s="366" t="s">
        <v>34</v>
      </c>
      <c r="J1389" s="366" t="s">
        <v>611</v>
      </c>
      <c r="K1389" s="367" t="s">
        <v>48</v>
      </c>
      <c r="L1389" s="368" t="s">
        <v>1421</v>
      </c>
      <c r="M1389" s="368" t="s">
        <v>1418</v>
      </c>
      <c r="N1389" s="367">
        <v>646547</v>
      </c>
      <c r="O1389" s="367" t="s">
        <v>1321</v>
      </c>
      <c r="P1389" s="371">
        <v>44661</v>
      </c>
      <c r="Q1389" s="372">
        <v>8.7637790100000004</v>
      </c>
      <c r="R1389" s="372">
        <v>6.6802802557142842</v>
      </c>
      <c r="S1389" s="367">
        <v>2</v>
      </c>
      <c r="U1389" s="369"/>
      <c r="W1389" s="369"/>
      <c r="Y1389" s="369"/>
      <c r="AA1389" s="369"/>
      <c r="AB1389" s="369">
        <v>0.21922241639701057</v>
      </c>
      <c r="AD1389" s="555">
        <v>0</v>
      </c>
      <c r="AE1389" s="370" t="s">
        <v>2120</v>
      </c>
      <c r="AF1389" s="370" t="s">
        <v>1816</v>
      </c>
      <c r="AG1389" s="374" t="s">
        <v>1444</v>
      </c>
      <c r="AH1389" s="374" t="s">
        <v>1796</v>
      </c>
      <c r="AI1389" s="374">
        <v>50000</v>
      </c>
      <c r="AJ1389" s="374">
        <v>0</v>
      </c>
      <c r="AK1389" s="374">
        <v>0</v>
      </c>
      <c r="AL1389" s="691">
        <v>1.63</v>
      </c>
      <c r="AM1389" s="691">
        <v>20</v>
      </c>
      <c r="AN1389" s="369" t="s">
        <v>1817</v>
      </c>
      <c r="AO1389" s="367" t="s">
        <v>1324</v>
      </c>
      <c r="AP1389" s="370" t="s">
        <v>1799</v>
      </c>
      <c r="AQ1389" s="376" t="s">
        <v>702</v>
      </c>
      <c r="AR1389" s="369">
        <v>0</v>
      </c>
      <c r="AS1389" s="369">
        <v>0</v>
      </c>
      <c r="AT1389" s="369" t="s">
        <v>1421</v>
      </c>
      <c r="AW1389"/>
      <c r="AX1389" s="198"/>
      <c r="AY1389" s="184"/>
      <c r="AZ1389" s="184"/>
      <c r="BA1389" s="184"/>
      <c r="BB1389" s="186"/>
      <c r="BC1389" s="184"/>
      <c r="BD1389" s="184"/>
      <c r="BE1389" s="184"/>
      <c r="BF1389" s="184"/>
      <c r="BG1389" s="186"/>
      <c r="BH1389" s="186"/>
      <c r="BI1389" s="199"/>
      <c r="BJ1389" s="199"/>
      <c r="BK1389" s="199"/>
      <c r="BL1389" s="186"/>
      <c r="BM1389" s="186"/>
      <c r="BN1389" s="186"/>
      <c r="BO1389" s="186"/>
      <c r="BP1389" s="186"/>
      <c r="BQ1389" s="186"/>
      <c r="BR1389" s="186"/>
      <c r="BS1389" s="186"/>
      <c r="BT1389" s="187"/>
      <c r="BU1389" s="188"/>
      <c r="BV1389" s="189"/>
      <c r="BW1389" s="185"/>
      <c r="BX1389"/>
      <c r="BZ1389"/>
    </row>
    <row r="1390" spans="2:78" ht="18.75">
      <c r="B1390" s="363" t="s">
        <v>1210</v>
      </c>
      <c r="C1390" s="364">
        <v>42922205000174</v>
      </c>
      <c r="D1390" s="365" t="s">
        <v>14</v>
      </c>
      <c r="E1390" s="365" t="s">
        <v>607</v>
      </c>
      <c r="F1390" s="365" t="s">
        <v>1421</v>
      </c>
      <c r="G1390" s="366" t="s">
        <v>1421</v>
      </c>
      <c r="H1390" s="366" t="s">
        <v>34</v>
      </c>
      <c r="I1390" s="366" t="s">
        <v>34</v>
      </c>
      <c r="J1390" s="366" t="s">
        <v>608</v>
      </c>
      <c r="K1390" s="367" t="s">
        <v>48</v>
      </c>
      <c r="L1390" s="368" t="s">
        <v>1421</v>
      </c>
      <c r="M1390" s="368" t="s">
        <v>1418</v>
      </c>
      <c r="N1390" s="367">
        <v>646581</v>
      </c>
      <c r="O1390" s="367" t="s">
        <v>1321</v>
      </c>
      <c r="P1390" s="371">
        <v>44400</v>
      </c>
      <c r="Q1390" s="372">
        <v>45.2470724</v>
      </c>
      <c r="R1390" s="372">
        <v>28.468907556595745</v>
      </c>
      <c r="S1390" s="367">
        <v>2</v>
      </c>
      <c r="T1390" s="369">
        <v>9.551792082270949E-2</v>
      </c>
      <c r="U1390" s="369">
        <v>1.0054744540518294</v>
      </c>
      <c r="V1390" s="369">
        <v>9.551792082270949E-2</v>
      </c>
      <c r="W1390" s="369">
        <v>0.85084988850993393</v>
      </c>
      <c r="Y1390" s="369"/>
      <c r="AA1390" s="369"/>
      <c r="AB1390" s="369">
        <v>0.23525771306099277</v>
      </c>
      <c r="AC1390" s="373">
        <v>-7.1172402401114415E-2</v>
      </c>
      <c r="AD1390" s="555">
        <v>27389566000103</v>
      </c>
      <c r="AE1390" s="370" t="s">
        <v>1998</v>
      </c>
      <c r="AF1390" s="370" t="s">
        <v>1813</v>
      </c>
      <c r="AG1390" s="374" t="s">
        <v>741</v>
      </c>
      <c r="AH1390" s="374" t="s">
        <v>1802</v>
      </c>
      <c r="AI1390" s="374">
        <v>1000</v>
      </c>
      <c r="AJ1390" s="374">
        <v>1000</v>
      </c>
      <c r="AK1390" s="374">
        <v>0</v>
      </c>
      <c r="AL1390" s="691">
        <v>0</v>
      </c>
      <c r="AM1390" s="691">
        <v>0</v>
      </c>
      <c r="AN1390" s="369" t="s">
        <v>1807</v>
      </c>
      <c r="AO1390" s="367" t="s">
        <v>1324</v>
      </c>
      <c r="AP1390" s="370" t="s">
        <v>1799</v>
      </c>
      <c r="AQ1390" s="376" t="s">
        <v>702</v>
      </c>
      <c r="AR1390" s="369">
        <v>2.333E-3</v>
      </c>
      <c r="AS1390" s="369">
        <v>2.333E-3</v>
      </c>
      <c r="AT1390" s="369" t="s">
        <v>1421</v>
      </c>
      <c r="AW1390"/>
      <c r="AX1390" s="198"/>
      <c r="AY1390" s="184"/>
      <c r="AZ1390" s="184"/>
      <c r="BA1390" s="184"/>
      <c r="BB1390" s="186"/>
      <c r="BC1390" s="184"/>
      <c r="BD1390" s="184"/>
      <c r="BE1390" s="184"/>
      <c r="BF1390" s="184"/>
      <c r="BG1390" s="186"/>
      <c r="BH1390" s="186"/>
      <c r="BI1390" s="199"/>
      <c r="BJ1390" s="199"/>
      <c r="BK1390" s="199"/>
      <c r="BL1390" s="186"/>
      <c r="BM1390" s="186"/>
      <c r="BN1390" s="186"/>
      <c r="BO1390" s="186"/>
      <c r="BP1390" s="186"/>
      <c r="BQ1390" s="186"/>
      <c r="BR1390" s="186"/>
      <c r="BS1390" s="186"/>
      <c r="BT1390" s="187"/>
      <c r="BU1390" s="188"/>
      <c r="BV1390" s="189"/>
      <c r="BW1390" s="185"/>
      <c r="BX1390"/>
      <c r="BZ1390"/>
    </row>
    <row r="1391" spans="2:78" ht="18.75">
      <c r="B1391" s="363" t="s">
        <v>871</v>
      </c>
      <c r="C1391" s="364"/>
      <c r="D1391" s="365" t="s">
        <v>11</v>
      </c>
      <c r="E1391" s="365" t="s">
        <v>661</v>
      </c>
      <c r="F1391" s="365" t="s">
        <v>663</v>
      </c>
      <c r="G1391" s="366" t="s">
        <v>1421</v>
      </c>
      <c r="H1391" s="366" t="s">
        <v>34</v>
      </c>
      <c r="I1391" s="366" t="s">
        <v>1421</v>
      </c>
      <c r="J1391" s="366" t="s">
        <v>611</v>
      </c>
      <c r="L1391" s="368" t="s">
        <v>1421</v>
      </c>
      <c r="M1391" s="368" t="s">
        <v>34</v>
      </c>
      <c r="N1391" s="367">
        <v>648582</v>
      </c>
      <c r="O1391" s="367" t="s">
        <v>1321</v>
      </c>
      <c r="P1391" s="371"/>
      <c r="S1391" s="367"/>
      <c r="U1391" s="369"/>
      <c r="W1391" s="369"/>
      <c r="Y1391" s="369"/>
      <c r="AA1391" s="369"/>
      <c r="AD1391" s="555">
        <v>0</v>
      </c>
      <c r="AE1391" s="370"/>
      <c r="AF1391" s="370"/>
      <c r="AG1391" s="374" t="s">
        <v>1444</v>
      </c>
      <c r="AH1391" s="374"/>
      <c r="AI1391" s="374">
        <v>0</v>
      </c>
      <c r="AJ1391" s="374">
        <v>0</v>
      </c>
      <c r="AK1391" s="374">
        <v>0</v>
      </c>
      <c r="AN1391" s="369"/>
      <c r="AO1391" s="367" t="s">
        <v>1324</v>
      </c>
      <c r="AP1391" s="370"/>
      <c r="AR1391" s="369">
        <v>2.66666666666667E-3</v>
      </c>
      <c r="AS1391" s="369">
        <v>2.66666666666667E-3</v>
      </c>
      <c r="AT1391" s="369" t="s">
        <v>1421</v>
      </c>
      <c r="AW1391"/>
      <c r="AX1391" s="198"/>
      <c r="AY1391" s="184"/>
      <c r="AZ1391" s="184"/>
      <c r="BA1391" s="184"/>
      <c r="BB1391" s="186"/>
      <c r="BC1391" s="184"/>
      <c r="BD1391" s="184"/>
      <c r="BE1391" s="184"/>
      <c r="BF1391" s="184"/>
      <c r="BG1391" s="186"/>
      <c r="BH1391" s="186"/>
      <c r="BI1391" s="199"/>
      <c r="BJ1391" s="199"/>
      <c r="BK1391" s="199"/>
      <c r="BL1391" s="186"/>
      <c r="BM1391" s="186"/>
      <c r="BN1391" s="186"/>
      <c r="BO1391" s="186"/>
      <c r="BP1391" s="186"/>
      <c r="BQ1391" s="186"/>
      <c r="BR1391" s="186"/>
      <c r="BS1391" s="186"/>
      <c r="BT1391" s="187"/>
      <c r="BU1391" s="188"/>
      <c r="BV1391" s="189"/>
      <c r="BW1391" s="185"/>
      <c r="BX1391"/>
      <c r="BZ1391"/>
    </row>
    <row r="1392" spans="2:78" ht="18.75">
      <c r="B1392" s="363" t="s">
        <v>833</v>
      </c>
      <c r="C1392" s="364"/>
      <c r="D1392" s="365" t="s">
        <v>11</v>
      </c>
      <c r="E1392" s="365" t="s">
        <v>661</v>
      </c>
      <c r="F1392" s="365" t="s">
        <v>1421</v>
      </c>
      <c r="G1392" s="366" t="s">
        <v>1421</v>
      </c>
      <c r="H1392" s="366" t="s">
        <v>34</v>
      </c>
      <c r="I1392" s="366" t="s">
        <v>34</v>
      </c>
      <c r="J1392" s="366" t="s">
        <v>696</v>
      </c>
      <c r="L1392" s="368" t="s">
        <v>1421</v>
      </c>
      <c r="M1392" s="368" t="s">
        <v>1418</v>
      </c>
      <c r="N1392" s="367">
        <v>648604</v>
      </c>
      <c r="O1392" s="367" t="s">
        <v>1321</v>
      </c>
      <c r="P1392" s="371"/>
      <c r="S1392" s="367"/>
      <c r="U1392" s="369"/>
      <c r="W1392" s="369"/>
      <c r="Y1392" s="369"/>
      <c r="AA1392" s="369"/>
      <c r="AD1392" s="555">
        <v>0</v>
      </c>
      <c r="AE1392" s="370"/>
      <c r="AF1392" s="370"/>
      <c r="AG1392" s="374" t="s">
        <v>1444</v>
      </c>
      <c r="AH1392" s="374"/>
      <c r="AI1392" s="374">
        <v>0</v>
      </c>
      <c r="AJ1392" s="374">
        <v>0</v>
      </c>
      <c r="AK1392" s="374">
        <v>0</v>
      </c>
      <c r="AN1392" s="369"/>
      <c r="AO1392" s="367" t="s">
        <v>1324</v>
      </c>
      <c r="AP1392" s="370"/>
      <c r="AR1392" s="369">
        <v>0</v>
      </c>
      <c r="AS1392" s="369">
        <v>0</v>
      </c>
      <c r="AT1392" s="369" t="s">
        <v>1421</v>
      </c>
      <c r="AW1392"/>
      <c r="AX1392" s="198"/>
      <c r="AY1392" s="184"/>
      <c r="AZ1392" s="184"/>
      <c r="BA1392" s="184"/>
      <c r="BB1392" s="186"/>
      <c r="BC1392" s="184"/>
      <c r="BD1392" s="184"/>
      <c r="BE1392" s="184"/>
      <c r="BF1392" s="184"/>
      <c r="BG1392" s="186"/>
      <c r="BH1392" s="186"/>
      <c r="BI1392" s="199"/>
      <c r="BJ1392" s="199"/>
      <c r="BK1392" s="199"/>
      <c r="BL1392" s="186"/>
      <c r="BM1392" s="186"/>
      <c r="BN1392" s="186"/>
      <c r="BO1392" s="186"/>
      <c r="BP1392" s="186"/>
      <c r="BQ1392" s="186"/>
      <c r="BR1392" s="186"/>
      <c r="BS1392" s="186"/>
      <c r="BT1392" s="187"/>
      <c r="BU1392" s="188"/>
      <c r="BV1392" s="189"/>
      <c r="BW1392" s="185"/>
      <c r="BX1392"/>
      <c r="BZ1392"/>
    </row>
    <row r="1393" spans="2:107" ht="18.75">
      <c r="B1393" s="363" t="s">
        <v>1288</v>
      </c>
      <c r="C1393" s="364"/>
      <c r="D1393" s="365" t="s">
        <v>11</v>
      </c>
      <c r="E1393" s="365" t="s">
        <v>620</v>
      </c>
      <c r="F1393" s="365" t="s">
        <v>619</v>
      </c>
      <c r="G1393" s="366" t="s">
        <v>738</v>
      </c>
      <c r="H1393" s="366" t="s">
        <v>34</v>
      </c>
      <c r="I1393" s="366" t="s">
        <v>1421</v>
      </c>
      <c r="J1393" s="366" t="s">
        <v>608</v>
      </c>
      <c r="L1393" s="368" t="s">
        <v>1421</v>
      </c>
      <c r="M1393" s="368" t="s">
        <v>1418</v>
      </c>
      <c r="N1393" s="367">
        <v>651222</v>
      </c>
      <c r="O1393" s="367" t="s">
        <v>1321</v>
      </c>
      <c r="P1393" s="371"/>
      <c r="S1393" s="367"/>
      <c r="U1393" s="369"/>
      <c r="W1393" s="369"/>
      <c r="Y1393" s="369"/>
      <c r="AA1393" s="369"/>
      <c r="AD1393" s="555">
        <v>18428655000120</v>
      </c>
      <c r="AE1393" s="370"/>
      <c r="AF1393" s="370"/>
      <c r="AG1393" s="374" t="s">
        <v>1447</v>
      </c>
      <c r="AH1393" s="374"/>
      <c r="AI1393" s="374">
        <v>200</v>
      </c>
      <c r="AJ1393" s="374">
        <v>200</v>
      </c>
      <c r="AK1393" s="374">
        <v>200</v>
      </c>
      <c r="AN1393" s="369"/>
      <c r="AO1393" s="367" t="s">
        <v>1324</v>
      </c>
      <c r="AP1393" s="370"/>
      <c r="AR1393" s="369">
        <v>1.66666666666667E-3</v>
      </c>
      <c r="AS1393" s="369">
        <v>1.66666666666667E-3</v>
      </c>
      <c r="AT1393" s="369" t="s">
        <v>1421</v>
      </c>
      <c r="AW1393"/>
      <c r="AX1393" s="198"/>
      <c r="AY1393" s="184"/>
      <c r="AZ1393" s="184"/>
      <c r="BA1393" s="184"/>
      <c r="BB1393" s="186"/>
      <c r="BC1393" s="184"/>
      <c r="BD1393" s="184"/>
      <c r="BE1393" s="184"/>
      <c r="BF1393" s="184"/>
      <c r="BG1393" s="186"/>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363" t="s">
        <v>1302</v>
      </c>
      <c r="C1394" s="364"/>
      <c r="D1394" s="365" t="s">
        <v>14</v>
      </c>
      <c r="E1394" s="365" t="s">
        <v>607</v>
      </c>
      <c r="F1394" s="365" t="s">
        <v>1421</v>
      </c>
      <c r="G1394" s="366" t="s">
        <v>1421</v>
      </c>
      <c r="H1394" s="366" t="s">
        <v>34</v>
      </c>
      <c r="I1394" s="366" t="s">
        <v>34</v>
      </c>
      <c r="J1394" s="366" t="s">
        <v>608</v>
      </c>
      <c r="L1394" s="368" t="s">
        <v>1421</v>
      </c>
      <c r="M1394" s="368" t="s">
        <v>34</v>
      </c>
      <c r="N1394" s="367">
        <v>652271</v>
      </c>
      <c r="O1394" s="367" t="s">
        <v>1321</v>
      </c>
      <c r="P1394" s="371"/>
      <c r="S1394" s="367"/>
      <c r="U1394" s="369"/>
      <c r="W1394" s="369"/>
      <c r="Y1394" s="369"/>
      <c r="AA1394" s="369"/>
      <c r="AD1394" s="555">
        <v>39344972000139</v>
      </c>
      <c r="AE1394" s="370"/>
      <c r="AF1394" s="370"/>
      <c r="AG1394" s="374" t="s">
        <v>719</v>
      </c>
      <c r="AH1394" s="374"/>
      <c r="AI1394" s="374">
        <v>5000</v>
      </c>
      <c r="AJ1394" s="374">
        <v>1000</v>
      </c>
      <c r="AK1394" s="374">
        <v>1000</v>
      </c>
      <c r="AN1394" s="369"/>
      <c r="AO1394" s="367" t="s">
        <v>1324</v>
      </c>
      <c r="AP1394" s="370"/>
      <c r="AR1394" s="369">
        <v>4.31666666666667E-3</v>
      </c>
      <c r="AS1394" s="369">
        <v>4.31666666666667E-3</v>
      </c>
      <c r="AT1394" s="369" t="s">
        <v>1421</v>
      </c>
      <c r="AW1394"/>
      <c r="AX1394" s="198"/>
      <c r="AY1394" s="184"/>
      <c r="AZ1394" s="184"/>
      <c r="BA1394" s="184"/>
      <c r="BB1394" s="186"/>
      <c r="BC1394" s="184"/>
      <c r="BD1394" s="184"/>
      <c r="BE1394" s="184"/>
      <c r="BF1394" s="184"/>
      <c r="BG1394" s="186"/>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363" t="s">
        <v>1292</v>
      </c>
      <c r="C1395" s="364"/>
      <c r="D1395" s="365" t="s">
        <v>13</v>
      </c>
      <c r="E1395" s="365" t="s">
        <v>616</v>
      </c>
      <c r="F1395" s="365" t="s">
        <v>619</v>
      </c>
      <c r="G1395" s="366" t="s">
        <v>34</v>
      </c>
      <c r="H1395" s="366" t="s">
        <v>1338</v>
      </c>
      <c r="I1395" s="366" t="s">
        <v>34</v>
      </c>
      <c r="J1395" s="366" t="s">
        <v>611</v>
      </c>
      <c r="L1395" s="368" t="s">
        <v>1421</v>
      </c>
      <c r="M1395" s="368" t="s">
        <v>34</v>
      </c>
      <c r="N1395" s="367">
        <v>654957</v>
      </c>
      <c r="O1395" s="367" t="s">
        <v>1321</v>
      </c>
      <c r="P1395" s="371"/>
      <c r="S1395" s="367"/>
      <c r="U1395" s="369"/>
      <c r="W1395" s="369"/>
      <c r="Y1395" s="369"/>
      <c r="AA1395" s="369"/>
      <c r="AD1395" s="555">
        <v>0</v>
      </c>
      <c r="AE1395" s="370"/>
      <c r="AF1395" s="370"/>
      <c r="AG1395" s="374" t="s">
        <v>1444</v>
      </c>
      <c r="AH1395" s="374"/>
      <c r="AI1395" s="374">
        <v>100000</v>
      </c>
      <c r="AJ1395" s="374">
        <v>100000</v>
      </c>
      <c r="AK1395" s="374">
        <v>50000</v>
      </c>
      <c r="AN1395" s="369"/>
      <c r="AO1395" s="367" t="s">
        <v>1324</v>
      </c>
      <c r="AP1395" s="370"/>
      <c r="AR1395" s="369">
        <v>6.6660000000000001E-3</v>
      </c>
      <c r="AS1395" s="369">
        <v>6.6660000000000001E-3</v>
      </c>
      <c r="AT1395" s="369" t="s">
        <v>1421</v>
      </c>
      <c r="AW1395"/>
      <c r="AX1395" s="198"/>
      <c r="AY1395" s="184"/>
      <c r="AZ1395" s="184"/>
      <c r="BA1395" s="184"/>
      <c r="BB1395" s="186"/>
      <c r="BC1395" s="184"/>
      <c r="BD1395" s="184"/>
      <c r="BE1395" s="184"/>
      <c r="BF1395" s="184"/>
      <c r="BG1395" s="186"/>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363" t="s">
        <v>1527</v>
      </c>
      <c r="C1396" s="364">
        <v>45124029000113</v>
      </c>
      <c r="D1396" s="365" t="s">
        <v>14</v>
      </c>
      <c r="E1396" s="365" t="s">
        <v>607</v>
      </c>
      <c r="F1396" s="365" t="s">
        <v>1421</v>
      </c>
      <c r="G1396" s="366" t="s">
        <v>1421</v>
      </c>
      <c r="H1396" s="366" t="s">
        <v>34</v>
      </c>
      <c r="I1396" s="366" t="s">
        <v>34</v>
      </c>
      <c r="J1396" s="366" t="s">
        <v>608</v>
      </c>
      <c r="K1396" s="367" t="s">
        <v>48</v>
      </c>
      <c r="L1396" s="368" t="s">
        <v>1421</v>
      </c>
      <c r="M1396" s="368" t="s">
        <v>1421</v>
      </c>
      <c r="N1396" s="367">
        <v>655521</v>
      </c>
      <c r="O1396" s="367" t="s">
        <v>1324</v>
      </c>
      <c r="P1396" s="371">
        <v>44699</v>
      </c>
      <c r="Q1396" s="372">
        <v>875553000</v>
      </c>
      <c r="R1396" s="372">
        <v>122477184.71619694</v>
      </c>
      <c r="S1396" s="367">
        <v>2</v>
      </c>
      <c r="U1396" s="369"/>
      <c r="W1396" s="369"/>
      <c r="Y1396" s="369"/>
      <c r="AA1396" s="369"/>
      <c r="AB1396" s="369">
        <v>0.21152045383841475</v>
      </c>
      <c r="AD1396" s="555">
        <v>11188572000162</v>
      </c>
      <c r="AE1396" s="370" t="s">
        <v>2152</v>
      </c>
      <c r="AF1396" s="370" t="s">
        <v>1816</v>
      </c>
      <c r="AG1396" s="374" t="s">
        <v>1444</v>
      </c>
      <c r="AH1396" s="374" t="s">
        <v>1796</v>
      </c>
      <c r="AI1396" s="374">
        <v>500000</v>
      </c>
      <c r="AJ1396" s="374">
        <v>50000</v>
      </c>
      <c r="AK1396" s="374">
        <v>50000</v>
      </c>
      <c r="AL1396" s="691">
        <v>1.35</v>
      </c>
      <c r="AM1396" s="691">
        <v>20</v>
      </c>
      <c r="AN1396" s="369" t="s">
        <v>1817</v>
      </c>
      <c r="AO1396" s="367" t="s">
        <v>1324</v>
      </c>
      <c r="AP1396" s="370" t="s">
        <v>1799</v>
      </c>
      <c r="AQ1396" s="376" t="s">
        <v>1798</v>
      </c>
      <c r="AR1396" s="369">
        <v>0</v>
      </c>
      <c r="AS1396" s="369">
        <v>0</v>
      </c>
      <c r="AT1396" s="369" t="s">
        <v>1421</v>
      </c>
      <c r="AW1396"/>
      <c r="AX1396" s="198"/>
      <c r="AY1396" s="184"/>
      <c r="AZ1396" s="184"/>
      <c r="BA1396" s="184"/>
      <c r="BB1396" s="186"/>
      <c r="BC1396" s="184"/>
      <c r="BD1396" s="184"/>
      <c r="BE1396" s="184"/>
      <c r="BF1396" s="184"/>
      <c r="BG1396" s="186"/>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363" t="s">
        <v>1295</v>
      </c>
      <c r="C1397" s="364"/>
      <c r="D1397" s="365" t="s">
        <v>11</v>
      </c>
      <c r="E1397" s="365" t="s">
        <v>620</v>
      </c>
      <c r="F1397" s="365" t="s">
        <v>619</v>
      </c>
      <c r="G1397" s="366" t="s">
        <v>738</v>
      </c>
      <c r="H1397" s="366" t="s">
        <v>34</v>
      </c>
      <c r="I1397" s="366" t="s">
        <v>1421</v>
      </c>
      <c r="J1397" s="366" t="s">
        <v>608</v>
      </c>
      <c r="L1397" s="368" t="s">
        <v>1421</v>
      </c>
      <c r="M1397" s="368" t="s">
        <v>34</v>
      </c>
      <c r="N1397" s="367">
        <v>657638</v>
      </c>
      <c r="O1397" s="367" t="s">
        <v>1321</v>
      </c>
      <c r="P1397" s="371"/>
      <c r="S1397" s="367"/>
      <c r="U1397" s="369"/>
      <c r="W1397" s="369"/>
      <c r="Y1397" s="369"/>
      <c r="AA1397" s="369"/>
      <c r="AD1397" s="555">
        <v>0</v>
      </c>
      <c r="AE1397" s="370"/>
      <c r="AF1397" s="370"/>
      <c r="AG1397" s="374" t="s">
        <v>59</v>
      </c>
      <c r="AH1397" s="374"/>
      <c r="AI1397" s="374">
        <v>100</v>
      </c>
      <c r="AJ1397" s="374">
        <v>1</v>
      </c>
      <c r="AK1397" s="374">
        <v>100</v>
      </c>
      <c r="AN1397" s="369"/>
      <c r="AO1397" s="367" t="s">
        <v>1324</v>
      </c>
      <c r="AP1397" s="370"/>
      <c r="AR1397" s="369">
        <v>2.0999999999999999E-3</v>
      </c>
      <c r="AS1397" s="369">
        <v>2.0999999999999999E-3</v>
      </c>
      <c r="AT1397" s="369" t="s">
        <v>1421</v>
      </c>
      <c r="AW1397"/>
      <c r="AX1397" s="198"/>
      <c r="AY1397" s="184"/>
      <c r="AZ1397" s="184"/>
      <c r="BA1397" s="184"/>
      <c r="BB1397" s="186"/>
      <c r="BC1397" s="184"/>
      <c r="BD1397" s="184"/>
      <c r="BE1397" s="184"/>
      <c r="BF1397" s="184"/>
      <c r="BG1397" s="186"/>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363" t="s">
        <v>1308</v>
      </c>
      <c r="C1398" s="364"/>
      <c r="D1398" s="365" t="s">
        <v>11</v>
      </c>
      <c r="E1398" s="365" t="s">
        <v>620</v>
      </c>
      <c r="F1398" s="365" t="s">
        <v>663</v>
      </c>
      <c r="G1398" s="366" t="s">
        <v>738</v>
      </c>
      <c r="H1398" s="366" t="s">
        <v>34</v>
      </c>
      <c r="I1398" s="366" t="s">
        <v>1421</v>
      </c>
      <c r="J1398" s="366" t="s">
        <v>608</v>
      </c>
      <c r="L1398" s="368" t="s">
        <v>1421</v>
      </c>
      <c r="M1398" s="368" t="s">
        <v>34</v>
      </c>
      <c r="N1398" s="367">
        <v>658626</v>
      </c>
      <c r="O1398" s="367" t="s">
        <v>1321</v>
      </c>
      <c r="P1398" s="371"/>
      <c r="S1398" s="367"/>
      <c r="U1398" s="369"/>
      <c r="W1398" s="369"/>
      <c r="Y1398" s="369"/>
      <c r="AA1398" s="369"/>
      <c r="AD1398" s="555">
        <v>46539828000113</v>
      </c>
      <c r="AE1398" s="370"/>
      <c r="AF1398" s="370"/>
      <c r="AG1398" s="374" t="s">
        <v>1444</v>
      </c>
      <c r="AH1398" s="374"/>
      <c r="AI1398" s="374">
        <v>0</v>
      </c>
      <c r="AJ1398" s="374">
        <v>0</v>
      </c>
      <c r="AK1398" s="374">
        <v>0</v>
      </c>
      <c r="AN1398" s="369"/>
      <c r="AO1398" s="367" t="s">
        <v>1324</v>
      </c>
      <c r="AP1398" s="370"/>
      <c r="AR1398" s="369">
        <v>2.66666666666667E-3</v>
      </c>
      <c r="AS1398" s="369">
        <v>2.66666666666667E-3</v>
      </c>
      <c r="AT1398" s="369" t="s">
        <v>1421</v>
      </c>
      <c r="AW1398"/>
      <c r="AX1398" s="198"/>
      <c r="AY1398" s="184"/>
      <c r="AZ1398" s="184"/>
      <c r="BA1398" s="184"/>
      <c r="BB1398" s="186"/>
      <c r="BC1398" s="184"/>
      <c r="BD1398" s="184"/>
      <c r="BE1398" s="184"/>
      <c r="BF1398" s="184"/>
      <c r="BG1398" s="186"/>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363" t="s">
        <v>1286</v>
      </c>
      <c r="C1399" s="364">
        <v>46329524000121</v>
      </c>
      <c r="D1399" s="365" t="s">
        <v>14</v>
      </c>
      <c r="E1399" s="365" t="s">
        <v>607</v>
      </c>
      <c r="F1399" s="365" t="s">
        <v>1317</v>
      </c>
      <c r="G1399" s="366" t="s">
        <v>1421</v>
      </c>
      <c r="H1399" s="366" t="s">
        <v>34</v>
      </c>
      <c r="I1399" s="366" t="s">
        <v>34</v>
      </c>
      <c r="J1399" s="366" t="s">
        <v>608</v>
      </c>
      <c r="K1399" s="367" t="s">
        <v>48</v>
      </c>
      <c r="L1399" s="368" t="s">
        <v>715</v>
      </c>
      <c r="M1399" s="368" t="s">
        <v>1418</v>
      </c>
      <c r="N1399" s="367">
        <v>659622</v>
      </c>
      <c r="O1399" s="367" t="s">
        <v>1321</v>
      </c>
      <c r="P1399" s="371">
        <v>44711</v>
      </c>
      <c r="S1399" s="367">
        <v>2</v>
      </c>
      <c r="U1399" s="369"/>
      <c r="W1399" s="369"/>
      <c r="Y1399" s="369"/>
      <c r="AA1399" s="369"/>
      <c r="AD1399" s="555">
        <v>46465003000100</v>
      </c>
      <c r="AE1399" s="370" t="s">
        <v>1872</v>
      </c>
      <c r="AF1399" s="370" t="s">
        <v>1816</v>
      </c>
      <c r="AG1399" s="374" t="s">
        <v>1444</v>
      </c>
      <c r="AH1399" s="374" t="s">
        <v>1796</v>
      </c>
      <c r="AI1399" s="374">
        <v>0</v>
      </c>
      <c r="AJ1399" s="374">
        <v>0</v>
      </c>
      <c r="AK1399" s="374">
        <v>0</v>
      </c>
      <c r="AL1399" s="691">
        <v>0</v>
      </c>
      <c r="AM1399" s="691">
        <v>0</v>
      </c>
      <c r="AN1399" s="369" t="s">
        <v>1817</v>
      </c>
      <c r="AO1399" s="367" t="s">
        <v>1324</v>
      </c>
      <c r="AP1399" s="370" t="s">
        <v>1799</v>
      </c>
      <c r="AQ1399" s="376" t="s">
        <v>716</v>
      </c>
      <c r="AR1399" s="369">
        <v>0</v>
      </c>
      <c r="AS1399" s="369">
        <v>0</v>
      </c>
      <c r="AT1399" s="369" t="s">
        <v>1421</v>
      </c>
      <c r="AW1399"/>
      <c r="AX1399" s="198"/>
      <c r="AY1399" s="184"/>
      <c r="AZ1399" s="184"/>
      <c r="BA1399" s="184"/>
      <c r="BB1399" s="186"/>
      <c r="BC1399" s="184"/>
      <c r="BD1399" s="184"/>
      <c r="BE1399" s="184"/>
      <c r="BF1399" s="184"/>
      <c r="BG1399" s="186"/>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363" t="s">
        <v>1409</v>
      </c>
      <c r="C1400" s="364"/>
      <c r="D1400" s="365" t="s">
        <v>11</v>
      </c>
      <c r="E1400" s="365" t="s">
        <v>620</v>
      </c>
      <c r="F1400" s="365" t="s">
        <v>663</v>
      </c>
      <c r="G1400" s="366" t="s">
        <v>1421</v>
      </c>
      <c r="H1400" s="366" t="s">
        <v>34</v>
      </c>
      <c r="I1400" s="366" t="s">
        <v>1304</v>
      </c>
      <c r="J1400" s="366" t="s">
        <v>608</v>
      </c>
      <c r="L1400" s="368" t="s">
        <v>1421</v>
      </c>
      <c r="M1400" s="368" t="s">
        <v>1418</v>
      </c>
      <c r="N1400" s="367">
        <v>667218</v>
      </c>
      <c r="O1400" s="367" t="s">
        <v>1321</v>
      </c>
      <c r="P1400" s="371"/>
      <c r="S1400" s="367"/>
      <c r="U1400" s="369"/>
      <c r="W1400" s="369"/>
      <c r="Y1400" s="369"/>
      <c r="AA1400" s="369"/>
      <c r="AD1400" s="555">
        <v>28840203000105</v>
      </c>
      <c r="AE1400" s="370"/>
      <c r="AF1400" s="370"/>
      <c r="AG1400" s="374" t="s">
        <v>59</v>
      </c>
      <c r="AH1400" s="374"/>
      <c r="AI1400" s="374">
        <v>0</v>
      </c>
      <c r="AJ1400" s="374">
        <v>0</v>
      </c>
      <c r="AK1400" s="374">
        <v>0</v>
      </c>
      <c r="AN1400" s="369"/>
      <c r="AO1400" s="367" t="s">
        <v>1324</v>
      </c>
      <c r="AP1400" s="370"/>
      <c r="AR1400" s="369">
        <v>0</v>
      </c>
      <c r="AS1400" s="369">
        <v>0</v>
      </c>
      <c r="AT1400" s="369" t="s">
        <v>1421</v>
      </c>
      <c r="AW1400"/>
      <c r="AX1400" s="198"/>
      <c r="AY1400" s="184"/>
      <c r="AZ1400" s="184"/>
      <c r="BA1400" s="184"/>
      <c r="BB1400" s="186"/>
      <c r="BC1400" s="184"/>
      <c r="BD1400" s="184"/>
      <c r="BE1400" s="184"/>
      <c r="BF1400" s="184"/>
      <c r="BG1400" s="186"/>
      <c r="BH1400" s="186"/>
      <c r="BI1400" s="199"/>
      <c r="BJ1400" s="199"/>
      <c r="BK1400" s="199"/>
      <c r="BL1400" s="186"/>
      <c r="BM1400" s="186"/>
      <c r="BN1400" s="186"/>
      <c r="BO1400" s="186"/>
      <c r="BP1400" s="186"/>
      <c r="BQ1400" s="186"/>
      <c r="BR1400" s="186"/>
      <c r="BS1400" s="186"/>
      <c r="BT1400" s="187"/>
      <c r="BU1400" s="188"/>
      <c r="BV1400" s="189"/>
      <c r="BW1400" s="185"/>
      <c r="BX1400"/>
      <c r="BZ1400"/>
    </row>
    <row r="1401" spans="2:107" ht="18.75">
      <c r="B1401" s="363" t="s">
        <v>1408</v>
      </c>
      <c r="C1401" s="364"/>
      <c r="D1401" s="365" t="s">
        <v>14</v>
      </c>
      <c r="E1401" s="365" t="s">
        <v>607</v>
      </c>
      <c r="F1401" s="365" t="s">
        <v>1421</v>
      </c>
      <c r="G1401" s="366" t="s">
        <v>1421</v>
      </c>
      <c r="H1401" s="366" t="s">
        <v>34</v>
      </c>
      <c r="I1401" s="366" t="s">
        <v>34</v>
      </c>
      <c r="J1401" s="366" t="s">
        <v>608</v>
      </c>
      <c r="L1401" s="368" t="s">
        <v>1421</v>
      </c>
      <c r="M1401" s="368" t="s">
        <v>1418</v>
      </c>
      <c r="N1401" s="367">
        <v>668443</v>
      </c>
      <c r="O1401" s="367" t="s">
        <v>1321</v>
      </c>
      <c r="P1401" s="371"/>
      <c r="S1401" s="367"/>
      <c r="U1401" s="369"/>
      <c r="W1401" s="369"/>
      <c r="Y1401" s="369"/>
      <c r="AA1401" s="369"/>
      <c r="AD1401" s="555">
        <v>0</v>
      </c>
      <c r="AE1401" s="370"/>
      <c r="AF1401" s="370"/>
      <c r="AG1401" s="374" t="s">
        <v>1444</v>
      </c>
      <c r="AH1401" s="374"/>
      <c r="AI1401" s="374">
        <v>0</v>
      </c>
      <c r="AJ1401" s="374">
        <v>0</v>
      </c>
      <c r="AK1401" s="374">
        <v>0</v>
      </c>
      <c r="AN1401" s="369"/>
      <c r="AO1401" s="367" t="s">
        <v>1324</v>
      </c>
      <c r="AP1401" s="370"/>
      <c r="AR1401" s="369">
        <v>0</v>
      </c>
      <c r="AS1401" s="369">
        <v>0</v>
      </c>
      <c r="AT1401" s="369" t="s">
        <v>1421</v>
      </c>
      <c r="AW1401"/>
      <c r="AX1401" s="198"/>
      <c r="AY1401" s="184"/>
      <c r="AZ1401" s="184"/>
      <c r="BA1401" s="184"/>
      <c r="BB1401" s="186"/>
      <c r="BC1401" s="184"/>
      <c r="BD1401" s="184"/>
      <c r="BE1401" s="184"/>
      <c r="BF1401" s="184"/>
      <c r="BG1401" s="186"/>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363" t="s">
        <v>1745</v>
      </c>
      <c r="C1402" s="364"/>
      <c r="D1402" s="365" t="s">
        <v>11</v>
      </c>
      <c r="E1402" s="365" t="s">
        <v>620</v>
      </c>
      <c r="F1402" s="365" t="s">
        <v>663</v>
      </c>
      <c r="G1402" s="366" t="s">
        <v>738</v>
      </c>
      <c r="H1402" s="366" t="s">
        <v>34</v>
      </c>
      <c r="I1402" s="366" t="s">
        <v>1304</v>
      </c>
      <c r="J1402" s="366" t="s">
        <v>608</v>
      </c>
      <c r="L1402" s="368" t="s">
        <v>715</v>
      </c>
      <c r="M1402" s="368" t="s">
        <v>34</v>
      </c>
      <c r="N1402" s="367">
        <v>670189</v>
      </c>
      <c r="O1402" s="367" t="s">
        <v>1321</v>
      </c>
      <c r="P1402" s="371"/>
      <c r="S1402" s="367"/>
      <c r="U1402" s="369"/>
      <c r="W1402" s="369"/>
      <c r="Y1402" s="369"/>
      <c r="AA1402" s="369"/>
      <c r="AD1402" s="555">
        <v>34474989000197</v>
      </c>
      <c r="AE1402" s="370"/>
      <c r="AF1402" s="370"/>
      <c r="AG1402" s="374" t="s">
        <v>1445</v>
      </c>
      <c r="AH1402" s="374"/>
      <c r="AI1402" s="374">
        <v>1000</v>
      </c>
      <c r="AJ1402" s="374">
        <v>0</v>
      </c>
      <c r="AK1402" s="374">
        <v>1000</v>
      </c>
      <c r="AN1402" s="369"/>
      <c r="AO1402" s="367" t="s">
        <v>1324</v>
      </c>
      <c r="AP1402" s="370"/>
      <c r="AR1402" s="369">
        <v>8.0000000000000004E-4</v>
      </c>
      <c r="AS1402" s="369">
        <v>8.0000000000000004E-4</v>
      </c>
      <c r="AT1402" s="369" t="s">
        <v>1421</v>
      </c>
      <c r="AW1402"/>
      <c r="AX1402" s="198"/>
      <c r="AY1402" s="184"/>
      <c r="AZ1402" s="184"/>
      <c r="BA1402" s="184"/>
      <c r="BB1402" s="186"/>
      <c r="BC1402" s="184"/>
      <c r="BD1402" s="184"/>
      <c r="BE1402" s="184"/>
      <c r="BF1402" s="184"/>
      <c r="BG1402" s="186"/>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8.75">
      <c r="B1403" s="363" t="s">
        <v>47</v>
      </c>
      <c r="C1403" s="364">
        <v>41686811000175</v>
      </c>
      <c r="D1403" s="365" t="s">
        <v>14</v>
      </c>
      <c r="E1403" s="365" t="s">
        <v>607</v>
      </c>
      <c r="F1403" s="365" t="s">
        <v>1421</v>
      </c>
      <c r="G1403" s="366" t="s">
        <v>1421</v>
      </c>
      <c r="H1403" s="366" t="s">
        <v>34</v>
      </c>
      <c r="I1403" s="366" t="s">
        <v>34</v>
      </c>
      <c r="J1403" s="366" t="s">
        <v>611</v>
      </c>
      <c r="K1403" s="367" t="s">
        <v>48</v>
      </c>
      <c r="L1403" s="368" t="s">
        <v>1421</v>
      </c>
      <c r="M1403" s="368" t="s">
        <v>34</v>
      </c>
      <c r="N1403" s="367">
        <v>75686811</v>
      </c>
      <c r="O1403" s="367" t="s">
        <v>1321</v>
      </c>
      <c r="P1403" s="371">
        <v>44327</v>
      </c>
      <c r="Q1403" s="372">
        <v>22.916025860000001</v>
      </c>
      <c r="R1403" s="372">
        <v>23.406054201785707</v>
      </c>
      <c r="S1403" s="367">
        <v>4</v>
      </c>
      <c r="T1403" s="369">
        <v>-8.4034840243913167E-2</v>
      </c>
      <c r="U1403" s="369">
        <v>-0.88459719796887104</v>
      </c>
      <c r="V1403" s="369">
        <v>-8.4034840243913167E-2</v>
      </c>
      <c r="W1403" s="369">
        <v>-0.748561461939655</v>
      </c>
      <c r="Y1403" s="369"/>
      <c r="AA1403" s="369"/>
      <c r="AB1403" s="369">
        <v>0.35439854261447329</v>
      </c>
      <c r="AC1403" s="373">
        <v>-0.55388663915049907</v>
      </c>
      <c r="AD1403" s="555">
        <v>41544075000110</v>
      </c>
      <c r="AE1403" s="370" t="s">
        <v>1872</v>
      </c>
      <c r="AF1403" s="370" t="s">
        <v>1816</v>
      </c>
      <c r="AG1403" s="374" t="s">
        <v>1444</v>
      </c>
      <c r="AH1403" s="374" t="s">
        <v>1796</v>
      </c>
      <c r="AI1403" s="374">
        <v>1000</v>
      </c>
      <c r="AJ1403" s="374">
        <v>1000</v>
      </c>
      <c r="AK1403" s="374">
        <v>1000</v>
      </c>
      <c r="AL1403" s="691">
        <v>1</v>
      </c>
      <c r="AM1403" s="691">
        <v>0</v>
      </c>
      <c r="AN1403" s="369" t="s">
        <v>1798</v>
      </c>
      <c r="AO1403" s="367" t="s">
        <v>1324</v>
      </c>
      <c r="AP1403" s="370" t="s">
        <v>1799</v>
      </c>
      <c r="AQ1403" s="376" t="s">
        <v>1421</v>
      </c>
      <c r="AR1403" s="369">
        <v>6.7000000000000002E-3</v>
      </c>
      <c r="AS1403" s="369">
        <v>6.7000000000000002E-3</v>
      </c>
      <c r="AT1403" s="369" t="s">
        <v>1421</v>
      </c>
      <c r="AW1403"/>
      <c r="AX1403" s="198"/>
      <c r="AY1403" s="184"/>
      <c r="AZ1403" s="184"/>
      <c r="BA1403" s="184"/>
      <c r="BB1403" s="186"/>
      <c r="BC1403" s="184"/>
      <c r="BD1403" s="184"/>
      <c r="BE1403" s="184"/>
      <c r="BF1403" s="184"/>
      <c r="BG1403" s="186"/>
      <c r="BH1403" s="186"/>
      <c r="BI1403" s="199"/>
      <c r="BJ1403" s="199"/>
      <c r="BK1403" s="199"/>
      <c r="BL1403" s="186"/>
      <c r="BM1403" s="186"/>
      <c r="BN1403" s="186"/>
      <c r="BO1403" s="186"/>
      <c r="BP1403" s="186"/>
      <c r="BQ1403" s="186"/>
      <c r="BR1403" s="186"/>
      <c r="BS1403" s="186"/>
      <c r="BT1403" s="187"/>
      <c r="BU1403" s="188"/>
      <c r="BV1403" s="189"/>
      <c r="BW1403" s="185"/>
      <c r="BX1403"/>
      <c r="BZ1403"/>
    </row>
    <row r="1404" spans="2:107" ht="15.75" customHeight="1">
      <c r="AU1404" s="367" t="s">
        <v>1321</v>
      </c>
      <c r="AV1404" s="371">
        <v>43525</v>
      </c>
      <c r="AW1404" s="372">
        <v>158383604.28999999</v>
      </c>
      <c r="AX1404" s="372">
        <v>107964479.34170638</v>
      </c>
      <c r="AY1404" s="367">
        <v>721</v>
      </c>
      <c r="AZ1404" s="369">
        <v>9.6224930183220314E-2</v>
      </c>
      <c r="BA1404" s="369">
        <v>1.2439184537919996</v>
      </c>
      <c r="BB1404" s="369">
        <v>0.13632438595159191</v>
      </c>
      <c r="BC1404" s="369">
        <v>1.3364348149862093</v>
      </c>
      <c r="BD1404" s="369">
        <v>0.22215842993562207</v>
      </c>
      <c r="BE1404" s="369">
        <v>1.684667731624369</v>
      </c>
      <c r="BF1404" s="369">
        <v>0.27525250274567381</v>
      </c>
      <c r="BG1404" s="369">
        <v>1.5646244592370031</v>
      </c>
      <c r="BH1404" s="369">
        <v>3.7171675531995625E-3</v>
      </c>
      <c r="BI1404" s="373">
        <v>8.2552225838843203</v>
      </c>
      <c r="BJ1404" s="555">
        <v>0</v>
      </c>
      <c r="BK1404" s="370" t="s">
        <v>101</v>
      </c>
      <c r="BL1404" s="370" t="s">
        <v>736</v>
      </c>
      <c r="BM1404" s="374" t="s">
        <v>736</v>
      </c>
      <c r="BN1404" s="374" t="s">
        <v>726</v>
      </c>
      <c r="BO1404" s="374">
        <v>10000</v>
      </c>
      <c r="BP1404" s="374" t="s">
        <v>1432</v>
      </c>
      <c r="BQ1404" s="374">
        <v>5000</v>
      </c>
      <c r="BR1404" s="369">
        <v>1.55E-2</v>
      </c>
      <c r="BS1404" s="369">
        <v>0.2</v>
      </c>
      <c r="BT1404" s="369" t="s">
        <v>64</v>
      </c>
      <c r="BU1404" s="370" t="s">
        <v>1324</v>
      </c>
      <c r="BV1404" s="370" t="s">
        <v>13</v>
      </c>
      <c r="BW1404" s="376" t="s">
        <v>668</v>
      </c>
      <c r="BX1404" s="369">
        <v>2.5833333333333333E-3</v>
      </c>
      <c r="BY1404" s="369">
        <v>2.5833333333333333E-3</v>
      </c>
      <c r="BZ1404" s="369"/>
      <c r="CD1404" s="198"/>
      <c r="CE1404" s="184"/>
      <c r="CF1404" s="184"/>
      <c r="CG1404" s="184"/>
      <c r="CH1404" s="186"/>
      <c r="CI1404" s="184"/>
      <c r="CJ1404" s="184"/>
      <c r="CK1404" s="184"/>
      <c r="CL1404" s="184"/>
      <c r="CM1404" s="186"/>
      <c r="CN1404" s="186"/>
      <c r="CO1404" s="199"/>
      <c r="CP1404" s="199"/>
      <c r="CQ1404" s="199"/>
      <c r="CR1404" s="186"/>
      <c r="CS1404" s="186"/>
      <c r="CT1404" s="186"/>
      <c r="CU1404" s="186"/>
      <c r="CV1404" s="186"/>
      <c r="CW1404" s="186"/>
      <c r="CX1404" s="186"/>
      <c r="CY1404" s="186"/>
      <c r="CZ1404" s="187"/>
      <c r="DA1404" s="188"/>
      <c r="DB1404" s="189"/>
      <c r="DC1404" s="185"/>
    </row>
  </sheetData>
  <sortState xmlns:xlrd2="http://schemas.microsoft.com/office/spreadsheetml/2017/richdata2" ref="C6:AN1402">
    <sortCondition ref="F5"/>
  </sortState>
  <mergeCells count="1">
    <mergeCell ref="D3:E3"/>
  </mergeCells>
  <phoneticPr fontId="136" type="noConversion"/>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3 CH1404 CD1404 BB1144:BB1403">
    <cfRule type="expression" dxfId="441" priority="7069">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CE1404:CI1404 AY1144:BC1403">
    <cfRule type="expression" dxfId="440" priority="7068">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CJ1404 BD1144:BD1403">
    <cfRule type="expression" dxfId="439" priority="7067">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CK1404 BE1144:BE1403">
    <cfRule type="expression" dxfId="438" priority="7066">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437" priority="7065">
      <formula>AND(AW150&lt;&gt;"",#REF!="",OR(COLUMN(AW150)=COLUMN(#REF!),COLUMN(AW150)=COLUMN(#REF!)))</formula>
    </cfRule>
  </conditionalFormatting>
  <conditionalFormatting sqref="AX1002:BE1002">
    <cfRule type="expression" dxfId="436" priority="7013">
      <formula>AND(AX1002&lt;&gt;"",#REF!="",OR(COLUMN(AX1002)=COLUMN(#REF!),COLUMN(AX1002)=COLUMN(#REF!)))</formula>
    </cfRule>
  </conditionalFormatting>
  <conditionalFormatting sqref="AW1002 DC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CD3:CK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BW7:BW149 AX7:BE149">
    <cfRule type="expression" dxfId="435" priority="7012">
      <formula>AND(AW3&lt;&gt;"",#REF!="",OR(COLUMN(AW3)=COLUMN(#REF!),COLUMN(AW3)=COLUMN(#REF!)))</formula>
    </cfRule>
  </conditionalFormatting>
  <conditionalFormatting sqref="AW1065">
    <cfRule type="expression" dxfId="434" priority="7004">
      <formula>AND(AW1065&lt;&gt;"",#REF!="",OR(COLUMN(AW1065)=COLUMN(#REF!),COLUMN(AW1065)=COLUMN(#REF!)))</formula>
    </cfRule>
  </conditionalFormatting>
  <conditionalFormatting sqref="AW186">
    <cfRule type="expression" dxfId="433" priority="5721">
      <formula>AND(AW186&lt;&gt;"",#REF!="",OR(COLUMN(AW186)=COLUMN(#REF!),COLUMN(AW186)=COLUMN(#REF!)))</formula>
    </cfRule>
  </conditionalFormatting>
  <conditionalFormatting sqref="AW189">
    <cfRule type="expression" dxfId="432" priority="5719">
      <formula>AND(AW189&lt;&gt;"",#REF!="",OR(COLUMN(AW189)=COLUMN(#REF!),COLUMN(AW189)=COLUMN(#REF!)))</formula>
    </cfRule>
  </conditionalFormatting>
  <conditionalFormatting sqref="AW235">
    <cfRule type="expression" dxfId="431" priority="5717">
      <formula>AND(AW235&lt;&gt;"",#REF!="",OR(COLUMN(AW235)=COLUMN(#REF!),COLUMN(AW235)=COLUMN(#REF!)))</formula>
    </cfRule>
  </conditionalFormatting>
  <conditionalFormatting sqref="AW323">
    <cfRule type="expression" dxfId="430" priority="5711">
      <formula>AND(AW323&lt;&gt;"",#REF!="",OR(COLUMN(AW323)=COLUMN(#REF!),COLUMN(AW323)=COLUMN(#REF!)))</formula>
    </cfRule>
  </conditionalFormatting>
  <conditionalFormatting sqref="AW401">
    <cfRule type="expression" dxfId="429" priority="5709">
      <formula>AND(AW401&lt;&gt;"",#REF!="",OR(COLUMN(AW401)=COLUMN(#REF!),COLUMN(AW401)=COLUMN(#REF!)))</formula>
    </cfRule>
  </conditionalFormatting>
  <conditionalFormatting sqref="AW419">
    <cfRule type="expression" dxfId="428" priority="5707">
      <formula>AND(AW419&lt;&gt;"",#REF!="",OR(COLUMN(AW419)=COLUMN(#REF!),COLUMN(AW419)=COLUMN(#REF!)))</formula>
    </cfRule>
  </conditionalFormatting>
  <conditionalFormatting sqref="AW469">
    <cfRule type="expression" dxfId="427" priority="5703">
      <formula>AND(AW469&lt;&gt;"",#REF!="",OR(COLUMN(AW469)=COLUMN(#REF!),COLUMN(AW469)=COLUMN(#REF!)))</formula>
    </cfRule>
  </conditionalFormatting>
  <conditionalFormatting sqref="AW486">
    <cfRule type="expression" dxfId="426" priority="5701">
      <formula>AND(AW486&lt;&gt;"",#REF!="",OR(COLUMN(AW486)=COLUMN(#REF!),COLUMN(AW486)=COLUMN(#REF!)))</formula>
    </cfRule>
  </conditionalFormatting>
  <conditionalFormatting sqref="AW552">
    <cfRule type="expression" dxfId="425" priority="5699">
      <formula>AND(AW552&lt;&gt;"",#REF!="",OR(COLUMN(AW552)=COLUMN(#REF!),COLUMN(AW552)=COLUMN(#REF!)))</formula>
    </cfRule>
  </conditionalFormatting>
  <conditionalFormatting sqref="AW554">
    <cfRule type="expression" dxfId="424" priority="5697">
      <formula>AND(AW554&lt;&gt;"",#REF!="",OR(COLUMN(AW554)=COLUMN(#REF!),COLUMN(AW554)=COLUMN(#REF!)))</formula>
    </cfRule>
  </conditionalFormatting>
  <conditionalFormatting sqref="AW570">
    <cfRule type="expression" dxfId="423" priority="5695">
      <formula>AND(AW570&lt;&gt;"",#REF!="",OR(COLUMN(AW570)=COLUMN(#REF!),COLUMN(AW570)=COLUMN(#REF!)))</formula>
    </cfRule>
  </conditionalFormatting>
  <conditionalFormatting sqref="AW675">
    <cfRule type="expression" dxfId="422" priority="5693">
      <formula>AND(AW675&lt;&gt;"",#REF!="",OR(COLUMN(AW675)=COLUMN(#REF!),COLUMN(AW675)=COLUMN(#REF!)))</formula>
    </cfRule>
  </conditionalFormatting>
  <conditionalFormatting sqref="AW818">
    <cfRule type="expression" dxfId="421" priority="5691">
      <formula>AND(AW818&lt;&gt;"",#REF!="",OR(COLUMN(AW818)=COLUMN(#REF!),COLUMN(AW818)=COLUMN(#REF!)))</formula>
    </cfRule>
  </conditionalFormatting>
  <conditionalFormatting sqref="AW874">
    <cfRule type="expression" dxfId="420" priority="5689">
      <formula>AND(AW874&lt;&gt;"",#REF!="",OR(COLUMN(AW874)=COLUMN(#REF!),COLUMN(AW874)=COLUMN(#REF!)))</formula>
    </cfRule>
  </conditionalFormatting>
  <conditionalFormatting sqref="AW879">
    <cfRule type="expression" dxfId="419" priority="5687">
      <formula>AND(AW879&lt;&gt;"",#REF!="",OR(COLUMN(AW879)=COLUMN(#REF!),COLUMN(AW879)=COLUMN(#REF!)))</formula>
    </cfRule>
  </conditionalFormatting>
  <conditionalFormatting sqref="AW968">
    <cfRule type="expression" dxfId="418" priority="5685">
      <formula>AND(AW968&lt;&gt;"",#REF!="",OR(COLUMN(AW968)=COLUMN(#REF!),COLUMN(AW968)=COLUMN(#REF!)))</formula>
    </cfRule>
  </conditionalFormatting>
  <conditionalFormatting sqref="AW218">
    <cfRule type="expression" dxfId="417" priority="5651">
      <formula>AND(AW218&lt;&gt;"",#REF!="",OR(COLUMN(AW218)=COLUMN(#REF!),COLUMN(AW218)=COLUMN(#REF!)))</formula>
    </cfRule>
  </conditionalFormatting>
  <conditionalFormatting sqref="AW240">
    <cfRule type="expression" dxfId="416" priority="5649">
      <formula>AND(AW240&lt;&gt;"",#REF!="",OR(COLUMN(AW240)=COLUMN(#REF!),COLUMN(AW240)=COLUMN(#REF!)))</formula>
    </cfRule>
  </conditionalFormatting>
  <conditionalFormatting sqref="AW276">
    <cfRule type="expression" dxfId="415" priority="5647">
      <formula>AND(AW276&lt;&gt;"",#REF!="",OR(COLUMN(AW276)=COLUMN(#REF!),COLUMN(AW276)=COLUMN(#REF!)))</formula>
    </cfRule>
  </conditionalFormatting>
  <conditionalFormatting sqref="AW288">
    <cfRule type="expression" dxfId="414" priority="5645">
      <formula>AND(AW288&lt;&gt;"",#REF!="",OR(COLUMN(AW288)=COLUMN(#REF!),COLUMN(AW288)=COLUMN(#REF!)))</formula>
    </cfRule>
  </conditionalFormatting>
  <conditionalFormatting sqref="AW310">
    <cfRule type="expression" dxfId="413" priority="5635">
      <formula>AND(AW310&lt;&gt;"",#REF!="",OR(COLUMN(AW310)=COLUMN(#REF!),COLUMN(AW310)=COLUMN(#REF!)))</formula>
    </cfRule>
  </conditionalFormatting>
  <conditionalFormatting sqref="AW333">
    <cfRule type="expression" dxfId="412" priority="5485">
      <formula>AND(AW333&lt;&gt;"",#REF!="",OR(COLUMN(AW333)=COLUMN(#REF!),COLUMN(AW333)=COLUMN(#REF!)))</formula>
    </cfRule>
  </conditionalFormatting>
  <conditionalFormatting sqref="AW468">
    <cfRule type="expression" dxfId="411" priority="5473">
      <formula>AND(AW468&lt;&gt;"",#REF!="",OR(COLUMN(AW468)=COLUMN(#REF!),COLUMN(AW468)=COLUMN(#REF!)))</formula>
    </cfRule>
  </conditionalFormatting>
  <conditionalFormatting sqref="AW470">
    <cfRule type="expression" dxfId="410" priority="5471">
      <formula>AND(AW470&lt;&gt;"",#REF!="",OR(COLUMN(AW470)=COLUMN(#REF!),COLUMN(AW470)=COLUMN(#REF!)))</formula>
    </cfRule>
  </conditionalFormatting>
  <conditionalFormatting sqref="AW482">
    <cfRule type="expression" dxfId="409" priority="5465">
      <formula>AND(AW482&lt;&gt;"",#REF!="",OR(COLUMN(AW482)=COLUMN(#REF!),COLUMN(AW482)=COLUMN(#REF!)))</formula>
    </cfRule>
  </conditionalFormatting>
  <conditionalFormatting sqref="AW524">
    <cfRule type="expression" dxfId="408" priority="5457">
      <formula>AND(AW524&lt;&gt;"",#REF!="",OR(COLUMN(AW524)=COLUMN(#REF!),COLUMN(AW524)=COLUMN(#REF!)))</formula>
    </cfRule>
  </conditionalFormatting>
  <conditionalFormatting sqref="AW549">
    <cfRule type="expression" dxfId="407" priority="5455">
      <formula>AND(AW549&lt;&gt;"",#REF!="",OR(COLUMN(AW549)=COLUMN(#REF!),COLUMN(AW549)=COLUMN(#REF!)))</formula>
    </cfRule>
  </conditionalFormatting>
  <conditionalFormatting sqref="AW593">
    <cfRule type="expression" dxfId="406" priority="5451">
      <formula>AND(AW593&lt;&gt;"",#REF!="",OR(COLUMN(AW593)=COLUMN(#REF!),COLUMN(AW593)=COLUMN(#REF!)))</formula>
    </cfRule>
  </conditionalFormatting>
  <conditionalFormatting sqref="AW603">
    <cfRule type="expression" dxfId="405" priority="5449">
      <formula>AND(AW603&lt;&gt;"",#REF!="",OR(COLUMN(AW603)=COLUMN(#REF!),COLUMN(AW603)=COLUMN(#REF!)))</formula>
    </cfRule>
  </conditionalFormatting>
  <conditionalFormatting sqref="AW649">
    <cfRule type="expression" dxfId="404" priority="5443">
      <formula>AND(AW649&lt;&gt;"",#REF!="",OR(COLUMN(AW649)=COLUMN(#REF!),COLUMN(AW649)=COLUMN(#REF!)))</formula>
    </cfRule>
  </conditionalFormatting>
  <conditionalFormatting sqref="AW650">
    <cfRule type="expression" dxfId="403" priority="5441">
      <formula>AND(AW650&lt;&gt;"",#REF!="",OR(COLUMN(AW650)=COLUMN(#REF!),COLUMN(AW650)=COLUMN(#REF!)))</formula>
    </cfRule>
  </conditionalFormatting>
  <conditionalFormatting sqref="AW660">
    <cfRule type="expression" dxfId="402" priority="5439">
      <formula>AND(AW660&lt;&gt;"",#REF!="",OR(COLUMN(AW660)=COLUMN(#REF!),COLUMN(AW660)=COLUMN(#REF!)))</formula>
    </cfRule>
  </conditionalFormatting>
  <conditionalFormatting sqref="AW661">
    <cfRule type="expression" dxfId="401" priority="5437">
      <formula>AND(AW661&lt;&gt;"",#REF!="",OR(COLUMN(AW661)=COLUMN(#REF!),COLUMN(AW661)=COLUMN(#REF!)))</formula>
    </cfRule>
  </conditionalFormatting>
  <conditionalFormatting sqref="AW662">
    <cfRule type="expression" dxfId="400" priority="5435">
      <formula>AND(AW662&lt;&gt;"",#REF!="",OR(COLUMN(AW662)=COLUMN(#REF!),COLUMN(AW662)=COLUMN(#REF!)))</formula>
    </cfRule>
  </conditionalFormatting>
  <conditionalFormatting sqref="AW663">
    <cfRule type="expression" dxfId="399" priority="5433">
      <formula>AND(AW663&lt;&gt;"",#REF!="",OR(COLUMN(AW663)=COLUMN(#REF!),COLUMN(AW663)=COLUMN(#REF!)))</formula>
    </cfRule>
  </conditionalFormatting>
  <conditionalFormatting sqref="AW700">
    <cfRule type="expression" dxfId="398" priority="5431">
      <formula>AND(AW700&lt;&gt;"",#REF!="",OR(COLUMN(AW700)=COLUMN(#REF!),COLUMN(AW700)=COLUMN(#REF!)))</formula>
    </cfRule>
  </conditionalFormatting>
  <conditionalFormatting sqref="AW716">
    <cfRule type="expression" dxfId="397" priority="5429">
      <formula>AND(AW716&lt;&gt;"",#REF!="",OR(COLUMN(AW716)=COLUMN(#REF!),COLUMN(AW716)=COLUMN(#REF!)))</formula>
    </cfRule>
  </conditionalFormatting>
  <conditionalFormatting sqref="AW777">
    <cfRule type="expression" dxfId="396" priority="5427">
      <formula>AND(AW777&lt;&gt;"",#REF!="",OR(COLUMN(AW777)=COLUMN(#REF!),COLUMN(AW777)=COLUMN(#REF!)))</formula>
    </cfRule>
  </conditionalFormatting>
  <conditionalFormatting sqref="AW781">
    <cfRule type="expression" dxfId="395" priority="5425">
      <formula>AND(AW781&lt;&gt;"",#REF!="",OR(COLUMN(AW781)=COLUMN(#REF!),COLUMN(AW781)=COLUMN(#REF!)))</formula>
    </cfRule>
  </conditionalFormatting>
  <conditionalFormatting sqref="AW789">
    <cfRule type="expression" dxfId="394" priority="5423">
      <formula>AND(AW789&lt;&gt;"",#REF!="",OR(COLUMN(AW789)=COLUMN(#REF!),COLUMN(AW789)=COLUMN(#REF!)))</formula>
    </cfRule>
  </conditionalFormatting>
  <conditionalFormatting sqref="AW944">
    <cfRule type="expression" dxfId="393" priority="5421">
      <formula>AND(AW944&lt;&gt;"",#REF!="",OR(COLUMN(AW944)=COLUMN(#REF!),COLUMN(AW944)=COLUMN(#REF!)))</formula>
    </cfRule>
  </conditionalFormatting>
  <conditionalFormatting sqref="AW951">
    <cfRule type="expression" dxfId="392" priority="5419">
      <formula>AND(AW951&lt;&gt;"",#REF!="",OR(COLUMN(AW951)=COLUMN(#REF!),COLUMN(AW951)=COLUMN(#REF!)))</formula>
    </cfRule>
  </conditionalFormatting>
  <conditionalFormatting sqref="AW953">
    <cfRule type="expression" dxfId="391" priority="5415">
      <formula>AND(AW953&lt;&gt;"",#REF!="",OR(COLUMN(AW953)=COLUMN(#REF!),COLUMN(AW953)=COLUMN(#REF!)))</formula>
    </cfRule>
  </conditionalFormatting>
  <conditionalFormatting sqref="AW960">
    <cfRule type="expression" dxfId="390" priority="5413">
      <formula>AND(AW960&lt;&gt;"",#REF!="",OR(COLUMN(AW960)=COLUMN(#REF!),COLUMN(AW960)=COLUMN(#REF!)))</formula>
    </cfRule>
  </conditionalFormatting>
  <conditionalFormatting sqref="AW961">
    <cfRule type="expression" dxfId="389" priority="5411">
      <formula>AND(AW961&lt;&gt;"",#REF!="",OR(COLUMN(AW961)=COLUMN(#REF!),COLUMN(AW961)=COLUMN(#REF!)))</formula>
    </cfRule>
  </conditionalFormatting>
  <conditionalFormatting sqref="AW962">
    <cfRule type="expression" dxfId="388" priority="5409">
      <formula>AND(AW962&lt;&gt;"",#REF!="",OR(COLUMN(AW962)=COLUMN(#REF!),COLUMN(AW962)=COLUMN(#REF!)))</formula>
    </cfRule>
  </conditionalFormatting>
  <conditionalFormatting sqref="AW978">
    <cfRule type="expression" dxfId="387" priority="5407">
      <formula>AND(AW978&lt;&gt;"",#REF!="",OR(COLUMN(AW978)=COLUMN(#REF!),COLUMN(AW978)=COLUMN(#REF!)))</formula>
    </cfRule>
  </conditionalFormatting>
  <conditionalFormatting sqref="AW985">
    <cfRule type="expression" dxfId="386" priority="5401">
      <formula>AND(AW985&lt;&gt;"",#REF!="",OR(COLUMN(AW985)=COLUMN(#REF!),COLUMN(AW985)=COLUMN(#REF!)))</formula>
    </cfRule>
  </conditionalFormatting>
  <conditionalFormatting sqref="AW986">
    <cfRule type="expression" dxfId="385" priority="5399">
      <formula>AND(AW986&lt;&gt;"",#REF!="",OR(COLUMN(AW986)=COLUMN(#REF!),COLUMN(AW986)=COLUMN(#REF!)))</formula>
    </cfRule>
  </conditionalFormatting>
  <conditionalFormatting sqref="AW987">
    <cfRule type="expression" dxfId="384" priority="5397">
      <formula>AND(AW987&lt;&gt;"",#REF!="",OR(COLUMN(AW987)=COLUMN(#REF!),COLUMN(AW987)=COLUMN(#REF!)))</formula>
    </cfRule>
  </conditionalFormatting>
  <conditionalFormatting sqref="AW1035">
    <cfRule type="expression" dxfId="383" priority="5393">
      <formula>AND(AW1035&lt;&gt;"",#REF!="",OR(COLUMN(AW1035)=COLUMN(#REF!),COLUMN(AW1035)=COLUMN(#REF!)))</formula>
    </cfRule>
  </conditionalFormatting>
  <conditionalFormatting sqref="AW1036">
    <cfRule type="expression" dxfId="382" priority="5391">
      <formula>AND(AW1036&lt;&gt;"",#REF!="",OR(COLUMN(AW1036)=COLUMN(#REF!),COLUMN(AW1036)=COLUMN(#REF!)))</formula>
    </cfRule>
  </conditionalFormatting>
  <conditionalFormatting sqref="AW1037">
    <cfRule type="expression" dxfId="381" priority="5389">
      <formula>AND(AW1037&lt;&gt;"",#REF!="",OR(COLUMN(AW1037)=COLUMN(#REF!),COLUMN(AW1037)=COLUMN(#REF!)))</formula>
    </cfRule>
  </conditionalFormatting>
  <conditionalFormatting sqref="AW1058">
    <cfRule type="expression" dxfId="380" priority="5381">
      <formula>AND(AW1058&lt;&gt;"",#REF!="",OR(COLUMN(AW1058)=COLUMN(#REF!),COLUMN(AW1058)=COLUMN(#REF!)))</formula>
    </cfRule>
  </conditionalFormatting>
  <conditionalFormatting sqref="AW1071">
    <cfRule type="expression" dxfId="379" priority="5377">
      <formula>AND(AW1071&lt;&gt;"",#REF!="",OR(COLUMN(AW1071)=COLUMN(#REF!),COLUMN(AW1071)=COLUMN(#REF!)))</formula>
    </cfRule>
  </conditionalFormatting>
  <conditionalFormatting sqref="AW1130">
    <cfRule type="expression" dxfId="378" priority="5367">
      <formula>AND(AW1130&lt;&gt;"",#REF!="",OR(COLUMN(AW1130)=COLUMN(#REF!),COLUMN(AW1130)=COLUMN(#REF!)))</formula>
    </cfRule>
  </conditionalFormatting>
  <conditionalFormatting sqref="AW1143">
    <cfRule type="expression" dxfId="377" priority="5365">
      <formula>AND(AW1143&lt;&gt;"",#REF!="",OR(COLUMN(AW1143)=COLUMN(#REF!),COLUMN(AW1143)=COLUMN(#REF!)))</formula>
    </cfRule>
  </conditionalFormatting>
  <conditionalFormatting sqref="AW474">
    <cfRule type="expression" dxfId="376" priority="5113">
      <formula>AND(AW474&lt;&gt;"",#REF!="",OR(COLUMN(AW474)=COLUMN(#REF!),COLUMN(AW474)=COLUMN(#REF!)))</formula>
    </cfRule>
  </conditionalFormatting>
  <conditionalFormatting sqref="AW475">
    <cfRule type="expression" dxfId="375" priority="5111">
      <formula>AND(AW475&lt;&gt;"",#REF!="",OR(COLUMN(AW475)=COLUMN(#REF!),COLUMN(AW475)=COLUMN(#REF!)))</formula>
    </cfRule>
  </conditionalFormatting>
  <conditionalFormatting sqref="AW483">
    <cfRule type="expression" dxfId="374" priority="5109">
      <formula>AND(AW483&lt;&gt;"",#REF!="",OR(COLUMN(AW483)=COLUMN(#REF!),COLUMN(AW483)=COLUMN(#REF!)))</formula>
    </cfRule>
  </conditionalFormatting>
  <conditionalFormatting sqref="AW522">
    <cfRule type="expression" dxfId="373" priority="5107">
      <formula>AND(AW522&lt;&gt;"",#REF!="",OR(COLUMN(AW522)=COLUMN(#REF!),COLUMN(AW522)=COLUMN(#REF!)))</formula>
    </cfRule>
  </conditionalFormatting>
  <conditionalFormatting sqref="AW523">
    <cfRule type="expression" dxfId="372" priority="5105">
      <formula>AND(AW523&lt;&gt;"",#REF!="",OR(COLUMN(AW523)=COLUMN(#REF!),COLUMN(AW523)=COLUMN(#REF!)))</formula>
    </cfRule>
  </conditionalFormatting>
  <conditionalFormatting sqref="AW568">
    <cfRule type="expression" dxfId="371" priority="5103">
      <formula>AND(AW568&lt;&gt;"",#REF!="",OR(COLUMN(AW568)=COLUMN(#REF!),COLUMN(AW568)=COLUMN(#REF!)))</formula>
    </cfRule>
  </conditionalFormatting>
  <conditionalFormatting sqref="AW952">
    <cfRule type="expression" dxfId="370" priority="5101">
      <formula>AND(AW952&lt;&gt;"",#REF!="",OR(COLUMN(AW952)=COLUMN(#REF!),COLUMN(AW952)=COLUMN(#REF!)))</formula>
    </cfRule>
  </conditionalFormatting>
  <conditionalFormatting sqref="AW982">
    <cfRule type="expression" dxfId="369" priority="5099">
      <formula>AND(AW982&lt;&gt;"",#REF!="",OR(COLUMN(AW982)=COLUMN(#REF!),COLUMN(AW982)=COLUMN(#REF!)))</formula>
    </cfRule>
  </conditionalFormatting>
  <conditionalFormatting sqref="AW983">
    <cfRule type="expression" dxfId="368" priority="5097">
      <formula>AND(AW983&lt;&gt;"",#REF!="",OR(COLUMN(AW983)=COLUMN(#REF!),COLUMN(AW983)=COLUMN(#REF!)))</formula>
    </cfRule>
  </conditionalFormatting>
  <conditionalFormatting sqref="AW1003">
    <cfRule type="expression" dxfId="367" priority="5095">
      <formula>AND(AW1003&lt;&gt;"",#REF!="",OR(COLUMN(AW1003)=COLUMN(#REF!),COLUMN(AW1003)=COLUMN(#REF!)))</formula>
    </cfRule>
  </conditionalFormatting>
  <conditionalFormatting sqref="AW1038">
    <cfRule type="expression" dxfId="366" priority="5093">
      <formula>AND(AW1038&lt;&gt;"",#REF!="",OR(COLUMN(AW1038)=COLUMN(#REF!),COLUMN(AW1038)=COLUMN(#REF!)))</formula>
    </cfRule>
  </conditionalFormatting>
  <conditionalFormatting sqref="AW1051">
    <cfRule type="expression" dxfId="365" priority="5091">
      <formula>AND(AW1051&lt;&gt;"",#REF!="",OR(COLUMN(AW1051)=COLUMN(#REF!),COLUMN(AW1051)=COLUMN(#REF!)))</formula>
    </cfRule>
  </conditionalFormatting>
  <conditionalFormatting sqref="AW1052">
    <cfRule type="expression" dxfId="364" priority="5089">
      <formula>AND(AW1052&lt;&gt;"",#REF!="",OR(COLUMN(AW1052)=COLUMN(#REF!),COLUMN(AW1052)=COLUMN(#REF!)))</formula>
    </cfRule>
  </conditionalFormatting>
  <conditionalFormatting sqref="AW1068">
    <cfRule type="expression" dxfId="363" priority="5087">
      <formula>AND(AW1068&lt;&gt;"",#REF!="",OR(COLUMN(AW1068)=COLUMN(#REF!),COLUMN(AW1068)=COLUMN(#REF!)))</formula>
    </cfRule>
  </conditionalFormatting>
  <conditionalFormatting sqref="AW1125">
    <cfRule type="expression" dxfId="362" priority="5085">
      <formula>AND(AW1125&lt;&gt;"",#REF!="",OR(COLUMN(AW1125)=COLUMN(#REF!),COLUMN(AW1125)=COLUMN(#REF!)))</formula>
    </cfRule>
  </conditionalFormatting>
  <conditionalFormatting sqref="AW1126">
    <cfRule type="expression" dxfId="361" priority="5083">
      <formula>AND(AW1126&lt;&gt;"",#REF!="",OR(COLUMN(AW1126)=COLUMN(#REF!),COLUMN(AW1126)=COLUMN(#REF!)))</formula>
    </cfRule>
  </conditionalFormatting>
  <conditionalFormatting sqref="AW1128">
    <cfRule type="expression" dxfId="360" priority="5081">
      <formula>AND(AW1128&lt;&gt;"",#REF!="",OR(COLUMN(AW1128)=COLUMN(#REF!),COLUMN(AW1128)=COLUMN(#REF!)))</formula>
    </cfRule>
  </conditionalFormatting>
  <conditionalFormatting sqref="AW1129">
    <cfRule type="expression" dxfId="359" priority="5079">
      <formula>AND(AW1129&lt;&gt;"",#REF!="",OR(COLUMN(AW1129)=COLUMN(#REF!),COLUMN(AW1129)=COLUMN(#REF!)))</formula>
    </cfRule>
  </conditionalFormatting>
  <conditionalFormatting sqref="AW230">
    <cfRule type="expression" dxfId="358" priority="3882">
      <formula>AND(AW230&lt;&gt;"",#REF!="",OR(COLUMN(AW230)=COLUMN(#REF!),COLUMN(AW230)=COLUMN(#REF!)))</formula>
    </cfRule>
  </conditionalFormatting>
  <conditionalFormatting sqref="AW413">
    <cfRule type="expression" dxfId="357" priority="3878">
      <formula>AND(AW413&lt;&gt;"",#REF!="",OR(COLUMN(AW413)=COLUMN(#REF!),COLUMN(AW413)=COLUMN(#REF!)))</formula>
    </cfRule>
  </conditionalFormatting>
  <conditionalFormatting sqref="AW415">
    <cfRule type="expression" dxfId="356" priority="3876">
      <formula>AND(AW415&lt;&gt;"",#REF!="",OR(COLUMN(AW415)=COLUMN(#REF!),COLUMN(AW415)=COLUMN(#REF!)))</formula>
    </cfRule>
  </conditionalFormatting>
  <conditionalFormatting sqref="AW802">
    <cfRule type="expression" dxfId="355" priority="3874">
      <formula>AND(AW802&lt;&gt;"",#REF!="",OR(COLUMN(AW802)=COLUMN(#REF!),COLUMN(AW802)=COLUMN(#REF!)))</formula>
    </cfRule>
  </conditionalFormatting>
  <conditionalFormatting sqref="AW809">
    <cfRule type="expression" dxfId="354" priority="3872">
      <formula>AND(AW809&lt;&gt;"",#REF!="",OR(COLUMN(AW809)=COLUMN(#REF!),COLUMN(AW809)=COLUMN(#REF!)))</formula>
    </cfRule>
  </conditionalFormatting>
  <conditionalFormatting sqref="AW204">
    <cfRule type="expression" dxfId="353" priority="2558">
      <formula>AND(AW204&lt;&gt;"",#REF!="",OR(COLUMN(AW204)=COLUMN(#REF!),COLUMN(AW204)=COLUMN(#REF!)))</formula>
    </cfRule>
  </conditionalFormatting>
  <conditionalFormatting sqref="AW205">
    <cfRule type="expression" dxfId="352" priority="2556">
      <formula>AND(AW205&lt;&gt;"",#REF!="",OR(COLUMN(AW205)=COLUMN(#REF!),COLUMN(AW205)=COLUMN(#REF!)))</formula>
    </cfRule>
  </conditionalFormatting>
  <conditionalFormatting sqref="AW206">
    <cfRule type="expression" dxfId="351" priority="2554">
      <formula>AND(AW206&lt;&gt;"",#REF!="",OR(COLUMN(AW206)=COLUMN(#REF!),COLUMN(AW206)=COLUMN(#REF!)))</formula>
    </cfRule>
  </conditionalFormatting>
  <conditionalFormatting sqref="AW207">
    <cfRule type="expression" dxfId="350" priority="2552">
      <formula>AND(AW207&lt;&gt;"",#REF!="",OR(COLUMN(AW207)=COLUMN(#REF!),COLUMN(AW207)=COLUMN(#REF!)))</formula>
    </cfRule>
  </conditionalFormatting>
  <conditionalFormatting sqref="AW208">
    <cfRule type="expression" dxfId="349" priority="2550">
      <formula>AND(AW208&lt;&gt;"",#REF!="",OR(COLUMN(AW208)=COLUMN(#REF!),COLUMN(AW208)=COLUMN(#REF!)))</formula>
    </cfRule>
  </conditionalFormatting>
  <conditionalFormatting sqref="AW209">
    <cfRule type="expression" dxfId="348" priority="2548">
      <formula>AND(AW209&lt;&gt;"",#REF!="",OR(COLUMN(AW209)=COLUMN(#REF!),COLUMN(AW209)=COLUMN(#REF!)))</formula>
    </cfRule>
  </conditionalFormatting>
  <conditionalFormatting sqref="AW259">
    <cfRule type="expression" dxfId="347" priority="2546">
      <formula>AND(AW259&lt;&gt;"",#REF!="",OR(COLUMN(AW259)=COLUMN(#REF!),COLUMN(AW259)=COLUMN(#REF!)))</formula>
    </cfRule>
  </conditionalFormatting>
  <conditionalFormatting sqref="AW289">
    <cfRule type="expression" dxfId="346" priority="2544">
      <formula>AND(AW289&lt;&gt;"",#REF!="",OR(COLUMN(AW289)=COLUMN(#REF!),COLUMN(AW289)=COLUMN(#REF!)))</formula>
    </cfRule>
  </conditionalFormatting>
  <conditionalFormatting sqref="AW290">
    <cfRule type="expression" dxfId="345" priority="2542">
      <formula>AND(AW290&lt;&gt;"",#REF!="",OR(COLUMN(AW290)=COLUMN(#REF!),COLUMN(AW290)=COLUMN(#REF!)))</formula>
    </cfRule>
  </conditionalFormatting>
  <conditionalFormatting sqref="AW291">
    <cfRule type="expression" dxfId="344" priority="2540">
      <formula>AND(AW291&lt;&gt;"",#REF!="",OR(COLUMN(AW291)=COLUMN(#REF!),COLUMN(AW291)=COLUMN(#REF!)))</formula>
    </cfRule>
  </conditionalFormatting>
  <conditionalFormatting sqref="AW292">
    <cfRule type="expression" dxfId="343" priority="2538">
      <formula>AND(AW292&lt;&gt;"",#REF!="",OR(COLUMN(AW292)=COLUMN(#REF!),COLUMN(AW292)=COLUMN(#REF!)))</formula>
    </cfRule>
  </conditionalFormatting>
  <conditionalFormatting sqref="AW293">
    <cfRule type="expression" dxfId="342" priority="2536">
      <formula>AND(AW293&lt;&gt;"",#REF!="",OR(COLUMN(AW293)=COLUMN(#REF!),COLUMN(AW293)=COLUMN(#REF!)))</formula>
    </cfRule>
  </conditionalFormatting>
  <conditionalFormatting sqref="AW294">
    <cfRule type="expression" dxfId="341" priority="2534">
      <formula>AND(AW294&lt;&gt;"",#REF!="",OR(COLUMN(AW294)=COLUMN(#REF!),COLUMN(AW294)=COLUMN(#REF!)))</formula>
    </cfRule>
  </conditionalFormatting>
  <conditionalFormatting sqref="AW295">
    <cfRule type="expression" dxfId="340" priority="2532">
      <formula>AND(AW295&lt;&gt;"",#REF!="",OR(COLUMN(AW295)=COLUMN(#REF!),COLUMN(AW295)=COLUMN(#REF!)))</formula>
    </cfRule>
  </conditionalFormatting>
  <conditionalFormatting sqref="AW296">
    <cfRule type="expression" dxfId="339" priority="2530">
      <formula>AND(AW296&lt;&gt;"",#REF!="",OR(COLUMN(AW296)=COLUMN(#REF!),COLUMN(AW296)=COLUMN(#REF!)))</formula>
    </cfRule>
  </conditionalFormatting>
  <conditionalFormatting sqref="AW345">
    <cfRule type="expression" dxfId="338" priority="2528">
      <formula>AND(AW345&lt;&gt;"",#REF!="",OR(COLUMN(AW345)=COLUMN(#REF!),COLUMN(AW345)=COLUMN(#REF!)))</formula>
    </cfRule>
  </conditionalFormatting>
  <conditionalFormatting sqref="AW346">
    <cfRule type="expression" dxfId="337" priority="2526">
      <formula>AND(AW346&lt;&gt;"",#REF!="",OR(COLUMN(AW346)=COLUMN(#REF!),COLUMN(AW346)=COLUMN(#REF!)))</formula>
    </cfRule>
  </conditionalFormatting>
  <conditionalFormatting sqref="AW347">
    <cfRule type="expression" dxfId="336" priority="2524">
      <formula>AND(AW347&lt;&gt;"",#REF!="",OR(COLUMN(AW347)=COLUMN(#REF!),COLUMN(AW347)=COLUMN(#REF!)))</formula>
    </cfRule>
  </conditionalFormatting>
  <conditionalFormatting sqref="AW348">
    <cfRule type="expression" dxfId="335" priority="2522">
      <formula>AND(AW348&lt;&gt;"",#REF!="",OR(COLUMN(AW348)=COLUMN(#REF!),COLUMN(AW348)=COLUMN(#REF!)))</formula>
    </cfRule>
  </conditionalFormatting>
  <conditionalFormatting sqref="AW349">
    <cfRule type="expression" dxfId="334" priority="2520">
      <formula>AND(AW349&lt;&gt;"",#REF!="",OR(COLUMN(AW349)=COLUMN(#REF!),COLUMN(AW349)=COLUMN(#REF!)))</formula>
    </cfRule>
  </conditionalFormatting>
  <conditionalFormatting sqref="AW350">
    <cfRule type="expression" dxfId="333" priority="2518">
      <formula>AND(AW350&lt;&gt;"",#REF!="",OR(COLUMN(AW350)=COLUMN(#REF!),COLUMN(AW350)=COLUMN(#REF!)))</formula>
    </cfRule>
  </conditionalFormatting>
  <conditionalFormatting sqref="AW351">
    <cfRule type="expression" dxfId="332" priority="2516">
      <formula>AND(AW351&lt;&gt;"",#REF!="",OR(COLUMN(AW351)=COLUMN(#REF!),COLUMN(AW351)=COLUMN(#REF!)))</formula>
    </cfRule>
  </conditionalFormatting>
  <conditionalFormatting sqref="AW352">
    <cfRule type="expression" dxfId="331" priority="2514">
      <formula>AND(AW352&lt;&gt;"",#REF!="",OR(COLUMN(AW352)=COLUMN(#REF!),COLUMN(AW352)=COLUMN(#REF!)))</formula>
    </cfRule>
  </conditionalFormatting>
  <conditionalFormatting sqref="AW353">
    <cfRule type="expression" dxfId="330" priority="2512">
      <formula>AND(AW353&lt;&gt;"",#REF!="",OR(COLUMN(AW353)=COLUMN(#REF!),COLUMN(AW353)=COLUMN(#REF!)))</formula>
    </cfRule>
  </conditionalFormatting>
  <conditionalFormatting sqref="AW354">
    <cfRule type="expression" dxfId="329" priority="2510">
      <formula>AND(AW354&lt;&gt;"",#REF!="",OR(COLUMN(AW354)=COLUMN(#REF!),COLUMN(AW354)=COLUMN(#REF!)))</formula>
    </cfRule>
  </conditionalFormatting>
  <conditionalFormatting sqref="AW355">
    <cfRule type="expression" dxfId="328" priority="2508">
      <formula>AND(AW355&lt;&gt;"",#REF!="",OR(COLUMN(AW355)=COLUMN(#REF!),COLUMN(AW355)=COLUMN(#REF!)))</formula>
    </cfRule>
  </conditionalFormatting>
  <conditionalFormatting sqref="AW356">
    <cfRule type="expression" dxfId="327" priority="2506">
      <formula>AND(AW356&lt;&gt;"",#REF!="",OR(COLUMN(AW356)=COLUMN(#REF!),COLUMN(AW356)=COLUMN(#REF!)))</formula>
    </cfRule>
  </conditionalFormatting>
  <conditionalFormatting sqref="AW357">
    <cfRule type="expression" dxfId="326" priority="2504">
      <formula>AND(AW357&lt;&gt;"",#REF!="",OR(COLUMN(AW357)=COLUMN(#REF!),COLUMN(AW357)=COLUMN(#REF!)))</formula>
    </cfRule>
  </conditionalFormatting>
  <conditionalFormatting sqref="AW358">
    <cfRule type="expression" dxfId="325" priority="2502">
      <formula>AND(AW358&lt;&gt;"",#REF!="",OR(COLUMN(AW358)=COLUMN(#REF!),COLUMN(AW358)=COLUMN(#REF!)))</formula>
    </cfRule>
  </conditionalFormatting>
  <conditionalFormatting sqref="AW359">
    <cfRule type="expression" dxfId="324" priority="2500">
      <formula>AND(AW359&lt;&gt;"",#REF!="",OR(COLUMN(AW359)=COLUMN(#REF!),COLUMN(AW359)=COLUMN(#REF!)))</formula>
    </cfRule>
  </conditionalFormatting>
  <conditionalFormatting sqref="AW360">
    <cfRule type="expression" dxfId="323" priority="2498">
      <formula>AND(AW360&lt;&gt;"",#REF!="",OR(COLUMN(AW360)=COLUMN(#REF!),COLUMN(AW360)=COLUMN(#REF!)))</formula>
    </cfRule>
  </conditionalFormatting>
  <conditionalFormatting sqref="AW361">
    <cfRule type="expression" dxfId="322" priority="2496">
      <formula>AND(AW361&lt;&gt;"",#REF!="",OR(COLUMN(AW361)=COLUMN(#REF!),COLUMN(AW361)=COLUMN(#REF!)))</formula>
    </cfRule>
  </conditionalFormatting>
  <conditionalFormatting sqref="AW362">
    <cfRule type="expression" dxfId="321" priority="2494">
      <formula>AND(AW362&lt;&gt;"",#REF!="",OR(COLUMN(AW362)=COLUMN(#REF!),COLUMN(AW362)=COLUMN(#REF!)))</formula>
    </cfRule>
  </conditionalFormatting>
  <conditionalFormatting sqref="AW363">
    <cfRule type="expression" dxfId="320" priority="2492">
      <formula>AND(AW363&lt;&gt;"",#REF!="",OR(COLUMN(AW363)=COLUMN(#REF!),COLUMN(AW363)=COLUMN(#REF!)))</formula>
    </cfRule>
  </conditionalFormatting>
  <conditionalFormatting sqref="AW364">
    <cfRule type="expression" dxfId="319" priority="2490">
      <formula>AND(AW364&lt;&gt;"",#REF!="",OR(COLUMN(AW364)=COLUMN(#REF!),COLUMN(AW364)=COLUMN(#REF!)))</formula>
    </cfRule>
  </conditionalFormatting>
  <conditionalFormatting sqref="AW365">
    <cfRule type="expression" dxfId="318" priority="2488">
      <formula>AND(AW365&lt;&gt;"",#REF!="",OR(COLUMN(AW365)=COLUMN(#REF!),COLUMN(AW365)=COLUMN(#REF!)))</formula>
    </cfRule>
  </conditionalFormatting>
  <conditionalFormatting sqref="AW613">
    <cfRule type="expression" dxfId="317" priority="2480">
      <formula>AND(AW613&lt;&gt;"",#REF!="",OR(COLUMN(AW613)=COLUMN(#REF!),COLUMN(AW613)=COLUMN(#REF!)))</formula>
    </cfRule>
  </conditionalFormatting>
  <conditionalFormatting sqref="AW614">
    <cfRule type="expression" dxfId="316" priority="2478">
      <formula>AND(AW614&lt;&gt;"",#REF!="",OR(COLUMN(AW614)=COLUMN(#REF!),COLUMN(AW614)=COLUMN(#REF!)))</formula>
    </cfRule>
  </conditionalFormatting>
  <conditionalFormatting sqref="AW615">
    <cfRule type="expression" dxfId="315" priority="2476">
      <formula>AND(AW615&lt;&gt;"",#REF!="",OR(COLUMN(AW615)=COLUMN(#REF!),COLUMN(AW615)=COLUMN(#REF!)))</formula>
    </cfRule>
  </conditionalFormatting>
  <conditionalFormatting sqref="AW616">
    <cfRule type="expression" dxfId="314" priority="2474">
      <formula>AND(AW616&lt;&gt;"",#REF!="",OR(COLUMN(AW616)=COLUMN(#REF!),COLUMN(AW616)=COLUMN(#REF!)))</formula>
    </cfRule>
  </conditionalFormatting>
  <conditionalFormatting sqref="AW636">
    <cfRule type="expression" dxfId="313" priority="2472">
      <formula>AND(AW636&lt;&gt;"",#REF!="",OR(COLUMN(AW636)=COLUMN(#REF!),COLUMN(AW636)=COLUMN(#REF!)))</formula>
    </cfRule>
  </conditionalFormatting>
  <conditionalFormatting sqref="AW637">
    <cfRule type="expression" dxfId="312" priority="2470">
      <formula>AND(AW637&lt;&gt;"",#REF!="",OR(COLUMN(AW637)=COLUMN(#REF!),COLUMN(AW637)=COLUMN(#REF!)))</formula>
    </cfRule>
  </conditionalFormatting>
  <conditionalFormatting sqref="AW638">
    <cfRule type="expression" dxfId="311" priority="2468">
      <formula>AND(AW638&lt;&gt;"",#REF!="",OR(COLUMN(AW638)=COLUMN(#REF!),COLUMN(AW638)=COLUMN(#REF!)))</formula>
    </cfRule>
  </conditionalFormatting>
  <conditionalFormatting sqref="AW639">
    <cfRule type="expression" dxfId="310" priority="2466">
      <formula>AND(AW639&lt;&gt;"",#REF!="",OR(COLUMN(AW639)=COLUMN(#REF!),COLUMN(AW639)=COLUMN(#REF!)))</formula>
    </cfRule>
  </conditionalFormatting>
  <conditionalFormatting sqref="AW640">
    <cfRule type="expression" dxfId="309" priority="2464">
      <formula>AND(AW640&lt;&gt;"",#REF!="",OR(COLUMN(AW640)=COLUMN(#REF!),COLUMN(AW640)=COLUMN(#REF!)))</formula>
    </cfRule>
  </conditionalFormatting>
  <conditionalFormatting sqref="AW693">
    <cfRule type="expression" dxfId="308" priority="2462">
      <formula>AND(AW693&lt;&gt;"",#REF!="",OR(COLUMN(AW693)=COLUMN(#REF!),COLUMN(AW693)=COLUMN(#REF!)))</formula>
    </cfRule>
  </conditionalFormatting>
  <conditionalFormatting sqref="AW694">
    <cfRule type="expression" dxfId="307" priority="2460">
      <formula>AND(AW694&lt;&gt;"",#REF!="",OR(COLUMN(AW694)=COLUMN(#REF!),COLUMN(AW694)=COLUMN(#REF!)))</formula>
    </cfRule>
  </conditionalFormatting>
  <conditionalFormatting sqref="AW695">
    <cfRule type="expression" dxfId="306" priority="2458">
      <formula>AND(AW695&lt;&gt;"",#REF!="",OR(COLUMN(AW695)=COLUMN(#REF!),COLUMN(AW695)=COLUMN(#REF!)))</formula>
    </cfRule>
  </conditionalFormatting>
  <conditionalFormatting sqref="AW696">
    <cfRule type="expression" dxfId="305" priority="2456">
      <formula>AND(AW696&lt;&gt;"",#REF!="",OR(COLUMN(AW696)=COLUMN(#REF!),COLUMN(AW696)=COLUMN(#REF!)))</formula>
    </cfRule>
  </conditionalFormatting>
  <conditionalFormatting sqref="AW697">
    <cfRule type="expression" dxfId="304" priority="2454">
      <formula>AND(AW697&lt;&gt;"",#REF!="",OR(COLUMN(AW697)=COLUMN(#REF!),COLUMN(AW697)=COLUMN(#REF!)))</formula>
    </cfRule>
  </conditionalFormatting>
  <conditionalFormatting sqref="AW698">
    <cfRule type="expression" dxfId="303" priority="2452">
      <formula>AND(AW698&lt;&gt;"",#REF!="",OR(COLUMN(AW698)=COLUMN(#REF!),COLUMN(AW698)=COLUMN(#REF!)))</formula>
    </cfRule>
  </conditionalFormatting>
  <conditionalFormatting sqref="AW710">
    <cfRule type="expression" dxfId="302" priority="2450">
      <formula>AND(AW710&lt;&gt;"",#REF!="",OR(COLUMN(AW710)=COLUMN(#REF!),COLUMN(AW710)=COLUMN(#REF!)))</formula>
    </cfRule>
  </conditionalFormatting>
  <conditionalFormatting sqref="AW711">
    <cfRule type="expression" dxfId="301" priority="2448">
      <formula>AND(AW711&lt;&gt;"",#REF!="",OR(COLUMN(AW711)=COLUMN(#REF!),COLUMN(AW711)=COLUMN(#REF!)))</formula>
    </cfRule>
  </conditionalFormatting>
  <conditionalFormatting sqref="AW712">
    <cfRule type="expression" dxfId="300" priority="2446">
      <formula>AND(AW712&lt;&gt;"",#REF!="",OR(COLUMN(AW712)=COLUMN(#REF!),COLUMN(AW712)=COLUMN(#REF!)))</formula>
    </cfRule>
  </conditionalFormatting>
  <conditionalFormatting sqref="AW713">
    <cfRule type="expression" dxfId="299" priority="2444">
      <formula>AND(AW713&lt;&gt;"",#REF!="",OR(COLUMN(AW713)=COLUMN(#REF!),COLUMN(AW713)=COLUMN(#REF!)))</formula>
    </cfRule>
  </conditionalFormatting>
  <conditionalFormatting sqref="CC3">
    <cfRule type="expression" dxfId="298" priority="2441">
      <formula>AND(CC3&lt;&gt;"",#REF!="",OR(COLUMN(CC3)=COLUMN(#REF!),COLUMN(CC3)=COLUMN(#REF!)))</formula>
    </cfRule>
  </conditionalFormatting>
  <conditionalFormatting sqref="AW165">
    <cfRule type="expression" dxfId="297" priority="1942">
      <formula>AND(AW165&lt;&gt;"",#REF!="",OR(COLUMN(AW165)=COLUMN(#REF!),COLUMN(AW165)=COLUMN(#REF!)))</formula>
    </cfRule>
  </conditionalFormatting>
  <conditionalFormatting sqref="AW175">
    <cfRule type="expression" dxfId="296" priority="1941">
      <formula>AND(AW175&lt;&gt;"",#REF!="",OR(COLUMN(AW175)=COLUMN(#REF!),COLUMN(AW175)=COLUMN(#REF!)))</formula>
    </cfRule>
  </conditionalFormatting>
  <conditionalFormatting sqref="AW199">
    <cfRule type="expression" dxfId="295" priority="1940">
      <formula>AND(AW199&lt;&gt;"",#REF!="",OR(COLUMN(AW199)=COLUMN(#REF!),COLUMN(AW199)=COLUMN(#REF!)))</formula>
    </cfRule>
  </conditionalFormatting>
  <conditionalFormatting sqref="AW200">
    <cfRule type="expression" dxfId="294" priority="1939">
      <formula>AND(AW200&lt;&gt;"",#REF!="",OR(COLUMN(AW200)=COLUMN(#REF!),COLUMN(AW200)=COLUMN(#REF!)))</formula>
    </cfRule>
  </conditionalFormatting>
  <conditionalFormatting sqref="AW251">
    <cfRule type="expression" dxfId="293" priority="1937">
      <formula>AND(AW251&lt;&gt;"",#REF!="",OR(COLUMN(AW251)=COLUMN(#REF!),COLUMN(AW251)=COLUMN(#REF!)))</formula>
    </cfRule>
  </conditionalFormatting>
  <conditionalFormatting sqref="AW252">
    <cfRule type="expression" dxfId="292" priority="1936">
      <formula>AND(AW252&lt;&gt;"",#REF!="",OR(COLUMN(AW252)=COLUMN(#REF!),COLUMN(AW252)=COLUMN(#REF!)))</formula>
    </cfRule>
  </conditionalFormatting>
  <conditionalFormatting sqref="AW257">
    <cfRule type="expression" dxfId="291" priority="1935">
      <formula>AND(AW257&lt;&gt;"",#REF!="",OR(COLUMN(AW257)=COLUMN(#REF!),COLUMN(AW257)=COLUMN(#REF!)))</formula>
    </cfRule>
  </conditionalFormatting>
  <conditionalFormatting sqref="AW263">
    <cfRule type="expression" dxfId="290" priority="1934">
      <formula>AND(AW263&lt;&gt;"",#REF!="",OR(COLUMN(AW263)=COLUMN(#REF!),COLUMN(AW263)=COLUMN(#REF!)))</formula>
    </cfRule>
  </conditionalFormatting>
  <conditionalFormatting sqref="AW285">
    <cfRule type="expression" dxfId="289" priority="1933">
      <formula>AND(AW285&lt;&gt;"",#REF!="",OR(COLUMN(AW285)=COLUMN(#REF!),COLUMN(AW285)=COLUMN(#REF!)))</formula>
    </cfRule>
  </conditionalFormatting>
  <conditionalFormatting sqref="AW311">
    <cfRule type="expression" dxfId="288" priority="1932">
      <formula>AND(AW311&lt;&gt;"",#REF!="",OR(COLUMN(AW311)=COLUMN(#REF!),COLUMN(AW311)=COLUMN(#REF!)))</formula>
    </cfRule>
  </conditionalFormatting>
  <conditionalFormatting sqref="AW312">
    <cfRule type="expression" dxfId="287" priority="1931">
      <formula>AND(AW312&lt;&gt;"",#REF!="",OR(COLUMN(AW312)=COLUMN(#REF!),COLUMN(AW312)=COLUMN(#REF!)))</formula>
    </cfRule>
  </conditionalFormatting>
  <conditionalFormatting sqref="AW313">
    <cfRule type="expression" dxfId="286" priority="1930">
      <formula>AND(AW313&lt;&gt;"",#REF!="",OR(COLUMN(AW313)=COLUMN(#REF!),COLUMN(AW313)=COLUMN(#REF!)))</formula>
    </cfRule>
  </conditionalFormatting>
  <conditionalFormatting sqref="AW314">
    <cfRule type="expression" dxfId="285" priority="1929">
      <formula>AND(AW314&lt;&gt;"",#REF!="",OR(COLUMN(AW314)=COLUMN(#REF!),COLUMN(AW314)=COLUMN(#REF!)))</formula>
    </cfRule>
  </conditionalFormatting>
  <conditionalFormatting sqref="AW315">
    <cfRule type="expression" dxfId="284" priority="1928">
      <formula>AND(AW315&lt;&gt;"",#REF!="",OR(COLUMN(AW315)=COLUMN(#REF!),COLUMN(AW315)=COLUMN(#REF!)))</formula>
    </cfRule>
  </conditionalFormatting>
  <conditionalFormatting sqref="AW316">
    <cfRule type="expression" dxfId="283" priority="1927">
      <formula>AND(AW316&lt;&gt;"",#REF!="",OR(COLUMN(AW316)=COLUMN(#REF!),COLUMN(AW316)=COLUMN(#REF!)))</formula>
    </cfRule>
  </conditionalFormatting>
  <conditionalFormatting sqref="AW317">
    <cfRule type="expression" dxfId="282" priority="1926">
      <formula>AND(AW317&lt;&gt;"",#REF!="",OR(COLUMN(AW317)=COLUMN(#REF!),COLUMN(AW317)=COLUMN(#REF!)))</formula>
    </cfRule>
  </conditionalFormatting>
  <conditionalFormatting sqref="AW318">
    <cfRule type="expression" dxfId="281" priority="1925">
      <formula>AND(AW318&lt;&gt;"",#REF!="",OR(COLUMN(AW318)=COLUMN(#REF!),COLUMN(AW318)=COLUMN(#REF!)))</formula>
    </cfRule>
  </conditionalFormatting>
  <conditionalFormatting sqref="AW366">
    <cfRule type="expression" dxfId="280" priority="1924">
      <formula>AND(AW366&lt;&gt;"",#REF!="",OR(COLUMN(AW366)=COLUMN(#REF!),COLUMN(AW366)=COLUMN(#REF!)))</formula>
    </cfRule>
  </conditionalFormatting>
  <conditionalFormatting sqref="AW367">
    <cfRule type="expression" dxfId="279" priority="1923">
      <formula>AND(AW367&lt;&gt;"",#REF!="",OR(COLUMN(AW367)=COLUMN(#REF!),COLUMN(AW367)=COLUMN(#REF!)))</formula>
    </cfRule>
  </conditionalFormatting>
  <conditionalFormatting sqref="AW368">
    <cfRule type="expression" dxfId="278" priority="1922">
      <formula>AND(AW368&lt;&gt;"",#REF!="",OR(COLUMN(AW368)=COLUMN(#REF!),COLUMN(AW368)=COLUMN(#REF!)))</formula>
    </cfRule>
  </conditionalFormatting>
  <conditionalFormatting sqref="AW369">
    <cfRule type="expression" dxfId="277" priority="1921">
      <formula>AND(AW369&lt;&gt;"",#REF!="",OR(COLUMN(AW369)=COLUMN(#REF!),COLUMN(AW369)=COLUMN(#REF!)))</formula>
    </cfRule>
  </conditionalFormatting>
  <conditionalFormatting sqref="AW370">
    <cfRule type="expression" dxfId="276" priority="1920">
      <formula>AND(AW370&lt;&gt;"",#REF!="",OR(COLUMN(AW370)=COLUMN(#REF!),COLUMN(AW370)=COLUMN(#REF!)))</formula>
    </cfRule>
  </conditionalFormatting>
  <conditionalFormatting sqref="AW371">
    <cfRule type="expression" dxfId="275" priority="1919">
      <formula>AND(AW371&lt;&gt;"",#REF!="",OR(COLUMN(AW371)=COLUMN(#REF!),COLUMN(AW371)=COLUMN(#REF!)))</formula>
    </cfRule>
  </conditionalFormatting>
  <conditionalFormatting sqref="AW372">
    <cfRule type="expression" dxfId="274" priority="1918">
      <formula>AND(AW372&lt;&gt;"",#REF!="",OR(COLUMN(AW372)=COLUMN(#REF!),COLUMN(AW372)=COLUMN(#REF!)))</formula>
    </cfRule>
  </conditionalFormatting>
  <conditionalFormatting sqref="AW373">
    <cfRule type="expression" dxfId="273" priority="1917">
      <formula>AND(AW373&lt;&gt;"",#REF!="",OR(COLUMN(AW373)=COLUMN(#REF!),COLUMN(AW373)=COLUMN(#REF!)))</formula>
    </cfRule>
  </conditionalFormatting>
  <conditionalFormatting sqref="AW374">
    <cfRule type="expression" dxfId="272" priority="1916">
      <formula>AND(AW374&lt;&gt;"",#REF!="",OR(COLUMN(AW374)=COLUMN(#REF!),COLUMN(AW374)=COLUMN(#REF!)))</formula>
    </cfRule>
  </conditionalFormatting>
  <conditionalFormatting sqref="AW375">
    <cfRule type="expression" dxfId="271" priority="1915">
      <formula>AND(AW375&lt;&gt;"",#REF!="",OR(COLUMN(AW375)=COLUMN(#REF!),COLUMN(AW375)=COLUMN(#REF!)))</formula>
    </cfRule>
  </conditionalFormatting>
  <conditionalFormatting sqref="AW376">
    <cfRule type="expression" dxfId="270" priority="1914">
      <formula>AND(AW376&lt;&gt;"",#REF!="",OR(COLUMN(AW376)=COLUMN(#REF!),COLUMN(AW376)=COLUMN(#REF!)))</formula>
    </cfRule>
  </conditionalFormatting>
  <conditionalFormatting sqref="AW377">
    <cfRule type="expression" dxfId="269" priority="1913">
      <formula>AND(AW377&lt;&gt;"",#REF!="",OR(COLUMN(AW377)=COLUMN(#REF!),COLUMN(AW377)=COLUMN(#REF!)))</formula>
    </cfRule>
  </conditionalFormatting>
  <conditionalFormatting sqref="AW378">
    <cfRule type="expression" dxfId="268" priority="1912">
      <formula>AND(AW378&lt;&gt;"",#REF!="",OR(COLUMN(AW378)=COLUMN(#REF!),COLUMN(AW378)=COLUMN(#REF!)))</formula>
    </cfRule>
  </conditionalFormatting>
  <conditionalFormatting sqref="AW379">
    <cfRule type="expression" dxfId="267" priority="1911">
      <formula>AND(AW379&lt;&gt;"",#REF!="",OR(COLUMN(AW379)=COLUMN(#REF!),COLUMN(AW379)=COLUMN(#REF!)))</formula>
    </cfRule>
  </conditionalFormatting>
  <conditionalFormatting sqref="AW380">
    <cfRule type="expression" dxfId="266" priority="1910">
      <formula>AND(AW380&lt;&gt;"",#REF!="",OR(COLUMN(AW380)=COLUMN(#REF!),COLUMN(AW380)=COLUMN(#REF!)))</formula>
    </cfRule>
  </conditionalFormatting>
  <conditionalFormatting sqref="AW381">
    <cfRule type="expression" dxfId="265" priority="1909">
      <formula>AND(AW381&lt;&gt;"",#REF!="",OR(COLUMN(AW381)=COLUMN(#REF!),COLUMN(AW381)=COLUMN(#REF!)))</formula>
    </cfRule>
  </conditionalFormatting>
  <conditionalFormatting sqref="AW382">
    <cfRule type="expression" dxfId="264" priority="1908">
      <formula>AND(AW382&lt;&gt;"",#REF!="",OR(COLUMN(AW382)=COLUMN(#REF!),COLUMN(AW382)=COLUMN(#REF!)))</formula>
    </cfRule>
  </conditionalFormatting>
  <conditionalFormatting sqref="AW383">
    <cfRule type="expression" dxfId="263" priority="1907">
      <formula>AND(AW383&lt;&gt;"",#REF!="",OR(COLUMN(AW383)=COLUMN(#REF!),COLUMN(AW383)=COLUMN(#REF!)))</formula>
    </cfRule>
  </conditionalFormatting>
  <conditionalFormatting sqref="AW384">
    <cfRule type="expression" dxfId="262" priority="1906">
      <formula>AND(AW384&lt;&gt;"",#REF!="",OR(COLUMN(AW384)=COLUMN(#REF!),COLUMN(AW384)=COLUMN(#REF!)))</formula>
    </cfRule>
  </conditionalFormatting>
  <conditionalFormatting sqref="AW385">
    <cfRule type="expression" dxfId="261" priority="1905">
      <formula>AND(AW385&lt;&gt;"",#REF!="",OR(COLUMN(AW385)=COLUMN(#REF!),COLUMN(AW385)=COLUMN(#REF!)))</formula>
    </cfRule>
  </conditionalFormatting>
  <conditionalFormatting sqref="AW386">
    <cfRule type="expression" dxfId="260" priority="1904">
      <formula>AND(AW386&lt;&gt;"",#REF!="",OR(COLUMN(AW386)=COLUMN(#REF!),COLUMN(AW386)=COLUMN(#REF!)))</formula>
    </cfRule>
  </conditionalFormatting>
  <conditionalFormatting sqref="AW387">
    <cfRule type="expression" dxfId="259" priority="1903">
      <formula>AND(AW387&lt;&gt;"",#REF!="",OR(COLUMN(AW387)=COLUMN(#REF!),COLUMN(AW387)=COLUMN(#REF!)))</formula>
    </cfRule>
  </conditionalFormatting>
  <conditionalFormatting sqref="AW388">
    <cfRule type="expression" dxfId="258" priority="1902">
      <formula>AND(AW388&lt;&gt;"",#REF!="",OR(COLUMN(AW388)=COLUMN(#REF!),COLUMN(AW388)=COLUMN(#REF!)))</formula>
    </cfRule>
  </conditionalFormatting>
  <conditionalFormatting sqref="AW389">
    <cfRule type="expression" dxfId="257" priority="1901">
      <formula>AND(AW389&lt;&gt;"",#REF!="",OR(COLUMN(AW389)=COLUMN(#REF!),COLUMN(AW389)=COLUMN(#REF!)))</formula>
    </cfRule>
  </conditionalFormatting>
  <conditionalFormatting sqref="AW390">
    <cfRule type="expression" dxfId="256" priority="1900">
      <formula>AND(AW390&lt;&gt;"",#REF!="",OR(COLUMN(AW390)=COLUMN(#REF!),COLUMN(AW390)=COLUMN(#REF!)))</formula>
    </cfRule>
  </conditionalFormatting>
  <conditionalFormatting sqref="AW391">
    <cfRule type="expression" dxfId="255" priority="1899">
      <formula>AND(AW391&lt;&gt;"",#REF!="",OR(COLUMN(AW391)=COLUMN(#REF!),COLUMN(AW391)=COLUMN(#REF!)))</formula>
    </cfRule>
  </conditionalFormatting>
  <conditionalFormatting sqref="AW456">
    <cfRule type="expression" dxfId="254" priority="1898">
      <formula>AND(AW456&lt;&gt;"",#REF!="",OR(COLUMN(AW456)=COLUMN(#REF!),COLUMN(AW456)=COLUMN(#REF!)))</formula>
    </cfRule>
  </conditionalFormatting>
  <conditionalFormatting sqref="AW462">
    <cfRule type="expression" dxfId="253" priority="1897">
      <formula>AND(AW462&lt;&gt;"",#REF!="",OR(COLUMN(AW462)=COLUMN(#REF!),COLUMN(AW462)=COLUMN(#REF!)))</formula>
    </cfRule>
  </conditionalFormatting>
  <conditionalFormatting sqref="AW492">
    <cfRule type="expression" dxfId="252" priority="1896">
      <formula>AND(AW492&lt;&gt;"",#REF!="",OR(COLUMN(AW492)=COLUMN(#REF!),COLUMN(AW492)=COLUMN(#REF!)))</formula>
    </cfRule>
  </conditionalFormatting>
  <conditionalFormatting sqref="AW493">
    <cfRule type="expression" dxfId="251" priority="1895">
      <formula>AND(AW493&lt;&gt;"",#REF!="",OR(COLUMN(AW493)=COLUMN(#REF!),COLUMN(AW493)=COLUMN(#REF!)))</formula>
    </cfRule>
  </conditionalFormatting>
  <conditionalFormatting sqref="AW494">
    <cfRule type="expression" dxfId="250" priority="1894">
      <formula>AND(AW494&lt;&gt;"",#REF!="",OR(COLUMN(AW494)=COLUMN(#REF!),COLUMN(AW494)=COLUMN(#REF!)))</formula>
    </cfRule>
  </conditionalFormatting>
  <conditionalFormatting sqref="AW505">
    <cfRule type="expression" dxfId="249" priority="1893">
      <formula>AND(AW505&lt;&gt;"",#REF!="",OR(COLUMN(AW505)=COLUMN(#REF!),COLUMN(AW505)=COLUMN(#REF!)))</formula>
    </cfRule>
  </conditionalFormatting>
  <conditionalFormatting sqref="AW619">
    <cfRule type="expression" dxfId="248" priority="1892">
      <formula>AND(AW619&lt;&gt;"",#REF!="",OR(COLUMN(AW619)=COLUMN(#REF!),COLUMN(AW619)=COLUMN(#REF!)))</formula>
    </cfRule>
  </conditionalFormatting>
  <conditionalFormatting sqref="AW620">
    <cfRule type="expression" dxfId="247" priority="1891">
      <formula>AND(AW620&lt;&gt;"",#REF!="",OR(COLUMN(AW620)=COLUMN(#REF!),COLUMN(AW620)=COLUMN(#REF!)))</formula>
    </cfRule>
  </conditionalFormatting>
  <conditionalFormatting sqref="AW621">
    <cfRule type="expression" dxfId="246" priority="1890">
      <formula>AND(AW621&lt;&gt;"",#REF!="",OR(COLUMN(AW621)=COLUMN(#REF!),COLUMN(AW621)=COLUMN(#REF!)))</formula>
    </cfRule>
  </conditionalFormatting>
  <conditionalFormatting sqref="AW622">
    <cfRule type="expression" dxfId="245" priority="1889">
      <formula>AND(AW622&lt;&gt;"",#REF!="",OR(COLUMN(AW622)=COLUMN(#REF!),COLUMN(AW622)=COLUMN(#REF!)))</formula>
    </cfRule>
  </conditionalFormatting>
  <conditionalFormatting sqref="AW643">
    <cfRule type="expression" dxfId="244" priority="1888">
      <formula>AND(AW643&lt;&gt;"",#REF!="",OR(COLUMN(AW643)=COLUMN(#REF!),COLUMN(AW643)=COLUMN(#REF!)))</formula>
    </cfRule>
  </conditionalFormatting>
  <conditionalFormatting sqref="AW644">
    <cfRule type="expression" dxfId="243" priority="1887">
      <formula>AND(AW644&lt;&gt;"",#REF!="",OR(COLUMN(AW644)=COLUMN(#REF!),COLUMN(AW644)=COLUMN(#REF!)))</formula>
    </cfRule>
  </conditionalFormatting>
  <conditionalFormatting sqref="AW645">
    <cfRule type="expression" dxfId="242" priority="1886">
      <formula>AND(AW645&lt;&gt;"",#REF!="",OR(COLUMN(AW645)=COLUMN(#REF!),COLUMN(AW645)=COLUMN(#REF!)))</formula>
    </cfRule>
  </conditionalFormatting>
  <conditionalFormatting sqref="AW668">
    <cfRule type="expression" dxfId="241" priority="1885">
      <formula>AND(AW668&lt;&gt;"",#REF!="",OR(COLUMN(AW668)=COLUMN(#REF!),COLUMN(AW668)=COLUMN(#REF!)))</formula>
    </cfRule>
  </conditionalFormatting>
  <conditionalFormatting sqref="AW669">
    <cfRule type="expression" dxfId="240" priority="1884">
      <formula>AND(AW669&lt;&gt;"",#REF!="",OR(COLUMN(AW669)=COLUMN(#REF!),COLUMN(AW669)=COLUMN(#REF!)))</formula>
    </cfRule>
  </conditionalFormatting>
  <conditionalFormatting sqref="AW670">
    <cfRule type="expression" dxfId="239" priority="1883">
      <formula>AND(AW670&lt;&gt;"",#REF!="",OR(COLUMN(AW670)=COLUMN(#REF!),COLUMN(AW670)=COLUMN(#REF!)))</formula>
    </cfRule>
  </conditionalFormatting>
  <conditionalFormatting sqref="AW671">
    <cfRule type="expression" dxfId="238" priority="1882">
      <formula>AND(AW671&lt;&gt;"",#REF!="",OR(COLUMN(AW671)=COLUMN(#REF!),COLUMN(AW671)=COLUMN(#REF!)))</formula>
    </cfRule>
  </conditionalFormatting>
  <conditionalFormatting sqref="AW672">
    <cfRule type="expression" dxfId="237" priority="1881">
      <formula>AND(AW672&lt;&gt;"",#REF!="",OR(COLUMN(AW672)=COLUMN(#REF!),COLUMN(AW672)=COLUMN(#REF!)))</formula>
    </cfRule>
  </conditionalFormatting>
  <conditionalFormatting sqref="AW673">
    <cfRule type="expression" dxfId="236" priority="1880">
      <formula>AND(AW673&lt;&gt;"",#REF!="",OR(COLUMN(AW673)=COLUMN(#REF!),COLUMN(AW673)=COLUMN(#REF!)))</formula>
    </cfRule>
  </conditionalFormatting>
  <conditionalFormatting sqref="AW685">
    <cfRule type="expression" dxfId="235" priority="1879">
      <formula>AND(AW685&lt;&gt;"",#REF!="",OR(COLUMN(AW685)=COLUMN(#REF!),COLUMN(AW685)=COLUMN(#REF!)))</formula>
    </cfRule>
  </conditionalFormatting>
  <conditionalFormatting sqref="AW686">
    <cfRule type="expression" dxfId="234" priority="1878">
      <formula>AND(AW686&lt;&gt;"",#REF!="",OR(COLUMN(AW686)=COLUMN(#REF!),COLUMN(AW686)=COLUMN(#REF!)))</formula>
    </cfRule>
  </conditionalFormatting>
  <conditionalFormatting sqref="AW687">
    <cfRule type="expression" dxfId="233" priority="1877">
      <formula>AND(AW687&lt;&gt;"",#REF!="",OR(COLUMN(AW687)=COLUMN(#REF!),COLUMN(AW687)=COLUMN(#REF!)))</formula>
    </cfRule>
  </conditionalFormatting>
  <conditionalFormatting sqref="AW688">
    <cfRule type="expression" dxfId="232" priority="1876">
      <formula>AND(AW688&lt;&gt;"",#REF!="",OR(COLUMN(AW688)=COLUMN(#REF!),COLUMN(AW688)=COLUMN(#REF!)))</formula>
    </cfRule>
  </conditionalFormatting>
  <conditionalFormatting sqref="AW140">
    <cfRule type="expression" dxfId="231" priority="282">
      <formula>AND(AW140&lt;&gt;"",#REF!="",OR(COLUMN(AW140)=COLUMN(#REF!),COLUMN(AW140)=COLUMN(#REF!)))</formula>
    </cfRule>
  </conditionalFormatting>
  <conditionalFormatting sqref="AW141">
    <cfRule type="expression" dxfId="230" priority="281">
      <formula>AND(AW141&lt;&gt;"",#REF!="",OR(COLUMN(AW141)=COLUMN(#REF!),COLUMN(AW141)=COLUMN(#REF!)))</formula>
    </cfRule>
  </conditionalFormatting>
  <conditionalFormatting sqref="AW142">
    <cfRule type="expression" dxfId="229" priority="280">
      <formula>AND(AW142&lt;&gt;"",#REF!="",OR(COLUMN(AW142)=COLUMN(#REF!),COLUMN(AW142)=COLUMN(#REF!)))</formula>
    </cfRule>
  </conditionalFormatting>
  <conditionalFormatting sqref="AW143">
    <cfRule type="expression" dxfId="228" priority="279">
      <formula>AND(AW143&lt;&gt;"",#REF!="",OR(COLUMN(AW143)=COLUMN(#REF!),COLUMN(AW143)=COLUMN(#REF!)))</formula>
    </cfRule>
  </conditionalFormatting>
  <conditionalFormatting sqref="AW144">
    <cfRule type="expression" dxfId="227" priority="278">
      <formula>AND(AW144&lt;&gt;"",#REF!="",OR(COLUMN(AW144)=COLUMN(#REF!),COLUMN(AW144)=COLUMN(#REF!)))</formula>
    </cfRule>
  </conditionalFormatting>
  <conditionalFormatting sqref="AW145">
    <cfRule type="expression" dxfId="226" priority="277">
      <formula>AND(AW145&lt;&gt;"",#REF!="",OR(COLUMN(AW145)=COLUMN(#REF!),COLUMN(AW145)=COLUMN(#REF!)))</formula>
    </cfRule>
  </conditionalFormatting>
  <conditionalFormatting sqref="AW146">
    <cfRule type="expression" dxfId="225" priority="276">
      <formula>AND(AW146&lt;&gt;"",#REF!="",OR(COLUMN(AW146)=COLUMN(#REF!),COLUMN(AW146)=COLUMN(#REF!)))</formula>
    </cfRule>
  </conditionalFormatting>
  <conditionalFormatting sqref="AW147">
    <cfRule type="expression" dxfId="224" priority="275">
      <formula>AND(AW147&lt;&gt;"",#REF!="",OR(COLUMN(AW147)=COLUMN(#REF!),COLUMN(AW147)=COLUMN(#REF!)))</formula>
    </cfRule>
  </conditionalFormatting>
  <conditionalFormatting sqref="AW148">
    <cfRule type="expression" dxfId="223" priority="274">
      <formula>AND(AW148&lt;&gt;"",#REF!="",OR(COLUMN(AW148)=COLUMN(#REF!),COLUMN(AW148)=COLUMN(#REF!)))</formula>
    </cfRule>
  </conditionalFormatting>
  <conditionalFormatting sqref="AW149">
    <cfRule type="expression" dxfId="222" priority="273">
      <formula>AND(AW149&lt;&gt;"",#REF!="",OR(COLUMN(AW149)=COLUMN(#REF!),COLUMN(AW149)=COLUMN(#REF!)))</formula>
    </cfRule>
  </conditionalFormatting>
  <conditionalFormatting sqref="AW7">
    <cfRule type="expression" dxfId="221" priority="137">
      <formula>AND(AW7&lt;&gt;"",#REF!="",OR(COLUMN(AW7)=COLUMN(#REF!),COLUMN(AW7)=COLUMN(#REF!)))</formula>
    </cfRule>
  </conditionalFormatting>
  <conditionalFormatting sqref="AW8">
    <cfRule type="expression" dxfId="220" priority="136">
      <formula>AND(AW8&lt;&gt;"",#REF!="",OR(COLUMN(AW8)=COLUMN(#REF!),COLUMN(AW8)=COLUMN(#REF!)))</formula>
    </cfRule>
  </conditionalFormatting>
  <conditionalFormatting sqref="AW9">
    <cfRule type="expression" dxfId="219" priority="135">
      <formula>AND(AW9&lt;&gt;"",#REF!="",OR(COLUMN(AW9)=COLUMN(#REF!),COLUMN(AW9)=COLUMN(#REF!)))</formula>
    </cfRule>
  </conditionalFormatting>
  <conditionalFormatting sqref="AW10">
    <cfRule type="expression" dxfId="218" priority="134">
      <formula>AND(AW10&lt;&gt;"",#REF!="",OR(COLUMN(AW10)=COLUMN(#REF!),COLUMN(AW10)=COLUMN(#REF!)))</formula>
    </cfRule>
  </conditionalFormatting>
  <conditionalFormatting sqref="AW11">
    <cfRule type="expression" dxfId="217" priority="133">
      <formula>AND(AW11&lt;&gt;"",#REF!="",OR(COLUMN(AW11)=COLUMN(#REF!),COLUMN(AW11)=COLUMN(#REF!)))</formula>
    </cfRule>
  </conditionalFormatting>
  <conditionalFormatting sqref="AW12">
    <cfRule type="expression" dxfId="216" priority="132">
      <formula>AND(AW12&lt;&gt;"",#REF!="",OR(COLUMN(AW12)=COLUMN(#REF!),COLUMN(AW12)=COLUMN(#REF!)))</formula>
    </cfRule>
  </conditionalFormatting>
  <conditionalFormatting sqref="AW13">
    <cfRule type="expression" dxfId="215" priority="131">
      <formula>AND(AW13&lt;&gt;"",#REF!="",OR(COLUMN(AW13)=COLUMN(#REF!),COLUMN(AW13)=COLUMN(#REF!)))</formula>
    </cfRule>
  </conditionalFormatting>
  <conditionalFormatting sqref="AW14">
    <cfRule type="expression" dxfId="214" priority="130">
      <formula>AND(AW14&lt;&gt;"",#REF!="",OR(COLUMN(AW14)=COLUMN(#REF!),COLUMN(AW14)=COLUMN(#REF!)))</formula>
    </cfRule>
  </conditionalFormatting>
  <conditionalFormatting sqref="AW15">
    <cfRule type="expression" dxfId="213" priority="129">
      <formula>AND(AW15&lt;&gt;"",#REF!="",OR(COLUMN(AW15)=COLUMN(#REF!),COLUMN(AW15)=COLUMN(#REF!)))</formula>
    </cfRule>
  </conditionalFormatting>
  <conditionalFormatting sqref="AW16">
    <cfRule type="expression" dxfId="212" priority="128">
      <formula>AND(AW16&lt;&gt;"",#REF!="",OR(COLUMN(AW16)=COLUMN(#REF!),COLUMN(AW16)=COLUMN(#REF!)))</formula>
    </cfRule>
  </conditionalFormatting>
  <conditionalFormatting sqref="AW17">
    <cfRule type="expression" dxfId="211" priority="127">
      <formula>AND(AW17&lt;&gt;"",#REF!="",OR(COLUMN(AW17)=COLUMN(#REF!),COLUMN(AW17)=COLUMN(#REF!)))</formula>
    </cfRule>
  </conditionalFormatting>
  <conditionalFormatting sqref="AW18">
    <cfRule type="expression" dxfId="210" priority="126">
      <formula>AND(AW18&lt;&gt;"",#REF!="",OR(COLUMN(AW18)=COLUMN(#REF!),COLUMN(AW18)=COLUMN(#REF!)))</formula>
    </cfRule>
  </conditionalFormatting>
  <conditionalFormatting sqref="AW19">
    <cfRule type="expression" dxfId="209" priority="125">
      <formula>AND(AW19&lt;&gt;"",#REF!="",OR(COLUMN(AW19)=COLUMN(#REF!),COLUMN(AW19)=COLUMN(#REF!)))</formula>
    </cfRule>
  </conditionalFormatting>
  <conditionalFormatting sqref="AW20">
    <cfRule type="expression" dxfId="208" priority="124">
      <formula>AND(AW20&lt;&gt;"",#REF!="",OR(COLUMN(AW20)=COLUMN(#REF!),COLUMN(AW20)=COLUMN(#REF!)))</formula>
    </cfRule>
  </conditionalFormatting>
  <conditionalFormatting sqref="AW21">
    <cfRule type="expression" dxfId="207" priority="123">
      <formula>AND(AW21&lt;&gt;"",#REF!="",OR(COLUMN(AW21)=COLUMN(#REF!),COLUMN(AW21)=COLUMN(#REF!)))</formula>
    </cfRule>
  </conditionalFormatting>
  <conditionalFormatting sqref="AW22">
    <cfRule type="expression" dxfId="206" priority="122">
      <formula>AND(AW22&lt;&gt;"",#REF!="",OR(COLUMN(AW22)=COLUMN(#REF!),COLUMN(AW22)=COLUMN(#REF!)))</formula>
    </cfRule>
  </conditionalFormatting>
  <conditionalFormatting sqref="AW23">
    <cfRule type="expression" dxfId="205" priority="121">
      <formula>AND(AW23&lt;&gt;"",#REF!="",OR(COLUMN(AW23)=COLUMN(#REF!),COLUMN(AW23)=COLUMN(#REF!)))</formula>
    </cfRule>
  </conditionalFormatting>
  <conditionalFormatting sqref="AW24">
    <cfRule type="expression" dxfId="204" priority="120">
      <formula>AND(AW24&lt;&gt;"",#REF!="",OR(COLUMN(AW24)=COLUMN(#REF!),COLUMN(AW24)=COLUMN(#REF!)))</formula>
    </cfRule>
  </conditionalFormatting>
  <conditionalFormatting sqref="AW25">
    <cfRule type="expression" dxfId="203" priority="119">
      <formula>AND(AW25&lt;&gt;"",#REF!="",OR(COLUMN(AW25)=COLUMN(#REF!),COLUMN(AW25)=COLUMN(#REF!)))</formula>
    </cfRule>
  </conditionalFormatting>
  <conditionalFormatting sqref="AW26">
    <cfRule type="expression" dxfId="202" priority="118">
      <formula>AND(AW26&lt;&gt;"",#REF!="",OR(COLUMN(AW26)=COLUMN(#REF!),COLUMN(AW26)=COLUMN(#REF!)))</formula>
    </cfRule>
  </conditionalFormatting>
  <conditionalFormatting sqref="AW27">
    <cfRule type="expression" dxfId="201" priority="117">
      <formula>AND(AW27&lt;&gt;"",#REF!="",OR(COLUMN(AW27)=COLUMN(#REF!),COLUMN(AW27)=COLUMN(#REF!)))</formula>
    </cfRule>
  </conditionalFormatting>
  <conditionalFormatting sqref="AW28">
    <cfRule type="expression" dxfId="200" priority="116">
      <formula>AND(AW28&lt;&gt;"",#REF!="",OR(COLUMN(AW28)=COLUMN(#REF!),COLUMN(AW28)=COLUMN(#REF!)))</formula>
    </cfRule>
  </conditionalFormatting>
  <conditionalFormatting sqref="AW29">
    <cfRule type="expression" dxfId="199" priority="115">
      <formula>AND(AW29&lt;&gt;"",#REF!="",OR(COLUMN(AW29)=COLUMN(#REF!),COLUMN(AW29)=COLUMN(#REF!)))</formula>
    </cfRule>
  </conditionalFormatting>
  <conditionalFormatting sqref="AW30">
    <cfRule type="expression" dxfId="198" priority="114">
      <formula>AND(AW30&lt;&gt;"",#REF!="",OR(COLUMN(AW30)=COLUMN(#REF!),COLUMN(AW30)=COLUMN(#REF!)))</formula>
    </cfRule>
  </conditionalFormatting>
  <conditionalFormatting sqref="AW31">
    <cfRule type="expression" dxfId="197" priority="113">
      <formula>AND(AW31&lt;&gt;"",#REF!="",OR(COLUMN(AW31)=COLUMN(#REF!),COLUMN(AW31)=COLUMN(#REF!)))</formula>
    </cfRule>
  </conditionalFormatting>
  <conditionalFormatting sqref="AW32">
    <cfRule type="expression" dxfId="196" priority="112">
      <formula>AND(AW32&lt;&gt;"",#REF!="",OR(COLUMN(AW32)=COLUMN(#REF!),COLUMN(AW32)=COLUMN(#REF!)))</formula>
    </cfRule>
  </conditionalFormatting>
  <conditionalFormatting sqref="AW33">
    <cfRule type="expression" dxfId="195" priority="111">
      <formula>AND(AW33&lt;&gt;"",#REF!="",OR(COLUMN(AW33)=COLUMN(#REF!),COLUMN(AW33)=COLUMN(#REF!)))</formula>
    </cfRule>
  </conditionalFormatting>
  <conditionalFormatting sqref="AW34">
    <cfRule type="expression" dxfId="194" priority="110">
      <formula>AND(AW34&lt;&gt;"",#REF!="",OR(COLUMN(AW34)=COLUMN(#REF!),COLUMN(AW34)=COLUMN(#REF!)))</formula>
    </cfRule>
  </conditionalFormatting>
  <conditionalFormatting sqref="AW35">
    <cfRule type="expression" dxfId="193" priority="109">
      <formula>AND(AW35&lt;&gt;"",#REF!="",OR(COLUMN(AW35)=COLUMN(#REF!),COLUMN(AW35)=COLUMN(#REF!)))</formula>
    </cfRule>
  </conditionalFormatting>
  <conditionalFormatting sqref="AW36">
    <cfRule type="expression" dxfId="192" priority="108">
      <formula>AND(AW36&lt;&gt;"",#REF!="",OR(COLUMN(AW36)=COLUMN(#REF!),COLUMN(AW36)=COLUMN(#REF!)))</formula>
    </cfRule>
  </conditionalFormatting>
  <conditionalFormatting sqref="AW37">
    <cfRule type="expression" dxfId="191" priority="107">
      <formula>AND(AW37&lt;&gt;"",#REF!="",OR(COLUMN(AW37)=COLUMN(#REF!),COLUMN(AW37)=COLUMN(#REF!)))</formula>
    </cfRule>
  </conditionalFormatting>
  <conditionalFormatting sqref="AW38">
    <cfRule type="expression" dxfId="190" priority="106">
      <formula>AND(AW38&lt;&gt;"",#REF!="",OR(COLUMN(AW38)=COLUMN(#REF!),COLUMN(AW38)=COLUMN(#REF!)))</formula>
    </cfRule>
  </conditionalFormatting>
  <conditionalFormatting sqref="AW39">
    <cfRule type="expression" dxfId="189" priority="105">
      <formula>AND(AW39&lt;&gt;"",#REF!="",OR(COLUMN(AW39)=COLUMN(#REF!),COLUMN(AW39)=COLUMN(#REF!)))</formula>
    </cfRule>
  </conditionalFormatting>
  <conditionalFormatting sqref="AW40">
    <cfRule type="expression" dxfId="188" priority="104">
      <formula>AND(AW40&lt;&gt;"",#REF!="",OR(COLUMN(AW40)=COLUMN(#REF!),COLUMN(AW40)=COLUMN(#REF!)))</formula>
    </cfRule>
  </conditionalFormatting>
  <conditionalFormatting sqref="AW41">
    <cfRule type="expression" dxfId="187" priority="103">
      <formula>AND(AW41&lt;&gt;"",#REF!="",OR(COLUMN(AW41)=COLUMN(#REF!),COLUMN(AW41)=COLUMN(#REF!)))</formula>
    </cfRule>
  </conditionalFormatting>
  <conditionalFormatting sqref="AW42">
    <cfRule type="expression" dxfId="186" priority="102">
      <formula>AND(AW42&lt;&gt;"",#REF!="",OR(COLUMN(AW42)=COLUMN(#REF!),COLUMN(AW42)=COLUMN(#REF!)))</formula>
    </cfRule>
  </conditionalFormatting>
  <conditionalFormatting sqref="AW43">
    <cfRule type="expression" dxfId="185" priority="101">
      <formula>AND(AW43&lt;&gt;"",#REF!="",OR(COLUMN(AW43)=COLUMN(#REF!),COLUMN(AW43)=COLUMN(#REF!)))</formula>
    </cfRule>
  </conditionalFormatting>
  <conditionalFormatting sqref="AW44">
    <cfRule type="expression" dxfId="184" priority="100">
      <formula>AND(AW44&lt;&gt;"",#REF!="",OR(COLUMN(AW44)=COLUMN(#REF!),COLUMN(AW44)=COLUMN(#REF!)))</formula>
    </cfRule>
  </conditionalFormatting>
  <conditionalFormatting sqref="AW45">
    <cfRule type="expression" dxfId="183" priority="99">
      <formula>AND(AW45&lt;&gt;"",#REF!="",OR(COLUMN(AW45)=COLUMN(#REF!),COLUMN(AW45)=COLUMN(#REF!)))</formula>
    </cfRule>
  </conditionalFormatting>
  <conditionalFormatting sqref="AW46">
    <cfRule type="expression" dxfId="182" priority="98">
      <formula>AND(AW46&lt;&gt;"",#REF!="",OR(COLUMN(AW46)=COLUMN(#REF!),COLUMN(AW46)=COLUMN(#REF!)))</formula>
    </cfRule>
  </conditionalFormatting>
  <conditionalFormatting sqref="AW47">
    <cfRule type="expression" dxfId="181" priority="97">
      <formula>AND(AW47&lt;&gt;"",#REF!="",OR(COLUMN(AW47)=COLUMN(#REF!),COLUMN(AW47)=COLUMN(#REF!)))</formula>
    </cfRule>
  </conditionalFormatting>
  <conditionalFormatting sqref="AW48">
    <cfRule type="expression" dxfId="180" priority="96">
      <formula>AND(AW48&lt;&gt;"",#REF!="",OR(COLUMN(AW48)=COLUMN(#REF!),COLUMN(AW48)=COLUMN(#REF!)))</formula>
    </cfRule>
  </conditionalFormatting>
  <conditionalFormatting sqref="AW49">
    <cfRule type="expression" dxfId="179" priority="95">
      <formula>AND(AW49&lt;&gt;"",#REF!="",OR(COLUMN(AW49)=COLUMN(#REF!),COLUMN(AW49)=COLUMN(#REF!)))</formula>
    </cfRule>
  </conditionalFormatting>
  <conditionalFormatting sqref="AW50">
    <cfRule type="expression" dxfId="178" priority="94">
      <formula>AND(AW50&lt;&gt;"",#REF!="",OR(COLUMN(AW50)=COLUMN(#REF!),COLUMN(AW50)=COLUMN(#REF!)))</formula>
    </cfRule>
  </conditionalFormatting>
  <conditionalFormatting sqref="AW51">
    <cfRule type="expression" dxfId="177" priority="93">
      <formula>AND(AW51&lt;&gt;"",#REF!="",OR(COLUMN(AW51)=COLUMN(#REF!),COLUMN(AW51)=COLUMN(#REF!)))</formula>
    </cfRule>
  </conditionalFormatting>
  <conditionalFormatting sqref="AW52">
    <cfRule type="expression" dxfId="176" priority="92">
      <formula>AND(AW52&lt;&gt;"",#REF!="",OR(COLUMN(AW52)=COLUMN(#REF!),COLUMN(AW52)=COLUMN(#REF!)))</formula>
    </cfRule>
  </conditionalFormatting>
  <conditionalFormatting sqref="AW53">
    <cfRule type="expression" dxfId="175" priority="91">
      <formula>AND(AW53&lt;&gt;"",#REF!="",OR(COLUMN(AW53)=COLUMN(#REF!),COLUMN(AW53)=COLUMN(#REF!)))</formula>
    </cfRule>
  </conditionalFormatting>
  <conditionalFormatting sqref="AW54">
    <cfRule type="expression" dxfId="174" priority="90">
      <formula>AND(AW54&lt;&gt;"",#REF!="",OR(COLUMN(AW54)=COLUMN(#REF!),COLUMN(AW54)=COLUMN(#REF!)))</formula>
    </cfRule>
  </conditionalFormatting>
  <conditionalFormatting sqref="AW55">
    <cfRule type="expression" dxfId="173" priority="89">
      <formula>AND(AW55&lt;&gt;"",#REF!="",OR(COLUMN(AW55)=COLUMN(#REF!),COLUMN(AW55)=COLUMN(#REF!)))</formula>
    </cfRule>
  </conditionalFormatting>
  <conditionalFormatting sqref="AW56">
    <cfRule type="expression" dxfId="172" priority="88">
      <formula>AND(AW56&lt;&gt;"",#REF!="",OR(COLUMN(AW56)=COLUMN(#REF!),COLUMN(AW56)=COLUMN(#REF!)))</formula>
    </cfRule>
  </conditionalFormatting>
  <conditionalFormatting sqref="AW57">
    <cfRule type="expression" dxfId="171" priority="87">
      <formula>AND(AW57&lt;&gt;"",#REF!="",OR(COLUMN(AW57)=COLUMN(#REF!),COLUMN(AW57)=COLUMN(#REF!)))</formula>
    </cfRule>
  </conditionalFormatting>
  <conditionalFormatting sqref="AW58">
    <cfRule type="expression" dxfId="170" priority="86">
      <formula>AND(AW58&lt;&gt;"",#REF!="",OR(COLUMN(AW58)=COLUMN(#REF!),COLUMN(AW58)=COLUMN(#REF!)))</formula>
    </cfRule>
  </conditionalFormatting>
  <conditionalFormatting sqref="AW59">
    <cfRule type="expression" dxfId="169" priority="85">
      <formula>AND(AW59&lt;&gt;"",#REF!="",OR(COLUMN(AW59)=COLUMN(#REF!),COLUMN(AW59)=COLUMN(#REF!)))</formula>
    </cfRule>
  </conditionalFormatting>
  <conditionalFormatting sqref="AW60">
    <cfRule type="expression" dxfId="168" priority="84">
      <formula>AND(AW60&lt;&gt;"",#REF!="",OR(COLUMN(AW60)=COLUMN(#REF!),COLUMN(AW60)=COLUMN(#REF!)))</formula>
    </cfRule>
  </conditionalFormatting>
  <conditionalFormatting sqref="AW61">
    <cfRule type="expression" dxfId="167" priority="83">
      <formula>AND(AW61&lt;&gt;"",#REF!="",OR(COLUMN(AW61)=COLUMN(#REF!),COLUMN(AW61)=COLUMN(#REF!)))</formula>
    </cfRule>
  </conditionalFormatting>
  <conditionalFormatting sqref="AW62">
    <cfRule type="expression" dxfId="166" priority="82">
      <formula>AND(AW62&lt;&gt;"",#REF!="",OR(COLUMN(AW62)=COLUMN(#REF!),COLUMN(AW62)=COLUMN(#REF!)))</formula>
    </cfRule>
  </conditionalFormatting>
  <conditionalFormatting sqref="AW63">
    <cfRule type="expression" dxfId="165" priority="81">
      <formula>AND(AW63&lt;&gt;"",#REF!="",OR(COLUMN(AW63)=COLUMN(#REF!),COLUMN(AW63)=COLUMN(#REF!)))</formula>
    </cfRule>
  </conditionalFormatting>
  <conditionalFormatting sqref="AW64">
    <cfRule type="expression" dxfId="164" priority="80">
      <formula>AND(AW64&lt;&gt;"",#REF!="",OR(COLUMN(AW64)=COLUMN(#REF!),COLUMN(AW64)=COLUMN(#REF!)))</formula>
    </cfRule>
  </conditionalFormatting>
  <conditionalFormatting sqref="AW65">
    <cfRule type="expression" dxfId="163" priority="79">
      <formula>AND(AW65&lt;&gt;"",#REF!="",OR(COLUMN(AW65)=COLUMN(#REF!),COLUMN(AW65)=COLUMN(#REF!)))</formula>
    </cfRule>
  </conditionalFormatting>
  <conditionalFormatting sqref="AW66">
    <cfRule type="expression" dxfId="162" priority="78">
      <formula>AND(AW66&lt;&gt;"",#REF!="",OR(COLUMN(AW66)=COLUMN(#REF!),COLUMN(AW66)=COLUMN(#REF!)))</formula>
    </cfRule>
  </conditionalFormatting>
  <conditionalFormatting sqref="AW67">
    <cfRule type="expression" dxfId="161" priority="77">
      <formula>AND(AW67&lt;&gt;"",#REF!="",OR(COLUMN(AW67)=COLUMN(#REF!),COLUMN(AW67)=COLUMN(#REF!)))</formula>
    </cfRule>
  </conditionalFormatting>
  <conditionalFormatting sqref="AW68">
    <cfRule type="expression" dxfId="160" priority="76">
      <formula>AND(AW68&lt;&gt;"",#REF!="",OR(COLUMN(AW68)=COLUMN(#REF!),COLUMN(AW68)=COLUMN(#REF!)))</formula>
    </cfRule>
  </conditionalFormatting>
  <conditionalFormatting sqref="AW69">
    <cfRule type="expression" dxfId="159" priority="75">
      <formula>AND(AW69&lt;&gt;"",#REF!="",OR(COLUMN(AW69)=COLUMN(#REF!),COLUMN(AW69)=COLUMN(#REF!)))</formula>
    </cfRule>
  </conditionalFormatting>
  <conditionalFormatting sqref="AW70">
    <cfRule type="expression" dxfId="158" priority="74">
      <formula>AND(AW70&lt;&gt;"",#REF!="",OR(COLUMN(AW70)=COLUMN(#REF!),COLUMN(AW70)=COLUMN(#REF!)))</formula>
    </cfRule>
  </conditionalFormatting>
  <conditionalFormatting sqref="AW71">
    <cfRule type="expression" dxfId="157" priority="73">
      <formula>AND(AW71&lt;&gt;"",#REF!="",OR(COLUMN(AW71)=COLUMN(#REF!),COLUMN(AW71)=COLUMN(#REF!)))</formula>
    </cfRule>
  </conditionalFormatting>
  <conditionalFormatting sqref="AW72">
    <cfRule type="expression" dxfId="156" priority="72">
      <formula>AND(AW72&lt;&gt;"",#REF!="",OR(COLUMN(AW72)=COLUMN(#REF!),COLUMN(AW72)=COLUMN(#REF!)))</formula>
    </cfRule>
  </conditionalFormatting>
  <conditionalFormatting sqref="AW73">
    <cfRule type="expression" dxfId="155" priority="71">
      <formula>AND(AW73&lt;&gt;"",#REF!="",OR(COLUMN(AW73)=COLUMN(#REF!),COLUMN(AW73)=COLUMN(#REF!)))</formula>
    </cfRule>
  </conditionalFormatting>
  <conditionalFormatting sqref="AW74">
    <cfRule type="expression" dxfId="154" priority="70">
      <formula>AND(AW74&lt;&gt;"",#REF!="",OR(COLUMN(AW74)=COLUMN(#REF!),COLUMN(AW74)=COLUMN(#REF!)))</formula>
    </cfRule>
  </conditionalFormatting>
  <conditionalFormatting sqref="AW75">
    <cfRule type="expression" dxfId="153" priority="69">
      <formula>AND(AW75&lt;&gt;"",#REF!="",OR(COLUMN(AW75)=COLUMN(#REF!),COLUMN(AW75)=COLUMN(#REF!)))</formula>
    </cfRule>
  </conditionalFormatting>
  <conditionalFormatting sqref="AW76">
    <cfRule type="expression" dxfId="152" priority="68">
      <formula>AND(AW76&lt;&gt;"",#REF!="",OR(COLUMN(AW76)=COLUMN(#REF!),COLUMN(AW76)=COLUMN(#REF!)))</formula>
    </cfRule>
  </conditionalFormatting>
  <conditionalFormatting sqref="AW77">
    <cfRule type="expression" dxfId="151" priority="67">
      <formula>AND(AW77&lt;&gt;"",#REF!="",OR(COLUMN(AW77)=COLUMN(#REF!),COLUMN(AW77)=COLUMN(#REF!)))</formula>
    </cfRule>
  </conditionalFormatting>
  <conditionalFormatting sqref="AW78">
    <cfRule type="expression" dxfId="150" priority="66">
      <formula>AND(AW78&lt;&gt;"",#REF!="",OR(COLUMN(AW78)=COLUMN(#REF!),COLUMN(AW78)=COLUMN(#REF!)))</formula>
    </cfRule>
  </conditionalFormatting>
  <conditionalFormatting sqref="AW79">
    <cfRule type="expression" dxfId="149" priority="65">
      <formula>AND(AW79&lt;&gt;"",#REF!="",OR(COLUMN(AW79)=COLUMN(#REF!),COLUMN(AW79)=COLUMN(#REF!)))</formula>
    </cfRule>
  </conditionalFormatting>
  <conditionalFormatting sqref="AW80">
    <cfRule type="expression" dxfId="148" priority="64">
      <formula>AND(AW80&lt;&gt;"",#REF!="",OR(COLUMN(AW80)=COLUMN(#REF!),COLUMN(AW80)=COLUMN(#REF!)))</formula>
    </cfRule>
  </conditionalFormatting>
  <conditionalFormatting sqref="AW81">
    <cfRule type="expression" dxfId="147" priority="63">
      <formula>AND(AW81&lt;&gt;"",#REF!="",OR(COLUMN(AW81)=COLUMN(#REF!),COLUMN(AW81)=COLUMN(#REF!)))</formula>
    </cfRule>
  </conditionalFormatting>
  <conditionalFormatting sqref="AW82">
    <cfRule type="expression" dxfId="146" priority="62">
      <formula>AND(AW82&lt;&gt;"",#REF!="",OR(COLUMN(AW82)=COLUMN(#REF!),COLUMN(AW82)=COLUMN(#REF!)))</formula>
    </cfRule>
  </conditionalFormatting>
  <conditionalFormatting sqref="AW83">
    <cfRule type="expression" dxfId="145" priority="61">
      <formula>AND(AW83&lt;&gt;"",#REF!="",OR(COLUMN(AW83)=COLUMN(#REF!),COLUMN(AW83)=COLUMN(#REF!)))</formula>
    </cfRule>
  </conditionalFormatting>
  <conditionalFormatting sqref="AW84">
    <cfRule type="expression" dxfId="144" priority="60">
      <formula>AND(AW84&lt;&gt;"",#REF!="",OR(COLUMN(AW84)=COLUMN(#REF!),COLUMN(AW84)=COLUMN(#REF!)))</formula>
    </cfRule>
  </conditionalFormatting>
  <conditionalFormatting sqref="AW85">
    <cfRule type="expression" dxfId="143" priority="59">
      <formula>AND(AW85&lt;&gt;"",#REF!="",OR(COLUMN(AW85)=COLUMN(#REF!),COLUMN(AW85)=COLUMN(#REF!)))</formula>
    </cfRule>
  </conditionalFormatting>
  <conditionalFormatting sqref="AW86">
    <cfRule type="expression" dxfId="142" priority="58">
      <formula>AND(AW86&lt;&gt;"",#REF!="",OR(COLUMN(AW86)=COLUMN(#REF!),COLUMN(AW86)=COLUMN(#REF!)))</formula>
    </cfRule>
  </conditionalFormatting>
  <conditionalFormatting sqref="AW87">
    <cfRule type="expression" dxfId="141" priority="57">
      <formula>AND(AW87&lt;&gt;"",#REF!="",OR(COLUMN(AW87)=COLUMN(#REF!),COLUMN(AW87)=COLUMN(#REF!)))</formula>
    </cfRule>
  </conditionalFormatting>
  <conditionalFormatting sqref="AW88">
    <cfRule type="expression" dxfId="140" priority="56">
      <formula>AND(AW88&lt;&gt;"",#REF!="",OR(COLUMN(AW88)=COLUMN(#REF!),COLUMN(AW88)=COLUMN(#REF!)))</formula>
    </cfRule>
  </conditionalFormatting>
  <conditionalFormatting sqref="AW89">
    <cfRule type="expression" dxfId="139" priority="55">
      <formula>AND(AW89&lt;&gt;"",#REF!="",OR(COLUMN(AW89)=COLUMN(#REF!),COLUMN(AW89)=COLUMN(#REF!)))</formula>
    </cfRule>
  </conditionalFormatting>
  <conditionalFormatting sqref="AW90">
    <cfRule type="expression" dxfId="138" priority="54">
      <formula>AND(AW90&lt;&gt;"",#REF!="",OR(COLUMN(AW90)=COLUMN(#REF!),COLUMN(AW90)=COLUMN(#REF!)))</formula>
    </cfRule>
  </conditionalFormatting>
  <conditionalFormatting sqref="AW91">
    <cfRule type="expression" dxfId="137" priority="53">
      <formula>AND(AW91&lt;&gt;"",#REF!="",OR(COLUMN(AW91)=COLUMN(#REF!),COLUMN(AW91)=COLUMN(#REF!)))</formula>
    </cfRule>
  </conditionalFormatting>
  <conditionalFormatting sqref="AW92">
    <cfRule type="expression" dxfId="136" priority="52">
      <formula>AND(AW92&lt;&gt;"",#REF!="",OR(COLUMN(AW92)=COLUMN(#REF!),COLUMN(AW92)=COLUMN(#REF!)))</formula>
    </cfRule>
  </conditionalFormatting>
  <conditionalFormatting sqref="AW93">
    <cfRule type="expression" dxfId="135" priority="51">
      <formula>AND(AW93&lt;&gt;"",#REF!="",OR(COLUMN(AW93)=COLUMN(#REF!),COLUMN(AW93)=COLUMN(#REF!)))</formula>
    </cfRule>
  </conditionalFormatting>
  <conditionalFormatting sqref="AW94">
    <cfRule type="expression" dxfId="134" priority="50">
      <formula>AND(AW94&lt;&gt;"",#REF!="",OR(COLUMN(AW94)=COLUMN(#REF!),COLUMN(AW94)=COLUMN(#REF!)))</formula>
    </cfRule>
  </conditionalFormatting>
  <conditionalFormatting sqref="AW95">
    <cfRule type="expression" dxfId="133" priority="49">
      <formula>AND(AW95&lt;&gt;"",#REF!="",OR(COLUMN(AW95)=COLUMN(#REF!),COLUMN(AW95)=COLUMN(#REF!)))</formula>
    </cfRule>
  </conditionalFormatting>
  <conditionalFormatting sqref="AW96">
    <cfRule type="expression" dxfId="132" priority="48">
      <formula>AND(AW96&lt;&gt;"",#REF!="",OR(COLUMN(AW96)=COLUMN(#REF!),COLUMN(AW96)=COLUMN(#REF!)))</formula>
    </cfRule>
  </conditionalFormatting>
  <conditionalFormatting sqref="AW97">
    <cfRule type="expression" dxfId="131" priority="47">
      <formula>AND(AW97&lt;&gt;"",#REF!="",OR(COLUMN(AW97)=COLUMN(#REF!),COLUMN(AW97)=COLUMN(#REF!)))</formula>
    </cfRule>
  </conditionalFormatting>
  <conditionalFormatting sqref="AW98">
    <cfRule type="expression" dxfId="130" priority="46">
      <formula>AND(AW98&lt;&gt;"",#REF!="",OR(COLUMN(AW98)=COLUMN(#REF!),COLUMN(AW98)=COLUMN(#REF!)))</formula>
    </cfRule>
  </conditionalFormatting>
  <conditionalFormatting sqref="AW99">
    <cfRule type="expression" dxfId="129" priority="45">
      <formula>AND(AW99&lt;&gt;"",#REF!="",OR(COLUMN(AW99)=COLUMN(#REF!),COLUMN(AW99)=COLUMN(#REF!)))</formula>
    </cfRule>
  </conditionalFormatting>
  <conditionalFormatting sqref="AW100">
    <cfRule type="expression" dxfId="128" priority="44">
      <formula>AND(AW100&lt;&gt;"",#REF!="",OR(COLUMN(AW100)=COLUMN(#REF!),COLUMN(AW100)=COLUMN(#REF!)))</formula>
    </cfRule>
  </conditionalFormatting>
  <conditionalFormatting sqref="AW101">
    <cfRule type="expression" dxfId="127" priority="43">
      <formula>AND(AW101&lt;&gt;"",#REF!="",OR(COLUMN(AW101)=COLUMN(#REF!),COLUMN(AW101)=COLUMN(#REF!)))</formula>
    </cfRule>
  </conditionalFormatting>
  <conditionalFormatting sqref="AW102">
    <cfRule type="expression" dxfId="126" priority="42">
      <formula>AND(AW102&lt;&gt;"",#REF!="",OR(COLUMN(AW102)=COLUMN(#REF!),COLUMN(AW102)=COLUMN(#REF!)))</formula>
    </cfRule>
  </conditionalFormatting>
  <conditionalFormatting sqref="AW103">
    <cfRule type="expression" dxfId="125" priority="41">
      <formula>AND(AW103&lt;&gt;"",#REF!="",OR(COLUMN(AW103)=COLUMN(#REF!),COLUMN(AW103)=COLUMN(#REF!)))</formula>
    </cfRule>
  </conditionalFormatting>
  <conditionalFormatting sqref="AW104">
    <cfRule type="expression" dxfId="124" priority="40">
      <formula>AND(AW104&lt;&gt;"",#REF!="",OR(COLUMN(AW104)=COLUMN(#REF!),COLUMN(AW104)=COLUMN(#REF!)))</formula>
    </cfRule>
  </conditionalFormatting>
  <conditionalFormatting sqref="AW105">
    <cfRule type="expression" dxfId="123" priority="39">
      <formula>AND(AW105&lt;&gt;"",#REF!="",OR(COLUMN(AW105)=COLUMN(#REF!),COLUMN(AW105)=COLUMN(#REF!)))</formula>
    </cfRule>
  </conditionalFormatting>
  <conditionalFormatting sqref="AW106">
    <cfRule type="expression" dxfId="122" priority="38">
      <formula>AND(AW106&lt;&gt;"",#REF!="",OR(COLUMN(AW106)=COLUMN(#REF!),COLUMN(AW106)=COLUMN(#REF!)))</formula>
    </cfRule>
  </conditionalFormatting>
  <conditionalFormatting sqref="AW107">
    <cfRule type="expression" dxfId="121" priority="37">
      <formula>AND(AW107&lt;&gt;"",#REF!="",OR(COLUMN(AW107)=COLUMN(#REF!),COLUMN(AW107)=COLUMN(#REF!)))</formula>
    </cfRule>
  </conditionalFormatting>
  <conditionalFormatting sqref="AW108">
    <cfRule type="expression" dxfId="120" priority="36">
      <formula>AND(AW108&lt;&gt;"",#REF!="",OR(COLUMN(AW108)=COLUMN(#REF!),COLUMN(AW108)=COLUMN(#REF!)))</formula>
    </cfRule>
  </conditionalFormatting>
  <conditionalFormatting sqref="AW109">
    <cfRule type="expression" dxfId="119" priority="35">
      <formula>AND(AW109&lt;&gt;"",#REF!="",OR(COLUMN(AW109)=COLUMN(#REF!),COLUMN(AW109)=COLUMN(#REF!)))</formula>
    </cfRule>
  </conditionalFormatting>
  <conditionalFormatting sqref="AW110">
    <cfRule type="expression" dxfId="118" priority="34">
      <formula>AND(AW110&lt;&gt;"",#REF!="",OR(COLUMN(AW110)=COLUMN(#REF!),COLUMN(AW110)=COLUMN(#REF!)))</formula>
    </cfRule>
  </conditionalFormatting>
  <conditionalFormatting sqref="AW111">
    <cfRule type="expression" dxfId="117" priority="33">
      <formula>AND(AW111&lt;&gt;"",#REF!="",OR(COLUMN(AW111)=COLUMN(#REF!),COLUMN(AW111)=COLUMN(#REF!)))</formula>
    </cfRule>
  </conditionalFormatting>
  <conditionalFormatting sqref="AW112">
    <cfRule type="expression" dxfId="116" priority="32">
      <formula>AND(AW112&lt;&gt;"",#REF!="",OR(COLUMN(AW112)=COLUMN(#REF!),COLUMN(AW112)=COLUMN(#REF!)))</formula>
    </cfRule>
  </conditionalFormatting>
  <conditionalFormatting sqref="AW113">
    <cfRule type="expression" dxfId="115" priority="31">
      <formula>AND(AW113&lt;&gt;"",#REF!="",OR(COLUMN(AW113)=COLUMN(#REF!),COLUMN(AW113)=COLUMN(#REF!)))</formula>
    </cfRule>
  </conditionalFormatting>
  <conditionalFormatting sqref="AW114">
    <cfRule type="expression" dxfId="114" priority="30">
      <formula>AND(AW114&lt;&gt;"",#REF!="",OR(COLUMN(AW114)=COLUMN(#REF!),COLUMN(AW114)=COLUMN(#REF!)))</formula>
    </cfRule>
  </conditionalFormatting>
  <conditionalFormatting sqref="AW115">
    <cfRule type="expression" dxfId="113" priority="29">
      <formula>AND(AW115&lt;&gt;"",#REF!="",OR(COLUMN(AW115)=COLUMN(#REF!),COLUMN(AW115)=COLUMN(#REF!)))</formula>
    </cfRule>
  </conditionalFormatting>
  <conditionalFormatting sqref="AW116">
    <cfRule type="expression" dxfId="112" priority="28">
      <formula>AND(AW116&lt;&gt;"",#REF!="",OR(COLUMN(AW116)=COLUMN(#REF!),COLUMN(AW116)=COLUMN(#REF!)))</formula>
    </cfRule>
  </conditionalFormatting>
  <conditionalFormatting sqref="AW117">
    <cfRule type="expression" dxfId="111" priority="27">
      <formula>AND(AW117&lt;&gt;"",#REF!="",OR(COLUMN(AW117)=COLUMN(#REF!),COLUMN(AW117)=COLUMN(#REF!)))</formula>
    </cfRule>
  </conditionalFormatting>
  <conditionalFormatting sqref="AW118">
    <cfRule type="expression" dxfId="110" priority="26">
      <formula>AND(AW118&lt;&gt;"",#REF!="",OR(COLUMN(AW118)=COLUMN(#REF!),COLUMN(AW118)=COLUMN(#REF!)))</formula>
    </cfRule>
  </conditionalFormatting>
  <conditionalFormatting sqref="AW119">
    <cfRule type="expression" dxfId="109" priority="25">
      <formula>AND(AW119&lt;&gt;"",#REF!="",OR(COLUMN(AW119)=COLUMN(#REF!),COLUMN(AW119)=COLUMN(#REF!)))</formula>
    </cfRule>
  </conditionalFormatting>
  <conditionalFormatting sqref="AW120">
    <cfRule type="expression" dxfId="108" priority="24">
      <formula>AND(AW120&lt;&gt;"",#REF!="",OR(COLUMN(AW120)=COLUMN(#REF!),COLUMN(AW120)=COLUMN(#REF!)))</formula>
    </cfRule>
  </conditionalFormatting>
  <conditionalFormatting sqref="AW121">
    <cfRule type="expression" dxfId="107" priority="23">
      <formula>AND(AW121&lt;&gt;"",#REF!="",OR(COLUMN(AW121)=COLUMN(#REF!),COLUMN(AW121)=COLUMN(#REF!)))</formula>
    </cfRule>
  </conditionalFormatting>
  <conditionalFormatting sqref="AW122">
    <cfRule type="expression" dxfId="106" priority="22">
      <formula>AND(AW122&lt;&gt;"",#REF!="",OR(COLUMN(AW122)=COLUMN(#REF!),COLUMN(AW122)=COLUMN(#REF!)))</formula>
    </cfRule>
  </conditionalFormatting>
  <conditionalFormatting sqref="AW123">
    <cfRule type="expression" dxfId="105" priority="21">
      <formula>AND(AW123&lt;&gt;"",#REF!="",OR(COLUMN(AW123)=COLUMN(#REF!),COLUMN(AW123)=COLUMN(#REF!)))</formula>
    </cfRule>
  </conditionalFormatting>
  <conditionalFormatting sqref="AW124">
    <cfRule type="expression" dxfId="104" priority="20">
      <formula>AND(AW124&lt;&gt;"",#REF!="",OR(COLUMN(AW124)=COLUMN(#REF!),COLUMN(AW124)=COLUMN(#REF!)))</formula>
    </cfRule>
  </conditionalFormatting>
  <conditionalFormatting sqref="AW125">
    <cfRule type="expression" dxfId="103" priority="19">
      <formula>AND(AW125&lt;&gt;"",#REF!="",OR(COLUMN(AW125)=COLUMN(#REF!),COLUMN(AW125)=COLUMN(#REF!)))</formula>
    </cfRule>
  </conditionalFormatting>
  <conditionalFormatting sqref="AW126">
    <cfRule type="expression" dxfId="102" priority="18">
      <formula>AND(AW126&lt;&gt;"",#REF!="",OR(COLUMN(AW126)=COLUMN(#REF!),COLUMN(AW126)=COLUMN(#REF!)))</formula>
    </cfRule>
  </conditionalFormatting>
  <conditionalFormatting sqref="AW127">
    <cfRule type="expression" dxfId="101" priority="17">
      <formula>AND(AW127&lt;&gt;"",#REF!="",OR(COLUMN(AW127)=COLUMN(#REF!),COLUMN(AW127)=COLUMN(#REF!)))</formula>
    </cfRule>
  </conditionalFormatting>
  <conditionalFormatting sqref="AW128">
    <cfRule type="expression" dxfId="100" priority="16">
      <formula>AND(AW128&lt;&gt;"",#REF!="",OR(COLUMN(AW128)=COLUMN(#REF!),COLUMN(AW128)=COLUMN(#REF!)))</formula>
    </cfRule>
  </conditionalFormatting>
  <conditionalFormatting sqref="AW129">
    <cfRule type="expression" dxfId="99" priority="15">
      <formula>AND(AW129&lt;&gt;"",#REF!="",OR(COLUMN(AW129)=COLUMN(#REF!),COLUMN(AW129)=COLUMN(#REF!)))</formula>
    </cfRule>
  </conditionalFormatting>
  <conditionalFormatting sqref="AW130">
    <cfRule type="expression" dxfId="98" priority="14">
      <formula>AND(AW130&lt;&gt;"",#REF!="",OR(COLUMN(AW130)=COLUMN(#REF!),COLUMN(AW130)=COLUMN(#REF!)))</formula>
    </cfRule>
  </conditionalFormatting>
  <conditionalFormatting sqref="AW131">
    <cfRule type="expression" dxfId="97" priority="13">
      <formula>AND(AW131&lt;&gt;"",#REF!="",OR(COLUMN(AW131)=COLUMN(#REF!),COLUMN(AW131)=COLUMN(#REF!)))</formula>
    </cfRule>
  </conditionalFormatting>
  <conditionalFormatting sqref="AW132">
    <cfRule type="expression" dxfId="96" priority="12">
      <formula>AND(AW132&lt;&gt;"",#REF!="",OR(COLUMN(AW132)=COLUMN(#REF!),COLUMN(AW132)=COLUMN(#REF!)))</formula>
    </cfRule>
  </conditionalFormatting>
  <conditionalFormatting sqref="AW133">
    <cfRule type="expression" dxfId="95" priority="11">
      <formula>AND(AW133&lt;&gt;"",#REF!="",OR(COLUMN(AW133)=COLUMN(#REF!),COLUMN(AW133)=COLUMN(#REF!)))</formula>
    </cfRule>
  </conditionalFormatting>
  <conditionalFormatting sqref="AW134">
    <cfRule type="expression" dxfId="94" priority="10">
      <formula>AND(AW134&lt;&gt;"",#REF!="",OR(COLUMN(AW134)=COLUMN(#REF!),COLUMN(AW134)=COLUMN(#REF!)))</formula>
    </cfRule>
  </conditionalFormatting>
  <conditionalFormatting sqref="AW135">
    <cfRule type="expression" dxfId="93" priority="9">
      <formula>AND(AW135&lt;&gt;"",#REF!="",OR(COLUMN(AW135)=COLUMN(#REF!),COLUMN(AW135)=COLUMN(#REF!)))</formula>
    </cfRule>
  </conditionalFormatting>
  <conditionalFormatting sqref="AW136">
    <cfRule type="expression" dxfId="92" priority="8">
      <formula>AND(AW136&lt;&gt;"",#REF!="",OR(COLUMN(AW136)=COLUMN(#REF!),COLUMN(AW136)=COLUMN(#REF!)))</formula>
    </cfRule>
  </conditionalFormatting>
  <conditionalFormatting sqref="AW137">
    <cfRule type="expression" dxfId="91" priority="7">
      <formula>AND(AW137&lt;&gt;"",#REF!="",OR(COLUMN(AW137)=COLUMN(#REF!),COLUMN(AW137)=COLUMN(#REF!)))</formula>
    </cfRule>
  </conditionalFormatting>
  <conditionalFormatting sqref="AW138">
    <cfRule type="expression" dxfId="90" priority="6">
      <formula>AND(AW138&lt;&gt;"",#REF!="",OR(COLUMN(AW138)=COLUMN(#REF!),COLUMN(AW138)=COLUMN(#REF!)))</formula>
    </cfRule>
  </conditionalFormatting>
  <conditionalFormatting sqref="AW139">
    <cfRule type="expression" dxfId="89" priority="5">
      <formula>AND(AW139&lt;&gt;"",#REF!="",OR(COLUMN(AW139)=COLUMN(#REF!),COLUMN(AW139)=COLUMN(#REF!)))</formula>
    </cfRule>
  </conditionalFormatting>
  <conditionalFormatting sqref="BW6 AX6:BE6">
    <cfRule type="expression" dxfId="88" priority="4">
      <formula>AND(AX6&lt;&gt;"",#REF!="",OR(COLUMN(AX6)=COLUMN(#REF!),COLUMN(AX6)=COLUMN(#REF!)))</formula>
    </cfRule>
  </conditionalFormatting>
  <conditionalFormatting sqref="AW6">
    <cfRule type="expression" dxfId="87" priority="3">
      <formula>AND(AW6&lt;&gt;"",#REF!="",OR(COLUMN(AW6)=COLUMN(#REF!),COLUMN(AW6)=COLUMN(#REF!)))</formula>
    </cfRule>
  </conditionalFormatting>
  <conditionalFormatting sqref="BW3 AX3:BE3">
    <cfRule type="expression" dxfId="86" priority="2">
      <formula>AND(AX3&lt;&gt;"",#REF!="",OR(COLUMN(AX3)=COLUMN(#REF!),COLUMN(AX3)=COLUMN(#REF!)))</formula>
    </cfRule>
  </conditionalFormatting>
  <conditionalFormatting sqref="AW3">
    <cfRule type="expression" dxfId="85" priority="1">
      <formula>AND(AW3&lt;&gt;"",#REF!="",OR(COLUMN(AW3)=COLUMN(#REF!),COLUMN(AW3)=COLUMN(#REF!)))</formula>
    </cfRule>
  </conditionalFormatting>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X96"/>
  <sheetViews>
    <sheetView showGridLines="0" zoomScale="80" zoomScaleNormal="80" workbookViewId="0">
      <selection activeCell="Z8" sqref="Z8"/>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916" t="s">
        <v>1396</v>
      </c>
      <c r="F2" s="916"/>
      <c r="G2" s="916"/>
      <c r="H2" s="916"/>
      <c r="I2" s="180"/>
      <c r="J2" s="180"/>
    </row>
    <row r="3" spans="1:24" s="115" customFormat="1" ht="17.25" customHeight="1">
      <c r="B3" s="194"/>
      <c r="C3" s="194"/>
      <c r="D3" s="194"/>
      <c r="E3" s="916"/>
      <c r="F3" s="916"/>
      <c r="G3" s="916"/>
      <c r="H3" s="916"/>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655</v>
      </c>
      <c r="C8" s="191" t="s">
        <v>1344</v>
      </c>
      <c r="D8" s="191" t="s">
        <v>1346</v>
      </c>
      <c r="E8" s="120" t="s">
        <v>1334</v>
      </c>
      <c r="F8" s="96" t="s">
        <v>1364</v>
      </c>
      <c r="G8" s="96" t="s">
        <v>1357</v>
      </c>
      <c r="H8" s="96" t="s">
        <v>1354</v>
      </c>
      <c r="I8" s="96" t="s">
        <v>1359</v>
      </c>
      <c r="J8" s="96" t="s">
        <v>704</v>
      </c>
      <c r="K8" s="96" t="s">
        <v>32</v>
      </c>
      <c r="L8" s="96" t="s">
        <v>1417</v>
      </c>
      <c r="M8" s="485" t="s">
        <v>1419</v>
      </c>
      <c r="N8" s="96" t="s">
        <v>1333</v>
      </c>
      <c r="O8" s="96" t="s">
        <v>656</v>
      </c>
      <c r="P8" s="96" t="s">
        <v>657</v>
      </c>
      <c r="Q8" s="96" t="s">
        <v>8</v>
      </c>
      <c r="R8" s="96" t="s">
        <v>33</v>
      </c>
      <c r="S8" s="96" t="s">
        <v>1331</v>
      </c>
      <c r="T8" s="96" t="s">
        <v>1411</v>
      </c>
      <c r="U8" s="96" t="s">
        <v>1422</v>
      </c>
      <c r="V8" s="96" t="s">
        <v>1424</v>
      </c>
      <c r="W8" s="96" t="s">
        <v>707</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64" t="str">
        <f>"FIQ FIDC Via Multicrédito - Senior (CDI+"&amp;TEXT(H11,"0.00%")&amp;")"</f>
        <v>FIQ FIDC Via Multicrédito - Senior (CDI+2.50%)</v>
      </c>
      <c r="F11" s="345" t="s">
        <v>57</v>
      </c>
      <c r="G11" s="203" t="s">
        <v>1355</v>
      </c>
      <c r="H11" s="672">
        <v>2.5000000000000001E-2</v>
      </c>
      <c r="I11" s="347" t="s">
        <v>34</v>
      </c>
      <c r="J11" s="348" t="s">
        <v>34</v>
      </c>
      <c r="K11" s="294" t="s">
        <v>715</v>
      </c>
      <c r="L11" s="359" t="s">
        <v>34</v>
      </c>
      <c r="M11" s="651" t="s">
        <v>1321</v>
      </c>
      <c r="N11" s="293" t="s">
        <v>34</v>
      </c>
      <c r="O11" s="293" t="s">
        <v>685</v>
      </c>
      <c r="P11" s="293" t="s">
        <v>608</v>
      </c>
      <c r="Q11" s="161" t="s">
        <v>48</v>
      </c>
      <c r="R11" s="293">
        <v>91</v>
      </c>
      <c r="S11" s="294">
        <v>2.5000000000000001E-3</v>
      </c>
      <c r="T11" s="163">
        <v>7.0000000000000001E-3</v>
      </c>
      <c r="U11" s="295">
        <v>5000</v>
      </c>
      <c r="V11" s="377" t="s">
        <v>1426</v>
      </c>
      <c r="W11" s="295">
        <v>60000000</v>
      </c>
      <c r="X11" s="296">
        <v>42184</v>
      </c>
    </row>
    <row r="12" spans="1:24">
      <c r="E12" s="204" t="str">
        <f t="shared" ref="E12:E20"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v>
      </c>
      <c r="F12" s="219" t="s">
        <v>1366</v>
      </c>
      <c r="G12" s="219" t="s">
        <v>1367</v>
      </c>
      <c r="H12" s="447" t="str" cm="1">
        <f t="array" ref="H12">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v>
      </c>
      <c r="I12" s="671">
        <v>2025</v>
      </c>
      <c r="J12" s="671" t="s">
        <v>1362</v>
      </c>
      <c r="K12" s="217" t="s">
        <v>715</v>
      </c>
      <c r="L12" s="359" t="s">
        <v>1418</v>
      </c>
      <c r="M12" s="219" t="s">
        <v>1321</v>
      </c>
      <c r="N12" s="219" t="s">
        <v>34</v>
      </c>
      <c r="O12" s="219" t="s">
        <v>1365</v>
      </c>
      <c r="P12" s="293" t="s">
        <v>608</v>
      </c>
      <c r="Q12" s="161" t="s">
        <v>48</v>
      </c>
      <c r="R12" s="293">
        <v>0</v>
      </c>
      <c r="S12" s="294" t="s">
        <v>34</v>
      </c>
      <c r="T12" s="163" t="str">
        <f>IF(OR(LEFT($E12,3)="LFT",LEFT($E12,3)="NTN"), "-", IF(LEFT($J12,3)="Liq", 0.03%, 0.25%))</f>
        <v>-</v>
      </c>
      <c r="U12" s="295" t="s">
        <v>34</v>
      </c>
      <c r="V12" s="377" t="s">
        <v>1425</v>
      </c>
      <c r="W12" s="295" t="s">
        <v>34</v>
      </c>
      <c r="X12" s="296" t="s">
        <v>34</v>
      </c>
    </row>
    <row r="13" spans="1:24">
      <c r="E13" s="204" t="str">
        <f t="shared" si="0"/>
        <v>Títulos Bancários - Liquidez Diária (102.5% CDI)</v>
      </c>
      <c r="F13" s="214" t="s">
        <v>1462</v>
      </c>
      <c r="G13" s="203" t="s">
        <v>1356</v>
      </c>
      <c r="H13" s="668"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1.0249999999999999</v>
      </c>
      <c r="I13" s="214" t="s">
        <v>34</v>
      </c>
      <c r="J13" s="671" t="s">
        <v>1362</v>
      </c>
      <c r="K13" s="217" t="s">
        <v>715</v>
      </c>
      <c r="L13" s="214" t="s">
        <v>34</v>
      </c>
      <c r="M13" s="214" t="s">
        <v>34</v>
      </c>
      <c r="N13" s="293" t="s">
        <v>34</v>
      </c>
      <c r="O13" s="214" t="s">
        <v>663</v>
      </c>
      <c r="P13" s="293" t="s">
        <v>608</v>
      </c>
      <c r="Q13" s="161" t="s">
        <v>48</v>
      </c>
      <c r="R13" s="293">
        <v>0</v>
      </c>
      <c r="S13" s="294" t="s">
        <v>34</v>
      </c>
      <c r="T13" s="163">
        <f t="shared" ref="T13:T20" si="1">IF(OR(LEFT($E13,3)="LFT",LEFT($E13,3)="NTN"), "-", IF(LEFT($J13,3)="Liq", 0.03%, 0.25%))</f>
        <v>2.9999999999999997E-4</v>
      </c>
      <c r="U13" s="295" t="s">
        <v>34</v>
      </c>
      <c r="V13" s="295" t="s">
        <v>1425</v>
      </c>
      <c r="W13" s="295" t="s">
        <v>34</v>
      </c>
      <c r="X13" s="296" t="s">
        <v>34</v>
      </c>
    </row>
    <row r="14" spans="1:24">
      <c r="E14" s="204" t="str">
        <f t="shared" ca="1" si="0"/>
        <v>Títulos Bancários - 6 meses (- CDI)</v>
      </c>
      <c r="F14" s="214" t="s">
        <v>1462</v>
      </c>
      <c r="G14" s="203" t="s">
        <v>1356</v>
      </c>
      <c r="H14" s="668" t="str"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v>
      </c>
      <c r="I14" s="215">
        <f ca="1">EDATE(TODAY(),J14*12)</f>
        <v>45036</v>
      </c>
      <c r="J14" s="671">
        <v>0.5</v>
      </c>
      <c r="K14" s="217" t="s">
        <v>715</v>
      </c>
      <c r="L14" s="214" t="s">
        <v>34</v>
      </c>
      <c r="M14" s="214" t="s">
        <v>34</v>
      </c>
      <c r="N14" s="214" t="s">
        <v>34</v>
      </c>
      <c r="O14" s="214" t="s">
        <v>663</v>
      </c>
      <c r="P14" s="293" t="s">
        <v>608</v>
      </c>
      <c r="Q14" s="161" t="s">
        <v>48</v>
      </c>
      <c r="R14" s="293">
        <f ca="1">IF(OR(LEFT($E14, 3) = "NTN", LEFT($E14, 3) = "LFT"), DATE(I14, 8, 15) - TODAY(), FLOOR(J14*365,1))</f>
        <v>182</v>
      </c>
      <c r="S14" s="294" t="s">
        <v>34</v>
      </c>
      <c r="T14" s="163">
        <f t="shared" ca="1" si="1"/>
        <v>2.5000000000000001E-3</v>
      </c>
      <c r="U14" s="295" t="s">
        <v>34</v>
      </c>
      <c r="V14" s="295" t="s">
        <v>1425</v>
      </c>
      <c r="W14" s="295" t="s">
        <v>34</v>
      </c>
      <c r="X14" s="296" t="s">
        <v>34</v>
      </c>
    </row>
    <row r="15" spans="1:24">
      <c r="E15" s="204" t="str">
        <f t="shared" ca="1" si="0"/>
        <v>Títulos Bancários - 1 ano (- CDI)</v>
      </c>
      <c r="F15" s="214" t="s">
        <v>1462</v>
      </c>
      <c r="G15" s="203" t="s">
        <v>1356</v>
      </c>
      <c r="H15" s="668" t="str"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v>
      </c>
      <c r="I15" s="215">
        <f ca="1">EDATE(TODAY(),J15*12)</f>
        <v>45219</v>
      </c>
      <c r="J15" s="671">
        <v>1</v>
      </c>
      <c r="K15" s="217" t="s">
        <v>715</v>
      </c>
      <c r="L15" s="214" t="s">
        <v>34</v>
      </c>
      <c r="M15" s="214" t="s">
        <v>34</v>
      </c>
      <c r="N15" s="214" t="s">
        <v>34</v>
      </c>
      <c r="O15" s="214" t="s">
        <v>663</v>
      </c>
      <c r="P15" s="293" t="s">
        <v>608</v>
      </c>
      <c r="Q15" s="161" t="s">
        <v>48</v>
      </c>
      <c r="R15" s="293">
        <f t="shared" ref="R15:R20" ca="1" si="2">IF(OR(LEFT($E15, 3) = "NTN", LEFT($E15, 3) = "LFT"), DATE(I15, 8, 15) - TODAY(), FLOOR(J15*365,1))</f>
        <v>365</v>
      </c>
      <c r="S15" s="294" t="s">
        <v>34</v>
      </c>
      <c r="T15" s="163">
        <f t="shared" ca="1" si="1"/>
        <v>2.5000000000000001E-3</v>
      </c>
      <c r="U15" s="295" t="s">
        <v>34</v>
      </c>
      <c r="V15" s="295" t="s">
        <v>1425</v>
      </c>
      <c r="W15" s="295" t="s">
        <v>34</v>
      </c>
      <c r="X15" s="296" t="s">
        <v>34</v>
      </c>
    </row>
    <row r="16" spans="1:24">
      <c r="E16" s="204" t="str">
        <f t="shared" ca="1" si="0"/>
        <v>Títulos Bancários - 2 anos (- CDI)</v>
      </c>
      <c r="F16" s="214" t="s">
        <v>1462</v>
      </c>
      <c r="G16" s="203" t="s">
        <v>1356</v>
      </c>
      <c r="H16" s="668" t="str"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v>
      </c>
      <c r="I16" s="215">
        <f ca="1">EDATE(TODAY(),J16*12)</f>
        <v>45585</v>
      </c>
      <c r="J16" s="671">
        <v>2</v>
      </c>
      <c r="K16" s="217" t="s">
        <v>715</v>
      </c>
      <c r="L16" s="214" t="s">
        <v>34</v>
      </c>
      <c r="M16" s="214" t="s">
        <v>34</v>
      </c>
      <c r="N16" s="214" t="s">
        <v>34</v>
      </c>
      <c r="O16" s="214" t="s">
        <v>663</v>
      </c>
      <c r="P16" s="293" t="s">
        <v>608</v>
      </c>
      <c r="Q16" s="161" t="s">
        <v>48</v>
      </c>
      <c r="R16" s="293">
        <f t="shared" ca="1" si="2"/>
        <v>730</v>
      </c>
      <c r="S16" s="294" t="s">
        <v>34</v>
      </c>
      <c r="T16" s="163">
        <f t="shared" ca="1" si="1"/>
        <v>2.5000000000000001E-3</v>
      </c>
      <c r="U16" s="295" t="s">
        <v>34</v>
      </c>
      <c r="V16" s="295" t="s">
        <v>1425</v>
      </c>
      <c r="W16" s="295" t="s">
        <v>34</v>
      </c>
      <c r="X16" s="296" t="s">
        <v>34</v>
      </c>
    </row>
    <row r="17" spans="1:24">
      <c r="E17" s="204" t="str">
        <f t="shared" ca="1" si="0"/>
        <v>Títulos Bancários - 3 anos (- CDI)</v>
      </c>
      <c r="F17" s="214" t="s">
        <v>1462</v>
      </c>
      <c r="G17" s="203" t="s">
        <v>1356</v>
      </c>
      <c r="H17" s="668" t="str"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v>
      </c>
      <c r="I17" s="215">
        <f ca="1">EDATE(TODAY(),J17*12)</f>
        <v>45950</v>
      </c>
      <c r="J17" s="671">
        <v>3</v>
      </c>
      <c r="K17" s="205" t="s">
        <v>1339</v>
      </c>
      <c r="L17" s="214" t="s">
        <v>34</v>
      </c>
      <c r="M17" s="214" t="s">
        <v>34</v>
      </c>
      <c r="N17" s="214" t="s">
        <v>34</v>
      </c>
      <c r="O17" s="214" t="s">
        <v>663</v>
      </c>
      <c r="P17" s="293" t="s">
        <v>608</v>
      </c>
      <c r="Q17" s="161" t="s">
        <v>48</v>
      </c>
      <c r="R17" s="293">
        <f t="shared" ca="1" si="2"/>
        <v>1095</v>
      </c>
      <c r="S17" s="294" t="s">
        <v>34</v>
      </c>
      <c r="T17" s="163">
        <f t="shared" ca="1" si="1"/>
        <v>2.5000000000000001E-3</v>
      </c>
      <c r="U17" s="295" t="s">
        <v>34</v>
      </c>
      <c r="V17" s="295" t="s">
        <v>1425</v>
      </c>
      <c r="W17" s="295" t="s">
        <v>34</v>
      </c>
      <c r="X17" s="296" t="s">
        <v>34</v>
      </c>
    </row>
    <row r="18" spans="1:24">
      <c r="E18" s="204" t="str">
        <f t="shared" si="0"/>
        <v>Títulos Corporativos - 2 anos (CDI+1.60%)</v>
      </c>
      <c r="F18" s="214" t="s">
        <v>1505</v>
      </c>
      <c r="G18" s="203" t="s">
        <v>1355</v>
      </c>
      <c r="H18" s="668"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1.6E-2</v>
      </c>
      <c r="I18" s="216" t="s">
        <v>34</v>
      </c>
      <c r="J18" s="671">
        <v>2</v>
      </c>
      <c r="K18" s="217" t="s">
        <v>715</v>
      </c>
      <c r="L18" s="214" t="s">
        <v>34</v>
      </c>
      <c r="M18" s="214" t="s">
        <v>34</v>
      </c>
      <c r="N18" s="214" t="s">
        <v>34</v>
      </c>
      <c r="O18" s="214" t="s">
        <v>663</v>
      </c>
      <c r="P18" s="293" t="s">
        <v>608</v>
      </c>
      <c r="Q18" s="161" t="s">
        <v>48</v>
      </c>
      <c r="R18" s="293">
        <f t="shared" ca="1" si="2"/>
        <v>730</v>
      </c>
      <c r="S18" s="294" t="s">
        <v>34</v>
      </c>
      <c r="T18" s="163">
        <f t="shared" si="1"/>
        <v>2.5000000000000001E-3</v>
      </c>
      <c r="U18" s="295" t="s">
        <v>34</v>
      </c>
      <c r="V18" s="295" t="s">
        <v>1425</v>
      </c>
      <c r="W18" s="295" t="s">
        <v>34</v>
      </c>
      <c r="X18" s="296" t="s">
        <v>34</v>
      </c>
    </row>
    <row r="19" spans="1:24">
      <c r="E19" s="204" t="str">
        <f t="shared" si="0"/>
        <v>Títulos Corporativos - 3 anos (CDI+1.65%)</v>
      </c>
      <c r="F19" s="214" t="s">
        <v>1505</v>
      </c>
      <c r="G19" s="203" t="s">
        <v>1355</v>
      </c>
      <c r="H19" s="668"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1.6500000000000001E-2</v>
      </c>
      <c r="I19" s="216" t="s">
        <v>34</v>
      </c>
      <c r="J19" s="671">
        <v>3</v>
      </c>
      <c r="K19" s="217" t="s">
        <v>715</v>
      </c>
      <c r="L19" s="214" t="s">
        <v>34</v>
      </c>
      <c r="M19" s="214" t="s">
        <v>34</v>
      </c>
      <c r="N19" s="214" t="s">
        <v>34</v>
      </c>
      <c r="O19" s="214" t="s">
        <v>663</v>
      </c>
      <c r="P19" s="293" t="s">
        <v>608</v>
      </c>
      <c r="Q19" s="161" t="s">
        <v>48</v>
      </c>
      <c r="R19" s="293">
        <f t="shared" ca="1" si="2"/>
        <v>1095</v>
      </c>
      <c r="S19" s="294" t="s">
        <v>34</v>
      </c>
      <c r="T19" s="163">
        <f t="shared" si="1"/>
        <v>2.5000000000000001E-3</v>
      </c>
      <c r="U19" s="295" t="s">
        <v>34</v>
      </c>
      <c r="V19" s="295" t="s">
        <v>1425</v>
      </c>
      <c r="W19" s="295" t="s">
        <v>34</v>
      </c>
      <c r="X19" s="296" t="s">
        <v>34</v>
      </c>
    </row>
    <row r="20" spans="1:24">
      <c r="E20" s="204" t="str">
        <f t="shared" si="0"/>
        <v>Títulos Corporativos - 4 anos (CDI+1.90%)</v>
      </c>
      <c r="F20" s="214" t="s">
        <v>1505</v>
      </c>
      <c r="G20" s="203" t="s">
        <v>1355</v>
      </c>
      <c r="H20" s="668"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1.9E-2</v>
      </c>
      <c r="I20" s="216" t="s">
        <v>34</v>
      </c>
      <c r="J20" s="671">
        <v>4</v>
      </c>
      <c r="K20" s="205" t="s">
        <v>1339</v>
      </c>
      <c r="L20" s="214" t="s">
        <v>34</v>
      </c>
      <c r="M20" s="214" t="s">
        <v>34</v>
      </c>
      <c r="N20" s="214" t="s">
        <v>34</v>
      </c>
      <c r="O20" s="214" t="s">
        <v>663</v>
      </c>
      <c r="P20" s="293" t="s">
        <v>608</v>
      </c>
      <c r="Q20" s="161" t="s">
        <v>48</v>
      </c>
      <c r="R20" s="293">
        <f t="shared" ca="1" si="2"/>
        <v>1460</v>
      </c>
      <c r="S20" s="294" t="s">
        <v>34</v>
      </c>
      <c r="T20" s="163">
        <f t="shared" si="1"/>
        <v>2.5000000000000001E-3</v>
      </c>
      <c r="U20" s="295" t="s">
        <v>34</v>
      </c>
      <c r="V20" s="295" t="s">
        <v>1425</v>
      </c>
      <c r="W20" s="295" t="s">
        <v>34</v>
      </c>
      <c r="X20" s="296" t="s">
        <v>34</v>
      </c>
    </row>
    <row r="21" spans="1:24" s="153" customFormat="1" ht="7.5" customHeight="1">
      <c r="B21" s="190"/>
      <c r="C21" s="190"/>
      <c r="D21" s="190"/>
      <c r="E21" s="176"/>
      <c r="I21" s="154"/>
      <c r="J21" s="154"/>
    </row>
    <row r="22" spans="1:24" s="153" customFormat="1">
      <c r="A22" s="167"/>
      <c r="B22" s="200"/>
      <c r="C22" s="190"/>
      <c r="D22" s="190"/>
      <c r="E22" s="155" t="s">
        <v>621</v>
      </c>
      <c r="F22" s="155"/>
      <c r="G22" s="155"/>
      <c r="H22" s="155"/>
      <c r="I22" s="156"/>
      <c r="J22" s="156"/>
      <c r="K22" s="155"/>
      <c r="L22" s="155"/>
      <c r="M22" s="155"/>
      <c r="N22" s="155"/>
      <c r="O22" s="155"/>
      <c r="P22" s="155"/>
      <c r="Q22" s="155"/>
      <c r="R22" s="155"/>
      <c r="S22" s="155"/>
      <c r="T22" s="155"/>
      <c r="U22" s="177"/>
      <c r="V22" s="177"/>
      <c r="W22" s="177"/>
      <c r="X22" s="201"/>
    </row>
    <row r="23" spans="1:24" s="153" customFormat="1" ht="3" customHeight="1">
      <c r="B23" s="190"/>
      <c r="C23" s="190"/>
      <c r="D23" s="190"/>
      <c r="I23" s="157"/>
      <c r="J23" s="157"/>
    </row>
    <row r="24" spans="1:24" s="153" customFormat="1">
      <c r="A24" s="167"/>
      <c r="B24" s="190" t="s">
        <v>621</v>
      </c>
      <c r="C24" s="190" t="s">
        <v>738</v>
      </c>
      <c r="D24" s="190" t="str">
        <f>B24&amp;" "&amp;C24</f>
        <v>Inflação Curta</v>
      </c>
      <c r="E24" s="158" t="s">
        <v>1372</v>
      </c>
      <c r="F24" s="158"/>
      <c r="G24" s="158"/>
      <c r="H24" s="158"/>
      <c r="I24" s="159"/>
      <c r="J24" s="159"/>
      <c r="K24" s="158"/>
      <c r="L24" s="158"/>
      <c r="M24" s="158"/>
      <c r="N24" s="158"/>
      <c r="O24" s="158"/>
      <c r="P24" s="158"/>
      <c r="Q24" s="158"/>
      <c r="R24" s="158"/>
      <c r="S24" s="158"/>
      <c r="T24" s="158"/>
      <c r="U24" s="178"/>
      <c r="V24" s="178"/>
      <c r="W24" s="178"/>
      <c r="X24" s="202"/>
    </row>
    <row r="25" spans="1:24">
      <c r="E25" s="204" t="str">
        <f t="shared" ref="E25:E3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v>
      </c>
      <c r="F25" s="214" t="s">
        <v>1360</v>
      </c>
      <c r="G25" s="203" t="s">
        <v>1358</v>
      </c>
      <c r="H25" s="447" t="str" cm="1">
        <f t="array" ref="H25">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v>
      </c>
      <c r="I25" s="670">
        <v>2023</v>
      </c>
      <c r="J25" s="666" t="str" cm="1">
        <f t="array" ref="J25">IFERROR(_xlfn._xlws.FILTER(IF(IF(IF(GetVRange("Taxas Diárias",9, "F")=$F25, GetVRange("Taxas Diárias",9, "G"))=$G25, GetVRange("Taxas Diárias",9, "I"))=$I25, GetVRange("Taxas Diárias",9, "J")),
IF(IF(IF(GetVRange("Taxas Diárias",9, "F")=$F25, GetVRange("Taxas Diárias",9, "G"))=$G25, GetVRange("Taxas Diárias",9, "I"))=$I25, GetVRange("Taxas Diárias",9, "J"))), "-")</f>
        <v>-</v>
      </c>
      <c r="K25" s="205" t="s">
        <v>1339</v>
      </c>
      <c r="L25" s="359" t="s">
        <v>1418</v>
      </c>
      <c r="M25" s="214" t="s">
        <v>1321</v>
      </c>
      <c r="N25" s="219" t="s">
        <v>34</v>
      </c>
      <c r="O25" s="219" t="s">
        <v>1365</v>
      </c>
      <c r="P25" s="293" t="s">
        <v>608</v>
      </c>
      <c r="Q25" s="161" t="s">
        <v>48</v>
      </c>
      <c r="R25" s="293">
        <f t="shared" ref="R25:R31" ca="1" si="4">IF(OR(LEFT($E25, 3) = "NTN", LEFT($E25, 3) = "LFT"), DATE(I25, 8, 15) - TODAY(), FLOOR(J25*365,1))</f>
        <v>299</v>
      </c>
      <c r="S25" s="294" t="s">
        <v>34</v>
      </c>
      <c r="T25" s="163" t="str">
        <f t="shared" ref="T25:T31" si="5">IF(OR(LEFT($E25,3)="LFT",LEFT($E25,3)="NTN"), "-", IF(LEFT($J25,3)="Liq", 0.03%, 0.25%))</f>
        <v>-</v>
      </c>
      <c r="U25" s="295" t="s">
        <v>34</v>
      </c>
      <c r="V25" s="295" t="s">
        <v>1425</v>
      </c>
      <c r="W25" s="295" t="s">
        <v>34</v>
      </c>
      <c r="X25" s="296" t="s">
        <v>34</v>
      </c>
    </row>
    <row r="26" spans="1:24">
      <c r="E26" s="204" t="str">
        <f t="shared" si="3"/>
        <v>NTN-B 2024 (IPCA+-)</v>
      </c>
      <c r="F26" s="214" t="s">
        <v>1360</v>
      </c>
      <c r="G26" s="203" t="s">
        <v>1358</v>
      </c>
      <c r="H26" s="447" t="str" cm="1">
        <f t="array" ref="H26">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v>
      </c>
      <c r="I26" s="670">
        <v>2024</v>
      </c>
      <c r="J26" s="666" t="str" cm="1">
        <f t="array" ref="J26">IFERROR(_xlfn._xlws.FILTER(IF(IF(IF(GetVRange("Taxas Diárias",9, "F")=$F26, GetVRange("Taxas Diárias",9, "G"))=$G26, GetVRange("Taxas Diárias",9, "I"))=$I26, GetVRange("Taxas Diárias",9, "J")),
IF(IF(IF(GetVRange("Taxas Diárias",9, "F")=$F26, GetVRange("Taxas Diárias",9, "G"))=$G26, GetVRange("Taxas Diárias",9, "I"))=$I26, GetVRange("Taxas Diárias",9, "J"))), "-")</f>
        <v>-</v>
      </c>
      <c r="K26" s="205" t="s">
        <v>1339</v>
      </c>
      <c r="L26" s="359" t="s">
        <v>1418</v>
      </c>
      <c r="M26" s="214" t="s">
        <v>1321</v>
      </c>
      <c r="N26" s="219" t="s">
        <v>34</v>
      </c>
      <c r="O26" s="219" t="s">
        <v>1365</v>
      </c>
      <c r="P26" s="293" t="s">
        <v>608</v>
      </c>
      <c r="Q26" s="161" t="s">
        <v>48</v>
      </c>
      <c r="R26" s="293">
        <f t="shared" ca="1" si="4"/>
        <v>665</v>
      </c>
      <c r="S26" s="294" t="s">
        <v>34</v>
      </c>
      <c r="T26" s="163" t="str">
        <f t="shared" si="5"/>
        <v>-</v>
      </c>
      <c r="U26" s="295" t="s">
        <v>34</v>
      </c>
      <c r="V26" s="295" t="s">
        <v>1425</v>
      </c>
      <c r="W26" s="295" t="s">
        <v>34</v>
      </c>
      <c r="X26" s="296" t="s">
        <v>34</v>
      </c>
    </row>
    <row r="27" spans="1:24">
      <c r="E27" s="204" t="str">
        <f t="shared" si="3"/>
        <v>NTN-B 2025 (IPCA+-)</v>
      </c>
      <c r="F27" s="214" t="s">
        <v>1360</v>
      </c>
      <c r="G27" s="203" t="s">
        <v>1358</v>
      </c>
      <c r="H27" s="447" t="str" cm="1">
        <f t="array" ref="H27">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v>
      </c>
      <c r="I27" s="670">
        <v>2025</v>
      </c>
      <c r="J27" s="666" t="str" cm="1">
        <f t="array" ref="J27">IFERROR(_xlfn._xlws.FILTER(IF(IF(IF(GetVRange("Taxas Diárias",9, "F")=$F27, GetVRange("Taxas Diárias",9, "G"))=$G27, GetVRange("Taxas Diárias",9, "I"))=$I27, GetVRange("Taxas Diárias",9, "J")),
IF(IF(IF(GetVRange("Taxas Diárias",9, "F")=$F27, GetVRange("Taxas Diárias",9, "G"))=$G27, GetVRange("Taxas Diárias",9, "I"))=$I27, GetVRange("Taxas Diárias",9, "J"))), "-")</f>
        <v>-</v>
      </c>
      <c r="K27" s="205" t="s">
        <v>1339</v>
      </c>
      <c r="L27" s="359" t="s">
        <v>1418</v>
      </c>
      <c r="M27" s="214" t="s">
        <v>1321</v>
      </c>
      <c r="N27" s="219" t="s">
        <v>34</v>
      </c>
      <c r="O27" s="219" t="s">
        <v>1365</v>
      </c>
      <c r="P27" s="293" t="s">
        <v>608</v>
      </c>
      <c r="Q27" s="161" t="s">
        <v>48</v>
      </c>
      <c r="R27" s="293">
        <f t="shared" ca="1" si="4"/>
        <v>1030</v>
      </c>
      <c r="S27" s="294" t="s">
        <v>34</v>
      </c>
      <c r="T27" s="163" t="str">
        <f t="shared" si="5"/>
        <v>-</v>
      </c>
      <c r="U27" s="295" t="s">
        <v>34</v>
      </c>
      <c r="V27" s="295" t="s">
        <v>1425</v>
      </c>
      <c r="W27" s="295" t="s">
        <v>34</v>
      </c>
      <c r="X27" s="296" t="s">
        <v>34</v>
      </c>
    </row>
    <row r="28" spans="1:24">
      <c r="E28" s="204" t="str">
        <f t="shared" si="3"/>
        <v>NTN-B 2026 (IPCA+-)</v>
      </c>
      <c r="F28" s="214" t="s">
        <v>1360</v>
      </c>
      <c r="G28" s="203" t="s">
        <v>1358</v>
      </c>
      <c r="H28" s="447" t="str" cm="1">
        <f t="array" ref="H28">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v>
      </c>
      <c r="I28" s="670">
        <v>2026</v>
      </c>
      <c r="J28" s="666" t="str" cm="1">
        <f t="array" ref="J28">IFERROR(_xlfn._xlws.FILTER(IF(IF(IF(GetVRange("Taxas Diárias",9, "F")=$F28, GetVRange("Taxas Diárias",9, "G"))=$G28, GetVRange("Taxas Diárias",9, "I"))=$I28, GetVRange("Taxas Diárias",9, "J")),
IF(IF(IF(GetVRange("Taxas Diárias",9, "F")=$F28, GetVRange("Taxas Diárias",9, "G"))=$G28, GetVRange("Taxas Diárias",9, "I"))=$I28, GetVRange("Taxas Diárias",9, "J"))), "-")</f>
        <v>-</v>
      </c>
      <c r="K28" s="205" t="s">
        <v>715</v>
      </c>
      <c r="L28" s="359" t="s">
        <v>1418</v>
      </c>
      <c r="M28" s="214" t="s">
        <v>1321</v>
      </c>
      <c r="N28" s="219" t="s">
        <v>34</v>
      </c>
      <c r="O28" s="219" t="s">
        <v>1365</v>
      </c>
      <c r="P28" s="293" t="s">
        <v>608</v>
      </c>
      <c r="Q28" s="161" t="s">
        <v>48</v>
      </c>
      <c r="R28" s="293">
        <f t="shared" ca="1" si="4"/>
        <v>1395</v>
      </c>
      <c r="S28" s="294" t="s">
        <v>34</v>
      </c>
      <c r="T28" s="163" t="str">
        <f t="shared" si="5"/>
        <v>-</v>
      </c>
      <c r="U28" s="295" t="s">
        <v>34</v>
      </c>
      <c r="V28" s="295" t="s">
        <v>1425</v>
      </c>
      <c r="W28" s="295" t="s">
        <v>34</v>
      </c>
      <c r="X28" s="296" t="s">
        <v>34</v>
      </c>
    </row>
    <row r="29" spans="1:24">
      <c r="E29" s="204" t="str">
        <f t="shared" ca="1" si="3"/>
        <v>Títulos Bancários - 1 ano (IPCA+-)</v>
      </c>
      <c r="F29" s="214" t="s">
        <v>1462</v>
      </c>
      <c r="G29" s="203" t="s">
        <v>1358</v>
      </c>
      <c r="H29" s="668" t="str"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v>
      </c>
      <c r="I29" s="215">
        <f ca="1">EDATE(TODAY(),J29*12)</f>
        <v>45219</v>
      </c>
      <c r="J29" s="671">
        <v>1</v>
      </c>
      <c r="K29" s="205" t="s">
        <v>1339</v>
      </c>
      <c r="L29" s="359" t="s">
        <v>34</v>
      </c>
      <c r="M29" s="214" t="s">
        <v>34</v>
      </c>
      <c r="N29" s="214" t="s">
        <v>34</v>
      </c>
      <c r="O29" s="214" t="s">
        <v>663</v>
      </c>
      <c r="P29" s="293" t="s">
        <v>608</v>
      </c>
      <c r="Q29" s="161" t="s">
        <v>48</v>
      </c>
      <c r="R29" s="293">
        <f t="shared" ca="1" si="4"/>
        <v>365</v>
      </c>
      <c r="S29" s="294" t="s">
        <v>34</v>
      </c>
      <c r="T29" s="163">
        <f t="shared" ca="1" si="5"/>
        <v>2.5000000000000001E-3</v>
      </c>
      <c r="U29" s="295" t="s">
        <v>34</v>
      </c>
      <c r="V29" s="295" t="s">
        <v>1425</v>
      </c>
      <c r="W29" s="295" t="s">
        <v>34</v>
      </c>
      <c r="X29" s="296" t="s">
        <v>34</v>
      </c>
    </row>
    <row r="30" spans="1:24">
      <c r="E30" s="204" t="str">
        <f t="shared" ca="1" si="3"/>
        <v>Títulos Bancários - 2 anos (IPCA+-)</v>
      </c>
      <c r="F30" s="214" t="s">
        <v>1462</v>
      </c>
      <c r="G30" s="203" t="s">
        <v>1358</v>
      </c>
      <c r="H30" s="668" t="str"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v>
      </c>
      <c r="I30" s="215">
        <f ca="1">EDATE(TODAY(),J30*12)</f>
        <v>45585</v>
      </c>
      <c r="J30" s="671">
        <v>2</v>
      </c>
      <c r="K30" s="205" t="s">
        <v>1339</v>
      </c>
      <c r="L30" s="359" t="s">
        <v>34</v>
      </c>
      <c r="M30" s="214" t="s">
        <v>34</v>
      </c>
      <c r="N30" s="214" t="s">
        <v>34</v>
      </c>
      <c r="O30" s="214" t="s">
        <v>663</v>
      </c>
      <c r="P30" s="293" t="s">
        <v>608</v>
      </c>
      <c r="Q30" s="161" t="s">
        <v>48</v>
      </c>
      <c r="R30" s="293">
        <f t="shared" ca="1" si="4"/>
        <v>730</v>
      </c>
      <c r="S30" s="294" t="s">
        <v>34</v>
      </c>
      <c r="T30" s="163">
        <f t="shared" ca="1" si="5"/>
        <v>2.5000000000000001E-3</v>
      </c>
      <c r="U30" s="295" t="s">
        <v>34</v>
      </c>
      <c r="V30" s="295" t="s">
        <v>1425</v>
      </c>
      <c r="W30" s="295" t="s">
        <v>34</v>
      </c>
      <c r="X30" s="296" t="s">
        <v>34</v>
      </c>
    </row>
    <row r="31" spans="1:24">
      <c r="E31" s="204" t="str">
        <f t="shared" ca="1" si="3"/>
        <v>Títulos Bancários - 3 anos (IPCA+-)</v>
      </c>
      <c r="F31" s="214" t="s">
        <v>1462</v>
      </c>
      <c r="G31" s="203" t="s">
        <v>1358</v>
      </c>
      <c r="H31" s="668" t="str"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v>
      </c>
      <c r="I31" s="215">
        <f ca="1">EDATE(TODAY(),J31*12)</f>
        <v>45950</v>
      </c>
      <c r="J31" s="671">
        <v>3</v>
      </c>
      <c r="K31" s="205" t="s">
        <v>1339</v>
      </c>
      <c r="L31" s="359" t="s">
        <v>34</v>
      </c>
      <c r="M31" s="214" t="s">
        <v>34</v>
      </c>
      <c r="N31" s="214" t="s">
        <v>34</v>
      </c>
      <c r="O31" s="214" t="s">
        <v>663</v>
      </c>
      <c r="P31" s="293" t="s">
        <v>608</v>
      </c>
      <c r="Q31" s="161" t="s">
        <v>48</v>
      </c>
      <c r="R31" s="293">
        <f t="shared" ca="1" si="4"/>
        <v>1095</v>
      </c>
      <c r="S31" s="294" t="s">
        <v>34</v>
      </c>
      <c r="T31" s="163">
        <f t="shared" ca="1" si="5"/>
        <v>2.5000000000000001E-3</v>
      </c>
      <c r="U31" s="295" t="s">
        <v>34</v>
      </c>
      <c r="V31" s="295" t="s">
        <v>1425</v>
      </c>
      <c r="W31" s="295" t="s">
        <v>34</v>
      </c>
      <c r="X31" s="296" t="s">
        <v>34</v>
      </c>
    </row>
    <row r="32" spans="1:24" ht="5.25" customHeight="1">
      <c r="E32" s="165"/>
      <c r="H32" s="206"/>
      <c r="I32" s="211"/>
    </row>
    <row r="33" spans="1:24" s="153" customFormat="1">
      <c r="A33" s="167"/>
      <c r="B33" s="190" t="s">
        <v>621</v>
      </c>
      <c r="C33" s="192" t="s">
        <v>865</v>
      </c>
      <c r="D33" s="190" t="str">
        <f>B33&amp;" "&amp;C33</f>
        <v>Inflação Média</v>
      </c>
      <c r="E33" s="158" t="s">
        <v>1376</v>
      </c>
      <c r="F33" s="158"/>
      <c r="G33" s="158"/>
      <c r="H33" s="207"/>
      <c r="I33" s="212"/>
      <c r="J33" s="159"/>
      <c r="K33" s="158"/>
      <c r="L33" s="158"/>
      <c r="M33" s="158"/>
      <c r="N33" s="158"/>
      <c r="O33" s="158"/>
      <c r="P33" s="158"/>
      <c r="Q33" s="158"/>
      <c r="R33" s="158"/>
      <c r="S33" s="158"/>
      <c r="T33" s="158"/>
      <c r="U33" s="178"/>
      <c r="V33" s="178"/>
      <c r="W33" s="178"/>
      <c r="X33" s="202"/>
    </row>
    <row r="34" spans="1:24">
      <c r="E34" s="204" t="str">
        <f t="shared" ref="E34:E4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v>
      </c>
      <c r="F34" s="214" t="s">
        <v>1360</v>
      </c>
      <c r="G34" s="203" t="s">
        <v>1358</v>
      </c>
      <c r="H34" s="447" t="str" cm="1">
        <f t="array" ref="H34">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v>
      </c>
      <c r="I34" s="670">
        <v>2027</v>
      </c>
      <c r="J34" s="666" t="str" cm="1">
        <f t="array" ref="J34">IFERROR(_xlfn._xlws.FILTER(IF(IF(IF(GetVRange("Taxas Diárias",9, "F")=$F34, GetVRange("Taxas Diárias",9, "G"))=$G34, GetVRange("Taxas Diárias",9, "I"))=$I34, GetVRange("Taxas Diárias",9, "J")),
IF(IF(IF(GetVRange("Taxas Diárias",9, "F")=$F34, GetVRange("Taxas Diárias",9, "G"))=$G34, GetVRange("Taxas Diárias",9, "I"))=$I34, GetVRange("Taxas Diárias",9, "J"))), "-")</f>
        <v>-</v>
      </c>
      <c r="K34" s="205" t="s">
        <v>715</v>
      </c>
      <c r="L34" s="359" t="s">
        <v>1418</v>
      </c>
      <c r="M34" s="214" t="s">
        <v>1321</v>
      </c>
      <c r="N34" s="219" t="s">
        <v>34</v>
      </c>
      <c r="O34" s="219" t="s">
        <v>1365</v>
      </c>
      <c r="P34" s="293" t="s">
        <v>608</v>
      </c>
      <c r="Q34" s="161" t="s">
        <v>48</v>
      </c>
      <c r="R34" s="293">
        <f t="shared" ref="R34:R41" ca="1" si="7">IF(OR(LEFT($E34, 3) = "NTN", LEFT($E34, 3) = "LFT"), DATE(I34, 8, 15) - TODAY(), FLOOR(J34*365,1))</f>
        <v>1760</v>
      </c>
      <c r="S34" s="294" t="s">
        <v>34</v>
      </c>
      <c r="T34" s="163" t="str">
        <f t="shared" ref="T34:T41" si="8">IF(OR(LEFT($E34,3)="LFT",LEFT($E34,3)="NTN"), "-", IF(LEFT($J34,3)="Liq", 0.03%, 0.25%))</f>
        <v>-</v>
      </c>
      <c r="U34" s="295" t="s">
        <v>34</v>
      </c>
      <c r="V34" s="295" t="s">
        <v>1425</v>
      </c>
      <c r="W34" s="295" t="s">
        <v>34</v>
      </c>
      <c r="X34" s="296" t="s">
        <v>34</v>
      </c>
    </row>
    <row r="35" spans="1:24">
      <c r="E35" s="204" t="str">
        <f t="shared" si="6"/>
        <v>NTN-B 2028 (IPCA+-)</v>
      </c>
      <c r="F35" s="214" t="s">
        <v>1360</v>
      </c>
      <c r="G35" s="203" t="s">
        <v>1358</v>
      </c>
      <c r="H35" s="447" t="str" cm="1">
        <f t="array" ref="H35">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v>
      </c>
      <c r="I35" s="670">
        <v>2028</v>
      </c>
      <c r="J35" s="666" t="str" cm="1">
        <f t="array" ref="J35">IFERROR(_xlfn._xlws.FILTER(IF(IF(IF(GetVRange("Taxas Diárias",9, "F")=$F35, GetVRange("Taxas Diárias",9, "G"))=$G35, GetVRange("Taxas Diárias",9, "I"))=$I35, GetVRange("Taxas Diárias",9, "J")),
IF(IF(IF(GetVRange("Taxas Diárias",9, "F")=$F35, GetVRange("Taxas Diárias",9, "G"))=$G35, GetVRange("Taxas Diárias",9, "I"))=$I35, GetVRange("Taxas Diárias",9, "J"))), "-")</f>
        <v>-</v>
      </c>
      <c r="K35" s="205" t="s">
        <v>715</v>
      </c>
      <c r="L35" s="359" t="s">
        <v>1418</v>
      </c>
      <c r="M35" s="214" t="s">
        <v>1321</v>
      </c>
      <c r="N35" s="219" t="s">
        <v>34</v>
      </c>
      <c r="O35" s="219" t="s">
        <v>1365</v>
      </c>
      <c r="P35" s="293" t="s">
        <v>608</v>
      </c>
      <c r="Q35" s="161" t="s">
        <v>48</v>
      </c>
      <c r="R35" s="293">
        <f t="shared" ca="1" si="7"/>
        <v>2126</v>
      </c>
      <c r="S35" s="294" t="s">
        <v>34</v>
      </c>
      <c r="T35" s="163" t="str">
        <f t="shared" si="8"/>
        <v>-</v>
      </c>
      <c r="U35" s="295" t="s">
        <v>34</v>
      </c>
      <c r="V35" s="295" t="s">
        <v>1425</v>
      </c>
      <c r="W35" s="295" t="s">
        <v>34</v>
      </c>
      <c r="X35" s="296" t="s">
        <v>34</v>
      </c>
    </row>
    <row r="36" spans="1:24">
      <c r="E36" s="204" t="str">
        <f t="shared" si="6"/>
        <v>NTN-B 2030 (IPCA+-)</v>
      </c>
      <c r="F36" s="214" t="s">
        <v>1360</v>
      </c>
      <c r="G36" s="203" t="s">
        <v>1358</v>
      </c>
      <c r="H36" s="447" t="str" cm="1">
        <f t="array" ref="H36">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v>
      </c>
      <c r="I36" s="670">
        <v>2030</v>
      </c>
      <c r="J36" s="666" t="str" cm="1">
        <f t="array" ref="J36">IFERROR(_xlfn._xlws.FILTER(IF(IF(IF(GetVRange("Taxas Diárias",9, "F")=$F36, GetVRange("Taxas Diárias",9, "G"))=$G36, GetVRange("Taxas Diárias",9, "I"))=$I36, GetVRange("Taxas Diárias",9, "J")),
IF(IF(IF(GetVRange("Taxas Diárias",9, "F")=$F36, GetVRange("Taxas Diárias",9, "G"))=$G36, GetVRange("Taxas Diárias",9, "I"))=$I36, GetVRange("Taxas Diárias",9, "J"))), "-")</f>
        <v>-</v>
      </c>
      <c r="K36" s="205" t="s">
        <v>715</v>
      </c>
      <c r="L36" s="359" t="s">
        <v>1418</v>
      </c>
      <c r="M36" s="214" t="s">
        <v>1321</v>
      </c>
      <c r="N36" s="219" t="s">
        <v>34</v>
      </c>
      <c r="O36" s="219" t="s">
        <v>1365</v>
      </c>
      <c r="P36" s="293" t="s">
        <v>608</v>
      </c>
      <c r="Q36" s="161" t="s">
        <v>48</v>
      </c>
      <c r="R36" s="293">
        <f t="shared" ca="1" si="7"/>
        <v>2856</v>
      </c>
      <c r="S36" s="294" t="s">
        <v>34</v>
      </c>
      <c r="T36" s="163" t="str">
        <f t="shared" si="8"/>
        <v>-</v>
      </c>
      <c r="U36" s="295" t="s">
        <v>34</v>
      </c>
      <c r="V36" s="295" t="s">
        <v>1425</v>
      </c>
      <c r="W36" s="295" t="s">
        <v>34</v>
      </c>
      <c r="X36" s="296" t="s">
        <v>34</v>
      </c>
    </row>
    <row r="37" spans="1:24">
      <c r="E37" s="204" t="str">
        <f t="shared" ca="1" si="6"/>
        <v>Títulos Bancários - 4 anos (IPCA+-)</v>
      </c>
      <c r="F37" s="214" t="s">
        <v>1462</v>
      </c>
      <c r="G37" s="203" t="s">
        <v>1358</v>
      </c>
      <c r="H37" s="668" t="str"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v>
      </c>
      <c r="I37" s="215">
        <f ca="1">EDATE(TODAY(),J37*12)</f>
        <v>46315</v>
      </c>
      <c r="J37" s="671">
        <v>4</v>
      </c>
      <c r="K37" s="205" t="s">
        <v>715</v>
      </c>
      <c r="L37" s="359" t="s">
        <v>34</v>
      </c>
      <c r="M37" s="214" t="s">
        <v>34</v>
      </c>
      <c r="N37" s="214" t="s">
        <v>34</v>
      </c>
      <c r="O37" s="214" t="s">
        <v>663</v>
      </c>
      <c r="P37" s="293" t="s">
        <v>608</v>
      </c>
      <c r="Q37" s="161" t="s">
        <v>48</v>
      </c>
      <c r="R37" s="293">
        <f t="shared" ca="1" si="7"/>
        <v>1460</v>
      </c>
      <c r="S37" s="294" t="s">
        <v>34</v>
      </c>
      <c r="T37" s="163">
        <f t="shared" ca="1" si="8"/>
        <v>2.5000000000000001E-3</v>
      </c>
      <c r="U37" s="295" t="s">
        <v>34</v>
      </c>
      <c r="V37" s="295" t="s">
        <v>1425</v>
      </c>
      <c r="W37" s="295" t="s">
        <v>34</v>
      </c>
      <c r="X37" s="296" t="s">
        <v>34</v>
      </c>
    </row>
    <row r="38" spans="1:24">
      <c r="E38" s="204" t="str">
        <f t="shared" ca="1" si="6"/>
        <v>Títulos Bancários - 5 anos (IPCA+-)</v>
      </c>
      <c r="F38" s="214" t="s">
        <v>1462</v>
      </c>
      <c r="G38" s="203" t="s">
        <v>1358</v>
      </c>
      <c r="H38" s="668" t="str"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v>
      </c>
      <c r="I38" s="215">
        <f ca="1">EDATE(TODAY(),J38*12)</f>
        <v>46680</v>
      </c>
      <c r="J38" s="671">
        <v>5</v>
      </c>
      <c r="K38" s="205" t="s">
        <v>715</v>
      </c>
      <c r="L38" s="359" t="s">
        <v>34</v>
      </c>
      <c r="M38" s="214" t="s">
        <v>34</v>
      </c>
      <c r="N38" s="214" t="s">
        <v>34</v>
      </c>
      <c r="O38" s="214" t="s">
        <v>663</v>
      </c>
      <c r="P38" s="293" t="s">
        <v>608</v>
      </c>
      <c r="Q38" s="161" t="s">
        <v>48</v>
      </c>
      <c r="R38" s="293">
        <f t="shared" ca="1" si="7"/>
        <v>1825</v>
      </c>
      <c r="S38" s="294" t="s">
        <v>34</v>
      </c>
      <c r="T38" s="163">
        <f t="shared" ca="1" si="8"/>
        <v>2.5000000000000001E-3</v>
      </c>
      <c r="U38" s="295" t="s">
        <v>34</v>
      </c>
      <c r="V38" s="295" t="s">
        <v>1425</v>
      </c>
      <c r="W38" s="295" t="s">
        <v>34</v>
      </c>
      <c r="X38" s="296" t="s">
        <v>34</v>
      </c>
    </row>
    <row r="39" spans="1:24">
      <c r="E39" s="204" t="str">
        <f t="shared" ca="1" si="6"/>
        <v>Títulos Corporativos - 4 anos (IPCA+-)</v>
      </c>
      <c r="F39" s="214" t="s">
        <v>1505</v>
      </c>
      <c r="G39" s="203" t="s">
        <v>1358</v>
      </c>
      <c r="H39" s="668" t="str"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v>
      </c>
      <c r="I39" s="215">
        <f ca="1">EDATE(TODAY(),J39*12)</f>
        <v>46315</v>
      </c>
      <c r="J39" s="671">
        <v>4</v>
      </c>
      <c r="K39" s="217" t="s">
        <v>715</v>
      </c>
      <c r="L39" s="359" t="s">
        <v>34</v>
      </c>
      <c r="M39" s="214" t="s">
        <v>34</v>
      </c>
      <c r="N39" s="214" t="s">
        <v>34</v>
      </c>
      <c r="O39" s="214" t="s">
        <v>663</v>
      </c>
      <c r="P39" s="293" t="s">
        <v>608</v>
      </c>
      <c r="Q39" s="161" t="s">
        <v>48</v>
      </c>
      <c r="R39" s="293">
        <f t="shared" ca="1" si="7"/>
        <v>1460</v>
      </c>
      <c r="S39" s="294" t="s">
        <v>34</v>
      </c>
      <c r="T39" s="163">
        <f t="shared" ca="1" si="8"/>
        <v>2.5000000000000001E-3</v>
      </c>
      <c r="U39" s="295" t="s">
        <v>34</v>
      </c>
      <c r="V39" s="295" t="s">
        <v>1425</v>
      </c>
      <c r="W39" s="295" t="s">
        <v>34</v>
      </c>
      <c r="X39" s="296" t="s">
        <v>34</v>
      </c>
    </row>
    <row r="40" spans="1:24">
      <c r="E40" s="204" t="str">
        <f t="shared" si="6"/>
        <v>Títulos Corporativos - 5 anos (IPCA+8.05%)</v>
      </c>
      <c r="F40" s="214" t="s">
        <v>1505</v>
      </c>
      <c r="G40" s="203" t="s">
        <v>1358</v>
      </c>
      <c r="H40" s="668"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8.0500000000000002E-2</v>
      </c>
      <c r="I40" s="216" t="s">
        <v>34</v>
      </c>
      <c r="J40" s="671">
        <v>5</v>
      </c>
      <c r="K40" s="205" t="s">
        <v>715</v>
      </c>
      <c r="L40" s="359" t="s">
        <v>34</v>
      </c>
      <c r="M40" s="214" t="s">
        <v>34</v>
      </c>
      <c r="N40" s="214" t="s">
        <v>34</v>
      </c>
      <c r="O40" s="214" t="s">
        <v>663</v>
      </c>
      <c r="P40" s="293" t="s">
        <v>608</v>
      </c>
      <c r="Q40" s="161" t="s">
        <v>48</v>
      </c>
      <c r="R40" s="293">
        <f t="shared" ca="1" si="7"/>
        <v>1825</v>
      </c>
      <c r="S40" s="294" t="s">
        <v>34</v>
      </c>
      <c r="T40" s="163">
        <f t="shared" si="8"/>
        <v>2.5000000000000001E-3</v>
      </c>
      <c r="U40" s="295" t="s">
        <v>34</v>
      </c>
      <c r="V40" s="295" t="s">
        <v>1425</v>
      </c>
      <c r="W40" s="295" t="s">
        <v>34</v>
      </c>
      <c r="X40" s="296" t="s">
        <v>34</v>
      </c>
    </row>
    <row r="41" spans="1:24">
      <c r="E41" s="204" t="str">
        <f t="shared" si="6"/>
        <v>Títulos Corporativos - 6 anos (IPCA+8.10%)</v>
      </c>
      <c r="F41" s="214" t="s">
        <v>1505</v>
      </c>
      <c r="G41" s="203" t="s">
        <v>1358</v>
      </c>
      <c r="H41" s="668"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8.1000000000000003E-2</v>
      </c>
      <c r="I41" s="216" t="s">
        <v>34</v>
      </c>
      <c r="J41" s="671">
        <v>6</v>
      </c>
      <c r="K41" s="205" t="s">
        <v>715</v>
      </c>
      <c r="L41" s="359" t="s">
        <v>34</v>
      </c>
      <c r="M41" s="214" t="s">
        <v>34</v>
      </c>
      <c r="N41" s="214" t="s">
        <v>34</v>
      </c>
      <c r="O41" s="214" t="s">
        <v>663</v>
      </c>
      <c r="P41" s="293" t="s">
        <v>608</v>
      </c>
      <c r="Q41" s="161" t="s">
        <v>48</v>
      </c>
      <c r="R41" s="293">
        <f t="shared" ca="1" si="7"/>
        <v>2190</v>
      </c>
      <c r="S41" s="294" t="s">
        <v>34</v>
      </c>
      <c r="T41" s="163">
        <f t="shared" si="8"/>
        <v>2.5000000000000001E-3</v>
      </c>
      <c r="U41" s="295" t="s">
        <v>34</v>
      </c>
      <c r="V41" s="295" t="s">
        <v>1425</v>
      </c>
      <c r="W41" s="295" t="s">
        <v>34</v>
      </c>
      <c r="X41" s="296" t="s">
        <v>34</v>
      </c>
    </row>
    <row r="42" spans="1:24">
      <c r="E42" s="664" t="s">
        <v>1443</v>
      </c>
      <c r="F42" s="214" t="s">
        <v>1505</v>
      </c>
      <c r="G42" s="203" t="s">
        <v>1358</v>
      </c>
      <c r="H42" s="447" t="e">
        <f>MROUND((((1+H35)*(1+5%)-1)/0.85+1)/(1+5%)*(1+2.2%)-1,0.05%)</f>
        <v>#VALUE!</v>
      </c>
      <c r="I42" s="216" t="s">
        <v>34</v>
      </c>
      <c r="J42" s="671">
        <v>6</v>
      </c>
      <c r="K42" s="217" t="s">
        <v>715</v>
      </c>
      <c r="L42" s="359" t="s">
        <v>34</v>
      </c>
      <c r="M42" s="651" t="s">
        <v>1321</v>
      </c>
      <c r="N42" s="214" t="s">
        <v>34</v>
      </c>
      <c r="O42" s="214" t="s">
        <v>663</v>
      </c>
      <c r="P42" s="293" t="s">
        <v>608</v>
      </c>
      <c r="Q42" s="161" t="s">
        <v>48</v>
      </c>
      <c r="R42" s="293">
        <v>2</v>
      </c>
      <c r="S42" s="294">
        <v>7.4999999999999997E-3</v>
      </c>
      <c r="T42" s="448" t="s">
        <v>34</v>
      </c>
      <c r="U42" s="295">
        <v>100</v>
      </c>
      <c r="V42" s="295" t="s">
        <v>1425</v>
      </c>
      <c r="W42" s="295">
        <v>470000000</v>
      </c>
      <c r="X42" s="296">
        <v>44309</v>
      </c>
    </row>
    <row r="43" spans="1:24" ht="5.25" customHeight="1">
      <c r="E43" s="165"/>
      <c r="H43" s="206"/>
      <c r="I43" s="211"/>
    </row>
    <row r="44" spans="1:24" s="153" customFormat="1">
      <c r="A44" s="167"/>
      <c r="B44" s="190" t="s">
        <v>621</v>
      </c>
      <c r="C44" s="192" t="s">
        <v>866</v>
      </c>
      <c r="D44" s="190" t="str">
        <f>B44&amp;" "&amp;C44</f>
        <v>Inflação Longa</v>
      </c>
      <c r="E44" s="158" t="s">
        <v>1370</v>
      </c>
      <c r="F44" s="158"/>
      <c r="G44" s="158"/>
      <c r="H44" s="207"/>
      <c r="I44" s="212"/>
      <c r="J44" s="159"/>
      <c r="K44" s="158"/>
      <c r="L44" s="158"/>
      <c r="M44" s="158"/>
      <c r="N44" s="158"/>
      <c r="O44" s="158"/>
      <c r="P44" s="158"/>
      <c r="Q44" s="158"/>
      <c r="R44" s="158"/>
      <c r="S44" s="158"/>
      <c r="T44" s="158"/>
      <c r="U44" s="178"/>
      <c r="V44" s="178"/>
      <c r="W44" s="178"/>
      <c r="X44" s="202"/>
    </row>
    <row r="45" spans="1:24">
      <c r="E45" s="204" t="str">
        <f t="shared" ref="E45:E49" si="9">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v>
      </c>
      <c r="F45" s="214" t="s">
        <v>1360</v>
      </c>
      <c r="G45" s="203" t="s">
        <v>1358</v>
      </c>
      <c r="H45" s="447" t="str" cm="1">
        <f t="array" ref="H45">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v>
      </c>
      <c r="I45" s="670">
        <v>2032</v>
      </c>
      <c r="J45" s="666" t="str" cm="1">
        <f t="array" ref="J45">IFERROR(_xlfn._xlws.FILTER(IF(IF(IF(GetVRange("Taxas Diárias",9, "F")=$F45, GetVRange("Taxas Diárias",9, "G"))=$G45, GetVRange("Taxas Diárias",9, "I"))=$I45, GetVRange("Taxas Diárias",9, "J")),
IF(IF(IF(GetVRange("Taxas Diárias",9, "F")=$F45, GetVRange("Taxas Diárias",9, "G"))=$G45, GetVRange("Taxas Diárias",9, "I"))=$I45, GetVRange("Taxas Diárias",9, "J"))), "-")</f>
        <v>-</v>
      </c>
      <c r="K45" s="205" t="s">
        <v>1339</v>
      </c>
      <c r="L45" s="219" t="s">
        <v>1418</v>
      </c>
      <c r="M45" s="214" t="s">
        <v>1321</v>
      </c>
      <c r="N45" s="219" t="s">
        <v>34</v>
      </c>
      <c r="O45" s="219" t="s">
        <v>1365</v>
      </c>
      <c r="P45" s="293" t="s">
        <v>608</v>
      </c>
      <c r="Q45" s="161" t="s">
        <v>48</v>
      </c>
      <c r="R45" s="293">
        <f ca="1">IF(OR(LEFT($E45, 3) = "NTN", LEFT($E45, 3) = "LFT"), DATE(I45, 8, 15) - TODAY(), FLOOR(J45*365,1))</f>
        <v>3587</v>
      </c>
      <c r="S45" s="294" t="s">
        <v>34</v>
      </c>
      <c r="T45" s="163" t="str">
        <f>IF(OR(LEFT($E45,3)="LFT",LEFT($E45,3)="NTN"), "-", IF(LEFT($J45,3)="Liq", 0.03%, 0.25%))</f>
        <v>-</v>
      </c>
      <c r="U45" s="295" t="s">
        <v>34</v>
      </c>
      <c r="V45" s="295" t="s">
        <v>1425</v>
      </c>
      <c r="W45" s="295" t="s">
        <v>34</v>
      </c>
      <c r="X45" s="296" t="s">
        <v>34</v>
      </c>
    </row>
    <row r="46" spans="1:24">
      <c r="E46" s="204" t="str">
        <f t="shared" si="9"/>
        <v>NTN-B 2035 (IPCA+-)</v>
      </c>
      <c r="F46" s="214" t="s">
        <v>1360</v>
      </c>
      <c r="G46" s="203" t="s">
        <v>1358</v>
      </c>
      <c r="H46" s="447" t="str" cm="1">
        <f t="array" ref="H46">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v>
      </c>
      <c r="I46" s="670">
        <v>2035</v>
      </c>
      <c r="J46" s="666" t="str" cm="1">
        <f t="array" ref="J46">IFERROR(_xlfn._xlws.FILTER(IF(IF(IF(GetVRange("Taxas Diárias",9, "F")=$F46, GetVRange("Taxas Diárias",9, "G"))=$G46, GetVRange("Taxas Diárias",9, "I"))=$I46, GetVRange("Taxas Diárias",9, "J")),
IF(IF(IF(GetVRange("Taxas Diárias",9, "F")=$F46, GetVRange("Taxas Diárias",9, "G"))=$G46, GetVRange("Taxas Diárias",9, "I"))=$I46, GetVRange("Taxas Diárias",9, "J"))), "-")</f>
        <v>-</v>
      </c>
      <c r="K46" s="205" t="s">
        <v>1339</v>
      </c>
      <c r="L46" s="219" t="s">
        <v>1418</v>
      </c>
      <c r="M46" s="214" t="s">
        <v>1321</v>
      </c>
      <c r="N46" s="219" t="s">
        <v>34</v>
      </c>
      <c r="O46" s="219" t="s">
        <v>1365</v>
      </c>
      <c r="P46" s="293" t="s">
        <v>608</v>
      </c>
      <c r="Q46" s="161" t="s">
        <v>48</v>
      </c>
      <c r="R46" s="293">
        <f ca="1">IF(OR(LEFT($E46, 3) = "NTN", LEFT($E46, 3) = "LFT"), DATE(I46, 8, 15) - TODAY(), FLOOR(J46*365,1))</f>
        <v>4682</v>
      </c>
      <c r="S46" s="294" t="s">
        <v>34</v>
      </c>
      <c r="T46" s="163" t="str">
        <f>IF(OR(LEFT($E46,3)="LFT",LEFT($E46,3)="NTN"), "-", IF(LEFT($J46,3)="Liq", 0.03%, 0.25%))</f>
        <v>-</v>
      </c>
      <c r="U46" s="295" t="s">
        <v>34</v>
      </c>
      <c r="V46" s="295" t="s">
        <v>1425</v>
      </c>
      <c r="W46" s="295" t="s">
        <v>34</v>
      </c>
      <c r="X46" s="296" t="s">
        <v>34</v>
      </c>
    </row>
    <row r="47" spans="1:24">
      <c r="E47" s="204" t="str">
        <f t="shared" si="9"/>
        <v>Títulos Corporativos - 8 anos (IPCA+8.35%)</v>
      </c>
      <c r="F47" s="214" t="s">
        <v>1505</v>
      </c>
      <c r="G47" s="203" t="s">
        <v>1358</v>
      </c>
      <c r="H47" s="668"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8.3500000000000005E-2</v>
      </c>
      <c r="I47" s="216" t="s">
        <v>34</v>
      </c>
      <c r="J47" s="671">
        <v>8</v>
      </c>
      <c r="K47" s="205" t="s">
        <v>1339</v>
      </c>
      <c r="L47" s="359" t="s">
        <v>34</v>
      </c>
      <c r="M47" s="214" t="s">
        <v>34</v>
      </c>
      <c r="N47" s="214" t="s">
        <v>34</v>
      </c>
      <c r="O47" s="214" t="s">
        <v>663</v>
      </c>
      <c r="P47" s="293" t="s">
        <v>608</v>
      </c>
      <c r="Q47" s="161" t="s">
        <v>48</v>
      </c>
      <c r="R47" s="293">
        <f ca="1">IF(OR(LEFT($E47, 3) = "NTN", LEFT($E47, 3) = "LFT"), DATE(I47, 8, 15) - TODAY(), FLOOR(J47*365,1))</f>
        <v>2920</v>
      </c>
      <c r="S47" s="294" t="s">
        <v>34</v>
      </c>
      <c r="T47" s="163">
        <f>IF(OR(LEFT($E47,3)="LFT",LEFT($E47,3)="NTN"), "-", IF(LEFT($J47,3)="Liq", 0.03%, 0.25%))</f>
        <v>2.5000000000000001E-3</v>
      </c>
      <c r="U47" s="295" t="s">
        <v>34</v>
      </c>
      <c r="V47" s="295" t="s">
        <v>1425</v>
      </c>
      <c r="W47" s="295" t="s">
        <v>34</v>
      </c>
      <c r="X47" s="296" t="s">
        <v>34</v>
      </c>
    </row>
    <row r="48" spans="1:24">
      <c r="E48" s="204" t="str">
        <f t="shared" si="9"/>
        <v>Títulos Corporativos - 9 anos (IPCA+8.40%)</v>
      </c>
      <c r="F48" s="214" t="s">
        <v>1505</v>
      </c>
      <c r="G48" s="203" t="s">
        <v>1358</v>
      </c>
      <c r="H48" s="668"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8.4000000000000005E-2</v>
      </c>
      <c r="I48" s="216" t="s">
        <v>34</v>
      </c>
      <c r="J48" s="671">
        <v>9</v>
      </c>
      <c r="K48" s="205" t="s">
        <v>1339</v>
      </c>
      <c r="L48" s="359" t="s">
        <v>34</v>
      </c>
      <c r="M48" s="214" t="s">
        <v>34</v>
      </c>
      <c r="N48" s="214" t="s">
        <v>34</v>
      </c>
      <c r="O48" s="214" t="s">
        <v>663</v>
      </c>
      <c r="P48" s="293" t="s">
        <v>608</v>
      </c>
      <c r="Q48" s="161" t="s">
        <v>48</v>
      </c>
      <c r="R48" s="293">
        <f ca="1">IF(OR(LEFT($E48, 3) = "NTN", LEFT($E48, 3) = "LFT"), DATE(I48, 8, 15) - TODAY(), FLOOR(J48*365,1))</f>
        <v>3285</v>
      </c>
      <c r="S48" s="294" t="s">
        <v>34</v>
      </c>
      <c r="T48" s="163">
        <f>IF(OR(LEFT($E48,3)="LFT",LEFT($E48,3)="NTN"), "-", IF(LEFT($J48,3)="Liq", 0.03%, 0.25%))</f>
        <v>2.5000000000000001E-3</v>
      </c>
      <c r="U48" s="295" t="s">
        <v>34</v>
      </c>
      <c r="V48" s="295" t="s">
        <v>1425</v>
      </c>
      <c r="W48" s="295" t="s">
        <v>34</v>
      </c>
      <c r="X48" s="296" t="s">
        <v>34</v>
      </c>
    </row>
    <row r="49" spans="1:24">
      <c r="E49" s="204" t="str">
        <f t="shared" si="9"/>
        <v>Títulos Corporativos - 10 anos (IPCA+8.45%)</v>
      </c>
      <c r="F49" s="214" t="s">
        <v>1505</v>
      </c>
      <c r="G49" s="203" t="s">
        <v>1358</v>
      </c>
      <c r="H49" s="668"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8.4500000000000006E-2</v>
      </c>
      <c r="I49" s="216" t="s">
        <v>34</v>
      </c>
      <c r="J49" s="671">
        <v>10</v>
      </c>
      <c r="K49" s="205" t="s">
        <v>1339</v>
      </c>
      <c r="L49" s="359" t="s">
        <v>34</v>
      </c>
      <c r="M49" s="214" t="s">
        <v>34</v>
      </c>
      <c r="N49" s="214" t="s">
        <v>34</v>
      </c>
      <c r="O49" s="214" t="s">
        <v>663</v>
      </c>
      <c r="P49" s="293" t="s">
        <v>608</v>
      </c>
      <c r="Q49" s="161" t="s">
        <v>48</v>
      </c>
      <c r="R49" s="293">
        <f ca="1">IF(OR(LEFT($E49, 3) = "NTN", LEFT($E49, 3) = "LFT"), DATE(I49, 8, 15) - TODAY(), FLOOR(J49*365,1))</f>
        <v>3650</v>
      </c>
      <c r="S49" s="294" t="s">
        <v>34</v>
      </c>
      <c r="T49" s="163">
        <f>IF(OR(LEFT($E49,3)="LFT",LEFT($E49,3)="NTN"), "-", IF(LEFT($J49,3)="Liq", 0.03%, 0.25%))</f>
        <v>2.5000000000000001E-3</v>
      </c>
      <c r="U49" s="295" t="s">
        <v>34</v>
      </c>
      <c r="V49" s="295" t="s">
        <v>1425</v>
      </c>
      <c r="W49" s="295" t="s">
        <v>34</v>
      </c>
      <c r="X49" s="296" t="s">
        <v>34</v>
      </c>
    </row>
    <row r="50" spans="1:24" s="153" customFormat="1" ht="7.5" customHeight="1">
      <c r="B50" s="190"/>
      <c r="C50" s="190"/>
      <c r="D50" s="190"/>
      <c r="E50" s="152"/>
      <c r="H50" s="208"/>
      <c r="I50" s="154"/>
      <c r="J50" s="154"/>
    </row>
    <row r="51" spans="1:24" s="153" customFormat="1">
      <c r="A51" s="167"/>
      <c r="B51" s="200"/>
      <c r="C51" s="190"/>
      <c r="D51" s="190"/>
      <c r="E51" s="155" t="s">
        <v>661</v>
      </c>
      <c r="F51" s="155"/>
      <c r="G51" s="155"/>
      <c r="H51" s="209"/>
      <c r="I51" s="213"/>
      <c r="J51" s="156"/>
      <c r="K51" s="155"/>
      <c r="L51" s="155"/>
      <c r="M51" s="155"/>
      <c r="N51" s="155"/>
      <c r="O51" s="155"/>
      <c r="P51" s="155"/>
      <c r="Q51" s="155"/>
      <c r="R51" s="155"/>
      <c r="S51" s="155"/>
      <c r="T51" s="155"/>
      <c r="U51" s="177"/>
      <c r="V51" s="177"/>
      <c r="W51" s="177"/>
      <c r="X51" s="201"/>
    </row>
    <row r="52" spans="1:24" s="153" customFormat="1" ht="3" customHeight="1">
      <c r="B52" s="190"/>
      <c r="C52" s="190"/>
      <c r="D52" s="190"/>
      <c r="H52" s="210"/>
      <c r="I52" s="157"/>
      <c r="J52" s="157"/>
    </row>
    <row r="53" spans="1:24" s="153" customFormat="1">
      <c r="A53" s="167"/>
      <c r="B53" s="190" t="s">
        <v>661</v>
      </c>
      <c r="C53" s="190" t="s">
        <v>738</v>
      </c>
      <c r="D53" s="190" t="str">
        <f>B53&amp;" "&amp;C53</f>
        <v>Pré-fixado Curta</v>
      </c>
      <c r="E53" s="158" t="s">
        <v>1373</v>
      </c>
      <c r="F53" s="158"/>
      <c r="G53" s="158"/>
      <c r="H53" s="207"/>
      <c r="I53" s="212"/>
      <c r="J53" s="159"/>
      <c r="K53" s="158"/>
      <c r="L53" s="158"/>
      <c r="M53" s="158"/>
      <c r="N53" s="158"/>
      <c r="O53" s="158"/>
      <c r="P53" s="158"/>
      <c r="Q53" s="158"/>
      <c r="R53" s="158"/>
      <c r="S53" s="158"/>
      <c r="T53" s="158"/>
      <c r="U53" s="178"/>
      <c r="V53" s="178"/>
      <c r="W53" s="178"/>
      <c r="X53" s="202"/>
    </row>
    <row r="54" spans="1:24">
      <c r="E54" s="204" t="str">
        <f t="shared" ref="E54:E55" si="10">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v>
      </c>
      <c r="F54" s="214" t="s">
        <v>1361</v>
      </c>
      <c r="G54" s="667" t="s">
        <v>1463</v>
      </c>
      <c r="H54" s="447" t="str" cm="1">
        <f t="array" ref="H54">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v>
      </c>
      <c r="I54" s="670">
        <v>2023</v>
      </c>
      <c r="J54" s="666" t="str" cm="1">
        <f t="array" ref="J54">IFERROR(_xlfn._xlws.FILTER(IF(IF(IF(GetVRange("Taxas Diárias",9, "F")=$F54, GetVRange("Taxas Diárias",9, "G"))=$G54, GetVRange("Taxas Diárias",9, "I"))=$I54, GetVRange("Taxas Diárias",9, "J")),
IF(IF(IF(GetVRange("Taxas Diárias",9, "F")=$F54, GetVRange("Taxas Diárias",9, "G"))=$G54, GetVRange("Taxas Diárias",9, "I"))=$I54, GetVRange("Taxas Diárias",9, "J"))), "-")</f>
        <v>-</v>
      </c>
      <c r="K54" s="217" t="s">
        <v>1339</v>
      </c>
      <c r="L54" s="219" t="s">
        <v>1418</v>
      </c>
      <c r="M54" s="214" t="s">
        <v>1321</v>
      </c>
      <c r="N54" s="219" t="s">
        <v>34</v>
      </c>
      <c r="O54" s="219" t="s">
        <v>1365</v>
      </c>
      <c r="P54" s="293" t="s">
        <v>608</v>
      </c>
      <c r="Q54" s="161" t="s">
        <v>48</v>
      </c>
      <c r="R54" s="293">
        <f ca="1">IF(OR(LEFT($E54, 3) = "NTN", LEFT($E54, 3) = "LFT"), DATE(I54, 8, 15) - TODAY(), FLOOR(J54*365,1))</f>
        <v>299</v>
      </c>
      <c r="S54" s="294" t="s">
        <v>34</v>
      </c>
      <c r="T54" s="163" t="str">
        <f>IF(OR(LEFT($E54,3)="LFT",LEFT($E54,3)="NTN"), "-", IF(LEFT($J54,3)="Liq", 0.03%, 0.25%))</f>
        <v>-</v>
      </c>
      <c r="U54" s="295" t="s">
        <v>34</v>
      </c>
      <c r="V54" s="295" t="s">
        <v>1425</v>
      </c>
      <c r="W54" s="295" t="s">
        <v>34</v>
      </c>
      <c r="X54" s="296" t="s">
        <v>34</v>
      </c>
    </row>
    <row r="55" spans="1:24">
      <c r="E55" s="204" t="str">
        <f t="shared" si="10"/>
        <v>NTN-F 2025 (-)</v>
      </c>
      <c r="F55" s="214" t="s">
        <v>1361</v>
      </c>
      <c r="G55" s="667" t="s">
        <v>1463</v>
      </c>
      <c r="H55" s="447" t="str" cm="1">
        <f t="array" ref="H55">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v>
      </c>
      <c r="I55" s="670">
        <v>2025</v>
      </c>
      <c r="J55" s="666" t="str" cm="1">
        <f t="array" ref="J55">IFERROR(_xlfn._xlws.FILTER(IF(IF(IF(GetVRange("Taxas Diárias",9, "F")=$F55, GetVRange("Taxas Diárias",9, "G"))=$G55, GetVRange("Taxas Diárias",9, "I"))=$I55, GetVRange("Taxas Diárias",9, "J")),
IF(IF(IF(GetVRange("Taxas Diárias",9, "F")=$F55, GetVRange("Taxas Diárias",9, "G"))=$G55, GetVRange("Taxas Diárias",9, "I"))=$I55, GetVRange("Taxas Diárias",9, "J"))), "-")</f>
        <v>-</v>
      </c>
      <c r="K55" s="217" t="s">
        <v>1339</v>
      </c>
      <c r="L55" s="219" t="s">
        <v>1418</v>
      </c>
      <c r="M55" s="214" t="s">
        <v>1321</v>
      </c>
      <c r="N55" s="219" t="s">
        <v>34</v>
      </c>
      <c r="O55" s="219" t="s">
        <v>1365</v>
      </c>
      <c r="P55" s="293" t="s">
        <v>608</v>
      </c>
      <c r="Q55" s="161" t="s">
        <v>48</v>
      </c>
      <c r="R55" s="293">
        <f ca="1">IF(OR(LEFT($E55, 3) = "NTN", LEFT($E55, 3) = "LFT"), DATE(I55, 8, 15) - TODAY(), FLOOR(J55*365,1))</f>
        <v>1030</v>
      </c>
      <c r="S55" s="294" t="s">
        <v>34</v>
      </c>
      <c r="T55" s="163" t="str">
        <f>IF(OR(LEFT($E55,3)="LFT",LEFT($E55,3)="NTN"), "-", IF(LEFT($J55,3)="Liq", 0.03%, 0.25%))</f>
        <v>-</v>
      </c>
      <c r="U55" s="295" t="s">
        <v>34</v>
      </c>
      <c r="V55" s="295" t="s">
        <v>1425</v>
      </c>
      <c r="W55" s="295" t="s">
        <v>34</v>
      </c>
      <c r="X55" s="296" t="s">
        <v>34</v>
      </c>
    </row>
    <row r="56" spans="1:24">
      <c r="E56" s="204"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v>
      </c>
      <c r="F56" s="214" t="s">
        <v>1462</v>
      </c>
      <c r="G56" s="667" t="s">
        <v>1463</v>
      </c>
      <c r="H56" s="668" t="str"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v>
      </c>
      <c r="I56" s="215">
        <f ca="1">EDATE(TODAY(),J56*12)</f>
        <v>45219</v>
      </c>
      <c r="J56" s="671">
        <v>1</v>
      </c>
      <c r="K56" s="217" t="s">
        <v>1339</v>
      </c>
      <c r="L56" s="359" t="s">
        <v>34</v>
      </c>
      <c r="M56" s="214" t="s">
        <v>34</v>
      </c>
      <c r="N56" s="214" t="s">
        <v>34</v>
      </c>
      <c r="O56" s="214" t="s">
        <v>663</v>
      </c>
      <c r="P56" s="293" t="s">
        <v>608</v>
      </c>
      <c r="Q56" s="161" t="s">
        <v>48</v>
      </c>
      <c r="R56" s="293">
        <f ca="1">IF(OR(LEFT($E56, 3) = "NTN", LEFT($E56, 3) = "LFT"), DATE(I56, 8, 15) - TODAY(), FLOOR(J56*365,1))</f>
        <v>365</v>
      </c>
      <c r="S56" s="294" t="s">
        <v>34</v>
      </c>
      <c r="T56" s="163">
        <f ca="1">IF(OR(LEFT($E56,3)="LFT",LEFT($E56,3)="NTN"), "-", IF(LEFT($J56,3)="Liq", 0.03%, 0.25%))</f>
        <v>2.5000000000000001E-3</v>
      </c>
      <c r="U56" s="295" t="s">
        <v>34</v>
      </c>
      <c r="V56" s="295" t="s">
        <v>1425</v>
      </c>
      <c r="W56" s="295" t="s">
        <v>34</v>
      </c>
      <c r="X56" s="296" t="s">
        <v>34</v>
      </c>
    </row>
    <row r="57" spans="1:24">
      <c r="E57" s="204" t="str">
        <f t="shared" ref="E57:E58" ca="1" si="1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v>
      </c>
      <c r="F57" s="214" t="s">
        <v>1462</v>
      </c>
      <c r="G57" s="667" t="s">
        <v>1463</v>
      </c>
      <c r="H57" s="668" t="str"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v>
      </c>
      <c r="I57" s="215">
        <f ca="1">EDATE(TODAY(),J57*12)</f>
        <v>45585</v>
      </c>
      <c r="J57" s="671">
        <v>2</v>
      </c>
      <c r="K57" s="217" t="s">
        <v>715</v>
      </c>
      <c r="L57" s="359" t="s">
        <v>34</v>
      </c>
      <c r="M57" s="214" t="s">
        <v>34</v>
      </c>
      <c r="N57" s="214" t="s">
        <v>34</v>
      </c>
      <c r="O57" s="214" t="s">
        <v>663</v>
      </c>
      <c r="P57" s="293" t="s">
        <v>608</v>
      </c>
      <c r="Q57" s="161" t="s">
        <v>48</v>
      </c>
      <c r="R57" s="293">
        <f ca="1">IF(OR(LEFT($E57, 3) = "NTN", LEFT($E57, 3) = "LFT"), DATE(I57, 8, 15) - TODAY(), FLOOR(J57*365,1))</f>
        <v>730</v>
      </c>
      <c r="S57" s="294" t="s">
        <v>34</v>
      </c>
      <c r="T57" s="163">
        <f ca="1">IF(OR(LEFT($E57,3)="LFT",LEFT($E57,3)="NTN"), "-", IF(LEFT($J57,3)="Liq", 0.03%, 0.25%))</f>
        <v>2.5000000000000001E-3</v>
      </c>
      <c r="U57" s="295" t="s">
        <v>34</v>
      </c>
      <c r="V57" s="295" t="s">
        <v>1425</v>
      </c>
      <c r="W57" s="295" t="s">
        <v>34</v>
      </c>
      <c r="X57" s="296" t="s">
        <v>34</v>
      </c>
    </row>
    <row r="58" spans="1:24">
      <c r="E58" s="204" t="str">
        <f t="shared" ca="1" si="11"/>
        <v>Títulos Bancários - 3 anos (-)</v>
      </c>
      <c r="F58" s="214" t="s">
        <v>1462</v>
      </c>
      <c r="G58" s="667" t="s">
        <v>1463</v>
      </c>
      <c r="H58" s="668" t="str"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v>
      </c>
      <c r="I58" s="215">
        <f ca="1">EDATE(TODAY(),J58*12)</f>
        <v>45950</v>
      </c>
      <c r="J58" s="671">
        <v>3</v>
      </c>
      <c r="K58" s="217" t="s">
        <v>715</v>
      </c>
      <c r="L58" s="359" t="s">
        <v>34</v>
      </c>
      <c r="M58" s="214" t="s">
        <v>34</v>
      </c>
      <c r="N58" s="214" t="s">
        <v>34</v>
      </c>
      <c r="O58" s="214" t="s">
        <v>663</v>
      </c>
      <c r="P58" s="293" t="s">
        <v>608</v>
      </c>
      <c r="Q58" s="161" t="s">
        <v>48</v>
      </c>
      <c r="R58" s="293">
        <f ca="1">IF(OR(LEFT($E58, 3) = "NTN", LEFT($E58, 3) = "LFT"), DATE(I58, 8, 15) - TODAY(), FLOOR(J58*365,1))</f>
        <v>1095</v>
      </c>
      <c r="S58" s="294" t="s">
        <v>34</v>
      </c>
      <c r="T58" s="163">
        <f ca="1">IF(OR(LEFT($E58,3)="LFT",LEFT($E58,3)="NTN"), "-", IF(LEFT($J58,3)="Liq", 0.03%, 0.25%))</f>
        <v>2.5000000000000001E-3</v>
      </c>
      <c r="U58" s="295" t="s">
        <v>34</v>
      </c>
      <c r="V58" s="295" t="s">
        <v>1425</v>
      </c>
      <c r="W58" s="295" t="s">
        <v>34</v>
      </c>
      <c r="X58" s="296" t="s">
        <v>34</v>
      </c>
    </row>
    <row r="59" spans="1:24" ht="5.25" customHeight="1">
      <c r="E59" s="165"/>
      <c r="H59" s="206"/>
      <c r="I59" s="211"/>
    </row>
    <row r="60" spans="1:24" s="153" customFormat="1">
      <c r="A60" s="167"/>
      <c r="B60" s="190" t="s">
        <v>661</v>
      </c>
      <c r="C60" s="192" t="s">
        <v>865</v>
      </c>
      <c r="D60" s="190" t="str">
        <f>B60&amp;" "&amp;C60</f>
        <v>Pré-fixado Média</v>
      </c>
      <c r="E60" s="158" t="s">
        <v>1377</v>
      </c>
      <c r="F60" s="158"/>
      <c r="G60" s="158"/>
      <c r="H60" s="207"/>
      <c r="I60" s="212"/>
      <c r="J60" s="159"/>
      <c r="K60" s="158"/>
      <c r="L60" s="158"/>
      <c r="M60" s="158"/>
      <c r="N60" s="158"/>
      <c r="O60" s="158"/>
      <c r="P60" s="158"/>
      <c r="Q60" s="158"/>
      <c r="R60" s="158"/>
      <c r="S60" s="158"/>
      <c r="T60" s="158"/>
      <c r="U60" s="178"/>
      <c r="V60" s="178"/>
      <c r="W60" s="178"/>
      <c r="X60" s="202"/>
    </row>
    <row r="61" spans="1:24">
      <c r="E61" s="204" t="str">
        <f t="shared" ref="E61:E66" si="12">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v>
      </c>
      <c r="F61" s="214" t="s">
        <v>1361</v>
      </c>
      <c r="G61" s="667" t="s">
        <v>1463</v>
      </c>
      <c r="H61" s="447" t="str" cm="1">
        <f t="array" ref="H6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v>
      </c>
      <c r="I61" s="670">
        <v>2027</v>
      </c>
      <c r="J61" s="666" t="str" cm="1">
        <f t="array" ref="J61">IFERROR(_xlfn._xlws.FILTER(IF(IF(IF(GetVRange("Taxas Diárias",9, "F")=$F61, GetVRange("Taxas Diárias",9, "G"))=$G61, GetVRange("Taxas Diárias",9, "I"))=$I61, GetVRange("Taxas Diárias",9, "J")),
IF(IF(IF(GetVRange("Taxas Diárias",9, "F")=$F61, GetVRange("Taxas Diárias",9, "G"))=$G61, GetVRange("Taxas Diárias",9, "I"))=$I61, GetVRange("Taxas Diárias",9, "J"))), "-")</f>
        <v>-</v>
      </c>
      <c r="K61" s="217" t="s">
        <v>1339</v>
      </c>
      <c r="L61" s="219" t="s">
        <v>1418</v>
      </c>
      <c r="M61" s="214" t="s">
        <v>1321</v>
      </c>
      <c r="N61" s="219" t="s">
        <v>34</v>
      </c>
      <c r="O61" s="219" t="s">
        <v>1365</v>
      </c>
      <c r="P61" s="293" t="s">
        <v>608</v>
      </c>
      <c r="Q61" s="161" t="s">
        <v>48</v>
      </c>
      <c r="R61" s="293">
        <f t="shared" ref="R61:R66" ca="1" si="13">IF(OR(LEFT($E61, 3) = "NTN", LEFT($E61, 3) = "LFT"), DATE(I61, 8, 15) - TODAY(), FLOOR(J61*365,1))</f>
        <v>1760</v>
      </c>
      <c r="S61" s="294" t="s">
        <v>34</v>
      </c>
      <c r="T61" s="163" t="str">
        <f t="shared" ref="T61:T66" si="14">IF(OR(LEFT($E61,3)="LFT",LEFT($E61,3)="NTN"), "-", IF(LEFT($J61,3)="Liq", 0.03%, 0.25%))</f>
        <v>-</v>
      </c>
      <c r="U61" s="295" t="s">
        <v>34</v>
      </c>
      <c r="V61" s="295" t="s">
        <v>1425</v>
      </c>
      <c r="W61" s="295" t="s">
        <v>34</v>
      </c>
      <c r="X61" s="296" t="s">
        <v>34</v>
      </c>
    </row>
    <row r="62" spans="1:24">
      <c r="E62" s="204" t="str">
        <f t="shared" si="12"/>
        <v>NTN-F 2029 (-)</v>
      </c>
      <c r="F62" s="214" t="s">
        <v>1361</v>
      </c>
      <c r="G62" s="667" t="s">
        <v>1463</v>
      </c>
      <c r="H62" s="447" t="str" cm="1">
        <f t="array" ref="H62">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v>
      </c>
      <c r="I62" s="670">
        <v>2029</v>
      </c>
      <c r="J62" s="666" t="str" cm="1">
        <f t="array" ref="J62">IFERROR(_xlfn._xlws.FILTER(IF(IF(IF(GetVRange("Taxas Diárias",9, "F")=$F62, GetVRange("Taxas Diárias",9, "G"))=$G62, GetVRange("Taxas Diárias",9, "I"))=$I62, GetVRange("Taxas Diárias",9, "J")),
IF(IF(IF(GetVRange("Taxas Diárias",9, "F")=$F62, GetVRange("Taxas Diárias",9, "G"))=$G62, GetVRange("Taxas Diárias",9, "I"))=$I62, GetVRange("Taxas Diárias",9, "J"))), "-")</f>
        <v>-</v>
      </c>
      <c r="K62" s="217" t="s">
        <v>1339</v>
      </c>
      <c r="L62" s="219" t="s">
        <v>1418</v>
      </c>
      <c r="M62" s="214" t="s">
        <v>1321</v>
      </c>
      <c r="N62" s="219" t="s">
        <v>34</v>
      </c>
      <c r="O62" s="219" t="s">
        <v>1365</v>
      </c>
      <c r="P62" s="293" t="s">
        <v>608</v>
      </c>
      <c r="Q62" s="161" t="s">
        <v>48</v>
      </c>
      <c r="R62" s="293">
        <f t="shared" ca="1" si="13"/>
        <v>2491</v>
      </c>
      <c r="S62" s="294" t="s">
        <v>34</v>
      </c>
      <c r="T62" s="163" t="str">
        <f t="shared" si="14"/>
        <v>-</v>
      </c>
      <c r="U62" s="295" t="s">
        <v>34</v>
      </c>
      <c r="V62" s="295" t="s">
        <v>1425</v>
      </c>
      <c r="W62" s="295" t="s">
        <v>34</v>
      </c>
      <c r="X62" s="296" t="s">
        <v>34</v>
      </c>
    </row>
    <row r="63" spans="1:24">
      <c r="E63" s="204" t="str">
        <f t="shared" si="12"/>
        <v>NTN-F 2031 (-)</v>
      </c>
      <c r="F63" s="214" t="s">
        <v>1361</v>
      </c>
      <c r="G63" s="667" t="s">
        <v>1463</v>
      </c>
      <c r="H63" s="447" t="str" cm="1">
        <f t="array" ref="H63">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v>
      </c>
      <c r="I63" s="670">
        <v>2031</v>
      </c>
      <c r="J63" s="666" t="str" cm="1">
        <f t="array" ref="J63">IFERROR(_xlfn._xlws.FILTER(IF(IF(IF(GetVRange("Taxas Diárias",9, "F")=$F63, GetVRange("Taxas Diárias",9, "G"))=$G63, GetVRange("Taxas Diárias",9, "I"))=$I63, GetVRange("Taxas Diárias",9, "J")),
IF(IF(IF(GetVRange("Taxas Diárias",9, "F")=$F63, GetVRange("Taxas Diárias",9, "G"))=$G63, GetVRange("Taxas Diárias",9, "I"))=$I63, GetVRange("Taxas Diárias",9, "J"))), "-")</f>
        <v>-</v>
      </c>
      <c r="K63" s="217" t="s">
        <v>1339</v>
      </c>
      <c r="L63" s="219" t="s">
        <v>1418</v>
      </c>
      <c r="M63" s="214" t="s">
        <v>1321</v>
      </c>
      <c r="N63" s="219" t="s">
        <v>34</v>
      </c>
      <c r="O63" s="219" t="s">
        <v>1365</v>
      </c>
      <c r="P63" s="293" t="s">
        <v>608</v>
      </c>
      <c r="Q63" s="161" t="s">
        <v>48</v>
      </c>
      <c r="R63" s="293">
        <f t="shared" ca="1" si="13"/>
        <v>3221</v>
      </c>
      <c r="S63" s="294" t="s">
        <v>34</v>
      </c>
      <c r="T63" s="163" t="str">
        <f t="shared" si="14"/>
        <v>-</v>
      </c>
      <c r="U63" s="295" t="s">
        <v>34</v>
      </c>
      <c r="V63" s="295" t="s">
        <v>1425</v>
      </c>
      <c r="W63" s="295" t="s">
        <v>34</v>
      </c>
      <c r="X63" s="296" t="s">
        <v>34</v>
      </c>
    </row>
    <row r="64" spans="1:24">
      <c r="E64" s="204" t="str">
        <f t="shared" ca="1" si="12"/>
        <v>Títulos Bancários - 4 anos (-)</v>
      </c>
      <c r="F64" s="214" t="s">
        <v>1462</v>
      </c>
      <c r="G64" s="667" t="s">
        <v>1463</v>
      </c>
      <c r="H64" s="668" t="str"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v>
      </c>
      <c r="I64" s="215">
        <f ca="1">EDATE(TODAY(),J64*12)</f>
        <v>46315</v>
      </c>
      <c r="J64" s="671">
        <v>4</v>
      </c>
      <c r="K64" s="217" t="s">
        <v>1339</v>
      </c>
      <c r="L64" s="359" t="s">
        <v>1420</v>
      </c>
      <c r="M64" s="214" t="s">
        <v>34</v>
      </c>
      <c r="N64" s="214" t="s">
        <v>34</v>
      </c>
      <c r="O64" s="214" t="s">
        <v>663</v>
      </c>
      <c r="P64" s="293" t="s">
        <v>608</v>
      </c>
      <c r="Q64" s="161" t="s">
        <v>48</v>
      </c>
      <c r="R64" s="293">
        <f t="shared" ca="1" si="13"/>
        <v>1460</v>
      </c>
      <c r="S64" s="294" t="s">
        <v>34</v>
      </c>
      <c r="T64" s="163">
        <f t="shared" ca="1" si="14"/>
        <v>2.5000000000000001E-3</v>
      </c>
      <c r="U64" s="295" t="s">
        <v>34</v>
      </c>
      <c r="V64" s="295" t="s">
        <v>1425</v>
      </c>
      <c r="W64" s="295" t="s">
        <v>34</v>
      </c>
      <c r="X64" s="296" t="s">
        <v>34</v>
      </c>
    </row>
    <row r="65" spans="1:24">
      <c r="E65" s="204" t="str">
        <f t="shared" ca="1" si="12"/>
        <v>Títulos Bancários - 5 anos (-)</v>
      </c>
      <c r="F65" s="214" t="s">
        <v>1462</v>
      </c>
      <c r="G65" s="667" t="s">
        <v>1463</v>
      </c>
      <c r="H65" s="668" t="str"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v>
      </c>
      <c r="I65" s="215">
        <f ca="1">EDATE(TODAY(),J65*12)</f>
        <v>46680</v>
      </c>
      <c r="J65" s="671">
        <v>5</v>
      </c>
      <c r="K65" s="217" t="s">
        <v>1339</v>
      </c>
      <c r="L65" s="214" t="s">
        <v>1420</v>
      </c>
      <c r="M65" s="214" t="s">
        <v>34</v>
      </c>
      <c r="N65" s="214" t="s">
        <v>34</v>
      </c>
      <c r="O65" s="214" t="s">
        <v>663</v>
      </c>
      <c r="P65" s="293" t="s">
        <v>608</v>
      </c>
      <c r="Q65" s="161" t="s">
        <v>48</v>
      </c>
      <c r="R65" s="293">
        <f t="shared" ca="1" si="13"/>
        <v>1825</v>
      </c>
      <c r="S65" s="294" t="s">
        <v>34</v>
      </c>
      <c r="T65" s="163">
        <f t="shared" ca="1" si="14"/>
        <v>2.5000000000000001E-3</v>
      </c>
      <c r="U65" s="295" t="s">
        <v>34</v>
      </c>
      <c r="V65" s="295" t="s">
        <v>1425</v>
      </c>
      <c r="W65" s="295" t="s">
        <v>34</v>
      </c>
      <c r="X65" s="296" t="s">
        <v>34</v>
      </c>
    </row>
    <row r="66" spans="1:24">
      <c r="E66" s="204" t="str">
        <f t="shared" ca="1" si="12"/>
        <v>Títulos Bancários - 6 anos (-)</v>
      </c>
      <c r="F66" s="214" t="s">
        <v>1462</v>
      </c>
      <c r="G66" s="667" t="s">
        <v>1463</v>
      </c>
      <c r="H66" s="668" t="str"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v>
      </c>
      <c r="I66" s="215">
        <f ca="1">EDATE(TODAY(),J66*12)</f>
        <v>47046</v>
      </c>
      <c r="J66" s="671">
        <v>6</v>
      </c>
      <c r="K66" s="217" t="s">
        <v>1339</v>
      </c>
      <c r="L66" s="214" t="s">
        <v>1420</v>
      </c>
      <c r="M66" s="214" t="s">
        <v>34</v>
      </c>
      <c r="N66" s="214" t="s">
        <v>34</v>
      </c>
      <c r="O66" s="214" t="s">
        <v>663</v>
      </c>
      <c r="P66" s="293" t="s">
        <v>608</v>
      </c>
      <c r="Q66" s="161" t="s">
        <v>48</v>
      </c>
      <c r="R66" s="293">
        <f t="shared" ca="1" si="13"/>
        <v>2190</v>
      </c>
      <c r="S66" s="294" t="s">
        <v>34</v>
      </c>
      <c r="T66" s="163">
        <f t="shared" ca="1" si="14"/>
        <v>2.5000000000000001E-3</v>
      </c>
      <c r="U66" s="295" t="s">
        <v>34</v>
      </c>
      <c r="V66" s="295" t="s">
        <v>1425</v>
      </c>
      <c r="W66" s="295" t="s">
        <v>34</v>
      </c>
      <c r="X66" s="296" t="s">
        <v>34</v>
      </c>
    </row>
    <row r="67" spans="1:24" ht="5.25" customHeight="1">
      <c r="E67" s="165"/>
    </row>
    <row r="68" spans="1:24" s="153" customFormat="1">
      <c r="A68" s="167"/>
      <c r="B68" s="190" t="s">
        <v>661</v>
      </c>
      <c r="C68" s="192" t="s">
        <v>866</v>
      </c>
      <c r="D68" s="190" t="str">
        <f>B68&amp;" "&amp;C68</f>
        <v>Pré-fixado Longa</v>
      </c>
      <c r="E68" s="158" t="s">
        <v>1371</v>
      </c>
      <c r="F68" s="158"/>
      <c r="G68" s="158"/>
      <c r="H68" s="158"/>
      <c r="I68" s="159"/>
      <c r="J68" s="159"/>
      <c r="K68" s="158"/>
      <c r="L68" s="158"/>
      <c r="M68" s="158"/>
      <c r="N68" s="158"/>
      <c r="O68" s="158"/>
      <c r="P68" s="158"/>
      <c r="Q68" s="158"/>
      <c r="R68" s="158"/>
      <c r="S68" s="158"/>
      <c r="T68" s="158"/>
      <c r="U68" s="178"/>
      <c r="V68" s="178"/>
      <c r="W68" s="178"/>
      <c r="X68" s="202"/>
    </row>
    <row r="69" spans="1:24">
      <c r="E69" s="160"/>
      <c r="F69" s="161"/>
      <c r="G69" s="161"/>
      <c r="H69" s="162"/>
      <c r="I69" s="161"/>
      <c r="J69" s="161"/>
      <c r="K69" s="163"/>
      <c r="L69" s="161"/>
      <c r="M69" s="161"/>
      <c r="N69" s="161"/>
      <c r="O69" s="161"/>
      <c r="P69" s="293"/>
      <c r="Q69" s="161"/>
      <c r="R69" s="293"/>
      <c r="S69" s="294"/>
      <c r="T69" s="163"/>
      <c r="U69" s="295"/>
      <c r="V69" s="295"/>
      <c r="W69" s="295"/>
      <c r="X69" s="296"/>
    </row>
    <row r="70" spans="1:24" s="153" customFormat="1" ht="11.25" customHeight="1">
      <c r="B70" s="190"/>
      <c r="C70" s="190"/>
      <c r="D70" s="190"/>
      <c r="I70" s="154"/>
      <c r="J70" s="154"/>
    </row>
    <row r="71" spans="1:24" s="153" customFormat="1">
      <c r="A71" s="167"/>
      <c r="B71" s="200"/>
      <c r="C71" s="190"/>
      <c r="D71" s="190"/>
      <c r="E71" s="155" t="s">
        <v>14</v>
      </c>
      <c r="F71" s="155"/>
      <c r="G71" s="155"/>
      <c r="H71" s="209"/>
      <c r="I71" s="213"/>
      <c r="J71" s="156"/>
      <c r="K71" s="155"/>
      <c r="L71" s="155"/>
      <c r="M71" s="155"/>
      <c r="N71" s="155"/>
      <c r="O71" s="155"/>
      <c r="P71" s="155"/>
      <c r="Q71" s="155"/>
      <c r="R71" s="155"/>
      <c r="S71" s="155"/>
      <c r="T71" s="155"/>
      <c r="U71" s="177"/>
      <c r="V71" s="177"/>
      <c r="W71" s="177"/>
      <c r="X71" s="201"/>
    </row>
    <row r="72" spans="1:24" s="153" customFormat="1" ht="3" customHeight="1">
      <c r="B72" s="190"/>
      <c r="C72" s="190"/>
      <c r="D72" s="190"/>
      <c r="H72" s="210"/>
      <c r="I72" s="157"/>
      <c r="J72" s="157"/>
    </row>
    <row r="73" spans="1:24" s="153" customFormat="1">
      <c r="A73" s="167"/>
      <c r="B73" s="190" t="s">
        <v>607</v>
      </c>
      <c r="C73" s="190" t="s">
        <v>608</v>
      </c>
      <c r="D73" s="190" t="str">
        <f>B73&amp;" "&amp;C73</f>
        <v>Long Only Brasil</v>
      </c>
      <c r="E73" s="158" t="s">
        <v>608</v>
      </c>
      <c r="F73" s="158"/>
      <c r="G73" s="158"/>
      <c r="H73" s="207"/>
      <c r="I73" s="212"/>
      <c r="J73" s="159"/>
      <c r="K73" s="158"/>
      <c r="L73" s="158"/>
      <c r="M73" s="158"/>
      <c r="N73" s="158"/>
      <c r="O73" s="158"/>
      <c r="P73" s="158"/>
      <c r="Q73" s="158"/>
      <c r="R73" s="158"/>
      <c r="S73" s="158"/>
      <c r="T73" s="158"/>
      <c r="U73" s="178"/>
      <c r="V73" s="178"/>
      <c r="W73" s="178"/>
      <c r="X73" s="202"/>
    </row>
    <row r="74" spans="1:24">
      <c r="E74" s="292" t="s">
        <v>1397</v>
      </c>
      <c r="F74" s="293" t="s">
        <v>1401</v>
      </c>
      <c r="G74" s="345" t="s">
        <v>34</v>
      </c>
      <c r="H74" s="346" t="s">
        <v>34</v>
      </c>
      <c r="I74" s="347" t="s">
        <v>34</v>
      </c>
      <c r="J74" s="348" t="s">
        <v>34</v>
      </c>
      <c r="K74" s="446" t="s">
        <v>1339</v>
      </c>
      <c r="L74" s="651" t="s">
        <v>1418</v>
      </c>
      <c r="M74" s="651" t="s">
        <v>1321</v>
      </c>
      <c r="N74" s="293" t="s">
        <v>34</v>
      </c>
      <c r="O74" s="293" t="s">
        <v>672</v>
      </c>
      <c r="P74" s="293" t="s">
        <v>608</v>
      </c>
      <c r="Q74" s="161" t="s">
        <v>48</v>
      </c>
      <c r="R74" s="293">
        <v>2</v>
      </c>
      <c r="S74" s="294">
        <v>3.0000000000000001E-3</v>
      </c>
      <c r="T74" s="163">
        <v>2.5000000000000001E-3</v>
      </c>
      <c r="U74" s="295" t="s">
        <v>34</v>
      </c>
      <c r="V74" s="295" t="s">
        <v>1425</v>
      </c>
      <c r="W74" s="295">
        <v>15220000000</v>
      </c>
      <c r="X74" s="296">
        <v>39784</v>
      </c>
    </row>
    <row r="75" spans="1:24">
      <c r="E75" s="442" t="s">
        <v>1440</v>
      </c>
      <c r="F75" s="443" t="s">
        <v>716</v>
      </c>
      <c r="G75" s="345" t="s">
        <v>34</v>
      </c>
      <c r="H75" s="346" t="s">
        <v>34</v>
      </c>
      <c r="I75" s="347" t="s">
        <v>34</v>
      </c>
      <c r="J75" s="348" t="s">
        <v>34</v>
      </c>
      <c r="K75" s="294" t="s">
        <v>715</v>
      </c>
      <c r="L75" s="651" t="s">
        <v>34</v>
      </c>
      <c r="M75" s="651" t="s">
        <v>1321</v>
      </c>
      <c r="N75" s="293" t="s">
        <v>34</v>
      </c>
      <c r="O75" s="443" t="s">
        <v>34</v>
      </c>
      <c r="P75" s="293" t="s">
        <v>608</v>
      </c>
      <c r="Q75" s="161" t="s">
        <v>48</v>
      </c>
      <c r="R75" s="293">
        <v>2</v>
      </c>
      <c r="S75" s="448" t="s">
        <v>34</v>
      </c>
      <c r="T75" s="446">
        <v>5.0000000000000001E-3</v>
      </c>
      <c r="U75" s="295" t="s">
        <v>34</v>
      </c>
      <c r="V75" s="295" t="s">
        <v>1425</v>
      </c>
      <c r="W75" s="445" t="s">
        <v>34</v>
      </c>
      <c r="X75" s="444" t="s">
        <v>34</v>
      </c>
    </row>
    <row r="76" spans="1:24" ht="5.25" customHeight="1">
      <c r="E76" s="165"/>
      <c r="H76" s="206"/>
      <c r="I76" s="211"/>
    </row>
    <row r="77" spans="1:24" s="153" customFormat="1">
      <c r="A77" s="167"/>
      <c r="B77" s="190" t="s">
        <v>15</v>
      </c>
      <c r="C77" s="190" t="s">
        <v>15</v>
      </c>
      <c r="D77" s="190" t="str">
        <f>B77&amp;" "&amp;C77</f>
        <v>Alternativos Alternativos</v>
      </c>
      <c r="E77" s="158" t="s">
        <v>15</v>
      </c>
      <c r="F77" s="158"/>
      <c r="G77" s="158"/>
      <c r="H77" s="207"/>
      <c r="I77" s="212"/>
      <c r="J77" s="159"/>
      <c r="K77" s="158"/>
      <c r="L77" s="158"/>
      <c r="M77" s="158"/>
      <c r="N77" s="158"/>
      <c r="O77" s="158"/>
      <c r="P77" s="158"/>
      <c r="Q77" s="158"/>
      <c r="R77" s="158"/>
      <c r="S77" s="158"/>
      <c r="T77" s="158"/>
      <c r="U77" s="178"/>
      <c r="V77" s="178"/>
      <c r="W77" s="178"/>
      <c r="X77" s="202"/>
    </row>
    <row r="78" spans="1:24">
      <c r="E78" s="442" t="s">
        <v>1441</v>
      </c>
      <c r="F78" s="443" t="s">
        <v>716</v>
      </c>
      <c r="G78" s="345" t="s">
        <v>34</v>
      </c>
      <c r="H78" s="346" t="s">
        <v>34</v>
      </c>
      <c r="I78" s="347" t="s">
        <v>34</v>
      </c>
      <c r="J78" s="348" t="s">
        <v>34</v>
      </c>
      <c r="K78" s="446" t="s">
        <v>1339</v>
      </c>
      <c r="L78" s="651" t="s">
        <v>34</v>
      </c>
      <c r="M78" s="651" t="s">
        <v>1321</v>
      </c>
      <c r="N78" s="293" t="s">
        <v>34</v>
      </c>
      <c r="O78" s="443" t="s">
        <v>34</v>
      </c>
      <c r="P78" s="293" t="s">
        <v>608</v>
      </c>
      <c r="Q78" s="161" t="s">
        <v>48</v>
      </c>
      <c r="R78" s="293">
        <v>2</v>
      </c>
      <c r="S78" s="448">
        <v>0.01</v>
      </c>
      <c r="T78" s="446">
        <v>2.5000000000000001E-3</v>
      </c>
      <c r="U78" s="295" t="s">
        <v>34</v>
      </c>
      <c r="V78" s="295" t="s">
        <v>1425</v>
      </c>
      <c r="W78" s="445" t="s">
        <v>34</v>
      </c>
      <c r="X78" s="444" t="s">
        <v>34</v>
      </c>
    </row>
    <row r="79" spans="1:24" ht="5.25" customHeight="1">
      <c r="E79" s="165"/>
      <c r="H79" s="206"/>
      <c r="I79" s="211"/>
    </row>
    <row r="80" spans="1:24" s="153" customFormat="1">
      <c r="A80" s="167"/>
      <c r="B80" s="190" t="s">
        <v>14</v>
      </c>
      <c r="C80" s="190" t="s">
        <v>690</v>
      </c>
      <c r="D80" s="190" t="str">
        <f>B80&amp;" "&amp;C80</f>
        <v>Renda Variável USA</v>
      </c>
      <c r="E80" s="158" t="s">
        <v>609</v>
      </c>
      <c r="F80" s="158"/>
      <c r="G80" s="158"/>
      <c r="H80" s="207"/>
      <c r="I80" s="212"/>
      <c r="J80" s="159"/>
      <c r="K80" s="158"/>
      <c r="L80" s="158"/>
      <c r="M80" s="158"/>
      <c r="N80" s="158"/>
      <c r="O80" s="158"/>
      <c r="P80" s="158"/>
      <c r="Q80" s="158"/>
      <c r="R80" s="158"/>
      <c r="S80" s="158"/>
      <c r="T80" s="158"/>
      <c r="U80" s="178"/>
      <c r="V80" s="178"/>
      <c r="W80" s="178"/>
      <c r="X80" s="202"/>
    </row>
    <row r="81" spans="1:24">
      <c r="E81" s="292" t="s">
        <v>464</v>
      </c>
      <c r="F81" s="293" t="s">
        <v>1401</v>
      </c>
      <c r="G81" s="345" t="s">
        <v>34</v>
      </c>
      <c r="H81" s="346" t="s">
        <v>34</v>
      </c>
      <c r="I81" s="347" t="s">
        <v>34</v>
      </c>
      <c r="J81" s="348" t="s">
        <v>34</v>
      </c>
      <c r="K81" s="217" t="s">
        <v>1339</v>
      </c>
      <c r="L81" s="651" t="s">
        <v>1418</v>
      </c>
      <c r="M81" s="651" t="s">
        <v>1321</v>
      </c>
      <c r="N81" s="293" t="s">
        <v>34</v>
      </c>
      <c r="O81" s="293" t="s">
        <v>672</v>
      </c>
      <c r="P81" s="293" t="s">
        <v>608</v>
      </c>
      <c r="Q81" s="293" t="s">
        <v>49</v>
      </c>
      <c r="R81" s="293">
        <v>2</v>
      </c>
      <c r="S81" s="294">
        <v>2.3999999999999998E-3</v>
      </c>
      <c r="T81" s="163">
        <v>2.5000000000000001E-3</v>
      </c>
      <c r="U81" s="295" t="s">
        <v>34</v>
      </c>
      <c r="V81" s="295" t="s">
        <v>1425</v>
      </c>
      <c r="W81" s="295">
        <v>3010000000</v>
      </c>
      <c r="X81" s="296">
        <v>41758</v>
      </c>
    </row>
    <row r="82" spans="1:24" ht="5.25" customHeight="1">
      <c r="E82" s="165"/>
      <c r="H82" s="206"/>
      <c r="I82" s="211"/>
    </row>
    <row r="83" spans="1:24" s="153" customFormat="1">
      <c r="A83" s="167"/>
      <c r="B83" s="190" t="s">
        <v>14</v>
      </c>
      <c r="C83" s="190" t="s">
        <v>612</v>
      </c>
      <c r="D83" s="190" t="str">
        <f>B83&amp;" "&amp;C83</f>
        <v>Renda Variável China</v>
      </c>
      <c r="E83" s="158" t="s">
        <v>612</v>
      </c>
      <c r="F83" s="158"/>
      <c r="G83" s="158"/>
      <c r="H83" s="207"/>
      <c r="I83" s="212"/>
      <c r="J83" s="159"/>
      <c r="K83" s="158"/>
      <c r="L83" s="158"/>
      <c r="M83" s="158"/>
      <c r="N83" s="158"/>
      <c r="O83" s="158"/>
      <c r="P83" s="158"/>
      <c r="Q83" s="158"/>
      <c r="R83" s="158"/>
      <c r="S83" s="158"/>
      <c r="T83" s="158"/>
      <c r="U83" s="178"/>
      <c r="V83" s="178"/>
      <c r="W83" s="178"/>
      <c r="X83" s="202"/>
    </row>
    <row r="84" spans="1:24">
      <c r="E84" s="292" t="s">
        <v>1398</v>
      </c>
      <c r="F84" s="293" t="s">
        <v>1401</v>
      </c>
      <c r="G84" s="345" t="s">
        <v>34</v>
      </c>
      <c r="H84" s="346" t="s">
        <v>34</v>
      </c>
      <c r="I84" s="347" t="s">
        <v>34</v>
      </c>
      <c r="J84" s="348" t="s">
        <v>34</v>
      </c>
      <c r="K84" s="217" t="s">
        <v>1339</v>
      </c>
      <c r="L84" s="651" t="s">
        <v>34</v>
      </c>
      <c r="M84" s="651" t="s">
        <v>1321</v>
      </c>
      <c r="N84" s="293" t="s">
        <v>34</v>
      </c>
      <c r="O84" s="293" t="s">
        <v>672</v>
      </c>
      <c r="P84" s="293" t="s">
        <v>608</v>
      </c>
      <c r="Q84" s="161" t="s">
        <v>48</v>
      </c>
      <c r="R84" s="293">
        <v>2</v>
      </c>
      <c r="S84" s="294">
        <v>8.8999999999999999E-3</v>
      </c>
      <c r="T84" s="163">
        <v>2.5000000000000001E-3</v>
      </c>
      <c r="U84" s="295" t="s">
        <v>34</v>
      </c>
      <c r="V84" s="295" t="s">
        <v>1425</v>
      </c>
      <c r="W84" s="295">
        <v>484000000</v>
      </c>
      <c r="X84" s="296">
        <v>44186</v>
      </c>
    </row>
    <row r="85" spans="1:24" ht="5.25" customHeight="1">
      <c r="E85" s="165"/>
      <c r="H85" s="206"/>
      <c r="I85" s="211"/>
    </row>
    <row r="86" spans="1:24" s="153" customFormat="1">
      <c r="A86" s="167"/>
      <c r="B86" s="190" t="s">
        <v>14</v>
      </c>
      <c r="C86" s="190" t="s">
        <v>613</v>
      </c>
      <c r="D86" s="190" t="str">
        <f>B86&amp;" "&amp;C86</f>
        <v>Renda Variável Europa</v>
      </c>
      <c r="E86" s="158" t="s">
        <v>613</v>
      </c>
      <c r="F86" s="158"/>
      <c r="G86" s="158"/>
      <c r="H86" s="207"/>
      <c r="I86" s="212"/>
      <c r="J86" s="159"/>
      <c r="K86" s="158"/>
      <c r="L86" s="158"/>
      <c r="M86" s="158"/>
      <c r="N86" s="158"/>
      <c r="O86" s="158"/>
      <c r="P86" s="158"/>
      <c r="Q86" s="158"/>
      <c r="R86" s="158"/>
      <c r="S86" s="158"/>
      <c r="T86" s="158"/>
      <c r="U86" s="178"/>
      <c r="V86" s="178"/>
      <c r="W86" s="178"/>
      <c r="X86" s="202"/>
    </row>
    <row r="87" spans="1:24">
      <c r="E87" s="292" t="s">
        <v>1399</v>
      </c>
      <c r="F87" s="293" t="s">
        <v>1401</v>
      </c>
      <c r="G87" s="345" t="s">
        <v>34</v>
      </c>
      <c r="H87" s="346" t="s">
        <v>34</v>
      </c>
      <c r="I87" s="347" t="s">
        <v>34</v>
      </c>
      <c r="J87" s="348" t="s">
        <v>34</v>
      </c>
      <c r="K87" s="217" t="s">
        <v>1339</v>
      </c>
      <c r="L87" s="651" t="s">
        <v>34</v>
      </c>
      <c r="M87" s="651" t="s">
        <v>1321</v>
      </c>
      <c r="N87" s="293" t="s">
        <v>34</v>
      </c>
      <c r="O87" s="293" t="s">
        <v>672</v>
      </c>
      <c r="P87" s="293" t="s">
        <v>608</v>
      </c>
      <c r="Q87" s="161" t="s">
        <v>48</v>
      </c>
      <c r="R87" s="293">
        <v>2</v>
      </c>
      <c r="S87" s="294">
        <v>3.8999999999999998E-3</v>
      </c>
      <c r="T87" s="163">
        <v>2.5000000000000001E-3</v>
      </c>
      <c r="U87" s="295" t="s">
        <v>34</v>
      </c>
      <c r="V87" s="295" t="s">
        <v>1425</v>
      </c>
      <c r="W87" s="295">
        <v>45310000</v>
      </c>
      <c r="X87" s="296">
        <v>44215</v>
      </c>
    </row>
    <row r="88" spans="1:24" ht="5.25" customHeight="1">
      <c r="E88" s="165"/>
      <c r="H88" s="206"/>
      <c r="I88" s="211"/>
    </row>
    <row r="89" spans="1:24" s="153" customFormat="1">
      <c r="A89" s="167"/>
      <c r="B89" s="190" t="s">
        <v>14</v>
      </c>
      <c r="C89" s="190" t="s">
        <v>611</v>
      </c>
      <c r="D89" s="190" t="str">
        <f>B89&amp;" "&amp;C89</f>
        <v>Renda Variável Global</v>
      </c>
      <c r="E89" s="158" t="s">
        <v>611</v>
      </c>
      <c r="F89" s="158"/>
      <c r="G89" s="158"/>
      <c r="H89" s="207"/>
      <c r="I89" s="212"/>
      <c r="J89" s="159"/>
      <c r="K89" s="158"/>
      <c r="L89" s="158"/>
      <c r="M89" s="158"/>
      <c r="N89" s="158"/>
      <c r="O89" s="158"/>
      <c r="P89" s="158"/>
      <c r="Q89" s="158"/>
      <c r="R89" s="158"/>
      <c r="S89" s="158"/>
      <c r="T89" s="158"/>
      <c r="U89" s="178"/>
      <c r="V89" s="178"/>
      <c r="W89" s="178"/>
      <c r="X89" s="202"/>
    </row>
    <row r="90" spans="1:24">
      <c r="E90" s="292" t="s">
        <v>1400</v>
      </c>
      <c r="F90" s="293" t="s">
        <v>1401</v>
      </c>
      <c r="G90" s="345" t="s">
        <v>34</v>
      </c>
      <c r="H90" s="346" t="s">
        <v>34</v>
      </c>
      <c r="I90" s="347" t="s">
        <v>34</v>
      </c>
      <c r="J90" s="348" t="s">
        <v>34</v>
      </c>
      <c r="K90" s="217" t="s">
        <v>1339</v>
      </c>
      <c r="L90" s="651" t="s">
        <v>34</v>
      </c>
      <c r="M90" s="651" t="s">
        <v>1321</v>
      </c>
      <c r="N90" s="293" t="s">
        <v>34</v>
      </c>
      <c r="O90" s="293" t="s">
        <v>672</v>
      </c>
      <c r="P90" s="293" t="s">
        <v>608</v>
      </c>
      <c r="Q90" s="161" t="s">
        <v>48</v>
      </c>
      <c r="R90" s="293">
        <v>2</v>
      </c>
      <c r="S90" s="294">
        <v>3.8E-3</v>
      </c>
      <c r="T90" s="163">
        <v>2.5000000000000001E-3</v>
      </c>
      <c r="U90" s="295" t="s">
        <v>34</v>
      </c>
      <c r="V90" s="295" t="s">
        <v>1425</v>
      </c>
      <c r="W90" s="295">
        <v>50720000</v>
      </c>
      <c r="X90" s="296">
        <v>44489</v>
      </c>
    </row>
    <row r="91" spans="1:24" ht="5.25" customHeight="1">
      <c r="E91" s="165"/>
      <c r="H91" s="206"/>
      <c r="I91" s="211"/>
    </row>
    <row r="92" spans="1:24" s="153" customFormat="1">
      <c r="A92" s="167"/>
      <c r="B92" s="190" t="s">
        <v>14</v>
      </c>
      <c r="C92" s="190" t="s">
        <v>696</v>
      </c>
      <c r="D92" s="190" t="str">
        <f>B92&amp;" "&amp;C92</f>
        <v>Renda Variável EM</v>
      </c>
      <c r="E92" s="158" t="s">
        <v>696</v>
      </c>
      <c r="F92" s="158"/>
      <c r="G92" s="158"/>
      <c r="H92" s="207"/>
      <c r="I92" s="212"/>
      <c r="J92" s="159"/>
      <c r="K92" s="158"/>
      <c r="L92" s="158"/>
      <c r="M92" s="158"/>
      <c r="N92" s="158"/>
      <c r="O92" s="158"/>
      <c r="P92" s="158"/>
      <c r="Q92" s="158"/>
      <c r="R92" s="158"/>
      <c r="S92" s="158"/>
      <c r="T92" s="158"/>
      <c r="U92" s="178"/>
      <c r="V92" s="178"/>
      <c r="W92" s="178"/>
      <c r="X92" s="202"/>
    </row>
    <row r="93" spans="1:24">
      <c r="E93" s="292" t="s">
        <v>1402</v>
      </c>
      <c r="F93" s="293" t="s">
        <v>1401</v>
      </c>
      <c r="G93" s="345" t="s">
        <v>34</v>
      </c>
      <c r="H93" s="346" t="s">
        <v>34</v>
      </c>
      <c r="I93" s="347" t="s">
        <v>34</v>
      </c>
      <c r="J93" s="348" t="s">
        <v>34</v>
      </c>
      <c r="K93" s="217" t="s">
        <v>1339</v>
      </c>
      <c r="L93" s="651" t="s">
        <v>34</v>
      </c>
      <c r="M93" s="651" t="s">
        <v>1321</v>
      </c>
      <c r="N93" s="293" t="s">
        <v>34</v>
      </c>
      <c r="O93" s="293" t="s">
        <v>672</v>
      </c>
      <c r="P93" s="293" t="s">
        <v>608</v>
      </c>
      <c r="Q93" s="161" t="s">
        <v>48</v>
      </c>
      <c r="R93" s="293">
        <v>2</v>
      </c>
      <c r="S93" s="294">
        <v>0.01</v>
      </c>
      <c r="T93" s="163">
        <v>2.5000000000000001E-3</v>
      </c>
      <c r="U93" s="295" t="s">
        <v>34</v>
      </c>
      <c r="V93" s="295" t="s">
        <v>1425</v>
      </c>
      <c r="W93" s="295">
        <v>13540000</v>
      </c>
      <c r="X93" s="296">
        <v>44375</v>
      </c>
    </row>
    <row r="94" spans="1:24" ht="5.25" customHeight="1">
      <c r="E94" s="165"/>
      <c r="H94" s="206"/>
      <c r="I94" s="211"/>
    </row>
    <row r="95" spans="1:24" s="153" customFormat="1" ht="11.25" customHeight="1">
      <c r="B95" s="190"/>
      <c r="C95" s="190"/>
      <c r="D95" s="190"/>
      <c r="I95" s="154"/>
      <c r="J95" s="154"/>
    </row>
    <row r="96" spans="1:24">
      <c r="B96" s="200" t="s">
        <v>1343</v>
      </c>
      <c r="C96" s="200"/>
    </row>
  </sheetData>
  <mergeCells count="1">
    <mergeCell ref="E2:H3"/>
  </mergeCells>
  <conditionalFormatting sqref="E32:O32">
    <cfRule type="expression" dxfId="84" priority="191">
      <formula>AND(E32&lt;&gt;"",#REF!="",OR(COLUMN(E32)=COLUMN(#REF!),COLUMN(E32)=COLUMN(#REF!)))</formula>
    </cfRule>
  </conditionalFormatting>
  <conditionalFormatting sqref="E43:O43">
    <cfRule type="expression" dxfId="83" priority="190">
      <formula>AND(E43&lt;&gt;"",#REF!="",OR(COLUMN(E43)=COLUMN(#REF!),COLUMN(E43)=COLUMN(#REF!)))</formula>
    </cfRule>
  </conditionalFormatting>
  <conditionalFormatting sqref="E88:K89 E91:K91 E90:F90 K90 E59:O59 E76:O76 E82:O82 E85:O85 E94:O94 L88:O91 E79:O79">
    <cfRule type="expression" dxfId="82" priority="189">
      <formula>AND(E59&lt;&gt;"",#REF!="",OR(COLUMN(E59)=COLUMN(#REF!),COLUMN(E59)=COLUMN(#REF!)))</formula>
    </cfRule>
  </conditionalFormatting>
  <conditionalFormatting sqref="J38:J42 J47:J49 E69:G69 E67:G67 F13:G13 F12:H12 I12:K13 J14:K16 K40:K42 K38 J37:K37 F39:K39 L37:L42 L69:O69 I67:M67 N61:O67 L12:M20 N11:O20 L25:O31 M34:O42 N45:O49 N54:O58 F14:I20 L74:O75 F78:O78 L81:O81 L84:O84 L87:O87 L90:O90 L93:O93 E25:K25 K26:K27 F26:J28 H12:H20 G29:K31 G37:H42 G47:H49 F34:L36 H45:J46 H54:K58 H61:K66 E54:E58 E61:E66 E45:E49 E34:E42 E25:E31 E11:E20">
    <cfRule type="expression" dxfId="81" priority="188">
      <formula>AND(E11&lt;&gt;"",#REF!="",OR(COLUMN(E11)=COLUMN(#REF!),COLUMN(E11)=COLUMN(#REF!)))</formula>
    </cfRule>
  </conditionalFormatting>
  <conditionalFormatting sqref="J69:K69 G45:G46 K45:K49 J18:K18 J17 J19:J20 G61:G66">
    <cfRule type="expression" dxfId="80" priority="185">
      <formula>AND(G17&lt;&gt;"",#REF!="",OR(COLUMN(G17)=COLUMN(#REF!),COLUMN(G17)=COLUMN(#REF!)))</formula>
    </cfRule>
  </conditionalFormatting>
  <conditionalFormatting sqref="I69">
    <cfRule type="expression" dxfId="79" priority="172">
      <formula>AND(I69&lt;&gt;"",#REF!="",OR(COLUMN(I69)=COLUMN(#REF!),COLUMN(I69)=COLUMN(#REF!)))</formula>
    </cfRule>
  </conditionalFormatting>
  <conditionalFormatting sqref="F45:F46">
    <cfRule type="expression" dxfId="78" priority="170">
      <formula>AND(F45&lt;&gt;"",#REF!="",OR(COLUMN(F45)=COLUMN(#REF!),COLUMN(F45)=COLUMN(#REF!)))</formula>
    </cfRule>
  </conditionalFormatting>
  <conditionalFormatting sqref="F54:F55">
    <cfRule type="expression" dxfId="77" priority="169">
      <formula>AND(F54&lt;&gt;"",#REF!="",OR(COLUMN(F54)=COLUMN(#REF!),COLUMN(F54)=COLUMN(#REF!)))</formula>
    </cfRule>
  </conditionalFormatting>
  <conditionalFormatting sqref="F61:F63">
    <cfRule type="expression" dxfId="76" priority="168">
      <formula>AND(F61&lt;&gt;"",#REF!="",OR(COLUMN(F61)=COLUMN(#REF!),COLUMN(F61)=COLUMN(#REF!)))</formula>
    </cfRule>
  </conditionalFormatting>
  <conditionalFormatting sqref="F29:F31">
    <cfRule type="expression" dxfId="75" priority="156">
      <formula>AND(F29&lt;&gt;"",#REF!="",OR(COLUMN(F29)=COLUMN(#REF!),COLUMN(F29)=COLUMN(#REF!)))</formula>
    </cfRule>
  </conditionalFormatting>
  <conditionalFormatting sqref="F39">
    <cfRule type="expression" dxfId="74" priority="155">
      <formula>AND(F39&lt;&gt;"",#REF!="",OR(COLUMN(F39)=COLUMN(#REF!),COLUMN(F39)=COLUMN(#REF!)))</formula>
    </cfRule>
  </conditionalFormatting>
  <conditionalFormatting sqref="F37:F39">
    <cfRule type="expression" dxfId="73" priority="153">
      <formula>AND(F37&lt;&gt;"",#REF!="",OR(COLUMN(F37)=COLUMN(#REF!),COLUMN(F37)=COLUMN(#REF!)))</formula>
    </cfRule>
  </conditionalFormatting>
  <conditionalFormatting sqref="F40:F42">
    <cfRule type="expression" dxfId="72" priority="152">
      <formula>AND(F40&lt;&gt;"",#REF!="",OR(COLUMN(F40)=COLUMN(#REF!),COLUMN(F40)=COLUMN(#REF!)))</formula>
    </cfRule>
  </conditionalFormatting>
  <conditionalFormatting sqref="I37:I42">
    <cfRule type="expression" dxfId="71" priority="151">
      <formula>AND(I37&lt;&gt;"",#REF!="",OR(COLUMN(I37)=COLUMN(#REF!),COLUMN(I37)=COLUMN(#REF!)))</formula>
    </cfRule>
  </conditionalFormatting>
  <conditionalFormatting sqref="F47:F49">
    <cfRule type="expression" dxfId="70" priority="150">
      <formula>AND(F47&lt;&gt;"",#REF!="",OR(COLUMN(F47)=COLUMN(#REF!),COLUMN(F47)=COLUMN(#REF!)))</formula>
    </cfRule>
  </conditionalFormatting>
  <conditionalFormatting sqref="I47:I49">
    <cfRule type="expression" dxfId="69" priority="149">
      <formula>AND(I47&lt;&gt;"",#REF!="",OR(COLUMN(I47)=COLUMN(#REF!),COLUMN(I47)=COLUMN(#REF!)))</formula>
    </cfRule>
  </conditionalFormatting>
  <conditionalFormatting sqref="F56">
    <cfRule type="expression" dxfId="68" priority="148">
      <formula>AND(F56&lt;&gt;"",#REF!="",OR(COLUMN(F56)=COLUMN(#REF!),COLUMN(F56)=COLUMN(#REF!)))</formula>
    </cfRule>
  </conditionalFormatting>
  <conditionalFormatting sqref="F57">
    <cfRule type="expression" dxfId="67" priority="147">
      <formula>AND(F57&lt;&gt;"",#REF!="",OR(COLUMN(F57)=COLUMN(#REF!),COLUMN(F57)=COLUMN(#REF!)))</formula>
    </cfRule>
  </conditionalFormatting>
  <conditionalFormatting sqref="F58">
    <cfRule type="expression" dxfId="66" priority="146">
      <formula>AND(F58&lt;&gt;"",#REF!="",OR(COLUMN(F58)=COLUMN(#REF!),COLUMN(F58)=COLUMN(#REF!)))</formula>
    </cfRule>
  </conditionalFormatting>
  <conditionalFormatting sqref="I56:I58">
    <cfRule type="expression" dxfId="65" priority="143">
      <formula>AND(I56&lt;&gt;"",#REF!="",OR(COLUMN(I56)=COLUMN(#REF!),COLUMN(I56)=COLUMN(#REF!)))</formula>
    </cfRule>
  </conditionalFormatting>
  <conditionalFormatting sqref="F64">
    <cfRule type="expression" dxfId="64" priority="142">
      <formula>AND(F64&lt;&gt;"",#REF!="",OR(COLUMN(F64)=COLUMN(#REF!),COLUMN(F64)=COLUMN(#REF!)))</formula>
    </cfRule>
  </conditionalFormatting>
  <conditionalFormatting sqref="F65">
    <cfRule type="expression" dxfId="63" priority="141">
      <formula>AND(F65&lt;&gt;"",#REF!="",OR(COLUMN(F65)=COLUMN(#REF!),COLUMN(F65)=COLUMN(#REF!)))</formula>
    </cfRule>
  </conditionalFormatting>
  <conditionalFormatting sqref="F66">
    <cfRule type="expression" dxfId="62" priority="140">
      <formula>AND(F66&lt;&gt;"",#REF!="",OR(COLUMN(F66)=COLUMN(#REF!),COLUMN(F66)=COLUMN(#REF!)))</formula>
    </cfRule>
  </conditionalFormatting>
  <conditionalFormatting sqref="I64:I66">
    <cfRule type="expression" dxfId="61" priority="139">
      <formula>AND(I64&lt;&gt;"",#REF!="",OR(COLUMN(I64)=COLUMN(#REF!),COLUMN(I64)=COLUMN(#REF!)))</formula>
    </cfRule>
  </conditionalFormatting>
  <conditionalFormatting sqref="K20">
    <cfRule type="expression" dxfId="60" priority="135">
      <formula>AND(K20&lt;&gt;"",#REF!="",OR(COLUMN(K20)=COLUMN(#REF!),COLUMN(K20)=COLUMN(#REF!)))</formula>
    </cfRule>
  </conditionalFormatting>
  <conditionalFormatting sqref="K17">
    <cfRule type="expression" dxfId="59" priority="134">
      <formula>AND(K17&lt;&gt;"",#REF!="",OR(COLUMN(K17)=COLUMN(#REF!),COLUMN(K17)=COLUMN(#REF!)))</formula>
    </cfRule>
  </conditionalFormatting>
  <conditionalFormatting sqref="K19">
    <cfRule type="expression" dxfId="58" priority="133">
      <formula>AND(K19&lt;&gt;"",#REF!="",OR(COLUMN(K19)=COLUMN(#REF!),COLUMN(K19)=COLUMN(#REF!)))</formula>
    </cfRule>
  </conditionalFormatting>
  <conditionalFormatting sqref="K28">
    <cfRule type="expression" dxfId="57" priority="132">
      <formula>AND(K28&lt;&gt;"",#REF!="",OR(COLUMN(K28)=COLUMN(#REF!),COLUMN(K28)=COLUMN(#REF!)))</formula>
    </cfRule>
  </conditionalFormatting>
  <conditionalFormatting sqref="E81 E84 E87 E90 H81:K81 H84:K84 H87:K87 H90:K90 H74:K75 E74:E75">
    <cfRule type="expression" dxfId="56" priority="121">
      <formula>AND(E74&lt;&gt;"",#REF!="",OR(COLUMN(E74)=COLUMN(#REF!),COLUMN(E74)=COLUMN(#REF!)))</formula>
    </cfRule>
  </conditionalFormatting>
  <conditionalFormatting sqref="F74:F75">
    <cfRule type="expression" dxfId="55" priority="119">
      <formula>AND(F74&lt;&gt;"",#REF!="",OR(COLUMN(F74)=COLUMN(#REF!),COLUMN(F74)=COLUMN(#REF!)))</formula>
    </cfRule>
  </conditionalFormatting>
  <conditionalFormatting sqref="G74:G75">
    <cfRule type="expression" dxfId="54" priority="114">
      <formula>AND(G74&lt;&gt;"",#REF!="",OR(COLUMN(G74)=COLUMN(#REF!),COLUMN(G74)=COLUMN(#REF!)))</formula>
    </cfRule>
  </conditionalFormatting>
  <conditionalFormatting sqref="F81">
    <cfRule type="expression" dxfId="53" priority="101">
      <formula>AND(F81&lt;&gt;"",#REF!="",OR(COLUMN(F81)=COLUMN(#REF!),COLUMN(F81)=COLUMN(#REF!)))</formula>
    </cfRule>
  </conditionalFormatting>
  <conditionalFormatting sqref="F84">
    <cfRule type="expression" dxfId="52" priority="100">
      <formula>AND(F84&lt;&gt;"",#REF!="",OR(COLUMN(F84)=COLUMN(#REF!),COLUMN(F84)=COLUMN(#REF!)))</formula>
    </cfRule>
  </conditionalFormatting>
  <conditionalFormatting sqref="F90">
    <cfRule type="expression" dxfId="51" priority="99">
      <formula>AND(F90&lt;&gt;"",#REF!="",OR(COLUMN(F90)=COLUMN(#REF!),COLUMN(F90)=COLUMN(#REF!)))</formula>
    </cfRule>
  </conditionalFormatting>
  <conditionalFormatting sqref="F87">
    <cfRule type="expression" dxfId="50" priority="98">
      <formula>AND(F87&lt;&gt;"",#REF!="",OR(COLUMN(F87)=COLUMN(#REF!),COLUMN(F87)=COLUMN(#REF!)))</formula>
    </cfRule>
  </conditionalFormatting>
  <conditionalFormatting sqref="K93 E93">
    <cfRule type="expression" dxfId="49" priority="59">
      <formula>AND(E93&lt;&gt;"",#REF!="",OR(COLUMN(E93)=COLUMN(#REF!),COLUMN(E93)=COLUMN(#REF!)))</formula>
    </cfRule>
  </conditionalFormatting>
  <conditionalFormatting sqref="F93">
    <cfRule type="expression" dxfId="48" priority="57">
      <formula>AND(F93&lt;&gt;"",#REF!="",OR(COLUMN(F93)=COLUMN(#REF!),COLUMN(F93)=COLUMN(#REF!)))</formula>
    </cfRule>
  </conditionalFormatting>
  <conditionalFormatting sqref="G81">
    <cfRule type="expression" dxfId="47" priority="55">
      <formula>AND(G81&lt;&gt;"",#REF!="",OR(COLUMN(G81)=COLUMN(#REF!),COLUMN(G81)=COLUMN(#REF!)))</formula>
    </cfRule>
  </conditionalFormatting>
  <conditionalFormatting sqref="G84">
    <cfRule type="expression" dxfId="46" priority="54">
      <formula>AND(G84&lt;&gt;"",#REF!="",OR(COLUMN(G84)=COLUMN(#REF!),COLUMN(G84)=COLUMN(#REF!)))</formula>
    </cfRule>
  </conditionalFormatting>
  <conditionalFormatting sqref="G87">
    <cfRule type="expression" dxfId="45" priority="53">
      <formula>AND(G87&lt;&gt;"",#REF!="",OR(COLUMN(G87)=COLUMN(#REF!),COLUMN(G87)=COLUMN(#REF!)))</formula>
    </cfRule>
  </conditionalFormatting>
  <conditionalFormatting sqref="G90">
    <cfRule type="expression" dxfId="44" priority="52">
      <formula>AND(G90&lt;&gt;"",#REF!="",OR(COLUMN(G90)=COLUMN(#REF!),COLUMN(G90)=COLUMN(#REF!)))</formula>
    </cfRule>
  </conditionalFormatting>
  <conditionalFormatting sqref="H93:J93">
    <cfRule type="expression" dxfId="43" priority="51">
      <formula>AND(H93&lt;&gt;"",#REF!="",OR(COLUMN(H93)=COLUMN(#REF!),COLUMN(H93)=COLUMN(#REF!)))</formula>
    </cfRule>
  </conditionalFormatting>
  <conditionalFormatting sqref="G93">
    <cfRule type="expression" dxfId="42" priority="50">
      <formula>AND(G93&lt;&gt;"",#REF!="",OR(COLUMN(G93)=COLUMN(#REF!),COLUMN(G93)=COLUMN(#REF!)))</formula>
    </cfRule>
  </conditionalFormatting>
  <conditionalFormatting sqref="H11:K12">
    <cfRule type="expression" dxfId="41" priority="49">
      <formula>AND(H11&lt;&gt;"",#REF!="",OR(COLUMN(H11)=COLUMN(#REF!),COLUMN(H11)=COLUMN(#REF!)))</formula>
    </cfRule>
  </conditionalFormatting>
  <conditionalFormatting sqref="F11:F12">
    <cfRule type="expression" dxfId="40" priority="48">
      <formula>AND(F11&lt;&gt;"",#REF!="",OR(COLUMN(F11)=COLUMN(#REF!),COLUMN(F11)=COLUMN(#REF!)))</formula>
    </cfRule>
  </conditionalFormatting>
  <conditionalFormatting sqref="G11:G12">
    <cfRule type="expression" dxfId="39" priority="45">
      <formula>AND(G11&lt;&gt;"",#REF!="",OR(COLUMN(G11)=COLUMN(#REF!),COLUMN(G11)=COLUMN(#REF!)))</formula>
    </cfRule>
  </conditionalFormatting>
  <conditionalFormatting sqref="M11:N12">
    <cfRule type="expression" dxfId="38" priority="20">
      <formula>AND(M11&lt;&gt;"",#REF!="",OR(COLUMN(M11)=COLUMN(#REF!),COLUMN(M11)=COLUMN(#REF!)))</formula>
    </cfRule>
  </conditionalFormatting>
  <conditionalFormatting sqref="L56:L58">
    <cfRule type="expression" dxfId="37" priority="17">
      <formula>AND(L56&lt;&gt;"",#REF!="",OR(COLUMN(L56)=COLUMN(#REF!),COLUMN(L56)=COLUMN(#REF!)))</formula>
    </cfRule>
  </conditionalFormatting>
  <conditionalFormatting sqref="L54:L55">
    <cfRule type="expression" dxfId="36" priority="15">
      <formula>AND(L54&lt;&gt;"",#REF!="",OR(COLUMN(L54)=COLUMN(#REF!),COLUMN(L54)=COLUMN(#REF!)))</formula>
    </cfRule>
  </conditionalFormatting>
  <conditionalFormatting sqref="L61:L63">
    <cfRule type="expression" dxfId="35" priority="14">
      <formula>AND(L61&lt;&gt;"",#REF!="",OR(COLUMN(L61)=COLUMN(#REF!),COLUMN(L61)=COLUMN(#REF!)))</formula>
    </cfRule>
  </conditionalFormatting>
  <conditionalFormatting sqref="L64:L66">
    <cfRule type="expression" dxfId="34" priority="13">
      <formula>AND(L64&lt;&gt;"",#REF!="",OR(COLUMN(L64)=COLUMN(#REF!),COLUMN(L64)=COLUMN(#REF!)))</formula>
    </cfRule>
  </conditionalFormatting>
  <conditionalFormatting sqref="L11:L12">
    <cfRule type="expression" dxfId="33" priority="12">
      <formula>AND(L11&lt;&gt;"",#REF!="",OR(COLUMN(L11)=COLUMN(#REF!),COLUMN(L11)=COLUMN(#REF!)))</formula>
    </cfRule>
  </conditionalFormatting>
  <conditionalFormatting sqref="L45:L46">
    <cfRule type="expression" dxfId="32" priority="11">
      <formula>AND(L45&lt;&gt;"",#REF!="",OR(COLUMN(L45)=COLUMN(#REF!),COLUMN(L45)=COLUMN(#REF!)))</formula>
    </cfRule>
  </conditionalFormatting>
  <conditionalFormatting sqref="L47:L49">
    <cfRule type="expression" dxfId="31" priority="10">
      <formula>AND(L47&lt;&gt;"",#REF!="",OR(COLUMN(L47)=COLUMN(#REF!),COLUMN(L47)=COLUMN(#REF!)))</formula>
    </cfRule>
  </conditionalFormatting>
  <conditionalFormatting sqref="M45:N49">
    <cfRule type="expression" dxfId="30" priority="9">
      <formula>AND(M45&lt;&gt;"",#REF!="",OR(COLUMN(M45)=COLUMN(#REF!),COLUMN(M45)=COLUMN(#REF!)))</formula>
    </cfRule>
  </conditionalFormatting>
  <conditionalFormatting sqref="M54:N58">
    <cfRule type="expression" dxfId="29" priority="8">
      <formula>AND(M54&lt;&gt;"",#REF!="",OR(COLUMN(M54)=COLUMN(#REF!),COLUMN(M54)=COLUMN(#REF!)))</formula>
    </cfRule>
  </conditionalFormatting>
  <conditionalFormatting sqref="M61:N66">
    <cfRule type="expression" dxfId="28" priority="7">
      <formula>AND(M61&lt;&gt;"",#REF!="",OR(COLUMN(M61)=COLUMN(#REF!),COLUMN(M61)=COLUMN(#REF!)))</formula>
    </cfRule>
  </conditionalFormatting>
  <conditionalFormatting sqref="E78">
    <cfRule type="expression" dxfId="27" priority="2">
      <formula>AND(E78&lt;&gt;"",#REF!="",OR(COLUMN(E78)=COLUMN(#REF!),COLUMN(E78)=COLUMN(#REF!)))</formula>
    </cfRule>
  </conditionalFormatting>
  <conditionalFormatting sqref="G54:G58">
    <cfRule type="expression" dxfId="26" priority="1">
      <formula>AND(G54&lt;&gt;"",#REF!="",OR(COLUMN(G54)=COLUMN(#REF!),COLUMN(G54)=COLUMN(#REF!)))</formula>
    </cfRule>
  </conditionalFormatting>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0"/>
  <sheetViews>
    <sheetView showGridLines="0" zoomScale="85" zoomScaleNormal="85" workbookViewId="0">
      <selection activeCell="T35" sqref="T35"/>
    </sheetView>
  </sheetViews>
  <sheetFormatPr defaultColWidth="10.69921875" defaultRowHeight="15"/>
  <cols>
    <col min="1" max="1" width="1.69921875" style="654" customWidth="1"/>
    <col min="2" max="2" width="7.8984375" style="192" hidden="1" customWidth="1"/>
    <col min="3" max="3" width="10.69921875" style="192" hidden="1" customWidth="1"/>
    <col min="4" max="4" width="9.59765625" style="192" hidden="1" customWidth="1"/>
    <col min="5" max="5" width="29" style="654" customWidth="1"/>
    <col min="6" max="6" width="9.69921875" style="655" customWidth="1"/>
    <col min="7" max="7" width="7.59765625" style="655" customWidth="1"/>
    <col min="8" max="8" width="9.796875" style="655" customWidth="1"/>
    <col min="9" max="9" width="9.19921875" style="656" customWidth="1"/>
    <col min="10" max="10" width="11.09765625" style="656" customWidth="1"/>
    <col min="11" max="11" width="9.796875" style="655" customWidth="1"/>
    <col min="12" max="16384" width="10.69921875" style="654"/>
  </cols>
  <sheetData>
    <row r="1" spans="2:11" ht="5.0999999999999996" customHeight="1"/>
    <row r="2" spans="2:11" s="179" customFormat="1" ht="31.5" customHeight="1">
      <c r="B2" s="193"/>
      <c r="C2" s="193"/>
      <c r="D2" s="193"/>
      <c r="E2" s="916" t="s">
        <v>1460</v>
      </c>
      <c r="F2" s="917"/>
      <c r="G2" s="917"/>
      <c r="H2" s="917"/>
      <c r="I2" s="917"/>
      <c r="J2" s="657"/>
      <c r="K2" s="657"/>
    </row>
    <row r="3" spans="2:11" s="115" customFormat="1" ht="17.25" customHeight="1">
      <c r="B3" s="194"/>
      <c r="C3" s="194"/>
      <c r="D3" s="194"/>
      <c r="E3" s="916"/>
      <c r="F3" s="917"/>
      <c r="G3" s="917"/>
      <c r="H3" s="917"/>
      <c r="I3" s="917"/>
      <c r="J3" s="657"/>
      <c r="K3" s="657"/>
    </row>
    <row r="4" spans="2:11" s="179" customFormat="1" ht="5.25" customHeight="1">
      <c r="B4" s="193"/>
      <c r="C4" s="193"/>
      <c r="D4" s="193"/>
      <c r="F4" s="658"/>
      <c r="G4" s="658"/>
      <c r="H4" s="658"/>
      <c r="I4" s="657"/>
      <c r="J4" s="657"/>
      <c r="K4" s="658"/>
    </row>
    <row r="5" spans="2:11" s="151" customFormat="1" ht="5.25" customHeight="1">
      <c r="B5" s="31"/>
      <c r="C5" s="31"/>
      <c r="D5" s="31"/>
      <c r="F5" s="659"/>
      <c r="G5" s="659"/>
      <c r="H5" s="659"/>
      <c r="I5" s="660"/>
      <c r="J5" s="660"/>
      <c r="K5" s="659"/>
    </row>
    <row r="6" spans="2:11" s="181" customFormat="1" ht="21.75" customHeight="1">
      <c r="B6" s="195"/>
      <c r="C6" s="195"/>
      <c r="D6" s="195"/>
      <c r="E6" s="182" t="s">
        <v>1332</v>
      </c>
      <c r="F6" s="661"/>
      <c r="G6" s="661"/>
      <c r="H6" s="661"/>
      <c r="I6" s="662"/>
      <c r="J6" s="662"/>
      <c r="K6" s="661"/>
    </row>
    <row r="7" spans="2:11" s="151" customFormat="1" ht="5.25" customHeight="1">
      <c r="B7" s="31"/>
      <c r="C7" s="31"/>
      <c r="D7" s="31"/>
      <c r="E7" s="30"/>
      <c r="F7" s="659"/>
      <c r="G7" s="659"/>
      <c r="H7" s="659"/>
      <c r="I7" s="660"/>
      <c r="J7" s="660"/>
      <c r="K7" s="659"/>
    </row>
    <row r="8" spans="2:11" s="114" customFormat="1" ht="34.5" customHeight="1">
      <c r="B8" s="191" t="s">
        <v>655</v>
      </c>
      <c r="C8" s="191" t="s">
        <v>1344</v>
      </c>
      <c r="D8" s="191" t="s">
        <v>1346</v>
      </c>
      <c r="E8" s="120" t="s">
        <v>1334</v>
      </c>
      <c r="F8" s="96" t="s">
        <v>1364</v>
      </c>
      <c r="G8" s="96" t="s">
        <v>1357</v>
      </c>
      <c r="H8" s="96" t="s">
        <v>1461</v>
      </c>
      <c r="I8" s="96" t="s">
        <v>1359</v>
      </c>
      <c r="J8" s="96" t="s">
        <v>704</v>
      </c>
      <c r="K8" s="96" t="s">
        <v>1506</v>
      </c>
    </row>
    <row r="9" spans="2:11">
      <c r="E9" s="679" t="s">
        <v>1464</v>
      </c>
      <c r="F9" s="677" t="s">
        <v>1366</v>
      </c>
      <c r="G9" s="677" t="s">
        <v>1367</v>
      </c>
      <c r="H9" s="678">
        <v>8.92E-4</v>
      </c>
      <c r="I9" s="677">
        <v>2025</v>
      </c>
      <c r="J9" s="677" t="s">
        <v>1362</v>
      </c>
      <c r="K9" s="669">
        <v>44845</v>
      </c>
    </row>
    <row r="10" spans="2:11">
      <c r="E10" s="679" t="s">
        <v>1465</v>
      </c>
      <c r="F10" s="677" t="s">
        <v>1462</v>
      </c>
      <c r="G10" s="677" t="s">
        <v>1356</v>
      </c>
      <c r="H10" s="675">
        <v>1.0249999999999999</v>
      </c>
      <c r="I10" s="677" t="s">
        <v>34</v>
      </c>
      <c r="J10" s="677" t="s">
        <v>1362</v>
      </c>
      <c r="K10" s="669">
        <v>44845</v>
      </c>
    </row>
    <row r="11" spans="2:11">
      <c r="E11" s="679" t="s">
        <v>1466</v>
      </c>
      <c r="F11" s="677" t="s">
        <v>1462</v>
      </c>
      <c r="G11" s="677" t="s">
        <v>1356</v>
      </c>
      <c r="H11" s="675">
        <v>1.125</v>
      </c>
      <c r="I11" s="674">
        <f t="shared" ref="I11:I14" ca="1" si="0">EDATE(TODAY(),J11*12)</f>
        <v>45036</v>
      </c>
      <c r="J11" s="677">
        <v>0.5</v>
      </c>
      <c r="K11" s="669">
        <v>44845</v>
      </c>
    </row>
    <row r="12" spans="2:11">
      <c r="E12" s="679" t="s">
        <v>1467</v>
      </c>
      <c r="F12" s="677" t="s">
        <v>1462</v>
      </c>
      <c r="G12" s="677" t="s">
        <v>1356</v>
      </c>
      <c r="H12" s="675">
        <v>1.1500000000000001</v>
      </c>
      <c r="I12" s="674">
        <f t="shared" ca="1" si="0"/>
        <v>45219</v>
      </c>
      <c r="J12" s="677">
        <v>1</v>
      </c>
      <c r="K12" s="669">
        <v>44845</v>
      </c>
    </row>
    <row r="13" spans="2:11">
      <c r="E13" s="679" t="s">
        <v>1468</v>
      </c>
      <c r="F13" s="677" t="s">
        <v>1462</v>
      </c>
      <c r="G13" s="677" t="s">
        <v>1356</v>
      </c>
      <c r="H13" s="675">
        <v>1.17</v>
      </c>
      <c r="I13" s="674">
        <f t="shared" ca="1" si="0"/>
        <v>45585</v>
      </c>
      <c r="J13" s="677">
        <v>2</v>
      </c>
      <c r="K13" s="669">
        <v>44845</v>
      </c>
    </row>
    <row r="14" spans="2:11">
      <c r="E14" s="679" t="s">
        <v>1469</v>
      </c>
      <c r="F14" s="677" t="s">
        <v>1462</v>
      </c>
      <c r="G14" s="677" t="s">
        <v>1356</v>
      </c>
      <c r="H14" s="675">
        <v>1.1599999999999999</v>
      </c>
      <c r="I14" s="674">
        <f t="shared" ca="1" si="0"/>
        <v>45950</v>
      </c>
      <c r="J14" s="677">
        <v>3</v>
      </c>
      <c r="K14" s="669">
        <v>44845</v>
      </c>
    </row>
    <row r="15" spans="2:11">
      <c r="E15" s="679" t="s">
        <v>1470</v>
      </c>
      <c r="F15" s="677" t="s">
        <v>1505</v>
      </c>
      <c r="G15" s="677" t="s">
        <v>1355</v>
      </c>
      <c r="H15" s="678">
        <v>1.6E-2</v>
      </c>
      <c r="I15" s="674" t="s">
        <v>34</v>
      </c>
      <c r="J15" s="677">
        <v>2</v>
      </c>
      <c r="K15" s="669">
        <v>44845</v>
      </c>
    </row>
    <row r="16" spans="2:11">
      <c r="E16" s="679" t="s">
        <v>1471</v>
      </c>
      <c r="F16" s="677" t="s">
        <v>1505</v>
      </c>
      <c r="G16" s="677" t="s">
        <v>1355</v>
      </c>
      <c r="H16" s="678">
        <v>1.6500000000000001E-2</v>
      </c>
      <c r="I16" s="674" t="s">
        <v>34</v>
      </c>
      <c r="J16" s="677">
        <v>3</v>
      </c>
      <c r="K16" s="669">
        <v>44845</v>
      </c>
    </row>
    <row r="17" spans="5:11">
      <c r="E17" s="679" t="s">
        <v>1472</v>
      </c>
      <c r="F17" s="677" t="s">
        <v>1505</v>
      </c>
      <c r="G17" s="677" t="s">
        <v>1355</v>
      </c>
      <c r="H17" s="678">
        <v>1.9E-2</v>
      </c>
      <c r="I17" s="674" t="s">
        <v>34</v>
      </c>
      <c r="J17" s="677">
        <v>4</v>
      </c>
      <c r="K17" s="669">
        <v>44845</v>
      </c>
    </row>
    <row r="18" spans="5:11">
      <c r="E18" s="679" t="s">
        <v>1473</v>
      </c>
      <c r="F18" s="677" t="s">
        <v>1360</v>
      </c>
      <c r="G18" s="677" t="s">
        <v>1358</v>
      </c>
      <c r="H18" s="678">
        <v>7.2499999999999995E-2</v>
      </c>
      <c r="I18" s="676">
        <v>2023</v>
      </c>
      <c r="J18" s="673">
        <v>0.56129127218611652</v>
      </c>
      <c r="K18" s="669">
        <v>44845</v>
      </c>
    </row>
    <row r="19" spans="5:11">
      <c r="E19" s="679" t="s">
        <v>1474</v>
      </c>
      <c r="F19" s="677" t="s">
        <v>1360</v>
      </c>
      <c r="G19" s="677" t="s">
        <v>1358</v>
      </c>
      <c r="H19" s="678">
        <v>6.0499999999999998E-2</v>
      </c>
      <c r="I19" s="676">
        <v>2024</v>
      </c>
      <c r="J19" s="673">
        <v>1.7419630433427367</v>
      </c>
      <c r="K19" s="669">
        <v>44845</v>
      </c>
    </row>
    <row r="20" spans="5:11">
      <c r="E20" s="679" t="s">
        <v>1475</v>
      </c>
      <c r="F20" s="677" t="s">
        <v>1360</v>
      </c>
      <c r="G20" s="677" t="s">
        <v>1358</v>
      </c>
      <c r="H20" s="678">
        <v>5.45E-2</v>
      </c>
      <c r="I20" s="676">
        <v>2025</v>
      </c>
      <c r="J20" s="673">
        <v>2.3666382483879067</v>
      </c>
      <c r="K20" s="669">
        <v>44845</v>
      </c>
    </row>
    <row r="21" spans="5:11">
      <c r="E21" s="679" t="s">
        <v>1476</v>
      </c>
      <c r="F21" s="677" t="s">
        <v>1360</v>
      </c>
      <c r="G21" s="677" t="s">
        <v>1358</v>
      </c>
      <c r="H21" s="678">
        <v>5.2999999999999999E-2</v>
      </c>
      <c r="I21" s="676">
        <v>2026</v>
      </c>
      <c r="J21" s="673">
        <v>3.456195227812187</v>
      </c>
      <c r="K21" s="669">
        <v>44845</v>
      </c>
    </row>
    <row r="22" spans="5:11">
      <c r="E22" s="679" t="s">
        <v>1477</v>
      </c>
      <c r="F22" s="677" t="s">
        <v>1462</v>
      </c>
      <c r="G22" s="677" t="s">
        <v>1358</v>
      </c>
      <c r="H22" s="678">
        <v>8.5000000000000006E-2</v>
      </c>
      <c r="I22" s="674">
        <f t="shared" ref="I22:I24" ca="1" si="1">EDATE(TODAY(),J22*12)</f>
        <v>45219</v>
      </c>
      <c r="J22" s="677">
        <v>1</v>
      </c>
      <c r="K22" s="669">
        <v>44845</v>
      </c>
    </row>
    <row r="23" spans="5:11">
      <c r="E23" s="679" t="s">
        <v>1478</v>
      </c>
      <c r="F23" s="677" t="s">
        <v>1462</v>
      </c>
      <c r="G23" s="677" t="s">
        <v>1358</v>
      </c>
      <c r="H23" s="678">
        <v>7.5499999999999998E-2</v>
      </c>
      <c r="I23" s="674">
        <f t="shared" ca="1" si="1"/>
        <v>45585</v>
      </c>
      <c r="J23" s="677">
        <v>2</v>
      </c>
      <c r="K23" s="669">
        <v>44845</v>
      </c>
    </row>
    <row r="24" spans="5:11">
      <c r="E24" s="679" t="s">
        <v>1479</v>
      </c>
      <c r="F24" s="677" t="s">
        <v>1462</v>
      </c>
      <c r="G24" s="677" t="s">
        <v>1358</v>
      </c>
      <c r="H24" s="678">
        <v>6.9500000000000006E-2</v>
      </c>
      <c r="I24" s="674">
        <f t="shared" ca="1" si="1"/>
        <v>45950</v>
      </c>
      <c r="J24" s="677">
        <v>3</v>
      </c>
      <c r="K24" s="669">
        <v>44845</v>
      </c>
    </row>
    <row r="25" spans="5:11">
      <c r="E25" s="679" t="s">
        <v>1480</v>
      </c>
      <c r="F25" s="677" t="s">
        <v>1360</v>
      </c>
      <c r="G25" s="677" t="s">
        <v>1358</v>
      </c>
      <c r="H25" s="678">
        <v>5.3499999999999999E-2</v>
      </c>
      <c r="I25" s="676">
        <v>2027</v>
      </c>
      <c r="J25" s="673">
        <v>3.9746314473592079</v>
      </c>
      <c r="K25" s="669">
        <v>44845</v>
      </c>
    </row>
    <row r="26" spans="5:11">
      <c r="E26" s="679" t="s">
        <v>1481</v>
      </c>
      <c r="F26" s="677" t="s">
        <v>1360</v>
      </c>
      <c r="G26" s="677" t="s">
        <v>1358</v>
      </c>
      <c r="H26" s="678">
        <v>5.3499999999999999E-2</v>
      </c>
      <c r="I26" s="676">
        <v>2028</v>
      </c>
      <c r="J26" s="673">
        <v>4.9696428192987598</v>
      </c>
      <c r="K26" s="669">
        <v>44845</v>
      </c>
    </row>
    <row r="27" spans="5:11">
      <c r="E27" s="679" t="s">
        <v>1482</v>
      </c>
      <c r="F27" s="677" t="s">
        <v>1360</v>
      </c>
      <c r="G27" s="677" t="s">
        <v>1358</v>
      </c>
      <c r="H27" s="678">
        <v>5.2999999999999999E-2</v>
      </c>
      <c r="I27" s="676">
        <v>2030</v>
      </c>
      <c r="J27" s="673">
        <v>6.3218311169476085</v>
      </c>
      <c r="K27" s="669">
        <v>44845</v>
      </c>
    </row>
    <row r="28" spans="5:11">
      <c r="E28" s="679" t="s">
        <v>1483</v>
      </c>
      <c r="F28" s="677" t="s">
        <v>1462</v>
      </c>
      <c r="G28" s="677" t="s">
        <v>1358</v>
      </c>
      <c r="H28" s="678">
        <v>6.7500000000000004E-2</v>
      </c>
      <c r="I28" s="674">
        <f ca="1">EDATE(TODAY(),J28*12)</f>
        <v>46315</v>
      </c>
      <c r="J28" s="677">
        <v>4</v>
      </c>
      <c r="K28" s="669">
        <v>44845</v>
      </c>
    </row>
    <row r="29" spans="5:11">
      <c r="E29" s="679" t="s">
        <v>1484</v>
      </c>
      <c r="F29" s="677" t="s">
        <v>1462</v>
      </c>
      <c r="G29" s="677" t="s">
        <v>1358</v>
      </c>
      <c r="H29" s="678">
        <v>6.8000000000000005E-2</v>
      </c>
      <c r="I29" s="674">
        <f t="shared" ref="I29:I30" ca="1" si="2">EDATE(TODAY(),J29*12)</f>
        <v>46680</v>
      </c>
      <c r="J29" s="677">
        <v>5</v>
      </c>
      <c r="K29" s="669">
        <v>44845</v>
      </c>
    </row>
    <row r="30" spans="5:11">
      <c r="E30" s="679" t="s">
        <v>1485</v>
      </c>
      <c r="F30" s="677" t="s">
        <v>1505</v>
      </c>
      <c r="G30" s="677" t="s">
        <v>1358</v>
      </c>
      <c r="H30" s="678">
        <v>7.6999999999999999E-2</v>
      </c>
      <c r="I30" s="674">
        <f t="shared" ca="1" si="2"/>
        <v>46315</v>
      </c>
      <c r="J30" s="677">
        <v>4</v>
      </c>
      <c r="K30" s="669">
        <v>44845</v>
      </c>
    </row>
    <row r="31" spans="5:11">
      <c r="E31" s="679" t="s">
        <v>1486</v>
      </c>
      <c r="F31" s="677" t="s">
        <v>1505</v>
      </c>
      <c r="G31" s="677" t="s">
        <v>1358</v>
      </c>
      <c r="H31" s="678">
        <v>8.0500000000000002E-2</v>
      </c>
      <c r="I31" s="674" t="s">
        <v>34</v>
      </c>
      <c r="J31" s="677">
        <v>5</v>
      </c>
      <c r="K31" s="669">
        <v>44845</v>
      </c>
    </row>
    <row r="32" spans="5:11">
      <c r="E32" s="679" t="s">
        <v>1487</v>
      </c>
      <c r="F32" s="677" t="s">
        <v>1505</v>
      </c>
      <c r="G32" s="677" t="s">
        <v>1358</v>
      </c>
      <c r="H32" s="678">
        <v>8.1000000000000003E-2</v>
      </c>
      <c r="I32" s="674" t="s">
        <v>34</v>
      </c>
      <c r="J32" s="677">
        <v>6</v>
      </c>
      <c r="K32" s="669">
        <v>44845</v>
      </c>
    </row>
    <row r="33" spans="5:11">
      <c r="E33" s="679" t="s">
        <v>1488</v>
      </c>
      <c r="F33" s="677" t="s">
        <v>1360</v>
      </c>
      <c r="G33" s="677" t="s">
        <v>1358</v>
      </c>
      <c r="H33" s="678">
        <v>5.6500000000000002E-2</v>
      </c>
      <c r="I33" s="676">
        <v>2032</v>
      </c>
      <c r="J33" s="673">
        <v>7.5287868562980158</v>
      </c>
      <c r="K33" s="669">
        <v>44845</v>
      </c>
    </row>
    <row r="34" spans="5:11">
      <c r="E34" s="679" t="s">
        <v>1489</v>
      </c>
      <c r="F34" s="677" t="s">
        <v>1360</v>
      </c>
      <c r="G34" s="677" t="s">
        <v>1358</v>
      </c>
      <c r="H34" s="678">
        <v>5.6500000000000002E-2</v>
      </c>
      <c r="I34" s="676">
        <v>2035</v>
      </c>
      <c r="J34" s="673">
        <v>8.8455146368112914</v>
      </c>
      <c r="K34" s="669">
        <v>44845</v>
      </c>
    </row>
    <row r="35" spans="5:11">
      <c r="E35" s="679" t="s">
        <v>1490</v>
      </c>
      <c r="F35" s="677" t="s">
        <v>1505</v>
      </c>
      <c r="G35" s="677" t="s">
        <v>1358</v>
      </c>
      <c r="H35" s="678">
        <v>8.3500000000000005E-2</v>
      </c>
      <c r="I35" s="674" t="s">
        <v>34</v>
      </c>
      <c r="J35" s="677">
        <v>8</v>
      </c>
      <c r="K35" s="669">
        <v>44845</v>
      </c>
    </row>
    <row r="36" spans="5:11">
      <c r="E36" s="679" t="s">
        <v>1491</v>
      </c>
      <c r="F36" s="677" t="s">
        <v>1505</v>
      </c>
      <c r="G36" s="677" t="s">
        <v>1358</v>
      </c>
      <c r="H36" s="678">
        <v>8.4000000000000005E-2</v>
      </c>
      <c r="I36" s="674" t="s">
        <v>34</v>
      </c>
      <c r="J36" s="677">
        <v>9</v>
      </c>
      <c r="K36" s="669">
        <v>44845</v>
      </c>
    </row>
    <row r="37" spans="5:11">
      <c r="E37" s="679" t="s">
        <v>1492</v>
      </c>
      <c r="F37" s="677" t="s">
        <v>1505</v>
      </c>
      <c r="G37" s="677" t="s">
        <v>1358</v>
      </c>
      <c r="H37" s="678">
        <v>8.4500000000000006E-2</v>
      </c>
      <c r="I37" s="674" t="s">
        <v>34</v>
      </c>
      <c r="J37" s="677">
        <v>10</v>
      </c>
      <c r="K37" s="669">
        <v>44845</v>
      </c>
    </row>
    <row r="38" spans="5:11">
      <c r="E38" s="679" t="s">
        <v>1493</v>
      </c>
      <c r="F38" s="677" t="s">
        <v>1361</v>
      </c>
      <c r="G38" s="677" t="s">
        <v>1463</v>
      </c>
      <c r="H38" s="678">
        <v>0.13500000000000001</v>
      </c>
      <c r="I38" s="676">
        <v>2023</v>
      </c>
      <c r="J38" s="673">
        <v>0.19765163117560694</v>
      </c>
      <c r="K38" s="669">
        <v>44845</v>
      </c>
    </row>
    <row r="39" spans="5:11">
      <c r="E39" s="679" t="s">
        <v>1494</v>
      </c>
      <c r="F39" s="677" t="s">
        <v>1361</v>
      </c>
      <c r="G39" s="677" t="s">
        <v>1463</v>
      </c>
      <c r="H39" s="678">
        <v>0.115</v>
      </c>
      <c r="I39" s="676">
        <v>2025</v>
      </c>
      <c r="J39" s="673">
        <v>1.9867368135444126</v>
      </c>
      <c r="K39" s="669">
        <v>44845</v>
      </c>
    </row>
    <row r="40" spans="5:11">
      <c r="E40" s="679" t="s">
        <v>1495</v>
      </c>
      <c r="F40" s="677" t="s">
        <v>1462</v>
      </c>
      <c r="G40" s="677" t="s">
        <v>1463</v>
      </c>
      <c r="H40" s="678">
        <v>0.14350000000000002</v>
      </c>
      <c r="I40" s="674">
        <f t="shared" ref="I40:I42" ca="1" si="3">EDATE(TODAY(),J40*12)</f>
        <v>45219</v>
      </c>
      <c r="J40" s="677">
        <v>1</v>
      </c>
      <c r="K40" s="669">
        <v>44845</v>
      </c>
    </row>
    <row r="41" spans="5:11">
      <c r="E41" s="679" t="s">
        <v>1496</v>
      </c>
      <c r="F41" s="677" t="s">
        <v>1462</v>
      </c>
      <c r="G41" s="677" t="s">
        <v>1463</v>
      </c>
      <c r="H41" s="678">
        <v>0.1295</v>
      </c>
      <c r="I41" s="674">
        <f t="shared" ca="1" si="3"/>
        <v>45585</v>
      </c>
      <c r="J41" s="677">
        <v>2</v>
      </c>
      <c r="K41" s="669">
        <v>44845</v>
      </c>
    </row>
    <row r="42" spans="5:11">
      <c r="E42" s="679" t="s">
        <v>1497</v>
      </c>
      <c r="F42" s="677" t="s">
        <v>1462</v>
      </c>
      <c r="G42" s="677" t="s">
        <v>1463</v>
      </c>
      <c r="H42" s="678">
        <v>0.1285</v>
      </c>
      <c r="I42" s="674">
        <f t="shared" ca="1" si="3"/>
        <v>45950</v>
      </c>
      <c r="J42" s="677">
        <v>3</v>
      </c>
      <c r="K42" s="669">
        <v>44845</v>
      </c>
    </row>
    <row r="43" spans="5:11">
      <c r="E43" s="679" t="s">
        <v>1498</v>
      </c>
      <c r="F43" s="677" t="s">
        <v>1361</v>
      </c>
      <c r="G43" s="677" t="s">
        <v>1463</v>
      </c>
      <c r="H43" s="678">
        <v>0.1135</v>
      </c>
      <c r="I43" s="676">
        <v>2027</v>
      </c>
      <c r="J43" s="673">
        <v>3.4340746091315295</v>
      </c>
      <c r="K43" s="669">
        <v>44845</v>
      </c>
    </row>
    <row r="44" spans="5:11">
      <c r="E44" s="679" t="s">
        <v>1499</v>
      </c>
      <c r="F44" s="677" t="s">
        <v>1361</v>
      </c>
      <c r="G44" s="677" t="s">
        <v>1463</v>
      </c>
      <c r="H44" s="678">
        <v>0.115</v>
      </c>
      <c r="I44" s="676">
        <v>2029</v>
      </c>
      <c r="J44" s="673">
        <v>4.595447912689405</v>
      </c>
      <c r="K44" s="669">
        <v>44845</v>
      </c>
    </row>
    <row r="45" spans="5:11">
      <c r="E45" s="679" t="s">
        <v>1500</v>
      </c>
      <c r="F45" s="677" t="s">
        <v>1361</v>
      </c>
      <c r="G45" s="677" t="s">
        <v>1463</v>
      </c>
      <c r="H45" s="678">
        <v>0.11550000000000001</v>
      </c>
      <c r="I45" s="676">
        <v>2031</v>
      </c>
      <c r="J45" s="673">
        <v>5.5319718934676878</v>
      </c>
      <c r="K45" s="669">
        <v>44845</v>
      </c>
    </row>
    <row r="46" spans="5:11">
      <c r="E46" s="679" t="s">
        <v>1501</v>
      </c>
      <c r="F46" s="677" t="s">
        <v>1361</v>
      </c>
      <c r="G46" s="677" t="s">
        <v>1463</v>
      </c>
      <c r="H46" s="678">
        <v>0.11600000000000001</v>
      </c>
      <c r="I46" s="676">
        <v>2033</v>
      </c>
      <c r="J46" s="673">
        <v>6.275717259256484</v>
      </c>
      <c r="K46" s="669">
        <v>44845</v>
      </c>
    </row>
    <row r="47" spans="5:11">
      <c r="E47" s="679" t="s">
        <v>1502</v>
      </c>
      <c r="F47" s="677" t="s">
        <v>1462</v>
      </c>
      <c r="G47" s="677" t="s">
        <v>1463</v>
      </c>
      <c r="H47" s="678">
        <v>0.1295</v>
      </c>
      <c r="I47" s="674">
        <f t="shared" ref="I47:I49" ca="1" si="4">EDATE(TODAY(),J47*12)</f>
        <v>46315</v>
      </c>
      <c r="J47" s="677">
        <v>4</v>
      </c>
      <c r="K47" s="669">
        <v>44845</v>
      </c>
    </row>
    <row r="48" spans="5:11">
      <c r="E48" s="679" t="s">
        <v>1503</v>
      </c>
      <c r="F48" s="677" t="s">
        <v>1462</v>
      </c>
      <c r="G48" s="677" t="s">
        <v>1463</v>
      </c>
      <c r="H48" s="678">
        <v>0.1305</v>
      </c>
      <c r="I48" s="674">
        <f t="shared" ca="1" si="4"/>
        <v>46680</v>
      </c>
      <c r="J48" s="677">
        <v>5</v>
      </c>
      <c r="K48" s="669">
        <v>44845</v>
      </c>
    </row>
    <row r="49" spans="2:11">
      <c r="E49" s="679" t="s">
        <v>1504</v>
      </c>
      <c r="F49" s="677" t="s">
        <v>1462</v>
      </c>
      <c r="G49" s="677" t="s">
        <v>1463</v>
      </c>
      <c r="H49" s="678">
        <v>0.1285</v>
      </c>
      <c r="I49" s="674">
        <f t="shared" ca="1" si="4"/>
        <v>47046</v>
      </c>
      <c r="J49" s="677">
        <v>6</v>
      </c>
      <c r="K49" s="669">
        <v>44845</v>
      </c>
    </row>
    <row r="50" spans="2:11" s="153" customFormat="1" ht="11.25" customHeight="1">
      <c r="B50" s="190"/>
      <c r="C50" s="190"/>
      <c r="D50" s="190"/>
      <c r="F50" s="663"/>
      <c r="G50" s="663"/>
      <c r="H50" s="663"/>
      <c r="I50" s="665"/>
      <c r="J50" s="665"/>
      <c r="K50" s="663"/>
    </row>
  </sheetData>
  <mergeCells count="1">
    <mergeCell ref="E2:I3"/>
  </mergeCells>
  <conditionalFormatting sqref="G35:J37 F18:F21 J11:J13 F30 F25:J27 F9:J10 H33:J34 E9:E49 K9:K49 G28:J32 F11:I17 G18:J24 H38:J49">
    <cfRule type="expression" dxfId="25" priority="28">
      <formula>AND(E9&lt;&gt;"",#REF!="",OR(COLUMN(E9)=COLUMN(#REF!),COLUMN(E9)=COLUMN(#REF!)))</formula>
    </cfRule>
  </conditionalFormatting>
  <conditionalFormatting sqref="J14:J17 G33:K34">
    <cfRule type="expression" dxfId="24" priority="27">
      <formula>AND(G14&lt;&gt;"",#REF!="",OR(COLUMN(G14)=COLUMN(#REF!),COLUMN(G14)=COLUMN(#REF!)))</formula>
    </cfRule>
  </conditionalFormatting>
  <conditionalFormatting sqref="F33:F34">
    <cfRule type="expression" dxfId="23" priority="25">
      <formula>AND(F33&lt;&gt;"",#REF!="",OR(COLUMN(F33)=COLUMN(#REF!),COLUMN(F33)=COLUMN(#REF!)))</formula>
    </cfRule>
  </conditionalFormatting>
  <conditionalFormatting sqref="F38:F39">
    <cfRule type="expression" dxfId="22" priority="24">
      <formula>AND(F38&lt;&gt;"",#REF!="",OR(COLUMN(F38)=COLUMN(#REF!),COLUMN(F38)=COLUMN(#REF!)))</formula>
    </cfRule>
  </conditionalFormatting>
  <conditionalFormatting sqref="F43:F46">
    <cfRule type="expression" dxfId="21" priority="23">
      <formula>AND(F43&lt;&gt;"",#REF!="",OR(COLUMN(F43)=COLUMN(#REF!),COLUMN(F43)=COLUMN(#REF!)))</formula>
    </cfRule>
  </conditionalFormatting>
  <conditionalFormatting sqref="F22:F24">
    <cfRule type="expression" dxfId="20" priority="22">
      <formula>AND(F22&lt;&gt;"",#REF!="",OR(COLUMN(F22)=COLUMN(#REF!),COLUMN(F22)=COLUMN(#REF!)))</formula>
    </cfRule>
  </conditionalFormatting>
  <conditionalFormatting sqref="F30">
    <cfRule type="expression" dxfId="19" priority="21">
      <formula>AND(F30&lt;&gt;"",#REF!="",OR(COLUMN(F30)=COLUMN(#REF!),COLUMN(F30)=COLUMN(#REF!)))</formula>
    </cfRule>
  </conditionalFormatting>
  <conditionalFormatting sqref="F28:F30">
    <cfRule type="expression" dxfId="18" priority="20">
      <formula>AND(F28&lt;&gt;"",#REF!="",OR(COLUMN(F28)=COLUMN(#REF!),COLUMN(F28)=COLUMN(#REF!)))</formula>
    </cfRule>
  </conditionalFormatting>
  <conditionalFormatting sqref="F31:F32">
    <cfRule type="expression" dxfId="17" priority="19">
      <formula>AND(F31&lt;&gt;"",#REF!="",OR(COLUMN(F31)=COLUMN(#REF!),COLUMN(F31)=COLUMN(#REF!)))</formula>
    </cfRule>
  </conditionalFormatting>
  <conditionalFormatting sqref="I28:I32">
    <cfRule type="expression" dxfId="16" priority="18">
      <formula>AND(I28&lt;&gt;"",#REF!="",OR(COLUMN(I28)=COLUMN(#REF!),COLUMN(I28)=COLUMN(#REF!)))</formula>
    </cfRule>
  </conditionalFormatting>
  <conditionalFormatting sqref="F35:F37">
    <cfRule type="expression" dxfId="15" priority="17">
      <formula>AND(F35&lt;&gt;"",#REF!="",OR(COLUMN(F35)=COLUMN(#REF!),COLUMN(F35)=COLUMN(#REF!)))</formula>
    </cfRule>
  </conditionalFormatting>
  <conditionalFormatting sqref="I35:I37">
    <cfRule type="expression" dxfId="14" priority="16">
      <formula>AND(I35&lt;&gt;"",#REF!="",OR(COLUMN(I35)=COLUMN(#REF!),COLUMN(I35)=COLUMN(#REF!)))</formula>
    </cfRule>
  </conditionalFormatting>
  <conditionalFormatting sqref="F40">
    <cfRule type="expression" dxfId="13" priority="15">
      <formula>AND(F40&lt;&gt;"",#REF!="",OR(COLUMN(F40)=COLUMN(#REF!),COLUMN(F40)=COLUMN(#REF!)))</formula>
    </cfRule>
  </conditionalFormatting>
  <conditionalFormatting sqref="F41">
    <cfRule type="expression" dxfId="12" priority="14">
      <formula>AND(F41&lt;&gt;"",#REF!="",OR(COLUMN(F41)=COLUMN(#REF!),COLUMN(F41)=COLUMN(#REF!)))</formula>
    </cfRule>
  </conditionalFormatting>
  <conditionalFormatting sqref="F42">
    <cfRule type="expression" dxfId="11" priority="13">
      <formula>AND(F42&lt;&gt;"",#REF!="",OR(COLUMN(F42)=COLUMN(#REF!),COLUMN(F42)=COLUMN(#REF!)))</formula>
    </cfRule>
  </conditionalFormatting>
  <conditionalFormatting sqref="G38:K42">
    <cfRule type="expression" dxfId="10" priority="12">
      <formula>AND(G38&lt;&gt;"",#REF!="",OR(COLUMN(G38)=COLUMN(#REF!),COLUMN(G38)=COLUMN(#REF!)))</formula>
    </cfRule>
  </conditionalFormatting>
  <conditionalFormatting sqref="I40:I42">
    <cfRule type="expression" dxfId="9" priority="11">
      <formula>AND(I40&lt;&gt;"",#REF!="",OR(COLUMN(I40)=COLUMN(#REF!),COLUMN(I40)=COLUMN(#REF!)))</formula>
    </cfRule>
  </conditionalFormatting>
  <conditionalFormatting sqref="F47">
    <cfRule type="expression" dxfId="8" priority="10">
      <formula>AND(F47&lt;&gt;"",#REF!="",OR(COLUMN(F47)=COLUMN(#REF!),COLUMN(F47)=COLUMN(#REF!)))</formula>
    </cfRule>
  </conditionalFormatting>
  <conditionalFormatting sqref="F48">
    <cfRule type="expression" dxfId="7" priority="9">
      <formula>AND(F48&lt;&gt;"",#REF!="",OR(COLUMN(F48)=COLUMN(#REF!),COLUMN(F48)=COLUMN(#REF!)))</formula>
    </cfRule>
  </conditionalFormatting>
  <conditionalFormatting sqref="F49">
    <cfRule type="expression" dxfId="6" priority="8">
      <formula>AND(F49&lt;&gt;"",#REF!="",OR(COLUMN(F49)=COLUMN(#REF!),COLUMN(F49)=COLUMN(#REF!)))</formula>
    </cfRule>
  </conditionalFormatting>
  <conditionalFormatting sqref="I47:I49">
    <cfRule type="expression" dxfId="5" priority="7">
      <formula>AND(I47&lt;&gt;"",#REF!="",OR(COLUMN(I47)=COLUMN(#REF!),COLUMN(I47)=COLUMN(#REF!)))</formula>
    </cfRule>
  </conditionalFormatting>
  <conditionalFormatting sqref="G43:K49">
    <cfRule type="expression" dxfId="4" priority="5">
      <formula>AND(G43&lt;&gt;"",#REF!="",OR(COLUMN(G43)=COLUMN(#REF!),COLUMN(G43)=COLUMN(#REF!)))</formula>
    </cfRule>
  </conditionalFormatting>
  <conditionalFormatting sqref="I11:I14">
    <cfRule type="expression" dxfId="3" priority="4">
      <formula>AND(I11&lt;&gt;"",#REF!="",OR(COLUMN(I11)=COLUMN(#REF!),COLUMN(I11)=COLUMN(#REF!)))</formula>
    </cfRule>
  </conditionalFormatting>
  <conditionalFormatting sqref="I22:I24">
    <cfRule type="expression" dxfId="2" priority="3">
      <formula>AND(I22&lt;&gt;"",#REF!="",OR(COLUMN(I22)=COLUMN(#REF!),COLUMN(I22)=COLUMN(#REF!)))</formula>
    </cfRule>
  </conditionalFormatting>
  <conditionalFormatting sqref="I40:I42">
    <cfRule type="expression" dxfId="1" priority="2">
      <formula>AND(I40&lt;&gt;"",#REF!="",OR(COLUMN(I40)=COLUMN(#REF!),COLUMN(I40)=COLUMN(#REF!)))</formula>
    </cfRule>
  </conditionalFormatting>
  <conditionalFormatting sqref="I47:I49">
    <cfRule type="expression" dxfId="0" priority="1">
      <formula>AND(I47&lt;&gt;"",#REF!="",OR(COLUMN(I47)=COLUMN(#REF!),COLUMN(I47)=COLUMN(#REF!)))</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3"/>
  <sheetViews>
    <sheetView showGridLines="0" topLeftCell="AF9" workbookViewId="0">
      <selection activeCell="AM39" sqref="AM39"/>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703</v>
      </c>
      <c r="C2" s="107" t="s">
        <v>655</v>
      </c>
      <c r="D2" s="108" t="s">
        <v>656</v>
      </c>
      <c r="E2" s="107" t="s">
        <v>704</v>
      </c>
      <c r="F2" s="107" t="s">
        <v>622</v>
      </c>
      <c r="G2" s="107" t="s">
        <v>705</v>
      </c>
      <c r="H2" s="107" t="s">
        <v>657</v>
      </c>
      <c r="I2" s="107" t="s">
        <v>8</v>
      </c>
      <c r="J2" s="109" t="s">
        <v>32</v>
      </c>
      <c r="L2" s="110" t="s">
        <v>703</v>
      </c>
      <c r="M2" s="110" t="s">
        <v>655</v>
      </c>
      <c r="N2" s="111" t="s">
        <v>656</v>
      </c>
      <c r="O2" s="110" t="s">
        <v>704</v>
      </c>
      <c r="P2" s="110" t="s">
        <v>622</v>
      </c>
      <c r="Q2" s="110" t="s">
        <v>705</v>
      </c>
      <c r="R2" s="110" t="s">
        <v>657</v>
      </c>
      <c r="S2" s="110" t="s">
        <v>8</v>
      </c>
      <c r="T2" s="110" t="s">
        <v>658</v>
      </c>
    </row>
    <row r="3" spans="2:20" s="113" customFormat="1" ht="15.75">
      <c r="B3" s="112" t="s">
        <v>14</v>
      </c>
      <c r="C3" s="113" t="s">
        <v>607</v>
      </c>
      <c r="D3" s="113" t="s">
        <v>1317</v>
      </c>
      <c r="E3" s="113" t="s">
        <v>738</v>
      </c>
      <c r="F3" s="113" t="s">
        <v>1338</v>
      </c>
      <c r="G3" s="113" t="s">
        <v>1319</v>
      </c>
      <c r="H3" s="113" t="s">
        <v>608</v>
      </c>
      <c r="I3" s="113" t="s">
        <v>48</v>
      </c>
      <c r="J3" s="123" t="s">
        <v>715</v>
      </c>
      <c r="L3" s="124" t="s">
        <v>14</v>
      </c>
      <c r="M3" s="125" t="s">
        <v>607</v>
      </c>
      <c r="N3" s="126" t="s">
        <v>1317</v>
      </c>
      <c r="O3" s="126" t="s">
        <v>738</v>
      </c>
      <c r="P3" s="126" t="s">
        <v>1318</v>
      </c>
      <c r="Q3" s="126" t="s">
        <v>34</v>
      </c>
      <c r="R3" s="127" t="s">
        <v>608</v>
      </c>
      <c r="S3" s="126" t="s">
        <v>48</v>
      </c>
      <c r="T3" s="128" t="s">
        <v>1320</v>
      </c>
    </row>
    <row r="4" spans="2:20" s="113" customFormat="1" ht="15.75">
      <c r="B4" s="112" t="s">
        <v>13</v>
      </c>
      <c r="C4" s="113" t="s">
        <v>614</v>
      </c>
      <c r="D4" s="113" t="s">
        <v>689</v>
      </c>
      <c r="E4" s="113" t="s">
        <v>865</v>
      </c>
      <c r="F4" s="113" t="s">
        <v>865</v>
      </c>
      <c r="G4" s="113" t="s">
        <v>1304</v>
      </c>
      <c r="H4" s="113" t="s">
        <v>690</v>
      </c>
      <c r="I4" s="113" t="s">
        <v>49</v>
      </c>
      <c r="J4" s="123" t="s">
        <v>1339</v>
      </c>
      <c r="L4" s="129"/>
      <c r="M4" s="130" t="s">
        <v>614</v>
      </c>
      <c r="N4" s="113" t="s">
        <v>689</v>
      </c>
      <c r="O4" s="113" t="s">
        <v>865</v>
      </c>
      <c r="P4" s="113" t="s">
        <v>1322</v>
      </c>
      <c r="R4" s="131" t="s">
        <v>609</v>
      </c>
      <c r="S4" s="113" t="s">
        <v>49</v>
      </c>
      <c r="T4" s="132" t="s">
        <v>1323</v>
      </c>
    </row>
    <row r="5" spans="2:20" s="113" customFormat="1" ht="15.75">
      <c r="B5" s="112" t="s">
        <v>11</v>
      </c>
      <c r="C5" s="113" t="s">
        <v>15</v>
      </c>
      <c r="D5" s="113" t="s">
        <v>1345</v>
      </c>
      <c r="E5" s="113" t="s">
        <v>866</v>
      </c>
      <c r="F5" s="113" t="s">
        <v>1337</v>
      </c>
      <c r="G5" s="113" t="s">
        <v>34</v>
      </c>
      <c r="H5" s="113" t="s">
        <v>611</v>
      </c>
      <c r="I5" s="113" t="s">
        <v>1325</v>
      </c>
      <c r="J5" s="123" t="s">
        <v>1340</v>
      </c>
      <c r="L5" s="129"/>
      <c r="M5" s="130" t="s">
        <v>15</v>
      </c>
      <c r="N5" s="113" t="s">
        <v>610</v>
      </c>
      <c r="O5" s="113" t="s">
        <v>866</v>
      </c>
      <c r="R5" s="131" t="s">
        <v>611</v>
      </c>
      <c r="S5" s="113" t="s">
        <v>1325</v>
      </c>
      <c r="T5" s="132" t="s">
        <v>1324</v>
      </c>
    </row>
    <row r="6" spans="2:20" s="113" customFormat="1" ht="15.75">
      <c r="B6" s="112"/>
      <c r="C6" s="113" t="s">
        <v>615</v>
      </c>
      <c r="D6" s="113" t="s">
        <v>860</v>
      </c>
      <c r="E6" s="113" t="s">
        <v>34</v>
      </c>
      <c r="F6" s="113" t="s">
        <v>34</v>
      </c>
      <c r="H6" s="113" t="s">
        <v>612</v>
      </c>
      <c r="I6" s="113" t="s">
        <v>723</v>
      </c>
      <c r="J6" s="123"/>
      <c r="L6" s="129"/>
      <c r="M6" s="130"/>
      <c r="N6" s="113" t="s">
        <v>1326</v>
      </c>
      <c r="R6" s="131" t="s">
        <v>612</v>
      </c>
      <c r="S6" s="113" t="s">
        <v>723</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1326</v>
      </c>
      <c r="H8" s="113" t="s">
        <v>700</v>
      </c>
      <c r="J8" s="123"/>
      <c r="L8" s="133"/>
      <c r="N8" s="134" t="s">
        <v>17</v>
      </c>
      <c r="R8" s="131" t="s">
        <v>700</v>
      </c>
      <c r="T8" s="132"/>
    </row>
    <row r="9" spans="2:20" s="113" customFormat="1" ht="15.75">
      <c r="B9" s="112"/>
      <c r="C9" s="113" t="s">
        <v>661</v>
      </c>
      <c r="D9" s="113" t="s">
        <v>16</v>
      </c>
      <c r="H9" s="113" t="s">
        <v>696</v>
      </c>
      <c r="J9" s="123"/>
      <c r="L9" s="133"/>
      <c r="N9" s="134" t="s">
        <v>699</v>
      </c>
      <c r="R9" s="131" t="s">
        <v>696</v>
      </c>
      <c r="T9" s="132"/>
    </row>
    <row r="10" spans="2:20" s="113" customFormat="1" ht="15.75">
      <c r="B10" s="112"/>
      <c r="C10" s="113" t="s">
        <v>621</v>
      </c>
      <c r="D10" s="113" t="s">
        <v>17</v>
      </c>
      <c r="H10" s="113" t="s">
        <v>1270</v>
      </c>
      <c r="J10" s="123"/>
      <c r="L10" s="133"/>
      <c r="N10" s="134" t="s">
        <v>1326</v>
      </c>
      <c r="R10" s="131" t="s">
        <v>1270</v>
      </c>
      <c r="T10" s="132"/>
    </row>
    <row r="11" spans="2:20" s="113" customFormat="1" ht="15.75">
      <c r="B11" s="112"/>
      <c r="D11" s="113" t="s">
        <v>699</v>
      </c>
      <c r="J11" s="123"/>
      <c r="L11" s="133"/>
      <c r="N11" s="134" t="s">
        <v>1327</v>
      </c>
      <c r="R11" s="135"/>
      <c r="T11" s="132"/>
    </row>
    <row r="12" spans="2:20" s="113" customFormat="1" ht="15.75">
      <c r="B12" s="112"/>
      <c r="D12" s="113" t="s">
        <v>1326</v>
      </c>
      <c r="J12" s="123"/>
      <c r="L12" s="133"/>
      <c r="N12" s="134" t="s">
        <v>701</v>
      </c>
      <c r="R12" s="135"/>
      <c r="T12" s="132"/>
    </row>
    <row r="13" spans="2:20" s="113" customFormat="1" ht="15.75">
      <c r="B13" s="112"/>
      <c r="D13" s="113" t="s">
        <v>1327</v>
      </c>
      <c r="J13" s="123"/>
      <c r="L13" s="136"/>
      <c r="M13" s="137"/>
      <c r="N13" s="138"/>
      <c r="O13" s="137"/>
      <c r="P13" s="137"/>
      <c r="Q13" s="137"/>
      <c r="R13" s="139"/>
      <c r="S13" s="137"/>
      <c r="T13" s="140"/>
    </row>
    <row r="14" spans="2:20" s="113" customFormat="1" ht="15.75">
      <c r="B14" s="112"/>
      <c r="D14" s="113" t="s">
        <v>701</v>
      </c>
      <c r="J14" s="123"/>
      <c r="N14" s="134"/>
    </row>
    <row r="15" spans="2:20" s="113" customFormat="1" ht="15.75">
      <c r="B15" s="112"/>
      <c r="D15" s="113" t="s">
        <v>619</v>
      </c>
      <c r="J15" s="123"/>
      <c r="L15" s="124" t="s">
        <v>13</v>
      </c>
      <c r="M15" s="127" t="s">
        <v>615</v>
      </c>
      <c r="N15" s="141" t="s">
        <v>619</v>
      </c>
      <c r="O15" s="126" t="s">
        <v>34</v>
      </c>
      <c r="P15" s="126" t="s">
        <v>1318</v>
      </c>
      <c r="Q15" s="126" t="s">
        <v>34</v>
      </c>
      <c r="R15" s="126" t="s">
        <v>608</v>
      </c>
      <c r="S15" s="126" t="s">
        <v>1328</v>
      </c>
      <c r="T15" s="128" t="s">
        <v>1320</v>
      </c>
    </row>
    <row r="16" spans="2:20" s="113" customFormat="1" ht="15.75">
      <c r="B16" s="112"/>
      <c r="D16" s="113" t="s">
        <v>617</v>
      </c>
      <c r="J16" s="123"/>
      <c r="L16" s="129"/>
      <c r="M16" s="131" t="s">
        <v>616</v>
      </c>
      <c r="N16" s="142" t="s">
        <v>617</v>
      </c>
      <c r="P16" s="113" t="s">
        <v>1322</v>
      </c>
      <c r="R16" s="113" t="s">
        <v>609</v>
      </c>
      <c r="S16" s="113" t="s">
        <v>49</v>
      </c>
      <c r="T16" s="132" t="s">
        <v>1323</v>
      </c>
    </row>
    <row r="17" spans="1:53" ht="15.75">
      <c r="A17" s="113"/>
      <c r="B17" s="112"/>
      <c r="D17" s="113" t="s">
        <v>618</v>
      </c>
      <c r="J17" s="123"/>
      <c r="L17" s="129"/>
      <c r="M17" s="131"/>
      <c r="N17" s="142" t="s">
        <v>618</v>
      </c>
      <c r="P17" s="113" t="s">
        <v>34</v>
      </c>
      <c r="R17" s="113" t="s">
        <v>611</v>
      </c>
      <c r="T17" s="132" t="s">
        <v>1324</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672</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685</v>
      </c>
      <c r="J20" s="123"/>
      <c r="N20" s="134"/>
      <c r="V20" s="113"/>
      <c r="W20" s="113"/>
      <c r="X20" s="113"/>
      <c r="Y20" s="113"/>
      <c r="Z20" s="113"/>
      <c r="AA20" s="113"/>
      <c r="AB20" s="113"/>
      <c r="AC20" s="113"/>
      <c r="AD20" s="113"/>
      <c r="AE20" s="113"/>
      <c r="AF20" s="113"/>
      <c r="AG20" s="113"/>
    </row>
    <row r="21" spans="1:53" ht="15.75">
      <c r="A21" s="113"/>
      <c r="B21" s="112"/>
      <c r="D21" s="113" t="s">
        <v>692</v>
      </c>
      <c r="J21" s="123"/>
      <c r="L21" s="124" t="s">
        <v>11</v>
      </c>
      <c r="M21" s="127" t="s">
        <v>620</v>
      </c>
      <c r="N21" s="146" t="s">
        <v>672</v>
      </c>
      <c r="O21" s="127" t="s">
        <v>738</v>
      </c>
      <c r="P21" s="126" t="s">
        <v>34</v>
      </c>
      <c r="Q21" s="126" t="s">
        <v>1319</v>
      </c>
      <c r="R21" s="126" t="s">
        <v>608</v>
      </c>
      <c r="S21" s="126" t="s">
        <v>1328</v>
      </c>
      <c r="T21" s="128" t="s">
        <v>1320</v>
      </c>
      <c r="V21" s="113"/>
      <c r="W21" s="113"/>
      <c r="X21" s="113"/>
      <c r="Y21" s="113"/>
      <c r="Z21" s="113"/>
      <c r="AA21" s="113"/>
      <c r="AB21" s="113"/>
      <c r="AC21" s="113"/>
      <c r="AD21" s="113"/>
      <c r="AE21" s="113"/>
      <c r="AF21" s="113"/>
      <c r="AG21" s="113"/>
    </row>
    <row r="22" spans="1:53" ht="16.5" thickBot="1">
      <c r="A22" s="113"/>
      <c r="B22" s="147"/>
      <c r="C22" s="148"/>
      <c r="D22" s="148" t="s">
        <v>663</v>
      </c>
      <c r="E22" s="148"/>
      <c r="F22" s="148"/>
      <c r="G22" s="148"/>
      <c r="H22" s="148"/>
      <c r="I22" s="148"/>
      <c r="J22" s="149"/>
      <c r="L22" s="129"/>
      <c r="M22" s="131" t="s">
        <v>661</v>
      </c>
      <c r="N22" s="134" t="s">
        <v>685</v>
      </c>
      <c r="O22" s="131" t="s">
        <v>865</v>
      </c>
      <c r="Q22" s="113" t="s">
        <v>1304</v>
      </c>
      <c r="R22" s="113" t="s">
        <v>609</v>
      </c>
      <c r="S22" s="113" t="s">
        <v>49</v>
      </c>
      <c r="T22" s="132" t="s">
        <v>1323</v>
      </c>
      <c r="V22" s="113"/>
      <c r="W22" s="113"/>
      <c r="X22" s="113"/>
      <c r="Y22" s="113"/>
      <c r="Z22" s="113"/>
      <c r="AA22" s="113"/>
      <c r="AB22" s="113"/>
      <c r="AC22" s="113"/>
      <c r="AD22" s="113"/>
      <c r="AE22" s="113"/>
      <c r="AF22" s="113"/>
      <c r="AG22" s="113"/>
    </row>
    <row r="23" spans="1:53" ht="15.75">
      <c r="A23" s="113"/>
      <c r="L23" s="129"/>
      <c r="M23" s="131" t="s">
        <v>621</v>
      </c>
      <c r="N23" s="134" t="s">
        <v>692</v>
      </c>
      <c r="O23" s="131" t="s">
        <v>866</v>
      </c>
      <c r="R23" s="113" t="s">
        <v>611</v>
      </c>
      <c r="T23" s="132" t="s">
        <v>1324</v>
      </c>
      <c r="V23" s="113"/>
      <c r="W23" s="113"/>
      <c r="X23" s="113"/>
      <c r="Y23" s="113"/>
      <c r="Z23" s="113"/>
      <c r="AA23" s="113"/>
      <c r="AB23" s="113"/>
      <c r="AC23" s="113"/>
      <c r="AD23" s="113"/>
      <c r="AE23" s="113"/>
      <c r="AF23" s="113"/>
      <c r="AG23" s="113"/>
    </row>
    <row r="24" spans="1:53" ht="15.75">
      <c r="A24" s="113"/>
      <c r="L24" s="129"/>
      <c r="M24" s="131"/>
      <c r="N24" s="134" t="s">
        <v>663</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1372</v>
      </c>
      <c r="AJ26" s="113" t="s">
        <v>1376</v>
      </c>
      <c r="AK26" s="113" t="s">
        <v>1370</v>
      </c>
      <c r="AL26" s="113" t="s">
        <v>1373</v>
      </c>
      <c r="AM26" s="113" t="s">
        <v>1377</v>
      </c>
      <c r="AN26" s="113" t="s">
        <v>1371</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696</v>
      </c>
    </row>
    <row r="27" spans="1:53" s="97" customFormat="1" ht="31.5">
      <c r="L27" s="239" t="s">
        <v>1378</v>
      </c>
      <c r="M27" s="240" t="str" cm="1">
        <f t="array" ref="M27:AF27">TRANSPOSE(L28:L47)</f>
        <v>Pós-fixado</v>
      </c>
      <c r="N27" s="240" t="str">
        <v>Inflação Curta (0-4)</v>
      </c>
      <c r="O27" s="240" t="str">
        <v>Inflação Média (4-7)</v>
      </c>
      <c r="P27" s="240" t="str">
        <v>Inflação Longa (7-11)</v>
      </c>
      <c r="Q27" s="240" t="str">
        <v>Pré Curta (0-3)</v>
      </c>
      <c r="R27" s="240" t="str">
        <v>Pré Média (3-6)</v>
      </c>
      <c r="S27" s="240" t="str">
        <v>Pré Longa (6-10)</v>
      </c>
      <c r="T27" s="240" t="str">
        <v>Macro</v>
      </c>
      <c r="U27" s="240" t="str">
        <v>Quant</v>
      </c>
      <c r="V27" s="240" t="str">
        <v>Long &amp; Short</v>
      </c>
      <c r="W27" s="240" t="str">
        <v>Multiestratégia</v>
      </c>
      <c r="X27" s="240" t="str">
        <v>Arbitragem</v>
      </c>
      <c r="Y27" s="240" t="str">
        <v>Long Only</v>
      </c>
      <c r="Z27" s="240" t="str">
        <v>Long Bias</v>
      </c>
      <c r="AA27" s="240" t="str">
        <v>Alternativos</v>
      </c>
      <c r="AB27" s="240" t="str">
        <v>China</v>
      </c>
      <c r="AC27" s="240" t="str">
        <v>EUA</v>
      </c>
      <c r="AD27" s="240" t="str">
        <v>Europa</v>
      </c>
      <c r="AE27" s="240" t="str">
        <v>Global</v>
      </c>
      <c r="AF27" s="240" t="str">
        <v>EM</v>
      </c>
      <c r="AH27" s="113" t="str" cm="1">
        <f t="array" aca="1" ref="AH27:AH72" ca="1">OFFSET($M$27,1,,COUNTA($M:$M)-COUNTA($M$1:$M$27))</f>
        <v>Riza Lotus FI RF DI</v>
      </c>
      <c r="AI27" s="113" t="str" cm="1">
        <f t="array" aca="1" ref="AI27:AI38" ca="1">OFFSET($N$27,1,,COUNTA($N:$N)-COUNTA($N$1:$N$27))</f>
        <v>Vinci Valorem FIM</v>
      </c>
      <c r="AJ27" s="113" t="str" cm="1">
        <f t="array" aca="1" ref="AJ27:AJ36"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Pimco Income Dolar FIC FIM IE</v>
      </c>
      <c r="AM27" s="113" t="str" cm="1">
        <f t="array" aca="1" ref="AM27:AM32" ca="1">OFFSET($R$27,1,,COUNTA($R:$R)-COUNTA($R$1:$R$27))</f>
        <v>NTN-F 2027 (-)</v>
      </c>
      <c r="AN27" s="113" t="str" cm="1">
        <f t="array" aca="1" ref="AN27" ca="1">OFFSET($S$27,1,,COUNTA($S:$S)-COUNTA($S$1:$S$27))</f>
        <v/>
      </c>
      <c r="AO27" s="113" t="str" cm="1">
        <f t="array" aca="1" ref="AO27:AO61" ca="1">OFFSET($T$27,1,,COUNTA($T:$T)-COUNTA($T$1:$T$27))</f>
        <v>ARX Macro FIC FIM</v>
      </c>
      <c r="AP27" s="113" t="str" cm="1">
        <f t="array" aca="1" ref="AP27:AP30" ca="1">OFFSET($U$27,1,,COUNTA($U:$U)-COUNTA($U$1:$U$27))</f>
        <v>Daemon Nous Global FIC FIM</v>
      </c>
      <c r="AQ27" s="113" t="str" cm="1">
        <f t="array" aca="1" ref="AQ27:AQ33" ca="1">OFFSET($V$27,1,,COUNTA($V:$V)-COUNTA($V$1:$V$27))</f>
        <v>Solana LS FIC FIM</v>
      </c>
      <c r="AR27" s="113" t="str" cm="1">
        <f t="array" aca="1" ref="AR27:AR28" ca="1">OFFSET($W$27,1,,COUNTA($W:$W)-COUNTA($W$1:$W$27))</f>
        <v>Kapitalo Alpha Global FIC FIM</v>
      </c>
      <c r="AS27" s="113" t="str" cm="1">
        <f t="array" aca="1" ref="AS27:AS29" ca="1">OFFSET($X$27,1,,COUNTA($X:$X)-COUNTA($X$1:$X$27))</f>
        <v>Blackrock Global Event Driven FIC FIM IE</v>
      </c>
      <c r="AT27" s="113" t="str" cm="1">
        <f t="array" aca="1" ref="AT27:AT48"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3"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13" t="str" cm="1">
        <f t="array" aca="1" ref="O28:O37"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2"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13"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Tesouro Selic Simples FI RF</v>
      </c>
      <c r="AI28" s="113" t="str">
        <f ca="1"/>
        <v>ARX Elbrus FIC FI Infraestrutura RF</v>
      </c>
      <c r="AJ28" s="113" t="str">
        <f ca="1"/>
        <v>NTN-B 2027 (IPCA+-)</v>
      </c>
      <c r="AK28" s="113" t="str">
        <f ca="1"/>
        <v>BTG Pactual Tesouro Ipca Longo FI RF REF</v>
      </c>
      <c r="AL28" s="113" t="str">
        <f ca="1"/>
        <v>Pimco Income FIC FIM IE</v>
      </c>
      <c r="AM28" s="113" t="str">
        <f ca="1"/>
        <v>NTN-F 2029 (-)</v>
      </c>
      <c r="AO28" s="113" t="str">
        <f ca="1"/>
        <v>Quantitas Galapagos FIM</v>
      </c>
      <c r="AP28" s="113" t="str">
        <f ca="1"/>
        <v>Giant Zarathustra FIC FIM</v>
      </c>
      <c r="AQ28" s="113" t="str">
        <f ca="1"/>
        <v>Neo Argo Long And Short FIC de FIM</v>
      </c>
      <c r="AR28" s="113" t="str">
        <f ca="1"/>
        <v>Dahlia Global Allocation FIC FIM</v>
      </c>
      <c r="AS28" s="113" t="str">
        <f ca="1"/>
        <v>Absolute Alpha Marb FIC FIM</v>
      </c>
      <c r="AT28" s="113" t="str">
        <f ca="1"/>
        <v>Real Investor FIC FIA BDR Nível I</v>
      </c>
      <c r="AU28" s="113" t="str">
        <f ca="1"/>
        <v>Absolute Pace LB FIC FIA</v>
      </c>
      <c r="AW28" s="113" t="str">
        <f ca="1"/>
        <v>Invesco Greater China Equity Dolar FIC FIA IE</v>
      </c>
      <c r="AX28" s="113" t="str">
        <f ca="1"/>
        <v>IVVB11</v>
      </c>
      <c r="AZ28" s="113" t="str">
        <f ca="1"/>
        <v>Vitreo Carbono FIM</v>
      </c>
      <c r="BA28" s="113" t="str">
        <f ca="1"/>
        <v>ASIA11</v>
      </c>
    </row>
    <row r="29" spans="1:53">
      <c r="A29" s="113"/>
      <c r="L29" s="113" t="str">
        <f>IF('Criação de Portfólio'!E21="","",'Criação de Portfólio'!E21)</f>
        <v>Inflação Curta (0-4)</v>
      </c>
      <c r="M29" s="113" t="str">
        <f ca="1"/>
        <v>Tesouro Selic Simples FI RF</v>
      </c>
      <c r="N29" s="113" t="str">
        <f ca="1"/>
        <v>ARX Elbrus FIC FI Infraestrutura RF</v>
      </c>
      <c r="O29" s="113" t="str">
        <f ca="1"/>
        <v>NTN-B 2027 (IPCA+-)</v>
      </c>
      <c r="P29" s="113" t="str">
        <f ca="1"/>
        <v>BTG Pactual Tesouro Ipca Longo FI RF REF</v>
      </c>
      <c r="Q29" s="113" t="str">
        <f ca="1"/>
        <v>Pimco Income FIC FIM IE</v>
      </c>
      <c r="R29" s="113" t="str">
        <f ca="1"/>
        <v>NTN-F 2029 (-)</v>
      </c>
      <c r="T29" s="113" t="str">
        <f ca="1"/>
        <v>Quantitas Galapagos FIM</v>
      </c>
      <c r="U29" s="113" t="str">
        <f ca="1"/>
        <v>Giant Zarathustra FIC FIM</v>
      </c>
      <c r="V29" s="113" t="str">
        <f ca="1"/>
        <v>Neo Argo Long And Short FIC de FIM</v>
      </c>
      <c r="W29" s="113" t="str">
        <f ca="1"/>
        <v>Dahlia Global Allocation FIC FIM</v>
      </c>
      <c r="X29" s="113" t="str">
        <f ca="1"/>
        <v>Absolute Alpha Marb FIC FIM</v>
      </c>
      <c r="Y29" s="113" t="str">
        <f ca="1"/>
        <v>Real Investor FIC FIA BDR Nível I</v>
      </c>
      <c r="Z29" s="113" t="str">
        <f ca="1"/>
        <v>Absolute Pace LB FIC FIA</v>
      </c>
      <c r="AA29" s="113"/>
      <c r="AB29" s="113" t="str">
        <f ca="1"/>
        <v>Invesco Greater China Equity Dolar FIC FIA IE</v>
      </c>
      <c r="AC29" s="113" t="str">
        <f ca="1"/>
        <v>IVVB11</v>
      </c>
      <c r="AD29" s="113"/>
      <c r="AE29" s="113" t="str">
        <f ca="1"/>
        <v>Vitreo Carbono FIM</v>
      </c>
      <c r="AF29" s="113" t="str">
        <f ca="1"/>
        <v>ASIA11</v>
      </c>
      <c r="AH29" s="113" t="str">
        <f ca="1"/>
        <v>ARX Denali P FIRF CP</v>
      </c>
      <c r="AI29" s="113" t="str">
        <f ca="1"/>
        <v>Tesouro Ipca Curto RF</v>
      </c>
      <c r="AJ29" s="113" t="str">
        <f ca="1"/>
        <v>NTN-B 2028 (IPCA+-)</v>
      </c>
      <c r="AK29" s="113" t="str">
        <f ca="1"/>
        <v>NTN-B 2032 (IPCA+-)</v>
      </c>
      <c r="AL29" s="113" t="str">
        <f ca="1"/>
        <v>Oaktree Credit Access IE FIC MM</v>
      </c>
      <c r="AM29" s="113" t="str">
        <f ca="1"/>
        <v>NTN-F 2031 (-)</v>
      </c>
      <c r="AO29" s="113" t="str">
        <f ca="1"/>
        <v>Absolute Vertex II FIC FIM</v>
      </c>
      <c r="AP29" s="113" t="str">
        <f ca="1"/>
        <v>Giant Sigma FIC FIM</v>
      </c>
      <c r="AQ29" s="113" t="str">
        <f ca="1"/>
        <v>Occam Equity Hedge FIC FIM Access</v>
      </c>
      <c r="AS29" s="113" t="str">
        <f ca="1"/>
        <v>Nw3 Event Driven Plus FIC FIM</v>
      </c>
      <c r="AT29" s="113" t="str">
        <f ca="1"/>
        <v>Trigono Delphos Income FIC FIA</v>
      </c>
      <c r="AU29" s="113" t="str">
        <f ca="1"/>
        <v>Clave Total Return FIC FIM Access</v>
      </c>
      <c r="AW29" s="113" t="str">
        <f ca="1"/>
        <v>XINA11</v>
      </c>
      <c r="AZ29" s="113" t="str">
        <f ca="1"/>
        <v>Vitreo Uranio FIM</v>
      </c>
    </row>
    <row r="30" spans="1:53">
      <c r="A30" s="113"/>
      <c r="L30" s="113" t="str">
        <f>IF('Criação de Portfólio'!E24="","",'Criação de Portfólio'!E24)</f>
        <v>Inflação Média (4-7)</v>
      </c>
      <c r="M30" s="113" t="str">
        <f ca="1"/>
        <v>ARX Denali P FIRF CP</v>
      </c>
      <c r="N30" s="113" t="str">
        <f ca="1"/>
        <v>Tesouro Ipca Curto RF</v>
      </c>
      <c r="O30" s="113" t="str">
        <f ca="1"/>
        <v>NTN-B 2028 (IPCA+-)</v>
      </c>
      <c r="P30" s="113" t="str">
        <f ca="1"/>
        <v>NTN-B 2032 (IPCA+-)</v>
      </c>
      <c r="Q30" s="113" t="str">
        <f ca="1"/>
        <v>Oaktree Credit Access IE FIC MM</v>
      </c>
      <c r="R30" s="113" t="str">
        <f ca="1"/>
        <v>NTN-F 2031 (-)</v>
      </c>
      <c r="T30" s="113" t="str">
        <f ca="1"/>
        <v>Absolute Vertex II FIC FIM</v>
      </c>
      <c r="U30" s="113" t="str">
        <f ca="1"/>
        <v>Giant Sigma FIC FIM</v>
      </c>
      <c r="V30" s="113" t="str">
        <f ca="1"/>
        <v>Occam Equity Hedge FIC FIM Access</v>
      </c>
      <c r="W30" s="113"/>
      <c r="X30" s="113" t="str">
        <f ca="1"/>
        <v>Nw3 Event Driven Plus FIC FIM</v>
      </c>
      <c r="Y30" s="113" t="str">
        <f ca="1"/>
        <v>Trigono Delphos Income FIC FIA</v>
      </c>
      <c r="Z30" s="113" t="str">
        <f ca="1"/>
        <v>Clave Total Return FIC FIM Access</v>
      </c>
      <c r="AA30" s="113"/>
      <c r="AB30" s="113" t="str">
        <f ca="1"/>
        <v>XINA11</v>
      </c>
      <c r="AC30" s="113"/>
      <c r="AD30" s="113"/>
      <c r="AE30" s="113" t="str">
        <f ca="1"/>
        <v>Vitreo Uranio FIM</v>
      </c>
      <c r="AF30" s="113"/>
      <c r="AH30" s="113" t="str">
        <f ca="1"/>
        <v>Itaú Optimus FIC RF LP</v>
      </c>
      <c r="AI30" s="113" t="str">
        <f ca="1"/>
        <v>BTG Pactual Debêntures Incentivadas Inflação Infra FIC Renda Fixa</v>
      </c>
      <c r="AJ30" s="113" t="str">
        <f ca="1"/>
        <v>NTN-B 2030 (IPCA+-)</v>
      </c>
      <c r="AK30" s="113" t="str">
        <f ca="1"/>
        <v>NTN-B 2035 (IPCA+-)</v>
      </c>
      <c r="AL30" s="113" t="str">
        <f ca="1"/>
        <v>NTN-F 2023 (-)</v>
      </c>
      <c r="AM30" s="113" t="str">
        <f ca="1"/>
        <v>Títulos Bancários - 4 anos (12.95%)</v>
      </c>
      <c r="AO30" s="113" t="str">
        <f ca="1"/>
        <v>BTGP Access Gavea Macro FIQ FI MM</v>
      </c>
      <c r="AP30" s="113" t="str">
        <f ca="1"/>
        <v>Claritas Quant FIC FIM</v>
      </c>
      <c r="AQ30" s="113" t="str">
        <f ca="1"/>
        <v>Sharp Long Short FIM</v>
      </c>
      <c r="AT30" s="113" t="str">
        <f ca="1"/>
        <v>Trigono Flagship Small Caps FIC FIA</v>
      </c>
      <c r="AU30" s="113" t="str">
        <f ca="1"/>
        <v>Norte Long Bias FIC FIM</v>
      </c>
      <c r="AZ30" s="113" t="str">
        <f ca="1"/>
        <v>Ip Atlas USD FIC FIA IE</v>
      </c>
    </row>
    <row r="31" spans="1:53">
      <c r="A31" s="113"/>
      <c r="L31" s="113" t="str">
        <f>IF('Criação de Portfólio'!E31="","",'Criação de Portfólio'!E31)</f>
        <v>Inflação Longa (7-11)</v>
      </c>
      <c r="M31" s="113" t="str">
        <f ca="1"/>
        <v>Itaú Optimus FIC RF LP</v>
      </c>
      <c r="N31" s="113" t="str">
        <f ca="1"/>
        <v>BTG Pactual Debêntures Incentivadas Inflação Infra FIC Renda Fixa</v>
      </c>
      <c r="O31" s="113" t="str">
        <f ca="1"/>
        <v>NTN-B 2030 (IPCA+-)</v>
      </c>
      <c r="P31" s="113" t="str">
        <f ca="1"/>
        <v>NTN-B 2035 (IPCA+-)</v>
      </c>
      <c r="Q31" s="113" t="str">
        <f ca="1"/>
        <v>NTN-F 2023 (-)</v>
      </c>
      <c r="R31" s="113" t="str">
        <f ca="1"/>
        <v>Títulos Bancários - 4 anos (12.95%)</v>
      </c>
      <c r="T31" s="113" t="str">
        <f ca="1"/>
        <v>BTGP Access Gavea Macro FIQ FI MM</v>
      </c>
      <c r="U31" s="113" t="str">
        <f ca="1"/>
        <v>Claritas Quant FIC FIM</v>
      </c>
      <c r="V31" s="113" t="str">
        <f ca="1"/>
        <v>Sharp Long Short FIM</v>
      </c>
      <c r="W31" s="113"/>
      <c r="X31" s="113"/>
      <c r="Y31" s="113" t="str">
        <f ca="1"/>
        <v>Trigono Flagship Small Caps FIC FIA</v>
      </c>
      <c r="Z31" s="113" t="str">
        <f ca="1"/>
        <v>Norte Long Bias FIC FIM</v>
      </c>
      <c r="AA31" s="113"/>
      <c r="AB31" s="113"/>
      <c r="AC31" s="113"/>
      <c r="AD31" s="113"/>
      <c r="AE31" s="113" t="str">
        <f ca="1"/>
        <v>Ip Atlas USD FIC FIA IE</v>
      </c>
      <c r="AF31" s="113"/>
      <c r="AH31" s="113" t="str">
        <f ca="1"/>
        <v>Itau Optimus RF Longo Prazo Distribuidores FIC FI</v>
      </c>
      <c r="AI31" s="113" t="str">
        <f ca="1"/>
        <v>JGP Debentures Incentivadas Juros Reais FIC FIM CP</v>
      </c>
      <c r="AJ31" s="113" t="str">
        <f ca="1"/>
        <v>Títulos Bancários - 4 anos (IPCA+6.75%)</v>
      </c>
      <c r="AK31" s="113" t="str">
        <f ca="1"/>
        <v>Títulos Corporativos - 8 anos (IPCA+8.35%)</v>
      </c>
      <c r="AL31" s="113" t="str">
        <f ca="1"/>
        <v>NTN-F 2025 (-)</v>
      </c>
      <c r="AM31" s="113" t="str">
        <f ca="1"/>
        <v>Títulos Bancários - 5 anos (13.05%)</v>
      </c>
      <c r="AO31" s="113" t="str">
        <f ca="1"/>
        <v>Gávea Macro FIC FIM</v>
      </c>
      <c r="AQ31" s="113" t="str">
        <f ca="1"/>
        <v>Truxt Long Short Access FIC MM</v>
      </c>
      <c r="AT31" s="113" t="str">
        <f ca="1"/>
        <v>Access Atmos II FIC FI Acoes</v>
      </c>
      <c r="AU31" s="113" t="str">
        <f ca="1"/>
        <v>Genoa Capital Arpa FIC FIM</v>
      </c>
      <c r="AZ31" s="113" t="str">
        <f ca="1"/>
        <v>Ip Participacoes FIC FIA BDR Nivel I</v>
      </c>
    </row>
    <row r="32" spans="1:53">
      <c r="A32" s="113"/>
      <c r="L32" s="113" t="str">
        <f>IF('Criação de Portfólio'!E37="","",'Criação de Portfólio'!E37)</f>
        <v>Pré Curta (0-3)</v>
      </c>
      <c r="M32" s="113" t="str">
        <f ca="1"/>
        <v>Itau Optimus RF Longo Prazo Distribuidores FIC FI</v>
      </c>
      <c r="N32" s="113" t="str">
        <f ca="1"/>
        <v>JGP Debentures Incentivadas Juros Reais FIC FIM CP</v>
      </c>
      <c r="O32" s="113" t="str">
        <f ca="1"/>
        <v>Títulos Bancários - 4 anos (IPCA+6.75%)</v>
      </c>
      <c r="P32" s="113" t="str">
        <f ca="1"/>
        <v>Títulos Corporativos - 8 anos (IPCA+8.35%)</v>
      </c>
      <c r="Q32" s="113" t="str">
        <f ca="1"/>
        <v>NTN-F 2025 (-)</v>
      </c>
      <c r="R32" s="113" t="str">
        <f ca="1"/>
        <v>Títulos Bancários - 5 anos (13.05%)</v>
      </c>
      <c r="T32" s="113" t="str">
        <f ca="1"/>
        <v>Gávea Macro FIC FIM</v>
      </c>
      <c r="V32" s="113" t="str">
        <f ca="1"/>
        <v>Truxt Long Short Access FIC MM</v>
      </c>
      <c r="W32" s="113"/>
      <c r="X32" s="113"/>
      <c r="Y32" s="113" t="str">
        <f ca="1"/>
        <v>Access Atmos II FIC FI Acoes</v>
      </c>
      <c r="Z32" s="113" t="str">
        <f ca="1"/>
        <v>Genoa Capital Arpa FIC FIM</v>
      </c>
      <c r="AA32" s="113"/>
      <c r="AB32" s="113"/>
      <c r="AC32" s="113"/>
      <c r="AD32" s="113"/>
      <c r="AE32" s="113" t="str">
        <f ca="1"/>
        <v>Ip Participacoes FIC FIA BDR Nivel I</v>
      </c>
      <c r="AF32" s="113"/>
      <c r="AH32" s="113" t="str">
        <f ca="1"/>
        <v>Somma Torino RF CP</v>
      </c>
      <c r="AI32" s="113" t="str">
        <f ca="1"/>
        <v>NTN-B 2023 (IPCA+-)</v>
      </c>
      <c r="AJ32" s="113" t="str">
        <f ca="1"/>
        <v>Títulos Bancários - 5 anos (IPCA+6.80%)</v>
      </c>
      <c r="AK32" s="113" t="str">
        <f ca="1"/>
        <v>Títulos Corporativos - 9 anos (IPCA+8.40%)</v>
      </c>
      <c r="AL32" s="113" t="str">
        <f ca="1"/>
        <v>Títulos Bancários - 1 ano (14.35%)</v>
      </c>
      <c r="AM32" s="113" t="str">
        <f ca="1"/>
        <v>Títulos Bancários - 6 anos (12.85%)</v>
      </c>
      <c r="AO32" s="113" t="str">
        <f ca="1"/>
        <v>Gávea Macro II FIC FIM</v>
      </c>
      <c r="AQ32" s="113" t="str">
        <f ca="1"/>
        <v>Solana Equity Hedge FIC FIM</v>
      </c>
      <c r="AT32" s="113" t="str">
        <f ca="1"/>
        <v>Vinland Long Only FIC FIA</v>
      </c>
      <c r="AU32" s="113" t="str">
        <f ca="1"/>
        <v>Vinland Long Bias FIC FIM</v>
      </c>
      <c r="AZ32" s="113" t="str">
        <f ca="1"/>
        <v>WRLD11</v>
      </c>
    </row>
    <row r="33" spans="1:47">
      <c r="A33" s="113"/>
      <c r="L33" s="113" t="str">
        <f>IF('Criação de Portfólio'!E41="","",'Criação de Portfólio'!E41)</f>
        <v>Pré Média (3-6)</v>
      </c>
      <c r="M33" s="113" t="str">
        <f ca="1"/>
        <v>Somma Torino RF CP</v>
      </c>
      <c r="N33" s="113" t="str">
        <f ca="1"/>
        <v>NTN-B 2023 (IPCA+-)</v>
      </c>
      <c r="O33" s="113" t="str">
        <f ca="1"/>
        <v>Títulos Bancários - 5 anos (IPCA+6.80%)</v>
      </c>
      <c r="P33" s="113" t="str">
        <f ca="1"/>
        <v>Títulos Corporativos - 9 anos (IPCA+8.40%)</v>
      </c>
      <c r="Q33" s="113" t="str">
        <f ca="1"/>
        <v>Títulos Bancários - 1 ano (14.35%)</v>
      </c>
      <c r="R33" s="113" t="str">
        <f ca="1"/>
        <v>Títulos Bancários - 6 anos (12.85%)</v>
      </c>
      <c r="T33" s="113" t="str">
        <f ca="1"/>
        <v>Gávea Macro II FIC FIM</v>
      </c>
      <c r="V33" s="113" t="str">
        <f ca="1"/>
        <v>Solana Equity Hedge FIC FIM</v>
      </c>
      <c r="W33" s="113"/>
      <c r="X33" s="113"/>
      <c r="Y33" s="113" t="str">
        <f ca="1"/>
        <v>Vinland Long Only FIC FIA</v>
      </c>
      <c r="Z33" s="113" t="str">
        <f ca="1"/>
        <v>Vinland Long Bias FIC FIM</v>
      </c>
      <c r="AA33" s="113"/>
      <c r="AB33" s="113"/>
      <c r="AC33" s="113"/>
      <c r="AD33" s="113"/>
      <c r="AE33" s="113" t="str">
        <f ca="1"/>
        <v>WRLD11</v>
      </c>
      <c r="AF33" s="113"/>
      <c r="AH33" s="113" t="str">
        <f ca="1"/>
        <v>Vinland RF Ativo LP FIC FI</v>
      </c>
      <c r="AI33" s="113" t="str">
        <f ca="1"/>
        <v>NTN-B 2024 (IPCA+-)</v>
      </c>
      <c r="AJ33" s="113" t="str">
        <f ca="1"/>
        <v>Títulos Corporativos - 4 anos (IPCA+7.70%)</v>
      </c>
      <c r="AK33" s="113" t="str">
        <f ca="1"/>
        <v>Títulos Corporativos - 10 anos (IPCA+8.45%)</v>
      </c>
      <c r="AL33" s="113" t="str">
        <f ca="1"/>
        <v>Títulos Bancários - 2 anos (12.95%)</v>
      </c>
      <c r="AO33" s="113" t="str">
        <f ca="1"/>
        <v>Genoa Capital Radar FIC FI Mult Acs</v>
      </c>
      <c r="AQ33" s="113" t="str">
        <f ca="1"/>
        <v>Sharp Long Short 2X FIM</v>
      </c>
      <c r="AT33" s="113" t="str">
        <f ca="1"/>
        <v>Kinea Gama FIC FIA</v>
      </c>
      <c r="AU33" s="113" t="str">
        <f ca="1"/>
        <v>Rps Long Bias Access FIC FIA</v>
      </c>
    </row>
    <row r="34" spans="1:47">
      <c r="A34" s="113"/>
      <c r="L34" s="113" t="str">
        <f>IF('Criação de Portfólio'!E45="","",'Criação de Portfólio'!E45)</f>
        <v>Pré Longa (6-10)</v>
      </c>
      <c r="M34" s="113" t="str">
        <f ca="1"/>
        <v>Vinland RF Ativo LP FIC FI</v>
      </c>
      <c r="N34" s="113" t="str">
        <f ca="1"/>
        <v>NTN-B 2024 (IPCA+-)</v>
      </c>
      <c r="O34" s="113" t="str">
        <f ca="1"/>
        <v>Títulos Corporativos - 4 anos (IPCA+7.70%)</v>
      </c>
      <c r="P34" s="113" t="str">
        <f ca="1"/>
        <v>Títulos Corporativos - 10 anos (IPCA+8.45%)</v>
      </c>
      <c r="Q34" s="113" t="str">
        <f ca="1"/>
        <v>Títulos Bancários - 2 anos (12.95%)</v>
      </c>
      <c r="T34" s="113" t="str">
        <f ca="1"/>
        <v>Genoa Capital Radar FIC FI Mult Acs</v>
      </c>
      <c r="V34" s="113" t="str">
        <f ca="1"/>
        <v>Sharp Long Short 2X FIM</v>
      </c>
      <c r="W34" s="113"/>
      <c r="X34" s="113"/>
      <c r="Y34" s="113" t="str">
        <f ca="1"/>
        <v>Kinea Gama FIC FIA</v>
      </c>
      <c r="Z34" s="113" t="str">
        <f ca="1"/>
        <v>Rps Long Bias Access FIC FIA</v>
      </c>
      <c r="AA34" s="113"/>
      <c r="AB34" s="113"/>
      <c r="AC34" s="113"/>
      <c r="AD34" s="113"/>
      <c r="AE34" s="113"/>
      <c r="AF34" s="113"/>
      <c r="AH34" s="113" t="str">
        <f ca="1"/>
        <v>ARX Vinson FIC FI RF CP</v>
      </c>
      <c r="AI34" s="113" t="str">
        <f ca="1"/>
        <v>NTN-B 2025 (IPCA+-)</v>
      </c>
      <c r="AJ34" s="113" t="str">
        <f ca="1"/>
        <v>Títulos Corporativos - 5 anos (IPCA+8.05%)</v>
      </c>
      <c r="AL34" s="113" t="str">
        <f ca="1"/>
        <v>Títulos Bancários - 3 anos (12.85%)</v>
      </c>
      <c r="AO34" s="113" t="str">
        <f ca="1"/>
        <v>Genoa Capital Radar FIC FIM</v>
      </c>
      <c r="AT34" s="113" t="str">
        <f ca="1"/>
        <v>Velt FIC FIA</v>
      </c>
      <c r="AU34" s="113" t="str">
        <f ca="1"/>
        <v>Itaú Distribuidores Hunter Total Return FIC FIM</v>
      </c>
    </row>
    <row r="35" spans="1:47">
      <c r="A35" s="113"/>
      <c r="L35" s="113" t="str">
        <f>IF('Criação de Portfólio'!E50="","",'Criação de Portfólio'!E50)</f>
        <v>Macro</v>
      </c>
      <c r="M35" s="113" t="str">
        <f ca="1"/>
        <v>ARX Vinson FIC FI RF CP</v>
      </c>
      <c r="N35" s="113" t="str">
        <f ca="1"/>
        <v>NTN-B 2025 (IPCA+-)</v>
      </c>
      <c r="O35" s="113" t="str">
        <f ca="1"/>
        <v>Títulos Corporativos - 5 anos (IPCA+8.05%)</v>
      </c>
      <c r="Q35" s="113" t="str">
        <f ca="1"/>
        <v>Títulos Bancários - 3 anos (12.85%)</v>
      </c>
      <c r="T35" s="113" t="str">
        <f ca="1"/>
        <v>Genoa Capital Radar FIC FIM</v>
      </c>
      <c r="V35" s="113"/>
      <c r="W35" s="113"/>
      <c r="X35" s="113"/>
      <c r="Y35" s="113" t="str">
        <f ca="1"/>
        <v>Velt FIC FIA</v>
      </c>
      <c r="Z35" s="113" t="str">
        <f ca="1"/>
        <v>Itaú Distribuidores Hunter Total Return FIC FIM</v>
      </c>
      <c r="AA35" s="113"/>
      <c r="AB35" s="113"/>
      <c r="AC35" s="113"/>
      <c r="AD35" s="113"/>
      <c r="AE35" s="113"/>
      <c r="AF35" s="113"/>
      <c r="AH35" s="113" t="str">
        <f ca="1"/>
        <v>BTG Pactual Cred Corp Plus FI RF CP</v>
      </c>
      <c r="AI35" s="113" t="str">
        <f ca="1"/>
        <v>NTN-B 2026 (IPCA+-)</v>
      </c>
      <c r="AJ35" s="113" t="str">
        <f ca="1"/>
        <v>Títulos Corporativos - 6 anos (IPCA+8.10%)</v>
      </c>
      <c r="AO35" s="113" t="str">
        <f ca="1"/>
        <v>Ibiuna Hedge STH FIC FIM</v>
      </c>
      <c r="AT35" s="113" t="str">
        <f ca="1"/>
        <v>Trigono Verbier FIC de FIA</v>
      </c>
      <c r="AU35" s="113" t="str">
        <f ca="1"/>
        <v>Tenax Total Return FIC FIM</v>
      </c>
    </row>
    <row r="36" spans="1:47">
      <c r="A36" s="113"/>
      <c r="L36" s="113" t="str">
        <f>IF('Criação de Portfólio'!E62="","",'Criação de Portfólio'!E62)</f>
        <v>Quant</v>
      </c>
      <c r="M36" s="113" t="str">
        <f ca="1"/>
        <v>BTG Pactual Cred Corp Plus FI RF CP</v>
      </c>
      <c r="N36" s="113" t="str">
        <f ca="1"/>
        <v>NTN-B 2026 (IPCA+-)</v>
      </c>
      <c r="O36" s="113" t="str">
        <f ca="1"/>
        <v>Títulos Corporativos - 6 anos (IPCA+8.10%)</v>
      </c>
      <c r="T36" s="113" t="str">
        <f ca="1"/>
        <v>Ibiuna Hedge STH FIC FIM</v>
      </c>
      <c r="V36" s="113"/>
      <c r="W36" s="113"/>
      <c r="X36" s="113"/>
      <c r="Y36" s="113" t="str">
        <f ca="1"/>
        <v>Trigono Verbier FIC de FIA</v>
      </c>
      <c r="Z36" s="113" t="str">
        <f ca="1"/>
        <v>Tenax Total Return FIC FIM</v>
      </c>
      <c r="AA36" s="113"/>
      <c r="AB36" s="113"/>
      <c r="AC36" s="113"/>
      <c r="AD36" s="113"/>
      <c r="AE36" s="113"/>
      <c r="AF36" s="113"/>
      <c r="AH36" s="113" t="str">
        <f ca="1"/>
        <v>ARX Everest FIC FIRF CP</v>
      </c>
      <c r="AI36" s="113" t="str">
        <f ca="1"/>
        <v>Títulos Bancários - 1 ano (IPCA+8.50%)</v>
      </c>
      <c r="AJ36" s="113" t="str">
        <f ca="1"/>
        <v>BDIF11 (IMA-B+2.20%)</v>
      </c>
      <c r="AO36" s="113" t="str">
        <f ca="1"/>
        <v>Kapitalo K10 FIC FIM</v>
      </c>
      <c r="AT36" s="113" t="str">
        <f ca="1"/>
        <v>Truxt I Valor FIC FIA</v>
      </c>
      <c r="AU36" s="113" t="str">
        <f ca="1"/>
        <v>Dahlia Total Return FIC FIM</v>
      </c>
    </row>
    <row r="37" spans="1:47">
      <c r="A37" s="113"/>
      <c r="L37" s="113" t="str">
        <f>IF('Criação de Portfólio'!E67="","",'Criação de Portfólio'!E67)</f>
        <v>Long &amp; Short</v>
      </c>
      <c r="M37" s="113" t="str">
        <f ca="1"/>
        <v>ARX Everest FIC FIRF CP</v>
      </c>
      <c r="N37" s="113" t="str">
        <f ca="1"/>
        <v>Títulos Bancários - 1 ano (IPCA+8.50%)</v>
      </c>
      <c r="O37" s="113" t="str">
        <f ca="1"/>
        <v>BDIF11 (IMA-B+2.20%)</v>
      </c>
      <c r="T37" s="113" t="str">
        <f ca="1"/>
        <v>Kapitalo K10 FIC FIM</v>
      </c>
      <c r="V37" s="113"/>
      <c r="W37" s="113"/>
      <c r="X37" s="113"/>
      <c r="Y37" s="113" t="str">
        <f ca="1"/>
        <v>Truxt I Valor FIC FIA</v>
      </c>
      <c r="Z37" s="113" t="str">
        <f ca="1"/>
        <v>Dahlia Total Return FIC FIM</v>
      </c>
      <c r="AA37" s="113"/>
      <c r="AB37" s="113"/>
      <c r="AC37" s="113"/>
      <c r="AD37" s="113"/>
      <c r="AE37" s="113"/>
      <c r="AF37" s="113"/>
      <c r="AH37" s="113" t="str">
        <f ca="1"/>
        <v>Everest High Yield FIC FIM - CP E1</v>
      </c>
      <c r="AI37" s="113" t="str">
        <f ca="1"/>
        <v>Títulos Bancários - 2 anos (IPCA+7.55%)</v>
      </c>
      <c r="AO37" s="113" t="str">
        <f ca="1"/>
        <v>Legacy Capital FIC FIM Access</v>
      </c>
      <c r="AT37" s="113" t="str">
        <f ca="1"/>
        <v>Forpus Ações FIC FIA</v>
      </c>
      <c r="AU37" s="113" t="str">
        <f ca="1"/>
        <v>Dao Multifactor FIM</v>
      </c>
    </row>
    <row r="38" spans="1:47">
      <c r="A38" s="113"/>
      <c r="L38" s="113" t="str">
        <f>IF('Criação de Portfólio'!E71="","",'Criação de Portfólio'!E71)</f>
        <v>Multiestratégia</v>
      </c>
      <c r="M38" s="113" t="str">
        <f ca="1"/>
        <v>Everest High Yield FIC FIM - CP E1</v>
      </c>
      <c r="N38" s="113" t="str">
        <f ca="1"/>
        <v>Títulos Bancários - 2 anos (IPCA+7.55%)</v>
      </c>
      <c r="T38" s="113" t="str">
        <f ca="1"/>
        <v>Legacy Capital FIC FIM Access</v>
      </c>
      <c r="V38" s="113"/>
      <c r="W38" s="113"/>
      <c r="X38" s="113"/>
      <c r="Y38" s="113" t="str">
        <f ca="1"/>
        <v>Forpus Ações FIC FIA</v>
      </c>
      <c r="Z38" s="113" t="str">
        <f ca="1"/>
        <v>Dao Multifactor FIM</v>
      </c>
      <c r="AA38" s="113"/>
      <c r="AB38" s="113"/>
      <c r="AC38" s="113"/>
      <c r="AD38" s="113"/>
      <c r="AE38" s="113"/>
      <c r="AF38" s="113"/>
      <c r="AH38" s="113" t="str">
        <f ca="1"/>
        <v>Augme 180 FIC FIM CP</v>
      </c>
      <c r="AI38" s="113" t="str">
        <f ca="1"/>
        <v>Títulos Bancários - 3 anos (IPCA+6.95%)</v>
      </c>
      <c r="AO38" s="113" t="str">
        <f ca="1"/>
        <v>Manager Genoa Capital Radar FIC Multimercado</v>
      </c>
      <c r="AT38" s="113" t="str">
        <f ca="1"/>
        <v>Bogari Value FIC FIA</v>
      </c>
      <c r="AU38" s="113" t="str">
        <f ca="1"/>
        <v>Helius Lux Long Biased FIC FIM</v>
      </c>
    </row>
    <row r="39" spans="1:47">
      <c r="A39" s="113"/>
      <c r="L39" s="113" t="str">
        <f>IF('Criação de Portfólio'!E74="","",'Criação de Portfólio'!E74)</f>
        <v>Arbitragem</v>
      </c>
      <c r="M39" s="113" t="str">
        <f ca="1"/>
        <v>Augme 180 FIC FIM CP</v>
      </c>
      <c r="N39" s="113" t="str">
        <f ca="1"/>
        <v>Títulos Bancários - 3 anos (IPCA+6.95%)</v>
      </c>
      <c r="T39" s="113" t="str">
        <f ca="1"/>
        <v>Manager Genoa Capital Radar FIC Multimercado</v>
      </c>
      <c r="V39" s="113"/>
      <c r="W39" s="113"/>
      <c r="X39" s="113"/>
      <c r="Y39" s="113" t="str">
        <f ca="1"/>
        <v>Bogari Value FIC FIA</v>
      </c>
      <c r="Z39" s="113" t="str">
        <f ca="1"/>
        <v>Helius Lux Long Biased FIC FIM</v>
      </c>
      <c r="AA39" s="113"/>
      <c r="AB39" s="113"/>
      <c r="AC39" s="113"/>
      <c r="AD39" s="113"/>
      <c r="AE39" s="113"/>
      <c r="AF39" s="113"/>
      <c r="AH39" s="113" t="str">
        <f ca="1"/>
        <v>Leste Credit Access IE FIC MM CP</v>
      </c>
      <c r="AO39" s="113" t="str">
        <f ca="1"/>
        <v>Vinland Macro Access FIC MM</v>
      </c>
      <c r="AT39" s="113" t="str">
        <f ca="1"/>
        <v>JGP Long Only FIC FIA</v>
      </c>
      <c r="AU39" s="113" t="str">
        <f ca="1"/>
        <v>Moat Capital Long Bias FIC FIM</v>
      </c>
    </row>
    <row r="40" spans="1:47">
      <c r="A40" s="113"/>
      <c r="L40" s="113" t="str">
        <f>IF('Criação de Portfólio'!E81="","",'Criação de Portfólio'!E81)</f>
        <v>Long Only</v>
      </c>
      <c r="M40" s="113" t="str">
        <f ca="1"/>
        <v>Leste Credit Access IE FIC MM CP</v>
      </c>
      <c r="T40" s="113" t="str">
        <f ca="1"/>
        <v>Vinland Macro Access FIC MM</v>
      </c>
      <c r="V40" s="113"/>
      <c r="W40" s="113"/>
      <c r="X40" s="113"/>
      <c r="Y40" s="113" t="str">
        <f ca="1"/>
        <v>JGP Long Only FIC FIA</v>
      </c>
      <c r="Z40" s="113" t="str">
        <f ca="1"/>
        <v>Moat Capital Long Bias FIC FIM</v>
      </c>
      <c r="AA40" s="113"/>
      <c r="AB40" s="113"/>
      <c r="AC40" s="113"/>
      <c r="AD40" s="113"/>
      <c r="AE40" s="113"/>
      <c r="AF40" s="113"/>
      <c r="AH40" s="113" t="str">
        <f ca="1"/>
        <v>Porto Seguro FI REF DI Crédito Privado</v>
      </c>
      <c r="AO40" s="113" t="str">
        <f ca="1"/>
        <v>Itaú Distribuidores  Hedge Plus II FICfim</v>
      </c>
      <c r="AT40" s="113" t="str">
        <f ca="1"/>
        <v>SPX Patriot FIC FIA</v>
      </c>
      <c r="AU40" s="113" t="str">
        <f ca="1"/>
        <v>Truxt I Long Bias FIC FIM</v>
      </c>
    </row>
    <row r="41" spans="1:47">
      <c r="A41" s="113"/>
      <c r="L41" s="113" t="str">
        <f>IF('Criação de Portfólio'!E86="","",'Criação de Portfólio'!E86)</f>
        <v>Long Bias</v>
      </c>
      <c r="M41" s="113" t="str">
        <f ca="1"/>
        <v>Porto Seguro FI REF DI Crédito Privado</v>
      </c>
      <c r="T41" s="113" t="str">
        <f ca="1"/>
        <v>Itaú Distribuidores  Hedge Plus II FICfim</v>
      </c>
      <c r="V41" s="113"/>
      <c r="W41" s="113"/>
      <c r="X41" s="113"/>
      <c r="Y41" s="113" t="str">
        <f ca="1"/>
        <v>SPX Patriot FIC FIA</v>
      </c>
      <c r="Z41" s="113" t="str">
        <f ca="1"/>
        <v>Truxt I Long Bias FIC FIM</v>
      </c>
      <c r="AA41" s="113"/>
      <c r="AB41" s="113"/>
      <c r="AC41" s="113"/>
      <c r="AD41" s="113"/>
      <c r="AE41" s="113"/>
      <c r="AF41" s="113"/>
      <c r="AH41" s="113" t="str">
        <f ca="1"/>
        <v>ARX Denali FIRF CP</v>
      </c>
      <c r="AO41" s="113" t="str">
        <f ca="1"/>
        <v>SPX Nimitz Feeder FIC de FIM</v>
      </c>
      <c r="AT41" s="113" t="str">
        <f ca="1"/>
        <v>Quasar Tropos FIA</v>
      </c>
      <c r="AU41" s="113" t="str">
        <f ca="1"/>
        <v>Truxt Long Bias FIC FIA Access</v>
      </c>
    </row>
    <row r="42" spans="1:47">
      <c r="A42" s="113"/>
      <c r="L42" s="113" t="str">
        <f>IF('Criação de Portfólio'!E92="","",'Criação de Portfólio'!E92)</f>
        <v>Alternativos</v>
      </c>
      <c r="M42" s="113" t="str">
        <f ca="1"/>
        <v>ARX Denali FIRF CP</v>
      </c>
      <c r="T42" s="113" t="str">
        <f ca="1"/>
        <v>SPX Nimitz Feeder FIC de FIM</v>
      </c>
      <c r="V42" s="113"/>
      <c r="W42" s="113"/>
      <c r="X42" s="113"/>
      <c r="Y42" s="113" t="str">
        <f ca="1"/>
        <v>Quasar Tropos FIA</v>
      </c>
      <c r="Z42" s="113" t="str">
        <f ca="1"/>
        <v>Truxt Long Bias FIC FIA Access</v>
      </c>
      <c r="AA42" s="113"/>
      <c r="AB42" s="113"/>
      <c r="AC42" s="113"/>
      <c r="AD42" s="113"/>
      <c r="AE42" s="113"/>
      <c r="AF42" s="113"/>
      <c r="AH42" s="113" t="str">
        <f ca="1"/>
        <v>Capitania Top CP FIC RF</v>
      </c>
      <c r="AO42" s="113" t="str">
        <f ca="1"/>
        <v>Vinland Macro Plus FIC FIM</v>
      </c>
      <c r="AT42" s="113" t="str">
        <f ca="1"/>
        <v>Tarpon Gt FIC FIA</v>
      </c>
      <c r="AU42" s="113" t="str">
        <f ca="1"/>
        <v>SPX Falcon Access FIC FIA</v>
      </c>
    </row>
    <row r="43" spans="1:47">
      <c r="A43" s="113"/>
      <c r="L43" s="113" t="str">
        <f>IF('Criação de Portfólio'!E100="","",'Criação de Portfólio'!E100)</f>
        <v>China</v>
      </c>
      <c r="M43" s="113" t="str">
        <f ca="1"/>
        <v>Capitania Top CP FIC RF</v>
      </c>
      <c r="T43" s="113" t="str">
        <f ca="1"/>
        <v>Vinland Macro Plus FIC FIM</v>
      </c>
      <c r="V43" s="113"/>
      <c r="W43" s="113"/>
      <c r="X43" s="113"/>
      <c r="Y43" s="113" t="str">
        <f ca="1"/>
        <v>Tarpon Gt FIC FIA</v>
      </c>
      <c r="Z43" s="113" t="str">
        <f ca="1"/>
        <v>SPX Falcon Access FIC FIA</v>
      </c>
      <c r="AA43" s="113"/>
      <c r="AB43" s="113"/>
      <c r="AC43" s="113"/>
      <c r="AD43" s="113"/>
      <c r="AE43" s="113"/>
      <c r="AF43" s="113"/>
      <c r="AH43" s="113" t="str">
        <f ca="1"/>
        <v>Icatu Vanguarda CP FI RF LP</v>
      </c>
      <c r="AO43" s="113" t="str">
        <f ca="1"/>
        <v>Gavea Macro Plus II FIC FIM</v>
      </c>
      <c r="AT43" s="113" t="str">
        <f ca="1"/>
        <v>Vrb FIC FIA</v>
      </c>
      <c r="AU43" s="113" t="str">
        <f ca="1"/>
        <v>Sharp Long Biased Feeder FIC FIA</v>
      </c>
    </row>
    <row r="44" spans="1:47">
      <c r="A44" s="113"/>
      <c r="L44" s="113" t="str">
        <f>IF('Criação de Portfólio'!E97="","",'Criação de Portfólio'!E97)</f>
        <v>EUA</v>
      </c>
      <c r="M44" s="113" t="str">
        <f ca="1"/>
        <v>Icatu Vanguarda CP FI RF LP</v>
      </c>
      <c r="T44" s="113" t="str">
        <f ca="1"/>
        <v>Gavea Macro Plus II FIC FIM</v>
      </c>
      <c r="V44" s="113"/>
      <c r="W44" s="113"/>
      <c r="X44" s="113"/>
      <c r="Y44" s="113" t="str">
        <f ca="1"/>
        <v>Vrb FIC FIA</v>
      </c>
      <c r="Z44" s="113" t="str">
        <f ca="1"/>
        <v>Sharp Long Biased Feeder FIC FIA</v>
      </c>
      <c r="AA44" s="113"/>
      <c r="AB44" s="113"/>
      <c r="AC44" s="113"/>
      <c r="AD44" s="113"/>
      <c r="AE44" s="113"/>
      <c r="AF44" s="113"/>
      <c r="AH44" s="113" t="str">
        <f ca="1"/>
        <v>Sul America Excellence FIRF CP</v>
      </c>
      <c r="AO44" s="113" t="str">
        <f ca="1"/>
        <v>Capstone Macro FIC FIM</v>
      </c>
      <c r="AT44" s="113" t="str">
        <f ca="1"/>
        <v>Fama FIC FIA</v>
      </c>
    </row>
    <row r="45" spans="1:47">
      <c r="A45" s="113"/>
      <c r="L45" s="113" t="str">
        <f>IF('Criação de Portfólio'!E103="","",'Criação de Portfólio'!E103)</f>
        <v>Europa</v>
      </c>
      <c r="M45" s="113" t="str">
        <f ca="1"/>
        <v>Sul America Excellence FIRF CP</v>
      </c>
      <c r="T45" s="113" t="str">
        <f ca="1"/>
        <v>Capstone Macro FIC FIM</v>
      </c>
      <c r="V45" s="113"/>
      <c r="W45" s="113"/>
      <c r="X45" s="113"/>
      <c r="Y45" s="113" t="str">
        <f ca="1"/>
        <v>Fama FIC FIA</v>
      </c>
      <c r="Z45" s="113"/>
      <c r="AA45" s="113"/>
      <c r="AB45" s="113"/>
      <c r="AC45" s="113"/>
      <c r="AD45" s="113"/>
      <c r="AE45" s="113"/>
      <c r="AF45" s="113"/>
      <c r="AH45" s="113" t="str">
        <f ca="1"/>
        <v>Sf2 Tropico Cash FIM</v>
      </c>
      <c r="AO45" s="113" t="str">
        <f ca="1"/>
        <v>Absolute Hedge FIC de FIM</v>
      </c>
      <c r="AT45" s="113" t="str">
        <f ca="1"/>
        <v>Absoluto Partners II Access FIC FIA</v>
      </c>
    </row>
    <row r="46" spans="1:47">
      <c r="A46" s="113"/>
      <c r="L46" s="113" t="str">
        <f>IF('Criação de Portfólio'!E106="","",'Criação de Portfólio'!E106)</f>
        <v>Global</v>
      </c>
      <c r="M46" s="113" t="str">
        <f ca="1"/>
        <v>Sf2 Tropico Cash FIM</v>
      </c>
      <c r="T46" s="113" t="str">
        <f ca="1"/>
        <v>Absolute Hedge FIC de FIM</v>
      </c>
      <c r="V46" s="113"/>
      <c r="W46" s="113"/>
      <c r="X46" s="113"/>
      <c r="Y46" s="113" t="str">
        <f ca="1"/>
        <v>Absoluto Partners II Access FIC FIA</v>
      </c>
      <c r="Z46" s="113"/>
      <c r="AA46" s="113"/>
      <c r="AB46" s="113"/>
      <c r="AC46" s="113"/>
      <c r="AD46" s="113"/>
      <c r="AE46" s="113"/>
      <c r="AF46" s="113"/>
      <c r="AH46" s="113" t="str">
        <f ca="1"/>
        <v>Anga Portfolio FIM CP</v>
      </c>
      <c r="AO46" s="113" t="str">
        <f ca="1"/>
        <v>Quantitas FIC FIM Mallorca</v>
      </c>
      <c r="AT46" s="113" t="str">
        <f ca="1"/>
        <v>Constellation FIC FIA Access</v>
      </c>
    </row>
    <row r="47" spans="1:47">
      <c r="A47" s="113"/>
      <c r="L47" s="113" t="str">
        <f>IF('Criação de Portfólio'!E109="","",'Criação de Portfólio'!E109)</f>
        <v>EM</v>
      </c>
      <c r="M47" s="113" t="str">
        <f ca="1"/>
        <v>Anga Portfolio FIM CP</v>
      </c>
      <c r="T47" s="113" t="str">
        <f ca="1"/>
        <v>Quantitas FIC FIM Mallorca</v>
      </c>
      <c r="V47" s="113"/>
      <c r="W47" s="113"/>
      <c r="X47" s="113"/>
      <c r="Y47" s="113" t="str">
        <f ca="1"/>
        <v>Constellation FIC FIA Access</v>
      </c>
      <c r="Z47" s="113"/>
      <c r="AA47" s="113"/>
      <c r="AB47" s="113"/>
      <c r="AC47" s="113"/>
      <c r="AD47" s="113"/>
      <c r="AE47" s="113"/>
      <c r="AF47" s="113"/>
      <c r="AH47" s="113" t="str">
        <f ca="1"/>
        <v>Porto Seguro Ipe FIC RF CP LP</v>
      </c>
      <c r="AO47" s="113" t="str">
        <f ca="1"/>
        <v>Absolute Alpha Global FIC FIM</v>
      </c>
      <c r="AT47" s="113" t="str">
        <f ca="1"/>
        <v>IBOV11</v>
      </c>
    </row>
    <row r="48" spans="1:47">
      <c r="A48" s="113"/>
      <c r="M48" s="113" t="str">
        <f ca="1"/>
        <v>Porto Seguro Ipe FIC RF CP LP</v>
      </c>
      <c r="T48" s="113" t="str">
        <f ca="1"/>
        <v>Absolute Alpha Global FIC FIM</v>
      </c>
      <c r="V48" s="113"/>
      <c r="W48" s="113"/>
      <c r="X48" s="113"/>
      <c r="Y48" s="113" t="str">
        <f ca="1"/>
        <v>IBOV11</v>
      </c>
      <c r="Z48" s="113"/>
      <c r="AA48" s="113"/>
      <c r="AB48" s="113"/>
      <c r="AC48" s="113"/>
      <c r="AD48" s="113"/>
      <c r="AE48" s="113"/>
      <c r="AF48" s="113"/>
      <c r="AH48" s="113" t="str">
        <f ca="1"/>
        <v>Ibiuna Credit FIC FIM CP</v>
      </c>
      <c r="AO48" s="113" t="str">
        <f ca="1"/>
        <v>Itaú Distribuidores Global Dinâmico Plus FIC FIM</v>
      </c>
      <c r="AT48" s="113" t="str">
        <f ca="1"/>
        <v>Carteira de Ações B.Side</v>
      </c>
    </row>
    <row r="49" spans="13:41" s="113" customFormat="1" ht="15.75">
      <c r="M49" s="113" t="str">
        <f ca="1"/>
        <v>Ibiuna Credit FIC FIM CP</v>
      </c>
      <c r="T49" s="113" t="str">
        <f ca="1"/>
        <v>Itaú Distribuidores Global Dinâmico Plus FIC FIM</v>
      </c>
      <c r="Y49" s="113" t="str">
        <f ca="1"/>
        <v>Carteira de Ações B.Side</v>
      </c>
      <c r="AH49" s="113" t="str">
        <f ca="1"/>
        <v>Sparta Top FIC RF CP LP</v>
      </c>
      <c r="AO49" s="113" t="str">
        <f ca="1"/>
        <v>Gauss FIC FIM</v>
      </c>
    </row>
    <row r="50" spans="13:41" s="113" customFormat="1" ht="15.75">
      <c r="M50" s="113" t="str">
        <f ca="1"/>
        <v>Sparta Top FIC RF CP LP</v>
      </c>
      <c r="T50" s="113" t="str">
        <f ca="1"/>
        <v>Gauss FIC FIM</v>
      </c>
      <c r="AH50" s="113" t="str">
        <f ca="1"/>
        <v>BTG Pactual Debêntures Incentivadas FIC Infra Renda Fixa</v>
      </c>
      <c r="AO50" s="113" t="str">
        <f ca="1"/>
        <v>Gavea Macro Dolar FIC FIM</v>
      </c>
    </row>
    <row r="51" spans="13:41" s="113" customFormat="1" ht="15.75">
      <c r="M51" s="113" t="str">
        <f ca="1"/>
        <v>BTG Pactual Debêntures Incentivadas FIC Infra Renda Fixa</v>
      </c>
      <c r="T51" s="113" t="str">
        <f ca="1"/>
        <v>Gavea Macro Dolar FIC FIM</v>
      </c>
      <c r="AH51" s="113" t="str">
        <f ca="1"/>
        <v>Capitania Premium FIC de FIRF CP LP</v>
      </c>
      <c r="AO51" s="113" t="str">
        <f ca="1"/>
        <v>Tenax Macro FIC FIM</v>
      </c>
    </row>
    <row r="52" spans="13:41" s="113" customFormat="1" ht="15.75">
      <c r="M52" s="113" t="str">
        <f ca="1"/>
        <v>Capitania Premium FIC de FIRF CP LP</v>
      </c>
      <c r="T52" s="113" t="str">
        <f ca="1"/>
        <v>Tenax Macro FIC FIM</v>
      </c>
      <c r="AH52" s="113" t="str">
        <f ca="1"/>
        <v>JGP Corporate FIC FI RF CP LP</v>
      </c>
      <c r="AO52" s="113" t="str">
        <f ca="1"/>
        <v>Ace Capital FIC FIM</v>
      </c>
    </row>
    <row r="53" spans="13:41" s="113" customFormat="1" ht="15.75">
      <c r="M53" s="113" t="str">
        <f ca="1"/>
        <v>JGP Corporate FIC FI RF CP LP</v>
      </c>
      <c r="T53" s="113" t="str">
        <f ca="1"/>
        <v>Ace Capital FIC FIM</v>
      </c>
      <c r="AH53" s="113" t="str">
        <f ca="1"/>
        <v>SPX Seahawk Access FIC RF CP LP</v>
      </c>
      <c r="AO53" s="113" t="str">
        <f ca="1"/>
        <v>Clave Alpha Macro FIC FIM Access</v>
      </c>
    </row>
    <row r="54" spans="13:41" s="113" customFormat="1" ht="15.75">
      <c r="M54" s="113" t="str">
        <f ca="1"/>
        <v>SPX Seahawk Access FIC RF CP LP</v>
      </c>
      <c r="T54" s="113" t="str">
        <f ca="1"/>
        <v>Clave Alpha Macro FIC FIM Access</v>
      </c>
      <c r="AH54" s="113" t="str">
        <f ca="1"/>
        <v>SPX Seahawk Global FIC FIM CP</v>
      </c>
      <c r="AO54" s="113" t="str">
        <f ca="1"/>
        <v>JGP Strategy Access FIC MM</v>
      </c>
    </row>
    <row r="55" spans="13:41" s="113" customFormat="1" ht="15.75">
      <c r="M55" s="113" t="str">
        <f ca="1"/>
        <v>SPX Seahawk Global FIC FIM CP</v>
      </c>
      <c r="T55" s="113" t="str">
        <f ca="1"/>
        <v>JGP Strategy Access FIC MM</v>
      </c>
      <c r="AH55" s="113" t="str">
        <f ca="1"/>
        <v>JGP Debêntures Incentivadas FIC FI RF CP</v>
      </c>
      <c r="AO55" s="113" t="str">
        <f ca="1"/>
        <v>JGP Strategy FIC FIM</v>
      </c>
    </row>
    <row r="56" spans="13:41" s="113" customFormat="1" ht="15.75">
      <c r="M56" s="113" t="str">
        <f ca="1"/>
        <v>JGP Debêntures Incentivadas FIC FI RF CP</v>
      </c>
      <c r="T56" s="113" t="str">
        <f ca="1"/>
        <v>JGP Strategy FIC FIM</v>
      </c>
      <c r="AH56" s="113" t="str">
        <f ca="1"/>
        <v>JGP Corporate Plus FIC FIM CP</v>
      </c>
      <c r="AO56" s="113" t="str">
        <f ca="1"/>
        <v>Kapitalo Kappa Access FIC MM</v>
      </c>
    </row>
    <row r="57" spans="13:41" s="113" customFormat="1" ht="15.75">
      <c r="M57" s="113" t="str">
        <f ca="1"/>
        <v>JGP Corporate Plus FIC FIM CP</v>
      </c>
      <c r="T57" s="113" t="str">
        <f ca="1"/>
        <v>Kapitalo Kappa Access FIC MM</v>
      </c>
      <c r="AH57" s="113" t="str">
        <f ca="1"/>
        <v>JGP Select FIC FIM CP</v>
      </c>
      <c r="AO57" s="113" t="str">
        <f ca="1"/>
        <v>Mar Absoluto FIC FIM</v>
      </c>
    </row>
    <row r="58" spans="13:41">
      <c r="M58" s="113" t="str">
        <f ca="1"/>
        <v>JGP Select FIC FIM CP</v>
      </c>
      <c r="T58" s="113" t="str">
        <f ca="1"/>
        <v>Mar Absoluto FIC FIM</v>
      </c>
      <c r="AH58" s="113" t="str">
        <f ca="1"/>
        <v>JGP Select Premium FIM CP IE</v>
      </c>
      <c r="AO58" s="113" t="str">
        <f ca="1"/>
        <v>Occam Retorno Absoluto  FIC FIM</v>
      </c>
    </row>
    <row r="59" spans="13:41">
      <c r="M59" s="113" t="str">
        <f ca="1"/>
        <v>JGP Select Premium FIM CP IE</v>
      </c>
      <c r="T59" s="113" t="str">
        <f ca="1"/>
        <v>Occam Retorno Absoluto  FIC FIM</v>
      </c>
      <c r="AH59" s="113" t="str">
        <f ca="1"/>
        <v>Ibiuna Total Credit FIC FIM CP</v>
      </c>
      <c r="AO59" s="113" t="str">
        <f ca="1"/>
        <v>Arcah FIC FIM CP</v>
      </c>
    </row>
    <row r="60" spans="13:41">
      <c r="M60" s="113" t="str">
        <f ca="1"/>
        <v>Ibiuna Total Credit FIC FIM CP</v>
      </c>
      <c r="T60" s="113" t="str">
        <f ca="1"/>
        <v>Arcah FIC FIM CP</v>
      </c>
      <c r="AH60" s="113" t="str">
        <f ca="1"/>
        <v>K2 FIC FIM CP</v>
      </c>
      <c r="AO60" s="113" t="str">
        <f ca="1"/>
        <v>Vrb FIM</v>
      </c>
    </row>
    <row r="61" spans="13:41">
      <c r="M61" s="113" t="str">
        <f ca="1"/>
        <v>K2 FIC FIM CP</v>
      </c>
      <c r="T61" s="113" t="str">
        <f ca="1"/>
        <v>Vrb FIM</v>
      </c>
      <c r="AH61" s="113" t="str">
        <f ca="1"/>
        <v>Leste Credit Abs I FIC FIM CP IE</v>
      </c>
      <c r="AO61" s="113" t="str">
        <f ca="1"/>
        <v>Kapitalo Zeta FIC FIM</v>
      </c>
    </row>
    <row r="62" spans="13:41">
      <c r="M62" s="113" t="str">
        <f ca="1"/>
        <v>Leste Credit Abs I FIC FIM CP IE</v>
      </c>
      <c r="T62" s="113" t="str">
        <f ca="1"/>
        <v>Kapitalo Zeta FIC FIM</v>
      </c>
      <c r="AH62" s="113" t="str">
        <f ca="1"/>
        <v>Leste CP Brasil FIC FIM CP IE</v>
      </c>
    </row>
    <row r="63" spans="13:41">
      <c r="M63" s="113" t="str">
        <f ca="1"/>
        <v>Leste CP Brasil FIC FIM CP IE</v>
      </c>
      <c r="AH63" s="113" t="str">
        <f ca="1"/>
        <v>FIQ FIDC Via Multicrédito - Senior (CDI+2.50%)</v>
      </c>
    </row>
    <row r="64" spans="13:41">
      <c r="M64" s="113" t="str">
        <f ca="1"/>
        <v>FIQ FIDC Via Multicrédito - Senior (CDI+2.50%)</v>
      </c>
      <c r="AH64" s="113" t="str">
        <f ca="1"/>
        <v>LFT 2025 - Liquidez Diária (Selic+-)</v>
      </c>
    </row>
    <row r="65" spans="13:34">
      <c r="M65" s="113" t="str">
        <f ca="1"/>
        <v>LFT 2025 - Liquidez Diária (Selic+-)</v>
      </c>
      <c r="AH65" s="113" t="str">
        <f ca="1"/>
        <v>Títulos Bancários - Liquidez Diária (102.5% CDI)</v>
      </c>
    </row>
    <row r="66" spans="13:34">
      <c r="M66" s="113" t="str">
        <f ca="1"/>
        <v>Títulos Bancários - Liquidez Diária (102.5% CDI)</v>
      </c>
      <c r="AH66" s="113" t="str">
        <f ca="1"/>
        <v>Títulos Bancários - 6 meses (112.5% CDI)</v>
      </c>
    </row>
    <row r="67" spans="13:34">
      <c r="M67" s="113" t="str">
        <f ca="1"/>
        <v>Títulos Bancários - 6 meses (112.5% CDI)</v>
      </c>
      <c r="AH67" s="113" t="str">
        <f ca="1"/>
        <v>Títulos Bancários - 1 ano (115.0% CDI)</v>
      </c>
    </row>
    <row r="68" spans="13:34">
      <c r="M68" s="113" t="str">
        <f ca="1"/>
        <v>Títulos Bancários - 1 ano (115.0% CDI)</v>
      </c>
      <c r="AH68" s="113" t="str">
        <f ca="1"/>
        <v>Títulos Bancários - 2 anos (117.0% CDI)</v>
      </c>
    </row>
    <row r="69" spans="13:34">
      <c r="M69" s="113" t="str">
        <f ca="1"/>
        <v>Títulos Bancários - 2 anos (117.0% CDI)</v>
      </c>
      <c r="AH69" s="113" t="str">
        <f ca="1"/>
        <v>Títulos Bancários - 3 anos (116.0% CDI)</v>
      </c>
    </row>
    <row r="70" spans="13:34">
      <c r="M70" s="113" t="str">
        <f ca="1"/>
        <v>Títulos Bancários - 3 anos (116.0% CDI)</v>
      </c>
      <c r="AH70" s="113" t="str">
        <f ca="1"/>
        <v>Títulos Corporativos - 2 anos (CDI+1.60%)</v>
      </c>
    </row>
    <row r="71" spans="13:34">
      <c r="M71" s="113" t="str">
        <f ca="1"/>
        <v>Títulos Corporativos - 2 anos (CDI+1.60%)</v>
      </c>
      <c r="AH71" s="113" t="str">
        <f ca="1"/>
        <v>Títulos Corporativos - 3 anos (CDI+1.65%)</v>
      </c>
    </row>
    <row r="72" spans="13:34">
      <c r="M72" s="113" t="str">
        <f ca="1"/>
        <v>Títulos Corporativos - 3 anos (CDI+1.65%)</v>
      </c>
      <c r="AH72" s="113" t="str">
        <f ca="1"/>
        <v>Títulos Corporativos - 4 anos (CDI+1.90%)</v>
      </c>
    </row>
    <row r="73" spans="13:34">
      <c r="M73" s="113" t="str">
        <f ca="1"/>
        <v>Títulos Corporativos - 4 anos (CDI+1.90%)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3"/>
  <sheetViews>
    <sheetView showGridLines="0" showRuler="0" view="pageLayout" zoomScaleNormal="80" workbookViewId="0">
      <selection activeCell="B29" sqref="B29"/>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6384" width="10.69921875" style="388"/>
  </cols>
  <sheetData>
    <row r="1" spans="1:18" ht="15" customHeight="1">
      <c r="A1" s="387"/>
      <c r="B1" s="439"/>
      <c r="C1" s="440"/>
      <c r="E1" s="392"/>
      <c r="F1" s="440"/>
      <c r="G1" s="392"/>
      <c r="I1" s="388"/>
      <c r="O1" s="389"/>
      <c r="P1" s="388"/>
      <c r="Q1" s="392"/>
    </row>
    <row r="2" spans="1:18" ht="15" customHeight="1">
      <c r="B2" s="441"/>
      <c r="C2" s="441"/>
      <c r="D2" s="441"/>
      <c r="E2" s="441"/>
      <c r="F2" s="441"/>
      <c r="G2" s="441"/>
      <c r="H2" s="441"/>
      <c r="I2" s="441"/>
      <c r="J2" s="441"/>
      <c r="K2" s="441"/>
      <c r="L2" s="441"/>
      <c r="M2" s="441"/>
      <c r="N2" s="441"/>
      <c r="O2" s="441"/>
      <c r="P2" s="441"/>
      <c r="Q2" s="441"/>
    </row>
    <row r="3" spans="1:18" ht="21" thickBot="1">
      <c r="A3" s="391"/>
      <c r="B3" s="719" t="s">
        <v>2833</v>
      </c>
      <c r="C3" s="716"/>
      <c r="D3" s="716"/>
      <c r="E3" s="716"/>
      <c r="F3" s="717"/>
      <c r="G3" s="717"/>
      <c r="H3" s="717"/>
      <c r="I3" s="717"/>
      <c r="J3" s="717"/>
      <c r="K3" s="717"/>
      <c r="L3" s="717"/>
      <c r="M3" s="717"/>
      <c r="N3" s="717"/>
      <c r="O3" s="717"/>
      <c r="P3" s="717"/>
      <c r="Q3" s="717"/>
      <c r="R3" s="717"/>
    </row>
    <row r="4" spans="1:18" ht="15" customHeight="1">
      <c r="B4" s="441"/>
      <c r="C4" s="441"/>
      <c r="D4" s="441"/>
      <c r="E4" s="441"/>
      <c r="F4" s="441"/>
      <c r="G4" s="441"/>
      <c r="H4" s="441"/>
      <c r="I4" s="441"/>
      <c r="J4" s="441"/>
      <c r="K4" s="441"/>
      <c r="L4" s="441"/>
      <c r="M4" s="441"/>
      <c r="N4" s="441"/>
      <c r="O4" s="441"/>
      <c r="P4" s="441"/>
      <c r="Q4" s="441"/>
    </row>
    <row r="5" spans="1:18" ht="15" customHeight="1">
      <c r="B5" s="441"/>
      <c r="C5" s="441"/>
      <c r="D5" s="441"/>
      <c r="E5" s="441"/>
      <c r="F5" s="441"/>
      <c r="G5" s="441"/>
      <c r="H5" s="441"/>
      <c r="I5" s="441"/>
      <c r="J5" s="441"/>
      <c r="K5" s="441"/>
      <c r="L5" s="441"/>
      <c r="M5" s="441"/>
      <c r="N5" s="441"/>
      <c r="O5" s="441"/>
      <c r="P5" s="441"/>
      <c r="Q5" s="441"/>
    </row>
    <row r="6" spans="1:18" ht="15" customHeight="1">
      <c r="B6" s="441"/>
      <c r="C6" s="441"/>
      <c r="D6" s="441"/>
      <c r="E6" s="441"/>
      <c r="F6" s="441"/>
      <c r="G6" s="441"/>
      <c r="H6" s="441"/>
      <c r="I6" s="441"/>
      <c r="J6" s="441"/>
      <c r="K6" s="441"/>
      <c r="L6" s="441"/>
      <c r="M6" s="441"/>
      <c r="N6" s="441"/>
      <c r="O6" s="441"/>
      <c r="P6" s="441"/>
      <c r="Q6" s="441"/>
    </row>
    <row r="7" spans="1:18" ht="11.25" customHeight="1">
      <c r="B7" s="441"/>
      <c r="C7" s="441"/>
      <c r="D7" s="441"/>
      <c r="E7" s="441"/>
      <c r="F7" s="441"/>
      <c r="G7" s="441"/>
      <c r="H7" s="441"/>
      <c r="I7" s="441"/>
      <c r="J7" s="441"/>
      <c r="K7" s="441"/>
      <c r="L7" s="441"/>
      <c r="M7" s="441"/>
      <c r="N7" s="441"/>
      <c r="O7" s="441"/>
      <c r="P7" s="441"/>
      <c r="Q7" s="441"/>
    </row>
    <row r="8" spans="1:18" ht="11.25" customHeight="1">
      <c r="B8" s="441"/>
      <c r="C8" s="441"/>
      <c r="D8" s="441"/>
      <c r="E8" s="441"/>
      <c r="F8" s="441"/>
      <c r="G8" s="441"/>
      <c r="H8" s="441"/>
      <c r="I8" s="441"/>
      <c r="J8" s="441"/>
      <c r="K8" s="441"/>
      <c r="L8" s="441"/>
      <c r="M8" s="441"/>
      <c r="N8" s="441"/>
      <c r="O8" s="441"/>
      <c r="P8" s="441"/>
      <c r="Q8" s="441"/>
    </row>
    <row r="9" spans="1:18" ht="11.25" customHeight="1">
      <c r="B9" s="441"/>
      <c r="C9" s="441"/>
      <c r="D9" s="441"/>
      <c r="E9" s="441"/>
      <c r="F9" s="441"/>
      <c r="G9" s="441"/>
      <c r="H9" s="441"/>
      <c r="I9" s="441"/>
      <c r="J9" s="441"/>
      <c r="K9" s="441"/>
      <c r="L9" s="441"/>
      <c r="M9" s="441"/>
      <c r="N9" s="441"/>
      <c r="O9" s="441"/>
      <c r="P9" s="441"/>
      <c r="Q9" s="441"/>
    </row>
    <row r="10" spans="1:18" ht="11.25" customHeight="1">
      <c r="B10" s="441"/>
      <c r="C10" s="441"/>
      <c r="D10" s="441"/>
      <c r="E10" s="441"/>
      <c r="F10" s="441"/>
      <c r="G10" s="441"/>
      <c r="H10" s="441"/>
      <c r="I10" s="441"/>
      <c r="J10" s="441"/>
      <c r="K10" s="441"/>
      <c r="L10" s="441"/>
      <c r="M10" s="441"/>
      <c r="N10" s="441"/>
      <c r="O10" s="441"/>
      <c r="P10" s="441"/>
      <c r="Q10" s="441"/>
    </row>
    <row r="11" spans="1:18" ht="11.25" customHeight="1">
      <c r="B11" s="441"/>
      <c r="C11" s="441"/>
      <c r="D11" s="441"/>
      <c r="E11" s="441"/>
      <c r="F11" s="441"/>
      <c r="G11" s="441"/>
      <c r="H11" s="441"/>
      <c r="I11" s="441"/>
      <c r="J11" s="441"/>
      <c r="K11" s="441"/>
      <c r="L11" s="441"/>
      <c r="M11" s="441"/>
      <c r="N11" s="441"/>
      <c r="O11" s="441"/>
      <c r="P11" s="441"/>
      <c r="Q11" s="441"/>
    </row>
    <row r="12" spans="1:18" ht="11.25" customHeight="1">
      <c r="B12" s="441"/>
      <c r="C12" s="441"/>
      <c r="D12" s="441"/>
      <c r="E12" s="441"/>
      <c r="F12" s="441"/>
      <c r="G12" s="441"/>
      <c r="H12" s="441"/>
      <c r="I12" s="441"/>
      <c r="J12" s="441"/>
      <c r="K12" s="441"/>
      <c r="L12" s="441"/>
      <c r="M12" s="441"/>
      <c r="N12" s="441"/>
      <c r="O12" s="441"/>
      <c r="P12" s="441"/>
      <c r="Q12" s="441"/>
    </row>
    <row r="13" spans="1:18" ht="11.25" customHeight="1">
      <c r="B13" s="441"/>
      <c r="C13" s="441"/>
      <c r="D13" s="441"/>
      <c r="E13" s="441"/>
      <c r="F13" s="441"/>
      <c r="G13" s="441"/>
      <c r="H13" s="441"/>
      <c r="I13" s="441"/>
      <c r="J13" s="441"/>
      <c r="K13" s="441"/>
      <c r="L13" s="441"/>
      <c r="M13" s="441"/>
      <c r="N13" s="441"/>
      <c r="O13" s="441"/>
      <c r="P13" s="441"/>
      <c r="Q13" s="441"/>
    </row>
    <row r="14" spans="1:18" ht="11.25" customHeight="1">
      <c r="B14" s="441"/>
      <c r="C14" s="441"/>
      <c r="D14" s="441"/>
      <c r="E14" s="441"/>
      <c r="F14" s="441"/>
      <c r="G14" s="441"/>
      <c r="H14" s="441"/>
      <c r="I14" s="441"/>
      <c r="J14" s="441"/>
      <c r="K14" s="441"/>
      <c r="L14" s="441"/>
      <c r="M14" s="441"/>
      <c r="N14" s="441"/>
      <c r="O14" s="441"/>
      <c r="P14" s="441"/>
      <c r="Q14" s="441"/>
    </row>
    <row r="15" spans="1:18" ht="11.25" customHeight="1">
      <c r="B15" s="441"/>
      <c r="C15" s="441"/>
      <c r="D15" s="441"/>
      <c r="E15" s="441"/>
      <c r="F15" s="441"/>
      <c r="G15" s="441"/>
      <c r="H15" s="441"/>
      <c r="I15" s="441"/>
      <c r="J15" s="441"/>
      <c r="K15" s="441"/>
      <c r="L15" s="441"/>
      <c r="M15" s="441"/>
      <c r="N15" s="441"/>
      <c r="O15" s="441"/>
      <c r="P15" s="441"/>
      <c r="Q15" s="441"/>
    </row>
    <row r="16" spans="1:18" ht="11.25" customHeight="1">
      <c r="B16" s="441"/>
      <c r="C16" s="441"/>
      <c r="D16" s="441"/>
      <c r="E16" s="441"/>
      <c r="F16" s="441"/>
      <c r="G16" s="441"/>
      <c r="H16" s="441"/>
      <c r="I16" s="441"/>
      <c r="J16" s="441"/>
      <c r="K16" s="441"/>
      <c r="L16" s="441"/>
      <c r="M16" s="441"/>
      <c r="N16" s="441"/>
      <c r="O16" s="441"/>
      <c r="P16" s="441"/>
      <c r="Q16" s="441"/>
    </row>
    <row r="17" spans="2:17" ht="11.25" customHeight="1">
      <c r="B17" s="441"/>
      <c r="C17" s="441"/>
      <c r="D17" s="441"/>
      <c r="E17" s="441"/>
      <c r="F17" s="441"/>
      <c r="G17" s="441"/>
      <c r="H17" s="441"/>
      <c r="I17" s="441"/>
      <c r="J17" s="441"/>
      <c r="K17" s="441"/>
      <c r="L17" s="441"/>
      <c r="M17" s="441"/>
      <c r="N17" s="441"/>
      <c r="O17" s="441"/>
      <c r="P17" s="441"/>
      <c r="Q17" s="441"/>
    </row>
    <row r="18" spans="2:17" ht="11.25" customHeight="1">
      <c r="B18" s="441"/>
      <c r="C18" s="441"/>
      <c r="D18" s="441"/>
      <c r="E18" s="441"/>
      <c r="F18" s="441"/>
      <c r="G18" s="441"/>
      <c r="H18" s="441"/>
      <c r="I18" s="441"/>
      <c r="J18" s="441"/>
      <c r="K18" s="441"/>
      <c r="L18" s="441"/>
      <c r="M18" s="441"/>
      <c r="N18" s="441"/>
      <c r="O18" s="441"/>
      <c r="P18" s="441"/>
      <c r="Q18" s="441"/>
    </row>
    <row r="19" spans="2:17" ht="11.25" customHeight="1">
      <c r="B19" s="441"/>
      <c r="C19" s="441"/>
      <c r="D19" s="441"/>
      <c r="E19" s="441"/>
      <c r="F19" s="441"/>
      <c r="G19" s="441"/>
      <c r="H19" s="441"/>
      <c r="I19" s="441"/>
      <c r="J19" s="441"/>
      <c r="K19" s="441"/>
      <c r="L19" s="441"/>
      <c r="M19" s="441"/>
      <c r="N19" s="441"/>
      <c r="O19" s="441"/>
      <c r="P19" s="441"/>
      <c r="Q19" s="441"/>
    </row>
    <row r="20" spans="2:17" ht="11.25" customHeight="1">
      <c r="B20" s="441"/>
      <c r="C20" s="441"/>
      <c r="D20" s="441"/>
      <c r="E20" s="441"/>
      <c r="F20" s="441"/>
      <c r="G20" s="441"/>
      <c r="H20" s="441"/>
      <c r="I20" s="441"/>
      <c r="J20" s="441"/>
      <c r="K20" s="441"/>
      <c r="L20" s="441"/>
      <c r="M20" s="441"/>
      <c r="N20" s="441"/>
      <c r="O20" s="441"/>
      <c r="P20" s="441"/>
      <c r="Q20" s="441"/>
    </row>
    <row r="21" spans="2:17" ht="11.25" customHeight="1">
      <c r="B21" s="441"/>
      <c r="C21" s="441"/>
      <c r="D21" s="441"/>
      <c r="E21" s="441"/>
      <c r="F21" s="441"/>
      <c r="G21" s="441"/>
      <c r="H21" s="441"/>
      <c r="I21" s="441"/>
      <c r="J21" s="441"/>
      <c r="K21" s="441"/>
      <c r="L21" s="441"/>
      <c r="M21" s="441"/>
      <c r="N21" s="441"/>
      <c r="O21" s="441"/>
      <c r="P21" s="441"/>
      <c r="Q21" s="441"/>
    </row>
    <row r="22" spans="2:17" ht="11.25" customHeight="1">
      <c r="B22" s="441"/>
      <c r="C22" s="441"/>
      <c r="D22" s="441"/>
      <c r="E22" s="441"/>
      <c r="F22" s="441"/>
      <c r="G22" s="441"/>
      <c r="H22" s="441"/>
      <c r="I22" s="441"/>
      <c r="J22" s="441"/>
      <c r="K22" s="441"/>
      <c r="L22" s="441"/>
      <c r="M22" s="441"/>
      <c r="N22" s="441"/>
      <c r="O22" s="441"/>
      <c r="P22" s="441"/>
      <c r="Q22" s="441"/>
    </row>
    <row r="23" spans="2:17" ht="11.25" customHeight="1">
      <c r="B23" s="441"/>
      <c r="C23" s="441"/>
      <c r="D23" s="441"/>
      <c r="E23" s="441"/>
      <c r="F23" s="441"/>
      <c r="G23" s="441"/>
      <c r="H23" s="441"/>
      <c r="I23" s="441"/>
      <c r="J23" s="441"/>
      <c r="K23" s="441"/>
      <c r="L23" s="441"/>
      <c r="M23" s="441"/>
      <c r="N23" s="441"/>
      <c r="O23" s="441"/>
      <c r="P23" s="441"/>
      <c r="Q23" s="441"/>
    </row>
    <row r="24" spans="2:17" ht="11.25" customHeight="1">
      <c r="B24" s="441"/>
      <c r="C24" s="441"/>
      <c r="D24" s="441"/>
      <c r="E24" s="441"/>
      <c r="F24" s="441"/>
      <c r="G24" s="441"/>
      <c r="H24" s="441"/>
      <c r="I24" s="441"/>
      <c r="J24" s="441"/>
      <c r="K24" s="441"/>
      <c r="L24" s="441"/>
      <c r="M24" s="441"/>
      <c r="N24" s="441"/>
      <c r="O24" s="441"/>
      <c r="P24" s="441"/>
      <c r="Q24" s="441"/>
    </row>
    <row r="25" spans="2:17" ht="11.25" customHeight="1">
      <c r="B25" s="441"/>
      <c r="C25" s="441"/>
      <c r="D25" s="441"/>
      <c r="E25" s="441"/>
      <c r="F25" s="441"/>
      <c r="G25" s="441"/>
      <c r="H25" s="441"/>
      <c r="I25" s="441"/>
      <c r="J25" s="441"/>
      <c r="K25" s="441"/>
      <c r="L25" s="441"/>
      <c r="M25" s="441"/>
      <c r="N25" s="441"/>
      <c r="O25" s="441"/>
      <c r="P25" s="441"/>
      <c r="Q25" s="441"/>
    </row>
    <row r="26" spans="2:17" ht="11.25" customHeight="1">
      <c r="B26" s="441"/>
      <c r="C26" s="441"/>
      <c r="D26" s="441"/>
      <c r="E26" s="441"/>
      <c r="F26" s="441"/>
      <c r="G26" s="441"/>
      <c r="H26" s="441"/>
      <c r="I26" s="441"/>
      <c r="J26" s="441"/>
      <c r="K26" s="441"/>
      <c r="L26" s="441"/>
      <c r="M26" s="441"/>
      <c r="N26" s="441"/>
      <c r="O26" s="441"/>
      <c r="P26" s="441"/>
      <c r="Q26" s="441"/>
    </row>
    <row r="35" spans="5:17" ht="19.5" customHeight="1">
      <c r="E35" s="388"/>
      <c r="G35" s="388"/>
      <c r="H35" s="388"/>
      <c r="I35" s="388"/>
      <c r="J35" s="388"/>
      <c r="K35" s="388"/>
      <c r="L35" s="388"/>
      <c r="M35" s="388"/>
      <c r="N35" s="388"/>
      <c r="O35" s="388"/>
      <c r="P35" s="388"/>
      <c r="Q35" s="388"/>
    </row>
    <row r="36" spans="5:17" ht="11.25" customHeight="1">
      <c r="E36" s="388"/>
      <c r="G36" s="388"/>
      <c r="H36" s="388"/>
      <c r="I36" s="388"/>
      <c r="J36" s="388"/>
      <c r="K36" s="388"/>
      <c r="L36" s="388"/>
      <c r="M36" s="388"/>
      <c r="N36" s="388"/>
      <c r="O36" s="388"/>
      <c r="P36" s="388"/>
      <c r="Q36" s="388"/>
    </row>
    <row r="37" spans="5:17" ht="11.25" customHeight="1">
      <c r="E37" s="388"/>
      <c r="G37" s="388"/>
      <c r="H37" s="388"/>
      <c r="I37" s="388"/>
      <c r="J37" s="388"/>
      <c r="K37" s="388"/>
      <c r="L37" s="388"/>
      <c r="M37" s="388"/>
      <c r="N37" s="388"/>
      <c r="O37" s="388"/>
      <c r="P37" s="388"/>
      <c r="Q37" s="388"/>
    </row>
    <row r="38" spans="5:17" ht="11.25" customHeight="1">
      <c r="E38" s="388"/>
      <c r="G38" s="388"/>
      <c r="H38" s="388"/>
      <c r="I38" s="388"/>
      <c r="J38" s="388"/>
      <c r="K38" s="388"/>
      <c r="L38" s="388"/>
      <c r="M38" s="388"/>
      <c r="N38" s="388"/>
      <c r="O38" s="388"/>
      <c r="P38" s="388"/>
      <c r="Q38" s="388"/>
    </row>
    <row r="39" spans="5:17" ht="11.25" customHeight="1">
      <c r="E39" s="388"/>
      <c r="G39" s="388"/>
      <c r="H39" s="388"/>
      <c r="I39" s="388"/>
      <c r="J39" s="388"/>
      <c r="K39" s="388"/>
      <c r="L39" s="388"/>
      <c r="M39" s="388"/>
      <c r="N39" s="388"/>
      <c r="O39" s="388"/>
      <c r="P39" s="388"/>
      <c r="Q39" s="388"/>
    </row>
    <row r="40" spans="5:17" ht="11.25" customHeight="1">
      <c r="E40" s="388"/>
      <c r="G40" s="388"/>
      <c r="H40" s="388"/>
      <c r="I40" s="388"/>
      <c r="J40" s="388"/>
      <c r="K40" s="388"/>
      <c r="L40" s="388"/>
      <c r="M40" s="388"/>
      <c r="N40" s="388"/>
      <c r="O40" s="388"/>
      <c r="P40" s="388"/>
      <c r="Q40" s="388"/>
    </row>
    <row r="41" spans="5:17" ht="11.25" customHeight="1">
      <c r="E41" s="388"/>
      <c r="G41" s="388"/>
      <c r="H41" s="388"/>
      <c r="I41" s="388"/>
      <c r="J41" s="388"/>
      <c r="K41" s="388"/>
      <c r="L41" s="388"/>
      <c r="M41" s="388"/>
      <c r="N41" s="388"/>
      <c r="O41" s="388"/>
      <c r="P41" s="388"/>
      <c r="Q41" s="388"/>
    </row>
    <row r="42" spans="5:17" ht="11.25" customHeight="1">
      <c r="E42" s="388"/>
      <c r="G42" s="388"/>
      <c r="H42" s="388"/>
      <c r="I42" s="388"/>
      <c r="J42" s="388"/>
      <c r="K42" s="388"/>
      <c r="L42" s="388"/>
      <c r="M42" s="388"/>
      <c r="N42" s="388"/>
      <c r="O42" s="388"/>
      <c r="P42" s="388"/>
      <c r="Q42" s="388"/>
    </row>
    <row r="43" spans="5:17" ht="11.25" customHeight="1">
      <c r="E43" s="388"/>
      <c r="G43" s="388"/>
      <c r="H43" s="388"/>
      <c r="I43" s="388"/>
      <c r="J43" s="388"/>
      <c r="K43" s="388"/>
      <c r="L43" s="388"/>
      <c r="M43" s="388"/>
      <c r="N43" s="388"/>
      <c r="O43" s="388"/>
      <c r="P43" s="388"/>
      <c r="Q43" s="388"/>
    </row>
  </sheetData>
  <printOptions horizontalCentered="1"/>
  <pageMargins left="0.25" right="0.25" top="0.75" bottom="0.5" header="0" footer="0"/>
  <pageSetup paperSize="9" pageOrder="overThenDown" orientation="landscape" r:id="rId1"/>
  <headerFooter>
    <oddHeader>&amp;R&amp;G</oddHeader>
    <oddFooter>&amp;L&amp;10 19/10/2022</oddFoot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view="pageLayout" topLeftCell="A5" zoomScale="90" zoomScaleNormal="80" zoomScalePageLayoutView="90" workbookViewId="0">
      <selection activeCell="H21" sqref="H21"/>
    </sheetView>
  </sheetViews>
  <sheetFormatPr defaultColWidth="10.69921875" defaultRowHeight="11.25"/>
  <cols>
    <col min="1" max="1" width="5.8984375" style="391" customWidth="1"/>
    <col min="2" max="4" width="4.8984375" style="388" customWidth="1"/>
    <col min="5" max="22" width="4.8984375" style="391" customWidth="1"/>
    <col min="23" max="23" width="4.8984375" style="388" customWidth="1"/>
    <col min="24" max="16384" width="10.69921875" style="388"/>
  </cols>
  <sheetData>
    <row r="1" spans="1:23">
      <c r="A1" s="791"/>
      <c r="B1" s="792"/>
      <c r="C1" s="792"/>
      <c r="D1" s="792"/>
      <c r="E1" s="791"/>
      <c r="F1" s="791"/>
      <c r="G1" s="791"/>
      <c r="H1" s="791"/>
      <c r="I1" s="791"/>
      <c r="J1" s="791"/>
      <c r="K1" s="791"/>
      <c r="L1" s="791"/>
      <c r="M1" s="791"/>
      <c r="N1" s="791"/>
      <c r="O1" s="791"/>
      <c r="P1" s="791"/>
      <c r="Q1" s="791"/>
      <c r="R1" s="791"/>
      <c r="S1" s="791"/>
      <c r="T1" s="791"/>
      <c r="U1" s="791"/>
      <c r="V1" s="791"/>
      <c r="W1" s="792"/>
    </row>
    <row r="2" spans="1:23">
      <c r="A2" s="791"/>
      <c r="B2" s="792"/>
      <c r="C2" s="792"/>
      <c r="D2" s="792"/>
      <c r="E2" s="791"/>
      <c r="F2" s="791"/>
      <c r="G2" s="791"/>
      <c r="H2" s="791"/>
      <c r="I2" s="791"/>
      <c r="J2" s="791"/>
      <c r="K2" s="791"/>
      <c r="L2" s="791"/>
      <c r="M2" s="791"/>
      <c r="N2" s="791"/>
      <c r="O2" s="791"/>
      <c r="P2" s="791"/>
      <c r="Q2" s="791"/>
      <c r="R2" s="791"/>
      <c r="S2" s="791"/>
      <c r="T2" s="791"/>
      <c r="U2" s="791"/>
      <c r="V2" s="791"/>
      <c r="W2" s="792"/>
    </row>
    <row r="3" spans="1:23">
      <c r="A3" s="791"/>
      <c r="B3" s="792"/>
      <c r="C3" s="792"/>
      <c r="D3" s="792"/>
      <c r="E3" s="791"/>
      <c r="F3" s="791"/>
      <c r="G3" s="791"/>
      <c r="H3" s="791"/>
      <c r="I3" s="791"/>
      <c r="J3" s="791"/>
      <c r="K3" s="791"/>
      <c r="L3" s="791"/>
      <c r="M3" s="791"/>
      <c r="N3" s="791"/>
      <c r="O3" s="791"/>
      <c r="P3" s="791"/>
      <c r="Q3" s="791"/>
      <c r="R3" s="791"/>
      <c r="S3" s="791"/>
      <c r="T3" s="791"/>
      <c r="U3" s="791"/>
      <c r="V3" s="791"/>
      <c r="W3" s="792"/>
    </row>
    <row r="4" spans="1:23">
      <c r="A4" s="791"/>
      <c r="B4" s="792"/>
      <c r="C4" s="792"/>
      <c r="D4" s="792"/>
      <c r="E4" s="791"/>
      <c r="F4" s="791"/>
      <c r="G4" s="791"/>
      <c r="H4" s="791"/>
      <c r="I4" s="791"/>
      <c r="J4" s="791"/>
      <c r="K4" s="791"/>
      <c r="L4" s="791"/>
      <c r="M4" s="791"/>
      <c r="N4" s="791"/>
      <c r="O4" s="791"/>
      <c r="P4" s="791"/>
      <c r="Q4" s="791"/>
      <c r="R4" s="791"/>
      <c r="S4" s="791"/>
      <c r="T4" s="791"/>
      <c r="U4" s="791"/>
      <c r="V4" s="791"/>
      <c r="W4" s="792"/>
    </row>
    <row r="5" spans="1:23">
      <c r="A5" s="791"/>
      <c r="B5" s="792"/>
      <c r="C5" s="792"/>
      <c r="D5" s="792"/>
      <c r="E5" s="791"/>
      <c r="F5" s="791"/>
      <c r="G5" s="791"/>
      <c r="H5" s="791"/>
      <c r="I5" s="791"/>
      <c r="J5" s="791"/>
      <c r="K5" s="791"/>
      <c r="L5" s="791"/>
      <c r="M5" s="791"/>
      <c r="N5" s="791"/>
      <c r="O5" s="791"/>
      <c r="P5" s="791"/>
      <c r="Q5" s="791"/>
      <c r="R5" s="791"/>
      <c r="S5" s="791"/>
      <c r="T5" s="791"/>
      <c r="U5" s="791"/>
      <c r="V5" s="791"/>
      <c r="W5" s="792"/>
    </row>
    <row r="6" spans="1:23">
      <c r="A6" s="791"/>
      <c r="B6" s="792"/>
      <c r="C6" s="792"/>
      <c r="D6" s="792"/>
      <c r="E6" s="791"/>
      <c r="F6" s="791"/>
      <c r="G6" s="791"/>
      <c r="H6" s="791"/>
      <c r="I6" s="791"/>
      <c r="J6" s="791"/>
      <c r="K6" s="791"/>
      <c r="L6" s="791"/>
      <c r="M6" s="791"/>
      <c r="N6" s="791"/>
      <c r="O6" s="791"/>
      <c r="P6" s="791"/>
      <c r="Q6" s="791"/>
      <c r="R6" s="791"/>
      <c r="S6" s="791"/>
      <c r="T6" s="791"/>
      <c r="U6" s="791"/>
      <c r="V6" s="791"/>
      <c r="W6" s="792"/>
    </row>
    <row r="7" spans="1:23">
      <c r="A7" s="791"/>
      <c r="B7" s="792"/>
      <c r="C7" s="792"/>
      <c r="D7" s="792"/>
      <c r="E7" s="791"/>
      <c r="F7" s="791"/>
      <c r="G7" s="791"/>
      <c r="H7" s="791"/>
      <c r="I7" s="791"/>
      <c r="J7" s="791"/>
      <c r="K7" s="791"/>
      <c r="L7" s="791"/>
      <c r="M7" s="791"/>
      <c r="N7" s="791"/>
      <c r="O7" s="791"/>
      <c r="P7" s="791"/>
      <c r="Q7" s="791"/>
      <c r="R7" s="791"/>
      <c r="S7" s="791"/>
      <c r="T7" s="791"/>
      <c r="U7" s="791"/>
      <c r="V7" s="791"/>
      <c r="W7" s="792"/>
    </row>
    <row r="8" spans="1:23">
      <c r="A8" s="791"/>
      <c r="B8" s="792"/>
      <c r="C8" s="792"/>
      <c r="D8" s="792"/>
      <c r="E8" s="791"/>
      <c r="F8" s="791"/>
      <c r="G8" s="791"/>
      <c r="H8" s="791"/>
      <c r="I8" s="791"/>
      <c r="J8" s="791"/>
      <c r="K8" s="791"/>
      <c r="L8" s="791"/>
      <c r="M8" s="791"/>
      <c r="N8" s="791"/>
      <c r="O8" s="791"/>
      <c r="P8" s="791"/>
      <c r="Q8" s="791"/>
      <c r="R8" s="791"/>
      <c r="S8" s="791"/>
      <c r="T8" s="791"/>
      <c r="U8" s="791"/>
      <c r="V8" s="791"/>
      <c r="W8" s="792"/>
    </row>
    <row r="9" spans="1:23">
      <c r="A9" s="791"/>
      <c r="B9" s="792"/>
      <c r="C9" s="792"/>
      <c r="D9" s="792"/>
      <c r="E9" s="791"/>
      <c r="F9" s="791"/>
      <c r="G9" s="791"/>
      <c r="H9" s="791"/>
      <c r="I9" s="791"/>
      <c r="J9" s="791"/>
      <c r="K9" s="791"/>
      <c r="L9" s="791"/>
      <c r="M9" s="791"/>
      <c r="N9" s="791"/>
      <c r="O9" s="791"/>
      <c r="P9" s="791"/>
      <c r="Q9" s="791"/>
      <c r="R9" s="791"/>
      <c r="S9" s="791"/>
      <c r="T9" s="791"/>
      <c r="U9" s="791"/>
      <c r="V9" s="791"/>
      <c r="W9" s="792"/>
    </row>
    <row r="10" spans="1:23">
      <c r="A10" s="791"/>
      <c r="B10" s="792"/>
      <c r="C10" s="792"/>
      <c r="D10" s="792"/>
      <c r="E10" s="791"/>
      <c r="F10" s="791"/>
      <c r="G10" s="791"/>
      <c r="H10" s="791"/>
      <c r="I10" s="791"/>
      <c r="J10" s="791"/>
      <c r="K10" s="791"/>
      <c r="L10" s="791"/>
      <c r="M10" s="791"/>
      <c r="N10" s="791"/>
      <c r="O10" s="791"/>
      <c r="P10" s="791"/>
      <c r="Q10" s="791"/>
      <c r="R10" s="791"/>
      <c r="S10" s="791"/>
      <c r="T10" s="791"/>
      <c r="U10" s="791"/>
      <c r="V10" s="791"/>
      <c r="W10" s="792"/>
    </row>
    <row r="11" spans="1:23">
      <c r="A11" s="791"/>
      <c r="B11" s="792"/>
      <c r="C11" s="792"/>
      <c r="D11" s="792"/>
      <c r="E11" s="791"/>
      <c r="F11" s="791"/>
      <c r="G11" s="791"/>
      <c r="H11" s="791"/>
      <c r="I11" s="791"/>
      <c r="J11" s="791"/>
      <c r="K11" s="791"/>
      <c r="L11" s="791"/>
      <c r="M11" s="791"/>
      <c r="N11" s="791"/>
      <c r="O11" s="791"/>
      <c r="P11" s="791"/>
      <c r="Q11" s="791"/>
      <c r="R11" s="791"/>
      <c r="S11" s="791"/>
      <c r="T11" s="791"/>
      <c r="U11" s="791"/>
      <c r="V11" s="791"/>
      <c r="W11" s="792"/>
    </row>
    <row r="12" spans="1:23">
      <c r="A12" s="791"/>
      <c r="B12" s="792"/>
      <c r="C12" s="792"/>
      <c r="D12" s="792"/>
      <c r="E12" s="791"/>
      <c r="F12" s="791"/>
      <c r="G12" s="791"/>
      <c r="H12" s="791"/>
      <c r="I12" s="791"/>
      <c r="J12" s="791"/>
      <c r="K12" s="791"/>
      <c r="L12" s="791"/>
      <c r="M12" s="791"/>
      <c r="N12" s="791"/>
      <c r="O12" s="791"/>
      <c r="P12" s="791"/>
      <c r="Q12" s="791"/>
      <c r="R12" s="791"/>
      <c r="S12" s="791"/>
      <c r="T12" s="791"/>
      <c r="U12" s="791"/>
      <c r="V12" s="791"/>
      <c r="W12" s="792"/>
    </row>
    <row r="13" spans="1:23">
      <c r="A13" s="791"/>
      <c r="B13" s="792"/>
      <c r="C13" s="792"/>
      <c r="D13" s="792"/>
      <c r="E13" s="791"/>
      <c r="F13" s="791"/>
      <c r="G13" s="791"/>
      <c r="H13" s="791"/>
      <c r="I13" s="791"/>
      <c r="J13" s="791"/>
      <c r="K13" s="791"/>
      <c r="L13" s="791"/>
      <c r="M13" s="791"/>
      <c r="N13" s="791"/>
      <c r="O13" s="791"/>
      <c r="P13" s="791"/>
      <c r="Q13" s="791"/>
      <c r="R13" s="791"/>
      <c r="S13" s="791"/>
      <c r="T13" s="791"/>
      <c r="U13" s="791"/>
      <c r="V13" s="791"/>
      <c r="W13" s="792"/>
    </row>
    <row r="14" spans="1:23">
      <c r="A14" s="791"/>
      <c r="B14" s="792"/>
      <c r="C14" s="792"/>
      <c r="D14" s="792"/>
      <c r="E14" s="791"/>
      <c r="F14" s="791"/>
      <c r="G14" s="791"/>
      <c r="H14" s="791"/>
      <c r="I14" s="791"/>
      <c r="J14" s="791"/>
      <c r="K14" s="791"/>
      <c r="L14" s="791"/>
      <c r="M14" s="791"/>
      <c r="N14" s="791"/>
      <c r="O14" s="791"/>
      <c r="P14" s="791"/>
      <c r="Q14" s="791"/>
      <c r="R14" s="791"/>
      <c r="S14" s="791"/>
      <c r="T14" s="791"/>
      <c r="U14" s="791"/>
      <c r="V14" s="791"/>
      <c r="W14" s="792"/>
    </row>
    <row r="15" spans="1:23">
      <c r="A15" s="791"/>
      <c r="B15" s="792"/>
      <c r="C15" s="792"/>
      <c r="D15" s="792"/>
      <c r="E15" s="791"/>
      <c r="F15" s="791"/>
      <c r="G15" s="791"/>
      <c r="H15" s="791"/>
      <c r="I15" s="791"/>
      <c r="J15" s="791"/>
      <c r="K15" s="791"/>
      <c r="L15" s="791"/>
      <c r="M15" s="791"/>
      <c r="N15" s="791"/>
      <c r="O15" s="791"/>
      <c r="P15" s="791"/>
      <c r="Q15" s="791"/>
      <c r="R15" s="791"/>
      <c r="S15" s="791"/>
      <c r="T15" s="791"/>
      <c r="U15" s="791"/>
      <c r="V15" s="791"/>
      <c r="W15" s="792"/>
    </row>
    <row r="16" spans="1:23">
      <c r="A16" s="791"/>
      <c r="B16" s="792"/>
      <c r="C16" s="792"/>
      <c r="D16" s="792"/>
      <c r="E16" s="791"/>
      <c r="F16" s="791"/>
      <c r="G16" s="791"/>
      <c r="H16" s="791"/>
      <c r="I16" s="791"/>
      <c r="J16" s="791"/>
      <c r="K16" s="791"/>
      <c r="L16" s="791"/>
      <c r="M16" s="791"/>
      <c r="N16" s="791"/>
      <c r="O16" s="791"/>
      <c r="P16" s="791"/>
      <c r="Q16" s="791"/>
      <c r="R16" s="791"/>
      <c r="S16" s="791"/>
      <c r="T16" s="791"/>
      <c r="U16" s="791"/>
      <c r="V16" s="791"/>
      <c r="W16" s="792"/>
    </row>
    <row r="17" spans="1:23">
      <c r="A17" s="791"/>
      <c r="B17" s="792"/>
      <c r="C17" s="792"/>
      <c r="D17" s="792"/>
      <c r="E17" s="791"/>
      <c r="F17" s="791"/>
      <c r="G17" s="791"/>
      <c r="H17" s="791"/>
      <c r="I17" s="791"/>
      <c r="J17" s="791"/>
      <c r="K17" s="791"/>
      <c r="L17" s="791"/>
      <c r="M17" s="791"/>
      <c r="N17" s="791"/>
      <c r="O17" s="791"/>
      <c r="P17" s="791"/>
      <c r="Q17" s="791"/>
      <c r="R17" s="791"/>
      <c r="S17" s="791"/>
      <c r="T17" s="791"/>
      <c r="U17" s="791"/>
      <c r="V17" s="791"/>
      <c r="W17" s="792"/>
    </row>
    <row r="18" spans="1:23">
      <c r="A18" s="791"/>
      <c r="B18" s="792"/>
      <c r="C18" s="792"/>
      <c r="D18" s="792"/>
      <c r="E18" s="791"/>
      <c r="F18" s="791"/>
      <c r="G18" s="791"/>
      <c r="H18" s="791"/>
      <c r="I18" s="791"/>
      <c r="J18" s="791"/>
      <c r="K18" s="791"/>
      <c r="L18" s="791"/>
      <c r="M18" s="791"/>
      <c r="N18" s="791"/>
      <c r="O18" s="791"/>
      <c r="P18" s="791"/>
      <c r="Q18" s="791"/>
      <c r="R18" s="791"/>
      <c r="S18" s="791"/>
      <c r="T18" s="791"/>
      <c r="U18" s="791"/>
      <c r="V18" s="791"/>
      <c r="W18" s="792"/>
    </row>
    <row r="19" spans="1:23">
      <c r="A19" s="791"/>
      <c r="B19" s="792"/>
      <c r="C19" s="792"/>
      <c r="D19" s="792"/>
      <c r="E19" s="791"/>
      <c r="F19" s="791"/>
      <c r="G19" s="791"/>
      <c r="H19" s="791"/>
      <c r="I19" s="791"/>
      <c r="J19" s="791"/>
      <c r="K19" s="791"/>
      <c r="L19" s="791"/>
      <c r="M19" s="791"/>
      <c r="N19" s="791"/>
      <c r="O19" s="791"/>
      <c r="P19" s="791"/>
      <c r="Q19" s="791"/>
      <c r="R19" s="791"/>
      <c r="S19" s="791"/>
      <c r="T19" s="791"/>
      <c r="U19" s="791"/>
      <c r="V19" s="791"/>
      <c r="W19" s="792"/>
    </row>
    <row r="20" spans="1:23">
      <c r="A20" s="791"/>
      <c r="B20" s="792"/>
      <c r="C20" s="792"/>
      <c r="D20" s="792"/>
      <c r="E20" s="791"/>
      <c r="F20" s="791"/>
      <c r="G20" s="791"/>
      <c r="H20" s="791"/>
      <c r="I20" s="791"/>
      <c r="J20" s="791"/>
      <c r="K20" s="791"/>
      <c r="L20" s="791"/>
      <c r="M20" s="791"/>
      <c r="N20" s="791"/>
      <c r="O20" s="791"/>
      <c r="P20" s="791"/>
      <c r="Q20" s="791"/>
      <c r="R20" s="791"/>
      <c r="S20" s="791"/>
      <c r="T20" s="791"/>
      <c r="U20" s="791"/>
      <c r="V20" s="791"/>
      <c r="W20" s="792"/>
    </row>
    <row r="21" spans="1:23" ht="30.75" customHeight="1">
      <c r="A21" s="791"/>
      <c r="B21" s="792"/>
      <c r="C21" s="792"/>
      <c r="D21" s="792"/>
      <c r="E21" s="791"/>
      <c r="F21" s="791"/>
      <c r="G21" s="791"/>
      <c r="H21" s="791"/>
      <c r="I21" s="791"/>
      <c r="J21" s="791"/>
      <c r="K21" s="793"/>
      <c r="L21" s="793"/>
      <c r="M21" s="793"/>
      <c r="N21" s="793"/>
      <c r="O21" s="793"/>
      <c r="P21" s="793"/>
      <c r="Q21" s="793"/>
      <c r="R21" s="793"/>
      <c r="S21" s="793"/>
      <c r="T21" s="793"/>
      <c r="U21" s="793"/>
      <c r="V21" s="791"/>
      <c r="W21" s="792"/>
    </row>
    <row r="22" spans="1:23" ht="11.25" customHeight="1">
      <c r="A22" s="791"/>
      <c r="B22" s="792"/>
      <c r="C22" s="792"/>
      <c r="D22" s="792"/>
      <c r="E22" s="791"/>
      <c r="F22" s="791"/>
      <c r="G22" s="791"/>
      <c r="H22" s="791"/>
      <c r="I22" s="791"/>
      <c r="J22" s="791"/>
      <c r="K22" s="793"/>
      <c r="L22" s="793"/>
      <c r="M22" s="793"/>
      <c r="N22" s="793"/>
      <c r="O22" s="793"/>
      <c r="P22" s="793"/>
      <c r="Q22" s="793"/>
      <c r="R22" s="793"/>
      <c r="S22" s="793"/>
      <c r="T22" s="793"/>
      <c r="U22" s="793"/>
      <c r="V22" s="791"/>
      <c r="W22" s="792"/>
    </row>
    <row r="23" spans="1:23" ht="11.25" customHeight="1">
      <c r="A23" s="791"/>
      <c r="B23" s="792"/>
      <c r="C23" s="792"/>
      <c r="D23" s="792"/>
      <c r="E23" s="791"/>
      <c r="F23" s="791"/>
      <c r="G23" s="791"/>
      <c r="H23" s="791"/>
      <c r="I23" s="791"/>
      <c r="J23" s="791"/>
      <c r="K23" s="793"/>
      <c r="L23" s="793"/>
      <c r="M23" s="793"/>
      <c r="N23" s="793"/>
      <c r="O23" s="793"/>
      <c r="P23" s="793"/>
      <c r="Q23" s="793"/>
      <c r="R23" s="793"/>
      <c r="S23" s="793"/>
      <c r="T23" s="793"/>
      <c r="U23" s="793"/>
      <c r="V23" s="791"/>
      <c r="W23" s="792"/>
    </row>
    <row r="24" spans="1:23" ht="11.25" customHeight="1">
      <c r="A24" s="791"/>
      <c r="B24" s="792"/>
      <c r="C24" s="792"/>
      <c r="D24" s="792"/>
      <c r="E24" s="791"/>
      <c r="F24" s="791"/>
      <c r="G24" s="791"/>
      <c r="H24" s="791"/>
      <c r="I24" s="791"/>
      <c r="J24" s="791"/>
      <c r="K24" s="793"/>
      <c r="L24" s="793"/>
      <c r="M24" s="793"/>
      <c r="N24" s="793"/>
      <c r="O24" s="793"/>
      <c r="P24" s="793"/>
      <c r="Q24" s="793"/>
      <c r="R24" s="793"/>
      <c r="S24" s="793"/>
      <c r="T24" s="793"/>
      <c r="U24" s="793"/>
      <c r="V24" s="791"/>
      <c r="W24" s="792"/>
    </row>
    <row r="25" spans="1:23">
      <c r="A25" s="791"/>
      <c r="B25" s="792"/>
      <c r="C25" s="792"/>
      <c r="D25" s="792"/>
      <c r="E25" s="791"/>
      <c r="F25" s="791"/>
      <c r="G25" s="791"/>
      <c r="H25" s="791"/>
      <c r="I25" s="791"/>
      <c r="J25" s="791"/>
      <c r="K25" s="791"/>
      <c r="L25" s="791"/>
      <c r="M25" s="791"/>
      <c r="N25" s="791"/>
      <c r="O25" s="791"/>
      <c r="P25" s="791"/>
      <c r="Q25" s="791"/>
      <c r="R25" s="791"/>
      <c r="S25" s="791"/>
      <c r="T25" s="791"/>
      <c r="U25" s="791"/>
      <c r="V25" s="791"/>
      <c r="W25" s="792"/>
    </row>
    <row r="26" spans="1:23">
      <c r="A26" s="792"/>
      <c r="B26" s="792"/>
      <c r="C26" s="792"/>
      <c r="D26" s="791"/>
      <c r="E26" s="791"/>
      <c r="F26" s="791"/>
      <c r="G26" s="791"/>
      <c r="H26" s="791"/>
      <c r="I26" s="791"/>
      <c r="J26" s="791"/>
      <c r="K26" s="791"/>
      <c r="L26" s="791"/>
      <c r="M26" s="791"/>
      <c r="N26" s="791"/>
      <c r="O26" s="791"/>
      <c r="P26" s="791"/>
      <c r="Q26" s="791"/>
      <c r="R26" s="791"/>
      <c r="S26" s="791"/>
      <c r="T26" s="791"/>
      <c r="U26" s="791"/>
      <c r="V26" s="792"/>
      <c r="W26" s="792"/>
    </row>
    <row r="27" spans="1:23" ht="15" customHeight="1">
      <c r="A27" s="792"/>
      <c r="B27" s="792"/>
      <c r="C27" s="792"/>
      <c r="D27" s="791"/>
      <c r="E27" s="791"/>
      <c r="F27" s="791"/>
      <c r="G27" s="791"/>
      <c r="H27" s="791"/>
      <c r="I27" s="791"/>
      <c r="J27" s="791"/>
      <c r="K27" s="791"/>
      <c r="L27" s="791"/>
      <c r="M27" s="791"/>
      <c r="N27" s="791"/>
      <c r="O27" s="791"/>
      <c r="P27" s="791"/>
      <c r="Q27" s="791"/>
      <c r="R27" s="791"/>
      <c r="S27" s="791"/>
      <c r="T27" s="791"/>
      <c r="U27" s="791"/>
      <c r="V27" s="792"/>
      <c r="W27" s="792"/>
    </row>
    <row r="28" spans="1:23" ht="61.5" customHeight="1">
      <c r="A28" s="792"/>
      <c r="B28" s="792"/>
      <c r="C28" s="792"/>
      <c r="D28" s="791"/>
      <c r="E28" s="791"/>
      <c r="F28" s="791"/>
      <c r="G28" s="791"/>
      <c r="H28" s="791"/>
      <c r="I28" s="791"/>
      <c r="J28" s="791"/>
      <c r="K28" s="791"/>
      <c r="L28" s="791"/>
      <c r="M28" s="791"/>
      <c r="N28" s="791"/>
      <c r="O28" s="791"/>
      <c r="P28" s="791"/>
      <c r="Q28" s="791"/>
      <c r="R28" s="791"/>
      <c r="S28" s="791"/>
      <c r="T28" s="791"/>
      <c r="U28" s="791"/>
      <c r="V28" s="792"/>
      <c r="W28" s="792"/>
    </row>
    <row r="29" spans="1:23" ht="11.25" customHeight="1">
      <c r="A29" s="791"/>
      <c r="B29" s="792"/>
      <c r="C29" s="792"/>
      <c r="D29" s="792"/>
      <c r="E29" s="791"/>
      <c r="F29" s="791"/>
      <c r="G29" s="791"/>
      <c r="H29" s="791"/>
      <c r="I29" s="791"/>
      <c r="J29" s="791"/>
      <c r="K29" s="793"/>
      <c r="L29" s="793"/>
      <c r="M29" s="793"/>
      <c r="N29" s="793"/>
      <c r="O29" s="793"/>
      <c r="P29" s="793"/>
      <c r="Q29" s="793"/>
      <c r="R29" s="793"/>
      <c r="S29" s="793"/>
      <c r="T29" s="793"/>
      <c r="U29" s="793"/>
      <c r="V29" s="791"/>
      <c r="W29" s="792"/>
    </row>
    <row r="30" spans="1:23" ht="21" customHeight="1">
      <c r="A30" s="791"/>
      <c r="B30" s="798" t="s">
        <v>2767</v>
      </c>
      <c r="C30" s="808"/>
      <c r="D30" s="808"/>
      <c r="E30" s="802"/>
      <c r="F30" s="802"/>
      <c r="G30" s="802"/>
      <c r="H30" s="802"/>
      <c r="I30" s="802"/>
      <c r="J30" s="798" t="s">
        <v>2774</v>
      </c>
      <c r="K30" s="801"/>
      <c r="L30" s="793"/>
      <c r="M30" s="793"/>
      <c r="N30" s="793"/>
      <c r="O30" s="793"/>
      <c r="P30" s="793"/>
      <c r="Q30" s="793"/>
      <c r="R30" s="793"/>
      <c r="S30" s="793"/>
      <c r="T30" s="793"/>
      <c r="U30" s="793"/>
      <c r="V30" s="791"/>
      <c r="W30" s="792"/>
    </row>
    <row r="31" spans="1:23" ht="6" customHeight="1">
      <c r="A31" s="791"/>
      <c r="B31" s="792"/>
      <c r="C31" s="792"/>
      <c r="D31" s="792"/>
      <c r="E31" s="791"/>
      <c r="F31" s="791"/>
      <c r="G31" s="791"/>
      <c r="H31" s="791"/>
      <c r="I31" s="791"/>
      <c r="J31" s="793"/>
      <c r="K31" s="793"/>
      <c r="L31" s="793"/>
      <c r="M31" s="793"/>
      <c r="N31" s="793"/>
      <c r="O31" s="793"/>
      <c r="P31" s="793"/>
      <c r="Q31" s="793"/>
      <c r="R31" s="793"/>
      <c r="S31" s="793"/>
      <c r="T31" s="793"/>
      <c r="U31" s="793"/>
      <c r="V31" s="791"/>
      <c r="W31" s="792"/>
    </row>
    <row r="32" spans="1:23" ht="13.5" customHeight="1">
      <c r="A32" s="791"/>
      <c r="B32" s="805" t="s">
        <v>2768</v>
      </c>
      <c r="C32" s="805"/>
      <c r="D32" s="805"/>
      <c r="E32" s="805"/>
      <c r="F32" s="805"/>
      <c r="G32" s="805"/>
      <c r="H32" s="805"/>
      <c r="I32" s="805"/>
      <c r="J32" s="805" t="s">
        <v>2771</v>
      </c>
      <c r="K32" s="806"/>
      <c r="L32" s="803"/>
      <c r="M32" s="803"/>
      <c r="N32" s="803"/>
      <c r="O32" s="793"/>
      <c r="P32" s="793"/>
      <c r="Q32" s="793"/>
      <c r="R32" s="793"/>
      <c r="S32" s="793"/>
      <c r="T32" s="793"/>
      <c r="U32" s="793"/>
      <c r="V32" s="791"/>
      <c r="W32" s="792"/>
    </row>
    <row r="33" spans="1:23" ht="21">
      <c r="A33" s="791"/>
      <c r="B33" s="805" t="s">
        <v>2769</v>
      </c>
      <c r="C33" s="805"/>
      <c r="D33" s="805"/>
      <c r="E33" s="805"/>
      <c r="F33" s="805"/>
      <c r="G33" s="805"/>
      <c r="H33" s="805"/>
      <c r="I33" s="805"/>
      <c r="J33" s="805" t="s">
        <v>2772</v>
      </c>
      <c r="K33" s="807"/>
      <c r="L33" s="804"/>
      <c r="M33" s="804"/>
      <c r="N33" s="804"/>
      <c r="O33" s="791"/>
      <c r="P33" s="791"/>
      <c r="Q33" s="791"/>
      <c r="R33" s="791"/>
      <c r="S33" s="791"/>
      <c r="T33" s="791"/>
      <c r="U33" s="791"/>
      <c r="V33" s="791"/>
      <c r="W33" s="792"/>
    </row>
    <row r="34" spans="1:23" ht="21">
      <c r="A34" s="791"/>
      <c r="B34" s="805" t="s">
        <v>2770</v>
      </c>
      <c r="C34" s="805"/>
      <c r="D34" s="805"/>
      <c r="E34" s="805"/>
      <c r="F34" s="805"/>
      <c r="G34" s="805"/>
      <c r="H34" s="805"/>
      <c r="I34" s="805"/>
      <c r="J34" s="805" t="s">
        <v>2773</v>
      </c>
      <c r="K34" s="807"/>
      <c r="L34" s="804"/>
      <c r="M34" s="804"/>
      <c r="N34" s="804"/>
      <c r="O34" s="791"/>
      <c r="P34" s="791"/>
      <c r="Q34" s="791"/>
      <c r="R34" s="791"/>
      <c r="S34" s="791"/>
      <c r="T34" s="791"/>
      <c r="U34" s="791"/>
      <c r="V34" s="791"/>
      <c r="W34" s="792"/>
    </row>
    <row r="35" spans="1:23" ht="15">
      <c r="A35" s="792"/>
      <c r="B35" s="799"/>
      <c r="C35" s="799"/>
      <c r="D35" s="800"/>
      <c r="E35" s="800"/>
      <c r="F35" s="800"/>
      <c r="G35" s="800"/>
      <c r="H35" s="800"/>
      <c r="I35" s="800"/>
      <c r="J35" s="800"/>
      <c r="K35" s="800"/>
      <c r="L35" s="791"/>
      <c r="M35" s="791"/>
      <c r="N35" s="791"/>
      <c r="O35" s="791"/>
      <c r="P35" s="791"/>
      <c r="Q35" s="791"/>
      <c r="R35" s="791"/>
      <c r="S35" s="791"/>
      <c r="T35" s="791"/>
      <c r="U35" s="791"/>
      <c r="V35" s="792"/>
      <c r="W35" s="792"/>
    </row>
    <row r="36" spans="1:23">
      <c r="A36" s="792"/>
      <c r="B36" s="792"/>
      <c r="C36" s="792"/>
      <c r="D36" s="791"/>
      <c r="E36" s="791"/>
      <c r="F36" s="791"/>
      <c r="G36" s="791"/>
      <c r="H36" s="791"/>
      <c r="I36" s="791"/>
      <c r="J36" s="791"/>
      <c r="K36" s="791"/>
      <c r="L36" s="791"/>
      <c r="M36" s="791"/>
      <c r="N36" s="791"/>
      <c r="O36" s="791"/>
      <c r="P36" s="791"/>
      <c r="Q36" s="791"/>
      <c r="R36" s="791"/>
      <c r="S36" s="791"/>
      <c r="T36" s="791"/>
      <c r="U36" s="791"/>
      <c r="V36" s="792"/>
      <c r="W36" s="792"/>
    </row>
    <row r="37" spans="1:23" ht="17.25">
      <c r="A37" s="792"/>
      <c r="B37" s="792"/>
      <c r="C37" s="796" t="s">
        <v>2764</v>
      </c>
      <c r="D37" s="791"/>
      <c r="E37" s="791"/>
      <c r="F37" s="791"/>
      <c r="G37" s="791"/>
      <c r="H37" s="791"/>
      <c r="I37" s="791"/>
      <c r="J37" s="791"/>
      <c r="K37" s="797" t="s">
        <v>2765</v>
      </c>
      <c r="L37" s="791"/>
      <c r="M37" s="791"/>
      <c r="N37" s="791"/>
      <c r="O37" s="791"/>
      <c r="P37" s="791"/>
      <c r="Q37" s="791"/>
      <c r="R37" s="791"/>
      <c r="S37" s="797" t="s">
        <v>2766</v>
      </c>
      <c r="T37" s="791"/>
      <c r="U37" s="791"/>
      <c r="V37" s="792"/>
      <c r="W37" s="792"/>
    </row>
    <row r="38" spans="1:23" ht="23.25">
      <c r="A38" s="792"/>
      <c r="B38" s="794"/>
      <c r="C38" s="792"/>
      <c r="D38" s="791"/>
      <c r="E38" s="791"/>
      <c r="F38" s="791"/>
      <c r="G38" s="791"/>
      <c r="H38" s="791"/>
      <c r="I38" s="791"/>
      <c r="J38" s="791"/>
      <c r="K38" s="791"/>
      <c r="L38" s="791"/>
      <c r="M38" s="791"/>
      <c r="N38" s="791"/>
      <c r="O38" s="791"/>
      <c r="P38" s="791"/>
      <c r="Q38" s="791"/>
      <c r="R38" s="791"/>
      <c r="S38" s="791"/>
      <c r="T38" s="791"/>
      <c r="U38" s="791"/>
      <c r="V38" s="792"/>
      <c r="W38" s="792"/>
    </row>
    <row r="39" spans="1:23">
      <c r="A39" s="791"/>
      <c r="B39" s="792"/>
      <c r="C39" s="792"/>
      <c r="D39" s="792"/>
      <c r="E39" s="791"/>
      <c r="F39" s="791"/>
      <c r="G39" s="791"/>
      <c r="H39" s="791"/>
      <c r="I39" s="791"/>
      <c r="J39" s="791"/>
      <c r="K39" s="791"/>
      <c r="L39" s="791"/>
      <c r="M39" s="791"/>
      <c r="N39" s="791"/>
      <c r="O39" s="791"/>
      <c r="P39" s="791"/>
      <c r="Q39" s="791"/>
      <c r="R39" s="791"/>
      <c r="S39" s="791"/>
      <c r="T39" s="791"/>
      <c r="U39" s="791"/>
      <c r="V39" s="791"/>
      <c r="W39" s="792"/>
    </row>
    <row r="40" spans="1:23">
      <c r="A40" s="791"/>
      <c r="B40" s="792"/>
      <c r="C40" s="792"/>
      <c r="D40" s="792"/>
      <c r="E40" s="791"/>
      <c r="F40" s="791"/>
      <c r="G40" s="791"/>
      <c r="H40" s="791"/>
      <c r="I40" s="791"/>
      <c r="J40" s="791"/>
      <c r="K40" s="791"/>
      <c r="L40" s="791"/>
      <c r="M40" s="791"/>
      <c r="N40" s="791"/>
      <c r="O40" s="791"/>
      <c r="P40" s="791"/>
      <c r="Q40" s="791"/>
      <c r="R40" s="791"/>
      <c r="S40" s="791"/>
      <c r="T40" s="791"/>
      <c r="U40" s="791"/>
      <c r="V40" s="791"/>
      <c r="W40" s="792"/>
    </row>
    <row r="41" spans="1:23">
      <c r="A41" s="792"/>
      <c r="B41" s="792"/>
      <c r="C41" s="792"/>
      <c r="D41" s="791"/>
      <c r="E41" s="791"/>
      <c r="F41" s="791"/>
      <c r="G41" s="791"/>
      <c r="H41" s="791"/>
      <c r="I41" s="791"/>
      <c r="J41" s="791"/>
      <c r="K41" s="791"/>
      <c r="L41" s="791"/>
      <c r="M41" s="791"/>
      <c r="N41" s="791"/>
      <c r="O41" s="791"/>
      <c r="P41" s="791"/>
      <c r="Q41" s="791"/>
      <c r="R41" s="791"/>
      <c r="S41" s="791"/>
      <c r="T41" s="791"/>
      <c r="U41" s="791"/>
      <c r="V41" s="792"/>
      <c r="W41" s="792"/>
    </row>
    <row r="42" spans="1:23">
      <c r="A42" s="791"/>
      <c r="B42" s="792"/>
      <c r="C42" s="792"/>
      <c r="D42" s="792"/>
      <c r="E42" s="791"/>
      <c r="F42" s="791"/>
      <c r="G42" s="791"/>
      <c r="H42" s="791"/>
      <c r="I42" s="791"/>
      <c r="J42" s="791"/>
      <c r="K42" s="791"/>
      <c r="L42" s="791"/>
      <c r="M42" s="791"/>
      <c r="N42" s="791"/>
      <c r="O42" s="791"/>
      <c r="P42" s="791"/>
      <c r="Q42" s="791"/>
      <c r="R42" s="791"/>
      <c r="S42" s="791"/>
      <c r="T42" s="791"/>
      <c r="U42" s="791"/>
      <c r="V42" s="791"/>
      <c r="W42" s="792"/>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BADE9-8FA5-4C42-8CC5-053402B734A3}">
  <sheetPr codeName="Sheet1"/>
  <dimension ref="A1"/>
  <sheetViews>
    <sheetView workbookViewId="0">
      <selection activeCell="Q29" sqref="Q29"/>
    </sheetView>
  </sheetViews>
  <sheetFormatPr defaultRowHeight="18.75"/>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G20" sqref="G20"/>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735" t="s">
        <v>2746</v>
      </c>
    </row>
    <row r="4" spans="2:15">
      <c r="B4" s="734" t="s">
        <v>703</v>
      </c>
      <c r="C4" s="734" t="s">
        <v>2747</v>
      </c>
      <c r="E4" s="734" t="s">
        <v>655</v>
      </c>
      <c r="F4" s="734" t="s">
        <v>2747</v>
      </c>
    </row>
    <row r="5" spans="2:15">
      <c r="B5" s="731" t="s">
        <v>2748</v>
      </c>
      <c r="C5" s="782">
        <v>0.68</v>
      </c>
      <c r="E5" s="731" t="s">
        <v>2755</v>
      </c>
      <c r="F5" s="782">
        <v>0.52000000000000013</v>
      </c>
    </row>
    <row r="6" spans="2:15">
      <c r="B6" s="731" t="s">
        <v>2749</v>
      </c>
      <c r="C6" s="782">
        <v>0.23500000000000001</v>
      </c>
      <c r="E6" s="731" t="s">
        <v>2680</v>
      </c>
      <c r="F6" s="782">
        <v>9.9999999999999992E-2</v>
      </c>
    </row>
    <row r="7" spans="2:15">
      <c r="B7" s="731" t="s">
        <v>2750</v>
      </c>
      <c r="C7" s="782">
        <v>8.5000000000000006E-2</v>
      </c>
      <c r="E7" s="731" t="s">
        <v>2681</v>
      </c>
      <c r="F7" s="782">
        <v>6.0000000000000005E-2</v>
      </c>
      <c r="J7" s="783"/>
      <c r="K7" s="783"/>
      <c r="N7" s="783"/>
      <c r="O7" s="783"/>
    </row>
    <row r="8" spans="2:15">
      <c r="E8" s="731" t="s">
        <v>2682</v>
      </c>
      <c r="F8" s="782">
        <v>0.19</v>
      </c>
    </row>
    <row r="9" spans="2:15">
      <c r="E9" s="731" t="s">
        <v>2756</v>
      </c>
      <c r="F9" s="782">
        <v>4.4999999999999998E-2</v>
      </c>
    </row>
    <row r="10" spans="2:15">
      <c r="E10" s="731" t="s">
        <v>2757</v>
      </c>
      <c r="F10" s="782">
        <v>7.0000000000000007E-2</v>
      </c>
    </row>
    <row r="11" spans="2:15">
      <c r="E11" s="731" t="s">
        <v>2758</v>
      </c>
      <c r="F11" s="782">
        <v>1.4999999999999999E-2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DF816-EE54-4E38-9F52-1812521268CB}">
  <sheetPr codeName="Sheet3"/>
  <dimension ref="A2:H703"/>
  <sheetViews>
    <sheetView topLeftCell="A480" workbookViewId="0">
      <selection activeCell="B505" sqref="B505"/>
    </sheetView>
  </sheetViews>
  <sheetFormatPr defaultRowHeight="18.75"/>
  <cols>
    <col min="1" max="1" width="10.296875" customWidth="1"/>
  </cols>
  <sheetData>
    <row r="2" spans="1:8">
      <c r="B2" t="s">
        <v>620</v>
      </c>
      <c r="C2" t="s">
        <v>621</v>
      </c>
      <c r="D2" t="s">
        <v>661</v>
      </c>
      <c r="E2" t="s">
        <v>615</v>
      </c>
      <c r="F2" t="s">
        <v>616</v>
      </c>
      <c r="G2" t="s">
        <v>608</v>
      </c>
      <c r="H2" t="s">
        <v>628</v>
      </c>
    </row>
    <row r="3" spans="1:8">
      <c r="A3" s="757">
        <v>43832</v>
      </c>
      <c r="B3" s="711">
        <v>8.6878948615615561E-5</v>
      </c>
      <c r="C3" s="711">
        <v>2.1270746973225954E-5</v>
      </c>
      <c r="D3" s="711">
        <v>2.9334199504640334E-5</v>
      </c>
      <c r="E3" s="711">
        <v>7.0427250940523049E-4</v>
      </c>
      <c r="F3" s="711">
        <v>1.1432750849832974E-4</v>
      </c>
      <c r="G3" s="711">
        <v>1.0564301323347344E-3</v>
      </c>
      <c r="H3" s="711">
        <v>1.5991476727605702E-4</v>
      </c>
    </row>
    <row r="4" spans="1:8">
      <c r="A4" s="757">
        <v>43833</v>
      </c>
      <c r="B4" s="711">
        <v>1.1025783238254021E-4</v>
      </c>
      <c r="C4" s="711">
        <v>5.0620748323160233E-6</v>
      </c>
      <c r="D4" s="711">
        <v>2.9334199504640334E-5</v>
      </c>
      <c r="E4" s="711">
        <v>-2.4945462000705912E-4</v>
      </c>
      <c r="F4" s="711">
        <v>2.4804369376546509E-5</v>
      </c>
      <c r="G4" s="711">
        <v>-1.1868141210893275E-4</v>
      </c>
      <c r="H4" s="711">
        <v>-8.6131333336743047E-5</v>
      </c>
    </row>
    <row r="5" spans="1:8">
      <c r="A5" s="757">
        <v>43836</v>
      </c>
      <c r="B5" s="711">
        <v>1.9578924820128725E-4</v>
      </c>
      <c r="C5" s="711">
        <v>-3.2380163837837372E-5</v>
      </c>
      <c r="D5" s="711">
        <v>2.9334199504640334E-5</v>
      </c>
      <c r="E5" s="711">
        <v>-1.2696764912843773E-4</v>
      </c>
      <c r="F5" s="711">
        <v>-1.9546899890363624E-5</v>
      </c>
      <c r="G5" s="711">
        <v>-3.1601826310320984E-4</v>
      </c>
      <c r="H5" s="711">
        <v>2.2661635130950541E-5</v>
      </c>
    </row>
    <row r="6" spans="1:8">
      <c r="A6" s="757">
        <v>43837</v>
      </c>
      <c r="B6" s="711">
        <v>1.1291333060461521E-4</v>
      </c>
      <c r="C6" s="711">
        <v>4.5063395562050521E-5</v>
      </c>
      <c r="D6" s="711">
        <v>2.9334199504640334E-5</v>
      </c>
      <c r="E6" s="711">
        <v>2.447757258329686E-5</v>
      </c>
      <c r="F6" s="711">
        <v>6.204797780939187E-5</v>
      </c>
      <c r="G6" s="711">
        <v>1.4153973725700599E-5</v>
      </c>
      <c r="H6" s="711">
        <v>-3.603694375433841E-5</v>
      </c>
    </row>
    <row r="7" spans="1:8">
      <c r="A7" s="757">
        <v>43838</v>
      </c>
      <c r="B7" s="711">
        <v>1.0986984802181447E-4</v>
      </c>
      <c r="C7" s="711">
        <v>7.7332237914043986E-5</v>
      </c>
      <c r="D7" s="711">
        <v>2.9334199504640334E-5</v>
      </c>
      <c r="E7" s="711">
        <v>-1.3037715130422177E-4</v>
      </c>
      <c r="F7" s="711">
        <v>2.1366790551954898E-5</v>
      </c>
      <c r="G7" s="711">
        <v>-7.6884660670417386E-5</v>
      </c>
      <c r="H7" s="711">
        <v>8.2981146877990629E-5</v>
      </c>
    </row>
    <row r="8" spans="1:8">
      <c r="A8" s="757">
        <v>43839</v>
      </c>
      <c r="B8" s="711">
        <v>1.0997915667518994E-4</v>
      </c>
      <c r="C8" s="711">
        <v>6.1524012234326347E-5</v>
      </c>
      <c r="D8" s="711">
        <v>2.9334199504640334E-5</v>
      </c>
      <c r="E8" s="711">
        <v>1.1089604841103994E-4</v>
      </c>
      <c r="F8" s="711">
        <v>1.0492152287133461E-5</v>
      </c>
      <c r="G8" s="711">
        <v>3.8784516457802732E-5</v>
      </c>
      <c r="H8" s="711">
        <v>1.0742498163274328E-4</v>
      </c>
    </row>
    <row r="9" spans="1:8">
      <c r="A9" s="757">
        <v>43840</v>
      </c>
      <c r="B9" s="711">
        <v>1.0722850490133034E-4</v>
      </c>
      <c r="C9" s="711">
        <v>5.284531142599636E-5</v>
      </c>
      <c r="D9" s="711">
        <v>2.9334199504640334E-5</v>
      </c>
      <c r="E9" s="711">
        <v>1.0944227434795286E-4</v>
      </c>
      <c r="F9" s="711">
        <v>-8.6133570165969333E-6</v>
      </c>
      <c r="G9" s="711">
        <v>2.2964449711705021E-5</v>
      </c>
      <c r="H9" s="711">
        <v>-4.9107590600566685E-5</v>
      </c>
    </row>
    <row r="10" spans="1:8">
      <c r="A10" s="757">
        <v>43843</v>
      </c>
      <c r="B10" s="711">
        <v>1.3876409112332605E-4</v>
      </c>
      <c r="C10" s="711">
        <v>4.0371132892402822E-6</v>
      </c>
      <c r="D10" s="711">
        <v>2.9334199504640334E-5</v>
      </c>
      <c r="E10" s="711">
        <v>2.1854465434183011E-4</v>
      </c>
      <c r="F10" s="711">
        <v>1.5251024770921828E-4</v>
      </c>
      <c r="G10" s="711">
        <v>5.949303958874086E-4</v>
      </c>
      <c r="H10" s="711">
        <v>1.1674787917302476E-4</v>
      </c>
    </row>
    <row r="11" spans="1:8">
      <c r="A11" s="757">
        <v>43844</v>
      </c>
      <c r="B11" s="711">
        <v>1.1845377435240206E-4</v>
      </c>
      <c r="C11" s="711">
        <v>9.3744756933842322E-5</v>
      </c>
      <c r="D11" s="711">
        <v>2.9334199504640334E-5</v>
      </c>
      <c r="E11" s="711">
        <v>1.7420693833397616E-4</v>
      </c>
      <c r="F11" s="711">
        <v>8.5013222209902585E-5</v>
      </c>
      <c r="G11" s="711">
        <v>1.4194559600678959E-4</v>
      </c>
      <c r="H11" s="711">
        <v>-1.9554508773301225E-5</v>
      </c>
    </row>
    <row r="12" spans="1:8">
      <c r="A12" s="757">
        <v>43845</v>
      </c>
      <c r="B12" s="711">
        <v>1.2776496039671386E-4</v>
      </c>
      <c r="C12" s="711">
        <v>4.4424487607804821E-5</v>
      </c>
      <c r="D12" s="711">
        <v>2.9334199504640334E-5</v>
      </c>
      <c r="E12" s="711">
        <v>-1.8951890492606145E-4</v>
      </c>
      <c r="F12" s="711">
        <v>1.20487017684347E-4</v>
      </c>
      <c r="G12" s="711">
        <v>-2.5480547249134627E-4</v>
      </c>
      <c r="H12" s="711">
        <v>5.4029910350084089E-6</v>
      </c>
    </row>
    <row r="13" spans="1:8">
      <c r="A13" s="757">
        <v>43846</v>
      </c>
      <c r="B13" s="711">
        <v>1.4059865780401899E-4</v>
      </c>
      <c r="C13" s="711">
        <v>-8.4402829261809309E-7</v>
      </c>
      <c r="D13" s="711">
        <v>2.9334199504640334E-5</v>
      </c>
      <c r="E13" s="711">
        <v>-1.2994280245835931E-4</v>
      </c>
      <c r="F13" s="711">
        <v>-9.7948961505595091E-6</v>
      </c>
      <c r="G13" s="711">
        <v>9.937684676567218E-5</v>
      </c>
      <c r="H13" s="711">
        <v>1.4490764592113291E-4</v>
      </c>
    </row>
    <row r="14" spans="1:8">
      <c r="A14" s="757">
        <v>43847</v>
      </c>
      <c r="B14" s="711">
        <v>1.026399347072952E-4</v>
      </c>
      <c r="C14" s="711">
        <v>7.2593226870401047E-5</v>
      </c>
      <c r="D14" s="711">
        <v>2.9334199504640334E-5</v>
      </c>
      <c r="E14" s="711">
        <v>3.7382973077025648E-4</v>
      </c>
      <c r="F14" s="711">
        <v>1.2580082664337468E-4</v>
      </c>
      <c r="G14" s="711">
        <v>4.9198915296449455E-4</v>
      </c>
      <c r="H14" s="711">
        <v>5.1435908660621977E-5</v>
      </c>
    </row>
    <row r="15" spans="1:8">
      <c r="A15" s="757">
        <v>43850</v>
      </c>
      <c r="B15" s="711">
        <v>1.2154032277931364E-4</v>
      </c>
      <c r="C15" s="711">
        <v>3.3187183320532209E-6</v>
      </c>
      <c r="D15" s="711">
        <v>2.9334199504640334E-5</v>
      </c>
      <c r="E15" s="711">
        <v>2.0273791428205842E-5</v>
      </c>
      <c r="F15" s="711">
        <v>6.3071772641694324E-5</v>
      </c>
      <c r="G15" s="711">
        <v>3.4313641529879537E-4</v>
      </c>
      <c r="H15" s="711">
        <v>-1.1604180728446156E-5</v>
      </c>
    </row>
    <row r="16" spans="1:8">
      <c r="A16" s="757">
        <v>43851</v>
      </c>
      <c r="B16" s="711">
        <v>1.0683967242700194E-4</v>
      </c>
      <c r="C16" s="711">
        <v>3.1066454952304871E-5</v>
      </c>
      <c r="D16" s="711">
        <v>2.9334199504640334E-5</v>
      </c>
      <c r="E16" s="711">
        <v>-6.7364581617529776E-4</v>
      </c>
      <c r="F16" s="711">
        <v>8.7875817589914696E-5</v>
      </c>
      <c r="G16" s="711">
        <v>-4.0289389046839643E-4</v>
      </c>
      <c r="H16" s="711">
        <v>-2.2830047061681568E-5</v>
      </c>
    </row>
    <row r="17" spans="1:8">
      <c r="A17" s="757">
        <v>43852</v>
      </c>
      <c r="B17" s="711">
        <v>1.2868518750809227E-4</v>
      </c>
      <c r="C17" s="711">
        <v>9.1911159784671125E-5</v>
      </c>
      <c r="D17" s="711">
        <v>2.9334199504640334E-5</v>
      </c>
      <c r="E17" s="711">
        <v>4.1727697456299672E-4</v>
      </c>
      <c r="F17" s="711">
        <v>1.4238886789405382E-4</v>
      </c>
      <c r="G17" s="711">
        <v>3.0314203698627998E-4</v>
      </c>
      <c r="H17" s="711">
        <v>3.1124267013066255E-5</v>
      </c>
    </row>
    <row r="18" spans="1:8">
      <c r="A18" s="757">
        <v>43853</v>
      </c>
      <c r="B18" s="711">
        <v>1.1125947187599444E-4</v>
      </c>
      <c r="C18" s="711">
        <v>3.3053495595681827E-5</v>
      </c>
      <c r="D18" s="711">
        <v>2.9334199504640334E-5</v>
      </c>
      <c r="E18" s="711">
        <v>1.9089335271965213E-4</v>
      </c>
      <c r="F18" s="711">
        <v>1.4551169108794337E-5</v>
      </c>
      <c r="G18" s="711">
        <v>4.819209713873977E-4</v>
      </c>
      <c r="H18" s="711">
        <v>3.030938081589607E-6</v>
      </c>
    </row>
    <row r="19" spans="1:8">
      <c r="A19" s="757">
        <v>43854</v>
      </c>
      <c r="B19" s="711">
        <v>1.1046815247277057E-4</v>
      </c>
      <c r="C19" s="711">
        <v>4.9293963965046929E-5</v>
      </c>
      <c r="D19" s="711">
        <v>2.9334199504640334E-5</v>
      </c>
      <c r="E19" s="711">
        <v>-3.6603084955548205E-4</v>
      </c>
      <c r="F19" s="711">
        <v>3.4672166948932498E-5</v>
      </c>
      <c r="G19" s="711">
        <v>-4.3634688559977396E-4</v>
      </c>
      <c r="H19" s="711">
        <v>-1.4387586585202006E-4</v>
      </c>
    </row>
    <row r="20" spans="1:8">
      <c r="A20" s="757">
        <v>43857</v>
      </c>
      <c r="B20" s="711">
        <v>1.1731608623375562E-4</v>
      </c>
      <c r="C20" s="711">
        <v>1.8556361212562214E-5</v>
      </c>
      <c r="D20" s="711">
        <v>2.9334199504640334E-5</v>
      </c>
      <c r="E20" s="711">
        <v>-1.0396558561928727E-3</v>
      </c>
      <c r="F20" s="711">
        <v>-2.9802954683481043E-5</v>
      </c>
      <c r="G20" s="711">
        <v>-1.3708316470380289E-3</v>
      </c>
      <c r="H20" s="711">
        <v>-2.4568713725124977E-4</v>
      </c>
    </row>
    <row r="21" spans="1:8">
      <c r="A21" s="757">
        <v>43858</v>
      </c>
      <c r="B21" s="711">
        <v>9.9320732158169464E-5</v>
      </c>
      <c r="C21" s="711">
        <v>6.2555063941345247E-5</v>
      </c>
      <c r="D21" s="711">
        <v>2.9334199504640334E-5</v>
      </c>
      <c r="E21" s="711">
        <v>6.6874279203793302E-4</v>
      </c>
      <c r="F21" s="711">
        <v>1.4614870844802786E-4</v>
      </c>
      <c r="G21" s="711">
        <v>8.1628449737191548E-4</v>
      </c>
      <c r="H21" s="711">
        <v>1.9601201347851037E-4</v>
      </c>
    </row>
    <row r="22" spans="1:8">
      <c r="A22" s="757">
        <v>43859</v>
      </c>
      <c r="B22" s="711">
        <v>1.1706333892166948E-4</v>
      </c>
      <c r="C22" s="711">
        <v>6.8890688152067894E-5</v>
      </c>
      <c r="D22" s="711">
        <v>2.9334199504640334E-5</v>
      </c>
      <c r="E22" s="711">
        <v>-2.9038491788357712E-4</v>
      </c>
      <c r="F22" s="711">
        <v>-6.4955671406594361E-5</v>
      </c>
      <c r="G22" s="711">
        <v>-2.0981151714288961E-4</v>
      </c>
      <c r="H22" s="711">
        <v>-4.1166648834026205E-5</v>
      </c>
    </row>
    <row r="23" spans="1:8">
      <c r="A23" s="757">
        <v>43860</v>
      </c>
      <c r="B23" s="711">
        <v>9.4462756114701955E-5</v>
      </c>
      <c r="C23" s="711">
        <v>1.6864455614556408E-5</v>
      </c>
      <c r="D23" s="711">
        <v>2.9334199504640334E-5</v>
      </c>
      <c r="E23" s="711">
        <v>-1.9085025714283608E-4</v>
      </c>
      <c r="F23" s="711">
        <v>6.8586964097461243E-6</v>
      </c>
      <c r="G23" s="711">
        <v>-1.8104171979045288E-4</v>
      </c>
      <c r="H23" s="711">
        <v>8.3402672036448909E-5</v>
      </c>
    </row>
    <row r="24" spans="1:8">
      <c r="A24" s="757">
        <v>43861</v>
      </c>
      <c r="B24" s="711">
        <v>1.0484839539659213E-4</v>
      </c>
      <c r="C24" s="711">
        <v>1.5006930222977722E-5</v>
      </c>
      <c r="D24" s="711">
        <v>2.9334199504640334E-5</v>
      </c>
      <c r="E24" s="711">
        <v>-3.3609887857623315E-4</v>
      </c>
      <c r="F24" s="711">
        <v>-2.8592560387390724E-5</v>
      </c>
      <c r="G24" s="711">
        <v>-4.2694692586261708E-4</v>
      </c>
      <c r="H24" s="711">
        <v>-2.8392502455435673E-4</v>
      </c>
    </row>
    <row r="25" spans="1:8">
      <c r="A25" s="757">
        <v>43864</v>
      </c>
      <c r="B25" s="711">
        <v>1.453146602767667E-4</v>
      </c>
      <c r="C25" s="711">
        <v>7.3009322547686333E-5</v>
      </c>
      <c r="D25" s="711">
        <v>2.9334199504640334E-5</v>
      </c>
      <c r="E25" s="711">
        <v>5.0601068344753317E-5</v>
      </c>
      <c r="F25" s="711">
        <v>1.0645019939744038E-4</v>
      </c>
      <c r="G25" s="711">
        <v>2.6525304673975293E-4</v>
      </c>
      <c r="H25" s="711">
        <v>8.7229144897656984E-5</v>
      </c>
    </row>
    <row r="26" spans="1:8">
      <c r="A26" s="757">
        <v>43865</v>
      </c>
      <c r="B26" s="711">
        <v>9.5783842639749874E-5</v>
      </c>
      <c r="C26" s="711">
        <v>5.8917469778836937E-5</v>
      </c>
      <c r="D26" s="711">
        <v>2.9334199504640334E-5</v>
      </c>
      <c r="E26" s="711">
        <v>4.3215375534805256E-4</v>
      </c>
      <c r="F26" s="711">
        <v>-5.4272043851947286E-5</v>
      </c>
      <c r="G26" s="711">
        <v>4.1266088791890314E-4</v>
      </c>
      <c r="H26" s="711">
        <v>2.4917539079305826E-4</v>
      </c>
    </row>
    <row r="27" spans="1:8">
      <c r="A27" s="757">
        <v>43866</v>
      </c>
      <c r="B27" s="711">
        <v>8.9779441320225029E-5</v>
      </c>
      <c r="C27" s="711">
        <v>9.3010215220203372E-5</v>
      </c>
      <c r="D27" s="711">
        <v>2.9334199504640334E-5</v>
      </c>
      <c r="E27" s="711">
        <v>6.5270409396028805E-4</v>
      </c>
      <c r="F27" s="711">
        <v>8.3889598394075172E-5</v>
      </c>
      <c r="G27" s="711">
        <v>3.1419894321457721E-4</v>
      </c>
      <c r="H27" s="711">
        <v>1.517645122610678E-4</v>
      </c>
    </row>
    <row r="28" spans="1:8">
      <c r="A28" s="757">
        <v>43867</v>
      </c>
      <c r="B28" s="711">
        <v>7.0290172064137521E-5</v>
      </c>
      <c r="C28" s="711">
        <v>2.2485745538178836E-5</v>
      </c>
      <c r="D28" s="711">
        <v>2.9334199504640334E-5</v>
      </c>
      <c r="E28" s="711">
        <v>1.390922007689577E-4</v>
      </c>
      <c r="F28" s="711">
        <v>1.7592931403844767E-5</v>
      </c>
      <c r="G28" s="711">
        <v>-4.5468458491852758E-4</v>
      </c>
      <c r="H28" s="711">
        <v>5.4381920352903901E-5</v>
      </c>
    </row>
    <row r="29" spans="1:8">
      <c r="A29" s="757">
        <v>43868</v>
      </c>
      <c r="B29" s="711">
        <v>8.9664911105483201E-5</v>
      </c>
      <c r="C29" s="711">
        <v>2.3632046717155243E-5</v>
      </c>
      <c r="D29" s="711">
        <v>2.9334199504640334E-5</v>
      </c>
      <c r="E29" s="711">
        <v>-4.2616485888579358E-4</v>
      </c>
      <c r="F29" s="711">
        <v>2.7287537489886801E-6</v>
      </c>
      <c r="G29" s="711">
        <v>-6.3211531612906904E-4</v>
      </c>
      <c r="H29" s="711">
        <v>-7.6590197029047236E-5</v>
      </c>
    </row>
    <row r="30" spans="1:8">
      <c r="A30" s="757">
        <v>43871</v>
      </c>
      <c r="B30" s="711">
        <v>7.29081459010234E-5</v>
      </c>
      <c r="C30" s="711">
        <v>8.9687686582572992E-5</v>
      </c>
      <c r="D30" s="711">
        <v>2.9334199504640334E-5</v>
      </c>
      <c r="E30" s="711">
        <v>-2.5510610539434929E-4</v>
      </c>
      <c r="F30" s="711">
        <v>-4.4064071856581846E-5</v>
      </c>
      <c r="G30" s="711">
        <v>-9.0631158655606818E-4</v>
      </c>
      <c r="H30" s="711">
        <v>1.1894236452791862E-4</v>
      </c>
    </row>
    <row r="31" spans="1:8">
      <c r="A31" s="757">
        <v>43872</v>
      </c>
      <c r="B31" s="711">
        <v>7.7806385418255965E-5</v>
      </c>
      <c r="C31" s="711">
        <v>8.6460591336122168E-5</v>
      </c>
      <c r="D31" s="711">
        <v>2.9334199504640334E-5</v>
      </c>
      <c r="E31" s="711">
        <v>8.0204172299575438E-4</v>
      </c>
      <c r="F31" s="711">
        <v>1.8176049552956044E-4</v>
      </c>
      <c r="G31" s="711">
        <v>1.0938443199550432E-3</v>
      </c>
      <c r="H31" s="711">
        <v>2.1863481130944829E-5</v>
      </c>
    </row>
    <row r="32" spans="1:8">
      <c r="A32" s="757">
        <v>43873</v>
      </c>
      <c r="B32" s="711">
        <v>8.1915864375768421E-5</v>
      </c>
      <c r="C32" s="711">
        <v>8.7768802224143523E-5</v>
      </c>
      <c r="D32" s="711">
        <v>2.9334199504640334E-5</v>
      </c>
      <c r="E32" s="711">
        <v>6.4080442252854256E-4</v>
      </c>
      <c r="F32" s="711">
        <v>3.8278726362491749E-5</v>
      </c>
      <c r="G32" s="711">
        <v>5.2839225304561856E-4</v>
      </c>
      <c r="H32" s="711">
        <v>1.0561591344094734E-4</v>
      </c>
    </row>
    <row r="33" spans="1:8">
      <c r="A33" s="757">
        <v>43874</v>
      </c>
      <c r="B33" s="711">
        <v>8.2622003151890434E-5</v>
      </c>
      <c r="C33" s="711">
        <v>2.1151660393581852E-5</v>
      </c>
      <c r="D33" s="711">
        <v>2.9334199504640334E-5</v>
      </c>
      <c r="E33" s="711">
        <v>4.6762448434007901E-5</v>
      </c>
      <c r="F33" s="711">
        <v>-1.5809381613601237E-5</v>
      </c>
      <c r="G33" s="711">
        <v>-2.3314200659730667E-4</v>
      </c>
      <c r="H33" s="711">
        <v>-2.567165776364566E-5</v>
      </c>
    </row>
    <row r="34" spans="1:8">
      <c r="A34" s="757">
        <v>43875</v>
      </c>
      <c r="B34" s="711">
        <v>8.3473438939661357E-5</v>
      </c>
      <c r="C34" s="711">
        <v>1.2939037249281413E-4</v>
      </c>
      <c r="D34" s="711">
        <v>2.9334199504640334E-5</v>
      </c>
      <c r="E34" s="711">
        <v>-1.6963633586653204E-4</v>
      </c>
      <c r="F34" s="711">
        <v>7.4297962552297711E-5</v>
      </c>
      <c r="G34" s="711">
        <v>-3.1525434507255446E-4</v>
      </c>
      <c r="H34" s="711">
        <v>2.9366481436917669E-5</v>
      </c>
    </row>
    <row r="35" spans="1:8">
      <c r="A35" s="757">
        <v>43878</v>
      </c>
      <c r="B35" s="711">
        <v>1.0274860629445111E-4</v>
      </c>
      <c r="C35" s="711">
        <v>4.5230298452408889E-6</v>
      </c>
      <c r="D35" s="711">
        <v>2.9334199504640334E-5</v>
      </c>
      <c r="E35" s="711">
        <v>1.1564648671234969E-4</v>
      </c>
      <c r="F35" s="711">
        <v>9.9253871870017013E-5</v>
      </c>
      <c r="G35" s="711">
        <v>3.292020039097097E-4</v>
      </c>
      <c r="H35" s="711">
        <v>1.947935507695342E-5</v>
      </c>
    </row>
    <row r="36" spans="1:8">
      <c r="A36" s="757">
        <v>43879</v>
      </c>
      <c r="B36" s="711">
        <v>9.44606395482534E-5</v>
      </c>
      <c r="C36" s="711">
        <v>3.3590432899747172E-5</v>
      </c>
      <c r="D36" s="711">
        <v>2.9334199504640334E-5</v>
      </c>
      <c r="E36" s="711">
        <v>-7.8338107601211328E-5</v>
      </c>
      <c r="F36" s="711">
        <v>1.4688703507611253E-5</v>
      </c>
      <c r="G36" s="711">
        <v>2.0446299352698151E-5</v>
      </c>
      <c r="H36" s="711">
        <v>-6.6494722699466098E-5</v>
      </c>
    </row>
    <row r="37" spans="1:8">
      <c r="A37" s="757">
        <v>43880</v>
      </c>
      <c r="B37" s="711">
        <v>9.8644010097840898E-5</v>
      </c>
      <c r="C37" s="711">
        <v>7.6312788071389312E-5</v>
      </c>
      <c r="D37" s="711">
        <v>2.9334199504640334E-5</v>
      </c>
      <c r="E37" s="711">
        <v>4.7287238341661822E-4</v>
      </c>
      <c r="F37" s="711">
        <v>1.3339581914798782E-4</v>
      </c>
      <c r="G37" s="711">
        <v>3.9067038388825037E-4</v>
      </c>
      <c r="H37" s="711">
        <v>8.1238942123671446E-5</v>
      </c>
    </row>
    <row r="38" spans="1:8">
      <c r="A38" s="757">
        <v>43881</v>
      </c>
      <c r="B38" s="711">
        <v>9.1995976081106812E-5</v>
      </c>
      <c r="C38" s="711">
        <v>4.0667859376886148E-6</v>
      </c>
      <c r="D38" s="711">
        <v>2.9334199504640334E-5</v>
      </c>
      <c r="E38" s="711">
        <v>-6.5472139335150277E-4</v>
      </c>
      <c r="F38" s="711">
        <v>-6.7402121288352438E-5</v>
      </c>
      <c r="G38" s="711">
        <v>-5.6977573848172977E-4</v>
      </c>
      <c r="H38" s="711">
        <v>-5.7746745439665736E-5</v>
      </c>
    </row>
    <row r="39" spans="1:8">
      <c r="A39" s="757">
        <v>43882</v>
      </c>
      <c r="B39" s="711">
        <v>1.0723645207455673E-4</v>
      </c>
      <c r="C39" s="711">
        <v>-1.6694348469518665E-5</v>
      </c>
      <c r="D39" s="711">
        <v>2.9334199504640334E-5</v>
      </c>
      <c r="E39" s="711">
        <v>-4.3992026661167529E-4</v>
      </c>
      <c r="F39" s="711">
        <v>2.1965979001219994E-5</v>
      </c>
      <c r="G39" s="711">
        <v>-2.2961048841198511E-4</v>
      </c>
      <c r="H39" s="711">
        <v>-1.564125709605596E-4</v>
      </c>
    </row>
    <row r="40" spans="1:8">
      <c r="A40" s="757">
        <v>43887</v>
      </c>
      <c r="B40" s="711">
        <v>1.0956526345655198E-4</v>
      </c>
      <c r="C40" s="711">
        <v>-6.9775371586022194E-5</v>
      </c>
      <c r="D40" s="711">
        <v>2.9334199504640334E-5</v>
      </c>
      <c r="E40" s="711">
        <v>-1.8239560702489898E-3</v>
      </c>
      <c r="F40" s="711">
        <v>-2.6475841955225706E-4</v>
      </c>
      <c r="G40" s="711">
        <v>-2.9089935265711807E-3</v>
      </c>
      <c r="H40" s="711">
        <v>-9.6679608185257226E-4</v>
      </c>
    </row>
    <row r="41" spans="1:8">
      <c r="A41" s="757">
        <v>43888</v>
      </c>
      <c r="B41" s="711">
        <v>1.0497303431383948E-4</v>
      </c>
      <c r="C41" s="711">
        <v>2.4498992995996005E-5</v>
      </c>
      <c r="D41" s="711">
        <v>2.9334199504640334E-5</v>
      </c>
      <c r="E41" s="711">
        <v>-8.0683181403050873E-4</v>
      </c>
      <c r="F41" s="711">
        <v>-2.0300627184395848E-5</v>
      </c>
      <c r="G41" s="711">
        <v>-1.0688855683984914E-3</v>
      </c>
      <c r="H41" s="711">
        <v>-6.4462277672754857E-4</v>
      </c>
    </row>
    <row r="42" spans="1:8">
      <c r="A42" s="757">
        <v>43889</v>
      </c>
      <c r="B42" s="711">
        <v>8.6636976991714745E-5</v>
      </c>
      <c r="C42" s="711">
        <v>4.3648116108410687E-5</v>
      </c>
      <c r="D42" s="711">
        <v>2.9334199504640334E-5</v>
      </c>
      <c r="E42" s="711">
        <v>3.9851212293368738E-4</v>
      </c>
      <c r="F42" s="711">
        <v>9.3556436935470779E-5</v>
      </c>
      <c r="G42" s="711">
        <v>2.0201193259225861E-4</v>
      </c>
      <c r="H42" s="711">
        <v>-4.2208869107768222E-5</v>
      </c>
    </row>
    <row r="43" spans="1:8">
      <c r="A43" s="757">
        <v>43892</v>
      </c>
      <c r="B43" s="711">
        <v>9.1308105102769275E-5</v>
      </c>
      <c r="C43" s="711">
        <v>1.4756583840569603E-4</v>
      </c>
      <c r="D43" s="711">
        <v>2.9334199504640334E-5</v>
      </c>
      <c r="E43" s="711">
        <v>1.4529328228914194E-3</v>
      </c>
      <c r="F43" s="711">
        <v>1.2591567560668495E-6</v>
      </c>
      <c r="G43" s="711">
        <v>7.7745921981674736E-4</v>
      </c>
      <c r="H43" s="711">
        <v>5.2447704991328778E-4</v>
      </c>
    </row>
    <row r="44" spans="1:8">
      <c r="A44" s="757">
        <v>43893</v>
      </c>
      <c r="B44" s="711">
        <v>7.9279004931214804E-5</v>
      </c>
      <c r="C44" s="711">
        <v>5.8631012714362442E-5</v>
      </c>
      <c r="D44" s="711">
        <v>2.9334199504640334E-5</v>
      </c>
      <c r="E44" s="711">
        <v>6.1444322320544534E-4</v>
      </c>
      <c r="F44" s="711">
        <v>1.4167408700820839E-4</v>
      </c>
      <c r="G44" s="711">
        <v>-3.5523394575917491E-4</v>
      </c>
      <c r="H44" s="711">
        <v>-4.1169729879048989E-4</v>
      </c>
    </row>
    <row r="45" spans="1:8">
      <c r="A45" s="757">
        <v>43894</v>
      </c>
      <c r="B45" s="711">
        <v>7.7114496084526642E-5</v>
      </c>
      <c r="C45" s="711">
        <v>5.5829149741554724E-5</v>
      </c>
      <c r="D45" s="711">
        <v>2.9334199504640334E-5</v>
      </c>
      <c r="E45" s="711">
        <v>8.037634941045036E-4</v>
      </c>
      <c r="F45" s="711">
        <v>-3.0093539776036041E-5</v>
      </c>
      <c r="G45" s="711">
        <v>8.5895442592984618E-4</v>
      </c>
      <c r="H45" s="711">
        <v>5.9515330439890654E-4</v>
      </c>
    </row>
    <row r="46" spans="1:8">
      <c r="A46" s="757">
        <v>43895</v>
      </c>
      <c r="B46" s="711">
        <v>9.275933291583666E-5</v>
      </c>
      <c r="C46" s="711">
        <v>-7.7026003372541725E-5</v>
      </c>
      <c r="D46" s="711">
        <v>2.9334199504640334E-5</v>
      </c>
      <c r="E46" s="711">
        <v>-1.6596393006635336E-3</v>
      </c>
      <c r="F46" s="711">
        <v>-1.786433059203241E-4</v>
      </c>
      <c r="G46" s="711">
        <v>-1.8552675025150954E-3</v>
      </c>
      <c r="H46" s="711">
        <v>-4.9025538588174983E-4</v>
      </c>
    </row>
    <row r="47" spans="1:8">
      <c r="A47" s="757">
        <v>43896</v>
      </c>
      <c r="B47" s="711">
        <v>9.2385432279247842E-5</v>
      </c>
      <c r="C47" s="711">
        <v>1.0055831685135684E-5</v>
      </c>
      <c r="D47" s="711">
        <v>2.9334199504640334E-5</v>
      </c>
      <c r="E47" s="711">
        <v>-9.3083140430013202E-4</v>
      </c>
      <c r="F47" s="711">
        <v>-1.3382702835111726E-4</v>
      </c>
      <c r="G47" s="711">
        <v>-1.8021644744163233E-3</v>
      </c>
      <c r="H47" s="711">
        <v>-2.5080128156144797E-4</v>
      </c>
    </row>
    <row r="48" spans="1:8">
      <c r="A48" s="757">
        <v>43899</v>
      </c>
      <c r="B48" s="711">
        <v>8.0567374996821155E-5</v>
      </c>
      <c r="C48" s="711">
        <v>-2.9582576031375981E-4</v>
      </c>
      <c r="D48" s="711">
        <v>2.9334199504640334E-5</v>
      </c>
      <c r="E48" s="711">
        <v>-3.2937685396097027E-3</v>
      </c>
      <c r="F48" s="711">
        <v>-1.9143914536811832E-4</v>
      </c>
      <c r="G48" s="711">
        <v>-4.6242805285404013E-3</v>
      </c>
      <c r="H48" s="711">
        <v>-1.1349276266952473E-3</v>
      </c>
    </row>
    <row r="49" spans="1:8">
      <c r="A49" s="757">
        <v>43900</v>
      </c>
      <c r="B49" s="711">
        <v>2.4479290369222086E-5</v>
      </c>
      <c r="C49" s="711">
        <v>5.6722446374898873E-5</v>
      </c>
      <c r="D49" s="711">
        <v>2.9334199504640334E-5</v>
      </c>
      <c r="E49" s="711">
        <v>1.1091621571250898E-3</v>
      </c>
      <c r="F49" s="711">
        <v>1.8298170080852051E-4</v>
      </c>
      <c r="G49" s="711">
        <v>2.8626682351543921E-3</v>
      </c>
      <c r="H49" s="711">
        <v>6.3739329612282568E-4</v>
      </c>
    </row>
    <row r="50" spans="1:8">
      <c r="A50" s="757">
        <v>43901</v>
      </c>
      <c r="B50" s="711">
        <v>1.9299765989682586E-4</v>
      </c>
      <c r="C50" s="711">
        <v>-6.0862609076605789E-4</v>
      </c>
      <c r="D50" s="711">
        <v>2.9334199504640334E-5</v>
      </c>
      <c r="E50" s="711">
        <v>-3.8969761373544502E-3</v>
      </c>
      <c r="F50" s="711">
        <v>-2.806539135802476E-5</v>
      </c>
      <c r="G50" s="711">
        <v>-2.7865655454593326E-3</v>
      </c>
      <c r="H50" s="711">
        <v>-7.0192397335773753E-4</v>
      </c>
    </row>
    <row r="51" spans="1:8">
      <c r="A51" s="757">
        <v>43902</v>
      </c>
      <c r="B51" s="711">
        <v>3.3227931080741016E-5</v>
      </c>
      <c r="C51" s="711">
        <v>-6.5668479818741681E-4</v>
      </c>
      <c r="D51" s="711">
        <v>2.9334199504640334E-5</v>
      </c>
      <c r="E51" s="711">
        <v>-3.8834832405224493E-3</v>
      </c>
      <c r="F51" s="711">
        <v>-5.0966697024537686E-4</v>
      </c>
      <c r="G51" s="711">
        <v>-5.1765775997223403E-3</v>
      </c>
      <c r="H51" s="711">
        <v>-1.5105853877112301E-3</v>
      </c>
    </row>
    <row r="52" spans="1:8">
      <c r="A52" s="757">
        <v>43903</v>
      </c>
      <c r="B52" s="711">
        <v>-1.2536617907137607E-4</v>
      </c>
      <c r="C52" s="711">
        <v>8.4086803715868134E-4</v>
      </c>
      <c r="D52" s="711">
        <v>2.9334199504640334E-5</v>
      </c>
      <c r="E52" s="711">
        <v>3.1300683192544642E-3</v>
      </c>
      <c r="F52" s="711">
        <v>3.3894180777554019E-4</v>
      </c>
      <c r="G52" s="711">
        <v>4.0421869356615037E-3</v>
      </c>
      <c r="H52" s="711">
        <v>1.2961904367656907E-3</v>
      </c>
    </row>
    <row r="53" spans="1:8">
      <c r="A53" s="757">
        <v>43906</v>
      </c>
      <c r="B53" s="711">
        <v>1.9362752127224554E-4</v>
      </c>
      <c r="C53" s="711">
        <v>-8.486587705781645E-5</v>
      </c>
      <c r="D53" s="711">
        <v>2.9334199504640334E-5</v>
      </c>
      <c r="E53" s="711">
        <v>-8.8227735255414722E-4</v>
      </c>
      <c r="F53" s="711">
        <v>-9.4790007942142365E-5</v>
      </c>
      <c r="G53" s="711">
        <v>-5.5628968849503148E-3</v>
      </c>
      <c r="H53" s="711">
        <v>-1.4977860188902835E-3</v>
      </c>
    </row>
    <row r="54" spans="1:8">
      <c r="A54" s="757">
        <v>43907</v>
      </c>
      <c r="B54" s="711">
        <v>4.6183975864153077E-5</v>
      </c>
      <c r="C54" s="711">
        <v>1.2569293834336303E-4</v>
      </c>
      <c r="D54" s="711">
        <v>2.9334199504640334E-5</v>
      </c>
      <c r="E54" s="711">
        <v>9.6443712142660581E-4</v>
      </c>
      <c r="F54" s="711">
        <v>-1.3760848041163983E-4</v>
      </c>
      <c r="G54" s="711">
        <v>8.3189421188419673E-4</v>
      </c>
      <c r="H54" s="711">
        <v>4.3815195686632165E-4</v>
      </c>
    </row>
    <row r="55" spans="1:8">
      <c r="A55" s="757">
        <v>43908</v>
      </c>
      <c r="B55" s="711">
        <v>-1.7395252105406662E-4</v>
      </c>
      <c r="C55" s="711">
        <v>-5.5181245745244403E-4</v>
      </c>
      <c r="D55" s="711">
        <v>2.9334199504640334E-5</v>
      </c>
      <c r="E55" s="711">
        <v>-2.0284574039012714E-3</v>
      </c>
      <c r="F55" s="711">
        <v>-4.1453308117849087E-4</v>
      </c>
      <c r="G55" s="711">
        <v>-4.978522894376336E-3</v>
      </c>
      <c r="H55" s="711">
        <v>-5.3394901898467845E-4</v>
      </c>
    </row>
    <row r="56" spans="1:8">
      <c r="A56" s="757">
        <v>43909</v>
      </c>
      <c r="B56" s="711">
        <v>-9.782590335070589E-5</v>
      </c>
      <c r="C56" s="711">
        <v>6.3354825350905855E-5</v>
      </c>
      <c r="D56" s="711">
        <v>2.9334199504640334E-5</v>
      </c>
      <c r="E56" s="711">
        <v>3.9951654061462722E-4</v>
      </c>
      <c r="F56" s="711">
        <v>1.1428975244296869E-4</v>
      </c>
      <c r="G56" s="711">
        <v>8.2317294823564045E-4</v>
      </c>
      <c r="H56" s="711">
        <v>-9.4763311739796683E-5</v>
      </c>
    </row>
    <row r="57" spans="1:8">
      <c r="A57" s="757">
        <v>43910</v>
      </c>
      <c r="B57" s="711">
        <v>-1.8186532746799071E-4</v>
      </c>
      <c r="C57" s="711">
        <v>-4.6212408892624679E-5</v>
      </c>
      <c r="D57" s="711">
        <v>2.9334199504640334E-5</v>
      </c>
      <c r="E57" s="711">
        <v>7.350924633079492E-4</v>
      </c>
      <c r="F57" s="711">
        <v>-2.7615734805772895E-5</v>
      </c>
      <c r="G57" s="711">
        <v>-6.8512186994996126E-4</v>
      </c>
      <c r="H57" s="711">
        <v>-6.3431272253968384E-4</v>
      </c>
    </row>
    <row r="58" spans="1:8">
      <c r="A58" s="757">
        <v>43913</v>
      </c>
      <c r="B58" s="711">
        <v>-3.3886226179500798E-4</v>
      </c>
      <c r="C58" s="711">
        <v>-2.8905819488873603E-4</v>
      </c>
      <c r="D58" s="711">
        <v>2.9334199504640334E-5</v>
      </c>
      <c r="E58" s="711">
        <v>5.9441233904377504E-4</v>
      </c>
      <c r="F58" s="711">
        <v>-6.5549581634247457E-5</v>
      </c>
      <c r="G58" s="711">
        <v>-2.1333014449623792E-3</v>
      </c>
      <c r="H58" s="711">
        <v>-5.030529910267994E-4</v>
      </c>
    </row>
    <row r="59" spans="1:8">
      <c r="A59" s="757">
        <v>43914</v>
      </c>
      <c r="B59" s="711">
        <v>-6.1334718722146813E-4</v>
      </c>
      <c r="C59" s="711">
        <v>2.6385419756224277E-4</v>
      </c>
      <c r="D59" s="711">
        <v>2.9334199504640334E-5</v>
      </c>
      <c r="E59" s="711">
        <v>1.8061935240925929E-3</v>
      </c>
      <c r="F59" s="711">
        <v>7.7520813373073717E-5</v>
      </c>
      <c r="G59" s="711">
        <v>3.469136592496893E-3</v>
      </c>
      <c r="H59" s="711">
        <v>1.432508501168268E-3</v>
      </c>
    </row>
    <row r="60" spans="1:8">
      <c r="A60" s="757">
        <v>43915</v>
      </c>
      <c r="B60" s="711">
        <v>-5.8715295832781594E-4</v>
      </c>
      <c r="C60" s="711">
        <v>3.3376215335482578E-4</v>
      </c>
      <c r="D60" s="711">
        <v>2.9334199504640334E-5</v>
      </c>
      <c r="E60" s="711">
        <v>6.2148940694602963E-4</v>
      </c>
      <c r="F60" s="711">
        <v>6.666041671049867E-5</v>
      </c>
      <c r="G60" s="711">
        <v>2.7215989302134497E-3</v>
      </c>
      <c r="H60" s="711">
        <v>2.7545530207446876E-4</v>
      </c>
    </row>
    <row r="61" spans="1:8">
      <c r="A61" s="757">
        <v>43916</v>
      </c>
      <c r="B61" s="711">
        <v>-6.4396423764710015E-4</v>
      </c>
      <c r="C61" s="711">
        <v>2.1316346765809123E-4</v>
      </c>
      <c r="D61" s="711">
        <v>2.9334199504640334E-5</v>
      </c>
      <c r="E61" s="711">
        <v>1.717735752041526E-3</v>
      </c>
      <c r="F61" s="711">
        <v>2.0871954654278545E-4</v>
      </c>
      <c r="G61" s="711">
        <v>1.8239862791279218E-3</v>
      </c>
      <c r="H61" s="711">
        <v>8.499817124133413E-4</v>
      </c>
    </row>
    <row r="62" spans="1:8">
      <c r="A62" s="757">
        <v>43917</v>
      </c>
      <c r="B62" s="711">
        <v>-4.4108662893735861E-4</v>
      </c>
      <c r="C62" s="711">
        <v>2.6103627509635464E-5</v>
      </c>
      <c r="D62" s="711">
        <v>2.9334199504640334E-5</v>
      </c>
      <c r="E62" s="711">
        <v>5.3658885133512258E-4</v>
      </c>
      <c r="F62" s="711">
        <v>1.0628671412835356E-4</v>
      </c>
      <c r="G62" s="711">
        <v>-1.6213188309435033E-3</v>
      </c>
      <c r="H62" s="711">
        <v>-6.0094937557547961E-4</v>
      </c>
    </row>
    <row r="63" spans="1:8">
      <c r="A63" s="757">
        <v>43920</v>
      </c>
      <c r="B63" s="711">
        <v>-4.1260953503449076E-4</v>
      </c>
      <c r="C63" s="711">
        <v>7.4875295278034598E-5</v>
      </c>
      <c r="D63" s="711">
        <v>2.9334199504640334E-5</v>
      </c>
      <c r="E63" s="711">
        <v>1.1549858256573588E-3</v>
      </c>
      <c r="F63" s="711">
        <v>-8.9099715036236643E-6</v>
      </c>
      <c r="G63" s="711">
        <v>6.6580063313401963E-4</v>
      </c>
      <c r="H63" s="711">
        <v>5.3028178064357665E-4</v>
      </c>
    </row>
    <row r="64" spans="1:8">
      <c r="A64" s="757">
        <v>43921</v>
      </c>
      <c r="B64" s="711">
        <v>-3.223317656451377E-4</v>
      </c>
      <c r="C64" s="711">
        <v>9.847883935857338E-6</v>
      </c>
      <c r="D64" s="711">
        <v>2.9334199504640334E-5</v>
      </c>
      <c r="E64" s="711">
        <v>-7.9402067101553422E-7</v>
      </c>
      <c r="F64" s="711">
        <v>-1.8794779705513548E-4</v>
      </c>
      <c r="G64" s="711">
        <v>-1.2611249720924072E-3</v>
      </c>
      <c r="H64" s="711">
        <v>-1.9487745548652012E-4</v>
      </c>
    </row>
    <row r="65" spans="1:8">
      <c r="A65" s="757">
        <v>43922</v>
      </c>
      <c r="B65" s="711">
        <v>-2.1848515640151918E-4</v>
      </c>
      <c r="C65" s="711">
        <v>-7.4829897210092474E-5</v>
      </c>
      <c r="D65" s="711">
        <v>2.9334199504640334E-5</v>
      </c>
      <c r="E65" s="711">
        <v>-2.7512277465773893E-4</v>
      </c>
      <c r="F65" s="711">
        <v>7.2017753853041987E-5</v>
      </c>
      <c r="G65" s="711">
        <v>-1.7208487873634562E-3</v>
      </c>
      <c r="H65" s="711">
        <v>-7.559246448384443E-4</v>
      </c>
    </row>
    <row r="66" spans="1:8">
      <c r="A66" s="757">
        <v>43923</v>
      </c>
      <c r="B66" s="711">
        <v>-3.9495699996392158E-4</v>
      </c>
      <c r="C66" s="711">
        <v>-2.153480855761003E-5</v>
      </c>
      <c r="D66" s="711">
        <v>2.9334199504640334E-5</v>
      </c>
      <c r="E66" s="711">
        <v>5.9752223942018958E-4</v>
      </c>
      <c r="F66" s="711">
        <v>-7.9345238434182507E-5</v>
      </c>
      <c r="G66" s="711">
        <v>2.266801030547571E-4</v>
      </c>
      <c r="H66" s="711">
        <v>4.2172041615628374E-4</v>
      </c>
    </row>
    <row r="67" spans="1:8">
      <c r="A67" s="757">
        <v>43924</v>
      </c>
      <c r="B67" s="711">
        <v>-1.6668065500095728E-4</v>
      </c>
      <c r="C67" s="711">
        <v>-1.1915593267210588E-4</v>
      </c>
      <c r="D67" s="711">
        <v>2.9334199504640334E-5</v>
      </c>
      <c r="E67" s="711">
        <v>2.8856164745530324E-4</v>
      </c>
      <c r="F67" s="711">
        <v>4.4253946366878131E-5</v>
      </c>
      <c r="G67" s="711">
        <v>-1.1520831398107061E-3</v>
      </c>
      <c r="H67" s="711">
        <v>-1.9973714866035219E-4</v>
      </c>
    </row>
    <row r="68" spans="1:8">
      <c r="A68" s="757">
        <v>43927</v>
      </c>
      <c r="B68" s="711">
        <v>-5.4641098046037369E-4</v>
      </c>
      <c r="C68" s="711">
        <v>7.3926009603399452E-5</v>
      </c>
      <c r="D68" s="711">
        <v>2.9334199504640334E-5</v>
      </c>
      <c r="E68" s="711">
        <v>7.5538342649447482E-4</v>
      </c>
      <c r="F68" s="711">
        <v>2.1102749597632311E-4</v>
      </c>
      <c r="G68" s="711">
        <v>2.893604246729996E-3</v>
      </c>
      <c r="H68" s="711">
        <v>1.0381033324049749E-3</v>
      </c>
    </row>
    <row r="69" spans="1:8">
      <c r="A69" s="757">
        <v>43928</v>
      </c>
      <c r="B69" s="711">
        <v>-3.5060294019020693E-4</v>
      </c>
      <c r="C69" s="711">
        <v>6.2466346900852941E-5</v>
      </c>
      <c r="D69" s="711">
        <v>2.9334199504640334E-5</v>
      </c>
      <c r="E69" s="711">
        <v>8.8242585955908834E-5</v>
      </c>
      <c r="F69" s="711">
        <v>1.5211479777893668E-4</v>
      </c>
      <c r="G69" s="711">
        <v>1.1489883565612505E-3</v>
      </c>
      <c r="H69" s="711">
        <v>-8.1993002414401658E-5</v>
      </c>
    </row>
    <row r="70" spans="1:8">
      <c r="A70" s="757">
        <v>43929</v>
      </c>
      <c r="B70" s="711">
        <v>-2.0039612757246554E-4</v>
      </c>
      <c r="C70" s="711">
        <v>7.3141626019451172E-5</v>
      </c>
      <c r="D70" s="711">
        <v>2.9334199504640334E-5</v>
      </c>
      <c r="E70" s="711">
        <v>8.9201819993497421E-5</v>
      </c>
      <c r="F70" s="711">
        <v>-1.2763014842542332E-4</v>
      </c>
      <c r="G70" s="711">
        <v>1.0170625508257188E-3</v>
      </c>
      <c r="H70" s="711">
        <v>5.139850845218741E-4</v>
      </c>
    </row>
    <row r="71" spans="1:8">
      <c r="A71" s="757">
        <v>43930</v>
      </c>
      <c r="B71" s="711">
        <v>-2.5823864212902307E-4</v>
      </c>
      <c r="C71" s="711">
        <v>1.0930375145542681E-4</v>
      </c>
      <c r="D71" s="711">
        <v>2.9334199504640334E-5</v>
      </c>
      <c r="E71" s="711">
        <v>2.8417122311475307E-4</v>
      </c>
      <c r="F71" s="711">
        <v>1.6482655877215869E-4</v>
      </c>
      <c r="G71" s="711">
        <v>-2.2751043909970013E-5</v>
      </c>
      <c r="H71" s="711">
        <v>2.3899227598764061E-4</v>
      </c>
    </row>
    <row r="72" spans="1:8">
      <c r="A72" s="757">
        <v>43934</v>
      </c>
      <c r="B72" s="711">
        <v>-1.8706799736752626E-4</v>
      </c>
      <c r="C72" s="711">
        <v>3.466505849902879E-5</v>
      </c>
      <c r="D72" s="711">
        <v>2.9334199504640334E-5</v>
      </c>
      <c r="E72" s="711">
        <v>5.2898221484447565E-4</v>
      </c>
      <c r="F72" s="711">
        <v>5.9287821272254471E-5</v>
      </c>
      <c r="G72" s="711">
        <v>2.3567054739777785E-4</v>
      </c>
      <c r="H72" s="711">
        <v>-1.0988763496977915E-4</v>
      </c>
    </row>
    <row r="73" spans="1:8">
      <c r="A73" s="757">
        <v>43935</v>
      </c>
      <c r="B73" s="711">
        <v>7.2101424797332557E-5</v>
      </c>
      <c r="C73" s="711">
        <v>1.1512082918992139E-4</v>
      </c>
      <c r="D73" s="711">
        <v>2.9334199504640334E-5</v>
      </c>
      <c r="E73" s="711">
        <v>1.5177446626827339E-3</v>
      </c>
      <c r="F73" s="711">
        <v>1.7447047235679138E-4</v>
      </c>
      <c r="G73" s="711">
        <v>9.7911084505191998E-4</v>
      </c>
      <c r="H73" s="711">
        <v>4.5604894053940078E-4</v>
      </c>
    </row>
    <row r="74" spans="1:8">
      <c r="A74" s="757">
        <v>43936</v>
      </c>
      <c r="B74" s="711">
        <v>1.3201343621416312E-4</v>
      </c>
      <c r="C74" s="711">
        <v>1.2884436251948961E-4</v>
      </c>
      <c r="D74" s="711">
        <v>2.9334199504640334E-5</v>
      </c>
      <c r="E74" s="711">
        <v>1.3962062006613984E-4</v>
      </c>
      <c r="F74" s="711">
        <v>5.1420792729640902E-5</v>
      </c>
      <c r="G74" s="711">
        <v>-2.4185161865490298E-4</v>
      </c>
      <c r="H74" s="711">
        <v>-3.5845864867039331E-4</v>
      </c>
    </row>
    <row r="75" spans="1:8">
      <c r="A75" s="757">
        <v>43937</v>
      </c>
      <c r="B75" s="711">
        <v>2.5358340024579792E-4</v>
      </c>
      <c r="C75" s="711">
        <v>1.4077727868401835E-4</v>
      </c>
      <c r="D75" s="711">
        <v>2.9334199504640334E-5</v>
      </c>
      <c r="E75" s="711">
        <v>4.8659020702990653E-4</v>
      </c>
      <c r="F75" s="711">
        <v>1.1659912759363123E-4</v>
      </c>
      <c r="G75" s="711">
        <v>1.0185648285130356E-5</v>
      </c>
      <c r="H75" s="711">
        <v>6.8375007250661695E-5</v>
      </c>
    </row>
    <row r="76" spans="1:8">
      <c r="A76" s="757">
        <v>43938</v>
      </c>
      <c r="B76" s="711">
        <v>2.1951042813268625E-4</v>
      </c>
      <c r="C76" s="711">
        <v>1.1360323060781662E-4</v>
      </c>
      <c r="D76" s="711">
        <v>2.9334199504640334E-5</v>
      </c>
      <c r="E76" s="711">
        <v>-3.6029658219069671E-4</v>
      </c>
      <c r="F76" s="711">
        <v>-9.2482979979621797E-6</v>
      </c>
      <c r="G76" s="711">
        <v>6.4599098596399116E-4</v>
      </c>
      <c r="H76" s="711">
        <v>4.3931594204856146E-4</v>
      </c>
    </row>
    <row r="77" spans="1:8">
      <c r="A77" s="757">
        <v>43941</v>
      </c>
      <c r="B77" s="711">
        <v>2.759232627801508E-4</v>
      </c>
      <c r="C77" s="711">
        <v>8.6520598143601793E-5</v>
      </c>
      <c r="D77" s="711">
        <v>2.9334199504640334E-5</v>
      </c>
      <c r="E77" s="711">
        <v>8.2108231468236881E-4</v>
      </c>
      <c r="F77" s="711">
        <v>1.5075903370807E-5</v>
      </c>
      <c r="G77" s="711">
        <v>4.0009799991386338E-4</v>
      </c>
      <c r="H77" s="711">
        <v>-3.3025127461346667E-4</v>
      </c>
    </row>
    <row r="78" spans="1:8">
      <c r="A78" s="757">
        <v>43943</v>
      </c>
      <c r="B78" s="711">
        <v>2.0422088329642149E-5</v>
      </c>
      <c r="C78" s="711">
        <v>4.7347704537244462E-5</v>
      </c>
      <c r="D78" s="711">
        <v>2.9334199504640334E-5</v>
      </c>
      <c r="E78" s="711">
        <v>1.5056793428583971E-3</v>
      </c>
      <c r="F78" s="711">
        <v>1.8335963357552165E-4</v>
      </c>
      <c r="G78" s="711">
        <v>1.4082248814311167E-3</v>
      </c>
      <c r="H78" s="711">
        <v>-9.5648606472580329E-5</v>
      </c>
    </row>
    <row r="79" spans="1:8">
      <c r="A79" s="757">
        <v>43944</v>
      </c>
      <c r="B79" s="711">
        <v>1.9999386397412362E-4</v>
      </c>
      <c r="C79" s="711">
        <v>-1.6481122824698046E-4</v>
      </c>
      <c r="D79" s="711">
        <v>2.9334199504640334E-5</v>
      </c>
      <c r="E79" s="711">
        <v>-2.1699514925308864E-4</v>
      </c>
      <c r="F79" s="711">
        <v>8.4186196848812251E-6</v>
      </c>
      <c r="G79" s="711">
        <v>-6.3670683083442655E-4</v>
      </c>
      <c r="H79" s="711">
        <v>-4.0370566555225086E-5</v>
      </c>
    </row>
    <row r="80" spans="1:8">
      <c r="A80" s="757">
        <v>43945</v>
      </c>
      <c r="B80" s="711">
        <v>1.5353495971674429E-4</v>
      </c>
      <c r="C80" s="711">
        <v>-5.6897910840470129E-4</v>
      </c>
      <c r="D80" s="711">
        <v>2.9334199504640334E-5</v>
      </c>
      <c r="E80" s="711">
        <v>-4.5635045591544071E-4</v>
      </c>
      <c r="F80" s="711">
        <v>-5.0145219843002745E-5</v>
      </c>
      <c r="G80" s="711">
        <v>-2.0776771092916712E-3</v>
      </c>
      <c r="H80" s="711">
        <v>2.7487680626873679E-4</v>
      </c>
    </row>
    <row r="81" spans="1:8">
      <c r="A81" s="757">
        <v>43948</v>
      </c>
      <c r="B81" s="711">
        <v>-1.0225469940705084E-4</v>
      </c>
      <c r="C81" s="711">
        <v>3.0523648537845171E-5</v>
      </c>
      <c r="D81" s="711">
        <v>2.9334199504640334E-5</v>
      </c>
      <c r="E81" s="711">
        <v>1.6180025650191723E-4</v>
      </c>
      <c r="F81" s="711">
        <v>7.1968268994614397E-5</v>
      </c>
      <c r="G81" s="711">
        <v>1.54181373558669E-3</v>
      </c>
      <c r="H81" s="711">
        <v>2.1245779482292003E-4</v>
      </c>
    </row>
    <row r="82" spans="1:8">
      <c r="A82" s="757">
        <v>43949</v>
      </c>
      <c r="B82" s="711">
        <v>2.3548279378863472E-4</v>
      </c>
      <c r="C82" s="711">
        <v>3.7907679827503147E-4</v>
      </c>
      <c r="D82" s="711">
        <v>2.9334199504640334E-5</v>
      </c>
      <c r="E82" s="711">
        <v>-2.1237892737749567E-4</v>
      </c>
      <c r="F82" s="711">
        <v>-3.7938122209328067E-5</v>
      </c>
      <c r="G82" s="711">
        <v>1.2983532371421526E-3</v>
      </c>
      <c r="H82" s="711">
        <v>-7.2570439051150564E-6</v>
      </c>
    </row>
    <row r="83" spans="1:8">
      <c r="A83" s="757">
        <v>43950</v>
      </c>
      <c r="B83" s="711">
        <v>2.8874715062868732E-4</v>
      </c>
      <c r="C83" s="711">
        <v>9.283260221811085E-5</v>
      </c>
      <c r="D83" s="711">
        <v>2.9334199504640334E-5</v>
      </c>
      <c r="E83" s="711">
        <v>-2.5698064462229778E-4</v>
      </c>
      <c r="F83" s="711">
        <v>5.3092188255211569E-5</v>
      </c>
      <c r="G83" s="711">
        <v>8.3225644733808267E-4</v>
      </c>
      <c r="H83" s="711">
        <v>3.5889580511013429E-4</v>
      </c>
    </row>
    <row r="84" spans="1:8">
      <c r="A84" s="757">
        <v>43951</v>
      </c>
      <c r="B84" s="711">
        <v>2.0639507286801721E-4</v>
      </c>
      <c r="C84" s="711">
        <v>-2.5380612093587324E-5</v>
      </c>
      <c r="D84" s="711">
        <v>2.9334199504640334E-5</v>
      </c>
      <c r="E84" s="711">
        <v>2.6903912027366857E-4</v>
      </c>
      <c r="F84" s="711">
        <v>-1.9142146336029192E-6</v>
      </c>
      <c r="G84" s="711">
        <v>-1.2689942127053046E-3</v>
      </c>
      <c r="H84" s="711">
        <v>-2.6899769497805035E-4</v>
      </c>
    </row>
    <row r="85" spans="1:8">
      <c r="A85" s="757">
        <v>43955</v>
      </c>
      <c r="B85" s="711">
        <v>1.3660874413508466E-4</v>
      </c>
      <c r="C85" s="711">
        <v>-2.2796926284024401E-6</v>
      </c>
      <c r="D85" s="711">
        <v>2.9334199504640334E-5</v>
      </c>
      <c r="E85" s="711">
        <v>2.757512505041726E-4</v>
      </c>
      <c r="F85" s="711">
        <v>3.5365751693151034E-5</v>
      </c>
      <c r="G85" s="711">
        <v>-8.1043840050256527E-4</v>
      </c>
      <c r="H85" s="711">
        <v>-3.2756365937018915E-4</v>
      </c>
    </row>
    <row r="86" spans="1:8">
      <c r="A86" s="757">
        <v>43956</v>
      </c>
      <c r="B86" s="711">
        <v>1.6719640854222145E-4</v>
      </c>
      <c r="C86" s="711">
        <v>3.1032799310832248E-5</v>
      </c>
      <c r="D86" s="711">
        <v>2.9334199504640334E-5</v>
      </c>
      <c r="E86" s="711">
        <v>3.6461792135079386E-4</v>
      </c>
      <c r="F86" s="711">
        <v>2.3031563985628222E-5</v>
      </c>
      <c r="G86" s="711">
        <v>2.5820855308070732E-4</v>
      </c>
      <c r="H86" s="711">
        <v>1.7823808353718216E-4</v>
      </c>
    </row>
    <row r="87" spans="1:8">
      <c r="A87" s="757">
        <v>43957</v>
      </c>
      <c r="B87" s="711">
        <v>1.3055311156225685E-4</v>
      </c>
      <c r="C87" s="711">
        <v>4.4962696217548676E-6</v>
      </c>
      <c r="D87" s="711">
        <v>2.9334199504640334E-5</v>
      </c>
      <c r="E87" s="711">
        <v>3.3379965666988868E-4</v>
      </c>
      <c r="F87" s="711">
        <v>7.5477298713900196E-5</v>
      </c>
      <c r="G87" s="711">
        <v>1.0490738485438317E-4</v>
      </c>
      <c r="H87" s="711">
        <v>-1.2742343572436142E-4</v>
      </c>
    </row>
    <row r="88" spans="1:8">
      <c r="A88" s="757">
        <v>43958</v>
      </c>
      <c r="B88" s="711">
        <v>1.5737360817987179E-4</v>
      </c>
      <c r="C88" s="711">
        <v>-9.9614997637999527E-5</v>
      </c>
      <c r="D88" s="711">
        <v>2.9334199504640334E-5</v>
      </c>
      <c r="E88" s="711">
        <v>7.8394222598125339E-4</v>
      </c>
      <c r="F88" s="711">
        <v>1.2353870442476019E-4</v>
      </c>
      <c r="G88" s="711">
        <v>-4.2246535578219875E-4</v>
      </c>
      <c r="H88" s="711">
        <v>2.7979537534182473E-4</v>
      </c>
    </row>
    <row r="89" spans="1:8">
      <c r="A89" s="757">
        <v>43959</v>
      </c>
      <c r="B89" s="711">
        <v>5.3693750960858387E-5</v>
      </c>
      <c r="C89" s="711">
        <v>7.6584494829046713E-5</v>
      </c>
      <c r="D89" s="711">
        <v>2.9334199504640334E-5</v>
      </c>
      <c r="E89" s="711">
        <v>1.7552153362568898E-5</v>
      </c>
      <c r="F89" s="711">
        <v>2.931784147700789E-5</v>
      </c>
      <c r="G89" s="711">
        <v>4.5412253804470541E-4</v>
      </c>
      <c r="H89" s="711">
        <v>2.2344281954283618E-4</v>
      </c>
    </row>
    <row r="90" spans="1:8">
      <c r="A90" s="757">
        <v>43962</v>
      </c>
      <c r="B90" s="711">
        <v>1.6751836444218757E-4</v>
      </c>
      <c r="C90" s="711">
        <v>-1.1086169154618794E-5</v>
      </c>
      <c r="D90" s="711">
        <v>2.9334199504640334E-5</v>
      </c>
      <c r="E90" s="711">
        <v>1.207192871620333E-4</v>
      </c>
      <c r="F90" s="711">
        <v>3.2567220243384933E-5</v>
      </c>
      <c r="G90" s="711">
        <v>-5.8130381226978347E-4</v>
      </c>
      <c r="H90" s="711">
        <v>-1.638374675748233E-5</v>
      </c>
    </row>
    <row r="91" spans="1:8">
      <c r="A91" s="757">
        <v>43963</v>
      </c>
      <c r="B91" s="711">
        <v>9.804815425424907E-5</v>
      </c>
      <c r="C91" s="711">
        <v>-1.1294448678664303E-4</v>
      </c>
      <c r="D91" s="711">
        <v>2.9334199504640334E-5</v>
      </c>
      <c r="E91" s="711">
        <v>-5.355391514272024E-4</v>
      </c>
      <c r="F91" s="711">
        <v>2.9985067127789033E-5</v>
      </c>
      <c r="G91" s="711">
        <v>-6.6014226300732985E-4</v>
      </c>
      <c r="H91" s="711">
        <v>-3.8836412010250843E-4</v>
      </c>
    </row>
    <row r="92" spans="1:8">
      <c r="A92" s="757">
        <v>43964</v>
      </c>
      <c r="B92" s="711">
        <v>5.3776099285907317E-5</v>
      </c>
      <c r="C92" s="711">
        <v>-5.6125802047692904E-5</v>
      </c>
      <c r="D92" s="711">
        <v>2.9334199504640334E-5</v>
      </c>
      <c r="E92" s="711">
        <v>8.7261460522902612E-6</v>
      </c>
      <c r="F92" s="711">
        <v>-2.5153126745301735E-5</v>
      </c>
      <c r="G92" s="711">
        <v>1.5284698671728838E-4</v>
      </c>
      <c r="H92" s="711">
        <v>-1.9057510472711648E-4</v>
      </c>
    </row>
    <row r="93" spans="1:8">
      <c r="A93" s="757">
        <v>43965</v>
      </c>
      <c r="B93" s="711">
        <v>2.3766003529193338E-5</v>
      </c>
      <c r="C93" s="711">
        <v>9.8451476840217265E-5</v>
      </c>
      <c r="D93" s="711">
        <v>2.9334199504640334E-5</v>
      </c>
      <c r="E93" s="711">
        <v>6.4745711873650554E-5</v>
      </c>
      <c r="F93" s="711">
        <v>-1.0871252576913239E-4</v>
      </c>
      <c r="G93" s="711">
        <v>2.5201410782634117E-4</v>
      </c>
      <c r="H93" s="711">
        <v>1.8711523732949486E-4</v>
      </c>
    </row>
    <row r="94" spans="1:8">
      <c r="A94" s="757">
        <v>43966</v>
      </c>
      <c r="B94" s="711">
        <v>4.4850585439886401E-5</v>
      </c>
      <c r="C94" s="711">
        <v>6.0565285088153836E-5</v>
      </c>
      <c r="D94" s="711">
        <v>2.9334199504640334E-5</v>
      </c>
      <c r="E94" s="711">
        <v>2.483739584598477E-4</v>
      </c>
      <c r="F94" s="711">
        <v>-5.1798469347001376E-5</v>
      </c>
      <c r="G94" s="711">
        <v>-5.6912461085976301E-4</v>
      </c>
      <c r="H94" s="711">
        <v>-2.9048488503685687E-6</v>
      </c>
    </row>
    <row r="95" spans="1:8">
      <c r="A95" s="757">
        <v>43969</v>
      </c>
      <c r="B95" s="711">
        <v>3.6441208309362597E-5</v>
      </c>
      <c r="C95" s="711">
        <v>1.0815071233231388E-4</v>
      </c>
      <c r="D95" s="711">
        <v>2.9334199504640334E-5</v>
      </c>
      <c r="E95" s="711">
        <v>-3.7806824825342364E-4</v>
      </c>
      <c r="F95" s="711">
        <v>-9.8334543407416759E-5</v>
      </c>
      <c r="G95" s="711">
        <v>1.5962770141321058E-3</v>
      </c>
      <c r="H95" s="711">
        <v>5.2339550385090854E-4</v>
      </c>
    </row>
    <row r="96" spans="1:8">
      <c r="A96" s="757">
        <v>43970</v>
      </c>
      <c r="B96" s="711">
        <v>4.5564478487656533E-5</v>
      </c>
      <c r="C96" s="711">
        <v>4.8107733258630496E-5</v>
      </c>
      <c r="D96" s="711">
        <v>2.9334199504640334E-5</v>
      </c>
      <c r="E96" s="711">
        <v>7.6927666736299475E-5</v>
      </c>
      <c r="F96" s="711">
        <v>4.3269060841927832E-5</v>
      </c>
      <c r="G96" s="711">
        <v>2.5100963920721381E-4</v>
      </c>
      <c r="H96" s="711">
        <v>-1.4587247209636332E-4</v>
      </c>
    </row>
    <row r="97" spans="1:8">
      <c r="A97" s="757">
        <v>43971</v>
      </c>
      <c r="B97" s="711">
        <v>4.956032370605068E-5</v>
      </c>
      <c r="C97" s="711">
        <v>6.6523048424699797E-5</v>
      </c>
      <c r="D97" s="711">
        <v>2.9334199504640334E-5</v>
      </c>
      <c r="E97" s="711">
        <v>4.0040184553253874E-5</v>
      </c>
      <c r="F97" s="711">
        <v>3.0577844704945404E-5</v>
      </c>
      <c r="G97" s="711">
        <v>3.4948828682339805E-4</v>
      </c>
      <c r="H97" s="711">
        <v>2.5154765060928728E-4</v>
      </c>
    </row>
    <row r="98" spans="1:8">
      <c r="A98" s="757">
        <v>43972</v>
      </c>
      <c r="B98" s="711">
        <v>7.0376239202071486E-5</v>
      </c>
      <c r="C98" s="711">
        <v>6.7775674432072887E-5</v>
      </c>
      <c r="D98" s="711">
        <v>2.9334199504640334E-5</v>
      </c>
      <c r="E98" s="711">
        <v>-3.8708260881805122E-4</v>
      </c>
      <c r="F98" s="711">
        <v>4.836845674576762E-6</v>
      </c>
      <c r="G98" s="711">
        <v>6.2910192710017763E-4</v>
      </c>
      <c r="H98" s="711">
        <v>-1.5524340832881732E-4</v>
      </c>
    </row>
    <row r="99" spans="1:8">
      <c r="A99" s="757">
        <v>43973</v>
      </c>
      <c r="B99" s="711">
        <v>4.9043651478748679E-5</v>
      </c>
      <c r="C99" s="711">
        <v>-1.4494348895004447E-5</v>
      </c>
      <c r="D99" s="711">
        <v>2.9334199504640334E-5</v>
      </c>
      <c r="E99" s="711">
        <v>1.0203851750126503E-4</v>
      </c>
      <c r="F99" s="711">
        <v>6.6357106210185031E-5</v>
      </c>
      <c r="G99" s="711">
        <v>-2.843145250064581E-4</v>
      </c>
      <c r="H99" s="711">
        <v>9.6018300739070245E-5</v>
      </c>
    </row>
    <row r="100" spans="1:8">
      <c r="A100" s="757">
        <v>43976</v>
      </c>
      <c r="B100" s="711">
        <v>1.3231225735278266E-4</v>
      </c>
      <c r="C100" s="711">
        <v>1.9895293693496794E-4</v>
      </c>
      <c r="D100" s="711">
        <v>2.9334199504640334E-5</v>
      </c>
      <c r="E100" s="711">
        <v>6.1989511766076706E-4</v>
      </c>
      <c r="F100" s="711">
        <v>2.5773511246546195E-6</v>
      </c>
      <c r="G100" s="711">
        <v>1.6815981525235178E-3</v>
      </c>
      <c r="H100" s="711">
        <v>2.4875909479608047E-4</v>
      </c>
    </row>
    <row r="101" spans="1:8">
      <c r="A101" s="757">
        <v>43977</v>
      </c>
      <c r="B101" s="711">
        <v>1.0543331401255208E-4</v>
      </c>
      <c r="C101" s="711">
        <v>-3.4021852882135106E-5</v>
      </c>
      <c r="D101" s="711">
        <v>2.9334199504640334E-5</v>
      </c>
      <c r="E101" s="711">
        <v>-2.9775489846320727E-4</v>
      </c>
      <c r="F101" s="711">
        <v>-1.0784768825378114E-6</v>
      </c>
      <c r="G101" s="711">
        <v>1.5486970054110673E-4</v>
      </c>
      <c r="H101" s="711">
        <v>-3.5094908512628416E-5</v>
      </c>
    </row>
    <row r="102" spans="1:8">
      <c r="A102" s="757">
        <v>43978</v>
      </c>
      <c r="B102" s="711">
        <v>7.0667612017836468E-5</v>
      </c>
      <c r="C102" s="711">
        <v>2.054117534180222E-5</v>
      </c>
      <c r="D102" s="711">
        <v>2.9334199504640334E-5</v>
      </c>
      <c r="E102" s="711">
        <v>-1.899667505257387E-6</v>
      </c>
      <c r="F102" s="711">
        <v>1.3727456152800022E-5</v>
      </c>
      <c r="G102" s="711">
        <v>1.2949856894519827E-3</v>
      </c>
      <c r="H102" s="711">
        <v>2.0846313081576473E-4</v>
      </c>
    </row>
    <row r="103" spans="1:8">
      <c r="A103" s="757">
        <v>43979</v>
      </c>
      <c r="B103" s="711">
        <v>8.7471281742677274E-5</v>
      </c>
      <c r="C103" s="711">
        <v>-7.0168460274572238E-6</v>
      </c>
      <c r="D103" s="711">
        <v>2.9334199504640334E-5</v>
      </c>
      <c r="E103" s="711">
        <v>1.4634179710484863E-4</v>
      </c>
      <c r="F103" s="711">
        <v>1.1086834938514202E-4</v>
      </c>
      <c r="G103" s="711">
        <v>-4.8621126185109312E-4</v>
      </c>
      <c r="H103" s="711">
        <v>1.0824776752527132E-6</v>
      </c>
    </row>
    <row r="104" spans="1:8">
      <c r="A104" s="757">
        <v>43980</v>
      </c>
      <c r="B104" s="711">
        <v>1.9085456441113819E-5</v>
      </c>
      <c r="C104" s="711">
        <v>2.3069891657990226E-5</v>
      </c>
      <c r="D104" s="711">
        <v>2.9334199504640334E-5</v>
      </c>
      <c r="E104" s="711">
        <v>6.3852209511754848E-4</v>
      </c>
      <c r="F104" s="711">
        <v>1.1133396315894941E-4</v>
      </c>
      <c r="G104" s="711">
        <v>6.9310326540257696E-5</v>
      </c>
      <c r="H104" s="711">
        <v>9.7276595981887751E-6</v>
      </c>
    </row>
    <row r="105" spans="1:8">
      <c r="A105" s="757">
        <v>43983</v>
      </c>
      <c r="B105" s="711">
        <v>1.4648681064875847E-4</v>
      </c>
      <c r="C105" s="711">
        <v>2.8580523146030101E-5</v>
      </c>
      <c r="D105" s="711">
        <v>2.9334199504640334E-5</v>
      </c>
      <c r="E105" s="711">
        <v>-1.4362320829795051E-4</v>
      </c>
      <c r="F105" s="711">
        <v>-4.2135608568547588E-5</v>
      </c>
      <c r="G105" s="711">
        <v>7.8495538061485793E-4</v>
      </c>
      <c r="H105" s="711">
        <v>6.0486884836451481E-5</v>
      </c>
    </row>
    <row r="106" spans="1:8">
      <c r="A106" s="757">
        <v>43984</v>
      </c>
      <c r="B106" s="711">
        <v>1.3347903520455806E-4</v>
      </c>
      <c r="C106" s="711">
        <v>1.4700964006633286E-4</v>
      </c>
      <c r="D106" s="711">
        <v>2.9334199504640334E-5</v>
      </c>
      <c r="E106" s="711">
        <v>1.9780042589356283E-4</v>
      </c>
      <c r="F106" s="711">
        <v>-7.3550746585442366E-5</v>
      </c>
      <c r="G106" s="711">
        <v>8.6637083279260635E-4</v>
      </c>
      <c r="H106" s="711">
        <v>1.3579742668138218E-4</v>
      </c>
    </row>
    <row r="107" spans="1:8">
      <c r="A107" s="757">
        <v>43985</v>
      </c>
      <c r="B107" s="711">
        <v>9.3593444834955339E-5</v>
      </c>
      <c r="C107" s="711">
        <v>1.3268627711769343E-4</v>
      </c>
      <c r="D107" s="711">
        <v>2.9334199504640334E-5</v>
      </c>
      <c r="E107" s="711">
        <v>4.8010142854323587E-4</v>
      </c>
      <c r="F107" s="711">
        <v>-1.1433393342193038E-4</v>
      </c>
      <c r="G107" s="711">
        <v>1.2473075793005277E-3</v>
      </c>
      <c r="H107" s="711">
        <v>1.8584181908329111E-4</v>
      </c>
    </row>
    <row r="108" spans="1:8">
      <c r="A108" s="757">
        <v>43986</v>
      </c>
      <c r="B108" s="711">
        <v>1.3961970998684702E-4</v>
      </c>
      <c r="C108" s="711">
        <v>3.7771511840300478E-5</v>
      </c>
      <c r="D108" s="711">
        <v>2.9334199504640334E-5</v>
      </c>
      <c r="E108" s="711">
        <v>3.138462288728805E-4</v>
      </c>
      <c r="F108" s="711">
        <v>1.0390214511051544E-4</v>
      </c>
      <c r="G108" s="711">
        <v>1.530404631458845E-4</v>
      </c>
      <c r="H108" s="711">
        <v>-3.1086441248227565E-5</v>
      </c>
    </row>
    <row r="109" spans="1:8">
      <c r="A109" s="757">
        <v>43987</v>
      </c>
      <c r="B109" s="711">
        <v>1.162711465018076E-4</v>
      </c>
      <c r="C109" s="711">
        <v>7.117888537091222E-5</v>
      </c>
      <c r="D109" s="711">
        <v>2.9334199504640334E-5</v>
      </c>
      <c r="E109" s="711">
        <v>2.6517697994032842E-6</v>
      </c>
      <c r="F109" s="711">
        <v>-5.4023112640702031E-5</v>
      </c>
      <c r="G109" s="711">
        <v>6.0381480298902991E-4</v>
      </c>
      <c r="H109" s="711">
        <v>3.443437289941664E-4</v>
      </c>
    </row>
    <row r="110" spans="1:8">
      <c r="A110" s="757">
        <v>43990</v>
      </c>
      <c r="B110" s="711">
        <v>2.2322068938551064E-4</v>
      </c>
      <c r="C110" s="711">
        <v>7.2063792288417643E-5</v>
      </c>
      <c r="D110" s="711">
        <v>2.9334199504640334E-5</v>
      </c>
      <c r="E110" s="711">
        <v>2.8511073568591614E-4</v>
      </c>
      <c r="F110" s="711">
        <v>-1.0632069411997319E-4</v>
      </c>
      <c r="G110" s="711">
        <v>1.4249303075237587E-3</v>
      </c>
      <c r="H110" s="711">
        <v>1.9020045899600157E-4</v>
      </c>
    </row>
    <row r="111" spans="1:8">
      <c r="A111" s="757">
        <v>43991</v>
      </c>
      <c r="B111" s="711">
        <v>1.3068220423190688E-4</v>
      </c>
      <c r="C111" s="711">
        <v>1.5792813472610965E-5</v>
      </c>
      <c r="D111" s="711">
        <v>2.9334199504640334E-5</v>
      </c>
      <c r="E111" s="711">
        <v>-6.0319654432644533E-5</v>
      </c>
      <c r="F111" s="711">
        <v>9.6905660524947436E-5</v>
      </c>
      <c r="G111" s="711">
        <v>-3.7569950300547729E-4</v>
      </c>
      <c r="H111" s="711">
        <v>-1.1995856311259044E-4</v>
      </c>
    </row>
    <row r="112" spans="1:8">
      <c r="A112" s="757">
        <v>43992</v>
      </c>
      <c r="B112" s="711">
        <v>1.3783254636266418E-4</v>
      </c>
      <c r="C112" s="711">
        <v>7.1827252631402887E-5</v>
      </c>
      <c r="D112" s="711">
        <v>2.9334199504640334E-5</v>
      </c>
      <c r="E112" s="711">
        <v>5.7693540958841935E-5</v>
      </c>
      <c r="F112" s="711">
        <v>4.6097630074615233E-6</v>
      </c>
      <c r="G112" s="711">
        <v>-7.697809799178917E-4</v>
      </c>
      <c r="H112" s="711">
        <v>-9.2307420697446683E-5</v>
      </c>
    </row>
    <row r="113" spans="1:8">
      <c r="A113" s="757">
        <v>43994</v>
      </c>
      <c r="B113" s="711">
        <v>8.4885828959231565E-5</v>
      </c>
      <c r="C113" s="711">
        <v>2.2733224826103072E-5</v>
      </c>
      <c r="D113" s="711">
        <v>2.9334199504640334E-5</v>
      </c>
      <c r="E113" s="711">
        <v>-7.817457557542795E-4</v>
      </c>
      <c r="F113" s="711">
        <v>2.546485541176868E-5</v>
      </c>
      <c r="G113" s="711">
        <v>-4.996581034517303E-4</v>
      </c>
      <c r="H113" s="711">
        <v>-7.2900719174827486E-4</v>
      </c>
    </row>
    <row r="114" spans="1:8">
      <c r="A114" s="757">
        <v>43997</v>
      </c>
      <c r="B114" s="711">
        <v>9.655573365046987E-5</v>
      </c>
      <c r="C114" s="711">
        <v>1.345799754038368E-5</v>
      </c>
      <c r="D114" s="711">
        <v>2.9334199504640334E-5</v>
      </c>
      <c r="E114" s="711">
        <v>7.7637327666210126E-5</v>
      </c>
      <c r="F114" s="711">
        <v>-4.1546584137846788E-5</v>
      </c>
      <c r="G114" s="711">
        <v>-1.009240344520463E-5</v>
      </c>
      <c r="H114" s="711">
        <v>1.8579465729693157E-4</v>
      </c>
    </row>
    <row r="115" spans="1:8">
      <c r="A115" s="757">
        <v>43998</v>
      </c>
      <c r="B115" s="711">
        <v>7.8112806691684969E-5</v>
      </c>
      <c r="C115" s="711">
        <v>-1.10859869473473E-5</v>
      </c>
      <c r="D115" s="711">
        <v>2.9334199504640334E-5</v>
      </c>
      <c r="E115" s="711">
        <v>6.2247980563236987E-5</v>
      </c>
      <c r="F115" s="711">
        <v>4.1546234838038547E-5</v>
      </c>
      <c r="G115" s="711">
        <v>3.3005078294567989E-4</v>
      </c>
      <c r="H115" s="711">
        <v>2.6742323877206649E-4</v>
      </c>
    </row>
    <row r="116" spans="1:8">
      <c r="A116" s="757">
        <v>43999</v>
      </c>
      <c r="B116" s="711">
        <v>1.2125921941790652E-4</v>
      </c>
      <c r="C116" s="711">
        <v>1.1429991527347084E-4</v>
      </c>
      <c r="D116" s="711">
        <v>2.9334199504640334E-5</v>
      </c>
      <c r="E116" s="711">
        <v>4.1617285176636103E-4</v>
      </c>
      <c r="F116" s="711">
        <v>-3.8651711576268028E-6</v>
      </c>
      <c r="G116" s="711">
        <v>9.4279720177070918E-4</v>
      </c>
      <c r="H116" s="711">
        <v>-7.6923657690250997E-5</v>
      </c>
    </row>
    <row r="117" spans="1:8">
      <c r="A117" s="757">
        <v>44000</v>
      </c>
      <c r="B117" s="711">
        <v>1.2399930053653591E-4</v>
      </c>
      <c r="C117" s="711">
        <v>-2.9152040594272445E-5</v>
      </c>
      <c r="D117" s="711">
        <v>2.9334199504640334E-5</v>
      </c>
      <c r="E117" s="711">
        <v>-1.0283116139920278E-4</v>
      </c>
      <c r="F117" s="711">
        <v>1.2976045080779431E-4</v>
      </c>
      <c r="G117" s="711">
        <v>4.4257191027701994E-4</v>
      </c>
      <c r="H117" s="711">
        <v>-3.4004302597616108E-5</v>
      </c>
    </row>
    <row r="118" spans="1:8">
      <c r="A118" s="757">
        <v>44001</v>
      </c>
      <c r="B118" s="711">
        <v>1.2345469709872608E-4</v>
      </c>
      <c r="C118" s="711">
        <v>3.9544584746147858E-5</v>
      </c>
      <c r="D118" s="711">
        <v>2.9334199504640334E-5</v>
      </c>
      <c r="E118" s="711">
        <v>7.2077326378860971E-5</v>
      </c>
      <c r="F118" s="711">
        <v>-4.0572410514862213E-5</v>
      </c>
      <c r="G118" s="711">
        <v>2.7609757724212893E-4</v>
      </c>
      <c r="H118" s="711">
        <v>-1.940248647553383E-4</v>
      </c>
    </row>
    <row r="119" spans="1:8">
      <c r="A119" s="757">
        <v>44004</v>
      </c>
      <c r="B119" s="711">
        <v>8.6839584687260562E-5</v>
      </c>
      <c r="C119" s="711">
        <v>-4.5803051073804997E-5</v>
      </c>
      <c r="D119" s="711">
        <v>2.9334199504640334E-5</v>
      </c>
      <c r="E119" s="711">
        <v>1.5781376898527653E-4</v>
      </c>
      <c r="F119" s="711">
        <v>5.095347134363717E-6</v>
      </c>
      <c r="G119" s="711">
        <v>-1.5862104855733164E-4</v>
      </c>
      <c r="H119" s="711">
        <v>2.4924282727954993E-4</v>
      </c>
    </row>
    <row r="120" spans="1:8">
      <c r="A120" s="757">
        <v>44005</v>
      </c>
      <c r="B120" s="711">
        <v>1.0742631244647588E-4</v>
      </c>
      <c r="C120" s="711">
        <v>1.0279375875089702E-4</v>
      </c>
      <c r="D120" s="711">
        <v>2.9334199504640334E-5</v>
      </c>
      <c r="E120" s="711">
        <v>3.2103178812945997E-4</v>
      </c>
      <c r="F120" s="711">
        <v>3.3010221190438176E-5</v>
      </c>
      <c r="G120" s="711">
        <v>2.3349821066121163E-4</v>
      </c>
      <c r="H120" s="711">
        <v>5.2619387341124035E-6</v>
      </c>
    </row>
    <row r="121" spans="1:8">
      <c r="A121" s="757">
        <v>44006</v>
      </c>
      <c r="B121" s="711">
        <v>1.3273582197151584E-4</v>
      </c>
      <c r="C121" s="711">
        <v>-1.4218752367827766E-5</v>
      </c>
      <c r="D121" s="711">
        <v>2.9334199504640334E-5</v>
      </c>
      <c r="E121" s="711">
        <v>-7.9738914296011544E-4</v>
      </c>
      <c r="F121" s="711">
        <v>3.8481681553430575E-5</v>
      </c>
      <c r="G121" s="711">
        <v>-7.5912159498738171E-4</v>
      </c>
      <c r="H121" s="711">
        <v>-3.4121049133304434E-4</v>
      </c>
    </row>
    <row r="122" spans="1:8">
      <c r="A122" s="757">
        <v>44007</v>
      </c>
      <c r="B122" s="711">
        <v>1.4770920550834739E-4</v>
      </c>
      <c r="C122" s="711">
        <v>1.5205591469850176E-4</v>
      </c>
      <c r="D122" s="711">
        <v>2.9334199504640334E-5</v>
      </c>
      <c r="E122" s="711">
        <v>5.405396327234957E-4</v>
      </c>
      <c r="F122" s="711">
        <v>6.5558445995955849E-7</v>
      </c>
      <c r="G122" s="711">
        <v>5.2919305853044423E-4</v>
      </c>
      <c r="H122" s="711">
        <v>1.0250071410428108E-4</v>
      </c>
    </row>
    <row r="123" spans="1:8">
      <c r="A123" s="757">
        <v>44008</v>
      </c>
      <c r="B123" s="711">
        <v>1.6109480525874914E-4</v>
      </c>
      <c r="C123" s="711">
        <v>-3.1766649627246182E-6</v>
      </c>
      <c r="D123" s="711">
        <v>2.9334199504640334E-5</v>
      </c>
      <c r="E123" s="711">
        <v>-5.4768327583667119E-4</v>
      </c>
      <c r="F123" s="711">
        <v>-1.0195702952590647E-5</v>
      </c>
      <c r="G123" s="711">
        <v>-1.1189316607174453E-3</v>
      </c>
      <c r="H123" s="711">
        <v>-3.3829972843363863E-4</v>
      </c>
    </row>
    <row r="124" spans="1:8">
      <c r="A124" s="757">
        <v>44011</v>
      </c>
      <c r="B124" s="711">
        <v>1.6102623447252336E-4</v>
      </c>
      <c r="C124" s="711">
        <v>1.1981887388769875E-4</v>
      </c>
      <c r="D124" s="711">
        <v>2.9334199504640334E-5</v>
      </c>
      <c r="E124" s="711">
        <v>2.3328288317906012E-4</v>
      </c>
      <c r="F124" s="711">
        <v>-3.7448164134725462E-5</v>
      </c>
      <c r="G124" s="711">
        <v>8.3949135411578849E-4</v>
      </c>
      <c r="H124" s="711">
        <v>1.9556363168802049E-4</v>
      </c>
    </row>
    <row r="125" spans="1:8">
      <c r="A125" s="757">
        <v>44012</v>
      </c>
      <c r="B125" s="711">
        <v>1.6094948193330909E-4</v>
      </c>
      <c r="C125" s="711">
        <v>7.8145676799295513E-5</v>
      </c>
      <c r="D125" s="711">
        <v>2.9334199504640334E-5</v>
      </c>
      <c r="E125" s="711">
        <v>3.0632656409547708E-4</v>
      </c>
      <c r="F125" s="711">
        <v>5.6372388103147488E-5</v>
      </c>
      <c r="G125" s="711">
        <v>2.0640377213014603E-4</v>
      </c>
      <c r="H125" s="711">
        <v>2.048059639646016E-4</v>
      </c>
    </row>
    <row r="126" spans="1:8">
      <c r="A126" s="757">
        <v>44013</v>
      </c>
      <c r="B126" s="711">
        <v>1.0975185501355238E-4</v>
      </c>
      <c r="C126" s="711">
        <v>1.5916557062168379E-4</v>
      </c>
      <c r="D126" s="711">
        <v>2.9334199504640334E-5</v>
      </c>
      <c r="E126" s="711">
        <v>4.0873943645841626E-4</v>
      </c>
      <c r="F126" s="711">
        <v>-9.9208415927130874E-5</v>
      </c>
      <c r="G126" s="711">
        <v>7.2029071574680119E-4</v>
      </c>
      <c r="H126" s="711">
        <v>5.1190831317002856E-5</v>
      </c>
    </row>
    <row r="127" spans="1:8">
      <c r="A127" s="757">
        <v>44014</v>
      </c>
      <c r="B127" s="711">
        <v>1.1996759863861623E-4</v>
      </c>
      <c r="C127" s="711">
        <v>4.8337263921366947E-5</v>
      </c>
      <c r="D127" s="711">
        <v>2.9334199504640334E-5</v>
      </c>
      <c r="E127" s="711">
        <v>1.0579161225294121E-4</v>
      </c>
      <c r="F127" s="711">
        <v>5.3787265461867629E-5</v>
      </c>
      <c r="G127" s="711">
        <v>-6.8207202702226849E-5</v>
      </c>
      <c r="H127" s="711">
        <v>1.1130546539610209E-4</v>
      </c>
    </row>
    <row r="128" spans="1:8">
      <c r="A128" s="757">
        <v>44015</v>
      </c>
      <c r="B128" s="711">
        <v>1.2112961165751674E-4</v>
      </c>
      <c r="C128" s="711">
        <v>1.1865699599119594E-4</v>
      </c>
      <c r="D128" s="711">
        <v>2.9334199504640334E-5</v>
      </c>
      <c r="E128" s="711">
        <v>2.8082263862923897E-4</v>
      </c>
      <c r="F128" s="711">
        <v>7.0187631839243046E-5</v>
      </c>
      <c r="G128" s="711">
        <v>3.4703989585103642E-4</v>
      </c>
      <c r="H128" s="711">
        <v>-8.7300992143679591E-6</v>
      </c>
    </row>
    <row r="129" spans="1:8">
      <c r="A129" s="757">
        <v>44018</v>
      </c>
      <c r="B129" s="711">
        <v>1.3995744334757926E-4</v>
      </c>
      <c r="C129" s="711">
        <v>7.7030165465015725E-5</v>
      </c>
      <c r="D129" s="711">
        <v>2.9334199504640334E-5</v>
      </c>
      <c r="E129" s="711">
        <v>6.2529242912602763E-4</v>
      </c>
      <c r="F129" s="711">
        <v>2.6291542253383535E-5</v>
      </c>
      <c r="G129" s="711">
        <v>9.3172080461593272E-4</v>
      </c>
      <c r="H129" s="711">
        <v>2.1320317388953569E-4</v>
      </c>
    </row>
    <row r="130" spans="1:8">
      <c r="A130" s="757">
        <v>44019</v>
      </c>
      <c r="B130" s="711">
        <v>1.4274039670047705E-4</v>
      </c>
      <c r="C130" s="711">
        <v>3.1636501355292033E-7</v>
      </c>
      <c r="D130" s="711">
        <v>2.9334199504640334E-5</v>
      </c>
      <c r="E130" s="711">
        <v>-4.6653583484026372E-4</v>
      </c>
      <c r="F130" s="711">
        <v>-3.8648236886102971E-5</v>
      </c>
      <c r="G130" s="711">
        <v>-2.4976539556839102E-4</v>
      </c>
      <c r="H130" s="711">
        <v>-1.6515213189526644E-4</v>
      </c>
    </row>
    <row r="131" spans="1:8">
      <c r="A131" s="757">
        <v>44020</v>
      </c>
      <c r="B131" s="711">
        <v>1.1152733035606273E-4</v>
      </c>
      <c r="C131" s="711">
        <v>5.3454972274757375E-5</v>
      </c>
      <c r="D131" s="711">
        <v>2.9334199504640334E-5</v>
      </c>
      <c r="E131" s="711">
        <v>6.4969304284538286E-4</v>
      </c>
      <c r="F131" s="711">
        <v>-8.0719601946091792E-5</v>
      </c>
      <c r="G131" s="711">
        <v>8.5288764916135454E-4</v>
      </c>
      <c r="H131" s="711">
        <v>1.2809936127490372E-4</v>
      </c>
    </row>
    <row r="132" spans="1:8">
      <c r="A132" s="757">
        <v>44021</v>
      </c>
      <c r="B132" s="711">
        <v>1.2230963330484574E-4</v>
      </c>
      <c r="C132" s="711">
        <v>1.0413419611708219E-4</v>
      </c>
      <c r="D132" s="711">
        <v>2.9334199504640334E-5</v>
      </c>
      <c r="E132" s="711">
        <v>-3.8647080123970228E-5</v>
      </c>
      <c r="F132" s="711">
        <v>-7.47191904893779E-6</v>
      </c>
      <c r="G132" s="711">
        <v>1.7713303055823866E-4</v>
      </c>
      <c r="H132" s="711">
        <v>-9.9947809187024282E-5</v>
      </c>
    </row>
    <row r="133" spans="1:8">
      <c r="A133" s="757">
        <v>44022</v>
      </c>
      <c r="B133" s="711">
        <v>1.2374119303852797E-4</v>
      </c>
      <c r="C133" s="711">
        <v>1.142475469763099E-4</v>
      </c>
      <c r="D133" s="711">
        <v>2.9334199504640334E-5</v>
      </c>
      <c r="E133" s="711">
        <v>3.3892177938187333E-4</v>
      </c>
      <c r="F133" s="711">
        <v>2.6484852092240048E-6</v>
      </c>
      <c r="G133" s="711">
        <v>2.7052756511593778E-4</v>
      </c>
      <c r="H133" s="711">
        <v>1.7114488682997808E-4</v>
      </c>
    </row>
    <row r="134" spans="1:8">
      <c r="A134" s="757">
        <v>44025</v>
      </c>
      <c r="B134" s="711">
        <v>1.3801017090135599E-4</v>
      </c>
      <c r="C134" s="711">
        <v>2.0239585165024997E-5</v>
      </c>
      <c r="D134" s="711">
        <v>2.9334199504640334E-5</v>
      </c>
      <c r="E134" s="711">
        <v>-5.4970212979517667E-4</v>
      </c>
      <c r="F134" s="711">
        <v>1.1820392928828694E-4</v>
      </c>
      <c r="G134" s="711">
        <v>-7.300368931741079E-4</v>
      </c>
      <c r="H134" s="711">
        <v>-1.4147064792666253E-4</v>
      </c>
    </row>
    <row r="135" spans="1:8">
      <c r="A135" s="757">
        <v>44026</v>
      </c>
      <c r="B135" s="711">
        <v>1.1112851044809419E-4</v>
      </c>
      <c r="C135" s="711">
        <v>2.2625722929965895E-5</v>
      </c>
      <c r="D135" s="711">
        <v>2.9334199504640334E-5</v>
      </c>
      <c r="E135" s="711">
        <v>4.237330292234387E-4</v>
      </c>
      <c r="F135" s="711">
        <v>1.0783414870523255E-5</v>
      </c>
      <c r="G135" s="711">
        <v>4.2184613322063258E-4</v>
      </c>
      <c r="H135" s="711">
        <v>1.6725873521123756E-4</v>
      </c>
    </row>
    <row r="136" spans="1:8">
      <c r="A136" s="757">
        <v>44027</v>
      </c>
      <c r="B136" s="711">
        <v>1.1994233061545572E-4</v>
      </c>
      <c r="C136" s="711">
        <v>4.1518626338994942E-5</v>
      </c>
      <c r="D136" s="711">
        <v>2.9334199504640334E-5</v>
      </c>
      <c r="E136" s="711">
        <v>4.7113956025981004E-4</v>
      </c>
      <c r="F136" s="711">
        <v>-3.9721971825572037E-5</v>
      </c>
      <c r="G136" s="711">
        <v>4.4368294124316645E-4</v>
      </c>
      <c r="H136" s="711">
        <v>1.7213307745264861E-4</v>
      </c>
    </row>
    <row r="137" spans="1:8">
      <c r="A137" s="757">
        <v>44028</v>
      </c>
      <c r="B137" s="711">
        <v>1.1771334783625802E-4</v>
      </c>
      <c r="C137" s="711">
        <v>6.3103925503784066E-5</v>
      </c>
      <c r="D137" s="711">
        <v>2.9334199504640334E-5</v>
      </c>
      <c r="E137" s="711">
        <v>-6.3068586012375984E-4</v>
      </c>
      <c r="F137" s="711">
        <v>8.3421501576500019E-6</v>
      </c>
      <c r="G137" s="711">
        <v>-4.7081820321099351E-4</v>
      </c>
      <c r="H137" s="711">
        <v>-1.0919765062416208E-4</v>
      </c>
    </row>
    <row r="138" spans="1:8">
      <c r="A138" s="757">
        <v>44029</v>
      </c>
      <c r="B138" s="711">
        <v>3.7350221945576853E-5</v>
      </c>
      <c r="C138" s="711">
        <v>1.3712592477702236E-4</v>
      </c>
      <c r="D138" s="711">
        <v>2.9334199504640334E-5</v>
      </c>
      <c r="E138" s="711">
        <v>8.6117190610096594E-4</v>
      </c>
      <c r="F138" s="711">
        <v>1.2858624730193639E-4</v>
      </c>
      <c r="G138" s="711">
        <v>1.2939317869185289E-3</v>
      </c>
      <c r="H138" s="711">
        <v>8.4708815119732822E-5</v>
      </c>
    </row>
    <row r="139" spans="1:8">
      <c r="A139" s="757">
        <v>44032</v>
      </c>
      <c r="B139" s="711">
        <v>1.3278653400611412E-4</v>
      </c>
      <c r="C139" s="711">
        <v>3.1602676505202985E-5</v>
      </c>
      <c r="D139" s="711">
        <v>2.9334199504640334E-5</v>
      </c>
      <c r="E139" s="711">
        <v>4.9383578861068368E-4</v>
      </c>
      <c r="F139" s="711">
        <v>1.0428257406871311E-4</v>
      </c>
      <c r="G139" s="711">
        <v>1.0822615546114203E-3</v>
      </c>
      <c r="H139" s="711">
        <v>1.4474604611411368E-4</v>
      </c>
    </row>
    <row r="140" spans="1:8">
      <c r="A140" s="757">
        <v>44033</v>
      </c>
      <c r="B140" s="711">
        <v>1.1502896547469615E-4</v>
      </c>
      <c r="C140" s="711">
        <v>5.421272284758916E-5</v>
      </c>
      <c r="D140" s="711">
        <v>2.9334199504640334E-5</v>
      </c>
      <c r="E140" s="711">
        <v>2.7652317843019692E-4</v>
      </c>
      <c r="F140" s="711">
        <v>-3.8222065432856332E-5</v>
      </c>
      <c r="G140" s="711">
        <v>-5.094764399340276E-4</v>
      </c>
      <c r="H140" s="711">
        <v>3.6761563669699406E-5</v>
      </c>
    </row>
    <row r="141" spans="1:8">
      <c r="A141" s="757">
        <v>44034</v>
      </c>
      <c r="B141" s="711">
        <v>1.1068372464186798E-4</v>
      </c>
      <c r="C141" s="711">
        <v>6.8681955753491786E-5</v>
      </c>
      <c r="D141" s="711">
        <v>2.9334199504640334E-5</v>
      </c>
      <c r="E141" s="711">
        <v>1.6404619474450041E-4</v>
      </c>
      <c r="F141" s="711">
        <v>9.3552900238436099E-5</v>
      </c>
      <c r="G141" s="711">
        <v>6.7616074184456983E-5</v>
      </c>
      <c r="H141" s="711">
        <v>8.6062188435168663E-5</v>
      </c>
    </row>
    <row r="142" spans="1:8">
      <c r="A142" s="757">
        <v>44035</v>
      </c>
      <c r="B142" s="711">
        <v>1.3383787704463474E-4</v>
      </c>
      <c r="C142" s="711">
        <v>2.1962560202929971E-5</v>
      </c>
      <c r="D142" s="711">
        <v>2.9334199504640334E-5</v>
      </c>
      <c r="E142" s="711">
        <v>-5.3032598308040972E-4</v>
      </c>
      <c r="F142" s="711">
        <v>-4.9100742148501244E-5</v>
      </c>
      <c r="G142" s="711">
        <v>-1.0217315796811745E-3</v>
      </c>
      <c r="H142" s="711">
        <v>-1.9918281294318996E-4</v>
      </c>
    </row>
    <row r="143" spans="1:8">
      <c r="A143" s="757">
        <v>44036</v>
      </c>
      <c r="B143" s="711">
        <v>1.1270029910361418E-4</v>
      </c>
      <c r="C143" s="711">
        <v>8.0553667959599171E-5</v>
      </c>
      <c r="D143" s="711">
        <v>2.9334199504640334E-5</v>
      </c>
      <c r="E143" s="711">
        <v>6.5481649563370342E-6</v>
      </c>
      <c r="F143" s="711">
        <v>-2.1966587229850513E-5</v>
      </c>
      <c r="G143" s="711">
        <v>-1.7549822981402987E-4</v>
      </c>
      <c r="H143" s="711">
        <v>-1.1475214489990504E-4</v>
      </c>
    </row>
    <row r="144" spans="1:8">
      <c r="A144" s="757">
        <v>44039</v>
      </c>
      <c r="B144" s="711">
        <v>1.0610536299203282E-4</v>
      </c>
      <c r="C144" s="711">
        <v>1.0239685558034172E-4</v>
      </c>
      <c r="D144" s="711">
        <v>2.9334199504640334E-5</v>
      </c>
      <c r="E144" s="711">
        <v>1.071680078078301E-3</v>
      </c>
      <c r="F144" s="711">
        <v>6.3814011845728658E-5</v>
      </c>
      <c r="G144" s="711">
        <v>4.2860782699420035E-4</v>
      </c>
      <c r="H144" s="711">
        <v>1.3124270070882571E-4</v>
      </c>
    </row>
    <row r="145" spans="1:8">
      <c r="A145" s="757">
        <v>44040</v>
      </c>
      <c r="B145" s="711">
        <v>9.675577311788814E-5</v>
      </c>
      <c r="C145" s="711">
        <v>2.1862206433777009E-5</v>
      </c>
      <c r="D145" s="711">
        <v>2.9334199504640334E-5</v>
      </c>
      <c r="E145" s="711">
        <v>-3.0459164170500972E-5</v>
      </c>
      <c r="F145" s="711">
        <v>2.2808236625515015E-5</v>
      </c>
      <c r="G145" s="711">
        <v>-1.3687382952918715E-4</v>
      </c>
      <c r="H145" s="711">
        <v>-8.7550396514796678E-5</v>
      </c>
    </row>
    <row r="146" spans="1:8">
      <c r="A146" s="757">
        <v>44041</v>
      </c>
      <c r="B146" s="711">
        <v>1.1285318705552276E-4</v>
      </c>
      <c r="C146" s="711">
        <v>4.9179549718219578E-5</v>
      </c>
      <c r="D146" s="711">
        <v>2.9334199504640334E-5</v>
      </c>
      <c r="E146" s="711">
        <v>5.5017942365074071E-4</v>
      </c>
      <c r="F146" s="711">
        <v>-3.3643920669343683E-5</v>
      </c>
      <c r="G146" s="711">
        <v>6.629456238506883E-4</v>
      </c>
      <c r="H146" s="711">
        <v>1.8306468374186256E-4</v>
      </c>
    </row>
    <row r="147" spans="1:8">
      <c r="A147" s="757">
        <v>44042</v>
      </c>
      <c r="B147" s="711">
        <v>1.6900193507302655E-4</v>
      </c>
      <c r="C147" s="711">
        <v>1.5592141231113134E-4</v>
      </c>
      <c r="D147" s="711">
        <v>2.9334199504640334E-5</v>
      </c>
      <c r="E147" s="711">
        <v>2.4085767054247146E-4</v>
      </c>
      <c r="F147" s="711">
        <v>2.5659922570678841E-5</v>
      </c>
      <c r="G147" s="711">
        <v>3.8614079321084809E-5</v>
      </c>
      <c r="H147" s="711">
        <v>9.8744308408675865E-5</v>
      </c>
    </row>
    <row r="148" spans="1:8">
      <c r="A148" s="757">
        <v>44043</v>
      </c>
      <c r="B148" s="711">
        <v>-4.3472330234878395E-4</v>
      </c>
      <c r="C148" s="711">
        <v>5.0226207701483118E-5</v>
      </c>
      <c r="D148" s="711">
        <v>2.9334199504640334E-5</v>
      </c>
      <c r="E148" s="711">
        <v>-3.5526221012646914E-4</v>
      </c>
      <c r="F148" s="711">
        <v>3.0036989077524837E-5</v>
      </c>
      <c r="G148" s="711">
        <v>-2.3088154789499028E-4</v>
      </c>
      <c r="H148" s="711">
        <v>-1.866823127540329E-5</v>
      </c>
    </row>
    <row r="149" spans="1:8">
      <c r="A149" s="757">
        <v>44046</v>
      </c>
      <c r="B149" s="711">
        <v>1.2973853066789004E-4</v>
      </c>
      <c r="C149" s="711">
        <v>6.613569554594578E-5</v>
      </c>
      <c r="D149" s="711">
        <v>2.9334199504640334E-5</v>
      </c>
      <c r="E149" s="711">
        <v>-2.7273485598271474E-5</v>
      </c>
      <c r="F149" s="711">
        <v>2.4710192379397147E-5</v>
      </c>
      <c r="G149" s="711">
        <v>2.9363349060908917E-4</v>
      </c>
      <c r="H149" s="711">
        <v>9.4699500862885925E-5</v>
      </c>
    </row>
    <row r="150" spans="1:8">
      <c r="A150" s="757">
        <v>44047</v>
      </c>
      <c r="B150" s="711">
        <v>1.2905558570374236E-4</v>
      </c>
      <c r="C150" s="711">
        <v>-8.8736534009226092E-6</v>
      </c>
      <c r="D150" s="711">
        <v>2.9334199504640334E-5</v>
      </c>
      <c r="E150" s="711">
        <v>-4.2794116448160438E-5</v>
      </c>
      <c r="F150" s="711">
        <v>-3.2363926047297711E-5</v>
      </c>
      <c r="G150" s="711">
        <v>-5.4142220807063511E-4</v>
      </c>
      <c r="H150" s="711">
        <v>4.9062121968893588E-5</v>
      </c>
    </row>
    <row r="151" spans="1:8">
      <c r="A151" s="757">
        <v>44048</v>
      </c>
      <c r="B151" s="711">
        <v>1.4053511090200374E-4</v>
      </c>
      <c r="C151" s="711">
        <v>-1.6307336929892167E-5</v>
      </c>
      <c r="D151" s="711">
        <v>2.9334199504640334E-5</v>
      </c>
      <c r="E151" s="711">
        <v>9.1086655157887272E-4</v>
      </c>
      <c r="F151" s="711">
        <v>7.6265036390318882E-6</v>
      </c>
      <c r="G151" s="711">
        <v>5.2697329771364098E-4</v>
      </c>
      <c r="H151" s="711">
        <v>7.7961173514005106E-5</v>
      </c>
    </row>
    <row r="152" spans="1:8">
      <c r="A152" s="757">
        <v>44049</v>
      </c>
      <c r="B152" s="711">
        <v>1.1437750746029624E-4</v>
      </c>
      <c r="C152" s="711">
        <v>9.6916040982893964E-5</v>
      </c>
      <c r="D152" s="711">
        <v>2.9334199504640334E-5</v>
      </c>
      <c r="E152" s="711">
        <v>3.7219726760107097E-4</v>
      </c>
      <c r="F152" s="711">
        <v>1.8413533241460602E-5</v>
      </c>
      <c r="G152" s="711">
        <v>7.3375336242236628E-4</v>
      </c>
      <c r="H152" s="711">
        <v>1.1857654892844626E-4</v>
      </c>
    </row>
    <row r="153" spans="1:8">
      <c r="A153" s="757">
        <v>44050</v>
      </c>
      <c r="B153" s="711">
        <v>1.3871273517469449E-4</v>
      </c>
      <c r="C153" s="711">
        <v>-4.5718797057311962E-5</v>
      </c>
      <c r="D153" s="711">
        <v>2.9334199504640334E-5</v>
      </c>
      <c r="E153" s="711">
        <v>-5.4412870159129987E-4</v>
      </c>
      <c r="F153" s="711">
        <v>-3.8517613423729724E-5</v>
      </c>
      <c r="G153" s="711">
        <v>-5.0512489423238543E-4</v>
      </c>
      <c r="H153" s="711">
        <v>3.1741090410841721E-6</v>
      </c>
    </row>
    <row r="154" spans="1:8">
      <c r="A154" s="757">
        <v>44053</v>
      </c>
      <c r="B154" s="711">
        <v>1.4250077012432222E-4</v>
      </c>
      <c r="C154" s="711">
        <v>-2.6354609587722621E-5</v>
      </c>
      <c r="D154" s="711">
        <v>2.9334199504640334E-5</v>
      </c>
      <c r="E154" s="711">
        <v>-1.4960998631182498E-4</v>
      </c>
      <c r="F154" s="711">
        <v>6.8517340103099175E-5</v>
      </c>
      <c r="G154" s="711">
        <v>-1.0918081358118205E-4</v>
      </c>
      <c r="H154" s="711">
        <v>4.4930763686672479E-5</v>
      </c>
    </row>
    <row r="155" spans="1:8">
      <c r="A155" s="757">
        <v>44054</v>
      </c>
      <c r="B155" s="711">
        <v>1.3012395932627955E-4</v>
      </c>
      <c r="C155" s="711">
        <v>1.1781585113483372E-5</v>
      </c>
      <c r="D155" s="711">
        <v>2.9334199504640334E-5</v>
      </c>
      <c r="E155" s="711">
        <v>-9.7131866173032818E-4</v>
      </c>
      <c r="F155" s="711">
        <v>-2.2095276629791065E-6</v>
      </c>
      <c r="G155" s="711">
        <v>-4.3895880864872912E-4</v>
      </c>
      <c r="H155" s="711">
        <v>-7.4257509840129903E-5</v>
      </c>
    </row>
    <row r="156" spans="1:8">
      <c r="A156" s="757">
        <v>44055</v>
      </c>
      <c r="B156" s="711">
        <v>8.2345454397545766E-5</v>
      </c>
      <c r="C156" s="711">
        <v>-2.1121654348662534E-5</v>
      </c>
      <c r="D156" s="711">
        <v>2.9334199504640334E-5</v>
      </c>
      <c r="E156" s="711">
        <v>4.3372151745807111E-4</v>
      </c>
      <c r="F156" s="711">
        <v>-4.0542507201141176E-6</v>
      </c>
      <c r="G156" s="711">
        <v>-2.2887937404257808E-4</v>
      </c>
      <c r="H156" s="711">
        <v>1.4431576099002919E-4</v>
      </c>
    </row>
    <row r="157" spans="1:8">
      <c r="A157" s="757">
        <v>44056</v>
      </c>
      <c r="B157" s="711">
        <v>9.3775002383701664E-5</v>
      </c>
      <c r="C157" s="711">
        <v>-1.9360190653712752E-5</v>
      </c>
      <c r="D157" s="711">
        <v>2.9334199504640334E-5</v>
      </c>
      <c r="E157" s="711">
        <v>-2.1915001487255229E-4</v>
      </c>
      <c r="F157" s="711">
        <v>1.5390037776901453E-5</v>
      </c>
      <c r="G157" s="711">
        <v>-1.9253857965814233E-4</v>
      </c>
      <c r="H157" s="711">
        <v>1.7979062614316142E-5</v>
      </c>
    </row>
    <row r="158" spans="1:8">
      <c r="A158" s="757">
        <v>44057</v>
      </c>
      <c r="B158" s="711">
        <v>7.8008330977243092E-5</v>
      </c>
      <c r="C158" s="711">
        <v>4.5487439071770776E-5</v>
      </c>
      <c r="D158" s="711">
        <v>2.9334199504640334E-5</v>
      </c>
      <c r="E158" s="711">
        <v>4.0607493024102492E-4</v>
      </c>
      <c r="F158" s="711">
        <v>-5.7824158206370429E-5</v>
      </c>
      <c r="G158" s="711">
        <v>2.4139483272076723E-4</v>
      </c>
      <c r="H158" s="711">
        <v>-4.6880449435293681E-5</v>
      </c>
    </row>
    <row r="159" spans="1:8">
      <c r="A159" s="757">
        <v>44060</v>
      </c>
      <c r="B159" s="711">
        <v>1.4079041922167608E-4</v>
      </c>
      <c r="C159" s="711">
        <v>3.7417090822552405E-5</v>
      </c>
      <c r="D159" s="711">
        <v>2.9334199504640334E-5</v>
      </c>
      <c r="E159" s="711">
        <v>-6.8771845709788559E-5</v>
      </c>
      <c r="F159" s="711">
        <v>2.5474632957251388E-5</v>
      </c>
      <c r="G159" s="711">
        <v>-6.7165050889973776E-4</v>
      </c>
      <c r="H159" s="711">
        <v>8.2250347598326052E-5</v>
      </c>
    </row>
    <row r="160" spans="1:8">
      <c r="A160" s="757">
        <v>44061</v>
      </c>
      <c r="B160" s="711">
        <v>1.0498305210434183E-4</v>
      </c>
      <c r="C160" s="711">
        <v>1.8855445509807997E-4</v>
      </c>
      <c r="D160" s="711">
        <v>2.9334199504640334E-5</v>
      </c>
      <c r="E160" s="711">
        <v>1.0209662161005117E-3</v>
      </c>
      <c r="F160" s="711">
        <v>8.556592274648889E-5</v>
      </c>
      <c r="G160" s="711">
        <v>1.2434264545842528E-3</v>
      </c>
      <c r="H160" s="711">
        <v>3.7486699151300093E-5</v>
      </c>
    </row>
    <row r="161" spans="1:8">
      <c r="A161" s="757">
        <v>44062</v>
      </c>
      <c r="B161" s="711">
        <v>1.1975985021113217E-4</v>
      </c>
      <c r="C161" s="711">
        <v>-2.6923628678330311E-5</v>
      </c>
      <c r="D161" s="711">
        <v>2.9334199504640334E-5</v>
      </c>
      <c r="E161" s="711">
        <v>-9.5569767238500079E-4</v>
      </c>
      <c r="F161" s="711">
        <v>3.07744768068996E-5</v>
      </c>
      <c r="G161" s="711">
        <v>-3.0254440223479898E-4</v>
      </c>
      <c r="H161" s="711">
        <v>-7.5538649355334498E-5</v>
      </c>
    </row>
    <row r="162" spans="1:8">
      <c r="A162" s="757">
        <v>44063</v>
      </c>
      <c r="B162" s="711">
        <v>6.8808700622337282E-5</v>
      </c>
      <c r="C162" s="711">
        <v>7.6069935002454062E-5</v>
      </c>
      <c r="D162" s="711">
        <v>2.9334199504640334E-5</v>
      </c>
      <c r="E162" s="711">
        <v>-2.652833085698636E-5</v>
      </c>
      <c r="F162" s="711">
        <v>-2.0010687376119941E-5</v>
      </c>
      <c r="G162" s="711">
        <v>2.6474956525343639E-4</v>
      </c>
      <c r="H162" s="711">
        <v>3.6412677006066872E-5</v>
      </c>
    </row>
    <row r="163" spans="1:8">
      <c r="A163" s="757">
        <v>44064</v>
      </c>
      <c r="B163" s="711">
        <v>1.1360838345869568E-4</v>
      </c>
      <c r="C163" s="711">
        <v>4.2970169167211303E-5</v>
      </c>
      <c r="D163" s="711">
        <v>2.9334199504640334E-5</v>
      </c>
      <c r="E163" s="711">
        <v>-1.4533507286312977E-4</v>
      </c>
      <c r="F163" s="711">
        <v>-2.6422383996331787E-5</v>
      </c>
      <c r="G163" s="711">
        <v>9.3016688210666236E-5</v>
      </c>
      <c r="H163" s="711">
        <v>5.225385749438316E-5</v>
      </c>
    </row>
    <row r="164" spans="1:8">
      <c r="A164" s="757">
        <v>44067</v>
      </c>
      <c r="B164" s="711">
        <v>1.2847596724294835E-4</v>
      </c>
      <c r="C164" s="711">
        <v>4.9114563233740861E-5</v>
      </c>
      <c r="D164" s="711">
        <v>2.9334199504640334E-5</v>
      </c>
      <c r="E164" s="711">
        <v>1.0166136223816792E-4</v>
      </c>
      <c r="F164" s="711">
        <v>3.2169854819751879E-5</v>
      </c>
      <c r="G164" s="711">
        <v>3.8357063813627978E-4</v>
      </c>
      <c r="H164" s="711">
        <v>1.6379544392228885E-4</v>
      </c>
    </row>
    <row r="165" spans="1:8">
      <c r="A165" s="757">
        <v>44068</v>
      </c>
      <c r="B165" s="711">
        <v>1.2322299056708813E-4</v>
      </c>
      <c r="C165" s="711">
        <v>2.702767268533357E-5</v>
      </c>
      <c r="D165" s="711">
        <v>2.9334199504640334E-5</v>
      </c>
      <c r="E165" s="711">
        <v>9.5512504088579597E-5</v>
      </c>
      <c r="F165" s="711">
        <v>-1.6206318391755459E-5</v>
      </c>
      <c r="G165" s="711">
        <v>1.7882721540443347E-4</v>
      </c>
      <c r="H165" s="711">
        <v>7.7636673326274551E-5</v>
      </c>
    </row>
    <row r="166" spans="1:8">
      <c r="A166" s="757">
        <v>44069</v>
      </c>
      <c r="B166" s="711">
        <v>1.321368072118548E-4</v>
      </c>
      <c r="C166" s="711">
        <v>-6.0100825513146878E-5</v>
      </c>
      <c r="D166" s="711">
        <v>2.9334199504640334E-5</v>
      </c>
      <c r="E166" s="711">
        <v>-1.2965960872683973E-5</v>
      </c>
      <c r="F166" s="711">
        <v>-4.8665121446845875E-5</v>
      </c>
      <c r="G166" s="711">
        <v>-1.9463327987426733E-4</v>
      </c>
      <c r="H166" s="711">
        <v>1.6259663221611763E-4</v>
      </c>
    </row>
    <row r="167" spans="1:8">
      <c r="A167" s="757">
        <v>44070</v>
      </c>
      <c r="B167" s="711">
        <v>5.8083714734828145E-5</v>
      </c>
      <c r="C167" s="711">
        <v>4.154392537259133E-5</v>
      </c>
      <c r="D167" s="711">
        <v>2.9334199504640334E-5</v>
      </c>
      <c r="E167" s="711">
        <v>-1.4869225767682017E-4</v>
      </c>
      <c r="F167" s="711">
        <v>-6.9495386428702911E-6</v>
      </c>
      <c r="G167" s="711">
        <v>-1.9690556743133305E-5</v>
      </c>
      <c r="H167" s="711">
        <v>2.8157657814770196E-5</v>
      </c>
    </row>
    <row r="168" spans="1:8">
      <c r="A168" s="757">
        <v>44071</v>
      </c>
      <c r="B168" s="711">
        <v>9.9237746473607454E-5</v>
      </c>
      <c r="C168" s="711">
        <v>8.9189011241515005E-5</v>
      </c>
      <c r="D168" s="711">
        <v>2.9334199504640334E-5</v>
      </c>
      <c r="E168" s="711">
        <v>8.225010898099261E-4</v>
      </c>
      <c r="F168" s="711">
        <v>5.9653944412254583E-5</v>
      </c>
      <c r="G168" s="711">
        <v>3.679416193000006E-4</v>
      </c>
      <c r="H168" s="711">
        <v>7.7444522502279059E-5</v>
      </c>
    </row>
    <row r="169" spans="1:8">
      <c r="A169" s="757">
        <v>44074</v>
      </c>
      <c r="B169" s="711">
        <v>6.7648872438396402E-5</v>
      </c>
      <c r="C169" s="711">
        <v>-2.4354790654088073E-5</v>
      </c>
      <c r="D169" s="711">
        <v>2.9334199504640334E-5</v>
      </c>
      <c r="E169" s="711">
        <v>-4.0207747052615876E-4</v>
      </c>
      <c r="F169" s="711">
        <v>-5.8288231662431414E-5</v>
      </c>
      <c r="G169" s="711">
        <v>-6.9604125169519398E-4</v>
      </c>
      <c r="H169" s="711">
        <v>-6.3559597201538471E-5</v>
      </c>
    </row>
    <row r="170" spans="1:8">
      <c r="A170" s="757">
        <v>44075</v>
      </c>
      <c r="B170" s="711">
        <v>8.7594876942766195E-5</v>
      </c>
      <c r="C170" s="711">
        <v>9.0573364039923669E-5</v>
      </c>
      <c r="D170" s="711">
        <v>2.9334199504640334E-5</v>
      </c>
      <c r="E170" s="711">
        <v>4.120477468231165E-4</v>
      </c>
      <c r="F170" s="711">
        <v>-1.3098078785064856E-6</v>
      </c>
      <c r="G170" s="711">
        <v>9.5365740108151967E-4</v>
      </c>
      <c r="H170" s="711">
        <v>1.558945393637756E-4</v>
      </c>
    </row>
    <row r="171" spans="1:8">
      <c r="A171" s="757">
        <v>44076</v>
      </c>
      <c r="B171" s="711">
        <v>8.089355476518484E-5</v>
      </c>
      <c r="C171" s="711">
        <v>5.721117609798265E-5</v>
      </c>
      <c r="D171" s="711">
        <v>2.9334199504640334E-5</v>
      </c>
      <c r="E171" s="711">
        <v>-1.129399122873187E-4</v>
      </c>
      <c r="F171" s="711">
        <v>4.7053306648037473E-5</v>
      </c>
      <c r="G171" s="711">
        <v>1.1341755500982387E-4</v>
      </c>
      <c r="H171" s="711">
        <v>1.9622916840915771E-4</v>
      </c>
    </row>
    <row r="172" spans="1:8">
      <c r="A172" s="757">
        <v>44077</v>
      </c>
      <c r="B172" s="711">
        <v>9.2055546392722244E-5</v>
      </c>
      <c r="C172" s="711">
        <v>9.3749562770432658E-5</v>
      </c>
      <c r="D172" s="711">
        <v>2.9334199504640334E-5</v>
      </c>
      <c r="E172" s="711">
        <v>-8.8863162348425942E-4</v>
      </c>
      <c r="F172" s="711">
        <v>-9.1058704213923267E-5</v>
      </c>
      <c r="G172" s="711">
        <v>-1.2491911900219844E-3</v>
      </c>
      <c r="H172" s="711">
        <v>-4.6884183432112754E-4</v>
      </c>
    </row>
    <row r="173" spans="1:8">
      <c r="A173" s="757">
        <v>44078</v>
      </c>
      <c r="B173" s="711">
        <v>7.15460465390108E-5</v>
      </c>
      <c r="C173" s="711">
        <v>7.2006395615766263E-5</v>
      </c>
      <c r="D173" s="711">
        <v>2.9334199504640334E-5</v>
      </c>
      <c r="E173" s="711">
        <v>2.2227892772676787E-4</v>
      </c>
      <c r="F173" s="711">
        <v>1.9629498115891743E-6</v>
      </c>
      <c r="G173" s="711">
        <v>-2.4511913854526838E-4</v>
      </c>
      <c r="H173" s="711">
        <v>-1.9694823542371786E-4</v>
      </c>
    </row>
    <row r="174" spans="1:8">
      <c r="A174" s="757">
        <v>44082</v>
      </c>
      <c r="B174" s="711">
        <v>8.4654375690258748E-5</v>
      </c>
      <c r="C174" s="711">
        <v>1.0225883390838076E-5</v>
      </c>
      <c r="D174" s="711">
        <v>2.9334199504640334E-5</v>
      </c>
      <c r="E174" s="711">
        <v>-1.0037875353281335E-3</v>
      </c>
      <c r="F174" s="711">
        <v>1.7210389143251239E-5</v>
      </c>
      <c r="G174" s="711">
        <v>-7.8024388090636144E-4</v>
      </c>
      <c r="H174" s="711">
        <v>-3.6135093836452858E-4</v>
      </c>
    </row>
    <row r="175" spans="1:8">
      <c r="A175" s="757">
        <v>44083</v>
      </c>
      <c r="B175" s="711">
        <v>8.5363664757715226E-5</v>
      </c>
      <c r="C175" s="711">
        <v>9.304598656136586E-5</v>
      </c>
      <c r="D175" s="711">
        <v>2.9334199504640334E-5</v>
      </c>
      <c r="E175" s="711">
        <v>7.4364748554501376E-4</v>
      </c>
      <c r="F175" s="711">
        <v>2.6353536551567133E-5</v>
      </c>
      <c r="G175" s="711">
        <v>4.8924828152498991E-4</v>
      </c>
      <c r="H175" s="711">
        <v>2.8718648662721556E-4</v>
      </c>
    </row>
    <row r="176" spans="1:8">
      <c r="A176" s="757">
        <v>44084</v>
      </c>
      <c r="B176" s="711">
        <v>6.1564134384666517E-5</v>
      </c>
      <c r="C176" s="711">
        <v>-1.1238988629669317E-5</v>
      </c>
      <c r="D176" s="711">
        <v>2.9334199504640334E-5</v>
      </c>
      <c r="E176" s="711">
        <v>-6.7356770360497032E-4</v>
      </c>
      <c r="F176" s="711">
        <v>-5.610312272619878E-5</v>
      </c>
      <c r="G176" s="711">
        <v>-1.1269078771051536E-3</v>
      </c>
      <c r="H176" s="711">
        <v>-2.5951658527487983E-4</v>
      </c>
    </row>
    <row r="177" spans="1:8">
      <c r="A177" s="757">
        <v>44085</v>
      </c>
      <c r="B177" s="711">
        <v>5.1842766955590151E-5</v>
      </c>
      <c r="C177" s="711">
        <v>4.5822231509285988E-5</v>
      </c>
      <c r="D177" s="711">
        <v>2.9334199504640334E-5</v>
      </c>
      <c r="E177" s="711">
        <v>1.1299369402911985E-4</v>
      </c>
      <c r="F177" s="711">
        <v>1.6547920022598476E-5</v>
      </c>
      <c r="G177" s="711">
        <v>-1.3001359383196627E-4</v>
      </c>
      <c r="H177" s="711">
        <v>-2.9604685611619439E-5</v>
      </c>
    </row>
    <row r="178" spans="1:8">
      <c r="A178" s="757">
        <v>44088</v>
      </c>
      <c r="B178" s="711">
        <v>8.2821966791412361E-5</v>
      </c>
      <c r="C178" s="711">
        <v>8.2755927902741774E-5</v>
      </c>
      <c r="D178" s="711">
        <v>2.9334199504640334E-5</v>
      </c>
      <c r="E178" s="711">
        <v>7.5323543413133623E-4</v>
      </c>
      <c r="F178" s="711">
        <v>1.3689109330391749E-5</v>
      </c>
      <c r="G178" s="711">
        <v>9.0960390482332188E-4</v>
      </c>
      <c r="H178" s="711">
        <v>1.8815890416418291E-4</v>
      </c>
    </row>
    <row r="179" spans="1:8">
      <c r="A179" s="757">
        <v>44089</v>
      </c>
      <c r="B179" s="711">
        <v>6.2073059930102534E-5</v>
      </c>
      <c r="C179" s="711">
        <v>1.3401409963451073E-5</v>
      </c>
      <c r="D179" s="711">
        <v>2.9334199504640334E-5</v>
      </c>
      <c r="E179" s="711">
        <v>2.2451266331954158E-4</v>
      </c>
      <c r="F179" s="711">
        <v>-3.7477252972129559E-5</v>
      </c>
      <c r="G179" s="711">
        <v>2.8749575124335741E-5</v>
      </c>
      <c r="H179" s="711">
        <v>9.0995195109587753E-5</v>
      </c>
    </row>
    <row r="180" spans="1:8">
      <c r="A180" s="757">
        <v>44090</v>
      </c>
      <c r="B180" s="711">
        <v>5.6776575666409859E-5</v>
      </c>
      <c r="C180" s="711">
        <v>1.2633793959092587E-5</v>
      </c>
      <c r="D180" s="711">
        <v>2.9334199504640334E-5</v>
      </c>
      <c r="E180" s="711">
        <v>-1.332511330971664E-4</v>
      </c>
      <c r="F180" s="711">
        <v>-3.1478465958055532E-5</v>
      </c>
      <c r="G180" s="711">
        <v>-3.5220236940098227E-4</v>
      </c>
      <c r="H180" s="711">
        <v>-7.4111819244453982E-5</v>
      </c>
    </row>
    <row r="181" spans="1:8">
      <c r="A181" s="757">
        <v>44091</v>
      </c>
      <c r="B181" s="711">
        <v>6.9727796750775062E-5</v>
      </c>
      <c r="C181" s="711">
        <v>4.7944859987957278E-5</v>
      </c>
      <c r="D181" s="711">
        <v>2.9334199504640334E-5</v>
      </c>
      <c r="E181" s="711">
        <v>8.701678975178042E-5</v>
      </c>
      <c r="F181" s="711">
        <v>1.8250186611205312E-5</v>
      </c>
      <c r="G181" s="711">
        <v>-1.5673325493252164E-4</v>
      </c>
      <c r="H181" s="711">
        <v>-1.3933423535299248E-4</v>
      </c>
    </row>
    <row r="182" spans="1:8">
      <c r="A182" s="757">
        <v>44092</v>
      </c>
      <c r="B182" s="711">
        <v>5.2636935519348168E-5</v>
      </c>
      <c r="C182" s="711">
        <v>-1.3896860426369339E-4</v>
      </c>
      <c r="D182" s="711">
        <v>2.9334199504640334E-5</v>
      </c>
      <c r="E182" s="711">
        <v>-7.8106245932598405E-4</v>
      </c>
      <c r="F182" s="711">
        <v>-8.9971704196036562E-5</v>
      </c>
      <c r="G182" s="711">
        <v>-6.1350715065726315E-4</v>
      </c>
      <c r="H182" s="711">
        <v>-1.8057463799892314E-4</v>
      </c>
    </row>
    <row r="183" spans="1:8">
      <c r="A183" s="757">
        <v>44095</v>
      </c>
      <c r="B183" s="711">
        <v>3.1782185843702015E-5</v>
      </c>
      <c r="C183" s="711">
        <v>2.2237967026595414E-5</v>
      </c>
      <c r="D183" s="711">
        <v>2.9334199504640334E-5</v>
      </c>
      <c r="E183" s="711">
        <v>-8.0122395485020639E-4</v>
      </c>
      <c r="F183" s="711">
        <v>-4.6723463847787579E-5</v>
      </c>
      <c r="G183" s="711">
        <v>-7.2333127034181926E-4</v>
      </c>
      <c r="H183" s="711">
        <v>-1.6832302734415161E-4</v>
      </c>
    </row>
    <row r="184" spans="1:8">
      <c r="A184" s="757">
        <v>44096</v>
      </c>
      <c r="B184" s="711">
        <v>7.3477650159640428E-5</v>
      </c>
      <c r="C184" s="711">
        <v>1.5956624710298958E-4</v>
      </c>
      <c r="D184" s="711">
        <v>2.9334199504640334E-5</v>
      </c>
      <c r="E184" s="711">
        <v>2.2959752577775603E-4</v>
      </c>
      <c r="F184" s="711">
        <v>-1.1375577306718676E-5</v>
      </c>
      <c r="G184" s="711">
        <v>3.49581026986908E-4</v>
      </c>
      <c r="H184" s="711">
        <v>1.0446164386065715E-4</v>
      </c>
    </row>
    <row r="185" spans="1:8">
      <c r="A185" s="757">
        <v>44097</v>
      </c>
      <c r="B185" s="711">
        <v>5.2702201623252834E-5</v>
      </c>
      <c r="C185" s="711">
        <v>-2.6253752770754037E-5</v>
      </c>
      <c r="D185" s="711">
        <v>2.9334199504640334E-5</v>
      </c>
      <c r="E185" s="711">
        <v>-7.9971629511847882E-4</v>
      </c>
      <c r="F185" s="711">
        <v>-7.5110201522090035E-5</v>
      </c>
      <c r="G185" s="711">
        <v>-7.0027419808914185E-4</v>
      </c>
      <c r="H185" s="711">
        <v>-3.1256618776621004E-4</v>
      </c>
    </row>
    <row r="186" spans="1:8">
      <c r="A186" s="757">
        <v>44098</v>
      </c>
      <c r="B186" s="711">
        <v>5.6432477923500638E-5</v>
      </c>
      <c r="C186" s="711">
        <v>1.9010266913124628E-4</v>
      </c>
      <c r="D186" s="711">
        <v>2.9334199504640334E-5</v>
      </c>
      <c r="E186" s="711">
        <v>3.0208945394281429E-4</v>
      </c>
      <c r="F186" s="711">
        <v>-1.4443508299555043E-5</v>
      </c>
      <c r="G186" s="711">
        <v>2.4997114888783748E-4</v>
      </c>
      <c r="H186" s="711">
        <v>2.5555272049534449E-5</v>
      </c>
    </row>
    <row r="187" spans="1:8">
      <c r="A187" s="757">
        <v>44099</v>
      </c>
      <c r="B187" s="711">
        <v>8.5925290955896367E-5</v>
      </c>
      <c r="C187" s="711">
        <v>2.9072545268321592E-5</v>
      </c>
      <c r="D187" s="711">
        <v>2.9334199504640334E-5</v>
      </c>
      <c r="E187" s="711">
        <v>4.4179510598432172E-5</v>
      </c>
      <c r="F187" s="711">
        <v>7.7974024706070634E-6</v>
      </c>
      <c r="G187" s="711">
        <v>1.6569878515439998E-4</v>
      </c>
      <c r="H187" s="711">
        <v>1.941788362020591E-4</v>
      </c>
    </row>
    <row r="188" spans="1:8">
      <c r="A188" s="757">
        <v>44102</v>
      </c>
      <c r="B188" s="711">
        <v>-1.0952404485073375E-6</v>
      </c>
      <c r="C188" s="711">
        <v>-1.4700071918410552E-4</v>
      </c>
      <c r="D188" s="711">
        <v>2.9334199504640334E-5</v>
      </c>
      <c r="E188" s="711">
        <v>-3.1155275933589352E-4</v>
      </c>
      <c r="F188" s="711">
        <v>-5.6270075987074626E-5</v>
      </c>
      <c r="G188" s="711">
        <v>-9.00356423109221E-4</v>
      </c>
      <c r="H188" s="711">
        <v>2.6443972643266033E-4</v>
      </c>
    </row>
    <row r="189" spans="1:8">
      <c r="A189" s="757">
        <v>44103</v>
      </c>
      <c r="B189" s="711">
        <v>3.596485941299604E-5</v>
      </c>
      <c r="C189" s="711">
        <v>7.4338200548278998E-5</v>
      </c>
      <c r="D189" s="711">
        <v>2.9334199504640334E-5</v>
      </c>
      <c r="E189" s="711">
        <v>3.5183826256398613E-5</v>
      </c>
      <c r="F189" s="711">
        <v>-5.3538228963689034E-5</v>
      </c>
      <c r="G189" s="711">
        <v>-4.5288384051898743E-4</v>
      </c>
      <c r="H189" s="711">
        <v>-6.086681666164051E-5</v>
      </c>
    </row>
    <row r="190" spans="1:8">
      <c r="A190" s="757">
        <v>44104</v>
      </c>
      <c r="B190" s="711">
        <v>5.3575051734035256E-5</v>
      </c>
      <c r="C190" s="711">
        <v>1.3630461479665232E-4</v>
      </c>
      <c r="D190" s="711">
        <v>2.9334199504640334E-5</v>
      </c>
      <c r="E190" s="711">
        <v>1.3851726528734789E-4</v>
      </c>
      <c r="F190" s="711">
        <v>-2.0926287788360084E-5</v>
      </c>
      <c r="G190" s="711">
        <v>4.6144628153217465E-4</v>
      </c>
      <c r="H190" s="711">
        <v>2.7176922581615415E-5</v>
      </c>
    </row>
    <row r="191" spans="1:8">
      <c r="A191" s="757">
        <v>44105</v>
      </c>
      <c r="B191" s="711">
        <v>-2.2503641533486197E-6</v>
      </c>
      <c r="C191" s="711">
        <v>7.788139163797835E-5</v>
      </c>
      <c r="D191" s="711">
        <v>2.9334199504640334E-5</v>
      </c>
      <c r="E191" s="711">
        <v>4.4941613415968803E-4</v>
      </c>
      <c r="F191" s="711">
        <v>-2.5508996312920972E-5</v>
      </c>
      <c r="G191" s="711">
        <v>4.7272242626778926E-4</v>
      </c>
      <c r="H191" s="711">
        <v>9.4413732740377114E-5</v>
      </c>
    </row>
    <row r="192" spans="1:8">
      <c r="A192" s="757">
        <v>44106</v>
      </c>
      <c r="B192" s="711">
        <v>6.0689156728460926E-5</v>
      </c>
      <c r="C192" s="711">
        <v>-5.5121614875366927E-5</v>
      </c>
      <c r="D192" s="711">
        <v>2.9334199504640334E-5</v>
      </c>
      <c r="E192" s="711">
        <v>-2.2202986278249567E-4</v>
      </c>
      <c r="F192" s="711">
        <v>-5.3127827950959774E-5</v>
      </c>
      <c r="G192" s="711">
        <v>-7.3176336620254124E-4</v>
      </c>
      <c r="H192" s="711">
        <v>-1.5278522946952477E-4</v>
      </c>
    </row>
    <row r="193" spans="1:8">
      <c r="A193" s="757">
        <v>44109</v>
      </c>
      <c r="B193" s="711">
        <v>7.5459817288317247E-5</v>
      </c>
      <c r="C193" s="711">
        <v>1.4033183496091618E-4</v>
      </c>
      <c r="D193" s="711">
        <v>2.9334199504640334E-5</v>
      </c>
      <c r="E193" s="711">
        <v>3.8402285493175037E-4</v>
      </c>
      <c r="F193" s="711">
        <v>-7.3601253814134507E-5</v>
      </c>
      <c r="G193" s="711">
        <v>6.6679284966553534E-4</v>
      </c>
      <c r="H193" s="711">
        <v>2.1079445418432539E-4</v>
      </c>
    </row>
    <row r="194" spans="1:8">
      <c r="A194" s="757">
        <v>44110</v>
      </c>
      <c r="B194" s="711">
        <v>7.5469587544761126E-5</v>
      </c>
      <c r="C194" s="711">
        <v>3.9606239144239771E-5</v>
      </c>
      <c r="D194" s="711">
        <v>2.9334199504640334E-5</v>
      </c>
      <c r="E194" s="711">
        <v>-1.4866247634166442E-4</v>
      </c>
      <c r="F194" s="711">
        <v>6.72317266804113E-7</v>
      </c>
      <c r="G194" s="711">
        <v>-2.5897646846595934E-4</v>
      </c>
      <c r="H194" s="711">
        <v>-2.4441224059331302E-4</v>
      </c>
    </row>
    <row r="195" spans="1:8">
      <c r="A195" s="757">
        <v>44111</v>
      </c>
      <c r="B195" s="711">
        <v>8.9088087048339319E-5</v>
      </c>
      <c r="C195" s="711">
        <v>6.5825444154053991E-5</v>
      </c>
      <c r="D195" s="711">
        <v>2.9334199504640334E-5</v>
      </c>
      <c r="E195" s="711">
        <v>1.0973096505815349E-4</v>
      </c>
      <c r="F195" s="711">
        <v>9.6603910060355488E-6</v>
      </c>
      <c r="G195" s="711">
        <v>2.4888811564162882E-4</v>
      </c>
      <c r="H195" s="711">
        <v>3.3698503477089692E-4</v>
      </c>
    </row>
    <row r="196" spans="1:8">
      <c r="A196" s="757">
        <v>44112</v>
      </c>
      <c r="B196" s="711">
        <v>9.6946184781461497E-5</v>
      </c>
      <c r="C196" s="711">
        <v>1.2267678017885086E-4</v>
      </c>
      <c r="D196" s="711">
        <v>2.9334199504640334E-5</v>
      </c>
      <c r="E196" s="711">
        <v>3.7446393153133472E-4</v>
      </c>
      <c r="F196" s="711">
        <v>-2.6486971347829126E-5</v>
      </c>
      <c r="G196" s="711">
        <v>7.3625457599779307E-4</v>
      </c>
      <c r="H196" s="711">
        <v>1.8110071714258936E-4</v>
      </c>
    </row>
    <row r="197" spans="1:8">
      <c r="A197" s="757">
        <v>44113</v>
      </c>
      <c r="B197" s="711">
        <v>1.2539910925841861E-4</v>
      </c>
      <c r="C197" s="711">
        <v>1.1817547838315344E-4</v>
      </c>
      <c r="D197" s="711">
        <v>2.9334199504640334E-5</v>
      </c>
      <c r="E197" s="711">
        <v>6.3205476134746029E-4</v>
      </c>
      <c r="F197" s="711">
        <v>5.5817906888144812E-5</v>
      </c>
      <c r="G197" s="711">
        <v>7.5622930340217776E-5</v>
      </c>
      <c r="H197" s="711">
        <v>1.7761086752797193E-4</v>
      </c>
    </row>
    <row r="198" spans="1:8">
      <c r="A198" s="757">
        <v>44117</v>
      </c>
      <c r="B198" s="711">
        <v>1.3003195656330818E-4</v>
      </c>
      <c r="C198" s="711">
        <v>6.659847427531561E-5</v>
      </c>
      <c r="D198" s="711">
        <v>2.9334199504640334E-5</v>
      </c>
      <c r="E198" s="711">
        <v>-6.5308954005243163E-5</v>
      </c>
      <c r="F198" s="711">
        <v>6.3462374076335971E-5</v>
      </c>
      <c r="G198" s="711">
        <v>4.9412412929888939E-4</v>
      </c>
      <c r="H198" s="711">
        <v>1.1408496300410964E-4</v>
      </c>
    </row>
    <row r="199" spans="1:8">
      <c r="A199" s="757">
        <v>44118</v>
      </c>
      <c r="B199" s="711">
        <v>9.6384848937118036E-5</v>
      </c>
      <c r="C199" s="711">
        <v>7.8508261756162753E-5</v>
      </c>
      <c r="D199" s="711">
        <v>2.9334199504640334E-5</v>
      </c>
      <c r="E199" s="711">
        <v>1.02399469282326E-4</v>
      </c>
      <c r="F199" s="711">
        <v>5.6414829673488161E-5</v>
      </c>
      <c r="G199" s="711">
        <v>3.3239160425905514E-4</v>
      </c>
      <c r="H199" s="711">
        <v>-9.8761714523964978E-5</v>
      </c>
    </row>
    <row r="200" spans="1:8">
      <c r="A200" s="757">
        <v>44119</v>
      </c>
      <c r="B200" s="711">
        <v>5.9859672962137287E-5</v>
      </c>
      <c r="C200" s="711">
        <v>1.1414221888054186E-5</v>
      </c>
      <c r="D200" s="711">
        <v>2.9334199504640334E-5</v>
      </c>
      <c r="E200" s="711">
        <v>-2.1417354000981549E-4</v>
      </c>
      <c r="F200" s="711">
        <v>3.7383973435330678E-5</v>
      </c>
      <c r="G200" s="711">
        <v>1.2160271914991192E-5</v>
      </c>
      <c r="H200" s="711">
        <v>-2.2375967272986739E-5</v>
      </c>
    </row>
    <row r="201" spans="1:8">
      <c r="A201" s="757">
        <v>44120</v>
      </c>
      <c r="B201" s="711">
        <v>3.8825450665892762E-5</v>
      </c>
      <c r="C201" s="711">
        <v>7.4092548166377885E-5</v>
      </c>
      <c r="D201" s="711">
        <v>2.9334199504640334E-5</v>
      </c>
      <c r="E201" s="711">
        <v>1.4710376468215935E-4</v>
      </c>
      <c r="F201" s="711">
        <v>6.9159647911373742E-5</v>
      </c>
      <c r="G201" s="711">
        <v>-1.3419245857465142E-4</v>
      </c>
      <c r="H201" s="711">
        <v>-5.9789982997211495E-5</v>
      </c>
    </row>
    <row r="202" spans="1:8">
      <c r="A202" s="757">
        <v>44123</v>
      </c>
      <c r="B202" s="711">
        <v>1.0542800467560647E-4</v>
      </c>
      <c r="C202" s="711">
        <v>1.1824940542036864E-4</v>
      </c>
      <c r="D202" s="711">
        <v>2.9334199504640334E-5</v>
      </c>
      <c r="E202" s="711">
        <v>-2.6851570373505053E-4</v>
      </c>
      <c r="F202" s="711">
        <v>-8.6850831643696126E-5</v>
      </c>
      <c r="G202" s="711">
        <v>-8.4717317504574467E-5</v>
      </c>
      <c r="H202" s="711">
        <v>-1.6582208931115893E-4</v>
      </c>
    </row>
    <row r="203" spans="1:8">
      <c r="A203" s="757">
        <v>44124</v>
      </c>
      <c r="B203" s="711">
        <v>7.8736784263628025E-5</v>
      </c>
      <c r="C203" s="711">
        <v>1.0424532176018019E-4</v>
      </c>
      <c r="D203" s="711">
        <v>2.9334199504640334E-5</v>
      </c>
      <c r="E203" s="711">
        <v>5.5231164416932107E-4</v>
      </c>
      <c r="F203" s="711">
        <v>-3.387104833717625E-5</v>
      </c>
      <c r="G203" s="711">
        <v>9.281981019955705E-4</v>
      </c>
      <c r="H203" s="711">
        <v>4.2095686314760349E-5</v>
      </c>
    </row>
    <row r="204" spans="1:8">
      <c r="A204" s="757">
        <v>44125</v>
      </c>
      <c r="B204" s="711">
        <v>5.2660290311181962E-5</v>
      </c>
      <c r="C204" s="711">
        <v>6.8490628473649726E-5</v>
      </c>
      <c r="D204" s="711">
        <v>2.9334199504640334E-5</v>
      </c>
      <c r="E204" s="711">
        <v>5.8171877349316291E-4</v>
      </c>
      <c r="F204" s="711">
        <v>-4.9952172883041527E-6</v>
      </c>
      <c r="G204" s="711">
        <v>1.7082584097553245E-4</v>
      </c>
      <c r="H204" s="711">
        <v>-8.343844258851262E-9</v>
      </c>
    </row>
    <row r="205" spans="1:8">
      <c r="A205" s="757">
        <v>44126</v>
      </c>
      <c r="B205" s="711">
        <v>5.6288748254304241E-5</v>
      </c>
      <c r="C205" s="711">
        <v>2.1498960440704537E-5</v>
      </c>
      <c r="D205" s="711">
        <v>2.9334199504640334E-5</v>
      </c>
      <c r="E205" s="711">
        <v>1.6143005028565141E-4</v>
      </c>
      <c r="F205" s="711">
        <v>1.7667544599393182E-5</v>
      </c>
      <c r="G205" s="711">
        <v>2.9901476563681665E-4</v>
      </c>
      <c r="H205" s="711">
        <v>7.2107542199710821E-5</v>
      </c>
    </row>
    <row r="206" spans="1:8">
      <c r="A206" s="757">
        <v>44127</v>
      </c>
      <c r="B206" s="711">
        <v>5.982509207573622E-5</v>
      </c>
      <c r="C206" s="711">
        <v>2.7550867946302678E-5</v>
      </c>
      <c r="D206" s="711">
        <v>2.9334199504640334E-5</v>
      </c>
      <c r="E206" s="711">
        <v>2.0410719248220355E-4</v>
      </c>
      <c r="F206" s="711">
        <v>-5.1326809856825362E-5</v>
      </c>
      <c r="G206" s="711">
        <v>-2.3605514332751868E-4</v>
      </c>
      <c r="H206" s="711">
        <v>1.0662246761258264E-5</v>
      </c>
    </row>
    <row r="207" spans="1:8">
      <c r="A207" s="757">
        <v>44130</v>
      </c>
      <c r="B207" s="711">
        <v>1.0454283581064731E-4</v>
      </c>
      <c r="C207" s="711">
        <v>6.0661041269588483E-5</v>
      </c>
      <c r="D207" s="711">
        <v>2.9334199504640334E-5</v>
      </c>
      <c r="E207" s="711">
        <v>-5.3067496936453522E-4</v>
      </c>
      <c r="F207" s="711">
        <v>-2.854612594473033E-5</v>
      </c>
      <c r="G207" s="711">
        <v>-3.1278725027781662E-4</v>
      </c>
      <c r="H207" s="711">
        <v>-2.5221868633853507E-4</v>
      </c>
    </row>
    <row r="208" spans="1:8">
      <c r="A208" s="757">
        <v>44131</v>
      </c>
      <c r="B208" s="711">
        <v>1.1596173839963946E-4</v>
      </c>
      <c r="C208" s="711">
        <v>3.3982775865699643E-5</v>
      </c>
      <c r="D208" s="711">
        <v>2.9334199504640334E-5</v>
      </c>
      <c r="E208" s="711">
        <v>-4.8523747409795495E-5</v>
      </c>
      <c r="F208" s="711">
        <v>-3.4018021538083368E-5</v>
      </c>
      <c r="G208" s="711">
        <v>-4.4493542070181446E-4</v>
      </c>
      <c r="H208" s="711">
        <v>-4.5719188921163334E-5</v>
      </c>
    </row>
    <row r="209" spans="1:8">
      <c r="A209" s="757">
        <v>44132</v>
      </c>
      <c r="B209" s="711">
        <v>6.4642537931251256E-5</v>
      </c>
      <c r="C209" s="711">
        <v>6.1704039059903279E-5</v>
      </c>
      <c r="D209" s="711">
        <v>2.9334199504640334E-5</v>
      </c>
      <c r="E209" s="711">
        <v>-1.1434497339661786E-3</v>
      </c>
      <c r="F209" s="711">
        <v>2.8857385414018664E-5</v>
      </c>
      <c r="G209" s="711">
        <v>-1.7622978926978095E-3</v>
      </c>
      <c r="H209" s="711">
        <v>-5.0369092564786272E-4</v>
      </c>
    </row>
    <row r="210" spans="1:8">
      <c r="A210" s="757">
        <v>44133</v>
      </c>
      <c r="B210" s="711">
        <v>1.0699242334835573E-4</v>
      </c>
      <c r="C210" s="711">
        <v>7.4936338899596051E-5</v>
      </c>
      <c r="D210" s="711">
        <v>2.9334199504640334E-5</v>
      </c>
      <c r="E210" s="711">
        <v>4.1308954465868908E-4</v>
      </c>
      <c r="F210" s="711">
        <v>-2.6476490636741787E-5</v>
      </c>
      <c r="G210" s="711">
        <v>7.8168568097813842E-4</v>
      </c>
      <c r="H210" s="711">
        <v>7.1336258751142348E-5</v>
      </c>
    </row>
    <row r="211" spans="1:8">
      <c r="A211" s="757">
        <v>44134</v>
      </c>
      <c r="B211" s="711">
        <v>2.0607748487593558E-5</v>
      </c>
      <c r="C211" s="711">
        <v>3.8933054616256397E-5</v>
      </c>
      <c r="D211" s="711">
        <v>2.9334199504640334E-5</v>
      </c>
      <c r="E211" s="711">
        <v>-4.7351235079875158E-4</v>
      </c>
      <c r="F211" s="711">
        <v>-8.4664605462697598E-5</v>
      </c>
      <c r="G211" s="711">
        <v>-1.1748719375616434E-3</v>
      </c>
      <c r="H211" s="711">
        <v>-9.7284700331272668E-5</v>
      </c>
    </row>
    <row r="212" spans="1:8">
      <c r="A212" s="757">
        <v>44138</v>
      </c>
      <c r="B212" s="711">
        <v>9.7179522050491458E-5</v>
      </c>
      <c r="C212" s="711">
        <v>6.2754040362876794E-5</v>
      </c>
      <c r="D212" s="711">
        <v>2.9334199504640334E-5</v>
      </c>
      <c r="E212" s="711">
        <v>1.0012422091629626E-3</v>
      </c>
      <c r="F212" s="711">
        <v>1.2562143868754706E-4</v>
      </c>
      <c r="G212" s="711">
        <v>7.5197205246916915E-4</v>
      </c>
      <c r="H212" s="711">
        <v>5.0593418602460803E-4</v>
      </c>
    </row>
    <row r="213" spans="1:8">
      <c r="A213" s="757">
        <v>44139</v>
      </c>
      <c r="B213" s="711">
        <v>6.9403017766974957E-5</v>
      </c>
      <c r="C213" s="711">
        <v>1.1229125693962505E-4</v>
      </c>
      <c r="D213" s="711">
        <v>2.9334199504640334E-5</v>
      </c>
      <c r="E213" s="711">
        <v>3.877789026228529E-4</v>
      </c>
      <c r="F213" s="711">
        <v>4.216013871967184E-5</v>
      </c>
      <c r="G213" s="711">
        <v>1.1851480795490479E-3</v>
      </c>
      <c r="H213" s="711">
        <v>2.5506129926253115E-4</v>
      </c>
    </row>
    <row r="214" spans="1:8">
      <c r="A214" s="757">
        <v>44140</v>
      </c>
      <c r="B214" s="711">
        <v>6.1897585304046258E-5</v>
      </c>
      <c r="C214" s="711">
        <v>1.4043122559898147E-4</v>
      </c>
      <c r="D214" s="711">
        <v>2.9334199504640334E-5</v>
      </c>
      <c r="E214" s="711">
        <v>1.2924429447265617E-3</v>
      </c>
      <c r="F214" s="711">
        <v>-1.1842380695075429E-5</v>
      </c>
      <c r="G214" s="711">
        <v>1.427981385289376E-3</v>
      </c>
      <c r="H214" s="711">
        <v>3.0140514948807207E-4</v>
      </c>
    </row>
    <row r="215" spans="1:8">
      <c r="A215" s="757">
        <v>44141</v>
      </c>
      <c r="B215" s="711">
        <v>5.4445971225120237E-5</v>
      </c>
      <c r="C215" s="711">
        <v>1.5552634715867208E-4</v>
      </c>
      <c r="D215" s="711">
        <v>2.9334199504640334E-5</v>
      </c>
      <c r="E215" s="711">
        <v>3.6509831193977886E-4</v>
      </c>
      <c r="F215" s="711">
        <v>3.0152208661988755E-5</v>
      </c>
      <c r="G215" s="711">
        <v>2.5200862442821803E-4</v>
      </c>
      <c r="H215" s="711">
        <v>-4.8236852355143523E-6</v>
      </c>
    </row>
    <row r="216" spans="1:8">
      <c r="A216" s="757">
        <v>44144</v>
      </c>
      <c r="B216" s="711">
        <v>6.788534093858073E-5</v>
      </c>
      <c r="C216" s="711">
        <v>1.2445552362331912E-4</v>
      </c>
      <c r="D216" s="711">
        <v>2.9334199504640334E-5</v>
      </c>
      <c r="E216" s="711">
        <v>4.0254752864616872E-5</v>
      </c>
      <c r="F216" s="711">
        <v>-2.3852890694494149E-4</v>
      </c>
      <c r="G216" s="711">
        <v>3.9332926005218312E-4</v>
      </c>
      <c r="H216" s="711">
        <v>2.1305938029060443E-4</v>
      </c>
    </row>
    <row r="217" spans="1:8">
      <c r="A217" s="757">
        <v>44145</v>
      </c>
      <c r="B217" s="711">
        <v>4.8217109952664313E-5</v>
      </c>
      <c r="C217" s="711">
        <v>1.3912817789165648E-5</v>
      </c>
      <c r="D217" s="711">
        <v>2.9334199504640334E-5</v>
      </c>
      <c r="E217" s="711">
        <v>3.4038183688857814E-7</v>
      </c>
      <c r="F217" s="711">
        <v>-1.483353932299214E-4</v>
      </c>
      <c r="G217" s="711">
        <v>-2.2388805143359002E-4</v>
      </c>
      <c r="H217" s="711">
        <v>-4.0958644816316278E-5</v>
      </c>
    </row>
    <row r="218" spans="1:8">
      <c r="A218" s="757">
        <v>44146</v>
      </c>
      <c r="B218" s="711">
        <v>3.7976968346545009E-5</v>
      </c>
      <c r="C218" s="711">
        <v>9.1585651115461161E-6</v>
      </c>
      <c r="D218" s="711">
        <v>2.9334199504640334E-5</v>
      </c>
      <c r="E218" s="711">
        <v>-5.4099004478337377E-5</v>
      </c>
      <c r="F218" s="711">
        <v>-3.953823291669184E-5</v>
      </c>
      <c r="G218" s="711">
        <v>-1.9253503366681026E-5</v>
      </c>
      <c r="H218" s="711">
        <v>9.4131017579108793E-5</v>
      </c>
    </row>
    <row r="219" spans="1:8">
      <c r="A219" s="757">
        <v>44147</v>
      </c>
      <c r="B219" s="711">
        <v>8.294675215982401E-5</v>
      </c>
      <c r="C219" s="711">
        <v>2.2968624606225514E-5</v>
      </c>
      <c r="D219" s="711">
        <v>2.9334199504640334E-5</v>
      </c>
      <c r="E219" s="711">
        <v>-7.2303893663377972E-4</v>
      </c>
      <c r="F219" s="711">
        <v>-8.7692019771561938E-5</v>
      </c>
      <c r="G219" s="711">
        <v>-1.0728472257617175E-3</v>
      </c>
      <c r="H219" s="711">
        <v>-1.6467007677982147E-4</v>
      </c>
    </row>
    <row r="220" spans="1:8">
      <c r="A220" s="757">
        <v>44148</v>
      </c>
      <c r="B220" s="711">
        <v>2.9666426253535388E-5</v>
      </c>
      <c r="C220" s="711">
        <v>1.124676121489343E-4</v>
      </c>
      <c r="D220" s="711">
        <v>2.9334199504640334E-5</v>
      </c>
      <c r="E220" s="711">
        <v>3.5866520287660021E-4</v>
      </c>
      <c r="F220" s="711">
        <v>1.2077537363410774E-5</v>
      </c>
      <c r="G220" s="711">
        <v>9.5647361800387225E-4</v>
      </c>
      <c r="H220" s="711">
        <v>2.4276385442761338E-4</v>
      </c>
    </row>
    <row r="221" spans="1:8">
      <c r="A221" s="757">
        <v>44151</v>
      </c>
      <c r="B221" s="711">
        <v>9.9190148250454519E-5</v>
      </c>
      <c r="C221" s="711">
        <v>6.9811693566996789E-5</v>
      </c>
      <c r="D221" s="711">
        <v>2.9334199504640334E-5</v>
      </c>
      <c r="E221" s="711">
        <v>3.5075983979379719E-4</v>
      </c>
      <c r="F221" s="711">
        <v>-1.6931343949594389E-5</v>
      </c>
      <c r="G221" s="711">
        <v>6.1907104575372178E-4</v>
      </c>
      <c r="H221" s="711">
        <v>1.4214457853821248E-4</v>
      </c>
    </row>
    <row r="222" spans="1:8">
      <c r="A222" s="757">
        <v>44152</v>
      </c>
      <c r="B222" s="711">
        <v>1.1663092077715347E-4</v>
      </c>
      <c r="C222" s="711">
        <v>8.2946844042519621E-5</v>
      </c>
      <c r="D222" s="711">
        <v>2.9334199504640334E-5</v>
      </c>
      <c r="E222" s="711">
        <v>-1.0002662886432811E-4</v>
      </c>
      <c r="F222" s="711">
        <v>-5.6063296498134457E-5</v>
      </c>
      <c r="G222" s="711">
        <v>1.8062181920620781E-4</v>
      </c>
      <c r="H222" s="711">
        <v>-4.2765847144267117E-5</v>
      </c>
    </row>
    <row r="223" spans="1:8">
      <c r="A223" s="757">
        <v>44153</v>
      </c>
      <c r="B223" s="711">
        <v>9.2314405899202308E-5</v>
      </c>
      <c r="C223" s="711">
        <v>2.9791008799224255E-5</v>
      </c>
      <c r="D223" s="711">
        <v>2.9334199504640334E-5</v>
      </c>
      <c r="E223" s="711">
        <v>-1.096245528276174E-4</v>
      </c>
      <c r="F223" s="711">
        <v>3.1929841140441735E-5</v>
      </c>
      <c r="G223" s="711">
        <v>-6.4594567931445699E-4</v>
      </c>
      <c r="H223" s="711">
        <v>-1.637777798976725E-4</v>
      </c>
    </row>
    <row r="224" spans="1:8">
      <c r="A224" s="757">
        <v>44154</v>
      </c>
      <c r="B224" s="711">
        <v>6.3664246001949028E-5</v>
      </c>
      <c r="C224" s="711">
        <v>6.9755101586131961E-5</v>
      </c>
      <c r="D224" s="711">
        <v>2.9334199504640334E-5</v>
      </c>
      <c r="E224" s="711">
        <v>1.1196637233725993E-4</v>
      </c>
      <c r="F224" s="711">
        <v>1.0701878007257638E-4</v>
      </c>
      <c r="G224" s="711">
        <v>2.9815309971998639E-4</v>
      </c>
      <c r="H224" s="711">
        <v>4.1987178800223511E-5</v>
      </c>
    </row>
    <row r="225" spans="1:8">
      <c r="A225" s="757">
        <v>44155</v>
      </c>
      <c r="B225" s="711">
        <v>5.7921305231142516E-5</v>
      </c>
      <c r="C225" s="711">
        <v>1.4161717655279965E-5</v>
      </c>
      <c r="D225" s="711">
        <v>2.9334199504640334E-5</v>
      </c>
      <c r="E225" s="711">
        <v>-3.1595636633930941E-5</v>
      </c>
      <c r="F225" s="711">
        <v>5.776531592837641E-6</v>
      </c>
      <c r="G225" s="711">
        <v>-1.9282834800575315E-4</v>
      </c>
      <c r="H225" s="711">
        <v>-1.0411390173058422E-4</v>
      </c>
    </row>
    <row r="226" spans="1:8">
      <c r="A226" s="757">
        <v>44158</v>
      </c>
      <c r="B226" s="711">
        <v>4.251174158707155E-5</v>
      </c>
      <c r="C226" s="711">
        <v>4.884376946856728E-5</v>
      </c>
      <c r="D226" s="711">
        <v>2.9334199504640334E-5</v>
      </c>
      <c r="E226" s="711">
        <v>3.7714678482551059E-4</v>
      </c>
      <c r="F226" s="711">
        <v>-2.4044815593775312E-5</v>
      </c>
      <c r="G226" s="711">
        <v>7.0464327171491817E-4</v>
      </c>
      <c r="H226" s="711">
        <v>6.788473396545203E-5</v>
      </c>
    </row>
    <row r="227" spans="1:8">
      <c r="A227" s="757">
        <v>44159</v>
      </c>
      <c r="B227" s="711">
        <v>1.0031868405784876E-4</v>
      </c>
      <c r="C227" s="711">
        <v>1.0353697405848127E-4</v>
      </c>
      <c r="D227" s="711">
        <v>2.9334199504640334E-5</v>
      </c>
      <c r="E227" s="711">
        <v>6.4643297912722717E-4</v>
      </c>
      <c r="F227" s="711">
        <v>8.3240856941345923E-5</v>
      </c>
      <c r="G227" s="711">
        <v>9.2895913291964343E-4</v>
      </c>
      <c r="H227" s="711">
        <v>2.6619785755109039E-4</v>
      </c>
    </row>
    <row r="228" spans="1:8">
      <c r="A228" s="757">
        <v>44160</v>
      </c>
      <c r="B228" s="711">
        <v>7.0960496088730288E-5</v>
      </c>
      <c r="C228" s="711">
        <v>1.0790247137128284E-4</v>
      </c>
      <c r="D228" s="711">
        <v>2.9334199504640334E-5</v>
      </c>
      <c r="E228" s="711">
        <v>9.0538514759355129E-5</v>
      </c>
      <c r="F228" s="711">
        <v>1.3527215254853899E-4</v>
      </c>
      <c r="G228" s="711">
        <v>2.7705225495794621E-4</v>
      </c>
      <c r="H228" s="711">
        <v>-2.3742665036191044E-5</v>
      </c>
    </row>
    <row r="229" spans="1:8">
      <c r="A229" s="757">
        <v>44161</v>
      </c>
      <c r="B229" s="711">
        <v>2.635621387380896E-4</v>
      </c>
      <c r="C229" s="711">
        <v>1.1402673645039886E-4</v>
      </c>
      <c r="D229" s="711">
        <v>2.9334199504640334E-5</v>
      </c>
      <c r="E229" s="711">
        <v>1.2931631966455175E-5</v>
      </c>
      <c r="F229" s="711">
        <v>7.4500590465761404E-5</v>
      </c>
      <c r="G229" s="711">
        <v>1.9780113070694695E-4</v>
      </c>
      <c r="H229" s="711">
        <v>-4.7801774647309167E-5</v>
      </c>
    </row>
    <row r="230" spans="1:8">
      <c r="A230" s="757">
        <v>44162</v>
      </c>
      <c r="B230" s="711">
        <v>8.2327452609472226E-5</v>
      </c>
      <c r="C230" s="711">
        <v>1.412725053395658E-4</v>
      </c>
      <c r="D230" s="711">
        <v>2.9334199504640334E-5</v>
      </c>
      <c r="E230" s="711">
        <v>4.1166188402598231E-4</v>
      </c>
      <c r="F230" s="711">
        <v>-8.1417520578558325E-6</v>
      </c>
      <c r="G230" s="711">
        <v>1.9791235763583749E-4</v>
      </c>
      <c r="H230" s="711">
        <v>7.9180013828608056E-5</v>
      </c>
    </row>
    <row r="231" spans="1:8">
      <c r="A231" s="757">
        <v>44165</v>
      </c>
      <c r="B231" s="711">
        <v>1.3119936849253418E-4</v>
      </c>
      <c r="C231" s="711">
        <v>7.6929811035998392E-5</v>
      </c>
      <c r="D231" s="711">
        <v>2.9334199504640334E-5</v>
      </c>
      <c r="E231" s="711">
        <v>-7.8280119612603719E-5</v>
      </c>
      <c r="F231" s="711">
        <v>-5.6532197860845181E-5</v>
      </c>
      <c r="G231" s="711">
        <v>-4.5190999540455448E-4</v>
      </c>
      <c r="H231" s="711">
        <v>-6.9366506232677034E-5</v>
      </c>
    </row>
    <row r="232" spans="1:8">
      <c r="A232" s="757">
        <v>44166</v>
      </c>
      <c r="B232" s="711">
        <v>4.2344508866743176E-5</v>
      </c>
      <c r="C232" s="711">
        <v>1.9231476129901725E-4</v>
      </c>
      <c r="D232" s="711">
        <v>2.9334199504640334E-5</v>
      </c>
      <c r="E232" s="711">
        <v>3.9601839376167457E-4</v>
      </c>
      <c r="F232" s="711">
        <v>1.1020073617591121E-5</v>
      </c>
      <c r="G232" s="711">
        <v>8.4341795093345899E-4</v>
      </c>
      <c r="H232" s="711">
        <v>1.8405177892277246E-4</v>
      </c>
    </row>
    <row r="233" spans="1:8">
      <c r="A233" s="757">
        <v>44167</v>
      </c>
      <c r="B233" s="711">
        <v>9.9314280073218596E-5</v>
      </c>
      <c r="C233" s="711">
        <v>1.2548101140391399E-4</v>
      </c>
      <c r="D233" s="711">
        <v>2.9334199504640334E-5</v>
      </c>
      <c r="E233" s="711">
        <v>2.3084344482613419E-5</v>
      </c>
      <c r="F233" s="711">
        <v>1.2522404127031039E-4</v>
      </c>
      <c r="G233" s="711">
        <v>5.2607409974793968E-5</v>
      </c>
      <c r="H233" s="711">
        <v>1.4233200516232669E-5</v>
      </c>
    </row>
    <row r="234" spans="1:8">
      <c r="A234" s="757">
        <v>44168</v>
      </c>
      <c r="B234" s="711">
        <v>5.1031322812744858E-5</v>
      </c>
      <c r="C234" s="711">
        <v>2.1275422771353081E-4</v>
      </c>
      <c r="D234" s="711">
        <v>2.9334199504640334E-5</v>
      </c>
      <c r="E234" s="711">
        <v>2.5656990949119666E-4</v>
      </c>
      <c r="F234" s="711">
        <v>1.48247967836634E-6</v>
      </c>
      <c r="G234" s="711">
        <v>-8.2079233466230118E-6</v>
      </c>
      <c r="H234" s="711">
        <v>-9.1029600724168426E-6</v>
      </c>
    </row>
    <row r="235" spans="1:8">
      <c r="A235" s="757">
        <v>44169</v>
      </c>
      <c r="B235" s="711">
        <v>5.7300912778971693E-5</v>
      </c>
      <c r="C235" s="711">
        <v>8.7114026111436723E-5</v>
      </c>
      <c r="D235" s="711">
        <v>2.9334199504640334E-5</v>
      </c>
      <c r="E235" s="711">
        <v>7.4946537772617515E-4</v>
      </c>
      <c r="F235" s="711">
        <v>5.2262759799016626E-5</v>
      </c>
      <c r="G235" s="711">
        <v>7.7711202450945842E-4</v>
      </c>
      <c r="H235" s="711">
        <v>1.4308584759429753E-4</v>
      </c>
    </row>
    <row r="236" spans="1:8">
      <c r="A236" s="757">
        <v>44172</v>
      </c>
      <c r="B236" s="711">
        <v>1.4614256005339638E-4</v>
      </c>
      <c r="C236" s="711">
        <v>6.4721494915388476E-5</v>
      </c>
      <c r="D236" s="711">
        <v>2.9334199504640334E-5</v>
      </c>
      <c r="E236" s="711">
        <v>-3.5587196640223141E-4</v>
      </c>
      <c r="F236" s="711">
        <v>4.9442739504201834E-6</v>
      </c>
      <c r="G236" s="711">
        <v>-1.6822243483816408E-4</v>
      </c>
      <c r="H236" s="711">
        <v>-2.9083450620946969E-5</v>
      </c>
    </row>
    <row r="237" spans="1:8">
      <c r="A237" s="757">
        <v>44173</v>
      </c>
      <c r="B237" s="711">
        <v>4.4712341900124431E-6</v>
      </c>
      <c r="C237" s="711">
        <v>1.1713180324410267E-4</v>
      </c>
      <c r="D237" s="711">
        <v>2.9334199504640334E-5</v>
      </c>
      <c r="E237" s="711">
        <v>1.4613281848385062E-4</v>
      </c>
      <c r="F237" s="711">
        <v>9.4095499784457885E-6</v>
      </c>
      <c r="G237" s="711">
        <v>1.6466966465979684E-4</v>
      </c>
      <c r="H237" s="711">
        <v>4.2169598315963115E-5</v>
      </c>
    </row>
    <row r="238" spans="1:8">
      <c r="A238" s="757">
        <v>44174</v>
      </c>
      <c r="B238" s="711">
        <v>2.9868401835507794E-4</v>
      </c>
      <c r="C238" s="711">
        <v>8.6319438201853965E-5</v>
      </c>
      <c r="D238" s="711">
        <v>2.9334199504640334E-5</v>
      </c>
      <c r="E238" s="711">
        <v>-4.413213818900974E-4</v>
      </c>
      <c r="F238" s="711">
        <v>-6.3864167156233717E-5</v>
      </c>
      <c r="G238" s="711">
        <v>-4.496629260355046E-4</v>
      </c>
      <c r="H238" s="711">
        <v>-1.0107439239534444E-4</v>
      </c>
    </row>
    <row r="239" spans="1:8">
      <c r="A239" s="757">
        <v>44175</v>
      </c>
      <c r="B239" s="711">
        <v>1.0761651871958795E-4</v>
      </c>
      <c r="C239" s="711">
        <v>1.5770995894808017E-4</v>
      </c>
      <c r="D239" s="711">
        <v>2.9334199504640334E-5</v>
      </c>
      <c r="E239" s="711">
        <v>5.3322812864512457E-4</v>
      </c>
      <c r="F239" s="711">
        <v>1.3253317379430504E-4</v>
      </c>
      <c r="G239" s="711">
        <v>4.2227039392558213E-4</v>
      </c>
      <c r="H239" s="711">
        <v>-5.1482621495069214E-6</v>
      </c>
    </row>
    <row r="240" spans="1:8">
      <c r="A240" s="757">
        <v>44176</v>
      </c>
      <c r="B240" s="711">
        <v>8.4118840374665388E-5</v>
      </c>
      <c r="C240" s="711">
        <v>1.4664761326733667E-4</v>
      </c>
      <c r="D240" s="711">
        <v>2.9334199504640334E-5</v>
      </c>
      <c r="E240" s="711">
        <v>5.1781084091828693E-5</v>
      </c>
      <c r="F240" s="711">
        <v>1.4633358531349782E-4</v>
      </c>
      <c r="G240" s="711">
        <v>4.2883755910149752E-4</v>
      </c>
      <c r="H240" s="711">
        <v>-5.9896406371679475E-5</v>
      </c>
    </row>
    <row r="241" spans="1:8">
      <c r="A241" s="757">
        <v>44179</v>
      </c>
      <c r="B241" s="711">
        <v>1.248822678207942E-4</v>
      </c>
      <c r="C241" s="711">
        <v>7.7050188176820971E-5</v>
      </c>
      <c r="D241" s="711">
        <v>2.9334199504640334E-5</v>
      </c>
      <c r="E241" s="711">
        <v>-1.0472623191143949E-4</v>
      </c>
      <c r="F241" s="711">
        <v>-3.773429192189621E-5</v>
      </c>
      <c r="G241" s="711">
        <v>-1.4143921886397565E-4</v>
      </c>
      <c r="H241" s="711">
        <v>-5.8311131631328949E-5</v>
      </c>
    </row>
    <row r="242" spans="1:8">
      <c r="A242" s="757">
        <v>44180</v>
      </c>
      <c r="B242" s="711">
        <v>8.9452145394998406E-5</v>
      </c>
      <c r="C242" s="711">
        <v>1.238803792321319E-4</v>
      </c>
      <c r="D242" s="711">
        <v>2.9334199504640334E-5</v>
      </c>
      <c r="E242" s="711">
        <v>7.6916076570485267E-4</v>
      </c>
      <c r="F242" s="711">
        <v>1.6311184620620758E-4</v>
      </c>
      <c r="G242" s="711">
        <v>7.7293463957366559E-4</v>
      </c>
      <c r="H242" s="711">
        <v>1.9972603817114187E-4</v>
      </c>
    </row>
    <row r="243" spans="1:8">
      <c r="A243" s="757">
        <v>44181</v>
      </c>
      <c r="B243" s="711">
        <v>4.8218834272314709E-5</v>
      </c>
      <c r="C243" s="711">
        <v>7.2683150208684448E-5</v>
      </c>
      <c r="D243" s="711">
        <v>2.9334199504640334E-5</v>
      </c>
      <c r="E243" s="711">
        <v>4.9231154865875704E-4</v>
      </c>
      <c r="F243" s="711">
        <v>-2.0603386513002311E-5</v>
      </c>
      <c r="G243" s="711">
        <v>4.6894455254600505E-4</v>
      </c>
      <c r="H243" s="711">
        <v>4.9321003448989932E-5</v>
      </c>
    </row>
    <row r="244" spans="1:8">
      <c r="A244" s="757">
        <v>44182</v>
      </c>
      <c r="B244" s="711">
        <v>5.7226990147768711E-5</v>
      </c>
      <c r="C244" s="711">
        <v>9.5812311542247129E-5</v>
      </c>
      <c r="D244" s="711">
        <v>2.9334199504640334E-5</v>
      </c>
      <c r="E244" s="711">
        <v>6.2944293117130014E-4</v>
      </c>
      <c r="F244" s="711">
        <v>5.7083452801842403E-5</v>
      </c>
      <c r="G244" s="711">
        <v>2.588511150326731E-4</v>
      </c>
      <c r="H244" s="711">
        <v>5.7804511619437006E-5</v>
      </c>
    </row>
    <row r="245" spans="1:8">
      <c r="A245" s="757">
        <v>44183</v>
      </c>
      <c r="B245" s="711">
        <v>3.9013071728688778E-5</v>
      </c>
      <c r="C245" s="711">
        <v>1.0009477409832158E-4</v>
      </c>
      <c r="D245" s="711">
        <v>2.9334199504640334E-5</v>
      </c>
      <c r="E245" s="711">
        <v>1.873146412947069E-4</v>
      </c>
      <c r="F245" s="711">
        <v>-2.9037805189862654E-5</v>
      </c>
      <c r="G245" s="711">
        <v>2.4550839186371245E-5</v>
      </c>
      <c r="H245" s="711">
        <v>-6.424869028848368E-5</v>
      </c>
    </row>
    <row r="246" spans="1:8">
      <c r="A246" s="757">
        <v>44186</v>
      </c>
      <c r="B246" s="711">
        <v>7.9271101365717964E-5</v>
      </c>
      <c r="C246" s="711">
        <v>8.0333969811683398E-5</v>
      </c>
      <c r="D246" s="711">
        <v>2.9334199504640334E-5</v>
      </c>
      <c r="E246" s="711">
        <v>-5.3406507851720187E-4</v>
      </c>
      <c r="F246" s="711">
        <v>-2.2623044581409626E-5</v>
      </c>
      <c r="G246" s="711">
        <v>-8.1653177006490866E-4</v>
      </c>
      <c r="H246" s="711">
        <v>-8.1320004705676686E-5</v>
      </c>
    </row>
    <row r="247" spans="1:8">
      <c r="A247" s="757">
        <v>44187</v>
      </c>
      <c r="B247" s="711">
        <v>7.6194499253901237E-5</v>
      </c>
      <c r="C247" s="711">
        <v>7.225108736060193E-5</v>
      </c>
      <c r="D247" s="711">
        <v>2.9334199504640334E-5</v>
      </c>
      <c r="E247" s="711">
        <v>-2.9773188861619172E-4</v>
      </c>
      <c r="F247" s="711">
        <v>3.5365270233521647E-5</v>
      </c>
      <c r="G247" s="711">
        <v>2.8767717871939726E-4</v>
      </c>
      <c r="H247" s="711">
        <v>-2.0559489971088697E-5</v>
      </c>
    </row>
    <row r="248" spans="1:8">
      <c r="A248" s="757">
        <v>44188</v>
      </c>
      <c r="B248" s="711">
        <v>8.929935387034931E-5</v>
      </c>
      <c r="C248" s="711">
        <v>1.3167253128653633E-4</v>
      </c>
      <c r="D248" s="711">
        <v>2.9334199504640334E-5</v>
      </c>
      <c r="E248" s="711">
        <v>5.1991207611472561E-4</v>
      </c>
      <c r="F248" s="711">
        <v>1.1384823883153594E-4</v>
      </c>
      <c r="G248" s="711">
        <v>5.9401675241410666E-4</v>
      </c>
      <c r="H248" s="711">
        <v>4.3563808648083847E-5</v>
      </c>
    </row>
    <row r="249" spans="1:8">
      <c r="A249" s="757">
        <v>44189</v>
      </c>
      <c r="B249" s="711">
        <v>7.4138196273053908E-5</v>
      </c>
      <c r="C249" s="711">
        <v>8.9700256847025106E-5</v>
      </c>
      <c r="D249" s="711">
        <v>2.9334199504640334E-5</v>
      </c>
      <c r="E249" s="711">
        <v>1.0073854774375059E-4</v>
      </c>
      <c r="F249" s="711">
        <v>1.1088900749328664E-7</v>
      </c>
      <c r="G249" s="711">
        <v>-3.8462348933300811E-6</v>
      </c>
      <c r="H249" s="711">
        <v>5.749729801574066E-7</v>
      </c>
    </row>
    <row r="250" spans="1:8">
      <c r="A250" s="757">
        <v>44193</v>
      </c>
      <c r="B250" s="711">
        <v>8.4182471519638467E-5</v>
      </c>
      <c r="C250" s="711">
        <v>8.0685754591226517E-5</v>
      </c>
      <c r="D250" s="711">
        <v>2.9334199504640334E-5</v>
      </c>
      <c r="E250" s="711">
        <v>-2.2686997819065817E-5</v>
      </c>
      <c r="F250" s="711">
        <v>5.4136971789204843E-5</v>
      </c>
      <c r="G250" s="711">
        <v>4.2449743326145685E-4</v>
      </c>
      <c r="H250" s="711">
        <v>1.8503708304078436E-4</v>
      </c>
    </row>
    <row r="251" spans="1:8">
      <c r="A251" s="757">
        <v>44194</v>
      </c>
      <c r="B251" s="711">
        <v>2.6994706887828725E-5</v>
      </c>
      <c r="C251" s="711">
        <v>1.6099717183308828E-4</v>
      </c>
      <c r="D251" s="711">
        <v>2.9334199504640334E-5</v>
      </c>
      <c r="E251" s="711">
        <v>4.0686084344465856E-4</v>
      </c>
      <c r="F251" s="711">
        <v>7.8727943326828415E-5</v>
      </c>
      <c r="G251" s="711">
        <v>1.0615863914010194E-4</v>
      </c>
      <c r="H251" s="711">
        <v>-2.4045558389594878E-5</v>
      </c>
    </row>
    <row r="252" spans="1:8">
      <c r="A252" s="757">
        <v>44195</v>
      </c>
      <c r="B252" s="711">
        <v>4.2837233881682084E-5</v>
      </c>
      <c r="C252" s="711">
        <v>1.0529829932820368E-4</v>
      </c>
      <c r="D252" s="711">
        <v>2.9334199504640334E-5</v>
      </c>
      <c r="E252" s="711">
        <v>5.4364416905973835E-4</v>
      </c>
      <c r="F252" s="711">
        <v>9.3571234883906286E-5</v>
      </c>
      <c r="G252" s="711">
        <v>1.1078763859417684E-4</v>
      </c>
      <c r="H252" s="711">
        <v>9.1478320406779271E-6</v>
      </c>
    </row>
    <row r="253" spans="1:8">
      <c r="A253" s="757">
        <v>44196</v>
      </c>
      <c r="B253" s="711">
        <v>6.5372285560289225E-5</v>
      </c>
      <c r="C253" s="711">
        <v>8.9685022179960565E-5</v>
      </c>
      <c r="D253" s="711">
        <v>2.9334199504640334E-5</v>
      </c>
      <c r="E253" s="711">
        <v>6.7995657885809851E-5</v>
      </c>
      <c r="F253" s="711">
        <v>-9.6188579979064603E-6</v>
      </c>
      <c r="G253" s="711">
        <v>-7.1925664695348689E-6</v>
      </c>
      <c r="H253" s="711">
        <v>5.7235135766497969E-7</v>
      </c>
    </row>
    <row r="254" spans="1:8">
      <c r="A254" s="757">
        <v>44200</v>
      </c>
      <c r="B254" s="711">
        <v>4.7809414744664206E-5</v>
      </c>
      <c r="C254" s="711">
        <v>4.5075879352400871E-5</v>
      </c>
      <c r="D254" s="711">
        <v>2.9334199504640334E-5</v>
      </c>
      <c r="E254" s="711">
        <v>-3.0975856938999846E-4</v>
      </c>
      <c r="F254" s="711">
        <v>3.2301259907782567E-6</v>
      </c>
      <c r="G254" s="711">
        <v>1.7587013856986636E-5</v>
      </c>
      <c r="H254" s="711">
        <v>-1.5217051168819884E-4</v>
      </c>
    </row>
    <row r="255" spans="1:8">
      <c r="A255" s="757">
        <v>44201</v>
      </c>
      <c r="B255" s="711">
        <v>8.1667701649625068E-5</v>
      </c>
      <c r="C255" s="711">
        <v>1.3576918169288521E-5</v>
      </c>
      <c r="D255" s="711">
        <v>2.9334199504640334E-5</v>
      </c>
      <c r="E255" s="711">
        <v>4.8326420664009497E-4</v>
      </c>
      <c r="F255" s="711">
        <v>-4.3105081470885541E-5</v>
      </c>
      <c r="G255" s="711">
        <v>1.9417535406325239E-4</v>
      </c>
      <c r="H255" s="711">
        <v>1.0769563497596724E-4</v>
      </c>
    </row>
    <row r="256" spans="1:8">
      <c r="A256" s="757">
        <v>44202</v>
      </c>
      <c r="B256" s="711">
        <v>7.3393483688614355E-5</v>
      </c>
      <c r="C256" s="711">
        <v>-5.3818932452620568E-6</v>
      </c>
      <c r="D256" s="711">
        <v>2.9334199504640334E-5</v>
      </c>
      <c r="E256" s="711">
        <v>-1.9844227492095466E-4</v>
      </c>
      <c r="F256" s="711">
        <v>-7.891507940193388E-5</v>
      </c>
      <c r="G256" s="711">
        <v>-5.1958080993464741E-4</v>
      </c>
      <c r="H256" s="711">
        <v>9.0603432111638897E-5</v>
      </c>
    </row>
    <row r="257" spans="1:8">
      <c r="A257" s="757">
        <v>44203</v>
      </c>
      <c r="B257" s="711">
        <v>1.3206565257706387E-4</v>
      </c>
      <c r="C257" s="711">
        <v>-3.7438820656311979E-5</v>
      </c>
      <c r="D257" s="711">
        <v>2.9334199504640334E-5</v>
      </c>
      <c r="E257" s="711">
        <v>1.8583540774529171E-4</v>
      </c>
      <c r="F257" s="711">
        <v>3.284310576060463E-5</v>
      </c>
      <c r="G257" s="711">
        <v>1.5403106886239799E-3</v>
      </c>
      <c r="H257" s="711">
        <v>2.3702839040366851E-4</v>
      </c>
    </row>
    <row r="258" spans="1:8">
      <c r="A258" s="757">
        <v>44204</v>
      </c>
      <c r="B258" s="711">
        <v>1.1191776330795518E-4</v>
      </c>
      <c r="C258" s="711">
        <v>4.0279408616137324E-5</v>
      </c>
      <c r="D258" s="711">
        <v>2.9334199504640334E-5</v>
      </c>
      <c r="E258" s="711">
        <v>5.1402173753505194E-4</v>
      </c>
      <c r="F258" s="711">
        <v>6.7249962470958827E-5</v>
      </c>
      <c r="G258" s="711">
        <v>1.097532185890612E-3</v>
      </c>
      <c r="H258" s="711">
        <v>7.6820258591004946E-5</v>
      </c>
    </row>
    <row r="259" spans="1:8">
      <c r="A259" s="757">
        <v>44207</v>
      </c>
      <c r="B259" s="711">
        <v>1.3627765446745294E-4</v>
      </c>
      <c r="C259" s="711">
        <v>-6.1903474357646309E-5</v>
      </c>
      <c r="D259" s="711">
        <v>2.9334199504640334E-5</v>
      </c>
      <c r="E259" s="711">
        <v>-8.2426746051769912E-4</v>
      </c>
      <c r="F259" s="711">
        <v>7.8364370532768744E-7</v>
      </c>
      <c r="G259" s="711">
        <v>-3.0150473580041817E-4</v>
      </c>
      <c r="H259" s="711">
        <v>-1.0002590638592379E-4</v>
      </c>
    </row>
    <row r="260" spans="1:8">
      <c r="A260" s="757">
        <v>44208</v>
      </c>
      <c r="B260" s="711">
        <v>8.7527878557866205E-5</v>
      </c>
      <c r="C260" s="711">
        <v>1.3517437234694785E-4</v>
      </c>
      <c r="D260" s="711">
        <v>2.9334199504640334E-5</v>
      </c>
      <c r="E260" s="711">
        <v>6.5764490163121585E-4</v>
      </c>
      <c r="F260" s="711">
        <v>-5.3187348212092038E-5</v>
      </c>
      <c r="G260" s="711">
        <v>4.1662835796950641E-4</v>
      </c>
      <c r="H260" s="711">
        <v>4.4958308022937654E-5</v>
      </c>
    </row>
    <row r="261" spans="1:8">
      <c r="A261" s="757">
        <v>44209</v>
      </c>
      <c r="B261" s="711">
        <v>1.0924897418025741E-4</v>
      </c>
      <c r="C261" s="711">
        <v>-2.1275790589259093E-6</v>
      </c>
      <c r="D261" s="711">
        <v>2.9334199504640334E-5</v>
      </c>
      <c r="E261" s="711">
        <v>-3.0239595805134356E-4</v>
      </c>
      <c r="F261" s="711">
        <v>-6.3487462288841794E-5</v>
      </c>
      <c r="G261" s="711">
        <v>-6.2737556371638174E-4</v>
      </c>
      <c r="H261" s="711">
        <v>2.9489844143933961E-5</v>
      </c>
    </row>
    <row r="262" spans="1:8">
      <c r="A262" s="757">
        <v>44210</v>
      </c>
      <c r="B262" s="711">
        <v>9.7932930748080574E-5</v>
      </c>
      <c r="C262" s="711">
        <v>1.032866996456705E-4</v>
      </c>
      <c r="D262" s="711">
        <v>2.9334199504640334E-5</v>
      </c>
      <c r="E262" s="711">
        <v>5.7108849418535223E-4</v>
      </c>
      <c r="F262" s="711">
        <v>-3.433742331255014E-5</v>
      </c>
      <c r="G262" s="711">
        <v>6.0107626615130052E-4</v>
      </c>
      <c r="H262" s="711">
        <v>-6.9719189416259656E-5</v>
      </c>
    </row>
    <row r="263" spans="1:8">
      <c r="A263" s="757">
        <v>44211</v>
      </c>
      <c r="B263" s="711">
        <v>1.451845498034468E-4</v>
      </c>
      <c r="C263" s="711">
        <v>4.4121035698146926E-6</v>
      </c>
      <c r="D263" s="711">
        <v>2.9334199504640334E-5</v>
      </c>
      <c r="E263" s="711">
        <v>-6.0790948142995342E-4</v>
      </c>
      <c r="F263" s="711">
        <v>-1.2559178441385433E-4</v>
      </c>
      <c r="G263" s="711">
        <v>-9.7265424019990282E-4</v>
      </c>
      <c r="H263" s="711">
        <v>-1.3665427550458298E-4</v>
      </c>
    </row>
    <row r="264" spans="1:8">
      <c r="A264" s="757">
        <v>44214</v>
      </c>
      <c r="B264" s="711">
        <v>1.0985750061297455E-4</v>
      </c>
      <c r="C264" s="711">
        <v>2.9589973009960246E-5</v>
      </c>
      <c r="D264" s="711">
        <v>2.9334199504640334E-5</v>
      </c>
      <c r="E264" s="711">
        <v>-1.0493320728549471E-4</v>
      </c>
      <c r="F264" s="711">
        <v>-3.9225180959396872E-5</v>
      </c>
      <c r="G264" s="711">
        <v>2.6508467876924682E-4</v>
      </c>
      <c r="H264" s="711">
        <v>1.5688292399090864E-5</v>
      </c>
    </row>
    <row r="265" spans="1:8">
      <c r="A265" s="757">
        <v>44215</v>
      </c>
      <c r="B265" s="711">
        <v>9.5202487319051853E-5</v>
      </c>
      <c r="C265" s="711">
        <v>-2.3117732421834603E-6</v>
      </c>
      <c r="D265" s="711">
        <v>2.9334199504640334E-5</v>
      </c>
      <c r="E265" s="711">
        <v>4.7322503531701542E-5</v>
      </c>
      <c r="F265" s="711">
        <v>3.3789568332698311E-5</v>
      </c>
      <c r="G265" s="711">
        <v>-2.2352013760027465E-4</v>
      </c>
      <c r="H265" s="711">
        <v>1.1883700639029103E-4</v>
      </c>
    </row>
    <row r="266" spans="1:8">
      <c r="A266" s="757">
        <v>44216</v>
      </c>
      <c r="B266" s="711">
        <v>1.0941973920834872E-4</v>
      </c>
      <c r="C266" s="711">
        <v>2.4396471977651821E-5</v>
      </c>
      <c r="D266" s="711">
        <v>2.9334199504640334E-5</v>
      </c>
      <c r="E266" s="711">
        <v>6.100514506099786E-4</v>
      </c>
      <c r="F266" s="711">
        <v>-8.4467393410448007E-7</v>
      </c>
      <c r="G266" s="711">
        <v>7.7391514385632198E-5</v>
      </c>
      <c r="H266" s="711">
        <v>2.3281542034019775E-4</v>
      </c>
    </row>
    <row r="267" spans="1:8">
      <c r="A267" s="757">
        <v>44217</v>
      </c>
      <c r="B267" s="711">
        <v>1.0628587239397552E-4</v>
      </c>
      <c r="C267" s="711">
        <v>-6.940189944553143E-6</v>
      </c>
      <c r="D267" s="711">
        <v>2.9334199504640334E-5</v>
      </c>
      <c r="E267" s="711">
        <v>-7.7037529665209277E-5</v>
      </c>
      <c r="F267" s="711">
        <v>2.2404222015582342E-5</v>
      </c>
      <c r="G267" s="711">
        <v>-1.6472815650711819E-4</v>
      </c>
      <c r="H267" s="711">
        <v>6.3318985656868328E-6</v>
      </c>
    </row>
    <row r="268" spans="1:8">
      <c r="A268" s="757">
        <v>44218</v>
      </c>
      <c r="B268" s="711">
        <v>1.6209397466312366E-4</v>
      </c>
      <c r="C268" s="711">
        <v>-1.4090541332054119E-5</v>
      </c>
      <c r="D268" s="711">
        <v>2.9334199504640334E-5</v>
      </c>
      <c r="E268" s="711">
        <v>-9.0871427531149292E-4</v>
      </c>
      <c r="F268" s="711">
        <v>3.6303228953053491E-5</v>
      </c>
      <c r="G268" s="711">
        <v>-3.343664530189102E-4</v>
      </c>
      <c r="H268" s="711">
        <v>-5.2648166345310439E-5</v>
      </c>
    </row>
    <row r="269" spans="1:8">
      <c r="A269" s="757">
        <v>44221</v>
      </c>
      <c r="B269" s="711">
        <v>7.4807813266680999E-5</v>
      </c>
      <c r="C269" s="711">
        <v>4.2015699671859028E-5</v>
      </c>
      <c r="D269" s="711">
        <v>2.9334199504640334E-5</v>
      </c>
      <c r="E269" s="711">
        <v>-1.7845014355005406E-4</v>
      </c>
      <c r="F269" s="711">
        <v>-1.3366866984266535E-5</v>
      </c>
      <c r="G269" s="711">
        <v>-5.4762355301015919E-5</v>
      </c>
      <c r="H269" s="711">
        <v>5.7435940278516287E-7</v>
      </c>
    </row>
    <row r="270" spans="1:8">
      <c r="A270" s="757">
        <v>44222</v>
      </c>
      <c r="B270" s="711">
        <v>1.0309346639548882E-4</v>
      </c>
      <c r="C270" s="711">
        <v>7.3959452402846401E-5</v>
      </c>
      <c r="D270" s="711">
        <v>2.9334199504640334E-5</v>
      </c>
      <c r="E270" s="711">
        <v>-3.4844601787801266E-5</v>
      </c>
      <c r="F270" s="711">
        <v>-1.9403470656491228E-4</v>
      </c>
      <c r="G270" s="711">
        <v>-4.6750384324106462E-4</v>
      </c>
      <c r="H270" s="711">
        <v>8.335724333954797E-5</v>
      </c>
    </row>
    <row r="271" spans="1:8">
      <c r="A271" s="757">
        <v>44223</v>
      </c>
      <c r="B271" s="711">
        <v>1.3364346347314676E-4</v>
      </c>
      <c r="C271" s="711">
        <v>7.3551332678704057E-5</v>
      </c>
      <c r="D271" s="711">
        <v>2.9334199504640334E-5</v>
      </c>
      <c r="E271" s="711">
        <v>-1.2239622367387403E-3</v>
      </c>
      <c r="F271" s="711">
        <v>-9.6258763251866331E-5</v>
      </c>
      <c r="G271" s="711">
        <v>-7.1264312427926592E-4</v>
      </c>
      <c r="H271" s="711">
        <v>-4.1819543529201197E-4</v>
      </c>
    </row>
    <row r="272" spans="1:8">
      <c r="A272" s="757">
        <v>44224</v>
      </c>
      <c r="B272" s="711">
        <v>6.1538404196343204E-5</v>
      </c>
      <c r="C272" s="711">
        <v>9.4728654923232893E-5</v>
      </c>
      <c r="D272" s="711">
        <v>2.9334199504640334E-5</v>
      </c>
      <c r="E272" s="711">
        <v>6.0250254832993288E-4</v>
      </c>
      <c r="F272" s="711">
        <v>1.4838995262679179E-4</v>
      </c>
      <c r="G272" s="711">
        <v>1.1080045741142771E-3</v>
      </c>
      <c r="H272" s="711">
        <v>1.5006024232752991E-4</v>
      </c>
    </row>
    <row r="273" spans="1:8">
      <c r="A273" s="757">
        <v>44225</v>
      </c>
      <c r="B273" s="711">
        <v>5.6956197366320459E-5</v>
      </c>
      <c r="C273" s="711">
        <v>9.6700550987414147E-5</v>
      </c>
      <c r="D273" s="711">
        <v>2.9334199504640334E-5</v>
      </c>
      <c r="E273" s="711">
        <v>-1.0520875423476461E-3</v>
      </c>
      <c r="F273" s="711">
        <v>-6.8627155758455577E-5</v>
      </c>
      <c r="G273" s="711">
        <v>-9.8537926975186645E-4</v>
      </c>
      <c r="H273" s="711">
        <v>-2.722620992995889E-4</v>
      </c>
    </row>
    <row r="274" spans="1:8">
      <c r="A274" s="757">
        <v>44228</v>
      </c>
      <c r="B274" s="711">
        <v>7.1743166904717756E-5</v>
      </c>
      <c r="C274" s="711">
        <v>5.4477569728929588E-5</v>
      </c>
      <c r="D274" s="711">
        <v>2.9334199504640334E-5</v>
      </c>
      <c r="E274" s="711">
        <v>1.5513848177417656E-3</v>
      </c>
      <c r="F274" s="711">
        <v>2.4513309968117404E-4</v>
      </c>
      <c r="G274" s="711">
        <v>1.2551047937245118E-3</v>
      </c>
      <c r="H274" s="711">
        <v>2.1717792071922369E-4</v>
      </c>
    </row>
    <row r="275" spans="1:8">
      <c r="A275" s="757">
        <v>44229</v>
      </c>
      <c r="B275" s="711">
        <v>7.4199264869889977E-5</v>
      </c>
      <c r="C275" s="711">
        <v>1.8092758834584833E-4</v>
      </c>
      <c r="D275" s="711">
        <v>2.9334199504640334E-5</v>
      </c>
      <c r="E275" s="711">
        <v>1.1130167754002773E-3</v>
      </c>
      <c r="F275" s="711">
        <v>4.1930410465038091E-5</v>
      </c>
      <c r="G275" s="711">
        <v>3.3813278599974391E-4</v>
      </c>
      <c r="H275" s="711">
        <v>2.061144375673629E-4</v>
      </c>
    </row>
    <row r="276" spans="1:8">
      <c r="A276" s="757">
        <v>44230</v>
      </c>
      <c r="B276" s="711">
        <v>7.5126151264706393E-5</v>
      </c>
      <c r="C276" s="711">
        <v>1.0110693927070203E-4</v>
      </c>
      <c r="D276" s="711">
        <v>2.9334199504640334E-5</v>
      </c>
      <c r="E276" s="711">
        <v>6.0254526419007976E-4</v>
      </c>
      <c r="F276" s="711">
        <v>-1.752403944933062E-5</v>
      </c>
      <c r="G276" s="711">
        <v>5.8518272670694967E-4</v>
      </c>
      <c r="H276" s="711">
        <v>1.3153179171292439E-5</v>
      </c>
    </row>
    <row r="277" spans="1:8">
      <c r="A277" s="757">
        <v>44231</v>
      </c>
      <c r="B277" s="711">
        <v>9.3000966840604279E-5</v>
      </c>
      <c r="C277" s="711">
        <v>3.2324384817971065E-5</v>
      </c>
      <c r="D277" s="711">
        <v>2.9334199504640334E-5</v>
      </c>
      <c r="E277" s="711">
        <v>4.9611626330650974E-4</v>
      </c>
      <c r="F277" s="711">
        <v>8.1004062325878696E-5</v>
      </c>
      <c r="G277" s="711">
        <v>3.6674810835265689E-4</v>
      </c>
      <c r="H277" s="711">
        <v>1.1874958418396364E-4</v>
      </c>
    </row>
    <row r="278" spans="1:8">
      <c r="A278" s="757">
        <v>44232</v>
      </c>
      <c r="B278" s="711">
        <v>1.063375170391559E-4</v>
      </c>
      <c r="C278" s="711">
        <v>8.0495516026090057E-5</v>
      </c>
      <c r="D278" s="711">
        <v>2.9334199504640334E-5</v>
      </c>
      <c r="E278" s="711">
        <v>6.8347651125533866E-4</v>
      </c>
      <c r="F278" s="711">
        <v>1.9987703268047386E-4</v>
      </c>
      <c r="G278" s="711">
        <v>6.8262820980324423E-4</v>
      </c>
      <c r="H278" s="711">
        <v>8.8825265193952509E-5</v>
      </c>
    </row>
    <row r="279" spans="1:8">
      <c r="A279" s="757">
        <v>44235</v>
      </c>
      <c r="B279" s="711">
        <v>7.1743649699225457E-5</v>
      </c>
      <c r="C279" s="711">
        <v>6.3415129067099227E-5</v>
      </c>
      <c r="D279" s="711">
        <v>2.9334199504640334E-5</v>
      </c>
      <c r="E279" s="711">
        <v>2.4304520759886648E-4</v>
      </c>
      <c r="F279" s="711">
        <v>4.8363571659859048E-5</v>
      </c>
      <c r="G279" s="711">
        <v>1.9116097458372051E-4</v>
      </c>
      <c r="H279" s="711">
        <v>8.4332022501319985E-5</v>
      </c>
    </row>
    <row r="280" spans="1:8">
      <c r="A280" s="757">
        <v>44236</v>
      </c>
      <c r="B280" s="711">
        <v>8.0203679181069259E-5</v>
      </c>
      <c r="C280" s="711">
        <v>2.1773948994671111E-5</v>
      </c>
      <c r="D280" s="711">
        <v>2.9334199504640334E-5</v>
      </c>
      <c r="E280" s="711">
        <v>4.4722171056088561E-5</v>
      </c>
      <c r="F280" s="711">
        <v>1.9469159840246612E-5</v>
      </c>
      <c r="G280" s="711">
        <v>-1.4727142305782242E-4</v>
      </c>
      <c r="H280" s="711">
        <v>3.5632301047483493E-6</v>
      </c>
    </row>
    <row r="281" spans="1:8">
      <c r="A281" s="757">
        <v>44237</v>
      </c>
      <c r="B281" s="711">
        <v>8.7052437150475777E-5</v>
      </c>
      <c r="C281" s="711">
        <v>1.0165056835353515E-4</v>
      </c>
      <c r="D281" s="711">
        <v>2.9334199504640334E-5</v>
      </c>
      <c r="E281" s="711">
        <v>-3.2016005844113458E-4</v>
      </c>
      <c r="F281" s="711">
        <v>-1.9507650542436585E-5</v>
      </c>
      <c r="G281" s="711">
        <v>-6.5575215283424776E-4</v>
      </c>
      <c r="H281" s="711">
        <v>-1.0727466639299798E-5</v>
      </c>
    </row>
    <row r="282" spans="1:8">
      <c r="A282" s="757">
        <v>44238</v>
      </c>
      <c r="B282" s="711">
        <v>1.0862063444985111E-4</v>
      </c>
      <c r="C282" s="711">
        <v>6.9019792079075829E-5</v>
      </c>
      <c r="D282" s="711">
        <v>2.9334199504640334E-5</v>
      </c>
      <c r="E282" s="711">
        <v>5.5428466854373854E-4</v>
      </c>
      <c r="F282" s="711">
        <v>8.1948430155183726E-5</v>
      </c>
      <c r="G282" s="711">
        <v>4.000710004519288E-4</v>
      </c>
      <c r="H282" s="711">
        <v>3.3210361877413772E-5</v>
      </c>
    </row>
    <row r="283" spans="1:8">
      <c r="A283" s="757">
        <v>44239</v>
      </c>
      <c r="B283" s="711">
        <v>8.1564099447084811E-5</v>
      </c>
      <c r="C283" s="711">
        <v>6.0040950656243817E-5</v>
      </c>
      <c r="D283" s="711">
        <v>2.9334199504640334E-5</v>
      </c>
      <c r="E283" s="711">
        <v>5.6644441324144479E-4</v>
      </c>
      <c r="F283" s="711">
        <v>-3.6331887716664068E-5</v>
      </c>
      <c r="G283" s="711">
        <v>-2.5038006713030749E-5</v>
      </c>
      <c r="H283" s="711">
        <v>8.2712576298038523E-5</v>
      </c>
    </row>
    <row r="284" spans="1:8">
      <c r="A284" s="757">
        <v>44244</v>
      </c>
      <c r="B284" s="711">
        <v>1.1283292470676414E-4</v>
      </c>
      <c r="C284" s="711">
        <v>2.9099894051741735E-5</v>
      </c>
      <c r="D284" s="711">
        <v>2.9334199504640334E-5</v>
      </c>
      <c r="E284" s="711">
        <v>7.676752168433253E-4</v>
      </c>
      <c r="F284" s="711">
        <v>1.2987491631271669E-5</v>
      </c>
      <c r="G284" s="711">
        <v>4.672187234127785E-4</v>
      </c>
      <c r="H284" s="711">
        <v>-2.5982076892002713E-5</v>
      </c>
    </row>
    <row r="285" spans="1:8">
      <c r="A285" s="757">
        <v>44245</v>
      </c>
      <c r="B285" s="711">
        <v>1.5587359529395077E-4</v>
      </c>
      <c r="C285" s="711">
        <v>8.1465290602426027E-5</v>
      </c>
      <c r="D285" s="711">
        <v>2.9334199504640334E-5</v>
      </c>
      <c r="E285" s="711">
        <v>-3.0190713820570038E-4</v>
      </c>
      <c r="F285" s="711">
        <v>8.7123007389475763E-5</v>
      </c>
      <c r="G285" s="711">
        <v>-2.6057440123483422E-4</v>
      </c>
      <c r="H285" s="711">
        <v>-7.0104531547586781E-5</v>
      </c>
    </row>
    <row r="286" spans="1:8">
      <c r="A286" s="757">
        <v>44246</v>
      </c>
      <c r="B286" s="711">
        <v>1.1494134294940089E-4</v>
      </c>
      <c r="C286" s="711">
        <v>4.0176083493034809E-5</v>
      </c>
      <c r="D286" s="711">
        <v>2.9334199504640334E-5</v>
      </c>
      <c r="E286" s="711">
        <v>3.6131989573102378E-4</v>
      </c>
      <c r="F286" s="711">
        <v>9.2060229689999167E-5</v>
      </c>
      <c r="G286" s="711">
        <v>3.9277999730738891E-4</v>
      </c>
      <c r="H286" s="711">
        <v>-1.5563619882850155E-5</v>
      </c>
    </row>
    <row r="287" spans="1:8">
      <c r="A287" s="757">
        <v>44249</v>
      </c>
      <c r="B287" s="711">
        <v>1.1615297011374676E-4</v>
      </c>
      <c r="C287" s="711">
        <v>-4.2305377614338381E-5</v>
      </c>
      <c r="D287" s="711">
        <v>2.9334199504640334E-5</v>
      </c>
      <c r="E287" s="711">
        <v>-1.4333071963418729E-3</v>
      </c>
      <c r="F287" s="711">
        <v>5.863007651286113E-5</v>
      </c>
      <c r="G287" s="711">
        <v>-1.143943330854117E-3</v>
      </c>
      <c r="H287" s="711">
        <v>-1.2274626620495833E-4</v>
      </c>
    </row>
    <row r="288" spans="1:8">
      <c r="A288" s="757">
        <v>44250</v>
      </c>
      <c r="B288" s="711">
        <v>2.0738614439306166E-4</v>
      </c>
      <c r="C288" s="711">
        <v>5.0706398565319446E-5</v>
      </c>
      <c r="D288" s="711">
        <v>2.9334199504640334E-5</v>
      </c>
      <c r="E288" s="711">
        <v>3.5916079777462471E-4</v>
      </c>
      <c r="F288" s="711">
        <v>-6.1515452795993282E-6</v>
      </c>
      <c r="G288" s="711">
        <v>3.7971820713126128E-4</v>
      </c>
      <c r="H288" s="711">
        <v>3.0795568198566105E-5</v>
      </c>
    </row>
    <row r="289" spans="1:8">
      <c r="A289" s="757">
        <v>44251</v>
      </c>
      <c r="B289" s="711">
        <v>1.0663926730963973E-4</v>
      </c>
      <c r="C289" s="711">
        <v>2.3389965001653912E-5</v>
      </c>
      <c r="D289" s="711">
        <v>2.9334199504640334E-5</v>
      </c>
      <c r="E289" s="711">
        <v>5.896417620152427E-4</v>
      </c>
      <c r="F289" s="711">
        <v>1.2751954553436251E-4</v>
      </c>
      <c r="G289" s="711">
        <v>4.2229264898005736E-4</v>
      </c>
      <c r="H289" s="711">
        <v>1.6570816768050832E-4</v>
      </c>
    </row>
    <row r="290" spans="1:8">
      <c r="A290" s="757">
        <v>44252</v>
      </c>
      <c r="B290" s="711">
        <v>5.3425839399646996E-5</v>
      </c>
      <c r="C290" s="711">
        <v>1.9698677996173866E-5</v>
      </c>
      <c r="D290" s="711">
        <v>2.9334199504640334E-5</v>
      </c>
      <c r="E290" s="711">
        <v>-1.5492699678929924E-3</v>
      </c>
      <c r="F290" s="711">
        <v>-7.9853959285995104E-5</v>
      </c>
      <c r="G290" s="711">
        <v>-1.4046523556608629E-3</v>
      </c>
      <c r="H290" s="711">
        <v>-3.6576723810144592E-4</v>
      </c>
    </row>
    <row r="291" spans="1:8">
      <c r="A291" s="757">
        <v>44253</v>
      </c>
      <c r="B291" s="711">
        <v>1.3430141912490839E-4</v>
      </c>
      <c r="C291" s="711">
        <v>3.759230461249708E-5</v>
      </c>
      <c r="D291" s="711">
        <v>2.9334199504640334E-5</v>
      </c>
      <c r="E291" s="711">
        <v>-1.0921740110647316E-3</v>
      </c>
      <c r="F291" s="711">
        <v>-1.079868133991377E-4</v>
      </c>
      <c r="G291" s="711">
        <v>-7.3177964924869593E-4</v>
      </c>
      <c r="H291" s="711">
        <v>-2.8239000940303847E-5</v>
      </c>
    </row>
    <row r="292" spans="1:8">
      <c r="A292" s="757">
        <v>44256</v>
      </c>
      <c r="B292" s="711">
        <v>9.3824100640505222E-5</v>
      </c>
      <c r="C292" s="711">
        <v>1.8865624288877358E-6</v>
      </c>
      <c r="D292" s="711">
        <v>2.9334199504640334E-5</v>
      </c>
      <c r="E292" s="711">
        <v>7.8208709398052572E-4</v>
      </c>
      <c r="F292" s="711">
        <v>1.997591945011934E-4</v>
      </c>
      <c r="G292" s="711">
        <v>5.5273365735448131E-4</v>
      </c>
      <c r="H292" s="711">
        <v>2.8954040622444777E-4</v>
      </c>
    </row>
    <row r="293" spans="1:8">
      <c r="A293" s="757">
        <v>44257</v>
      </c>
      <c r="B293" s="711">
        <v>1.1953766417498597E-4</v>
      </c>
      <c r="C293" s="711">
        <v>2.5939316563016178E-5</v>
      </c>
      <c r="D293" s="711">
        <v>2.9334199504640334E-5</v>
      </c>
      <c r="E293" s="711">
        <v>-3.1954286173435762E-4</v>
      </c>
      <c r="F293" s="711">
        <v>1.394387580085727E-5</v>
      </c>
      <c r="G293" s="711">
        <v>-9.1889404332334379E-6</v>
      </c>
      <c r="H293" s="711">
        <v>-7.9946040895296776E-5</v>
      </c>
    </row>
    <row r="294" spans="1:8">
      <c r="A294" s="757">
        <v>44258</v>
      </c>
      <c r="B294" s="711">
        <v>8.7286215892513899E-5</v>
      </c>
      <c r="C294" s="711">
        <v>8.772315760239179E-5</v>
      </c>
      <c r="D294" s="711">
        <v>2.9334199504640334E-5</v>
      </c>
      <c r="E294" s="711">
        <v>-1.5866273215904173E-4</v>
      </c>
      <c r="F294" s="711">
        <v>1.0637033847722124E-5</v>
      </c>
      <c r="G294" s="711">
        <v>-4.3267049206531142E-4</v>
      </c>
      <c r="H294" s="711">
        <v>-2.1609725651682287E-4</v>
      </c>
    </row>
    <row r="295" spans="1:8">
      <c r="A295" s="757">
        <v>44259</v>
      </c>
      <c r="B295" s="711">
        <v>1.7761866852041087E-4</v>
      </c>
      <c r="C295" s="711">
        <v>2.0230954310965666E-4</v>
      </c>
      <c r="D295" s="711">
        <v>2.9334199504640334E-5</v>
      </c>
      <c r="E295" s="711">
        <v>2.1816884723312554E-4</v>
      </c>
      <c r="F295" s="711">
        <v>-2.1645081413199544E-4</v>
      </c>
      <c r="G295" s="711">
        <v>-2.8784060675336037E-4</v>
      </c>
      <c r="H295" s="711">
        <v>-2.0049431062767797E-4</v>
      </c>
    </row>
    <row r="296" spans="1:8">
      <c r="A296" s="757">
        <v>44260</v>
      </c>
      <c r="B296" s="711">
        <v>1.0091500757036491E-4</v>
      </c>
      <c r="C296" s="711">
        <v>1.982240123162593E-4</v>
      </c>
      <c r="D296" s="711">
        <v>2.9334199504640334E-5</v>
      </c>
      <c r="E296" s="711">
        <v>9.9374060947078581E-4</v>
      </c>
      <c r="F296" s="711">
        <v>-9.8243132096707543E-5</v>
      </c>
      <c r="G296" s="711">
        <v>7.4515652400695097E-4</v>
      </c>
      <c r="H296" s="711">
        <v>2.9471296988432539E-4</v>
      </c>
    </row>
    <row r="297" spans="1:8">
      <c r="A297" s="757">
        <v>44263</v>
      </c>
      <c r="B297" s="711">
        <v>5.4262160130471854E-5</v>
      </c>
      <c r="C297" s="711">
        <v>-2.739826681785406E-5</v>
      </c>
      <c r="D297" s="711">
        <v>2.9334199504640334E-5</v>
      </c>
      <c r="E297" s="711">
        <v>-7.258527170395069E-4</v>
      </c>
      <c r="F297" s="711">
        <v>8.7717375568778212E-5</v>
      </c>
      <c r="G297" s="711">
        <v>-1.8756367426616136E-3</v>
      </c>
      <c r="H297" s="711">
        <v>-7.3128945712562781E-5</v>
      </c>
    </row>
    <row r="298" spans="1:8">
      <c r="A298" s="757">
        <v>44264</v>
      </c>
      <c r="B298" s="711">
        <v>2.0655281683079645E-4</v>
      </c>
      <c r="C298" s="711">
        <v>1.4044661017831861E-5</v>
      </c>
      <c r="D298" s="711">
        <v>2.9334199504640334E-5</v>
      </c>
      <c r="E298" s="711">
        <v>-1.1858900209420266E-4</v>
      </c>
      <c r="F298" s="711">
        <v>1.1955099951529518E-4</v>
      </c>
      <c r="G298" s="711">
        <v>-1.1743766366024118E-4</v>
      </c>
      <c r="H298" s="711">
        <v>2.0391597180080879E-4</v>
      </c>
    </row>
    <row r="299" spans="1:8">
      <c r="A299" s="757">
        <v>44265</v>
      </c>
      <c r="B299" s="711">
        <v>5.55674008526899E-5</v>
      </c>
      <c r="C299" s="711">
        <v>8.6388518904446647E-5</v>
      </c>
      <c r="D299" s="711">
        <v>2.9334199504640334E-5</v>
      </c>
      <c r="E299" s="711">
        <v>1.3105814283292716E-4</v>
      </c>
      <c r="F299" s="711">
        <v>-2.09996651595209E-4</v>
      </c>
      <c r="G299" s="711">
        <v>-3.448990997594315E-5</v>
      </c>
      <c r="H299" s="711">
        <v>2.7824308965664345E-4</v>
      </c>
    </row>
    <row r="300" spans="1:8">
      <c r="A300" s="757">
        <v>44266</v>
      </c>
      <c r="B300" s="711">
        <v>7.4006338823008613E-5</v>
      </c>
      <c r="C300" s="711">
        <v>9.8376696530525499E-5</v>
      </c>
      <c r="D300" s="711">
        <v>2.9334199504640334E-5</v>
      </c>
      <c r="E300" s="711">
        <v>1.2347348381093373E-3</v>
      </c>
      <c r="F300" s="711">
        <v>-7.6097454412140105E-5</v>
      </c>
      <c r="G300" s="711">
        <v>1.0895808883250836E-3</v>
      </c>
      <c r="H300" s="711">
        <v>-4.6849420042495149E-5</v>
      </c>
    </row>
    <row r="301" spans="1:8">
      <c r="A301" s="757">
        <v>44267</v>
      </c>
      <c r="B301" s="711">
        <v>1.3241692520608167E-4</v>
      </c>
      <c r="C301" s="711">
        <v>2.0749984198961679E-5</v>
      </c>
      <c r="D301" s="711">
        <v>2.9334199504640334E-5</v>
      </c>
      <c r="E301" s="711">
        <v>3.209328037764381E-4</v>
      </c>
      <c r="F301" s="711">
        <v>9.5438134688716191E-6</v>
      </c>
      <c r="G301" s="711">
        <v>-3.0502462082771523E-4</v>
      </c>
      <c r="H301" s="711">
        <v>2.0149549255746855E-5</v>
      </c>
    </row>
    <row r="302" spans="1:8">
      <c r="A302" s="757">
        <v>44270</v>
      </c>
      <c r="B302" s="711">
        <v>6.0448439824954114E-5</v>
      </c>
      <c r="C302" s="711">
        <v>7.1530512803197327E-5</v>
      </c>
      <c r="D302" s="711">
        <v>2.9334199504640334E-5</v>
      </c>
      <c r="E302" s="711">
        <v>4.2712516468289543E-5</v>
      </c>
      <c r="F302" s="711">
        <v>5.5299109968544592E-5</v>
      </c>
      <c r="G302" s="711">
        <v>1.8023416995660571E-4</v>
      </c>
      <c r="H302" s="711">
        <v>8.9246423309554678E-5</v>
      </c>
    </row>
    <row r="303" spans="1:8">
      <c r="A303" s="757">
        <v>44271</v>
      </c>
      <c r="B303" s="711">
        <v>1.3184558167239762E-4</v>
      </c>
      <c r="C303" s="711">
        <v>7.8587733549331234E-5</v>
      </c>
      <c r="D303" s="711">
        <v>2.9334199504640334E-5</v>
      </c>
      <c r="E303" s="711">
        <v>-1.1676618762697431E-4</v>
      </c>
      <c r="F303" s="711">
        <v>1.7267463808782471E-4</v>
      </c>
      <c r="G303" s="711">
        <v>-9.8933235567120196E-5</v>
      </c>
      <c r="H303" s="711">
        <v>1.373072789960794E-6</v>
      </c>
    </row>
    <row r="304" spans="1:8">
      <c r="A304" s="757">
        <v>44272</v>
      </c>
      <c r="B304" s="711">
        <v>6.3139605590964142E-5</v>
      </c>
      <c r="C304" s="711">
        <v>7.4391267244190427E-5</v>
      </c>
      <c r="D304" s="711">
        <v>2.9334199504640334E-5</v>
      </c>
      <c r="E304" s="711">
        <v>5.3250123116897806E-4</v>
      </c>
      <c r="F304" s="711">
        <v>-1.7598468507191989E-5</v>
      </c>
      <c r="G304" s="711">
        <v>8.0737127747012292E-4</v>
      </c>
      <c r="H304" s="711">
        <v>1.0824604079388011E-5</v>
      </c>
    </row>
    <row r="305" spans="1:8">
      <c r="A305" s="757">
        <v>44273</v>
      </c>
      <c r="B305" s="711">
        <v>1.5651840785177001E-4</v>
      </c>
      <c r="C305" s="711">
        <v>1.9655502188531405E-5</v>
      </c>
      <c r="D305" s="711">
        <v>2.9334199504640334E-5</v>
      </c>
      <c r="E305" s="711">
        <v>-8.0323538217311858E-4</v>
      </c>
      <c r="F305" s="711">
        <v>1.5431332703633166E-5</v>
      </c>
      <c r="G305" s="711">
        <v>-8.8987122125563597E-4</v>
      </c>
      <c r="H305" s="711">
        <v>-1.8197927189517237E-4</v>
      </c>
    </row>
    <row r="306" spans="1:8">
      <c r="A306" s="757">
        <v>44274</v>
      </c>
      <c r="B306" s="711">
        <v>2.1054249086748574E-4</v>
      </c>
      <c r="C306" s="711">
        <v>-5.6152490316789815E-5</v>
      </c>
      <c r="D306" s="711">
        <v>2.9334199504640334E-5</v>
      </c>
      <c r="E306" s="711">
        <v>5.6615653044693746E-5</v>
      </c>
      <c r="F306" s="711">
        <v>-8.9616550890944682E-5</v>
      </c>
      <c r="G306" s="711">
        <v>3.8085801088162208E-4</v>
      </c>
      <c r="H306" s="711">
        <v>-4.1693417425126551E-5</v>
      </c>
    </row>
    <row r="307" spans="1:8">
      <c r="A307" s="757">
        <v>44277</v>
      </c>
      <c r="B307" s="711">
        <v>7.5101543056722514E-5</v>
      </c>
      <c r="C307" s="711">
        <v>7.1368519132819474E-6</v>
      </c>
      <c r="D307" s="711">
        <v>2.9334199504640334E-5</v>
      </c>
      <c r="E307" s="711">
        <v>-2.7739272066258148E-4</v>
      </c>
      <c r="F307" s="711">
        <v>4.9896100748159108E-6</v>
      </c>
      <c r="G307" s="711">
        <v>-3.5795487314101376E-4</v>
      </c>
      <c r="H307" s="711">
        <v>1.071041920311011E-4</v>
      </c>
    </row>
    <row r="308" spans="1:8">
      <c r="A308" s="757">
        <v>44278</v>
      </c>
      <c r="B308" s="711">
        <v>7.4164752486069986E-5</v>
      </c>
      <c r="C308" s="711">
        <v>8.0785765715063485E-6</v>
      </c>
      <c r="D308" s="711">
        <v>2.9334199504640334E-5</v>
      </c>
      <c r="E308" s="711">
        <v>-8.3404140889873691E-4</v>
      </c>
      <c r="F308" s="711">
        <v>6.544945906353018E-5</v>
      </c>
      <c r="G308" s="711">
        <v>-4.8642675015449569E-4</v>
      </c>
      <c r="H308" s="711">
        <v>-1.2032209130335702E-4</v>
      </c>
    </row>
    <row r="309" spans="1:8">
      <c r="A309" s="757">
        <v>44279</v>
      </c>
      <c r="B309" s="711">
        <v>7.5876025034702315E-5</v>
      </c>
      <c r="C309" s="711">
        <v>2.4284855128976489E-5</v>
      </c>
      <c r="D309" s="711">
        <v>2.9334199504640334E-5</v>
      </c>
      <c r="E309" s="711">
        <v>-2.7349217031947149E-4</v>
      </c>
      <c r="F309" s="711">
        <v>4.20478407820113E-5</v>
      </c>
      <c r="G309" s="711">
        <v>-6.9725528809304446E-4</v>
      </c>
      <c r="H309" s="711">
        <v>-6.0928159381912206E-5</v>
      </c>
    </row>
    <row r="310" spans="1:8">
      <c r="A310" s="757">
        <v>44280</v>
      </c>
      <c r="B310" s="711">
        <v>1.3576177824238916E-4</v>
      </c>
      <c r="C310" s="711">
        <v>9.4569017754975166E-5</v>
      </c>
      <c r="D310" s="711">
        <v>2.9334199504640334E-5</v>
      </c>
      <c r="E310" s="711">
        <v>9.7809195410945005E-5</v>
      </c>
      <c r="F310" s="711">
        <v>-5.1610423628304374E-5</v>
      </c>
      <c r="G310" s="711">
        <v>5.4245015407293571E-4</v>
      </c>
      <c r="H310" s="711">
        <v>6.535356291040184E-5</v>
      </c>
    </row>
    <row r="311" spans="1:8">
      <c r="A311" s="757">
        <v>44281</v>
      </c>
      <c r="B311" s="711">
        <v>8.0391621732764891E-5</v>
      </c>
      <c r="C311" s="711">
        <v>1.0019277142879646E-4</v>
      </c>
      <c r="D311" s="711">
        <v>2.9334199504640334E-5</v>
      </c>
      <c r="E311" s="711">
        <v>9.5946776440164927E-4</v>
      </c>
      <c r="F311" s="711">
        <v>9.408950961453361E-5</v>
      </c>
      <c r="G311" s="711">
        <v>2.7095564831395474E-4</v>
      </c>
      <c r="H311" s="711">
        <v>2.4711439489698116E-4</v>
      </c>
    </row>
    <row r="312" spans="1:8">
      <c r="A312" s="757">
        <v>44284</v>
      </c>
      <c r="B312" s="711">
        <v>1.3166199709353283E-4</v>
      </c>
      <c r="C312" s="711">
        <v>4.6199182211342229E-5</v>
      </c>
      <c r="D312" s="711">
        <v>2.9334199504640334E-5</v>
      </c>
      <c r="E312" s="711">
        <v>-7.6971960413868584E-5</v>
      </c>
      <c r="F312" s="711">
        <v>1.2732061122968931E-4</v>
      </c>
      <c r="G312" s="711">
        <v>-3.7871954600395005E-5</v>
      </c>
      <c r="H312" s="711">
        <v>1.0217649401856876E-5</v>
      </c>
    </row>
    <row r="313" spans="1:8">
      <c r="A313" s="757">
        <v>44285</v>
      </c>
      <c r="B313" s="711">
        <v>9.4101818903968791E-5</v>
      </c>
      <c r="C313" s="711">
        <v>9.0913388727097415E-5</v>
      </c>
      <c r="D313" s="711">
        <v>2.9334199504640334E-5</v>
      </c>
      <c r="E313" s="711">
        <v>5.1832576883719121E-4</v>
      </c>
      <c r="F313" s="711">
        <v>-1.5236942138976029E-4</v>
      </c>
      <c r="G313" s="711">
        <v>5.8916068224221783E-4</v>
      </c>
      <c r="H313" s="711">
        <v>-6.9823553052346106E-5</v>
      </c>
    </row>
    <row r="314" spans="1:8">
      <c r="A314" s="757">
        <v>44286</v>
      </c>
      <c r="B314" s="711">
        <v>1.2209893986591774E-4</v>
      </c>
      <c r="C314" s="711">
        <v>9.8171678911370677E-5</v>
      </c>
      <c r="D314" s="711">
        <v>2.9334199504640334E-5</v>
      </c>
      <c r="E314" s="711">
        <v>3.7524272376678654E-4</v>
      </c>
      <c r="F314" s="711">
        <v>1.0228231834791241E-4</v>
      </c>
      <c r="G314" s="711">
        <v>9.588175315292414E-5</v>
      </c>
      <c r="H314" s="711">
        <v>8.3454922967474141E-5</v>
      </c>
    </row>
    <row r="315" spans="1:8">
      <c r="A315" s="757">
        <v>44287</v>
      </c>
      <c r="B315" s="711">
        <v>8.4250800744560761E-5</v>
      </c>
      <c r="C315" s="711">
        <v>3.733099981217625E-5</v>
      </c>
      <c r="D315" s="711">
        <v>2.9334199504640334E-5</v>
      </c>
      <c r="E315" s="711">
        <v>7.5822942020192802E-5</v>
      </c>
      <c r="F315" s="711">
        <v>-2.0516608987223573E-5</v>
      </c>
      <c r="G315" s="711">
        <v>-3.7821082352157664E-4</v>
      </c>
      <c r="H315" s="711">
        <v>1.733566409551157E-4</v>
      </c>
    </row>
    <row r="316" spans="1:8">
      <c r="A316" s="757">
        <v>44291</v>
      </c>
      <c r="B316" s="711">
        <v>9.9438277425025707E-5</v>
      </c>
      <c r="C316" s="711">
        <v>2.2480898718195697E-5</v>
      </c>
      <c r="D316" s="711">
        <v>2.9334199504640334E-5</v>
      </c>
      <c r="E316" s="711">
        <v>2.4834157400550839E-4</v>
      </c>
      <c r="F316" s="711">
        <v>3.2538337451486492E-5</v>
      </c>
      <c r="G316" s="711">
        <v>7.539134020193921E-4</v>
      </c>
      <c r="H316" s="711">
        <v>2.136858666412178E-4</v>
      </c>
    </row>
    <row r="317" spans="1:8">
      <c r="A317" s="757">
        <v>44292</v>
      </c>
      <c r="B317" s="711">
        <v>1.0546697308569936E-4</v>
      </c>
      <c r="C317" s="711">
        <v>1.6744738801955375E-5</v>
      </c>
      <c r="D317" s="711">
        <v>2.9334199504640334E-5</v>
      </c>
      <c r="E317" s="711">
        <v>-1.2806645026236963E-4</v>
      </c>
      <c r="F317" s="711">
        <v>2.4682681914844072E-5</v>
      </c>
      <c r="G317" s="711">
        <v>1.0164517014370534E-4</v>
      </c>
      <c r="H317" s="711">
        <v>-3.2899156536336793E-6</v>
      </c>
    </row>
    <row r="318" spans="1:8">
      <c r="A318" s="757">
        <v>44293</v>
      </c>
      <c r="B318" s="711">
        <v>9.3636103596803603E-5</v>
      </c>
      <c r="C318" s="711">
        <v>2.9295706808577514E-5</v>
      </c>
      <c r="D318" s="711">
        <v>2.9334199504640334E-5</v>
      </c>
      <c r="E318" s="711">
        <v>8.6969691530747169E-6</v>
      </c>
      <c r="F318" s="711">
        <v>1.1497512616595986E-4</v>
      </c>
      <c r="G318" s="711">
        <v>1.05773228287531E-4</v>
      </c>
      <c r="H318" s="711">
        <v>1.1150238726321815E-5</v>
      </c>
    </row>
    <row r="319" spans="1:8">
      <c r="A319" s="757">
        <v>44294</v>
      </c>
      <c r="B319" s="711">
        <v>9.5070998627484426E-5</v>
      </c>
      <c r="C319" s="711">
        <v>1.4749645040840919E-4</v>
      </c>
      <c r="D319" s="711">
        <v>2.9334199504640334E-5</v>
      </c>
      <c r="E319" s="711">
        <v>1.1674699533681499E-4</v>
      </c>
      <c r="F319" s="711">
        <v>9.4016782753575396E-6</v>
      </c>
      <c r="G319" s="711">
        <v>3.2466183414995854E-4</v>
      </c>
      <c r="H319" s="711">
        <v>1.0220770992966477E-4</v>
      </c>
    </row>
    <row r="320" spans="1:8">
      <c r="A320" s="757">
        <v>44295</v>
      </c>
      <c r="B320" s="711">
        <v>7.1794388327045484E-5</v>
      </c>
      <c r="C320" s="711">
        <v>-3.4839880625054381E-5</v>
      </c>
      <c r="D320" s="711">
        <v>2.9334199504640334E-5</v>
      </c>
      <c r="E320" s="711">
        <v>2.5717019922548933E-4</v>
      </c>
      <c r="F320" s="711">
        <v>8.5920234381547947E-5</v>
      </c>
      <c r="G320" s="711">
        <v>-3.1574263478931001E-5</v>
      </c>
      <c r="H320" s="711">
        <v>5.3133384872671162E-5</v>
      </c>
    </row>
    <row r="321" spans="1:8">
      <c r="A321" s="757">
        <v>44298</v>
      </c>
      <c r="B321" s="711">
        <v>9.3305306195192684E-5</v>
      </c>
      <c r="C321" s="711">
        <v>4.7230118643195041E-5</v>
      </c>
      <c r="D321" s="711">
        <v>2.9334199504640334E-5</v>
      </c>
      <c r="E321" s="711">
        <v>-9.8682998871479878E-6</v>
      </c>
      <c r="F321" s="711">
        <v>9.0311819103623954E-5</v>
      </c>
      <c r="G321" s="711">
        <v>3.4931880032497935E-4</v>
      </c>
      <c r="H321" s="711">
        <v>3.3436735094598544E-5</v>
      </c>
    </row>
    <row r="322" spans="1:8">
      <c r="A322" s="757">
        <v>44299</v>
      </c>
      <c r="B322" s="711">
        <v>6.330883629340307E-5</v>
      </c>
      <c r="C322" s="711">
        <v>-2.2302339327626701E-5</v>
      </c>
      <c r="D322" s="711">
        <v>2.9334199504640334E-5</v>
      </c>
      <c r="E322" s="711">
        <v>-1.8330346681875607E-4</v>
      </c>
      <c r="F322" s="711">
        <v>5.9020572268813636E-5</v>
      </c>
      <c r="G322" s="711">
        <v>-3.3253337241329726E-5</v>
      </c>
      <c r="H322" s="711">
        <v>2.327083111926198E-5</v>
      </c>
    </row>
    <row r="323" spans="1:8">
      <c r="A323" s="757">
        <v>44300</v>
      </c>
      <c r="B323" s="711">
        <v>1.3072819579864386E-4</v>
      </c>
      <c r="C323" s="711">
        <v>7.2263342012408014E-5</v>
      </c>
      <c r="D323" s="711">
        <v>2.9334199504640334E-5</v>
      </c>
      <c r="E323" s="711">
        <v>2.2708365244934807E-4</v>
      </c>
      <c r="F323" s="711">
        <v>-1.8980427101948912E-5</v>
      </c>
      <c r="G323" s="711">
        <v>2.6783804141239376E-4</v>
      </c>
      <c r="H323" s="711">
        <v>-2.3511595478301616E-5</v>
      </c>
    </row>
    <row r="324" spans="1:8">
      <c r="A324" s="757">
        <v>44301</v>
      </c>
      <c r="B324" s="711">
        <v>1.1487510233473492E-4</v>
      </c>
      <c r="C324" s="711">
        <v>7.7932236684944971E-5</v>
      </c>
      <c r="D324" s="711">
        <v>2.9334199504640334E-5</v>
      </c>
      <c r="E324" s="711">
        <v>-2.2510914820537687E-4</v>
      </c>
      <c r="F324" s="711">
        <v>1.6733922787025568E-5</v>
      </c>
      <c r="G324" s="711">
        <v>3.7901174309457443E-4</v>
      </c>
      <c r="H324" s="711">
        <v>1.4764688214772835E-4</v>
      </c>
    </row>
    <row r="325" spans="1:8">
      <c r="A325" s="757">
        <v>44302</v>
      </c>
      <c r="B325" s="711">
        <v>9.4163641493196724E-5</v>
      </c>
      <c r="C325" s="711">
        <v>1.0332359580160265E-4</v>
      </c>
      <c r="D325" s="711">
        <v>2.9334199504640334E-5</v>
      </c>
      <c r="E325" s="711">
        <v>2.9709778236947315E-4</v>
      </c>
      <c r="F325" s="711">
        <v>-2.975525977248567E-5</v>
      </c>
      <c r="G325" s="711">
        <v>2.3306539298027088E-4</v>
      </c>
      <c r="H325" s="711">
        <v>2.9708957231727728E-5</v>
      </c>
    </row>
    <row r="326" spans="1:8">
      <c r="A326" s="757">
        <v>44305</v>
      </c>
      <c r="B326" s="711">
        <v>8.6023408604063371E-5</v>
      </c>
      <c r="C326" s="711">
        <v>6.3070198393204145E-5</v>
      </c>
      <c r="D326" s="711">
        <v>2.9334199504640334E-5</v>
      </c>
      <c r="E326" s="711">
        <v>1.5988420225588885E-4</v>
      </c>
      <c r="F326" s="711">
        <v>1.6164367822549597E-4</v>
      </c>
      <c r="G326" s="711">
        <v>-8.5753957957285305E-5</v>
      </c>
      <c r="H326" s="711">
        <v>-5.4885638081077491E-5</v>
      </c>
    </row>
    <row r="327" spans="1:8">
      <c r="A327" s="757">
        <v>44306</v>
      </c>
      <c r="B327" s="711">
        <v>8.1050904256372246E-5</v>
      </c>
      <c r="C327" s="711">
        <v>-2.8263145369710197E-5</v>
      </c>
      <c r="D327" s="711">
        <v>2.9334199504640334E-5</v>
      </c>
      <c r="E327" s="711">
        <v>-6.7550425010219693E-4</v>
      </c>
      <c r="F327" s="711">
        <v>7.3995790904166077E-6</v>
      </c>
      <c r="G327" s="711">
        <v>-3.5105953585766491E-4</v>
      </c>
      <c r="H327" s="711">
        <v>-1.2712167379849593E-4</v>
      </c>
    </row>
    <row r="328" spans="1:8">
      <c r="A328" s="757">
        <v>44308</v>
      </c>
      <c r="B328" s="711">
        <v>1.8267402208461673E-4</v>
      </c>
      <c r="C328" s="711">
        <v>1.3708510052027833E-4</v>
      </c>
      <c r="D328" s="711">
        <v>2.9334199504640334E-5</v>
      </c>
      <c r="E328" s="711">
        <v>1.8094410768649595E-4</v>
      </c>
      <c r="F328" s="711">
        <v>1.2634944107648979E-5</v>
      </c>
      <c r="G328" s="711">
        <v>-2.4753836348254853E-4</v>
      </c>
      <c r="H328" s="711">
        <v>3.425703954831549E-5</v>
      </c>
    </row>
    <row r="329" spans="1:8">
      <c r="A329" s="757">
        <v>44309</v>
      </c>
      <c r="B329" s="711">
        <v>1.0278082576881559E-4</v>
      </c>
      <c r="C329" s="711">
        <v>6.9704743190433506E-5</v>
      </c>
      <c r="D329" s="711">
        <v>2.9334199504640334E-5</v>
      </c>
      <c r="E329" s="711">
        <v>5.990374430843359E-4</v>
      </c>
      <c r="F329" s="711">
        <v>-4.6362156508933398E-6</v>
      </c>
      <c r="G329" s="711">
        <v>4.2480842640123977E-4</v>
      </c>
      <c r="H329" s="711">
        <v>1.3333296436683018E-4</v>
      </c>
    </row>
    <row r="330" spans="1:8">
      <c r="A330" s="757">
        <v>44312</v>
      </c>
      <c r="B330" s="711">
        <v>6.0897340167942395E-5</v>
      </c>
      <c r="C330" s="711">
        <v>5.7209779506012805E-5</v>
      </c>
      <c r="D330" s="711">
        <v>2.9334199504640334E-5</v>
      </c>
      <c r="E330" s="711">
        <v>3.6557690657077922E-4</v>
      </c>
      <c r="F330" s="711">
        <v>9.1769649250830746E-6</v>
      </c>
      <c r="G330" s="711">
        <v>1.553818652358533E-4</v>
      </c>
      <c r="H330" s="711">
        <v>4.8483616964909435E-5</v>
      </c>
    </row>
    <row r="331" spans="1:8">
      <c r="A331" s="757">
        <v>44313</v>
      </c>
      <c r="B331" s="711">
        <v>1.1549801562359845E-4</v>
      </c>
      <c r="C331" s="711">
        <v>3.6054051375256077E-5</v>
      </c>
      <c r="D331" s="711">
        <v>2.9334199504640334E-5</v>
      </c>
      <c r="E331" s="711">
        <v>1.3007831735542541E-4</v>
      </c>
      <c r="F331" s="711">
        <v>-3.5882997684710799E-6</v>
      </c>
      <c r="G331" s="711">
        <v>-1.87549344107735E-4</v>
      </c>
      <c r="H331" s="711">
        <v>-2.127759434456533E-5</v>
      </c>
    </row>
    <row r="332" spans="1:8">
      <c r="A332" s="757">
        <v>44314</v>
      </c>
      <c r="B332" s="711">
        <v>9.4084071035200836E-5</v>
      </c>
      <c r="C332" s="711">
        <v>6.9125606235534429E-5</v>
      </c>
      <c r="D332" s="711">
        <v>2.9334199504640334E-5</v>
      </c>
      <c r="E332" s="711">
        <v>2.045685770539152E-4</v>
      </c>
      <c r="F332" s="711">
        <v>1.779269724871968E-5</v>
      </c>
      <c r="G332" s="711">
        <v>4.1987565382936158E-4</v>
      </c>
      <c r="H332" s="711">
        <v>3.7167189380176158E-5</v>
      </c>
    </row>
    <row r="333" spans="1:8">
      <c r="A333" s="757">
        <v>44315</v>
      </c>
      <c r="B333" s="711">
        <v>1.0019576681519866E-4</v>
      </c>
      <c r="C333" s="711">
        <v>4.5037757786025596E-5</v>
      </c>
      <c r="D333" s="711">
        <v>2.9334199504640334E-5</v>
      </c>
      <c r="E333" s="711">
        <v>3.0640479625325347E-4</v>
      </c>
      <c r="F333" s="711">
        <v>1.8018856506402955E-5</v>
      </c>
      <c r="G333" s="711">
        <v>3.4333037409510776E-5</v>
      </c>
      <c r="H333" s="711">
        <v>5.5322801119225269E-5</v>
      </c>
    </row>
    <row r="334" spans="1:8">
      <c r="A334" s="757">
        <v>44316</v>
      </c>
      <c r="B334" s="711">
        <v>1.9511564644909325E-4</v>
      </c>
      <c r="C334" s="711">
        <v>-2.2978201208747606E-5</v>
      </c>
      <c r="D334" s="711">
        <v>2.9334199504640334E-5</v>
      </c>
      <c r="E334" s="711">
        <v>-3.3299093562093486E-4</v>
      </c>
      <c r="F334" s="711">
        <v>-1.8768326472295992E-6</v>
      </c>
      <c r="G334" s="711">
        <v>-2.6598978580827772E-4</v>
      </c>
      <c r="H334" s="711">
        <v>-6.9157042814193545E-5</v>
      </c>
    </row>
    <row r="335" spans="1:8">
      <c r="A335" s="757">
        <v>44319</v>
      </c>
      <c r="B335" s="711">
        <v>4.8109492088265159E-5</v>
      </c>
      <c r="C335" s="711">
        <v>4.645630053333682E-5</v>
      </c>
      <c r="D335" s="711">
        <v>2.9334199504640334E-5</v>
      </c>
      <c r="E335" s="711">
        <v>-1.1823873779118755E-4</v>
      </c>
      <c r="F335" s="711">
        <v>-6.7506210345508205E-6</v>
      </c>
      <c r="G335" s="711">
        <v>8.6297799099516461E-5</v>
      </c>
      <c r="H335" s="711">
        <v>1.5582175358286319E-6</v>
      </c>
    </row>
    <row r="336" spans="1:8">
      <c r="A336" s="757">
        <v>44320</v>
      </c>
      <c r="B336" s="711">
        <v>6.7571142993793016E-5</v>
      </c>
      <c r="C336" s="711">
        <v>-2.6659659353711072E-5</v>
      </c>
      <c r="D336" s="711">
        <v>2.9334199504640334E-5</v>
      </c>
      <c r="E336" s="711">
        <v>-3.0542969718333148E-4</v>
      </c>
      <c r="F336" s="711">
        <v>-4.8364556060670396E-6</v>
      </c>
      <c r="G336" s="711">
        <v>-2.3568475394360831E-4</v>
      </c>
      <c r="H336" s="711">
        <v>-8.4302429541828762E-5</v>
      </c>
    </row>
    <row r="337" spans="1:8">
      <c r="A337" s="757">
        <v>44321</v>
      </c>
      <c r="B337" s="711">
        <v>8.0952023157103656E-5</v>
      </c>
      <c r="C337" s="711">
        <v>6.8228231574450897E-5</v>
      </c>
      <c r="D337" s="711">
        <v>2.9334199504640334E-5</v>
      </c>
      <c r="E337" s="711">
        <v>1.3880812981861056E-4</v>
      </c>
      <c r="F337" s="711">
        <v>1.6189506573276502E-4</v>
      </c>
      <c r="G337" s="711">
        <v>5.4431950459231566E-4</v>
      </c>
      <c r="H337" s="711">
        <v>6.8722004370469486E-8</v>
      </c>
    </row>
    <row r="338" spans="1:8">
      <c r="A338" s="757">
        <v>44322</v>
      </c>
      <c r="B338" s="711">
        <v>8.5574691074556973E-5</v>
      </c>
      <c r="C338" s="711">
        <v>8.0933818930705169E-5</v>
      </c>
      <c r="D338" s="711">
        <v>2.9334199504640334E-5</v>
      </c>
      <c r="E338" s="711">
        <v>-8.9005136264888024E-5</v>
      </c>
      <c r="F338" s="711">
        <v>-1.6343512719417811E-5</v>
      </c>
      <c r="G338" s="711">
        <v>3.1075771172571411E-4</v>
      </c>
      <c r="H338" s="711">
        <v>1.4212332611144738E-4</v>
      </c>
    </row>
    <row r="339" spans="1:8">
      <c r="A339" s="757">
        <v>44323</v>
      </c>
      <c r="B339" s="711">
        <v>8.3311734885440643E-5</v>
      </c>
      <c r="C339" s="711">
        <v>1.2236636764648257E-4</v>
      </c>
      <c r="D339" s="711">
        <v>2.9334199504640334E-5</v>
      </c>
      <c r="E339" s="711">
        <v>6.4811010673404112E-4</v>
      </c>
      <c r="F339" s="711">
        <v>1.0309266964044633E-4</v>
      </c>
      <c r="G339" s="711">
        <v>6.1777422472108991E-4</v>
      </c>
      <c r="H339" s="711">
        <v>1.061111065726672E-4</v>
      </c>
    </row>
    <row r="340" spans="1:8">
      <c r="A340" s="757">
        <v>44326</v>
      </c>
      <c r="B340" s="711">
        <v>1.092083759094531E-4</v>
      </c>
      <c r="C340" s="711">
        <v>7.4637434519542184E-5</v>
      </c>
      <c r="D340" s="711">
        <v>2.9334199504640334E-5</v>
      </c>
      <c r="E340" s="711">
        <v>-3.0916755876800648E-4</v>
      </c>
      <c r="F340" s="711">
        <v>-1.6781806317227309E-5</v>
      </c>
      <c r="G340" s="711">
        <v>-3.3635385328516226E-4</v>
      </c>
      <c r="H340" s="711">
        <v>-1.8162696007408718E-4</v>
      </c>
    </row>
    <row r="341" spans="1:8">
      <c r="A341" s="757">
        <v>44327</v>
      </c>
      <c r="B341" s="711">
        <v>9.4663771641475568E-5</v>
      </c>
      <c r="C341" s="711">
        <v>1.2660023471634528E-4</v>
      </c>
      <c r="D341" s="711">
        <v>2.9334199504640334E-5</v>
      </c>
      <c r="E341" s="711">
        <v>1.0722908102459129E-4</v>
      </c>
      <c r="F341" s="711">
        <v>1.4701943377228576E-5</v>
      </c>
      <c r="G341" s="711">
        <v>1.5743118513318789E-4</v>
      </c>
      <c r="H341" s="711">
        <v>-1.1786896362487975E-4</v>
      </c>
    </row>
    <row r="342" spans="1:8">
      <c r="A342" s="757">
        <v>44328</v>
      </c>
      <c r="B342" s="711">
        <v>1.3462387813102604E-4</v>
      </c>
      <c r="C342" s="711">
        <v>1.250835593615884E-5</v>
      </c>
      <c r="D342" s="711">
        <v>2.9334199504640334E-5</v>
      </c>
      <c r="E342" s="711">
        <v>-4.6025211119287926E-4</v>
      </c>
      <c r="F342" s="711">
        <v>-2.833994371516158E-5</v>
      </c>
      <c r="G342" s="711">
        <v>-1.1067157267593843E-3</v>
      </c>
      <c r="H342" s="711">
        <v>-3.2689224425500041E-4</v>
      </c>
    </row>
    <row r="343" spans="1:8">
      <c r="A343" s="757">
        <v>44329</v>
      </c>
      <c r="B343" s="711">
        <v>7.1903966701922795E-5</v>
      </c>
      <c r="C343" s="711">
        <v>8.0369011575213148E-5</v>
      </c>
      <c r="D343" s="711">
        <v>2.9334199504640334E-5</v>
      </c>
      <c r="E343" s="711">
        <v>-2.5780493499829584E-4</v>
      </c>
      <c r="F343" s="711">
        <v>-1.0587857524697709E-4</v>
      </c>
      <c r="G343" s="711">
        <v>1.9685543273577675E-4</v>
      </c>
      <c r="H343" s="711">
        <v>2.1018743178594201E-4</v>
      </c>
    </row>
    <row r="344" spans="1:8">
      <c r="A344" s="757">
        <v>44330</v>
      </c>
      <c r="B344" s="711">
        <v>9.7560171177877314E-5</v>
      </c>
      <c r="C344" s="711">
        <v>6.7065041842290221E-5</v>
      </c>
      <c r="D344" s="711">
        <v>2.9334199504640334E-5</v>
      </c>
      <c r="E344" s="711">
        <v>6.1561689852162715E-4</v>
      </c>
      <c r="F344" s="711">
        <v>4.132915914534102E-5</v>
      </c>
      <c r="G344" s="711">
        <v>5.5946806058165702E-4</v>
      </c>
      <c r="H344" s="711">
        <v>2.2896965682421943E-4</v>
      </c>
    </row>
    <row r="345" spans="1:8">
      <c r="A345" s="757">
        <v>44333</v>
      </c>
      <c r="B345" s="711">
        <v>1.0343466462707453E-4</v>
      </c>
      <c r="C345" s="711">
        <v>1.3262135759989024E-4</v>
      </c>
      <c r="D345" s="711">
        <v>2.9334199504640334E-5</v>
      </c>
      <c r="E345" s="711">
        <v>2.7080339266257749E-4</v>
      </c>
      <c r="F345" s="711">
        <v>5.0342622790275622E-5</v>
      </c>
      <c r="G345" s="711">
        <v>4.4662001777309886E-4</v>
      </c>
      <c r="H345" s="711">
        <v>-3.8358880047628664E-5</v>
      </c>
    </row>
    <row r="346" spans="1:8">
      <c r="A346" s="757">
        <v>44334</v>
      </c>
      <c r="B346" s="711">
        <v>8.9716996344464418E-5</v>
      </c>
      <c r="C346" s="711">
        <v>-4.1491886831461219E-5</v>
      </c>
      <c r="D346" s="711">
        <v>2.9334199504640334E-5</v>
      </c>
      <c r="E346" s="711">
        <v>-5.8791371327283619E-5</v>
      </c>
      <c r="F346" s="711">
        <v>-3.1350394440693449E-6</v>
      </c>
      <c r="G346" s="711">
        <v>-1.5614608996142329E-4</v>
      </c>
      <c r="H346" s="711">
        <v>-1.6377106473163927E-4</v>
      </c>
    </row>
    <row r="347" spans="1:8">
      <c r="A347" s="757">
        <v>44335</v>
      </c>
      <c r="B347" s="711">
        <v>1.241275411834919E-4</v>
      </c>
      <c r="C347" s="711">
        <v>6.446093784561069E-5</v>
      </c>
      <c r="D347" s="711">
        <v>2.9334199504640334E-5</v>
      </c>
      <c r="E347" s="711">
        <v>-5.3658960426298467E-4</v>
      </c>
      <c r="F347" s="711">
        <v>-1.8327863941947912E-5</v>
      </c>
      <c r="G347" s="711">
        <v>-1.7072921801858861E-4</v>
      </c>
      <c r="H347" s="711">
        <v>-3.0523657396415156E-5</v>
      </c>
    </row>
    <row r="348" spans="1:8">
      <c r="A348" s="757">
        <v>44336</v>
      </c>
      <c r="B348" s="711">
        <v>3.9662060948320477E-4</v>
      </c>
      <c r="C348" s="711">
        <v>1.1842639290003398E-4</v>
      </c>
      <c r="D348" s="711">
        <v>2.9334199504640334E-5</v>
      </c>
      <c r="E348" s="711">
        <v>4.3405998703860638E-4</v>
      </c>
      <c r="F348" s="711">
        <v>3.8170304733675111E-5</v>
      </c>
      <c r="G348" s="711">
        <v>3.407646200829151E-4</v>
      </c>
      <c r="H348" s="711">
        <v>1.7602020231999416E-4</v>
      </c>
    </row>
    <row r="349" spans="1:8">
      <c r="A349" s="757">
        <v>44337</v>
      </c>
      <c r="B349" s="711">
        <v>1.5181555546070924E-4</v>
      </c>
      <c r="C349" s="711">
        <v>7.4835720192329978E-5</v>
      </c>
      <c r="D349" s="711">
        <v>2.9334199504640334E-5</v>
      </c>
      <c r="E349" s="711">
        <v>1.3038721673902076E-4</v>
      </c>
      <c r="F349" s="711">
        <v>1.2891173819631617E-5</v>
      </c>
      <c r="G349" s="711">
        <v>-2.0847778014425629E-4</v>
      </c>
      <c r="H349" s="711">
        <v>-1.479586586640158E-5</v>
      </c>
    </row>
    <row r="350" spans="1:8">
      <c r="A350" s="757">
        <v>44340</v>
      </c>
      <c r="B350" s="711">
        <v>7.9137474801948E-5</v>
      </c>
      <c r="C350" s="711">
        <v>3.3641429121402663E-5</v>
      </c>
      <c r="D350" s="711">
        <v>2.9334199504640334E-5</v>
      </c>
      <c r="E350" s="711">
        <v>4.7423584729816781E-4</v>
      </c>
      <c r="F350" s="711">
        <v>8.4132784263265251E-5</v>
      </c>
      <c r="G350" s="711">
        <v>5.9800740872127688E-4</v>
      </c>
      <c r="H350" s="711">
        <v>1.8777025503334487E-4</v>
      </c>
    </row>
    <row r="351" spans="1:8">
      <c r="A351" s="757">
        <v>44341</v>
      </c>
      <c r="B351" s="711">
        <v>1.105677081621259E-4</v>
      </c>
      <c r="C351" s="711">
        <v>5.3865593744867318E-5</v>
      </c>
      <c r="D351" s="711">
        <v>2.9334199504640334E-5</v>
      </c>
      <c r="E351" s="711">
        <v>-5.4347174951411615E-4</v>
      </c>
      <c r="F351" s="711">
        <v>-2.2621338142866923E-5</v>
      </c>
      <c r="G351" s="711">
        <v>-2.7386658723418603E-4</v>
      </c>
      <c r="H351" s="711">
        <v>-3.9215895074455332E-5</v>
      </c>
    </row>
    <row r="352" spans="1:8">
      <c r="A352" s="757">
        <v>44342</v>
      </c>
      <c r="B352" s="711">
        <v>1.1194328247293051E-4</v>
      </c>
      <c r="C352" s="711">
        <v>8.6111500537549006E-5</v>
      </c>
      <c r="D352" s="711">
        <v>2.9334199504640334E-5</v>
      </c>
      <c r="E352" s="711">
        <v>1.5129895355357027E-4</v>
      </c>
      <c r="F352" s="711">
        <v>-7.4503872127479272E-6</v>
      </c>
      <c r="G352" s="711">
        <v>2.0746938625895286E-4</v>
      </c>
      <c r="H352" s="711">
        <v>4.6341466184929289E-6</v>
      </c>
    </row>
    <row r="353" spans="1:8">
      <c r="A353" s="757">
        <v>44343</v>
      </c>
      <c r="B353" s="711">
        <v>1.0633886557347428E-4</v>
      </c>
      <c r="C353" s="711">
        <v>1.1888998177609799E-4</v>
      </c>
      <c r="D353" s="711">
        <v>2.9334199504640334E-5</v>
      </c>
      <c r="E353" s="711">
        <v>6.6696007984478277E-4</v>
      </c>
      <c r="F353" s="711">
        <v>9.9442157916142525E-5</v>
      </c>
      <c r="G353" s="711">
        <v>2.794708547262456E-4</v>
      </c>
      <c r="H353" s="711">
        <v>6.6329583634706639E-5</v>
      </c>
    </row>
    <row r="354" spans="1:8">
      <c r="A354" s="757">
        <v>44344</v>
      </c>
      <c r="B354" s="711">
        <v>7.9384951325854895E-5</v>
      </c>
      <c r="C354" s="711">
        <v>1.1517058121743084E-4</v>
      </c>
      <c r="D354" s="711">
        <v>2.9334199504640334E-5</v>
      </c>
      <c r="E354" s="711">
        <v>1.9606207172135682E-4</v>
      </c>
      <c r="F354" s="711">
        <v>2.6692099170075866E-5</v>
      </c>
      <c r="G354" s="711">
        <v>5.1462750474158547E-4</v>
      </c>
      <c r="H354" s="711">
        <v>-1.3860699349776961E-5</v>
      </c>
    </row>
    <row r="355" spans="1:8">
      <c r="A355" s="757">
        <v>44347</v>
      </c>
      <c r="B355" s="711">
        <v>7.929221008287636E-5</v>
      </c>
      <c r="C355" s="711">
        <v>4.2288982056958295E-5</v>
      </c>
      <c r="D355" s="711">
        <v>2.9334199504640334E-5</v>
      </c>
      <c r="E355" s="711">
        <v>1.202764351317942E-4</v>
      </c>
      <c r="F355" s="711">
        <v>2.3315147042528574E-5</v>
      </c>
      <c r="G355" s="711">
        <v>5.4870967232209891E-4</v>
      </c>
      <c r="H355" s="711">
        <v>-3.8046097966664689E-5</v>
      </c>
    </row>
    <row r="356" spans="1:8">
      <c r="A356" s="757">
        <v>44348</v>
      </c>
      <c r="B356" s="711">
        <v>1.1946971789900118E-4</v>
      </c>
      <c r="C356" s="711">
        <v>9.7908564462622638E-5</v>
      </c>
      <c r="D356" s="711">
        <v>2.9334199504640334E-5</v>
      </c>
      <c r="E356" s="711">
        <v>5.8695092588646476E-4</v>
      </c>
      <c r="F356" s="711">
        <v>-3.8965938955346787E-5</v>
      </c>
      <c r="G356" s="711">
        <v>1.2094822610170575E-4</v>
      </c>
      <c r="H356" s="711">
        <v>1.9142888646582756E-5</v>
      </c>
    </row>
    <row r="357" spans="1:8">
      <c r="A357" s="757">
        <v>44349</v>
      </c>
      <c r="B357" s="711">
        <v>1.4957480428581029E-4</v>
      </c>
      <c r="C357" s="711">
        <v>1.3117828091468829E-4</v>
      </c>
      <c r="D357" s="711">
        <v>2.9334199504640334E-5</v>
      </c>
      <c r="E357" s="711">
        <v>1.2452268055296201E-4</v>
      </c>
      <c r="F357" s="711">
        <v>2.8165907601669098E-5</v>
      </c>
      <c r="G357" s="711">
        <v>3.6808509720011144E-4</v>
      </c>
      <c r="H357" s="711">
        <v>3.7305696664171605E-5</v>
      </c>
    </row>
    <row r="358" spans="1:8">
      <c r="A358" s="757">
        <v>44351</v>
      </c>
      <c r="B358" s="711">
        <v>1.7044340167530206E-4</v>
      </c>
      <c r="C358" s="711">
        <v>1.1514116723156664E-4</v>
      </c>
      <c r="D358" s="711">
        <v>2.9334199504640334E-5</v>
      </c>
      <c r="E358" s="711">
        <v>6.3309475741725175E-5</v>
      </c>
      <c r="F358" s="711">
        <v>-8.1925819152285648E-5</v>
      </c>
      <c r="G358" s="711">
        <v>2.3262178778743063E-4</v>
      </c>
      <c r="H358" s="711">
        <v>7.4490709484088531E-5</v>
      </c>
    </row>
    <row r="359" spans="1:8">
      <c r="A359" s="757">
        <v>44354</v>
      </c>
      <c r="B359" s="711">
        <v>1.10874448792192E-4</v>
      </c>
      <c r="C359" s="711">
        <v>1.6276152779498567E-5</v>
      </c>
      <c r="D359" s="711">
        <v>2.9334199504640334E-5</v>
      </c>
      <c r="E359" s="711">
        <v>3.2067620835311006E-5</v>
      </c>
      <c r="F359" s="711">
        <v>-8.5158531144193799E-5</v>
      </c>
      <c r="G359" s="711">
        <v>-1.7954875749593064E-4</v>
      </c>
      <c r="H359" s="711">
        <v>6.899128112139996E-6</v>
      </c>
    </row>
    <row r="360" spans="1:8">
      <c r="A360" s="757">
        <v>44355</v>
      </c>
      <c r="B360" s="711">
        <v>4.1539741945174633E-5</v>
      </c>
      <c r="C360" s="711">
        <v>7.2345469415042155E-5</v>
      </c>
      <c r="D360" s="711">
        <v>2.9334199504640334E-5</v>
      </c>
      <c r="E360" s="711">
        <v>-2.1275943952663853E-4</v>
      </c>
      <c r="F360" s="711">
        <v>-6.9465720070654145E-5</v>
      </c>
      <c r="G360" s="711">
        <v>-1.0702375537001392E-4</v>
      </c>
      <c r="H360" s="711">
        <v>-2.5054746137758709E-5</v>
      </c>
    </row>
    <row r="361" spans="1:8">
      <c r="A361" s="757">
        <v>44356</v>
      </c>
      <c r="B361" s="711">
        <v>1.0856738932749745E-4</v>
      </c>
      <c r="C361" s="711">
        <v>5.389894765689907E-5</v>
      </c>
      <c r="D361" s="711">
        <v>2.9334199504640334E-5</v>
      </c>
      <c r="E361" s="711">
        <v>-2.1938866024224124E-4</v>
      </c>
      <c r="F361" s="711">
        <v>1.3393301887508426E-4</v>
      </c>
      <c r="G361" s="711">
        <v>1.2273155123995787E-4</v>
      </c>
      <c r="H361" s="711">
        <v>-2.4215073356799731E-5</v>
      </c>
    </row>
    <row r="362" spans="1:8">
      <c r="A362" s="757">
        <v>44357</v>
      </c>
      <c r="B362" s="711">
        <v>1.0293467403600822E-4</v>
      </c>
      <c r="C362" s="711">
        <v>1.0561575399231638E-5</v>
      </c>
      <c r="D362" s="711">
        <v>2.9334199504640334E-5</v>
      </c>
      <c r="E362" s="711">
        <v>1.1041421146247508E-4</v>
      </c>
      <c r="F362" s="711">
        <v>1.0153511048651226E-4</v>
      </c>
      <c r="G362" s="711">
        <v>1.3140226193554715E-4</v>
      </c>
      <c r="H362" s="711">
        <v>7.0279407983472319E-5</v>
      </c>
    </row>
    <row r="363" spans="1:8">
      <c r="A363" s="757">
        <v>44358</v>
      </c>
      <c r="B363" s="711">
        <v>1.0414636896292963E-4</v>
      </c>
      <c r="C363" s="711">
        <v>1.186882056740224E-5</v>
      </c>
      <c r="D363" s="711">
        <v>2.9334199504640334E-5</v>
      </c>
      <c r="E363" s="711">
        <v>-2.2587251221790173E-4</v>
      </c>
      <c r="F363" s="711">
        <v>-2.0488601281041237E-5</v>
      </c>
      <c r="G363" s="711">
        <v>-2.1980250147246035E-4</v>
      </c>
      <c r="H363" s="711">
        <v>2.2632510130918826E-5</v>
      </c>
    </row>
    <row r="364" spans="1:8">
      <c r="A364" s="757">
        <v>44361</v>
      </c>
      <c r="B364" s="711">
        <v>1.211951971209446E-4</v>
      </c>
      <c r="C364" s="711">
        <v>7.8725863918511208E-5</v>
      </c>
      <c r="D364" s="711">
        <v>2.9334199504640334E-5</v>
      </c>
      <c r="E364" s="711">
        <v>4.3303136000383047E-4</v>
      </c>
      <c r="F364" s="711">
        <v>3.7200219324628476E-5</v>
      </c>
      <c r="G364" s="711">
        <v>3.2950570297363087E-4</v>
      </c>
      <c r="H364" s="711">
        <v>4.9611602737765768E-5</v>
      </c>
    </row>
    <row r="365" spans="1:8">
      <c r="A365" s="757">
        <v>44362</v>
      </c>
      <c r="B365" s="711">
        <v>1.0407461559315048E-4</v>
      </c>
      <c r="C365" s="711">
        <v>2.9553963673786267E-5</v>
      </c>
      <c r="D365" s="711">
        <v>2.9334199504640334E-5</v>
      </c>
      <c r="E365" s="711">
        <v>4.7794798079832116E-5</v>
      </c>
      <c r="F365" s="711">
        <v>6.1283575887775566E-5</v>
      </c>
      <c r="G365" s="711">
        <v>-1.1788382152360299E-4</v>
      </c>
      <c r="H365" s="711">
        <v>-3.0037473952216341E-5</v>
      </c>
    </row>
    <row r="366" spans="1:8">
      <c r="A366" s="757">
        <v>44363</v>
      </c>
      <c r="B366" s="711">
        <v>1.1877282113908485E-4</v>
      </c>
      <c r="C366" s="711">
        <v>5.0660541984166036E-5</v>
      </c>
      <c r="D366" s="711">
        <v>2.9334199504640334E-5</v>
      </c>
      <c r="E366" s="711">
        <v>1.479340373087379E-4</v>
      </c>
      <c r="F366" s="711">
        <v>-9.7943898766517062E-6</v>
      </c>
      <c r="G366" s="711">
        <v>-8.7321500918523525E-5</v>
      </c>
      <c r="H366" s="711">
        <v>-1.2038426253641709E-4</v>
      </c>
    </row>
    <row r="367" spans="1:8">
      <c r="A367" s="757">
        <v>44364</v>
      </c>
      <c r="B367" s="711">
        <v>1.5033778422552586E-4</v>
      </c>
      <c r="C367" s="711">
        <v>-5.8806397628369242E-5</v>
      </c>
      <c r="D367" s="711">
        <v>2.9334199504640334E-5</v>
      </c>
      <c r="E367" s="711">
        <v>-5.9831262678762597E-4</v>
      </c>
      <c r="F367" s="711">
        <v>-1.5038504034319274E-5</v>
      </c>
      <c r="G367" s="711">
        <v>-3.1277013049674934E-4</v>
      </c>
      <c r="H367" s="711">
        <v>1.0703898087516261E-5</v>
      </c>
    </row>
    <row r="368" spans="1:8">
      <c r="A368" s="757">
        <v>44365</v>
      </c>
      <c r="B368" s="711">
        <v>1.028815443411289E-4</v>
      </c>
      <c r="C368" s="711">
        <v>-1.8431552744449512E-5</v>
      </c>
      <c r="D368" s="711">
        <v>2.9334199504640334E-5</v>
      </c>
      <c r="E368" s="711">
        <v>-2.7708669089426932E-4</v>
      </c>
      <c r="F368" s="711">
        <v>9.6248754847318987E-5</v>
      </c>
      <c r="G368" s="711">
        <v>2.4145644959073777E-4</v>
      </c>
      <c r="H368" s="711">
        <v>-2.2849820646430485E-4</v>
      </c>
    </row>
    <row r="369" spans="1:8">
      <c r="A369" s="757">
        <v>44368</v>
      </c>
      <c r="B369" s="711">
        <v>1.1551484796047711E-4</v>
      </c>
      <c r="C369" s="711">
        <v>1.0797789253563728E-4</v>
      </c>
      <c r="D369" s="711">
        <v>2.9334199504640334E-5</v>
      </c>
      <c r="E369" s="711">
        <v>5.5682735943762395E-4</v>
      </c>
      <c r="F369" s="711">
        <v>1.2434601205667749E-4</v>
      </c>
      <c r="G369" s="711">
        <v>4.8045386605640253E-4</v>
      </c>
      <c r="H369" s="711">
        <v>2.67661465954917E-4</v>
      </c>
    </row>
    <row r="370" spans="1:8">
      <c r="A370" s="757">
        <v>44369</v>
      </c>
      <c r="B370" s="711">
        <v>1.2149670127127848E-4</v>
      </c>
      <c r="C370" s="711">
        <v>2.3979667416257381E-6</v>
      </c>
      <c r="D370" s="711">
        <v>2.9334199504640334E-5</v>
      </c>
      <c r="E370" s="711">
        <v>-9.7332394833526939E-6</v>
      </c>
      <c r="F370" s="711">
        <v>1.2843127610712545E-4</v>
      </c>
      <c r="G370" s="711">
        <v>4.6682428092665142E-5</v>
      </c>
      <c r="H370" s="711">
        <v>7.7216776199592326E-5</v>
      </c>
    </row>
    <row r="371" spans="1:8">
      <c r="A371" s="757">
        <v>44370</v>
      </c>
      <c r="B371" s="711">
        <v>1.6179328896054874E-4</v>
      </c>
      <c r="C371" s="711">
        <v>8.2316910286978624E-5</v>
      </c>
      <c r="D371" s="711">
        <v>2.9334199504640334E-5</v>
      </c>
      <c r="E371" s="711">
        <v>1.6745971193747434E-4</v>
      </c>
      <c r="F371" s="711">
        <v>3.5512384262632593E-5</v>
      </c>
      <c r="G371" s="711">
        <v>1.9678103937050218E-4</v>
      </c>
      <c r="H371" s="711">
        <v>-2.9445932969372477E-5</v>
      </c>
    </row>
    <row r="372" spans="1:8">
      <c r="A372" s="757">
        <v>44371</v>
      </c>
      <c r="B372" s="711">
        <v>1.1396016271403948E-4</v>
      </c>
      <c r="C372" s="711">
        <v>1.0096183741352626E-4</v>
      </c>
      <c r="D372" s="711">
        <v>2.9334199504640334E-5</v>
      </c>
      <c r="E372" s="711">
        <v>4.4829564192539807E-4</v>
      </c>
      <c r="F372" s="711">
        <v>2.7262909422308968E-5</v>
      </c>
      <c r="G372" s="711">
        <v>3.7303300339270576E-4</v>
      </c>
      <c r="H372" s="711">
        <v>1.1587914971494473E-4</v>
      </c>
    </row>
    <row r="373" spans="1:8">
      <c r="A373" s="757">
        <v>44372</v>
      </c>
      <c r="B373" s="711">
        <v>1.1252248800079783E-4</v>
      </c>
      <c r="C373" s="711">
        <v>3.4989041989871852E-5</v>
      </c>
      <c r="D373" s="711">
        <v>2.9334199504640334E-5</v>
      </c>
      <c r="E373" s="711">
        <v>3.3017456384578422E-4</v>
      </c>
      <c r="F373" s="711">
        <v>3.7223991539283018E-5</v>
      </c>
      <c r="G373" s="711">
        <v>-3.5724075236726288E-4</v>
      </c>
      <c r="H373" s="711">
        <v>3.4929565553164512E-5</v>
      </c>
    </row>
    <row r="374" spans="1:8">
      <c r="A374" s="757">
        <v>44375</v>
      </c>
      <c r="B374" s="711">
        <v>1.5581672740991076E-4</v>
      </c>
      <c r="C374" s="711">
        <v>9.4978575046296684E-5</v>
      </c>
      <c r="D374" s="711">
        <v>2.9334199504640334E-5</v>
      </c>
      <c r="E374" s="711">
        <v>1.2584763666452227E-4</v>
      </c>
      <c r="F374" s="711">
        <v>1.5528621018849332E-5</v>
      </c>
      <c r="G374" s="711">
        <v>2.9482583361107809E-4</v>
      </c>
      <c r="H374" s="711">
        <v>4.5426507577853712E-5</v>
      </c>
    </row>
    <row r="375" spans="1:8">
      <c r="A375" s="757">
        <v>44376</v>
      </c>
      <c r="B375" s="711">
        <v>1.5090329807590047E-4</v>
      </c>
      <c r="C375" s="711">
        <v>4.8791933765368061E-5</v>
      </c>
      <c r="D375" s="711">
        <v>2.9334199504640334E-5</v>
      </c>
      <c r="E375" s="711">
        <v>7.4806254744188568E-5</v>
      </c>
      <c r="F375" s="711">
        <v>2.7745440814717641E-5</v>
      </c>
      <c r="G375" s="711">
        <v>3.8402806484633673E-6</v>
      </c>
      <c r="H375" s="711">
        <v>8.948955423909721E-6</v>
      </c>
    </row>
    <row r="376" spans="1:8">
      <c r="A376" s="757">
        <v>44377</v>
      </c>
      <c r="B376" s="711">
        <v>1.1795401264608745E-4</v>
      </c>
      <c r="C376" s="711">
        <v>3.9605137152786135E-5</v>
      </c>
      <c r="D376" s="711">
        <v>2.9334199504640334E-5</v>
      </c>
      <c r="E376" s="711">
        <v>-7.9817918354208023E-6</v>
      </c>
      <c r="F376" s="711">
        <v>6.7780802686356339E-5</v>
      </c>
      <c r="G376" s="711">
        <v>-5.284274893233859E-5</v>
      </c>
      <c r="H376" s="711">
        <v>2.0309815393071417E-5</v>
      </c>
    </row>
    <row r="377" spans="1:8">
      <c r="A377" s="757">
        <v>44378</v>
      </c>
      <c r="B377" s="711">
        <v>1.1650800676687873E-4</v>
      </c>
      <c r="C377" s="711">
        <v>6.265470870452928E-5</v>
      </c>
      <c r="D377" s="711">
        <v>2.9334199504640334E-5</v>
      </c>
      <c r="E377" s="711">
        <v>-6.3300457732909946E-5</v>
      </c>
      <c r="F377" s="711">
        <v>-1.2347183132996871E-5</v>
      </c>
      <c r="G377" s="711">
        <v>-4.7479926449581499E-4</v>
      </c>
      <c r="H377" s="711">
        <v>4.9138309300144066E-5</v>
      </c>
    </row>
    <row r="378" spans="1:8">
      <c r="A378" s="757">
        <v>44379</v>
      </c>
      <c r="B378" s="711">
        <v>1.2311091166208968E-4</v>
      </c>
      <c r="C378" s="711">
        <v>1.1571867324656648E-4</v>
      </c>
      <c r="D378" s="711">
        <v>2.9334199504640334E-5</v>
      </c>
      <c r="E378" s="711">
        <v>1.6802099415274885E-4</v>
      </c>
      <c r="F378" s="711">
        <v>2.3318590627671719E-5</v>
      </c>
      <c r="G378" s="711">
        <v>6.5514643048029562E-4</v>
      </c>
      <c r="H378" s="711">
        <v>1.1112263591877446E-4</v>
      </c>
    </row>
    <row r="379" spans="1:8">
      <c r="A379" s="757">
        <v>44382</v>
      </c>
      <c r="B379" s="711">
        <v>9.9629267482502596E-5</v>
      </c>
      <c r="C379" s="711">
        <v>5.4177155297176492E-5</v>
      </c>
      <c r="D379" s="711">
        <v>2.9334199504640334E-5</v>
      </c>
      <c r="E379" s="711">
        <v>-5.1531986832059623E-5</v>
      </c>
      <c r="F379" s="711">
        <v>2.781042437044187E-6</v>
      </c>
      <c r="G379" s="711">
        <v>-1.9709285317449975E-4</v>
      </c>
      <c r="H379" s="711">
        <v>-5.1480259670499963E-7</v>
      </c>
    </row>
    <row r="380" spans="1:8">
      <c r="A380" s="757">
        <v>44383</v>
      </c>
      <c r="B380" s="711">
        <v>1.1862644390639427E-4</v>
      </c>
      <c r="C380" s="711">
        <v>3.4223847747168472E-5</v>
      </c>
      <c r="D380" s="711">
        <v>2.9334199504640334E-5</v>
      </c>
      <c r="E380" s="711">
        <v>-1.2804548545216853E-3</v>
      </c>
      <c r="F380" s="711">
        <v>-7.8986554423499114E-5</v>
      </c>
      <c r="G380" s="711">
        <v>-6.9777339392947135E-4</v>
      </c>
      <c r="H380" s="711">
        <v>-3.1299104671813629E-5</v>
      </c>
    </row>
    <row r="381" spans="1:8">
      <c r="A381" s="757">
        <v>44384</v>
      </c>
      <c r="B381" s="711">
        <v>1.3972857746730055E-4</v>
      </c>
      <c r="C381" s="711">
        <v>1.1352507490838935E-4</v>
      </c>
      <c r="D381" s="711">
        <v>2.9334199504640334E-5</v>
      </c>
      <c r="E381" s="711">
        <v>-2.0862324003752652E-4</v>
      </c>
      <c r="F381" s="711">
        <v>-1.0648331862316843E-5</v>
      </c>
      <c r="G381" s="711">
        <v>2.1398221596476776E-4</v>
      </c>
      <c r="H381" s="711">
        <v>6.3047839071763697E-5</v>
      </c>
    </row>
    <row r="382" spans="1:8">
      <c r="A382" s="757">
        <v>44385</v>
      </c>
      <c r="B382" s="711">
        <v>1.1749619410514315E-4</v>
      </c>
      <c r="C382" s="711">
        <v>4.6002894870097454E-5</v>
      </c>
      <c r="D382" s="711">
        <v>2.9334199504640334E-5</v>
      </c>
      <c r="E382" s="711">
        <v>-7.0396567425926601E-4</v>
      </c>
      <c r="F382" s="711">
        <v>-4.4101609978649259E-5</v>
      </c>
      <c r="G382" s="711">
        <v>-5.3568206733168135E-4</v>
      </c>
      <c r="H382" s="711">
        <v>-1.2399395818635695E-4</v>
      </c>
    </row>
    <row r="383" spans="1:8">
      <c r="A383" s="757">
        <v>44386</v>
      </c>
      <c r="B383" s="711">
        <v>1.2276102711385222E-4</v>
      </c>
      <c r="C383" s="711">
        <v>7.0649592817707555E-5</v>
      </c>
      <c r="D383" s="711">
        <v>2.9334199504640334E-5</v>
      </c>
      <c r="E383" s="711">
        <v>2.6019320232915531E-4</v>
      </c>
      <c r="F383" s="711">
        <v>2.8381689467363855E-5</v>
      </c>
      <c r="G383" s="711">
        <v>8.3254089360091049E-5</v>
      </c>
      <c r="H383" s="711">
        <v>1.9302000083165627E-6</v>
      </c>
    </row>
    <row r="384" spans="1:8">
      <c r="A384" s="757">
        <v>44389</v>
      </c>
      <c r="B384" s="711">
        <v>1.1810499804953396E-4</v>
      </c>
      <c r="C384" s="711">
        <v>3.0006109731474667E-5</v>
      </c>
      <c r="D384" s="711">
        <v>2.9334199504640334E-5</v>
      </c>
      <c r="E384" s="711">
        <v>6.2517320293067674E-4</v>
      </c>
      <c r="F384" s="711">
        <v>7.718102396291949E-5</v>
      </c>
      <c r="G384" s="711">
        <v>5.454144799906704E-4</v>
      </c>
      <c r="H384" s="711">
        <v>2.4023774365227512E-4</v>
      </c>
    </row>
    <row r="385" spans="1:8">
      <c r="A385" s="757">
        <v>44390</v>
      </c>
      <c r="B385" s="711">
        <v>1.1300097776612099E-4</v>
      </c>
      <c r="C385" s="711">
        <v>5.2980372270857733E-5</v>
      </c>
      <c r="D385" s="711">
        <v>2.9334199504640334E-5</v>
      </c>
      <c r="E385" s="711">
        <v>3.4035008923356314E-4</v>
      </c>
      <c r="F385" s="711">
        <v>1.1851974470603323E-4</v>
      </c>
      <c r="G385" s="711">
        <v>3.225585685536624E-4</v>
      </c>
      <c r="H385" s="711">
        <v>-5.8810719448535999E-5</v>
      </c>
    </row>
    <row r="386" spans="1:8">
      <c r="A386" s="757">
        <v>44391</v>
      </c>
      <c r="B386" s="711">
        <v>1.4011374604160892E-4</v>
      </c>
      <c r="C386" s="711">
        <v>1.277524859163959E-4</v>
      </c>
      <c r="D386" s="711">
        <v>2.9334199504640334E-5</v>
      </c>
      <c r="E386" s="711">
        <v>-1.2603860827929412E-4</v>
      </c>
      <c r="F386" s="711">
        <v>-5.6003785049201772E-5</v>
      </c>
      <c r="G386" s="711">
        <v>-1.6254650676838856E-5</v>
      </c>
      <c r="H386" s="711">
        <v>2.6196067590806837E-5</v>
      </c>
    </row>
    <row r="387" spans="1:8">
      <c r="A387" s="757">
        <v>44392</v>
      </c>
      <c r="B387" s="711">
        <v>1.405984147372262E-4</v>
      </c>
      <c r="C387" s="711">
        <v>9.1990128703924856E-5</v>
      </c>
      <c r="D387" s="711">
        <v>2.9334199504640334E-5</v>
      </c>
      <c r="E387" s="711">
        <v>-5.1520017741827576E-4</v>
      </c>
      <c r="F387" s="711">
        <v>5.6057875565412309E-5</v>
      </c>
      <c r="G387" s="711">
        <v>-2.9877247482186167E-4</v>
      </c>
      <c r="H387" s="711">
        <v>-6.6495425741242559E-5</v>
      </c>
    </row>
    <row r="388" spans="1:8">
      <c r="A388" s="757">
        <v>44393</v>
      </c>
      <c r="B388" s="711">
        <v>1.431281009876338E-4</v>
      </c>
      <c r="C388" s="711">
        <v>1.0925703921189522E-4</v>
      </c>
      <c r="D388" s="711">
        <v>2.9334199504640334E-5</v>
      </c>
      <c r="E388" s="711">
        <v>-1.6205803204157764E-4</v>
      </c>
      <c r="F388" s="711">
        <v>-3.9184224294915306E-5</v>
      </c>
      <c r="G388" s="711">
        <v>-1.5919234522009237E-4</v>
      </c>
      <c r="H388" s="711">
        <v>-1.0956501729331713E-4</v>
      </c>
    </row>
    <row r="389" spans="1:8">
      <c r="A389" s="757">
        <v>44396</v>
      </c>
      <c r="B389" s="711">
        <v>1.1312943571767358E-4</v>
      </c>
      <c r="C389" s="711">
        <v>6.8712600612242939E-5</v>
      </c>
      <c r="D389" s="711">
        <v>2.9334199504640334E-5</v>
      </c>
      <c r="E389" s="711">
        <v>-1.8586312431600528E-3</v>
      </c>
      <c r="F389" s="711">
        <v>-1.4242949336798233E-4</v>
      </c>
      <c r="G389" s="711">
        <v>-6.3450860633652113E-4</v>
      </c>
      <c r="H389" s="711">
        <v>-2.3276734065980409E-4</v>
      </c>
    </row>
    <row r="390" spans="1:8">
      <c r="A390" s="757">
        <v>44397</v>
      </c>
      <c r="B390" s="711">
        <v>1.0826398418962141E-4</v>
      </c>
      <c r="C390" s="711">
        <v>1.0948792625849357E-4</v>
      </c>
      <c r="D390" s="711">
        <v>2.9334199504640334E-5</v>
      </c>
      <c r="E390" s="711">
        <v>4.0871575719131917E-4</v>
      </c>
      <c r="F390" s="711">
        <v>6.7231800227212924E-5</v>
      </c>
      <c r="G390" s="711">
        <v>3.4690314539274447E-4</v>
      </c>
      <c r="H390" s="711">
        <v>2.4716578770632935E-4</v>
      </c>
    </row>
    <row r="391" spans="1:8">
      <c r="A391" s="757">
        <v>44398</v>
      </c>
      <c r="B391" s="711">
        <v>9.0474711533058237E-5</v>
      </c>
      <c r="C391" s="711">
        <v>6.6609868817278929E-5</v>
      </c>
      <c r="D391" s="711">
        <v>2.9334199504640334E-5</v>
      </c>
      <c r="E391" s="711">
        <v>9.1739096447025054E-4</v>
      </c>
      <c r="F391" s="711">
        <v>6.0211427288945352E-5</v>
      </c>
      <c r="G391" s="711">
        <v>2.1871563160678721E-4</v>
      </c>
      <c r="H391" s="711">
        <v>1.2467578789245536E-4</v>
      </c>
    </row>
    <row r="392" spans="1:8">
      <c r="A392" s="757">
        <v>44399</v>
      </c>
      <c r="B392" s="711">
        <v>1.1677843762288404E-4</v>
      </c>
      <c r="C392" s="711">
        <v>7.4332479626281202E-5</v>
      </c>
      <c r="D392" s="711">
        <v>2.9334199504640334E-5</v>
      </c>
      <c r="E392" s="711">
        <v>1.9590495254726337E-4</v>
      </c>
      <c r="F392" s="711">
        <v>1.5290120487680583E-4</v>
      </c>
      <c r="G392" s="711">
        <v>8.0533804595270351E-4</v>
      </c>
      <c r="H392" s="711">
        <v>5.791628006139193E-5</v>
      </c>
    </row>
    <row r="393" spans="1:8">
      <c r="A393" s="757">
        <v>44400</v>
      </c>
      <c r="B393" s="711">
        <v>1.3448300758607128E-4</v>
      </c>
      <c r="C393" s="711">
        <v>3.3704809669615839E-6</v>
      </c>
      <c r="D393" s="711">
        <v>2.9334199504640334E-5</v>
      </c>
      <c r="E393" s="711">
        <v>-6.3962659615281756E-7</v>
      </c>
      <c r="F393" s="711">
        <v>1.1432743951587943E-4</v>
      </c>
      <c r="G393" s="711">
        <v>2.0640786560616165E-6</v>
      </c>
      <c r="H393" s="711">
        <v>9.6835264866398376E-5</v>
      </c>
    </row>
    <row r="394" spans="1:8">
      <c r="A394" s="757">
        <v>44403</v>
      </c>
      <c r="B394" s="711">
        <v>1.5109969939170115E-4</v>
      </c>
      <c r="C394" s="711">
        <v>2.304767090590743E-5</v>
      </c>
      <c r="D394" s="711">
        <v>2.9334199504640334E-5</v>
      </c>
      <c r="E394" s="711">
        <v>-2.9715173116793293E-5</v>
      </c>
      <c r="F394" s="711">
        <v>7.029589789366242E-5</v>
      </c>
      <c r="G394" s="711">
        <v>-2.4584866777262236E-4</v>
      </c>
      <c r="H394" s="711">
        <v>5.911279771722344E-5</v>
      </c>
    </row>
    <row r="395" spans="1:8">
      <c r="A395" s="757">
        <v>44404</v>
      </c>
      <c r="B395" s="711">
        <v>1.2276059564587756E-4</v>
      </c>
      <c r="C395" s="711">
        <v>8.0027038929442221E-6</v>
      </c>
      <c r="D395" s="711">
        <v>2.9334199504640334E-5</v>
      </c>
      <c r="E395" s="711">
        <v>-4.3849831342410053E-4</v>
      </c>
      <c r="F395" s="711">
        <v>-4.6748216980201934E-5</v>
      </c>
      <c r="G395" s="711">
        <v>-1.0034146564091482E-3</v>
      </c>
      <c r="H395" s="711">
        <v>-1.0786869803456111E-4</v>
      </c>
    </row>
    <row r="396" spans="1:8">
      <c r="A396" s="757">
        <v>44405</v>
      </c>
      <c r="B396" s="711">
        <v>1.7171207862080138E-4</v>
      </c>
      <c r="C396" s="711">
        <v>5.9997901719954227E-5</v>
      </c>
      <c r="D396" s="711">
        <v>2.9334199504640334E-5</v>
      </c>
      <c r="E396" s="711">
        <v>5.8783035375453924E-4</v>
      </c>
      <c r="F396" s="711">
        <v>-3.0254507824586665E-5</v>
      </c>
      <c r="G396" s="711">
        <v>4.8928509407848209E-4</v>
      </c>
      <c r="H396" s="711">
        <v>2.9436513071555701E-5</v>
      </c>
    </row>
    <row r="397" spans="1:8">
      <c r="A397" s="757">
        <v>44406</v>
      </c>
      <c r="B397" s="711">
        <v>1.2902742440144759E-4</v>
      </c>
      <c r="C397" s="711">
        <v>8.4207510322711337E-5</v>
      </c>
      <c r="D397" s="711">
        <v>2.9334199504640334E-5</v>
      </c>
      <c r="E397" s="711">
        <v>4.4825820851458921E-4</v>
      </c>
      <c r="F397" s="711">
        <v>1.1600349091217766E-4</v>
      </c>
      <c r="G397" s="711">
        <v>1.2313391950727548E-4</v>
      </c>
      <c r="H397" s="711">
        <v>1.7580743889266115E-5</v>
      </c>
    </row>
    <row r="398" spans="1:8">
      <c r="A398" s="757">
        <v>44407</v>
      </c>
      <c r="B398" s="711">
        <v>2.0015738486073393E-4</v>
      </c>
      <c r="C398" s="711">
        <v>-3.2207903811084498E-5</v>
      </c>
      <c r="D398" s="711">
        <v>2.9334199504640334E-5</v>
      </c>
      <c r="E398" s="711">
        <v>-9.5327585794702685E-4</v>
      </c>
      <c r="F398" s="711">
        <v>7.4174403047324043E-5</v>
      </c>
      <c r="G398" s="711">
        <v>-1.0655743671348485E-3</v>
      </c>
      <c r="H398" s="711">
        <v>-2.5035183855159904E-6</v>
      </c>
    </row>
    <row r="399" spans="1:8">
      <c r="A399" s="757">
        <v>44410</v>
      </c>
      <c r="B399" s="711">
        <v>1.0381296110425579E-4</v>
      </c>
      <c r="C399" s="711">
        <v>6.8407077087044292E-5</v>
      </c>
      <c r="D399" s="711">
        <v>2.9334199504640334E-5</v>
      </c>
      <c r="E399" s="711">
        <v>-2.8923024120454892E-4</v>
      </c>
      <c r="F399" s="711">
        <v>5.6341666798706563E-5</v>
      </c>
      <c r="G399" s="711">
        <v>3.0885483246560075E-4</v>
      </c>
      <c r="H399" s="711">
        <v>-3.995959239148139E-5</v>
      </c>
    </row>
    <row r="400" spans="1:8">
      <c r="A400" s="757">
        <v>44411</v>
      </c>
      <c r="B400" s="711">
        <v>9.2593358127347316E-5</v>
      </c>
      <c r="C400" s="711">
        <v>1.0996254524199222E-4</v>
      </c>
      <c r="D400" s="711">
        <v>2.9334199504640334E-5</v>
      </c>
      <c r="E400" s="711">
        <v>4.7153156556207777E-5</v>
      </c>
      <c r="F400" s="711">
        <v>-5.5978865333249363E-5</v>
      </c>
      <c r="G400" s="711">
        <v>2.7662206685333344E-4</v>
      </c>
      <c r="H400" s="711">
        <v>9.2996772146735075E-5</v>
      </c>
    </row>
    <row r="401" spans="1:8">
      <c r="A401" s="757">
        <v>44412</v>
      </c>
      <c r="B401" s="711">
        <v>7.8457128227761116E-5</v>
      </c>
      <c r="C401" s="711">
        <v>4.8742067034977519E-5</v>
      </c>
      <c r="D401" s="711">
        <v>2.9334199504640334E-5</v>
      </c>
      <c r="E401" s="711">
        <v>-3.6362329463724758E-4</v>
      </c>
      <c r="F401" s="711">
        <v>3.9381139205405539E-5</v>
      </c>
      <c r="G401" s="711">
        <v>-3.6194734210985232E-4</v>
      </c>
      <c r="H401" s="711">
        <v>-3.9297888036327057E-5</v>
      </c>
    </row>
    <row r="402" spans="1:8">
      <c r="A402" s="757">
        <v>44413</v>
      </c>
      <c r="B402" s="711">
        <v>1.1993646095234874E-4</v>
      </c>
      <c r="C402" s="711">
        <v>-3.6701203041577542E-5</v>
      </c>
      <c r="D402" s="711">
        <v>2.9334199504640334E-5</v>
      </c>
      <c r="E402" s="711">
        <v>5.3329215883539448E-4</v>
      </c>
      <c r="F402" s="711">
        <v>4.9202597573252411E-5</v>
      </c>
      <c r="G402" s="711">
        <v>5.330890400856325E-5</v>
      </c>
      <c r="H402" s="711">
        <v>7.5051276969232417E-5</v>
      </c>
    </row>
    <row r="403" spans="1:8">
      <c r="A403" s="757">
        <v>44414</v>
      </c>
      <c r="B403" s="711">
        <v>1.3700850369714331E-4</v>
      </c>
      <c r="C403" s="711">
        <v>7.2182539019864382E-5</v>
      </c>
      <c r="D403" s="711">
        <v>2.9334199504640334E-5</v>
      </c>
      <c r="E403" s="711">
        <v>6.7784083079016407E-4</v>
      </c>
      <c r="F403" s="711">
        <v>-2.1260367574895966E-5</v>
      </c>
      <c r="G403" s="711">
        <v>1.3958804125387744E-4</v>
      </c>
      <c r="H403" s="711">
        <v>4.2127821128273847E-5</v>
      </c>
    </row>
    <row r="404" spans="1:8">
      <c r="A404" s="757">
        <v>44417</v>
      </c>
      <c r="B404" s="711">
        <v>1.3830471442279754E-4</v>
      </c>
      <c r="C404" s="711">
        <v>-7.8375825674115167E-6</v>
      </c>
      <c r="D404" s="711">
        <v>2.9334199504640334E-5</v>
      </c>
      <c r="E404" s="711">
        <v>1.0218883727017849E-4</v>
      </c>
      <c r="F404" s="711">
        <v>5.4428033203164354E-5</v>
      </c>
      <c r="G404" s="711">
        <v>-1.0043753494013879E-5</v>
      </c>
      <c r="H404" s="711">
        <v>-8.9426243527623838E-6</v>
      </c>
    </row>
    <row r="405" spans="1:8">
      <c r="A405" s="757">
        <v>44418</v>
      </c>
      <c r="B405" s="711">
        <v>1.6911569525504295E-4</v>
      </c>
      <c r="C405" s="711">
        <v>7.4132977386923146E-5</v>
      </c>
      <c r="D405" s="711">
        <v>2.9334199504640334E-5</v>
      </c>
      <c r="E405" s="711">
        <v>4.121323791254383E-4</v>
      </c>
      <c r="F405" s="711">
        <v>2.1630022961136584E-5</v>
      </c>
      <c r="G405" s="711">
        <v>-1.4485203427248023E-4</v>
      </c>
      <c r="H405" s="711">
        <v>1.4203923299668242E-5</v>
      </c>
    </row>
    <row r="406" spans="1:8">
      <c r="A406" s="757">
        <v>44419</v>
      </c>
      <c r="B406" s="711">
        <v>1.5142278169186425E-4</v>
      </c>
      <c r="C406" s="711">
        <v>3.6567968400305073E-5</v>
      </c>
      <c r="D406" s="711">
        <v>2.9334199504640334E-5</v>
      </c>
      <c r="E406" s="711">
        <v>-6.7624157571193332E-5</v>
      </c>
      <c r="F406" s="711">
        <v>4.6748008696735342E-5</v>
      </c>
      <c r="G406" s="711">
        <v>-1.6158768310685957E-5</v>
      </c>
      <c r="H406" s="711">
        <v>4.8898262882167693E-5</v>
      </c>
    </row>
    <row r="407" spans="1:8">
      <c r="A407" s="757">
        <v>44420</v>
      </c>
      <c r="B407" s="711">
        <v>1.3118665544878478E-4</v>
      </c>
      <c r="C407" s="711">
        <v>-6.9019036745271394E-6</v>
      </c>
      <c r="D407" s="711">
        <v>2.9334199504640334E-5</v>
      </c>
      <c r="E407" s="711">
        <v>-1.5677041592766504E-4</v>
      </c>
      <c r="F407" s="711">
        <v>-2.3030040890300587E-5</v>
      </c>
      <c r="G407" s="711">
        <v>-3.3762285238451024E-4</v>
      </c>
      <c r="H407" s="711">
        <v>2.8333433685788776E-5</v>
      </c>
    </row>
    <row r="408" spans="1:8">
      <c r="A408" s="757">
        <v>44421</v>
      </c>
      <c r="B408" s="711">
        <v>1.3427366021080605E-4</v>
      </c>
      <c r="C408" s="711">
        <v>-3.7040151721853828E-5</v>
      </c>
      <c r="D408" s="711">
        <v>2.9334199504640334E-5</v>
      </c>
      <c r="E408" s="711">
        <v>-5.3590530278863513E-4</v>
      </c>
      <c r="F408" s="711">
        <v>-1.995181871130597E-5</v>
      </c>
      <c r="G408" s="711">
        <v>-2.2704327022287797E-4</v>
      </c>
      <c r="H408" s="711">
        <v>2.5916446006659655E-5</v>
      </c>
    </row>
    <row r="409" spans="1:8">
      <c r="A409" s="757">
        <v>44424</v>
      </c>
      <c r="B409" s="711">
        <v>1.5104101502240035E-4</v>
      </c>
      <c r="C409" s="711">
        <v>1.2661649026838862E-5</v>
      </c>
      <c r="D409" s="711">
        <v>2.9334199504640334E-5</v>
      </c>
      <c r="E409" s="711">
        <v>-4.6670665225394649E-4</v>
      </c>
      <c r="F409" s="711">
        <v>-1.4722786683809359E-4</v>
      </c>
      <c r="G409" s="711">
        <v>-1.2878986585458112E-3</v>
      </c>
      <c r="H409" s="711">
        <v>4.0133641007269457E-5</v>
      </c>
    </row>
    <row r="410" spans="1:8">
      <c r="A410" s="757">
        <v>44425</v>
      </c>
      <c r="B410" s="711">
        <v>1.3282376219189677E-4</v>
      </c>
      <c r="C410" s="711">
        <v>9.086448815228631E-5</v>
      </c>
      <c r="D410" s="711">
        <v>2.9334199504640334E-5</v>
      </c>
      <c r="E410" s="711">
        <v>-3.1385981619597159E-4</v>
      </c>
      <c r="F410" s="711">
        <v>-1.5777064911125322E-4</v>
      </c>
      <c r="G410" s="711">
        <v>-8.3917455976828547E-4</v>
      </c>
      <c r="H410" s="711">
        <v>-1.1202739434082676E-4</v>
      </c>
    </row>
    <row r="411" spans="1:8">
      <c r="A411" s="757">
        <v>44426</v>
      </c>
      <c r="B411" s="711">
        <v>1.5490951049948882E-4</v>
      </c>
      <c r="C411" s="711">
        <v>-6.0802445760574914E-5</v>
      </c>
      <c r="D411" s="711">
        <v>2.9334199504640334E-5</v>
      </c>
      <c r="E411" s="711">
        <v>-4.2217890601744856E-4</v>
      </c>
      <c r="F411" s="711">
        <v>1.1182549536242509E-4</v>
      </c>
      <c r="G411" s="711">
        <v>-1.9331382135896866E-4</v>
      </c>
      <c r="H411" s="711">
        <v>-1.6833737643819955E-4</v>
      </c>
    </row>
    <row r="412" spans="1:8">
      <c r="A412" s="757">
        <v>44427</v>
      </c>
      <c r="B412" s="711">
        <v>1.2991928940611603E-4</v>
      </c>
      <c r="C412" s="711">
        <v>1.1661491795088518E-4</v>
      </c>
      <c r="D412" s="711">
        <v>2.9334199504640334E-5</v>
      </c>
      <c r="E412" s="711">
        <v>-2.64788235439164E-4</v>
      </c>
      <c r="F412" s="711">
        <v>4.1009359991600609E-5</v>
      </c>
      <c r="G412" s="711">
        <v>3.3136069428518452E-4</v>
      </c>
      <c r="H412" s="711">
        <v>5.402189572032423E-5</v>
      </c>
    </row>
    <row r="413" spans="1:8">
      <c r="A413" s="757">
        <v>44428</v>
      </c>
      <c r="B413" s="711">
        <v>1.7235759422694254E-4</v>
      </c>
      <c r="C413" s="711">
        <v>1.3890454800315422E-4</v>
      </c>
      <c r="D413" s="711">
        <v>2.9334199504640334E-5</v>
      </c>
      <c r="E413" s="711">
        <v>2.6997339496141358E-4</v>
      </c>
      <c r="F413" s="711">
        <v>-1.1596048614018471E-5</v>
      </c>
      <c r="G413" s="711">
        <v>5.4212192095933647E-4</v>
      </c>
      <c r="H413" s="711">
        <v>1.3073995061872677E-4</v>
      </c>
    </row>
    <row r="414" spans="1:8">
      <c r="A414" s="757">
        <v>44431</v>
      </c>
      <c r="B414" s="711">
        <v>1.3175156774172553E-4</v>
      </c>
      <c r="C414" s="711">
        <v>4.4232963061274797E-7</v>
      </c>
      <c r="D414" s="711">
        <v>2.9334199504640334E-5</v>
      </c>
      <c r="E414" s="711">
        <v>3.8970152611816574E-4</v>
      </c>
      <c r="F414" s="711">
        <v>1.0040530398112147E-4</v>
      </c>
      <c r="G414" s="711">
        <v>-1.7395086983856313E-4</v>
      </c>
      <c r="H414" s="711">
        <v>1.4746388045751345E-4</v>
      </c>
    </row>
    <row r="415" spans="1:8">
      <c r="A415" s="757">
        <v>44432</v>
      </c>
      <c r="B415" s="711">
        <v>1.5621339102403237E-4</v>
      </c>
      <c r="C415" s="711">
        <v>1.7471629063766037E-4</v>
      </c>
      <c r="D415" s="711">
        <v>2.9334199504640334E-5</v>
      </c>
      <c r="E415" s="711">
        <v>8.847874591492921E-4</v>
      </c>
      <c r="F415" s="711">
        <v>-1.0434155954271167E-5</v>
      </c>
      <c r="G415" s="711">
        <v>7.7379960032779478E-4</v>
      </c>
      <c r="H415" s="711">
        <v>3.1515759460243317E-6</v>
      </c>
    </row>
    <row r="416" spans="1:8">
      <c r="A416" s="757">
        <v>44433</v>
      </c>
      <c r="B416" s="711">
        <v>1.644950779443208E-4</v>
      </c>
      <c r="C416" s="711">
        <v>1.8063994771115588E-4</v>
      </c>
      <c r="D416" s="711">
        <v>2.9334199504640334E-5</v>
      </c>
      <c r="E416" s="711">
        <v>4.110260052282699E-4</v>
      </c>
      <c r="F416" s="711">
        <v>1.4110496285596188E-5</v>
      </c>
      <c r="G416" s="711">
        <v>4.1401031399723314E-4</v>
      </c>
      <c r="H416" s="711">
        <v>3.4185993887374533E-5</v>
      </c>
    </row>
    <row r="417" spans="1:8">
      <c r="A417" s="757">
        <v>44434</v>
      </c>
      <c r="B417" s="711">
        <v>1.2782668333848529E-4</v>
      </c>
      <c r="C417" s="711">
        <v>5.3410311240066345E-5</v>
      </c>
      <c r="D417" s="711">
        <v>2.9334199504640334E-5</v>
      </c>
      <c r="E417" s="711">
        <v>-3.1634586904181301E-4</v>
      </c>
      <c r="F417" s="711">
        <v>-1.0378055210619188E-5</v>
      </c>
      <c r="G417" s="711">
        <v>-7.7569065754877443E-4</v>
      </c>
      <c r="H417" s="711">
        <v>-7.0587730780718999E-5</v>
      </c>
    </row>
    <row r="418" spans="1:8">
      <c r="A418" s="757">
        <v>44435</v>
      </c>
      <c r="B418" s="711">
        <v>1.6034686778191836E-4</v>
      </c>
      <c r="C418" s="711">
        <v>1.2237014038253005E-4</v>
      </c>
      <c r="D418" s="711">
        <v>2.9334199504640334E-5</v>
      </c>
      <c r="E418" s="711">
        <v>3.6130536264839419E-4</v>
      </c>
      <c r="F418" s="711">
        <v>6.4359479023892721E-5</v>
      </c>
      <c r="G418" s="711">
        <v>8.057673481992382E-4</v>
      </c>
      <c r="H418" s="711">
        <v>1.1477138970315437E-4</v>
      </c>
    </row>
    <row r="419" spans="1:8">
      <c r="A419" s="757">
        <v>44438</v>
      </c>
      <c r="B419" s="711">
        <v>1.5934938864643557E-4</v>
      </c>
      <c r="C419" s="711">
        <v>4.1860403265999162E-5</v>
      </c>
      <c r="D419" s="711">
        <v>2.9334199504640334E-5</v>
      </c>
      <c r="E419" s="711">
        <v>-6.6126141949940419E-6</v>
      </c>
      <c r="F419" s="711">
        <v>1.5333377085521571E-5</v>
      </c>
      <c r="G419" s="711">
        <v>-3.7682807951649983E-4</v>
      </c>
      <c r="H419" s="711">
        <v>8.7955102810790555E-5</v>
      </c>
    </row>
    <row r="420" spans="1:8">
      <c r="A420" s="757">
        <v>44439</v>
      </c>
      <c r="B420" s="711">
        <v>3.1845239138530296E-4</v>
      </c>
      <c r="C420" s="711">
        <v>-6.7310337816539645E-7</v>
      </c>
      <c r="D420" s="711">
        <v>2.9334199504640334E-5</v>
      </c>
      <c r="E420" s="711">
        <v>1.0769553253570097E-4</v>
      </c>
      <c r="F420" s="711">
        <v>-7.6712903202768876E-7</v>
      </c>
      <c r="G420" s="711">
        <v>-5.7441888176456364E-4</v>
      </c>
      <c r="H420" s="711">
        <v>-2.5443463311719536E-6</v>
      </c>
    </row>
    <row r="421" spans="1:8">
      <c r="A421" s="757">
        <v>44440</v>
      </c>
      <c r="B421" s="711">
        <v>1.4544304792754118E-4</v>
      </c>
      <c r="C421" s="711">
        <v>9.6072072280715685E-5</v>
      </c>
      <c r="D421" s="711">
        <v>2.9334199504640334E-5</v>
      </c>
      <c r="E421" s="711">
        <v>1.9504531662626777E-4</v>
      </c>
      <c r="F421" s="711">
        <v>-6.3669459875256585E-5</v>
      </c>
      <c r="G421" s="711">
        <v>6.604461639236298E-6</v>
      </c>
      <c r="H421" s="711">
        <v>-2.1061633022170232E-5</v>
      </c>
    </row>
    <row r="422" spans="1:8">
      <c r="A422" s="757">
        <v>44441</v>
      </c>
      <c r="B422" s="711">
        <v>1.589282799649869E-4</v>
      </c>
      <c r="C422" s="711">
        <v>1.330480485767838E-5</v>
      </c>
      <c r="D422" s="711">
        <v>2.9334199504640334E-5</v>
      </c>
      <c r="E422" s="711">
        <v>8.1708418526411645E-5</v>
      </c>
      <c r="F422" s="711">
        <v>1.3911649492129031E-5</v>
      </c>
      <c r="G422" s="711">
        <v>-7.858092321340849E-4</v>
      </c>
      <c r="H422" s="711">
        <v>4.9630331824773717E-5</v>
      </c>
    </row>
    <row r="423" spans="1:8">
      <c r="A423" s="757">
        <v>44442</v>
      </c>
      <c r="B423" s="711">
        <v>1.3246508837506306E-4</v>
      </c>
      <c r="C423" s="711">
        <v>5.8361642541451272E-5</v>
      </c>
      <c r="D423" s="711">
        <v>2.9334199504640334E-5</v>
      </c>
      <c r="E423" s="711">
        <v>3.1485906380127049E-4</v>
      </c>
      <c r="F423" s="711">
        <v>-1.7973644587992451E-5</v>
      </c>
      <c r="G423" s="711">
        <v>-2.6147921110486542E-6</v>
      </c>
      <c r="H423" s="711">
        <v>-4.0564347849214588E-7</v>
      </c>
    </row>
    <row r="424" spans="1:8">
      <c r="A424" s="757">
        <v>44445</v>
      </c>
      <c r="B424" s="711">
        <v>1.4187711658584541E-4</v>
      </c>
      <c r="C424" s="711">
        <v>8.4777476975666515E-5</v>
      </c>
      <c r="D424" s="711">
        <v>2.9334199504640334E-5</v>
      </c>
      <c r="E424" s="711">
        <v>7.473202736115516E-5</v>
      </c>
      <c r="F424" s="711">
        <v>3.6962299630809994E-5</v>
      </c>
      <c r="G424" s="711">
        <v>3.4971828164220798E-4</v>
      </c>
      <c r="H424" s="711">
        <v>4.3707706623216103E-5</v>
      </c>
    </row>
    <row r="425" spans="1:8">
      <c r="A425" s="757">
        <v>44447</v>
      </c>
      <c r="B425" s="711">
        <v>1.3550430506770601E-4</v>
      </c>
      <c r="C425" s="711">
        <v>-9.1209680206732947E-6</v>
      </c>
      <c r="D425" s="711">
        <v>2.9334199504640334E-5</v>
      </c>
      <c r="E425" s="711">
        <v>-3.6885362999838931E-6</v>
      </c>
      <c r="F425" s="711">
        <v>-8.3410709479102572E-5</v>
      </c>
      <c r="G425" s="711">
        <v>-1.1397696239121866E-3</v>
      </c>
      <c r="H425" s="711">
        <v>-1.2388162422574011E-4</v>
      </c>
    </row>
    <row r="426" spans="1:8">
      <c r="A426" s="757">
        <v>44448</v>
      </c>
      <c r="B426" s="711">
        <v>1.3547944251026317E-4</v>
      </c>
      <c r="C426" s="711">
        <v>1.9693557529688546E-4</v>
      </c>
      <c r="D426" s="711">
        <v>2.9334199504640334E-5</v>
      </c>
      <c r="E426" s="711">
        <v>-2.3036190267096906E-4</v>
      </c>
      <c r="F426" s="711">
        <v>1.9749729382970705E-4</v>
      </c>
      <c r="G426" s="711">
        <v>3.0389745665523193E-4</v>
      </c>
      <c r="H426" s="711">
        <v>-6.1678586173705699E-5</v>
      </c>
    </row>
    <row r="427" spans="1:8">
      <c r="A427" s="757">
        <v>44449</v>
      </c>
      <c r="B427" s="711">
        <v>1.6355192288144499E-4</v>
      </c>
      <c r="C427" s="711">
        <v>8.9636662783892378E-5</v>
      </c>
      <c r="D427" s="711">
        <v>2.9334199504640334E-5</v>
      </c>
      <c r="E427" s="711">
        <v>1.408740124497354E-4</v>
      </c>
      <c r="F427" s="711">
        <v>-2.2844385274303759E-6</v>
      </c>
      <c r="G427" s="711">
        <v>-1.5791756721404793E-4</v>
      </c>
      <c r="H427" s="711">
        <v>-9.1841402157016297E-5</v>
      </c>
    </row>
    <row r="428" spans="1:8">
      <c r="A428" s="757">
        <v>44452</v>
      </c>
      <c r="B428" s="711">
        <v>1.6449613528268431E-4</v>
      </c>
      <c r="C428" s="711">
        <v>1.0598499170773879E-4</v>
      </c>
      <c r="D428" s="711">
        <v>2.9334199504640334E-5</v>
      </c>
      <c r="E428" s="711">
        <v>2.4777028649405344E-4</v>
      </c>
      <c r="F428" s="711">
        <v>6.7345988168822092E-5</v>
      </c>
      <c r="G428" s="711">
        <v>6.3669534088634351E-4</v>
      </c>
      <c r="H428" s="711">
        <v>4.7538005892964195E-5</v>
      </c>
    </row>
    <row r="429" spans="1:8">
      <c r="A429" s="757">
        <v>44453</v>
      </c>
      <c r="B429" s="711">
        <v>1.4828922522012262E-4</v>
      </c>
      <c r="C429" s="711">
        <v>1.0709438698316698E-4</v>
      </c>
      <c r="D429" s="711">
        <v>2.9334199504640334E-5</v>
      </c>
      <c r="E429" s="711">
        <v>-3.3742399307827185E-4</v>
      </c>
      <c r="F429" s="711">
        <v>-4.2219368400996392E-5</v>
      </c>
      <c r="G429" s="711">
        <v>2.6708855042768809E-4</v>
      </c>
      <c r="H429" s="711">
        <v>-9.252916635597352E-5</v>
      </c>
    </row>
    <row r="430" spans="1:8">
      <c r="A430" s="757">
        <v>44454</v>
      </c>
      <c r="B430" s="711">
        <v>1.4461470420355478E-4</v>
      </c>
      <c r="C430" s="711">
        <v>9.2636845458587416E-5</v>
      </c>
      <c r="D430" s="711">
        <v>2.9334199504640334E-5</v>
      </c>
      <c r="E430" s="711">
        <v>5.1184954687313552E-4</v>
      </c>
      <c r="F430" s="711">
        <v>2.0613151111180118E-4</v>
      </c>
      <c r="G430" s="711">
        <v>-4.6052018322823021E-5</v>
      </c>
      <c r="H430" s="711">
        <v>1.3183275517434368E-4</v>
      </c>
    </row>
    <row r="431" spans="1:8">
      <c r="A431" s="757">
        <v>44455</v>
      </c>
      <c r="B431" s="711">
        <v>1.4333182070736054E-4</v>
      </c>
      <c r="C431" s="711">
        <v>4.77944128089114E-5</v>
      </c>
      <c r="D431" s="711">
        <v>2.9334199504640334E-5</v>
      </c>
      <c r="E431" s="711">
        <v>3.7254997719317844E-4</v>
      </c>
      <c r="F431" s="711">
        <v>-2.1460571477447122E-5</v>
      </c>
      <c r="G431" s="711">
        <v>-4.6580779466296243E-4</v>
      </c>
      <c r="H431" s="711">
        <v>-6.115529779368467E-5</v>
      </c>
    </row>
    <row r="432" spans="1:8">
      <c r="A432" s="757">
        <v>44456</v>
      </c>
      <c r="B432" s="711">
        <v>1.4163859816344578E-4</v>
      </c>
      <c r="C432" s="711">
        <v>4.4517812273066063E-5</v>
      </c>
      <c r="D432" s="711">
        <v>2.9334199504640334E-5</v>
      </c>
      <c r="E432" s="711">
        <v>-1.988861736379024E-5</v>
      </c>
      <c r="F432" s="711">
        <v>-1.4603365186220186E-4</v>
      </c>
      <c r="G432" s="711">
        <v>-7.0774575596586333E-4</v>
      </c>
      <c r="H432" s="711">
        <v>-1.6693286505482184E-4</v>
      </c>
    </row>
    <row r="433" spans="1:8">
      <c r="A433" s="757">
        <v>44459</v>
      </c>
      <c r="B433" s="711">
        <v>1.5763860097150445E-4</v>
      </c>
      <c r="C433" s="711">
        <v>8.2891573105953742E-5</v>
      </c>
      <c r="D433" s="711">
        <v>2.9334199504640334E-5</v>
      </c>
      <c r="E433" s="711">
        <v>-9.5285923084843403E-4</v>
      </c>
      <c r="F433" s="711">
        <v>-1.0978604689146271E-4</v>
      </c>
      <c r="G433" s="711">
        <v>-1.3064315905578195E-3</v>
      </c>
      <c r="H433" s="711">
        <v>-2.2334017287879091E-4</v>
      </c>
    </row>
    <row r="434" spans="1:8">
      <c r="A434" s="757">
        <v>44460</v>
      </c>
      <c r="B434" s="711">
        <v>1.4108176494628339E-4</v>
      </c>
      <c r="C434" s="711">
        <v>1.1316821648667043E-4</v>
      </c>
      <c r="D434" s="711">
        <v>2.9334199504640334E-5</v>
      </c>
      <c r="E434" s="711">
        <v>2.1895829232303934E-4</v>
      </c>
      <c r="F434" s="711">
        <v>-6.0841269122663407E-5</v>
      </c>
      <c r="G434" s="711">
        <v>4.5007197217772799E-4</v>
      </c>
      <c r="H434" s="711">
        <v>-1.5615075450665093E-5</v>
      </c>
    </row>
    <row r="435" spans="1:8">
      <c r="A435" s="757">
        <v>44461</v>
      </c>
      <c r="B435" s="711">
        <v>1.4784613004114125E-4</v>
      </c>
      <c r="C435" s="711">
        <v>7.5311691910303071E-5</v>
      </c>
      <c r="D435" s="711">
        <v>2.9334199504640334E-5</v>
      </c>
      <c r="E435" s="711">
        <v>4.892203902270853E-4</v>
      </c>
      <c r="F435" s="711">
        <v>1.1653267608202623E-4</v>
      </c>
      <c r="G435" s="711">
        <v>6.9513966530051379E-4</v>
      </c>
      <c r="H435" s="711">
        <v>1.734081302519086E-4</v>
      </c>
    </row>
    <row r="436" spans="1:8">
      <c r="A436" s="757">
        <v>44462</v>
      </c>
      <c r="B436" s="711">
        <v>1.6068595890166476E-4</v>
      </c>
      <c r="C436" s="711">
        <v>2.6972905443558016E-5</v>
      </c>
      <c r="D436" s="711">
        <v>2.9334199504640334E-5</v>
      </c>
      <c r="E436" s="711">
        <v>1.176331422168102E-3</v>
      </c>
      <c r="F436" s="711">
        <v>1.7101902962202321E-4</v>
      </c>
      <c r="G436" s="711">
        <v>6.3075971360748392E-4</v>
      </c>
      <c r="H436" s="711">
        <v>1.8349083928092646E-4</v>
      </c>
    </row>
    <row r="437" spans="1:8">
      <c r="A437" s="757">
        <v>44463</v>
      </c>
      <c r="B437" s="711">
        <v>1.5016678763281679E-4</v>
      </c>
      <c r="C437" s="711">
        <v>7.3551101453466777E-5</v>
      </c>
      <c r="D437" s="711">
        <v>2.9334199504640334E-5</v>
      </c>
      <c r="E437" s="711">
        <v>5.0581798381659437E-4</v>
      </c>
      <c r="F437" s="711">
        <v>6.2897682254006156E-5</v>
      </c>
      <c r="G437" s="711">
        <v>-1.4831204718975999E-4</v>
      </c>
      <c r="H437" s="711">
        <v>2.6676529925454551E-5</v>
      </c>
    </row>
    <row r="438" spans="1:8">
      <c r="A438" s="757">
        <v>44466</v>
      </c>
      <c r="B438" s="711">
        <v>1.4888824595478761E-4</v>
      </c>
      <c r="C438" s="711">
        <v>7.6098726816303258E-5</v>
      </c>
      <c r="D438" s="711">
        <v>2.9334199504640334E-5</v>
      </c>
      <c r="E438" s="711">
        <v>2.9721337567990787E-4</v>
      </c>
      <c r="F438" s="711">
        <v>1.6213855658180061E-5</v>
      </c>
      <c r="G438" s="711">
        <v>7.3900280023818688E-6</v>
      </c>
      <c r="H438" s="711">
        <v>-5.2551402226662654E-5</v>
      </c>
    </row>
    <row r="439" spans="1:8">
      <c r="A439" s="757">
        <v>44467</v>
      </c>
      <c r="B439" s="711">
        <v>1.8439224235190693E-4</v>
      </c>
      <c r="C439" s="711">
        <v>5.9395867836577472E-5</v>
      </c>
      <c r="D439" s="711">
        <v>2.9334199504640334E-5</v>
      </c>
      <c r="E439" s="711">
        <v>-7.8646338742568438E-5</v>
      </c>
      <c r="F439" s="711">
        <v>-5.5784645121265686E-5</v>
      </c>
      <c r="G439" s="711">
        <v>-1.1151106682865657E-3</v>
      </c>
      <c r="H439" s="711">
        <v>-2.736064063442456E-4</v>
      </c>
    </row>
    <row r="440" spans="1:8">
      <c r="A440" s="757">
        <v>44468</v>
      </c>
      <c r="B440" s="711">
        <v>1.6946551378565561E-4</v>
      </c>
      <c r="C440" s="711">
        <v>8.7663090170491683E-5</v>
      </c>
      <c r="D440" s="711">
        <v>2.9334199504640334E-5</v>
      </c>
      <c r="E440" s="711">
        <v>2.0220532805094725E-4</v>
      </c>
      <c r="F440" s="711">
        <v>6.6300394918873969E-5</v>
      </c>
      <c r="G440" s="711">
        <v>1.6108102239484491E-4</v>
      </c>
      <c r="H440" s="711">
        <v>2.8547844697134338E-5</v>
      </c>
    </row>
    <row r="441" spans="1:8">
      <c r="A441" s="757">
        <v>44469</v>
      </c>
      <c r="B441" s="711">
        <v>1.7716654443335992E-4</v>
      </c>
      <c r="C441" s="711">
        <v>2.7976672043349973E-5</v>
      </c>
      <c r="D441" s="711">
        <v>2.9334199504640334E-5</v>
      </c>
      <c r="E441" s="711">
        <v>-7.0615938349180015E-5</v>
      </c>
      <c r="F441" s="711">
        <v>9.4261653827252265E-5</v>
      </c>
      <c r="G441" s="711">
        <v>1.0584893228941461E-4</v>
      </c>
      <c r="H441" s="711">
        <v>-1.9605289570819029E-4</v>
      </c>
    </row>
    <row r="442" spans="1:8">
      <c r="A442" s="757">
        <v>44470</v>
      </c>
      <c r="B442" s="711">
        <v>1.7736927866701405E-4</v>
      </c>
      <c r="C442" s="711">
        <v>1.4462258107580671E-4</v>
      </c>
      <c r="D442" s="711">
        <v>2.9334199504640334E-5</v>
      </c>
      <c r="E442" s="711">
        <v>2.8065663465457244E-4</v>
      </c>
      <c r="F442" s="711">
        <v>-5.1741567531328185E-5</v>
      </c>
      <c r="G442" s="711">
        <v>7.4957216174151851E-4</v>
      </c>
      <c r="H442" s="711">
        <v>2.2506572158951575E-4</v>
      </c>
    </row>
    <row r="443" spans="1:8">
      <c r="A443" s="757">
        <v>44473</v>
      </c>
      <c r="B443" s="711">
        <v>1.793058398051635E-4</v>
      </c>
      <c r="C443" s="711">
        <v>5.579853457979012E-5</v>
      </c>
      <c r="D443" s="711">
        <v>2.9334199504640334E-5</v>
      </c>
      <c r="E443" s="711">
        <v>-5.051849192422515E-5</v>
      </c>
      <c r="F443" s="711">
        <v>3.9449606674137882E-5</v>
      </c>
      <c r="G443" s="711">
        <v>-1.1442979211562512E-3</v>
      </c>
      <c r="H443" s="711">
        <v>-2.2669783652055908E-4</v>
      </c>
    </row>
    <row r="444" spans="1:8">
      <c r="A444" s="757">
        <v>44474</v>
      </c>
      <c r="B444" s="711">
        <v>1.5822685520016269E-4</v>
      </c>
      <c r="C444" s="711">
        <v>5.5053758881769562E-5</v>
      </c>
      <c r="D444" s="711">
        <v>2.9334199504640334E-5</v>
      </c>
      <c r="E444" s="711">
        <v>6.8217009000460572E-4</v>
      </c>
      <c r="F444" s="711">
        <v>3.0591737980479039E-5</v>
      </c>
      <c r="G444" s="711">
        <v>-1.5649265161495681E-4</v>
      </c>
      <c r="H444" s="711">
        <v>1.5826337541553602E-4</v>
      </c>
    </row>
    <row r="445" spans="1:8">
      <c r="A445" s="757">
        <v>44475</v>
      </c>
      <c r="B445" s="711">
        <v>1.7727949063605709E-4</v>
      </c>
      <c r="C445" s="711">
        <v>1.1953733841577554E-4</v>
      </c>
      <c r="D445" s="711">
        <v>2.9334199504640334E-5</v>
      </c>
      <c r="E445" s="711">
        <v>7.2240906327770686E-5</v>
      </c>
      <c r="F445" s="711">
        <v>-1.0088325920396934E-4</v>
      </c>
      <c r="G445" s="711">
        <v>-4.2956014866345432E-4</v>
      </c>
      <c r="H445" s="711">
        <v>6.6049885326678875E-5</v>
      </c>
    </row>
    <row r="446" spans="1:8">
      <c r="A446" s="757">
        <v>44476</v>
      </c>
      <c r="B446" s="711">
        <v>1.7142847432805435E-4</v>
      </c>
      <c r="C446" s="711">
        <v>5.7790446463378278E-5</v>
      </c>
      <c r="D446" s="711">
        <v>2.9334199504640334E-5</v>
      </c>
      <c r="E446" s="711">
        <v>4.8842657199900993E-4</v>
      </c>
      <c r="F446" s="711">
        <v>1.4133068365908544E-5</v>
      </c>
      <c r="G446" s="711">
        <v>-1.6918869758466028E-4</v>
      </c>
      <c r="H446" s="711">
        <v>1.1857269646707636E-4</v>
      </c>
    </row>
    <row r="447" spans="1:8">
      <c r="A447" s="757">
        <v>44477</v>
      </c>
      <c r="B447" s="711">
        <v>2.7212034807472436E-4</v>
      </c>
      <c r="C447" s="711">
        <v>1.2106985297674234E-4</v>
      </c>
      <c r="D447" s="711">
        <v>2.9334199504640334E-5</v>
      </c>
      <c r="E447" s="711">
        <v>3.2977810234119609E-4</v>
      </c>
      <c r="F447" s="711">
        <v>-8.1626978291701182E-5</v>
      </c>
      <c r="G447" s="711">
        <v>6.5368215347159659E-4</v>
      </c>
      <c r="H447" s="711">
        <v>-2.956049235657232E-5</v>
      </c>
    </row>
    <row r="448" spans="1:8">
      <c r="A448" s="757">
        <v>44480</v>
      </c>
      <c r="B448" s="711">
        <v>1.4679601120428393E-4</v>
      </c>
      <c r="C448" s="711">
        <v>4.7165753968300147E-5</v>
      </c>
      <c r="D448" s="711">
        <v>2.9334199504640334E-5</v>
      </c>
      <c r="E448" s="711">
        <v>2.4709809494668947E-4</v>
      </c>
      <c r="F448" s="711">
        <v>3.0374964412877002E-5</v>
      </c>
      <c r="G448" s="711">
        <v>-4.3868099858043784E-4</v>
      </c>
      <c r="H448" s="711">
        <v>-1.0977761719437263E-4</v>
      </c>
    </row>
    <row r="449" spans="1:8">
      <c r="A449" s="757">
        <v>44482</v>
      </c>
      <c r="B449" s="711">
        <v>1.8435175107091878E-4</v>
      </c>
      <c r="C449" s="711">
        <v>8.7940547871799281E-5</v>
      </c>
      <c r="D449" s="711">
        <v>2.9334199504640334E-5</v>
      </c>
      <c r="E449" s="711">
        <v>-5.6131872354781898E-4</v>
      </c>
      <c r="F449" s="711">
        <v>6.3963128445553859E-5</v>
      </c>
      <c r="G449" s="711">
        <v>3.4651895588125992E-4</v>
      </c>
      <c r="H449" s="711">
        <v>2.925827081441845E-5</v>
      </c>
    </row>
    <row r="450" spans="1:8">
      <c r="A450" s="757">
        <v>44483</v>
      </c>
      <c r="B450" s="711">
        <v>1.9705275652741344E-4</v>
      </c>
      <c r="C450" s="711">
        <v>6.4069427041399949E-5</v>
      </c>
      <c r="D450" s="711">
        <v>2.9334199504640334E-5</v>
      </c>
      <c r="E450" s="711">
        <v>3.4164043757251017E-4</v>
      </c>
      <c r="F450" s="711">
        <v>3.6868719891989262E-5</v>
      </c>
      <c r="G450" s="711">
        <v>2.3144944551164784E-4</v>
      </c>
      <c r="H450" s="711">
        <v>2.8049852056584391E-4</v>
      </c>
    </row>
    <row r="451" spans="1:8">
      <c r="A451" s="757">
        <v>44484</v>
      </c>
      <c r="B451" s="711">
        <v>1.8867183845028019E-4</v>
      </c>
      <c r="C451" s="711">
        <v>3.7031081998215596E-5</v>
      </c>
      <c r="D451" s="711">
        <v>2.9334199504640334E-5</v>
      </c>
      <c r="E451" s="711">
        <v>6.4941971388595039E-4</v>
      </c>
      <c r="F451" s="711">
        <v>8.1352237150082994E-5</v>
      </c>
      <c r="G451" s="711">
        <v>2.9221059072436764E-4</v>
      </c>
      <c r="H451" s="711">
        <v>1.0279064441835128E-4</v>
      </c>
    </row>
    <row r="452" spans="1:8">
      <c r="A452" s="757">
        <v>44487</v>
      </c>
      <c r="B452" s="711">
        <v>1.6758143469569348E-4</v>
      </c>
      <c r="C452" s="711">
        <v>5.2635619791883696E-5</v>
      </c>
      <c r="D452" s="711">
        <v>2.9334199504640334E-5</v>
      </c>
      <c r="E452" s="711">
        <v>4.6869797443900292E-4</v>
      </c>
      <c r="F452" s="711">
        <v>-6.9745644403068934E-7</v>
      </c>
      <c r="G452" s="711">
        <v>9.5834333444789471E-5</v>
      </c>
      <c r="H452" s="711">
        <v>3.8465896215725823E-5</v>
      </c>
    </row>
    <row r="453" spans="1:8">
      <c r="A453" s="757">
        <v>44488</v>
      </c>
      <c r="B453" s="711">
        <v>1.5574355694096006E-4</v>
      </c>
      <c r="C453" s="711">
        <v>-8.8746647987236697E-6</v>
      </c>
      <c r="D453" s="711">
        <v>2.9334199504640334E-5</v>
      </c>
      <c r="E453" s="711">
        <v>2.1195184350353724E-4</v>
      </c>
      <c r="F453" s="711">
        <v>1.3336917416879477E-4</v>
      </c>
      <c r="G453" s="711">
        <v>-1.2013942831007279E-3</v>
      </c>
      <c r="H453" s="711">
        <v>1.3980187775387897E-4</v>
      </c>
    </row>
    <row r="454" spans="1:8">
      <c r="A454" s="757">
        <v>44489</v>
      </c>
      <c r="B454" s="711">
        <v>1.0682106823328999E-4</v>
      </c>
      <c r="C454" s="711">
        <v>4.2046966011687895E-5</v>
      </c>
      <c r="D454" s="711">
        <v>2.9334199504640334E-5</v>
      </c>
      <c r="E454" s="711">
        <v>-8.6444339995297433E-5</v>
      </c>
      <c r="F454" s="711">
        <v>-2.7185083339004437E-5</v>
      </c>
      <c r="G454" s="711">
        <v>2.6703629234478336E-5</v>
      </c>
      <c r="H454" s="711">
        <v>3.3036852481422848E-5</v>
      </c>
    </row>
    <row r="455" spans="1:8">
      <c r="A455" s="757">
        <v>44490</v>
      </c>
      <c r="B455" s="711">
        <v>1.5619686660181171E-4</v>
      </c>
      <c r="C455" s="711">
        <v>-5.1649823094274033E-6</v>
      </c>
      <c r="D455" s="711">
        <v>2.9334199504640334E-5</v>
      </c>
      <c r="E455" s="711">
        <v>4.6048975135786098E-4</v>
      </c>
      <c r="F455" s="711">
        <v>4.9665107344477064E-5</v>
      </c>
      <c r="G455" s="711">
        <v>-1.1309010363394756E-3</v>
      </c>
      <c r="H455" s="711">
        <v>3.3417345654771504E-5</v>
      </c>
    </row>
    <row r="456" spans="1:8">
      <c r="A456" s="757">
        <v>44491</v>
      </c>
      <c r="B456" s="711">
        <v>9.6131607942342049E-5</v>
      </c>
      <c r="C456" s="711">
        <v>5.1252909959963462E-5</v>
      </c>
      <c r="D456" s="711">
        <v>2.9334199504640334E-5</v>
      </c>
      <c r="E456" s="711">
        <v>-5.0637320730690391E-4</v>
      </c>
      <c r="F456" s="711">
        <v>2.8375553799831482E-5</v>
      </c>
      <c r="G456" s="711">
        <v>-9.0026928033811707E-4</v>
      </c>
      <c r="H456" s="711">
        <v>-1.0837734141503907E-5</v>
      </c>
    </row>
    <row r="457" spans="1:8">
      <c r="A457" s="757">
        <v>44494</v>
      </c>
      <c r="B457" s="711">
        <v>1.3398611763346739E-4</v>
      </c>
      <c r="C457" s="711">
        <v>-5.7919648493370696E-6</v>
      </c>
      <c r="D457" s="711">
        <v>2.9334199504640334E-5</v>
      </c>
      <c r="E457" s="711">
        <v>-1.0081532124930682E-4</v>
      </c>
      <c r="F457" s="711">
        <v>7.2621001656537627E-5</v>
      </c>
      <c r="G457" s="711">
        <v>1.1228463725723589E-3</v>
      </c>
      <c r="H457" s="711">
        <v>1.1609408253293152E-4</v>
      </c>
    </row>
    <row r="458" spans="1:8">
      <c r="A458" s="757">
        <v>44495</v>
      </c>
      <c r="B458" s="711">
        <v>1.3695972737304678E-4</v>
      </c>
      <c r="C458" s="711">
        <v>2.7287048832513321E-5</v>
      </c>
      <c r="D458" s="711">
        <v>2.9334199504640334E-5</v>
      </c>
      <c r="E458" s="711">
        <v>7.5716021949384643E-5</v>
      </c>
      <c r="F458" s="711">
        <v>3.5189142895982188E-5</v>
      </c>
      <c r="G458" s="711">
        <v>-9.6689358772680161E-4</v>
      </c>
      <c r="H458" s="711">
        <v>-7.3490959996869158E-7</v>
      </c>
    </row>
    <row r="459" spans="1:8">
      <c r="A459" s="757">
        <v>44496</v>
      </c>
      <c r="B459" s="711">
        <v>1.4387120953023041E-4</v>
      </c>
      <c r="C459" s="711">
        <v>1.2658027752503965E-4</v>
      </c>
      <c r="D459" s="711">
        <v>2.9334199504640334E-5</v>
      </c>
      <c r="E459" s="711">
        <v>-7.9134022124717539E-4</v>
      </c>
      <c r="F459" s="711">
        <v>-4.621062351024496E-5</v>
      </c>
      <c r="G459" s="711">
        <v>-3.9642160552113214E-4</v>
      </c>
      <c r="H459" s="711">
        <v>-2.9791435351849693E-5</v>
      </c>
    </row>
    <row r="460" spans="1:8">
      <c r="A460" s="757">
        <v>44497</v>
      </c>
      <c r="B460" s="711">
        <v>1.5983066631662982E-4</v>
      </c>
      <c r="C460" s="711">
        <v>-9.0277689496989224E-5</v>
      </c>
      <c r="D460" s="711">
        <v>2.9334199504640334E-5</v>
      </c>
      <c r="E460" s="711">
        <v>5.0779839714721665E-4</v>
      </c>
      <c r="F460" s="711">
        <v>-6.8116358053303691E-5</v>
      </c>
      <c r="G460" s="711">
        <v>-2.888714942764176E-4</v>
      </c>
      <c r="H460" s="711">
        <v>9.6226056976833614E-6</v>
      </c>
    </row>
    <row r="461" spans="1:8">
      <c r="A461" s="757">
        <v>44498</v>
      </c>
      <c r="B461" s="711">
        <v>4.1171597713267219E-4</v>
      </c>
      <c r="C461" s="711">
        <v>2.544441185817753E-4</v>
      </c>
      <c r="D461" s="711">
        <v>2.9334199504640334E-5</v>
      </c>
      <c r="E461" s="711">
        <v>5.1402982720655688E-4</v>
      </c>
      <c r="F461" s="711">
        <v>-1.2789099562276254E-4</v>
      </c>
      <c r="G461" s="711">
        <v>-6.4937343696061859E-4</v>
      </c>
      <c r="H461" s="711">
        <v>1.7387182641680042E-4</v>
      </c>
    </row>
    <row r="462" spans="1:8">
      <c r="A462" s="757">
        <v>44501</v>
      </c>
      <c r="B462" s="711">
        <v>2.0594832061701364E-4</v>
      </c>
      <c r="C462" s="711">
        <v>3.435955301065663E-5</v>
      </c>
      <c r="D462" s="711">
        <v>2.9334199504640334E-5</v>
      </c>
      <c r="E462" s="711">
        <v>4.6930528690239279E-4</v>
      </c>
      <c r="F462" s="711">
        <v>-5.3919624067095557E-5</v>
      </c>
      <c r="G462" s="711">
        <v>3.8577767481337257E-4</v>
      </c>
      <c r="H462" s="711">
        <v>-7.7194487696669033E-6</v>
      </c>
    </row>
    <row r="463" spans="1:8">
      <c r="A463" s="757">
        <v>44503</v>
      </c>
      <c r="B463" s="711">
        <v>2.1408714586979951E-4</v>
      </c>
      <c r="C463" s="711">
        <v>3.5049065848904716E-4</v>
      </c>
      <c r="D463" s="711">
        <v>2.9334199504640334E-5</v>
      </c>
      <c r="E463" s="711">
        <v>2.1697583860111775E-4</v>
      </c>
      <c r="F463" s="711">
        <v>-5.8392258623537482E-5</v>
      </c>
      <c r="G463" s="711">
        <v>5.5701367090646621E-4</v>
      </c>
      <c r="H463" s="711">
        <v>1.529457124949518E-4</v>
      </c>
    </row>
    <row r="464" spans="1:8">
      <c r="A464" s="757">
        <v>44504</v>
      </c>
      <c r="B464" s="711">
        <v>2.0195426594620306E-4</v>
      </c>
      <c r="C464" s="711">
        <v>1.0478444467398867E-6</v>
      </c>
      <c r="D464" s="711">
        <v>2.9334199504640334E-5</v>
      </c>
      <c r="E464" s="711">
        <v>-1.7296033720475394E-4</v>
      </c>
      <c r="F464" s="711">
        <v>-1.7419464125292551E-5</v>
      </c>
      <c r="G464" s="711">
        <v>-4.8164007509331967E-4</v>
      </c>
      <c r="H464" s="711">
        <v>5.9228253981462587E-5</v>
      </c>
    </row>
    <row r="465" spans="1:8">
      <c r="A465" s="757">
        <v>44505</v>
      </c>
      <c r="B465" s="711">
        <v>1.870928831423262E-4</v>
      </c>
      <c r="C465" s="711">
        <v>5.190530409191985E-5</v>
      </c>
      <c r="D465" s="711">
        <v>2.9334199504640334E-5</v>
      </c>
      <c r="E465" s="711">
        <v>-1.2924957293020009E-4</v>
      </c>
      <c r="F465" s="711">
        <v>5.4918063248330928E-5</v>
      </c>
      <c r="G465" s="711">
        <v>8.1087803139989474E-4</v>
      </c>
      <c r="H465" s="711">
        <v>5.1605129222528353E-5</v>
      </c>
    </row>
    <row r="466" spans="1:8">
      <c r="A466" s="757">
        <v>44508</v>
      </c>
      <c r="B466" s="711">
        <v>2.0026367745618989E-4</v>
      </c>
      <c r="C466" s="711">
        <v>8.7530784011920486E-5</v>
      </c>
      <c r="D466" s="711">
        <v>2.9334199504640334E-5</v>
      </c>
      <c r="E466" s="711">
        <v>-1.8873286661422732E-5</v>
      </c>
      <c r="F466" s="711">
        <v>6.7001955003853644E-6</v>
      </c>
      <c r="G466" s="711">
        <v>-2.0971078929284982E-4</v>
      </c>
      <c r="H466" s="711">
        <v>2.4548473284270454E-5</v>
      </c>
    </row>
    <row r="467" spans="1:8">
      <c r="A467" s="757">
        <v>44509</v>
      </c>
      <c r="B467" s="711">
        <v>2.0464796992100619E-4</v>
      </c>
      <c r="C467" s="711">
        <v>1.4028381242170261E-4</v>
      </c>
      <c r="D467" s="711">
        <v>2.9334199504640334E-5</v>
      </c>
      <c r="E467" s="711">
        <v>-4.8717538637042205E-4</v>
      </c>
      <c r="F467" s="711">
        <v>2.8629740087312011E-5</v>
      </c>
      <c r="G467" s="711">
        <v>4.8794522051821799E-4</v>
      </c>
      <c r="H467" s="711">
        <v>-4.1111189234764868E-5</v>
      </c>
    </row>
    <row r="468" spans="1:8">
      <c r="A468" s="757">
        <v>44510</v>
      </c>
      <c r="B468" s="711">
        <v>1.7719861162486961E-4</v>
      </c>
      <c r="C468" s="711">
        <v>7.5320893693496245E-5</v>
      </c>
      <c r="D468" s="711">
        <v>2.9334199504640334E-5</v>
      </c>
      <c r="E468" s="711">
        <v>7.9904983787528069E-4</v>
      </c>
      <c r="F468" s="711">
        <v>-9.4866991644759792E-6</v>
      </c>
      <c r="G468" s="711">
        <v>2.1234937089646089E-4</v>
      </c>
      <c r="H468" s="711">
        <v>-1.0251217800854029E-4</v>
      </c>
    </row>
    <row r="469" spans="1:8">
      <c r="A469" s="757">
        <v>44511</v>
      </c>
      <c r="B469" s="711">
        <v>1.8937591099519357E-4</v>
      </c>
      <c r="C469" s="711">
        <v>1.0387782725695683E-4</v>
      </c>
      <c r="D469" s="711">
        <v>2.9334199504640334E-5</v>
      </c>
      <c r="E469" s="711">
        <v>6.3493993864006124E-4</v>
      </c>
      <c r="F469" s="711">
        <v>9.8454242662038863E-5</v>
      </c>
      <c r="G469" s="711">
        <v>8.1466247113484399E-4</v>
      </c>
      <c r="H469" s="711">
        <v>-2.4946938736114533E-6</v>
      </c>
    </row>
    <row r="470" spans="1:8">
      <c r="A470" s="757">
        <v>44512</v>
      </c>
      <c r="B470" s="711">
        <v>1.9153617639490461E-4</v>
      </c>
      <c r="C470" s="711">
        <v>1.3811681351292456E-4</v>
      </c>
      <c r="D470" s="711">
        <v>2.9334199504640334E-5</v>
      </c>
      <c r="E470" s="711">
        <v>4.3329692520688523E-4</v>
      </c>
      <c r="F470" s="711">
        <v>1.9341023959850705E-5</v>
      </c>
      <c r="G470" s="711">
        <v>-4.3114662571153877E-4</v>
      </c>
      <c r="H470" s="711">
        <v>1.0773318808534937E-4</v>
      </c>
    </row>
    <row r="471" spans="1:8">
      <c r="A471" s="757">
        <v>44516</v>
      </c>
      <c r="B471" s="711">
        <v>1.9946584887415005E-4</v>
      </c>
      <c r="C471" s="711">
        <v>2.8957196717463995E-5</v>
      </c>
      <c r="D471" s="711">
        <v>2.9334199504640334E-5</v>
      </c>
      <c r="E471" s="711">
        <v>4.7425182300119722E-4</v>
      </c>
      <c r="F471" s="711">
        <v>2.5940155916218676E-5</v>
      </c>
      <c r="G471" s="711">
        <v>-1.0173191438488016E-3</v>
      </c>
      <c r="H471" s="711">
        <v>7.5346959071858057E-5</v>
      </c>
    </row>
    <row r="472" spans="1:8">
      <c r="A472" s="757">
        <v>44517</v>
      </c>
      <c r="B472" s="711">
        <v>1.8518222481185554E-4</v>
      </c>
      <c r="C472" s="711">
        <v>6.3483545902492388E-5</v>
      </c>
      <c r="D472" s="711">
        <v>2.9334199504640334E-5</v>
      </c>
      <c r="E472" s="711">
        <v>-2.5974573544936821E-4</v>
      </c>
      <c r="F472" s="711">
        <v>-1.2437180655584524E-4</v>
      </c>
      <c r="G472" s="711">
        <v>-8.1816604885784144E-4</v>
      </c>
      <c r="H472" s="711">
        <v>-3.2991971526380445E-5</v>
      </c>
    </row>
    <row r="473" spans="1:8">
      <c r="A473" s="757">
        <v>44518</v>
      </c>
      <c r="B473" s="711">
        <v>1.4630337922439554E-4</v>
      </c>
      <c r="C473" s="711">
        <v>7.6434768133133984E-5</v>
      </c>
      <c r="D473" s="711">
        <v>2.9334199504640334E-5</v>
      </c>
      <c r="E473" s="711">
        <v>8.6669153157916681E-5</v>
      </c>
      <c r="F473" s="711">
        <v>2.1458571475678198E-5</v>
      </c>
      <c r="G473" s="711">
        <v>6.1254775006585119E-5</v>
      </c>
      <c r="H473" s="711">
        <v>4.2614595304727438E-5</v>
      </c>
    </row>
    <row r="474" spans="1:8">
      <c r="A474" s="757">
        <v>44519</v>
      </c>
      <c r="B474" s="711">
        <v>1.9025697297293576E-4</v>
      </c>
      <c r="C474" s="711">
        <v>1.2278595529138957E-4</v>
      </c>
      <c r="D474" s="711">
        <v>2.9334199504640334E-5</v>
      </c>
      <c r="E474" s="711">
        <v>-5.4953231898022825E-5</v>
      </c>
      <c r="F474" s="711">
        <v>4.3300260445315883E-5</v>
      </c>
      <c r="G474" s="711">
        <v>4.1202667538712439E-4</v>
      </c>
      <c r="H474" s="711">
        <v>-5.558219820742116E-6</v>
      </c>
    </row>
    <row r="475" spans="1:8">
      <c r="A475" s="757">
        <v>44522</v>
      </c>
      <c r="B475" s="711">
        <v>1.842905179055081E-4</v>
      </c>
      <c r="C475" s="711">
        <v>2.1491570697333983E-5</v>
      </c>
      <c r="D475" s="711">
        <v>2.9334199504640334E-5</v>
      </c>
      <c r="E475" s="711">
        <v>5.016701453703121E-4</v>
      </c>
      <c r="F475" s="711">
        <v>7.2437789030227749E-5</v>
      </c>
      <c r="G475" s="711">
        <v>-8.7964494081262091E-4</v>
      </c>
      <c r="H475" s="711">
        <v>-4.9345251681641717E-5</v>
      </c>
    </row>
    <row r="476" spans="1:8">
      <c r="A476" s="757">
        <v>44523</v>
      </c>
      <c r="B476" s="711">
        <v>1.7914006711029984E-4</v>
      </c>
      <c r="C476" s="711">
        <v>1.0059674666219431E-4</v>
      </c>
      <c r="D476" s="711">
        <v>2.9334199504640334E-5</v>
      </c>
      <c r="E476" s="711">
        <v>4.8495522767571858E-4</v>
      </c>
      <c r="F476" s="711">
        <v>4.9666914671921966E-5</v>
      </c>
      <c r="G476" s="711">
        <v>2.4471195910938869E-4</v>
      </c>
      <c r="H476" s="711">
        <v>2.5480536672780607E-5</v>
      </c>
    </row>
    <row r="477" spans="1:8">
      <c r="A477" s="757">
        <v>44524</v>
      </c>
      <c r="B477" s="711">
        <v>1.8181064163418846E-4</v>
      </c>
      <c r="C477" s="711">
        <v>1.0548968705473448E-4</v>
      </c>
      <c r="D477" s="711">
        <v>2.9334199504640334E-5</v>
      </c>
      <c r="E477" s="711">
        <v>3.4753822632316522E-4</v>
      </c>
      <c r="F477" s="711">
        <v>-1.0000436046838921E-5</v>
      </c>
      <c r="G477" s="711">
        <v>-2.0772156569853095E-5</v>
      </c>
      <c r="H477" s="711">
        <v>3.411043076618103E-5</v>
      </c>
    </row>
    <row r="478" spans="1:8">
      <c r="A478" s="757">
        <v>44525</v>
      </c>
      <c r="B478" s="711">
        <v>1.7224293393624458E-4</v>
      </c>
      <c r="C478" s="711">
        <v>5.925306838637068E-5</v>
      </c>
      <c r="D478" s="711">
        <v>2.9334199504640334E-5</v>
      </c>
      <c r="E478" s="711">
        <v>3.2643132249730259E-4</v>
      </c>
      <c r="F478" s="711">
        <v>3.7011056886366299E-5</v>
      </c>
      <c r="G478" s="711">
        <v>5.6495707574129664E-4</v>
      </c>
      <c r="H478" s="711">
        <v>1.1887294630011924E-5</v>
      </c>
    </row>
    <row r="479" spans="1:8">
      <c r="A479" s="757">
        <v>44526</v>
      </c>
      <c r="B479" s="711">
        <v>1.7814911162884072E-4</v>
      </c>
      <c r="C479" s="711">
        <v>9.0278872814511535E-5</v>
      </c>
      <c r="D479" s="711">
        <v>2.9334199504640334E-5</v>
      </c>
      <c r="E479" s="711">
        <v>-1.5218255383635782E-3</v>
      </c>
      <c r="F479" s="711">
        <v>-2.1715304160554587E-4</v>
      </c>
      <c r="G479" s="711">
        <v>-1.587917735115636E-3</v>
      </c>
      <c r="H479" s="711">
        <v>-3.8672739964251191E-4</v>
      </c>
    </row>
    <row r="480" spans="1:8">
      <c r="A480" s="757">
        <v>44529</v>
      </c>
      <c r="B480" s="711">
        <v>1.8880443504005573E-4</v>
      </c>
      <c r="C480" s="711">
        <v>1.1111042513706925E-4</v>
      </c>
      <c r="D480" s="711">
        <v>2.9334199504640334E-5</v>
      </c>
      <c r="E480" s="711">
        <v>2.7429421201463188E-4</v>
      </c>
      <c r="F480" s="711">
        <v>1.5771373311648408E-4</v>
      </c>
      <c r="G480" s="711">
        <v>1.5828495216846649E-4</v>
      </c>
      <c r="H480" s="711">
        <v>2.7003994234554461E-4</v>
      </c>
    </row>
    <row r="481" spans="1:8">
      <c r="A481" s="757">
        <v>44530</v>
      </c>
      <c r="B481" s="711">
        <v>2.1513362112726185E-4</v>
      </c>
      <c r="C481" s="711">
        <v>1.1710616562599806E-4</v>
      </c>
      <c r="D481" s="711">
        <v>2.9334199504640334E-5</v>
      </c>
      <c r="E481" s="711">
        <v>-1.1466751304519986E-3</v>
      </c>
      <c r="F481" s="711">
        <v>-8.4034475365443178E-5</v>
      </c>
      <c r="G481" s="711">
        <v>-1.0762572467590435E-3</v>
      </c>
      <c r="H481" s="711">
        <v>-2.9032774864963306E-4</v>
      </c>
    </row>
    <row r="482" spans="1:8">
      <c r="A482" s="757">
        <v>44531</v>
      </c>
      <c r="B482" s="711">
        <v>1.8917999053164091E-4</v>
      </c>
      <c r="C482" s="711">
        <v>5.1851111644030106E-6</v>
      </c>
      <c r="D482" s="711">
        <v>2.9334199504640334E-5</v>
      </c>
      <c r="E482" s="711">
        <v>-1.7432005965318243E-4</v>
      </c>
      <c r="F482" s="711">
        <v>6.1916077517030482E-5</v>
      </c>
      <c r="G482" s="711">
        <v>-6.604185567160299E-4</v>
      </c>
      <c r="H482" s="711">
        <v>-1.456442262095975E-4</v>
      </c>
    </row>
    <row r="483" spans="1:8">
      <c r="A483" s="757">
        <v>44532</v>
      </c>
      <c r="B483" s="711">
        <v>2.0523893517785649E-4</v>
      </c>
      <c r="C483" s="711">
        <v>1.0123900033076837E-4</v>
      </c>
      <c r="D483" s="711">
        <v>2.9334199504640334E-5</v>
      </c>
      <c r="E483" s="711">
        <v>6.2130574981916547E-4</v>
      </c>
      <c r="F483" s="711">
        <v>7.8224929492211052E-5</v>
      </c>
      <c r="G483" s="711">
        <v>1.2024977121660113E-3</v>
      </c>
      <c r="H483" s="711">
        <v>1.7293021395490161E-4</v>
      </c>
    </row>
    <row r="484" spans="1:8">
      <c r="A484" s="757">
        <v>44533</v>
      </c>
      <c r="B484" s="711">
        <v>1.8368500027017557E-4</v>
      </c>
      <c r="C484" s="711">
        <v>1.5228684675565481E-4</v>
      </c>
      <c r="D484" s="711">
        <v>2.9334199504640334E-5</v>
      </c>
      <c r="E484" s="711">
        <v>-4.2584984880543074E-4</v>
      </c>
      <c r="F484" s="711">
        <v>2.9737648601291819E-5</v>
      </c>
      <c r="G484" s="711">
        <v>8.1280972752232846E-4</v>
      </c>
      <c r="H484" s="711">
        <v>-1.24087189965274E-4</v>
      </c>
    </row>
    <row r="485" spans="1:8">
      <c r="A485" s="757">
        <v>44536</v>
      </c>
      <c r="B485" s="711">
        <v>2.049610611636581E-4</v>
      </c>
      <c r="C485" s="711">
        <v>3.6610058030211994E-5</v>
      </c>
      <c r="D485" s="711">
        <v>2.9334199504640334E-5</v>
      </c>
      <c r="E485" s="711">
        <v>5.3234425686405457E-4</v>
      </c>
      <c r="F485" s="711">
        <v>1.0404540762855519E-4</v>
      </c>
      <c r="G485" s="711">
        <v>3.2171576505091865E-4</v>
      </c>
      <c r="H485" s="711">
        <v>1.8702897068932021E-4</v>
      </c>
    </row>
    <row r="486" spans="1:8">
      <c r="A486" s="757">
        <v>44537</v>
      </c>
      <c r="B486" s="711">
        <v>1.9327436186859217E-4</v>
      </c>
      <c r="C486" s="711">
        <v>8.0516158761063662E-5</v>
      </c>
      <c r="D486" s="711">
        <v>2.9334199504640334E-5</v>
      </c>
      <c r="E486" s="711">
        <v>5.2588883972454865E-4</v>
      </c>
      <c r="F486" s="711">
        <v>-2.3653590401495592E-6</v>
      </c>
      <c r="G486" s="711">
        <v>1.0515759496064647E-4</v>
      </c>
      <c r="H486" s="711">
        <v>3.1560412187335519E-4</v>
      </c>
    </row>
    <row r="487" spans="1:8">
      <c r="A487" s="757">
        <v>44538</v>
      </c>
      <c r="B487" s="711">
        <v>1.9494002498161622E-4</v>
      </c>
      <c r="C487" s="711">
        <v>1.0947084878080937E-4</v>
      </c>
      <c r="D487" s="711">
        <v>2.9334199504640334E-5</v>
      </c>
      <c r="E487" s="711">
        <v>-6.0140709478383463E-5</v>
      </c>
      <c r="F487" s="711">
        <v>1.3812471129864853E-6</v>
      </c>
      <c r="G487" s="711">
        <v>6.766625591551076E-4</v>
      </c>
      <c r="H487" s="711">
        <v>7.0716073979893993E-5</v>
      </c>
    </row>
    <row r="488" spans="1:8">
      <c r="A488" s="757">
        <v>44539</v>
      </c>
      <c r="B488" s="711">
        <v>2.0925005722795365E-4</v>
      </c>
      <c r="C488" s="711">
        <v>5.4833633309536718E-5</v>
      </c>
      <c r="D488" s="711">
        <v>2.9334199504640334E-5</v>
      </c>
      <c r="E488" s="711">
        <v>-4.0319554898720072E-4</v>
      </c>
      <c r="F488" s="711">
        <v>6.8522004324778903E-5</v>
      </c>
      <c r="G488" s="711">
        <v>-6.9372134646328981E-4</v>
      </c>
      <c r="H488" s="711">
        <v>-1.2447854730157192E-4</v>
      </c>
    </row>
    <row r="489" spans="1:8">
      <c r="A489" s="757">
        <v>44540</v>
      </c>
      <c r="B489" s="711">
        <v>2.1044740131939509E-4</v>
      </c>
      <c r="C489" s="711">
        <v>1.2600004894158356E-4</v>
      </c>
      <c r="D489" s="711">
        <v>2.9334199504640334E-5</v>
      </c>
      <c r="E489" s="711">
        <v>-8.3245376712071104E-5</v>
      </c>
      <c r="F489" s="711">
        <v>2.507310769309436E-5</v>
      </c>
      <c r="G489" s="711">
        <v>8.2610834415277766E-4</v>
      </c>
      <c r="H489" s="711">
        <v>1.4917593555621722E-4</v>
      </c>
    </row>
    <row r="490" spans="1:8">
      <c r="A490" s="757">
        <v>44543</v>
      </c>
      <c r="B490" s="711">
        <v>2.0190745842513057E-4</v>
      </c>
      <c r="C490" s="711">
        <v>1.6657423590754605E-6</v>
      </c>
      <c r="D490" s="711">
        <v>2.9334199504640334E-5</v>
      </c>
      <c r="E490" s="711">
        <v>-3.3674009232106955E-4</v>
      </c>
      <c r="F490" s="711">
        <v>4.1613931301668348E-5</v>
      </c>
      <c r="G490" s="711">
        <v>-1.1224759186627043E-4</v>
      </c>
      <c r="H490" s="711">
        <v>-1.3375454127766584E-4</v>
      </c>
    </row>
    <row r="491" spans="1:8">
      <c r="A491" s="757">
        <v>44544</v>
      </c>
      <c r="B491" s="711">
        <v>2.0972729552422179E-4</v>
      </c>
      <c r="C491" s="711">
        <v>4.3097656760451847E-5</v>
      </c>
      <c r="D491" s="711">
        <v>2.9334199504640334E-5</v>
      </c>
      <c r="E491" s="711">
        <v>5.361847368559494E-5</v>
      </c>
      <c r="F491" s="711">
        <v>3.1798597258946858E-5</v>
      </c>
      <c r="G491" s="711">
        <v>-7.3518556025216949E-4</v>
      </c>
      <c r="H491" s="711">
        <v>-1.3659486127636566E-4</v>
      </c>
    </row>
    <row r="492" spans="1:8">
      <c r="A492" s="757">
        <v>44545</v>
      </c>
      <c r="B492" s="711">
        <v>2.3255701739745383E-4</v>
      </c>
      <c r="C492" s="711">
        <v>3.1061225102031463E-5</v>
      </c>
      <c r="D492" s="711">
        <v>2.9334199504640334E-5</v>
      </c>
      <c r="E492" s="711">
        <v>4.2876012294840616E-4</v>
      </c>
      <c r="F492" s="711">
        <v>4.3284840863243585E-5</v>
      </c>
      <c r="G492" s="711">
        <v>4.0525941341537695E-4</v>
      </c>
      <c r="H492" s="711">
        <v>2.7019585823479409E-4</v>
      </c>
    </row>
    <row r="493" spans="1:8">
      <c r="A493" s="757">
        <v>44546</v>
      </c>
      <c r="B493" s="711">
        <v>1.9426914955593722E-4</v>
      </c>
      <c r="C493" s="711">
        <v>-1.6473118714931958E-5</v>
      </c>
      <c r="D493" s="711">
        <v>2.9334199504640334E-5</v>
      </c>
      <c r="E493" s="711">
        <v>-4.1379368246080019E-4</v>
      </c>
      <c r="F493" s="711">
        <v>2.1679717400876487E-5</v>
      </c>
      <c r="G493" s="711">
        <v>-2.0990154634577572E-4</v>
      </c>
      <c r="H493" s="711">
        <v>-9.8677781686513089E-5</v>
      </c>
    </row>
    <row r="494" spans="1:8">
      <c r="A494" s="757">
        <v>44547</v>
      </c>
      <c r="B494" s="711">
        <v>2.0606274581727859E-4</v>
      </c>
      <c r="C494" s="711">
        <v>1.3043061682017074E-5</v>
      </c>
      <c r="D494" s="711">
        <v>2.9334199504640334E-5</v>
      </c>
      <c r="E494" s="711">
        <v>1.1882387032911016E-5</v>
      </c>
      <c r="F494" s="711">
        <v>-5.1349136706352048E-5</v>
      </c>
      <c r="G494" s="711">
        <v>-2.0349555754483958E-4</v>
      </c>
      <c r="H494" s="711">
        <v>-1.6207051551849315E-4</v>
      </c>
    </row>
    <row r="495" spans="1:8">
      <c r="A495" s="757">
        <v>44550</v>
      </c>
      <c r="B495" s="711">
        <v>2.2361608209530082E-4</v>
      </c>
      <c r="C495" s="711">
        <v>7.4682643415856497E-5</v>
      </c>
      <c r="D495" s="711">
        <v>2.9334199504640334E-5</v>
      </c>
      <c r="E495" s="711">
        <v>-8.3676801546140201E-4</v>
      </c>
      <c r="F495" s="711">
        <v>-8.3707070222242006E-5</v>
      </c>
      <c r="G495" s="711">
        <v>-1.2226102041435079E-3</v>
      </c>
      <c r="H495" s="711">
        <v>-1.7203099631530217E-4</v>
      </c>
    </row>
    <row r="496" spans="1:8">
      <c r="A496" s="757">
        <v>44551</v>
      </c>
      <c r="B496" s="711">
        <v>2.0069889374335558E-4</v>
      </c>
      <c r="C496" s="711">
        <v>8.1176189426735985E-5</v>
      </c>
      <c r="D496" s="711">
        <v>2.9334199504640334E-5</v>
      </c>
      <c r="E496" s="711">
        <v>8.7266421333172868E-4</v>
      </c>
      <c r="F496" s="711">
        <v>6.915694712423871E-5</v>
      </c>
      <c r="G496" s="711">
        <v>5.7018334061948719E-4</v>
      </c>
      <c r="H496" s="711">
        <v>2.7984519565143248E-4</v>
      </c>
    </row>
    <row r="497" spans="1:8">
      <c r="A497" s="757">
        <v>44552</v>
      </c>
      <c r="B497" s="711">
        <v>1.8883002547685535E-4</v>
      </c>
      <c r="C497" s="711">
        <v>6.7491270116699632E-5</v>
      </c>
      <c r="D497" s="711">
        <v>2.9334199504640334E-5</v>
      </c>
      <c r="E497" s="711">
        <v>3.373424974049089E-4</v>
      </c>
      <c r="F497" s="711">
        <v>-1.0898065886767726E-5</v>
      </c>
      <c r="G497" s="711">
        <v>7.7097008302828894E-5</v>
      </c>
      <c r="H497" s="711">
        <v>1.6205674664385272E-4</v>
      </c>
    </row>
    <row r="498" spans="1:8">
      <c r="A498" s="757">
        <v>44553</v>
      </c>
      <c r="B498" s="711">
        <v>1.8575071265939866E-4</v>
      </c>
      <c r="C498" s="711">
        <v>3.5843073999894946E-5</v>
      </c>
      <c r="D498" s="711">
        <v>2.9334199504640334E-5</v>
      </c>
      <c r="E498" s="711">
        <v>5.7533655621303534E-4</v>
      </c>
      <c r="F498" s="711">
        <v>5.0404151675695333E-5</v>
      </c>
      <c r="G498" s="711">
        <v>-1.5933165814400286E-4</v>
      </c>
      <c r="H498" s="711">
        <v>1.1540531595098934E-4</v>
      </c>
    </row>
    <row r="499" spans="1:8">
      <c r="A499" s="757">
        <v>44554</v>
      </c>
      <c r="B499" s="711">
        <v>2.1053372227734335E-4</v>
      </c>
      <c r="C499" s="711">
        <v>5.9355245898511375E-5</v>
      </c>
      <c r="D499" s="711">
        <v>2.9334199504640334E-5</v>
      </c>
      <c r="E499" s="711">
        <v>1.6803069904348655E-5</v>
      </c>
      <c r="F499" s="711">
        <v>1.099639948308695E-5</v>
      </c>
      <c r="G499" s="711">
        <v>2.0306187672502479E-6</v>
      </c>
      <c r="H499" s="711">
        <v>4.6359651004079795E-6</v>
      </c>
    </row>
    <row r="500" spans="1:8">
      <c r="A500" s="757">
        <v>44557</v>
      </c>
      <c r="B500" s="711">
        <v>1.9696419610498885E-4</v>
      </c>
      <c r="C500" s="711">
        <v>5.0120044519154633E-5</v>
      </c>
      <c r="D500" s="711">
        <v>2.9334199504640334E-5</v>
      </c>
      <c r="E500" s="711">
        <v>4.7075267120516345E-4</v>
      </c>
      <c r="F500" s="711">
        <v>5.6201428364265892E-5</v>
      </c>
      <c r="G500" s="711">
        <v>4.5591454080995918E-4</v>
      </c>
      <c r="H500" s="711">
        <v>1.9126698961547504E-4</v>
      </c>
    </row>
    <row r="501" spans="1:8">
      <c r="A501" s="757">
        <v>44558</v>
      </c>
      <c r="B501" s="711">
        <v>2.0747040940018266E-4</v>
      </c>
      <c r="C501" s="711">
        <v>5.2491613722938087E-5</v>
      </c>
      <c r="D501" s="711">
        <v>2.9334199504640334E-5</v>
      </c>
      <c r="E501" s="711">
        <v>1.7794975879059652E-4</v>
      </c>
      <c r="F501" s="711">
        <v>1.6711982669100622E-5</v>
      </c>
      <c r="G501" s="711">
        <v>-1.8680477041099552E-4</v>
      </c>
      <c r="H501" s="711">
        <v>-1.2333649432038073E-5</v>
      </c>
    </row>
    <row r="502" spans="1:8">
      <c r="A502" s="757">
        <v>44559</v>
      </c>
      <c r="B502" s="711">
        <v>1.7847767143677794E-4</v>
      </c>
      <c r="C502" s="711">
        <v>-8.4790174132526276E-6</v>
      </c>
      <c r="D502" s="711">
        <v>2.9334199504640334E-5</v>
      </c>
      <c r="E502" s="711">
        <v>2.7314998918793758E-5</v>
      </c>
      <c r="F502" s="711">
        <v>3.4013276286884987E-5</v>
      </c>
      <c r="G502" s="711">
        <v>-4.705462699492438E-4</v>
      </c>
      <c r="H502" s="711">
        <v>3.734485356746475E-5</v>
      </c>
    </row>
    <row r="503" spans="1:8">
      <c r="A503" s="757">
        <v>44560</v>
      </c>
      <c r="B503" s="711">
        <v>2.318487310365851E-4</v>
      </c>
      <c r="C503" s="711">
        <v>8.5195059856870708E-5</v>
      </c>
      <c r="D503" s="711">
        <v>2.9334199504640334E-5</v>
      </c>
      <c r="E503" s="711">
        <v>4.745697577511666E-4</v>
      </c>
      <c r="F503" s="711">
        <v>8.0065511011420665E-5</v>
      </c>
      <c r="G503" s="711">
        <v>7.5225315487718392E-4</v>
      </c>
      <c r="H503" s="711">
        <v>-3.0509265594668155E-5</v>
      </c>
    </row>
    <row r="504" spans="1:8">
      <c r="A504" s="757">
        <v>44561</v>
      </c>
      <c r="B504" s="711">
        <v>2.0708001239817686E-4</v>
      </c>
      <c r="C504" s="711">
        <v>6.2083181846360745E-5</v>
      </c>
      <c r="D504" s="711">
        <v>2.9334199504640334E-5</v>
      </c>
      <c r="E504" s="711">
        <v>-3.4054752386968317E-5</v>
      </c>
      <c r="F504" s="711">
        <v>-2.6839562648833798E-6</v>
      </c>
      <c r="G504" s="711">
        <v>2.1429323977155691E-5</v>
      </c>
      <c r="H504" s="711">
        <v>4.6852235688088491E-6</v>
      </c>
    </row>
    <row r="505" spans="1:8">
      <c r="A505" s="757">
        <v>44564</v>
      </c>
      <c r="B505">
        <v>2.4084558813745649E-4</v>
      </c>
      <c r="C505">
        <v>3.9613778212155837E-5</v>
      </c>
      <c r="D505">
        <v>2.9334199504640334E-5</v>
      </c>
      <c r="E505">
        <v>6.4022841963903951E-4</v>
      </c>
      <c r="F505">
        <v>-6.0599941058367415E-5</v>
      </c>
      <c r="G505">
        <v>-6.3925644678272013E-4</v>
      </c>
      <c r="H505">
        <v>-2.0962366346062854E-5</v>
      </c>
    </row>
    <row r="506" spans="1:8">
      <c r="A506" s="757">
        <v>44565</v>
      </c>
      <c r="B506">
        <v>2.1094110627056285E-4</v>
      </c>
      <c r="C506">
        <v>1.259872229157188E-5</v>
      </c>
      <c r="D506">
        <v>2.9334199504640334E-5</v>
      </c>
      <c r="E506">
        <v>5.173434326699478E-4</v>
      </c>
      <c r="F506">
        <v>8.7721238570746826E-5</v>
      </c>
      <c r="G506">
        <v>-5.7413089426981852E-4</v>
      </c>
      <c r="H506">
        <v>3.4449857480243205E-5</v>
      </c>
    </row>
    <row r="507" spans="1:8">
      <c r="A507" s="757">
        <v>44566</v>
      </c>
      <c r="B507">
        <v>1.919041258058778E-4</v>
      </c>
      <c r="C507">
        <v>-2.8440013000502454E-6</v>
      </c>
      <c r="D507">
        <v>2.9334199504640334E-5</v>
      </c>
      <c r="E507">
        <v>-1.0729547772508007E-4</v>
      </c>
      <c r="F507">
        <v>-8.2430291357269428E-5</v>
      </c>
      <c r="G507">
        <v>-1.2403892176632975E-3</v>
      </c>
      <c r="H507">
        <v>-2.7266089214103003E-4</v>
      </c>
    </row>
    <row r="508" spans="1:8">
      <c r="A508" s="757">
        <v>44567</v>
      </c>
      <c r="B508">
        <v>1.9707247041031708E-4</v>
      </c>
      <c r="C508">
        <v>-1.6767727609040561E-6</v>
      </c>
      <c r="D508">
        <v>2.9334199504640334E-5</v>
      </c>
      <c r="E508">
        <v>5.1589511092433595E-4</v>
      </c>
      <c r="F508">
        <v>5.4909793889928988E-5</v>
      </c>
      <c r="G508">
        <v>1.3322812611955706E-4</v>
      </c>
      <c r="H508">
        <v>-3.125332011190862E-5</v>
      </c>
    </row>
    <row r="509" spans="1:8">
      <c r="A509" s="757">
        <v>44568</v>
      </c>
      <c r="B509">
        <v>2.2106989788191745E-4</v>
      </c>
      <c r="C509">
        <v>-2.2679043200779519E-6</v>
      </c>
      <c r="D509">
        <v>2.9334199504640334E-5</v>
      </c>
      <c r="E509">
        <v>-2.0437012455012381E-5</v>
      </c>
      <c r="F509">
        <v>4.9793529124950725E-5</v>
      </c>
      <c r="G509">
        <v>6.6618746732197685E-4</v>
      </c>
      <c r="H509">
        <v>-3.5538744536255386E-5</v>
      </c>
    </row>
    <row r="510" spans="1:8">
      <c r="A510" s="757">
        <v>44571</v>
      </c>
      <c r="B510">
        <v>1.900668054803294E-4</v>
      </c>
      <c r="C510">
        <v>3.1659219845444613E-5</v>
      </c>
      <c r="D510">
        <v>2.9334199504640334E-5</v>
      </c>
      <c r="E510">
        <v>4.1072192252820884E-4</v>
      </c>
      <c r="F510">
        <v>8.3711021156560592E-5</v>
      </c>
      <c r="G510">
        <v>-4.2382793131307358E-4</v>
      </c>
      <c r="H510">
        <v>-1.0553249145809239E-4</v>
      </c>
    </row>
    <row r="511" spans="1:8">
      <c r="A511" s="757">
        <v>44572</v>
      </c>
      <c r="B511">
        <v>2.1503044100673762E-4</v>
      </c>
      <c r="C511">
        <v>8.2227440137894173E-6</v>
      </c>
      <c r="D511">
        <v>2.9334199504640334E-5</v>
      </c>
      <c r="E511">
        <v>-1.7396747605754828E-4</v>
      </c>
      <c r="F511">
        <v>-7.7909905497158817E-6</v>
      </c>
      <c r="G511">
        <v>1.0004101606655696E-3</v>
      </c>
      <c r="H511">
        <v>2.1390089627666863E-4</v>
      </c>
    </row>
    <row r="512" spans="1:8">
      <c r="A512" s="757">
        <v>44573</v>
      </c>
      <c r="B512">
        <v>2.5440097893024416E-4</v>
      </c>
      <c r="C512">
        <v>1.1540282087899034E-4</v>
      </c>
      <c r="D512">
        <v>2.9334199504640334E-5</v>
      </c>
      <c r="E512">
        <v>-1.0835977961468403E-4</v>
      </c>
      <c r="F512">
        <v>6.4800629547773188E-6</v>
      </c>
      <c r="G512">
        <v>9.7482351488252733E-4</v>
      </c>
      <c r="H512">
        <v>4.6694512786439325E-5</v>
      </c>
    </row>
    <row r="513" spans="1:8">
      <c r="A513" s="757">
        <v>44574</v>
      </c>
      <c r="B513">
        <v>2.0451868933308795E-4</v>
      </c>
      <c r="C513">
        <v>6.4118093289157186E-5</v>
      </c>
      <c r="D513">
        <v>2.9334199504640334E-5</v>
      </c>
      <c r="E513">
        <v>-5.1981721369742336E-4</v>
      </c>
      <c r="F513">
        <v>8.8049283104372773E-5</v>
      </c>
      <c r="G513">
        <v>-3.4254343291109754E-4</v>
      </c>
      <c r="H513">
        <v>-2.1586117748044307E-4</v>
      </c>
    </row>
    <row r="514" spans="1:8">
      <c r="A514" s="757">
        <v>44575</v>
      </c>
      <c r="B514">
        <v>2.0875312388969492E-4</v>
      </c>
      <c r="C514">
        <v>6.6085811374518857E-5</v>
      </c>
      <c r="D514">
        <v>2.9334199504640334E-5</v>
      </c>
      <c r="E514">
        <v>5.7512682573414243E-4</v>
      </c>
      <c r="F514">
        <v>-2.6764225441871514E-5</v>
      </c>
      <c r="G514">
        <v>4.9960658564965159E-4</v>
      </c>
      <c r="H514">
        <v>2.9518293601480392E-5</v>
      </c>
    </row>
    <row r="515" spans="1:8">
      <c r="A515" s="757">
        <v>44578</v>
      </c>
      <c r="B515">
        <v>2.006697711289056E-4</v>
      </c>
      <c r="C515">
        <v>-1.3699991920704258E-5</v>
      </c>
      <c r="D515">
        <v>2.9334199504640334E-5</v>
      </c>
      <c r="E515">
        <v>4.1673715400663891E-4</v>
      </c>
      <c r="F515">
        <v>5.7115808135934647E-5</v>
      </c>
      <c r="G515">
        <v>-1.1659764663880931E-4</v>
      </c>
      <c r="H515">
        <v>-3.7141098140347496E-7</v>
      </c>
    </row>
    <row r="516" spans="1:8">
      <c r="A516" s="757">
        <v>44579</v>
      </c>
      <c r="B516">
        <v>2.2424623452516437E-4</v>
      </c>
      <c r="C516">
        <v>4.8763739877718534E-5</v>
      </c>
      <c r="D516">
        <v>2.9334199504640334E-5</v>
      </c>
      <c r="E516">
        <v>5.207245827573559E-4</v>
      </c>
      <c r="F516">
        <v>-3.0849951998313808E-5</v>
      </c>
      <c r="G516">
        <v>-3.1651489450586787E-4</v>
      </c>
      <c r="H516">
        <v>-2.8219019446768076E-4</v>
      </c>
    </row>
    <row r="517" spans="1:8">
      <c r="A517" s="757">
        <v>44580</v>
      </c>
      <c r="B517">
        <v>2.0348383890219358E-4</v>
      </c>
      <c r="C517">
        <v>1.2591168520391659E-4</v>
      </c>
      <c r="D517">
        <v>2.9334199504640334E-5</v>
      </c>
      <c r="E517">
        <v>-1.0043045501644813E-4</v>
      </c>
      <c r="F517">
        <v>6.2715738418787079E-5</v>
      </c>
      <c r="G517">
        <v>5.6857820627901408E-4</v>
      </c>
      <c r="H517">
        <v>-1.1763860324423392E-4</v>
      </c>
    </row>
    <row r="518" spans="1:8">
      <c r="A518" s="757">
        <v>44581</v>
      </c>
      <c r="B518">
        <v>2.2705641948694995E-4</v>
      </c>
      <c r="C518">
        <v>1.0894919614332642E-4</v>
      </c>
      <c r="D518">
        <v>2.9334199504640334E-5</v>
      </c>
      <c r="E518">
        <v>3.005744306822433E-4</v>
      </c>
      <c r="F518">
        <v>8.0284316014978257E-7</v>
      </c>
      <c r="G518">
        <v>7.8529224235126464E-4</v>
      </c>
      <c r="H518">
        <v>-1.6304921785577963E-4</v>
      </c>
    </row>
    <row r="519" spans="1:8">
      <c r="A519" s="757">
        <v>44582</v>
      </c>
      <c r="B519">
        <v>2.0587189660884175E-4</v>
      </c>
      <c r="C519">
        <v>2.6103464024996301E-5</v>
      </c>
      <c r="D519">
        <v>2.9334199504640334E-5</v>
      </c>
      <c r="E519">
        <v>-7.3443391428339784E-4</v>
      </c>
      <c r="F519">
        <v>-1.2253657704886013E-4</v>
      </c>
      <c r="G519">
        <v>-3.4521035148669563E-4</v>
      </c>
      <c r="H519">
        <v>-2.4273620250831241E-4</v>
      </c>
    </row>
    <row r="520" spans="1:8">
      <c r="A520" s="757">
        <v>44585</v>
      </c>
      <c r="B520">
        <v>2.5721025369999473E-4</v>
      </c>
      <c r="C520">
        <v>7.3991434759818062E-5</v>
      </c>
      <c r="D520">
        <v>2.9334199504640334E-5</v>
      </c>
      <c r="E520">
        <v>-2.0144562678984569E-4</v>
      </c>
      <c r="F520">
        <v>1.5843297759020051E-5</v>
      </c>
      <c r="G520">
        <v>-3.9720015165059411E-4</v>
      </c>
      <c r="H520">
        <v>-1.8850785836266315E-6</v>
      </c>
    </row>
    <row r="521" spans="1:8">
      <c r="A521" s="757">
        <v>44586</v>
      </c>
      <c r="B521">
        <v>2.0754650976061593E-4</v>
      </c>
      <c r="C521">
        <v>3.9127309550467392E-5</v>
      </c>
      <c r="D521">
        <v>2.9334199504640334E-5</v>
      </c>
      <c r="E521">
        <v>2.2713645778953405E-4</v>
      </c>
      <c r="F521">
        <v>6.2579124575459782E-5</v>
      </c>
      <c r="G521">
        <v>8.7215199655937825E-4</v>
      </c>
      <c r="H521">
        <v>-1.5980009590745302E-4</v>
      </c>
    </row>
    <row r="522" spans="1:8">
      <c r="A522" s="757">
        <v>44587</v>
      </c>
      <c r="B522">
        <v>2.0486651851513149E-4</v>
      </c>
      <c r="C522">
        <v>3.2665468087135214E-5</v>
      </c>
      <c r="D522">
        <v>2.9334199504640334E-5</v>
      </c>
      <c r="E522">
        <v>6.5518277515683729E-4</v>
      </c>
      <c r="F522">
        <v>8.7966665548498967E-5</v>
      </c>
      <c r="G522">
        <v>5.7504328758054869E-4</v>
      </c>
      <c r="H522">
        <v>-4.4628211328770483E-5</v>
      </c>
    </row>
    <row r="523" spans="1:8">
      <c r="A523" s="757">
        <v>44588</v>
      </c>
      <c r="B523">
        <v>2.4167444708185593E-4</v>
      </c>
      <c r="C523">
        <v>2.8698693622808409E-5</v>
      </c>
      <c r="D523">
        <v>2.9334199504640334E-5</v>
      </c>
      <c r="E523">
        <v>7.0313198647370618E-4</v>
      </c>
      <c r="F523">
        <v>-2.2977007065800304E-5</v>
      </c>
      <c r="G523">
        <v>3.0598819856424131E-4</v>
      </c>
      <c r="H523">
        <v>-6.3289260638368374E-5</v>
      </c>
    </row>
    <row r="524" spans="1:8">
      <c r="A524" s="757">
        <v>44589</v>
      </c>
      <c r="B524">
        <v>1.8025822509092282E-4</v>
      </c>
      <c r="C524">
        <v>7.1053017060573873E-5</v>
      </c>
      <c r="D524">
        <v>2.9334199504640334E-5</v>
      </c>
      <c r="E524">
        <v>3.377373269734596E-4</v>
      </c>
      <c r="F524">
        <v>1.5475763683003464E-4</v>
      </c>
      <c r="G524">
        <v>9.7155477156613538E-5</v>
      </c>
      <c r="H524">
        <v>3.4898619819212159E-4</v>
      </c>
    </row>
    <row r="525" spans="1:8">
      <c r="A525" s="757">
        <v>44592</v>
      </c>
      <c r="B525">
        <v>2.1405224604422669E-4</v>
      </c>
      <c r="C525">
        <v>6.4957367763551757E-5</v>
      </c>
      <c r="D525">
        <v>2.9334199504640334E-5</v>
      </c>
      <c r="E525">
        <v>-1.6828088109096303E-4</v>
      </c>
      <c r="F525">
        <v>7.0019005445883255E-5</v>
      </c>
      <c r="G525">
        <v>7.3746636172445225E-4</v>
      </c>
      <c r="H525">
        <v>3.0197563487687428E-4</v>
      </c>
    </row>
    <row r="526" spans="1:8">
      <c r="A526" s="757">
        <v>44593</v>
      </c>
      <c r="B526">
        <v>2.0738397936085048E-4</v>
      </c>
      <c r="C526">
        <v>1.1509200650364425E-4</v>
      </c>
      <c r="D526">
        <v>2.9334199504640334E-5</v>
      </c>
      <c r="E526">
        <v>1.8269875883395459E-4</v>
      </c>
      <c r="F526">
        <v>6.1781040840288017E-5</v>
      </c>
      <c r="G526">
        <v>1.0261834710979501E-4</v>
      </c>
      <c r="H526">
        <v>1.1823642144372925E-4</v>
      </c>
    </row>
    <row r="527" spans="1:8">
      <c r="A527" s="757">
        <v>44594</v>
      </c>
      <c r="B527">
        <v>2.2077585275208578E-4</v>
      </c>
      <c r="C527">
        <v>1.3613692183365056E-4</v>
      </c>
      <c r="D527">
        <v>2.9334199504640334E-5</v>
      </c>
      <c r="E527">
        <v>5.2561130278201422E-5</v>
      </c>
      <c r="F527">
        <v>2.3502699424129693E-5</v>
      </c>
      <c r="G527">
        <v>-9.0119379116796315E-5</v>
      </c>
      <c r="H527">
        <v>1.2241447348450339E-4</v>
      </c>
    </row>
    <row r="528" spans="1:8">
      <c r="A528" s="757">
        <v>44595</v>
      </c>
      <c r="B528">
        <v>2.2438180513252121E-4</v>
      </c>
      <c r="C528">
        <v>1.327684974793797E-4</v>
      </c>
      <c r="D528">
        <v>2.9334199504640334E-5</v>
      </c>
      <c r="E528">
        <v>8.2164368806248453E-4</v>
      </c>
      <c r="F528">
        <v>-5.5364149197036921E-5</v>
      </c>
      <c r="G528">
        <v>-7.7605204025527085E-4</v>
      </c>
      <c r="H528">
        <v>-2.8765338151426622E-4</v>
      </c>
    </row>
    <row r="529" spans="1:8">
      <c r="A529" s="757">
        <v>44596</v>
      </c>
      <c r="B529">
        <v>2.5998806347121516E-4</v>
      </c>
      <c r="C529">
        <v>2.7054886401456919E-5</v>
      </c>
      <c r="D529">
        <v>2.9334199504640334E-5</v>
      </c>
      <c r="E529">
        <v>1.2215001221865785E-3</v>
      </c>
      <c r="F529">
        <v>1.070055967380246E-5</v>
      </c>
      <c r="G529">
        <v>3.7616168290183449E-4</v>
      </c>
      <c r="H529">
        <v>2.2658517527375242E-5</v>
      </c>
    </row>
    <row r="530" spans="1:8">
      <c r="A530" s="757">
        <v>44599</v>
      </c>
      <c r="B530">
        <v>2.4618041389231444E-4</v>
      </c>
      <c r="C530">
        <v>9.5346367643247542E-5</v>
      </c>
      <c r="D530">
        <v>2.9334199504640334E-5</v>
      </c>
      <c r="E530">
        <v>3.0046141844074501E-5</v>
      </c>
      <c r="F530">
        <v>-1.399061720067818E-5</v>
      </c>
      <c r="G530">
        <v>-1.6879639756807552E-4</v>
      </c>
      <c r="H530">
        <v>-4.1760470718729125E-5</v>
      </c>
    </row>
    <row r="531" spans="1:8">
      <c r="A531" s="757">
        <v>44600</v>
      </c>
      <c r="B531">
        <v>2.4577448176248443E-4</v>
      </c>
      <c r="C531">
        <v>2.301986474239126E-5</v>
      </c>
      <c r="D531">
        <v>2.9334199504640334E-5</v>
      </c>
      <c r="E531">
        <v>1.7057139813631439E-4</v>
      </c>
      <c r="F531">
        <v>3.4117340482804344E-5</v>
      </c>
      <c r="G531">
        <v>4.6031287139343641E-6</v>
      </c>
      <c r="H531">
        <v>1.202797377622411E-4</v>
      </c>
    </row>
    <row r="532" spans="1:8">
      <c r="A532" s="757">
        <v>44601</v>
      </c>
      <c r="B532">
        <v>2.4959779415949555E-4</v>
      </c>
      <c r="C532">
        <v>3.022327913639766E-5</v>
      </c>
      <c r="D532">
        <v>2.9334199504640334E-5</v>
      </c>
      <c r="E532">
        <v>-2.5161953867123936E-4</v>
      </c>
      <c r="F532">
        <v>8.508693062505318E-5</v>
      </c>
      <c r="G532">
        <v>4.0561936968277947E-4</v>
      </c>
      <c r="H532">
        <v>2.3616981051527319E-4</v>
      </c>
    </row>
    <row r="533" spans="1:8">
      <c r="A533" s="757">
        <v>44602</v>
      </c>
      <c r="B533">
        <v>2.2958943250859276E-4</v>
      </c>
      <c r="C533">
        <v>5.6381192954891297E-5</v>
      </c>
      <c r="D533">
        <v>2.9334199504640334E-5</v>
      </c>
      <c r="E533">
        <v>1.0391142171848021E-3</v>
      </c>
      <c r="F533">
        <v>5.3664480841054127E-5</v>
      </c>
      <c r="G533">
        <v>-9.0622585507844683E-5</v>
      </c>
      <c r="H533">
        <v>-2.7024484747567302E-4</v>
      </c>
    </row>
    <row r="534" spans="1:8">
      <c r="A534" s="757">
        <v>44603</v>
      </c>
      <c r="B534">
        <v>2.7210361359746119E-4</v>
      </c>
      <c r="C534">
        <v>6.3277871251645737E-5</v>
      </c>
      <c r="D534">
        <v>2.9334199504640334E-5</v>
      </c>
      <c r="E534">
        <v>-2.4888589058108312E-4</v>
      </c>
      <c r="F534">
        <v>-4.9119348926464912E-5</v>
      </c>
      <c r="G534">
        <v>-1.4216732530009731E-4</v>
      </c>
      <c r="H534">
        <v>-2.7614153296810659E-4</v>
      </c>
    </row>
    <row r="535" spans="1:8">
      <c r="A535" s="757">
        <v>44606</v>
      </c>
      <c r="B535">
        <v>2.320597449605492E-4</v>
      </c>
      <c r="C535">
        <v>9.9184244629639805E-5</v>
      </c>
      <c r="D535">
        <v>2.9334199504640334E-5</v>
      </c>
      <c r="E535">
        <v>7.9516342098669536E-4</v>
      </c>
      <c r="F535">
        <v>1.453536794539273E-5</v>
      </c>
      <c r="G535">
        <v>3.3188685672687888E-4</v>
      </c>
      <c r="H535">
        <v>-4.3904644978764446E-5</v>
      </c>
    </row>
    <row r="536" spans="1:8">
      <c r="A536" s="757">
        <v>44607</v>
      </c>
      <c r="B536">
        <v>2.4634717109627989E-4</v>
      </c>
      <c r="C536">
        <v>1.132768306679277E-4</v>
      </c>
      <c r="D536">
        <v>2.9334199504640334E-5</v>
      </c>
      <c r="E536">
        <v>-8.180099437841149E-5</v>
      </c>
      <c r="F536">
        <v>-6.1520517387082525E-5</v>
      </c>
      <c r="G536">
        <v>9.5237617316047858E-5</v>
      </c>
      <c r="H536">
        <v>2.2761746023019724E-4</v>
      </c>
    </row>
    <row r="537" spans="1:8">
      <c r="A537" s="757">
        <v>44608</v>
      </c>
      <c r="B537">
        <v>2.3130160718148706E-4</v>
      </c>
      <c r="C537">
        <v>8.397264465522913E-5</v>
      </c>
      <c r="D537">
        <v>2.9334199504640334E-5</v>
      </c>
      <c r="E537">
        <v>-1.4254350776717441E-4</v>
      </c>
      <c r="F537">
        <v>3.48754306244814E-5</v>
      </c>
      <c r="G537">
        <v>9.711739547036491E-5</v>
      </c>
      <c r="H537">
        <v>3.2529190733303622E-5</v>
      </c>
    </row>
    <row r="538" spans="1:8">
      <c r="A538" s="757">
        <v>44609</v>
      </c>
      <c r="B538">
        <v>2.5577450432165123E-4</v>
      </c>
      <c r="C538">
        <v>3.7268623965886483E-5</v>
      </c>
      <c r="D538">
        <v>2.9334199504640334E-5</v>
      </c>
      <c r="E538">
        <v>-4.6544667993463914E-4</v>
      </c>
      <c r="F538">
        <v>-6.0142684211767777E-5</v>
      </c>
      <c r="G538">
        <v>-4.1838048749243925E-4</v>
      </c>
      <c r="H538">
        <v>-3.3446810182950483E-4</v>
      </c>
    </row>
    <row r="539" spans="1:8">
      <c r="A539" s="757">
        <v>44610</v>
      </c>
      <c r="B539">
        <v>2.3890398253743542E-4</v>
      </c>
      <c r="C539">
        <v>6.4134780332307241E-5</v>
      </c>
      <c r="D539">
        <v>2.9334199504640334E-5</v>
      </c>
      <c r="E539">
        <v>-1.7762949901856673E-4</v>
      </c>
      <c r="F539">
        <v>4.2956248986662505E-5</v>
      </c>
      <c r="G539">
        <v>-4.5494435557640387E-4</v>
      </c>
      <c r="H539">
        <v>-6.3176207543377822E-5</v>
      </c>
    </row>
    <row r="540" spans="1:8">
      <c r="A540" s="757">
        <v>44613</v>
      </c>
      <c r="B540">
        <v>2.3489961840635268E-4</v>
      </c>
      <c r="C540">
        <v>8.3571388250426305E-5</v>
      </c>
      <c r="D540">
        <v>2.9334199504640334E-5</v>
      </c>
      <c r="E540">
        <v>2.3690180209041343E-4</v>
      </c>
      <c r="F540">
        <v>-8.8109604371120755E-5</v>
      </c>
      <c r="G540">
        <v>-5.6851738902261929E-4</v>
      </c>
      <c r="H540">
        <v>-2.0635035431351145E-4</v>
      </c>
    </row>
    <row r="541" spans="1:8">
      <c r="A541" s="757">
        <v>44614</v>
      </c>
      <c r="B541">
        <v>2.6402267327383863E-4</v>
      </c>
      <c r="C541">
        <v>4.5644998983402903E-5</v>
      </c>
      <c r="D541">
        <v>2.9334199504640334E-5</v>
      </c>
      <c r="E541">
        <v>6.1847752406212874E-4</v>
      </c>
      <c r="F541">
        <v>-2.1421178885888684E-5</v>
      </c>
      <c r="G541">
        <v>4.1186537832870319E-4</v>
      </c>
      <c r="H541">
        <v>4.7042391871567891E-5</v>
      </c>
    </row>
    <row r="542" spans="1:8">
      <c r="A542" s="757">
        <v>44615</v>
      </c>
      <c r="B542">
        <v>2.423238046813973E-4</v>
      </c>
      <c r="C542">
        <v>1.0380024007558773E-4</v>
      </c>
      <c r="D542">
        <v>2.9334199504640334E-5</v>
      </c>
      <c r="E542">
        <v>5.0012192522066784E-4</v>
      </c>
      <c r="F542">
        <v>-4.4447973977106991E-5</v>
      </c>
      <c r="G542">
        <v>-3.7996765664713623E-4</v>
      </c>
      <c r="H542">
        <v>-2.4451421649878958E-4</v>
      </c>
    </row>
    <row r="543" spans="1:8">
      <c r="A543" s="757">
        <v>44616</v>
      </c>
      <c r="B543">
        <v>2.5914898702897462E-4</v>
      </c>
      <c r="C543">
        <v>6.9849432300743137E-5</v>
      </c>
      <c r="D543">
        <v>2.9334199504640334E-5</v>
      </c>
      <c r="E543">
        <v>-7.3974216672202377E-5</v>
      </c>
      <c r="F543">
        <v>-1.6435913755059588E-5</v>
      </c>
      <c r="G543">
        <v>-6.732429016013986E-5</v>
      </c>
      <c r="H543">
        <v>1.7422859045112537E-4</v>
      </c>
    </row>
    <row r="544" spans="1:8">
      <c r="A544" s="757">
        <v>44617</v>
      </c>
      <c r="B544">
        <v>2.5866387418921593E-4</v>
      </c>
      <c r="C544">
        <v>8.9754899094626192E-5</v>
      </c>
      <c r="D544">
        <v>2.9334199504640334E-5</v>
      </c>
      <c r="E544">
        <v>2.7139063389697293E-4</v>
      </c>
      <c r="F544">
        <v>1.8462963023878897E-5</v>
      </c>
      <c r="G544">
        <v>7.1641874380328754E-4</v>
      </c>
      <c r="H544">
        <v>3.764399056217582E-4</v>
      </c>
    </row>
    <row r="545" spans="1:8">
      <c r="A545" s="757">
        <v>44622</v>
      </c>
      <c r="B545">
        <v>2.1133088576109666E-4</v>
      </c>
      <c r="C545">
        <v>8.952777490535356E-5</v>
      </c>
      <c r="D545">
        <v>2.9334199504640334E-5</v>
      </c>
      <c r="E545">
        <v>-6.368169486531349E-4</v>
      </c>
      <c r="F545">
        <v>2.0850576425370641E-4</v>
      </c>
      <c r="G545">
        <v>6.7528587730703927E-4</v>
      </c>
      <c r="H545">
        <v>3.5753419520957451E-5</v>
      </c>
    </row>
    <row r="546" spans="1:8">
      <c r="A546" s="757">
        <v>44623</v>
      </c>
      <c r="B546">
        <v>2.151110803826077E-4</v>
      </c>
      <c r="C546">
        <v>8.6993681356133392E-5</v>
      </c>
      <c r="D546">
        <v>2.9334199504640334E-5</v>
      </c>
      <c r="E546">
        <v>6.4133078537128576E-4</v>
      </c>
      <c r="F546">
        <v>1.2870576781591147E-4</v>
      </c>
      <c r="G546">
        <v>-1.5176188855203521E-5</v>
      </c>
      <c r="H546">
        <v>-6.7639659156139008E-5</v>
      </c>
    </row>
    <row r="547" spans="1:8">
      <c r="A547" s="757">
        <v>44624</v>
      </c>
      <c r="B547">
        <v>2.3391372010508156E-4</v>
      </c>
      <c r="C547">
        <v>5.7993998430893028E-5</v>
      </c>
      <c r="D547">
        <v>2.9334199504640334E-5</v>
      </c>
      <c r="E547">
        <v>6.3176235343930247E-4</v>
      </c>
      <c r="F547">
        <v>-5.8415655417572993E-5</v>
      </c>
      <c r="G547">
        <v>-5.4585365525500207E-4</v>
      </c>
      <c r="H547">
        <v>-1.072018177399997E-4</v>
      </c>
    </row>
    <row r="548" spans="1:8">
      <c r="A548" s="757">
        <v>44627</v>
      </c>
      <c r="B548">
        <v>2.2216103435567164E-4</v>
      </c>
      <c r="C548">
        <v>5.1378497878687979E-5</v>
      </c>
      <c r="D548">
        <v>2.9334199504640334E-5</v>
      </c>
      <c r="E548">
        <v>9.9913685853272307E-4</v>
      </c>
      <c r="F548">
        <v>-1.7047730980505576E-4</v>
      </c>
      <c r="G548">
        <v>-1.2996548583340253E-3</v>
      </c>
      <c r="H548">
        <v>-4.3945402437819189E-4</v>
      </c>
    </row>
    <row r="549" spans="1:8">
      <c r="A549" s="757">
        <v>44628</v>
      </c>
      <c r="B549">
        <v>2.3546518681260051E-4</v>
      </c>
      <c r="C549">
        <v>7.1848638988596946E-5</v>
      </c>
      <c r="D549">
        <v>2.9334199504640334E-5</v>
      </c>
      <c r="E549">
        <v>9.9087846057892108E-4</v>
      </c>
      <c r="F549">
        <v>1.699415053897807E-4</v>
      </c>
      <c r="G549">
        <v>7.7426833685153071E-5</v>
      </c>
      <c r="H549">
        <v>-1.3049985086288296E-4</v>
      </c>
    </row>
    <row r="550" spans="1:8">
      <c r="A550" s="757">
        <v>44629</v>
      </c>
      <c r="B550">
        <v>2.4206002764422458E-4</v>
      </c>
      <c r="C550">
        <v>1.521839770749356E-4</v>
      </c>
      <c r="D550">
        <v>2.9334199504640334E-5</v>
      </c>
      <c r="E550">
        <v>-4.9712036884211859E-5</v>
      </c>
      <c r="F550">
        <v>4.7018044212271406E-5</v>
      </c>
      <c r="G550">
        <v>1.5276315537176635E-3</v>
      </c>
      <c r="H550">
        <v>4.2065224730480688E-4</v>
      </c>
    </row>
    <row r="551" spans="1:8">
      <c r="A551" s="757">
        <v>44630</v>
      </c>
      <c r="B551">
        <v>2.4459143302742826E-4</v>
      </c>
      <c r="C551">
        <v>1.0409383746541101E-4</v>
      </c>
      <c r="D551">
        <v>2.9334199504640334E-5</v>
      </c>
      <c r="E551">
        <v>1.1531304828265344E-3</v>
      </c>
      <c r="F551">
        <v>-6.6984243414298654E-5</v>
      </c>
      <c r="G551">
        <v>-3.2959893240647772E-4</v>
      </c>
      <c r="H551">
        <v>-8.1702864627116172E-5</v>
      </c>
    </row>
    <row r="552" spans="1:8">
      <c r="A552" s="757">
        <v>44631</v>
      </c>
      <c r="B552">
        <v>2.2782804975578759E-4</v>
      </c>
      <c r="C552">
        <v>9.6464599886899585E-5</v>
      </c>
      <c r="D552">
        <v>2.9334199504640334E-5</v>
      </c>
      <c r="E552">
        <v>3.6872482399677773E-4</v>
      </c>
      <c r="F552">
        <v>-3.8636281128261459E-5</v>
      </c>
      <c r="G552">
        <v>-1.3137879779603024E-3</v>
      </c>
      <c r="H552">
        <v>-1.7018318674190847E-4</v>
      </c>
    </row>
    <row r="553" spans="1:8">
      <c r="A553" s="757">
        <v>44634</v>
      </c>
      <c r="B553">
        <v>2.5787828479388689E-4</v>
      </c>
      <c r="C553">
        <v>5.1289138605656862E-5</v>
      </c>
      <c r="D553">
        <v>2.9334199504640334E-5</v>
      </c>
      <c r="E553">
        <v>2.6728450293506784E-4</v>
      </c>
      <c r="F553">
        <v>-9.0404458512716548E-7</v>
      </c>
      <c r="G553">
        <v>-7.4941555216549455E-4</v>
      </c>
      <c r="H553">
        <v>-8.8871249528212895E-5</v>
      </c>
    </row>
    <row r="554" spans="1:8">
      <c r="A554" s="757">
        <v>44635</v>
      </c>
      <c r="B554">
        <v>2.4763209048650741E-4</v>
      </c>
      <c r="C554">
        <v>1.2382682012291866E-4</v>
      </c>
      <c r="D554">
        <v>2.9334199504640334E-5</v>
      </c>
      <c r="E554">
        <v>-2.3472775064884325E-4</v>
      </c>
      <c r="F554">
        <v>6.0306116365938046E-6</v>
      </c>
      <c r="G554">
        <v>3.7548393954718888E-4</v>
      </c>
      <c r="H554">
        <v>3.1229327992589041E-4</v>
      </c>
    </row>
    <row r="555" spans="1:8">
      <c r="A555" s="757">
        <v>44636</v>
      </c>
      <c r="B555">
        <v>2.6382636919995575E-4</v>
      </c>
      <c r="C555">
        <v>9.3893706830751038E-5</v>
      </c>
      <c r="D555">
        <v>2.9334199504640334E-5</v>
      </c>
      <c r="E555">
        <v>4.8075006850653687E-4</v>
      </c>
      <c r="F555">
        <v>-3.8037805514236085E-5</v>
      </c>
      <c r="G555">
        <v>8.8979643011592388E-4</v>
      </c>
      <c r="H555">
        <v>3.4878942797417542E-4</v>
      </c>
    </row>
    <row r="556" spans="1:8">
      <c r="A556" s="757">
        <v>44637</v>
      </c>
      <c r="B556">
        <v>2.4442635983953854E-4</v>
      </c>
      <c r="C556">
        <v>1.5269197732675657E-4</v>
      </c>
      <c r="D556">
        <v>2.9334199504640334E-5</v>
      </c>
      <c r="E556">
        <v>9.4619717876088475E-4</v>
      </c>
      <c r="F556">
        <v>7.1407086546111385E-5</v>
      </c>
      <c r="G556">
        <v>5.8146324783634102E-4</v>
      </c>
      <c r="H556">
        <v>1.1341088916910324E-4</v>
      </c>
    </row>
    <row r="557" spans="1:8">
      <c r="A557" s="757">
        <v>44638</v>
      </c>
      <c r="B557">
        <v>2.5475611454854944E-4</v>
      </c>
      <c r="C557">
        <v>1.6619352624438924E-4</v>
      </c>
      <c r="D557">
        <v>2.9334199504640334E-5</v>
      </c>
      <c r="E557">
        <v>4.8022518929782257E-4</v>
      </c>
      <c r="F557">
        <v>8.1714370901193599E-5</v>
      </c>
      <c r="G557">
        <v>8.9349543607146844E-4</v>
      </c>
      <c r="H557">
        <v>2.8914165284901869E-4</v>
      </c>
    </row>
    <row r="558" spans="1:8">
      <c r="A558" s="757">
        <v>44641</v>
      </c>
      <c r="B558">
        <v>2.3609718591574742E-4</v>
      </c>
      <c r="C558">
        <v>1.0409583550078149E-4</v>
      </c>
      <c r="D558">
        <v>2.9334199504640334E-5</v>
      </c>
      <c r="E558">
        <v>1.8001768821554998E-3</v>
      </c>
      <c r="F558">
        <v>1.053412005775639E-4</v>
      </c>
      <c r="G558">
        <v>1.9289630911234728E-4</v>
      </c>
      <c r="H558">
        <v>-2.7791753613030655E-5</v>
      </c>
    </row>
    <row r="559" spans="1:8">
      <c r="A559" s="757">
        <v>44642</v>
      </c>
      <c r="B559">
        <v>2.4247017238880069E-4</v>
      </c>
      <c r="C559">
        <v>1.5005353744746986E-4</v>
      </c>
      <c r="D559">
        <v>2.9334199504640334E-5</v>
      </c>
      <c r="E559">
        <v>6.0366136499969466E-4</v>
      </c>
      <c r="F559">
        <v>6.6518271781818014E-5</v>
      </c>
      <c r="G559">
        <v>8.0794491935916909E-4</v>
      </c>
      <c r="H559">
        <v>1.5844506210222818E-4</v>
      </c>
    </row>
    <row r="560" spans="1:8">
      <c r="A560" s="757">
        <v>44643</v>
      </c>
      <c r="B560">
        <v>2.6164098789226712E-4</v>
      </c>
      <c r="C560">
        <v>1.4383488120771616E-4</v>
      </c>
      <c r="D560">
        <v>2.9334199504640334E-5</v>
      </c>
      <c r="E560">
        <v>4.9742847787115352E-4</v>
      </c>
      <c r="F560">
        <v>8.8926432214836426E-5</v>
      </c>
      <c r="G560">
        <v>1.6133600530176184E-4</v>
      </c>
      <c r="H560">
        <v>-1.5979131790859691E-4</v>
      </c>
    </row>
    <row r="561" spans="1:8">
      <c r="A561" s="757">
        <v>44644</v>
      </c>
      <c r="B561">
        <v>2.9233864196187846E-4</v>
      </c>
      <c r="C561">
        <v>2.7251230729142704E-4</v>
      </c>
      <c r="D561">
        <v>2.9334199504640334E-5</v>
      </c>
      <c r="E561">
        <v>5.7782226439145434E-4</v>
      </c>
      <c r="F561">
        <v>1.5451228134793495E-5</v>
      </c>
      <c r="G561">
        <v>9.1193997616780377E-4</v>
      </c>
      <c r="H561">
        <v>1.8436082033206568E-4</v>
      </c>
    </row>
    <row r="562" spans="1:8">
      <c r="A562" s="757">
        <v>44645</v>
      </c>
      <c r="B562">
        <v>2.7173213748826367E-4</v>
      </c>
      <c r="C562">
        <v>1.7479634860951057E-4</v>
      </c>
      <c r="D562">
        <v>2.9334199504640334E-5</v>
      </c>
      <c r="E562">
        <v>1.1937325268449994E-3</v>
      </c>
      <c r="F562">
        <v>4.7848817605888916E-6</v>
      </c>
      <c r="G562">
        <v>5.1706485129503861E-4</v>
      </c>
      <c r="H562">
        <v>1.0625688147400392E-4</v>
      </c>
    </row>
    <row r="563" spans="1:8">
      <c r="A563" s="757">
        <v>44648</v>
      </c>
      <c r="B563">
        <v>2.7350699877150731E-4</v>
      </c>
      <c r="C563">
        <v>7.9765415255339533E-5</v>
      </c>
      <c r="D563">
        <v>2.9334199504640334E-5</v>
      </c>
      <c r="E563">
        <v>-3.4909489778131467E-4</v>
      </c>
      <c r="F563">
        <v>-1.7895003068120475E-5</v>
      </c>
      <c r="G563">
        <v>-1.6167303327912231E-4</v>
      </c>
      <c r="H563">
        <v>7.7098249359256469E-5</v>
      </c>
    </row>
    <row r="564" spans="1:8">
      <c r="A564" s="757">
        <v>44649</v>
      </c>
      <c r="B564">
        <v>2.9579240938917118E-4</v>
      </c>
      <c r="C564">
        <v>6.7660453105567443E-5</v>
      </c>
      <c r="D564">
        <v>2.9334199504640334E-5</v>
      </c>
      <c r="E564">
        <v>-6.4234478969164355E-4</v>
      </c>
      <c r="F564">
        <v>1.3209142949749401E-5</v>
      </c>
      <c r="G564">
        <v>4.6680930638634977E-4</v>
      </c>
      <c r="H564">
        <v>1.9457588896771847E-4</v>
      </c>
    </row>
    <row r="565" spans="1:8">
      <c r="A565" s="757">
        <v>44650</v>
      </c>
      <c r="B565">
        <v>2.5679593207740331E-4</v>
      </c>
      <c r="C565">
        <v>5.1786343689962932E-5</v>
      </c>
      <c r="D565">
        <v>2.9334199504640334E-5</v>
      </c>
      <c r="E565">
        <v>1.1353536333817644E-4</v>
      </c>
      <c r="F565">
        <v>-1.0039212313723011E-5</v>
      </c>
      <c r="G565">
        <v>-3.7811058447492638E-4</v>
      </c>
      <c r="H565">
        <v>-8.8640483880310649E-5</v>
      </c>
    </row>
    <row r="566" spans="1:8">
      <c r="A566" s="757">
        <v>44651</v>
      </c>
      <c r="B566">
        <v>2.6766751824584714E-4</v>
      </c>
      <c r="C566">
        <v>9.7001877579901965E-5</v>
      </c>
      <c r="D566">
        <v>2.9334199504640334E-5</v>
      </c>
      <c r="E566">
        <v>-3.4518866067713482E-4</v>
      </c>
      <c r="F566">
        <v>-8.684399871350943E-6</v>
      </c>
      <c r="G566">
        <v>1.0107131003740604E-4</v>
      </c>
      <c r="H566">
        <v>-1.7615265244269205E-4</v>
      </c>
    </row>
    <row r="567" spans="1:8">
      <c r="A567" s="757">
        <v>44652</v>
      </c>
      <c r="B567">
        <v>2.6467347692963391E-4</v>
      </c>
      <c r="C567">
        <v>1.8337473294741113E-4</v>
      </c>
      <c r="D567">
        <v>2.9334199504640334E-5</v>
      </c>
      <c r="E567">
        <v>9.1664796483174264E-4</v>
      </c>
      <c r="F567">
        <v>1.4174182400885415E-4</v>
      </c>
      <c r="G567">
        <v>8.8559389148804848E-4</v>
      </c>
      <c r="H567">
        <v>2.1713399461216198E-5</v>
      </c>
    </row>
    <row r="568" spans="1:8">
      <c r="A568" s="757">
        <v>44655</v>
      </c>
      <c r="B568">
        <v>2.5717748370420346E-4</v>
      </c>
      <c r="C568">
        <v>1.0308787216305017E-4</v>
      </c>
      <c r="D568">
        <v>2.9334199504640334E-5</v>
      </c>
      <c r="E568">
        <v>3.3301369720502684E-4</v>
      </c>
      <c r="F568">
        <v>5.6275202534757932E-5</v>
      </c>
      <c r="G568">
        <v>-1.8439061757555274E-6</v>
      </c>
      <c r="H568">
        <v>1.178950157326608E-4</v>
      </c>
    </row>
    <row r="569" spans="1:8">
      <c r="A569" s="757">
        <v>44656</v>
      </c>
      <c r="B569">
        <v>2.5737322727903249E-4</v>
      </c>
      <c r="C569">
        <v>2.2615390384117529E-5</v>
      </c>
      <c r="D569">
        <v>2.9334199504640334E-5</v>
      </c>
      <c r="E569">
        <v>5.2535596111623394E-4</v>
      </c>
      <c r="F569">
        <v>-1.1449421478315653E-4</v>
      </c>
      <c r="G569">
        <v>-8.6427593232272137E-4</v>
      </c>
      <c r="H569">
        <v>-1.8705324481991414E-4</v>
      </c>
    </row>
    <row r="570" spans="1:8">
      <c r="A570" s="757">
        <v>44657</v>
      </c>
      <c r="B570">
        <v>2.7727069282659506E-4</v>
      </c>
      <c r="C570">
        <v>8.6352190906987541E-5</v>
      </c>
      <c r="D570">
        <v>2.9334199504640334E-5</v>
      </c>
      <c r="E570">
        <v>2.2070708714647671E-5</v>
      </c>
      <c r="F570">
        <v>-2.4355223309230068E-5</v>
      </c>
      <c r="G570">
        <v>-7.5362574545908461E-4</v>
      </c>
      <c r="H570">
        <v>-1.2294337446168145E-4</v>
      </c>
    </row>
    <row r="571" spans="1:8">
      <c r="A571" s="757">
        <v>44658</v>
      </c>
      <c r="B571">
        <v>2.701419581069448E-4</v>
      </c>
      <c r="C571">
        <v>1.0187116900377324E-4</v>
      </c>
      <c r="D571">
        <v>2.9334199504640334E-5</v>
      </c>
      <c r="E571">
        <v>1.8728376826218418E-4</v>
      </c>
      <c r="F571">
        <v>4.6309810202115616E-5</v>
      </c>
      <c r="G571">
        <v>3.4700375225979691E-4</v>
      </c>
      <c r="H571">
        <v>5.7866044162974138E-5</v>
      </c>
    </row>
    <row r="572" spans="1:8">
      <c r="A572" s="757">
        <v>44659</v>
      </c>
      <c r="B572">
        <v>2.2620115942128047E-4</v>
      </c>
      <c r="C572">
        <v>4.998592462279794E-5</v>
      </c>
      <c r="D572">
        <v>2.9334199504640334E-5</v>
      </c>
      <c r="E572">
        <v>8.7662217238207993E-4</v>
      </c>
      <c r="F572">
        <v>1.0552804524837812E-4</v>
      </c>
      <c r="G572">
        <v>-7.4902941993928385E-5</v>
      </c>
      <c r="H572">
        <v>-3.7696461189507536E-5</v>
      </c>
    </row>
    <row r="573" spans="1:8">
      <c r="A573" s="757">
        <v>44662</v>
      </c>
      <c r="B573">
        <v>2.6613353120033274E-4</v>
      </c>
      <c r="C573">
        <v>-2.6194424995736324E-5</v>
      </c>
      <c r="D573">
        <v>2.9334199504640334E-5</v>
      </c>
      <c r="E573">
        <v>-2.9628697705971204E-4</v>
      </c>
      <c r="F573">
        <v>-6.3976497362644466E-6</v>
      </c>
      <c r="G573">
        <v>-5.0885255341057026E-4</v>
      </c>
      <c r="H573">
        <v>-2.4264395155934926E-4</v>
      </c>
    </row>
    <row r="574" spans="1:8">
      <c r="A574" s="757">
        <v>44663</v>
      </c>
      <c r="B574">
        <v>2.5561733499394114E-4</v>
      </c>
      <c r="C574">
        <v>9.1877503257352676E-5</v>
      </c>
      <c r="D574">
        <v>2.9334199504640334E-5</v>
      </c>
      <c r="E574">
        <v>-3.118284231682477E-5</v>
      </c>
      <c r="F574">
        <v>4.3104857388447389E-5</v>
      </c>
      <c r="G574">
        <v>5.2899865563726504E-5</v>
      </c>
      <c r="H574">
        <v>-4.1990233573614419E-5</v>
      </c>
    </row>
    <row r="575" spans="1:8">
      <c r="A575" s="757">
        <v>44664</v>
      </c>
      <c r="B575">
        <v>2.5497675249400999E-4</v>
      </c>
      <c r="C575">
        <v>1.119111436063236E-4</v>
      </c>
      <c r="D575">
        <v>2.9334199504640334E-5</v>
      </c>
      <c r="E575">
        <v>7.6000726490579342E-5</v>
      </c>
      <c r="F575">
        <v>8.6694604427414159E-5</v>
      </c>
      <c r="G575">
        <v>3.8367716721355639E-4</v>
      </c>
      <c r="H575">
        <v>1.6201437939920681E-4</v>
      </c>
    </row>
    <row r="576" spans="1:8">
      <c r="A576" s="757">
        <v>44665</v>
      </c>
      <c r="B576">
        <v>2.5071207862268415E-4</v>
      </c>
      <c r="C576">
        <v>7.4104983879190732E-5</v>
      </c>
      <c r="D576">
        <v>2.9334199504640334E-5</v>
      </c>
      <c r="E576">
        <v>6.1806172345802541E-4</v>
      </c>
      <c r="F576">
        <v>4.7898466059481634E-6</v>
      </c>
      <c r="G576">
        <v>-2.6089620928141391E-4</v>
      </c>
      <c r="H576">
        <v>-1.7226985738132028E-4</v>
      </c>
    </row>
    <row r="577" spans="1:8">
      <c r="A577" s="757">
        <v>44669</v>
      </c>
      <c r="B577">
        <v>2.6988063277758219E-4</v>
      </c>
      <c r="C577">
        <v>1.2433853067035151E-4</v>
      </c>
      <c r="D577">
        <v>2.9334199504640334E-5</v>
      </c>
      <c r="E577">
        <v>4.7151588410785148E-4</v>
      </c>
      <c r="F577">
        <v>5.7063893879087664E-5</v>
      </c>
      <c r="G577">
        <v>-1.2619530770913758E-4</v>
      </c>
      <c r="H577">
        <v>-1.2452349133815764E-5</v>
      </c>
    </row>
    <row r="578" spans="1:8">
      <c r="A578" s="757">
        <v>44670</v>
      </c>
      <c r="B578">
        <v>2.7191758866762343E-4</v>
      </c>
      <c r="C578">
        <v>6.4491891390534563E-5</v>
      </c>
      <c r="D578">
        <v>2.9334199504640334E-5</v>
      </c>
      <c r="E578">
        <v>1.7172026727685808E-4</v>
      </c>
      <c r="F578">
        <v>7.6238172255376776E-5</v>
      </c>
      <c r="G578">
        <v>1.4476752231649815E-4</v>
      </c>
      <c r="H578">
        <v>2.5462851676670063E-4</v>
      </c>
    </row>
    <row r="579" spans="1:8">
      <c r="A579" s="757">
        <v>44671</v>
      </c>
      <c r="B579">
        <v>2.6334177622777514E-4</v>
      </c>
      <c r="C579">
        <v>9.1481255736970419E-5</v>
      </c>
      <c r="D579">
        <v>2.9334199504640334E-5</v>
      </c>
      <c r="E579">
        <v>3.3381264214042081E-4</v>
      </c>
      <c r="F579">
        <v>1.6588766456303296E-5</v>
      </c>
      <c r="G579">
        <v>4.5209844578447442E-5</v>
      </c>
      <c r="H579">
        <v>-4.8182304871779989E-6</v>
      </c>
    </row>
    <row r="580" spans="1:8">
      <c r="A580" s="757">
        <v>44673</v>
      </c>
      <c r="B580">
        <v>2.8566623339721102E-4</v>
      </c>
      <c r="C580">
        <v>4.56015111967123E-5</v>
      </c>
      <c r="D580">
        <v>2.9334199504640334E-5</v>
      </c>
      <c r="E580">
        <v>4.5139845582250148E-4</v>
      </c>
      <c r="F580">
        <v>-2.1398187059640445E-4</v>
      </c>
      <c r="G580">
        <v>-1.59938159694752E-3</v>
      </c>
      <c r="H580">
        <v>-6.5054280610141505E-4</v>
      </c>
    </row>
    <row r="581" spans="1:8">
      <c r="A581" s="757">
        <v>44676</v>
      </c>
      <c r="B581">
        <v>2.6548838577092733E-4</v>
      </c>
      <c r="C581">
        <v>1.0261104759193618E-4</v>
      </c>
      <c r="D581">
        <v>2.9334199504640334E-5</v>
      </c>
      <c r="E581">
        <v>-4.7784356529460891E-4</v>
      </c>
      <c r="F581">
        <v>-4.3635062718966337E-6</v>
      </c>
      <c r="G581">
        <v>-3.6158146109533667E-5</v>
      </c>
      <c r="H581">
        <v>8.2770495792765521E-5</v>
      </c>
    </row>
    <row r="582" spans="1:8">
      <c r="A582" s="757">
        <v>44677</v>
      </c>
      <c r="B582">
        <v>2.4426796701100875E-4</v>
      </c>
      <c r="C582">
        <v>3.8229735977761139E-5</v>
      </c>
      <c r="D582">
        <v>2.9334199504640334E-5</v>
      </c>
      <c r="E582">
        <v>-1.2673145826388012E-4</v>
      </c>
      <c r="F582">
        <v>7.9991136776075265E-6</v>
      </c>
      <c r="G582">
        <v>-5.4900253303935163E-4</v>
      </c>
      <c r="H582">
        <v>-4.0142457582376611E-4</v>
      </c>
    </row>
    <row r="583" spans="1:8">
      <c r="A583" s="757">
        <v>44678</v>
      </c>
      <c r="B583">
        <v>2.5852656108142749E-4</v>
      </c>
      <c r="C583">
        <v>1.0878900766881695E-4</v>
      </c>
      <c r="D583">
        <v>2.9334199504640334E-5</v>
      </c>
      <c r="E583">
        <v>5.9342852099544927E-4</v>
      </c>
      <c r="F583">
        <v>8.7745634380053121E-5</v>
      </c>
      <c r="G583">
        <v>2.1212661510625329E-4</v>
      </c>
      <c r="H583">
        <v>1.8702680695981133E-5</v>
      </c>
    </row>
    <row r="584" spans="1:8">
      <c r="A584" s="757">
        <v>44679</v>
      </c>
      <c r="B584">
        <v>2.9815425649443677E-4</v>
      </c>
      <c r="C584">
        <v>1.0858414923438421E-4</v>
      </c>
      <c r="D584">
        <v>2.9334199504640334E-5</v>
      </c>
      <c r="E584">
        <v>4.8409430698964412E-4</v>
      </c>
      <c r="F584">
        <v>1.9753414766309873E-4</v>
      </c>
      <c r="G584">
        <v>6.1668838298024257E-4</v>
      </c>
      <c r="H584">
        <v>3.6094623272010849E-4</v>
      </c>
    </row>
    <row r="585" spans="1:8">
      <c r="A585" s="757">
        <v>44680</v>
      </c>
      <c r="B585">
        <v>2.6910206940872048E-4</v>
      </c>
      <c r="C585">
        <v>7.186802502967882E-5</v>
      </c>
      <c r="D585">
        <v>2.9334199504640334E-5</v>
      </c>
      <c r="E585">
        <v>4.0355216725014077E-4</v>
      </c>
      <c r="F585">
        <v>-2.941257516634822E-5</v>
      </c>
      <c r="G585">
        <v>-6.61859360000406E-4</v>
      </c>
      <c r="H585">
        <v>-5.3792328981923322E-4</v>
      </c>
    </row>
    <row r="586" spans="1:8">
      <c r="A586" s="757">
        <v>44683</v>
      </c>
      <c r="B586">
        <v>2.5119317700449009E-4</v>
      </c>
      <c r="C586">
        <v>3.0438338676941346E-5</v>
      </c>
      <c r="D586">
        <v>2.9334199504640334E-5</v>
      </c>
      <c r="E586">
        <v>-9.8420543415486122E-5</v>
      </c>
      <c r="F586">
        <v>-5.1638116940586903E-5</v>
      </c>
      <c r="G586">
        <v>-6.4982352009244557E-4</v>
      </c>
      <c r="H586">
        <v>1.0115208077667082E-4</v>
      </c>
    </row>
    <row r="587" spans="1:8">
      <c r="A587" s="757">
        <v>44684</v>
      </c>
      <c r="B587">
        <v>2.4670705609093407E-4</v>
      </c>
      <c r="C587">
        <v>5.2572629606238988E-5</v>
      </c>
      <c r="D587">
        <v>2.9334199504640334E-5</v>
      </c>
      <c r="E587">
        <v>3.3115591058546561E-4</v>
      </c>
      <c r="F587">
        <v>1.4378980439916979E-4</v>
      </c>
      <c r="G587">
        <v>1.0247199435707937E-4</v>
      </c>
      <c r="H587">
        <v>8.4470575578547981E-5</v>
      </c>
    </row>
    <row r="588" spans="1:8">
      <c r="A588" s="757">
        <v>44685</v>
      </c>
      <c r="B588">
        <v>2.4946863508012627E-4</v>
      </c>
      <c r="C588">
        <v>1.3520458738058071E-4</v>
      </c>
      <c r="D588">
        <v>2.9334199504640334E-5</v>
      </c>
      <c r="E588">
        <v>1.158725066726518E-3</v>
      </c>
      <c r="F588">
        <v>7.0088801943040684E-5</v>
      </c>
      <c r="G588">
        <v>1.1743967480610917E-3</v>
      </c>
      <c r="H588">
        <v>4.4412618883030608E-4</v>
      </c>
    </row>
    <row r="589" spans="1:8">
      <c r="A589" s="757">
        <v>44686</v>
      </c>
      <c r="B589">
        <v>2.8706224328711651E-4</v>
      </c>
      <c r="C589">
        <v>1.2235927941422121E-8</v>
      </c>
      <c r="D589">
        <v>2.9334199504640334E-5</v>
      </c>
      <c r="E589">
        <v>-1.1652290938117482E-4</v>
      </c>
      <c r="F589">
        <v>-4.0720838851492639E-5</v>
      </c>
      <c r="G589">
        <v>-1.3152185631197793E-3</v>
      </c>
      <c r="H589">
        <v>-5.4647994484736115E-4</v>
      </c>
    </row>
    <row r="590" spans="1:8">
      <c r="A590" s="757">
        <v>44687</v>
      </c>
      <c r="B590">
        <v>2.8793579258015105E-4</v>
      </c>
      <c r="C590">
        <v>1.6165799012153321E-5</v>
      </c>
      <c r="D590">
        <v>2.9334199504640334E-5</v>
      </c>
      <c r="E590">
        <v>1.3235919829693856E-5</v>
      </c>
      <c r="F590">
        <v>-6.1523766024811088E-5</v>
      </c>
      <c r="G590">
        <v>-5.4853076082587776E-4</v>
      </c>
      <c r="H590">
        <v>-6.1085968423916229E-5</v>
      </c>
    </row>
    <row r="591" spans="1:8">
      <c r="A591" s="757">
        <v>44690</v>
      </c>
      <c r="B591">
        <v>2.9958105980225114E-4</v>
      </c>
      <c r="C591">
        <v>5.4121209300792564E-5</v>
      </c>
      <c r="D591">
        <v>2.9334199504640334E-5</v>
      </c>
      <c r="E591">
        <v>-5.5814894044766143E-4</v>
      </c>
      <c r="F591">
        <v>-1.7053843372020485E-4</v>
      </c>
      <c r="G591">
        <v>-1.1541879101877495E-3</v>
      </c>
      <c r="H591">
        <v>-4.7339072236174618E-4</v>
      </c>
    </row>
    <row r="592" spans="1:8">
      <c r="A592" s="757">
        <v>44691</v>
      </c>
      <c r="B592">
        <v>2.9020524885383134E-4</v>
      </c>
      <c r="C592">
        <v>9.3508704071748602E-6</v>
      </c>
      <c r="D592">
        <v>2.9334199504640334E-5</v>
      </c>
      <c r="E592">
        <v>6.7298541440796717E-5</v>
      </c>
      <c r="F592">
        <v>-9.0179490820910226E-6</v>
      </c>
      <c r="G592">
        <v>6.0203795199126244E-4</v>
      </c>
      <c r="H592">
        <v>4.3592375059197104E-5</v>
      </c>
    </row>
    <row r="593" spans="1:8">
      <c r="A593" s="757">
        <v>44692</v>
      </c>
      <c r="B593">
        <v>2.8051750648001514E-4</v>
      </c>
      <c r="C593">
        <v>6.7321435799388982E-5</v>
      </c>
      <c r="D593">
        <v>2.9334199504640334E-5</v>
      </c>
      <c r="E593">
        <v>4.988094992774639E-4</v>
      </c>
      <c r="F593">
        <v>7.6975974664648673E-5</v>
      </c>
      <c r="G593">
        <v>1.7914589117635848E-4</v>
      </c>
      <c r="H593">
        <v>-2.5164327964589836E-4</v>
      </c>
    </row>
    <row r="594" spans="1:8">
      <c r="A594" s="757">
        <v>44693</v>
      </c>
      <c r="B594">
        <v>2.8552188881260474E-4</v>
      </c>
      <c r="C594">
        <v>9.5717115926762241E-5</v>
      </c>
      <c r="D594">
        <v>2.9334199504640334E-5</v>
      </c>
      <c r="E594">
        <v>-1.7335267995246647E-4</v>
      </c>
      <c r="F594">
        <v>-3.1711084592497268E-5</v>
      </c>
      <c r="G594">
        <v>1.6515439903725551E-4</v>
      </c>
      <c r="H594">
        <v>-1.7798971401636885E-5</v>
      </c>
    </row>
    <row r="595" spans="1:8">
      <c r="A595" s="757">
        <v>44694</v>
      </c>
      <c r="B595">
        <v>2.719499351320824E-4</v>
      </c>
      <c r="C595">
        <v>1.0005826975443943E-4</v>
      </c>
      <c r="D595">
        <v>2.9334199504640334E-5</v>
      </c>
      <c r="E595">
        <v>6.1583999071650468E-4</v>
      </c>
      <c r="F595">
        <v>1.938007109697976E-4</v>
      </c>
      <c r="G595">
        <v>8.8531443152672137E-4</v>
      </c>
      <c r="H595">
        <v>3.6764503947819713E-4</v>
      </c>
    </row>
    <row r="596" spans="1:8">
      <c r="A596" s="757">
        <v>44697</v>
      </c>
      <c r="B596">
        <v>2.8010192824912057E-4</v>
      </c>
      <c r="C596">
        <v>1.2218621195137392E-4</v>
      </c>
      <c r="D596">
        <v>2.9334199504640334E-5</v>
      </c>
      <c r="E596">
        <v>3.8973124633733263E-4</v>
      </c>
      <c r="F596">
        <v>-2.1021378045547602E-5</v>
      </c>
      <c r="G596">
        <v>4.3423449103103216E-4</v>
      </c>
      <c r="H596">
        <v>-5.0147489330616411E-5</v>
      </c>
    </row>
    <row r="597" spans="1:8">
      <c r="A597" s="757">
        <v>44698</v>
      </c>
      <c r="B597">
        <v>2.578100329798809E-4</v>
      </c>
      <c r="C597">
        <v>3.3594890445416414E-5</v>
      </c>
      <c r="D597">
        <v>2.9334199504640334E-5</v>
      </c>
      <c r="E597">
        <v>1.2997431427142826E-4</v>
      </c>
      <c r="F597">
        <v>1.9066955022207011E-4</v>
      </c>
      <c r="G597">
        <v>6.2902549112118242E-4</v>
      </c>
      <c r="H597">
        <v>3.0155801838297136E-4</v>
      </c>
    </row>
    <row r="598" spans="1:8">
      <c r="A598" s="757">
        <v>44699</v>
      </c>
      <c r="B598">
        <v>2.5930642729753801E-4</v>
      </c>
      <c r="C598">
        <v>4.217170223510258E-5</v>
      </c>
      <c r="D598">
        <v>2.9334199504640334E-5</v>
      </c>
      <c r="E598">
        <v>-3.3496326560860995E-4</v>
      </c>
      <c r="F598">
        <v>-1.3123461955695997E-4</v>
      </c>
      <c r="G598">
        <v>-5.9223344649452316E-4</v>
      </c>
      <c r="H598">
        <v>-5.9684926916886926E-4</v>
      </c>
    </row>
    <row r="599" spans="1:8">
      <c r="A599" s="757">
        <v>44700</v>
      </c>
      <c r="B599">
        <v>3.2721392649171546E-4</v>
      </c>
      <c r="C599">
        <v>4.694424755777749E-5</v>
      </c>
      <c r="D599">
        <v>2.9334199504640334E-5</v>
      </c>
      <c r="E599">
        <v>2.8624460743149725E-4</v>
      </c>
      <c r="F599">
        <v>8.8974497527423156E-5</v>
      </c>
      <c r="G599">
        <v>3.7668410890403516E-4</v>
      </c>
      <c r="H599">
        <v>-6.3436049560800512E-5</v>
      </c>
    </row>
    <row r="600" spans="1:8">
      <c r="A600" s="757">
        <v>44701</v>
      </c>
      <c r="B600">
        <v>2.7461027426261148E-4</v>
      </c>
      <c r="C600">
        <v>5.4317331118808318E-5</v>
      </c>
      <c r="D600">
        <v>2.9334199504640334E-5</v>
      </c>
      <c r="E600">
        <v>1.3665623947263007E-4</v>
      </c>
      <c r="F600">
        <v>5.0508675932117717E-5</v>
      </c>
      <c r="G600">
        <v>2.6378030992467118E-4</v>
      </c>
      <c r="H600">
        <v>-9.4444850411823372E-7</v>
      </c>
    </row>
    <row r="601" spans="1:8">
      <c r="A601" s="757">
        <v>44704</v>
      </c>
      <c r="B601">
        <v>2.997560040357576E-4</v>
      </c>
      <c r="C601">
        <v>4.0529888359566726E-5</v>
      </c>
      <c r="D601">
        <v>2.9334199504640334E-5</v>
      </c>
      <c r="E601">
        <v>2.5699351752137781E-4</v>
      </c>
      <c r="F601">
        <v>8.8313685672739012E-5</v>
      </c>
      <c r="G601">
        <v>5.3639296111130167E-4</v>
      </c>
      <c r="H601">
        <v>2.7839200160313383E-4</v>
      </c>
    </row>
    <row r="602" spans="1:8">
      <c r="A602" s="757">
        <v>44705</v>
      </c>
      <c r="B602">
        <v>2.6305469656206099E-4</v>
      </c>
      <c r="C602">
        <v>-2.6141928769263794E-5</v>
      </c>
      <c r="D602">
        <v>2.9334199504640334E-5</v>
      </c>
      <c r="E602">
        <v>-4.2800946028671014E-4</v>
      </c>
      <c r="F602">
        <v>-3.566844977886341E-5</v>
      </c>
      <c r="G602">
        <v>-3.2342831939579807E-4</v>
      </c>
      <c r="H602">
        <v>-1.1148894924973618E-4</v>
      </c>
    </row>
    <row r="603" spans="1:8">
      <c r="A603" s="757">
        <v>44706</v>
      </c>
      <c r="B603">
        <v>2.8666056620415474E-4</v>
      </c>
      <c r="C603">
        <v>6.3445194134732487E-5</v>
      </c>
      <c r="D603">
        <v>2.9334199504640334E-5</v>
      </c>
      <c r="E603">
        <v>1.8703888418367009E-4</v>
      </c>
      <c r="F603">
        <v>1.503102750376928E-4</v>
      </c>
      <c r="G603">
        <v>3.2961318811353482E-4</v>
      </c>
      <c r="H603">
        <v>1.4684983258662299E-4</v>
      </c>
    </row>
    <row r="604" spans="1:8">
      <c r="A604" s="757">
        <v>44707</v>
      </c>
      <c r="B604">
        <v>2.9057907060798285E-4</v>
      </c>
      <c r="C604">
        <v>8.6111036865874627E-5</v>
      </c>
      <c r="D604">
        <v>2.9334199504640334E-5</v>
      </c>
      <c r="E604">
        <v>3.5818404327939705E-4</v>
      </c>
      <c r="F604">
        <v>8.2142417683268588E-5</v>
      </c>
      <c r="G604">
        <v>5.5643994528561903E-4</v>
      </c>
      <c r="H604">
        <v>3.0554374376316805E-4</v>
      </c>
    </row>
    <row r="605" spans="1:8">
      <c r="A605" s="757">
        <v>44708</v>
      </c>
      <c r="B605">
        <v>2.7548931505073129E-4</v>
      </c>
      <c r="C605">
        <v>3.5178838996351994E-5</v>
      </c>
      <c r="D605">
        <v>2.9334199504640334E-5</v>
      </c>
      <c r="E605">
        <v>1.5969746879497928E-4</v>
      </c>
      <c r="F605">
        <v>4.2040054875794037E-5</v>
      </c>
      <c r="G605">
        <v>4.2118482397292548E-5</v>
      </c>
      <c r="H605">
        <v>3.5465120383476042E-4</v>
      </c>
    </row>
    <row r="606" spans="1:8">
      <c r="A606" s="757">
        <v>44711</v>
      </c>
      <c r="B606">
        <v>2.8875101769375278E-4</v>
      </c>
      <c r="C606">
        <v>-1.3972737176370924E-5</v>
      </c>
      <c r="D606">
        <v>2.9334199504640334E-5</v>
      </c>
      <c r="E606">
        <v>-9.2974328341891566E-5</v>
      </c>
      <c r="F606">
        <v>1.4858109483341649E-5</v>
      </c>
      <c r="G606">
        <v>-3.8804681922755099E-4</v>
      </c>
      <c r="H606">
        <v>-2.0721893440106554E-6</v>
      </c>
    </row>
    <row r="607" spans="1:8">
      <c r="A607" s="757">
        <v>44712</v>
      </c>
      <c r="B607">
        <v>3.0920871952347422E-4</v>
      </c>
      <c r="C607">
        <v>1.1573989609643399E-4</v>
      </c>
      <c r="D607">
        <v>2.9334199504640334E-5</v>
      </c>
      <c r="E607">
        <v>4.0663734886701162E-4</v>
      </c>
      <c r="F607">
        <v>2.0962063397385323E-5</v>
      </c>
      <c r="G607">
        <v>-1.2760149783233826E-4</v>
      </c>
      <c r="H607">
        <v>-6.1278675443414692E-5</v>
      </c>
    </row>
    <row r="608" spans="1:8">
      <c r="A608" s="757">
        <v>44713</v>
      </c>
      <c r="B608">
        <v>2.6845736887534037E-4</v>
      </c>
      <c r="C608">
        <v>4.1763968587575921E-5</v>
      </c>
      <c r="D608">
        <v>2.9334199504640334E-5</v>
      </c>
      <c r="E608">
        <v>2.7854700721292148E-4</v>
      </c>
      <c r="F608">
        <v>6.5994933006454368E-5</v>
      </c>
      <c r="G608">
        <v>1.2541991035351551E-4</v>
      </c>
      <c r="H608">
        <v>-1.039482073730863E-4</v>
      </c>
    </row>
    <row r="609" spans="1:8">
      <c r="A609" s="757">
        <v>44714</v>
      </c>
      <c r="B609">
        <v>2.6263066045602616E-4</v>
      </c>
      <c r="C609">
        <v>5.7469141668269334E-5</v>
      </c>
      <c r="D609">
        <v>2.9334199504640334E-5</v>
      </c>
      <c r="E609">
        <v>9.9632659934147948E-5</v>
      </c>
      <c r="F609">
        <v>6.4917499134010682E-5</v>
      </c>
      <c r="G609">
        <v>5.8379029800004157E-4</v>
      </c>
      <c r="H609">
        <v>2.741114726745042E-4</v>
      </c>
    </row>
    <row r="610" spans="1:8">
      <c r="A610" s="757">
        <v>44715</v>
      </c>
      <c r="B610">
        <v>2.6190684807342248E-4</v>
      </c>
      <c r="C610">
        <v>8.5939940377084421E-5</v>
      </c>
      <c r="D610">
        <v>2.9334199504640334E-5</v>
      </c>
      <c r="E610">
        <v>4.015811157380123E-4</v>
      </c>
      <c r="F610">
        <v>-7.5013327832877119E-5</v>
      </c>
      <c r="G610">
        <v>-4.6062241888979833E-4</v>
      </c>
      <c r="H610">
        <v>-2.3150165573119328E-4</v>
      </c>
    </row>
    <row r="611" spans="1:8">
      <c r="A611" s="757">
        <v>44718</v>
      </c>
      <c r="B611">
        <v>2.7205250470441124E-4</v>
      </c>
      <c r="C611">
        <v>6.0290886645303361E-5</v>
      </c>
      <c r="D611">
        <v>2.9334199504640334E-5</v>
      </c>
      <c r="E611">
        <v>2.8140239171009604E-4</v>
      </c>
      <c r="F611">
        <v>-9.2735998155995817E-5</v>
      </c>
      <c r="G611">
        <v>-3.9280341442025175E-4</v>
      </c>
      <c r="H611">
        <v>5.6006905866269331E-5</v>
      </c>
    </row>
    <row r="612" spans="1:8">
      <c r="A612" s="757">
        <v>44719</v>
      </c>
      <c r="B612">
        <v>2.9266032137223268E-4</v>
      </c>
      <c r="C612">
        <v>7.0684188941117E-6</v>
      </c>
      <c r="D612">
        <v>2.9334199504640334E-5</v>
      </c>
      <c r="E612">
        <v>4.3113033857152805E-5</v>
      </c>
      <c r="F612">
        <v>-1.7906843038373307E-5</v>
      </c>
      <c r="G612">
        <v>-1.1037656333784938E-6</v>
      </c>
      <c r="H612">
        <v>1.4548689792765024E-4</v>
      </c>
    </row>
    <row r="613" spans="1:8">
      <c r="A613" s="757">
        <v>44720</v>
      </c>
      <c r="B613">
        <v>2.6449741978803711E-4</v>
      </c>
      <c r="C613">
        <v>6.7692086998751859E-5</v>
      </c>
      <c r="D613">
        <v>2.9334199504640334E-5</v>
      </c>
      <c r="E613">
        <v>4.7332590539185483E-4</v>
      </c>
      <c r="F613">
        <v>7.6883633191529579E-5</v>
      </c>
      <c r="G613">
        <v>-4.702683512192783E-4</v>
      </c>
      <c r="H613">
        <v>-1.5540505612590848E-4</v>
      </c>
    </row>
    <row r="614" spans="1:8">
      <c r="A614" s="757">
        <v>44721</v>
      </c>
      <c r="B614">
        <v>3.0948975890937071E-4</v>
      </c>
      <c r="C614">
        <v>7.4693665504570476E-5</v>
      </c>
      <c r="D614">
        <v>2.9334199504640334E-5</v>
      </c>
      <c r="E614">
        <v>4.9718938750926923E-4</v>
      </c>
      <c r="F614">
        <v>-9.3018522433507838E-6</v>
      </c>
      <c r="G614">
        <v>-3.875243462673505E-4</v>
      </c>
      <c r="H614">
        <v>-3.3330725219049171E-4</v>
      </c>
    </row>
    <row r="615" spans="1:8">
      <c r="A615" s="757">
        <v>44722</v>
      </c>
      <c r="B615">
        <v>2.7058513215450977E-4</v>
      </c>
      <c r="C615">
        <v>6.229061698699413E-5</v>
      </c>
      <c r="D615">
        <v>2.9334199504640334E-5</v>
      </c>
      <c r="E615">
        <v>6.7498306995607542E-4</v>
      </c>
      <c r="F615">
        <v>-1.7950261759322185E-4</v>
      </c>
      <c r="G615">
        <v>-8.5817924927185016E-4</v>
      </c>
      <c r="H615">
        <v>-4.3842053871568753E-4</v>
      </c>
    </row>
    <row r="616" spans="1:8">
      <c r="A616" s="757">
        <v>44725</v>
      </c>
      <c r="B616">
        <v>3.0089061109114616E-4</v>
      </c>
      <c r="C616">
        <v>1.1973846989613573E-5</v>
      </c>
      <c r="D616">
        <v>2.9334199504640334E-5</v>
      </c>
      <c r="E616">
        <v>6.3280541765534885E-4</v>
      </c>
      <c r="F616">
        <v>-1.1652924747181131E-4</v>
      </c>
      <c r="G616">
        <v>-1.3035821224999227E-3</v>
      </c>
      <c r="H616">
        <v>-5.9591330285295116E-4</v>
      </c>
    </row>
    <row r="617" spans="1:8">
      <c r="A617" s="757">
        <v>44726</v>
      </c>
      <c r="B617">
        <v>3.2180453848101132E-4</v>
      </c>
      <c r="C617">
        <v>2.8760816791573168E-5</v>
      </c>
      <c r="D617">
        <v>2.9334199504640334E-5</v>
      </c>
      <c r="E617">
        <v>-5.4618963815002879E-4</v>
      </c>
      <c r="F617">
        <v>5.0531863567469528E-5</v>
      </c>
      <c r="G617">
        <v>-1.0027420745810717E-4</v>
      </c>
      <c r="H617">
        <v>-3.9484525418832516E-5</v>
      </c>
    </row>
    <row r="618" spans="1:8">
      <c r="A618" s="757">
        <v>44727</v>
      </c>
      <c r="B618">
        <v>2.6445600027831843E-4</v>
      </c>
      <c r="C618">
        <v>1.6904791571375365E-4</v>
      </c>
      <c r="D618">
        <v>2.9334199504640334E-5</v>
      </c>
      <c r="E618">
        <v>3.1890613060168164E-5</v>
      </c>
      <c r="F618">
        <v>8.6026429126426226E-5</v>
      </c>
      <c r="G618">
        <v>7.5544147356170009E-4</v>
      </c>
      <c r="H618">
        <v>2.1277067501117796E-4</v>
      </c>
    </row>
    <row r="619" spans="1:8">
      <c r="A619" s="757">
        <v>44729</v>
      </c>
      <c r="B619">
        <v>2.8003272940521959E-4</v>
      </c>
      <c r="C619">
        <v>8.3135942528024266E-5</v>
      </c>
      <c r="D619">
        <v>2.9334199504640334E-5</v>
      </c>
      <c r="E619">
        <v>-5.6603643641312765E-4</v>
      </c>
      <c r="F619">
        <v>-7.6958194212739821E-5</v>
      </c>
      <c r="G619">
        <v>-8.0005769786594663E-4</v>
      </c>
      <c r="H619">
        <v>-4.4761230418129849E-4</v>
      </c>
    </row>
    <row r="620" spans="1:8">
      <c r="A620" s="757">
        <v>44732</v>
      </c>
      <c r="B620">
        <v>2.7792699998516743E-4</v>
      </c>
      <c r="C620">
        <v>1.12718943991913E-5</v>
      </c>
      <c r="D620">
        <v>2.9334199504640334E-5</v>
      </c>
      <c r="E620">
        <v>1.0875458582365717E-4</v>
      </c>
      <c r="F620">
        <v>-8.5253267526597126E-5</v>
      </c>
      <c r="G620">
        <v>-2.8010263190451576E-4</v>
      </c>
      <c r="H620">
        <v>3.3722387478155593E-5</v>
      </c>
    </row>
    <row r="621" spans="1:8">
      <c r="A621" s="757">
        <v>44733</v>
      </c>
      <c r="B621">
        <v>3.1883116133667893E-4</v>
      </c>
      <c r="C621">
        <v>1.0705782025264295E-5</v>
      </c>
      <c r="D621">
        <v>2.9334199504640334E-5</v>
      </c>
      <c r="E621">
        <v>3.6451139045881045E-5</v>
      </c>
      <c r="F621">
        <v>-2.4212072360539626E-5</v>
      </c>
      <c r="G621">
        <v>-2.499519184206023E-5</v>
      </c>
      <c r="H621">
        <v>3.3485001970403049E-4</v>
      </c>
    </row>
    <row r="622" spans="1:8">
      <c r="A622" s="757">
        <v>44734</v>
      </c>
      <c r="B622">
        <v>3.2277391073695763E-4</v>
      </c>
      <c r="C622">
        <v>5.4618417338977434E-5</v>
      </c>
      <c r="D622">
        <v>2.9334199504640334E-5</v>
      </c>
      <c r="E622">
        <v>-4.0734391006939214E-4</v>
      </c>
      <c r="F622">
        <v>-6.2921749229515874E-5</v>
      </c>
      <c r="G622">
        <v>2.3783564767975387E-4</v>
      </c>
      <c r="H622">
        <v>1.1493317794486479E-6</v>
      </c>
    </row>
    <row r="623" spans="1:8">
      <c r="A623" s="757">
        <v>44735</v>
      </c>
      <c r="B623">
        <v>3.3135550885001982E-4</v>
      </c>
      <c r="C623">
        <v>8.4629518154664146E-5</v>
      </c>
      <c r="D623">
        <v>2.9334199504640334E-5</v>
      </c>
      <c r="E623">
        <v>-1.6266993606735446E-4</v>
      </c>
      <c r="F623">
        <v>1.8322971403585417E-5</v>
      </c>
      <c r="G623">
        <v>-2.6895067551906501E-4</v>
      </c>
      <c r="H623">
        <v>1.2930765396318767E-4</v>
      </c>
    </row>
    <row r="624" spans="1:8">
      <c r="A624" s="757">
        <v>44736</v>
      </c>
      <c r="B624">
        <v>2.7912781273609522E-4</v>
      </c>
      <c r="C624">
        <v>2.744080317248932E-5</v>
      </c>
      <c r="D624">
        <v>2.9334199504640334E-5</v>
      </c>
      <c r="E624">
        <v>-1.0071183870192759E-5</v>
      </c>
      <c r="F624">
        <v>3.1101664040133751E-5</v>
      </c>
      <c r="G624">
        <v>-6.1111750619002872E-5</v>
      </c>
      <c r="H624">
        <v>4.6750738455211827E-4</v>
      </c>
    </row>
    <row r="625" spans="1:8">
      <c r="A625" s="757">
        <v>44739</v>
      </c>
      <c r="B625">
        <v>3.266978513928542E-4</v>
      </c>
      <c r="C625">
        <v>4.1065682647310479E-5</v>
      </c>
      <c r="D625">
        <v>2.9334199504640334E-5</v>
      </c>
      <c r="E625">
        <v>-3.3977440869896732E-5</v>
      </c>
      <c r="F625">
        <v>1.0703229096223677E-4</v>
      </c>
      <c r="G625">
        <v>2.8257933519814813E-4</v>
      </c>
      <c r="H625">
        <v>-4.2436090081964252E-5</v>
      </c>
    </row>
    <row r="626" spans="1:8">
      <c r="A626" s="757">
        <v>44740</v>
      </c>
      <c r="B626">
        <v>2.7036352292750813E-4</v>
      </c>
      <c r="C626">
        <v>-1.6999867857260805E-5</v>
      </c>
      <c r="D626">
        <v>2.9334199504640334E-5</v>
      </c>
      <c r="E626">
        <v>4.1870437433821896E-5</v>
      </c>
      <c r="F626">
        <v>1.2920809593506638E-4</v>
      </c>
      <c r="G626">
        <v>-2.4523192651410719E-4</v>
      </c>
      <c r="H626">
        <v>-2.8362326024472805E-4</v>
      </c>
    </row>
    <row r="627" spans="1:8">
      <c r="A627" s="757">
        <v>44741</v>
      </c>
      <c r="B627">
        <v>2.896047093980614E-4</v>
      </c>
      <c r="C627">
        <v>4.4463446297612349E-5</v>
      </c>
      <c r="D627">
        <v>2.9334199504640334E-5</v>
      </c>
      <c r="E627">
        <v>-1.7217778877750566E-5</v>
      </c>
      <c r="F627">
        <v>4.1323046694662918E-5</v>
      </c>
      <c r="G627">
        <v>-1.3979133177265116E-4</v>
      </c>
      <c r="H627">
        <v>-5.6473672345680454E-7</v>
      </c>
    </row>
    <row r="628" spans="1:8">
      <c r="A628" s="757">
        <v>44742</v>
      </c>
      <c r="B628">
        <v>2.7976914836737033E-4</v>
      </c>
      <c r="C628">
        <v>9.5919876247129178E-5</v>
      </c>
      <c r="D628">
        <v>2.9334199504640334E-5</v>
      </c>
      <c r="E628">
        <v>-7.1137553832169016E-5</v>
      </c>
      <c r="F628">
        <v>-2.5449931398027755E-5</v>
      </c>
      <c r="G628">
        <v>5.026820098827801E-5</v>
      </c>
      <c r="H628">
        <v>-1.4299184145500298E-4</v>
      </c>
    </row>
    <row r="629" spans="1:8">
      <c r="A629" s="757">
        <v>44743</v>
      </c>
      <c r="B629">
        <v>2.909521870529708E-4</v>
      </c>
      <c r="C629">
        <v>-3.4022321803754421E-5</v>
      </c>
      <c r="D629">
        <v>2.9334199504640334E-5</v>
      </c>
      <c r="E629">
        <v>-2.7582081585683763E-4</v>
      </c>
      <c r="F629">
        <v>1.3029851777917052E-5</v>
      </c>
      <c r="G629">
        <v>2.4027074575938231E-5</v>
      </c>
      <c r="H629">
        <v>1.6289584159977054E-4</v>
      </c>
    </row>
    <row r="630" spans="1:8">
      <c r="A630" s="757">
        <v>44746</v>
      </c>
      <c r="B630">
        <v>2.79631958869202E-4</v>
      </c>
      <c r="C630">
        <v>-3.031850149329884E-5</v>
      </c>
      <c r="D630">
        <v>2.9334199504640334E-5</v>
      </c>
      <c r="E630">
        <v>-4.4137483042321339E-5</v>
      </c>
      <c r="F630">
        <v>5.876884220074874E-5</v>
      </c>
      <c r="G630">
        <v>-4.0954252100346529E-4</v>
      </c>
      <c r="H630">
        <v>-6.4819061873837573E-5</v>
      </c>
    </row>
    <row r="631" spans="1:8">
      <c r="A631" s="757">
        <v>44747</v>
      </c>
      <c r="B631">
        <v>2.6915736799182572E-4</v>
      </c>
      <c r="C631">
        <v>-3.0219691181451178E-5</v>
      </c>
      <c r="D631">
        <v>2.9334199504640334E-5</v>
      </c>
      <c r="E631">
        <v>-6.4892271783375426E-4</v>
      </c>
      <c r="F631">
        <v>-9.421230091395395E-5</v>
      </c>
      <c r="G631">
        <v>-2.6970754961247868E-4</v>
      </c>
      <c r="H631">
        <v>1.0146231060182308E-4</v>
      </c>
    </row>
    <row r="632" spans="1:8">
      <c r="A632" s="757">
        <v>44748</v>
      </c>
      <c r="B632">
        <v>3.1261844811022679E-4</v>
      </c>
      <c r="C632">
        <v>-3.5984818694640991E-5</v>
      </c>
      <c r="D632">
        <v>2.9334199504640334E-5</v>
      </c>
      <c r="E632">
        <v>3.348225024515371E-6</v>
      </c>
      <c r="F632">
        <v>-1.3833244889984608E-4</v>
      </c>
      <c r="G632">
        <v>-3.6498223367207504E-5</v>
      </c>
      <c r="H632">
        <v>6.6503951704223184E-5</v>
      </c>
    </row>
    <row r="633" spans="1:8">
      <c r="A633" s="757">
        <v>44749</v>
      </c>
      <c r="B633">
        <v>2.6243854524264252E-4</v>
      </c>
      <c r="C633">
        <v>-3.6063694674998153E-6</v>
      </c>
      <c r="D633">
        <v>2.9334199504640334E-5</v>
      </c>
      <c r="E633">
        <v>7.5788136655239983E-4</v>
      </c>
      <c r="F633">
        <v>9.4232621981836791E-5</v>
      </c>
      <c r="G633">
        <v>5.041134454997013E-4</v>
      </c>
      <c r="H633">
        <v>2.433247816271722E-4</v>
      </c>
    </row>
    <row r="634" spans="1:8">
      <c r="A634" s="757">
        <v>44750</v>
      </c>
      <c r="B634">
        <v>3.170673506131161E-4</v>
      </c>
      <c r="C634">
        <v>-9.0287726990745948E-5</v>
      </c>
      <c r="D634">
        <v>2.9334199504640334E-5</v>
      </c>
      <c r="E634">
        <v>6.5239455998822296E-5</v>
      </c>
      <c r="F634">
        <v>6.3821899801259622E-5</v>
      </c>
      <c r="G634">
        <v>-3.8214804684046213E-4</v>
      </c>
      <c r="H634">
        <v>-1.1645006304594196E-5</v>
      </c>
    </row>
    <row r="635" spans="1:8">
      <c r="A635" s="757">
        <v>44753</v>
      </c>
      <c r="B635">
        <v>2.7863342996790495E-4</v>
      </c>
      <c r="C635">
        <v>-4.6699226066936331E-5</v>
      </c>
      <c r="D635">
        <v>2.9334199504640334E-5</v>
      </c>
      <c r="E635">
        <v>-3.181480512871427E-4</v>
      </c>
      <c r="F635">
        <v>-1.8221039304450239E-6</v>
      </c>
      <c r="G635">
        <v>-1.08500396886899E-3</v>
      </c>
      <c r="H635">
        <v>-1.8227593929448225E-4</v>
      </c>
    </row>
    <row r="636" spans="1:8">
      <c r="A636" s="757">
        <v>44754</v>
      </c>
      <c r="B636">
        <v>2.7581750405788249E-4</v>
      </c>
      <c r="C636">
        <v>2.4553978569425429E-5</v>
      </c>
      <c r="D636">
        <v>2.9334199504640334E-5</v>
      </c>
      <c r="E636">
        <v>-2.0233952959433201E-4</v>
      </c>
      <c r="F636">
        <v>-1.0489009673511851E-4</v>
      </c>
      <c r="G636">
        <v>6.0344642685480847E-5</v>
      </c>
      <c r="H636">
        <v>-1.1836714430903838E-4</v>
      </c>
    </row>
    <row r="637" spans="1:8">
      <c r="A637" s="757">
        <v>44755</v>
      </c>
      <c r="B637">
        <v>2.827634163924753E-4</v>
      </c>
      <c r="C637">
        <v>3.1600925858597521E-5</v>
      </c>
      <c r="D637">
        <v>2.9334199504640334E-5</v>
      </c>
      <c r="E637">
        <v>3.4087089755751253E-4</v>
      </c>
      <c r="F637">
        <v>1.8617616913393364E-5</v>
      </c>
      <c r="G637">
        <v>1.0025146659637775E-4</v>
      </c>
      <c r="H637">
        <v>-6.0467449068949407E-5</v>
      </c>
    </row>
    <row r="638" spans="1:8">
      <c r="A638" s="757">
        <v>44756</v>
      </c>
      <c r="B638">
        <v>2.7779204420552261E-4</v>
      </c>
      <c r="C638">
        <v>2.7840781804239766E-5</v>
      </c>
      <c r="D638">
        <v>2.9334199504640334E-5</v>
      </c>
      <c r="E638">
        <v>1.569399058459775E-4</v>
      </c>
      <c r="F638">
        <v>5.4832232692021988E-5</v>
      </c>
      <c r="G638">
        <v>-4.3390725162295406E-4</v>
      </c>
      <c r="H638">
        <v>-3.231517166257303E-5</v>
      </c>
    </row>
    <row r="639" spans="1:8">
      <c r="A639" s="757">
        <v>44757</v>
      </c>
      <c r="B639">
        <v>2.7653513947088369E-4</v>
      </c>
      <c r="C639">
        <v>5.8851888571142531E-5</v>
      </c>
      <c r="D639">
        <v>2.9334199504640334E-5</v>
      </c>
      <c r="E639">
        <v>-1.7039690679229947E-4</v>
      </c>
      <c r="F639">
        <v>3.9154331096445391E-5</v>
      </c>
      <c r="G639">
        <v>3.925347146790766E-4</v>
      </c>
      <c r="H639">
        <v>2.7634542723854906E-4</v>
      </c>
    </row>
    <row r="640" spans="1:8">
      <c r="A640" s="757">
        <v>44760</v>
      </c>
      <c r="B640">
        <v>3.1681329375337968E-4</v>
      </c>
      <c r="C640">
        <v>-1.1217810927225792E-4</v>
      </c>
      <c r="D640">
        <v>2.9334199504640334E-5</v>
      </c>
      <c r="E640">
        <v>-8.0471650688813658E-5</v>
      </c>
      <c r="F640">
        <v>9.9490320173838964E-5</v>
      </c>
      <c r="G640">
        <v>-2.076298242010849E-4</v>
      </c>
      <c r="H640">
        <v>-1.1690342232337114E-4</v>
      </c>
    </row>
    <row r="641" spans="1:8">
      <c r="A641" s="757">
        <v>44761</v>
      </c>
      <c r="B641">
        <v>2.8670500042990096E-4</v>
      </c>
      <c r="C641">
        <v>-4.957322508471307E-5</v>
      </c>
      <c r="D641">
        <v>2.9334199504640334E-5</v>
      </c>
      <c r="E641">
        <v>-1.6092346737920813E-4</v>
      </c>
      <c r="F641">
        <v>8.9809308317415032E-6</v>
      </c>
      <c r="G641">
        <v>5.1195896126929427E-4</v>
      </c>
      <c r="H641">
        <v>4.176838854323517E-4</v>
      </c>
    </row>
    <row r="642" spans="1:8">
      <c r="A642" s="757">
        <v>44762</v>
      </c>
      <c r="B642">
        <v>3.2578658360367331E-4</v>
      </c>
      <c r="C642">
        <v>5.3443831512133823E-5</v>
      </c>
      <c r="D642">
        <v>2.9334199504640334E-5</v>
      </c>
      <c r="E642">
        <v>3.9056025253294543E-4</v>
      </c>
      <c r="F642">
        <v>3.1620501055861229E-5</v>
      </c>
      <c r="G642">
        <v>6.0922099362388168E-4</v>
      </c>
      <c r="H642">
        <v>1.0407909059284015E-4</v>
      </c>
    </row>
    <row r="643" spans="1:8">
      <c r="A643" s="757">
        <v>44763</v>
      </c>
      <c r="B643">
        <v>2.6192774476566642E-4</v>
      </c>
      <c r="C643">
        <v>1.6343469921797903E-7</v>
      </c>
      <c r="D643">
        <v>2.9334199504640334E-5</v>
      </c>
      <c r="E643">
        <v>-4.4934796531285179E-4</v>
      </c>
      <c r="F643">
        <v>-2.7322178613128913E-5</v>
      </c>
      <c r="G643">
        <v>4.6015174624008129E-4</v>
      </c>
      <c r="H643">
        <v>1.4804529789598451E-4</v>
      </c>
    </row>
    <row r="644" spans="1:8">
      <c r="A644" s="757">
        <v>44764</v>
      </c>
      <c r="B644">
        <v>2.813131642144207E-4</v>
      </c>
      <c r="C644">
        <v>3.4671882097188628E-5</v>
      </c>
      <c r="D644">
        <v>2.9334199504640334E-5</v>
      </c>
      <c r="E644">
        <v>-6.490750058104399E-5</v>
      </c>
      <c r="F644">
        <v>-3.0857520910145266E-5</v>
      </c>
      <c r="G644">
        <v>-5.7231866700753942E-4</v>
      </c>
      <c r="H644">
        <v>-1.3144231089683432E-4</v>
      </c>
    </row>
    <row r="645" spans="1:8">
      <c r="A645" s="757">
        <v>44767</v>
      </c>
      <c r="B645">
        <v>2.6322395520421698E-4</v>
      </c>
      <c r="C645">
        <v>-9.8145164997925895E-6</v>
      </c>
      <c r="D645">
        <v>2.9334199504640334E-5</v>
      </c>
      <c r="E645">
        <v>2.7897073598172285E-4</v>
      </c>
      <c r="F645">
        <v>-1.2973875022528853E-6</v>
      </c>
      <c r="G645">
        <v>2.1928936371653365E-4</v>
      </c>
      <c r="H645">
        <v>3.5680218670339767E-5</v>
      </c>
    </row>
    <row r="646" spans="1:8">
      <c r="A646" s="757">
        <v>44768</v>
      </c>
      <c r="B646">
        <v>2.945317510819989E-4</v>
      </c>
      <c r="C646">
        <v>-4.2504282466253043E-5</v>
      </c>
      <c r="D646">
        <v>2.9334199504640334E-5</v>
      </c>
      <c r="E646">
        <v>2.9890751662910994E-4</v>
      </c>
      <c r="F646">
        <v>5.3103636107600387E-5</v>
      </c>
      <c r="G646">
        <v>-3.9713776357741494E-4</v>
      </c>
      <c r="H646">
        <v>-1.6615254206791885E-4</v>
      </c>
    </row>
    <row r="647" spans="1:8">
      <c r="A647" s="757">
        <v>44769</v>
      </c>
      <c r="B647">
        <v>2.7969368702728702E-4</v>
      </c>
      <c r="C647">
        <v>2.9009179919615159E-5</v>
      </c>
      <c r="D647">
        <v>2.9334199504640334E-5</v>
      </c>
      <c r="E647">
        <v>-1.0266287406099916E-5</v>
      </c>
      <c r="F647">
        <v>1.2790946433404894E-4</v>
      </c>
      <c r="G647">
        <v>1.2342233126994605E-3</v>
      </c>
      <c r="H647">
        <v>3.9721709152438665E-4</v>
      </c>
    </row>
    <row r="648" spans="1:8">
      <c r="A648" s="757">
        <v>44770</v>
      </c>
      <c r="B648">
        <v>2.9110412712190392E-4</v>
      </c>
      <c r="C648">
        <v>5.2074376012213868E-5</v>
      </c>
      <c r="D648">
        <v>2.9334199504640334E-5</v>
      </c>
      <c r="E648">
        <v>-1.5989238640331751E-4</v>
      </c>
      <c r="F648">
        <v>-1.1393364371424245E-5</v>
      </c>
      <c r="G648">
        <v>6.8453631256364968E-4</v>
      </c>
      <c r="H648">
        <v>1.7463249372955846E-4</v>
      </c>
    </row>
    <row r="649" spans="1:8">
      <c r="A649" s="757">
        <v>44771</v>
      </c>
      <c r="B649">
        <v>2.8254912345591302E-4</v>
      </c>
      <c r="C649">
        <v>5.1231630311805989E-5</v>
      </c>
      <c r="D649">
        <v>2.9334199504640334E-5</v>
      </c>
      <c r="E649">
        <v>5.8637879102961827E-5</v>
      </c>
      <c r="F649">
        <v>1.0382999848212394E-4</v>
      </c>
      <c r="G649">
        <v>4.7725728207631091E-4</v>
      </c>
      <c r="H649">
        <v>2.2527950661218376E-4</v>
      </c>
    </row>
    <row r="650" spans="1:8">
      <c r="A650" s="757">
        <v>44774</v>
      </c>
      <c r="B650">
        <v>2.8072805837257685E-4</v>
      </c>
      <c r="C650">
        <v>2.1755272179406757E-5</v>
      </c>
      <c r="D650">
        <v>2.9334199504640334E-5</v>
      </c>
      <c r="E650">
        <v>-4.9682817413554409E-5</v>
      </c>
      <c r="F650">
        <v>-3.7497840299930418E-5</v>
      </c>
      <c r="G650">
        <v>-1.8472759908067237E-4</v>
      </c>
      <c r="H650">
        <v>-4.0561629446546623E-5</v>
      </c>
    </row>
    <row r="651" spans="1:8">
      <c r="A651" s="757">
        <v>44775</v>
      </c>
      <c r="B651">
        <v>3.0076995701818095E-4</v>
      </c>
      <c r="C651">
        <v>-2.2662965719137397E-5</v>
      </c>
      <c r="D651">
        <v>2.9334199504640334E-5</v>
      </c>
      <c r="E651">
        <v>2.4688732137365446E-4</v>
      </c>
      <c r="F651">
        <v>5.8319168549716978E-5</v>
      </c>
      <c r="G651">
        <v>2.4130085478643473E-4</v>
      </c>
      <c r="H651">
        <v>-9.383734347621797E-5</v>
      </c>
    </row>
    <row r="652" spans="1:8">
      <c r="A652" s="757">
        <v>44776</v>
      </c>
      <c r="B652">
        <v>2.8667151391565949E-4</v>
      </c>
      <c r="C652">
        <v>5.1781231133879442E-5</v>
      </c>
      <c r="D652">
        <v>2.9334199504640334E-5</v>
      </c>
      <c r="E652">
        <v>2.9786540445953191E-4</v>
      </c>
      <c r="F652">
        <v>7.2923196397052246E-5</v>
      </c>
      <c r="G652">
        <v>9.6531507670680173E-4</v>
      </c>
      <c r="H652">
        <v>2.3607984820635085E-4</v>
      </c>
    </row>
    <row r="653" spans="1:8">
      <c r="A653" s="757">
        <v>44777</v>
      </c>
      <c r="B653">
        <v>3.1435309093355834E-4</v>
      </c>
      <c r="C653">
        <v>2.0058175216683849E-4</v>
      </c>
      <c r="D653">
        <v>2.9334199504640334E-5</v>
      </c>
      <c r="E653">
        <v>-1.1756959739609106E-4</v>
      </c>
      <c r="F653">
        <v>-6.7628356124019323E-6</v>
      </c>
      <c r="G653">
        <v>1.2587893373269439E-3</v>
      </c>
      <c r="H653">
        <v>-1.2793950187955926E-5</v>
      </c>
    </row>
    <row r="654" spans="1:8">
      <c r="A654" s="757">
        <v>44778</v>
      </c>
      <c r="B654">
        <v>2.84730936362873E-4</v>
      </c>
      <c r="C654">
        <v>5.0837625102501115E-5</v>
      </c>
      <c r="D654">
        <v>2.9334199504640334E-5</v>
      </c>
      <c r="E654">
        <v>5.5608077232703439E-4</v>
      </c>
      <c r="F654">
        <v>1.2696148451730728E-4</v>
      </c>
      <c r="G654">
        <v>6.5956377411300566E-5</v>
      </c>
      <c r="H654">
        <v>-1.0688206508563391E-5</v>
      </c>
    </row>
    <row r="655" spans="1:8">
      <c r="A655" s="757">
        <v>44781</v>
      </c>
      <c r="B655">
        <v>3.0014895021122034E-4</v>
      </c>
      <c r="C655">
        <v>9.1778518022516133E-5</v>
      </c>
      <c r="D655">
        <v>2.9334199504640334E-5</v>
      </c>
      <c r="E655">
        <v>-3.26261801227745E-5</v>
      </c>
      <c r="F655">
        <v>8.7725517117864254E-5</v>
      </c>
      <c r="G655">
        <v>6.0773249681716655E-4</v>
      </c>
      <c r="H655">
        <v>-5.8551944575507832E-6</v>
      </c>
    </row>
    <row r="656" spans="1:8">
      <c r="A656" s="757">
        <v>44782</v>
      </c>
      <c r="B656">
        <v>3.0372666465006739E-4</v>
      </c>
      <c r="C656">
        <v>-4.0065605073609791E-5</v>
      </c>
      <c r="D656">
        <v>2.9334199504640334E-5</v>
      </c>
      <c r="E656">
        <v>2.143167187663053E-4</v>
      </c>
      <c r="F656">
        <v>-3.8981195979515041E-6</v>
      </c>
      <c r="G656">
        <v>-3.4005715500666316E-4</v>
      </c>
      <c r="H656">
        <v>-6.9176181316979446E-5</v>
      </c>
    </row>
    <row r="657" spans="1:8">
      <c r="A657" s="757">
        <v>44783</v>
      </c>
      <c r="B657">
        <v>2.9888790503206742E-4</v>
      </c>
      <c r="C657">
        <v>1.4883189724903544E-5</v>
      </c>
      <c r="D657">
        <v>2.9334199504640334E-5</v>
      </c>
      <c r="E657">
        <v>-6.2489575405985762E-4</v>
      </c>
      <c r="F657">
        <v>1.1320346333849041E-5</v>
      </c>
      <c r="G657">
        <v>6.6713935980445269E-4</v>
      </c>
      <c r="H657">
        <v>3.2337597080768775E-4</v>
      </c>
    </row>
    <row r="658" spans="1:8">
      <c r="A658" s="757">
        <v>44784</v>
      </c>
      <c r="B658">
        <v>3.1377237924089246E-4</v>
      </c>
      <c r="C658">
        <v>-2.7331655339334346E-5</v>
      </c>
      <c r="D658">
        <v>2.9334199504640334E-5</v>
      </c>
      <c r="E658">
        <v>-1.0282229857698337E-4</v>
      </c>
      <c r="F658">
        <v>-1.6907991629922794E-5</v>
      </c>
      <c r="G658">
        <v>-7.5094210595150516E-4</v>
      </c>
      <c r="H658">
        <v>-1.4080364462376592E-7</v>
      </c>
    </row>
    <row r="659" spans="1:8">
      <c r="A659" s="757">
        <v>44785</v>
      </c>
      <c r="B659">
        <v>2.8511005946531829E-4</v>
      </c>
      <c r="C659">
        <v>1.0965144159577943E-4</v>
      </c>
      <c r="D659">
        <v>2.9334199504640334E-5</v>
      </c>
      <c r="E659">
        <v>2.4787745121724878E-5</v>
      </c>
      <c r="F659">
        <v>1.3785827144070919E-4</v>
      </c>
      <c r="G659">
        <v>9.1150550140983147E-4</v>
      </c>
      <c r="H659">
        <v>2.6386224893692133E-4</v>
      </c>
    </row>
    <row r="660" spans="1:8">
      <c r="A660" s="757">
        <v>44788</v>
      </c>
      <c r="B660">
        <v>2.9663177657638311E-4</v>
      </c>
      <c r="C660">
        <v>9.7865844949541757E-5</v>
      </c>
      <c r="D660">
        <v>2.9334199504640334E-5</v>
      </c>
      <c r="E660">
        <v>4.2250549892850456E-5</v>
      </c>
      <c r="F660">
        <v>-4.3731472284440633E-5</v>
      </c>
      <c r="G660">
        <v>1.779826225736404E-4</v>
      </c>
      <c r="H660">
        <v>5.6344634170891745E-5</v>
      </c>
    </row>
    <row r="661" spans="1:8">
      <c r="A661" s="757">
        <v>44789</v>
      </c>
      <c r="B661">
        <v>2.8008259128530161E-4</v>
      </c>
      <c r="C661">
        <v>-6.9564095251938851E-5</v>
      </c>
      <c r="D661">
        <v>2.9334199504640334E-5</v>
      </c>
      <c r="E661">
        <v>2.2130356559156073E-4</v>
      </c>
      <c r="F661">
        <v>4.6325426055221471E-6</v>
      </c>
      <c r="G661">
        <v>-3.8600818385726179E-4</v>
      </c>
      <c r="H661">
        <v>5.2344350075778091E-5</v>
      </c>
    </row>
    <row r="662" spans="1:8">
      <c r="A662" s="757">
        <v>44790</v>
      </c>
      <c r="B662">
        <v>2.8290981907435004E-4</v>
      </c>
      <c r="C662">
        <v>-4.1082085965599152E-6</v>
      </c>
      <c r="D662">
        <v>2.9334199504640334E-5</v>
      </c>
      <c r="E662">
        <v>3.8006269216645183E-4</v>
      </c>
      <c r="F662">
        <v>1.2532572792219338E-4</v>
      </c>
      <c r="G662">
        <v>2.8592991549921651E-5</v>
      </c>
      <c r="H662">
        <v>-1.0892513926641256E-4</v>
      </c>
    </row>
    <row r="663" spans="1:8">
      <c r="A663" s="757">
        <v>44791</v>
      </c>
      <c r="B663">
        <v>3.0792473014096202E-4</v>
      </c>
      <c r="C663">
        <v>1.3286590607455294E-5</v>
      </c>
      <c r="D663">
        <v>2.9334199504640334E-5</v>
      </c>
      <c r="E663">
        <v>3.5020963110111276E-4</v>
      </c>
      <c r="F663">
        <v>3.9252385369081545E-5</v>
      </c>
      <c r="G663">
        <v>-1.2832882783205492E-5</v>
      </c>
      <c r="H663">
        <v>4.1138410753923657E-5</v>
      </c>
    </row>
    <row r="664" spans="1:8">
      <c r="A664" s="757">
        <v>44792</v>
      </c>
      <c r="B664">
        <v>2.9239581418520388E-4</v>
      </c>
      <c r="C664">
        <v>-1.7284299442969497E-5</v>
      </c>
      <c r="D664">
        <v>2.9334199504640334E-5</v>
      </c>
      <c r="E664">
        <v>4.3435502559123322E-4</v>
      </c>
      <c r="F664">
        <v>-1.6919150905354285E-5</v>
      </c>
      <c r="G664">
        <v>-1.0510947970998677E-3</v>
      </c>
      <c r="H664">
        <v>-1.8279185844420731E-4</v>
      </c>
    </row>
    <row r="665" spans="1:8">
      <c r="A665" s="757">
        <v>44795</v>
      </c>
      <c r="B665">
        <v>2.8812207770809558E-4</v>
      </c>
      <c r="C665">
        <v>-1.6095963804125255E-5</v>
      </c>
      <c r="D665">
        <v>2.9334199504640334E-5</v>
      </c>
      <c r="E665">
        <v>9.1118238685909518E-4</v>
      </c>
      <c r="F665">
        <v>3.1562457228490048E-5</v>
      </c>
      <c r="G665">
        <v>-1.1931551130849268E-4</v>
      </c>
      <c r="H665">
        <v>-3.0383126418368709E-4</v>
      </c>
    </row>
    <row r="666" spans="1:8">
      <c r="A666" s="757">
        <v>44796</v>
      </c>
      <c r="B666">
        <v>2.6450622692738288E-4</v>
      </c>
      <c r="C666">
        <v>7.9742738490670142E-5</v>
      </c>
      <c r="D666">
        <v>2.9334199504640334E-5</v>
      </c>
      <c r="E666">
        <v>-6.4961218333418067E-5</v>
      </c>
      <c r="F666">
        <v>8.9974753780885938E-5</v>
      </c>
      <c r="G666">
        <v>1.1470534045689316E-3</v>
      </c>
      <c r="H666">
        <v>-2.4300634560578404E-5</v>
      </c>
    </row>
    <row r="667" spans="1:8">
      <c r="A667" s="757">
        <v>44797</v>
      </c>
      <c r="B667">
        <v>3.1084621114802087E-4</v>
      </c>
      <c r="C667">
        <v>4.6940767878644914E-7</v>
      </c>
      <c r="D667">
        <v>2.9334199504640334E-5</v>
      </c>
      <c r="E667">
        <v>2.7063139283546757E-4</v>
      </c>
      <c r="F667">
        <v>1.2462846107538729E-4</v>
      </c>
      <c r="G667">
        <v>5.4828352966809107E-4</v>
      </c>
      <c r="H667">
        <v>4.9314898063079755E-5</v>
      </c>
    </row>
    <row r="668" spans="1:8">
      <c r="A668" s="757">
        <v>44798</v>
      </c>
      <c r="B668">
        <v>2.9960767906796074E-4</v>
      </c>
      <c r="C668">
        <v>-5.7699906576889613E-5</v>
      </c>
      <c r="D668">
        <v>2.9334199504640334E-5</v>
      </c>
      <c r="E668">
        <v>-4.0500004965753674E-4</v>
      </c>
      <c r="F668">
        <v>1.4060358688688937E-5</v>
      </c>
      <c r="G668">
        <v>-1.2219261488227566E-4</v>
      </c>
      <c r="H668">
        <v>2.0538853608497942E-4</v>
      </c>
    </row>
    <row r="669" spans="1:8">
      <c r="A669" s="757">
        <v>44799</v>
      </c>
      <c r="B669">
        <v>3.1280807866325747E-4</v>
      </c>
      <c r="C669">
        <v>3.5174729044353816E-5</v>
      </c>
      <c r="D669">
        <v>2.9334199504640334E-5</v>
      </c>
      <c r="E669">
        <v>7.0570661433097645E-4</v>
      </c>
      <c r="F669">
        <v>3.1597184439756127E-5</v>
      </c>
      <c r="G669">
        <v>-9.5539767154757859E-6</v>
      </c>
      <c r="H669">
        <v>-4.7997845472350418E-4</v>
      </c>
    </row>
    <row r="670" spans="1:8">
      <c r="A670" s="757">
        <v>44802</v>
      </c>
      <c r="B670">
        <v>2.6698760715636755E-4</v>
      </c>
      <c r="C670">
        <v>-5.7437205352330869E-5</v>
      </c>
      <c r="D670">
        <v>2.9334199504640334E-5</v>
      </c>
      <c r="E670">
        <v>3.2905429068148746E-4</v>
      </c>
      <c r="F670">
        <v>1.2442600037810783E-4</v>
      </c>
      <c r="G670">
        <v>5.7096647029139069E-4</v>
      </c>
      <c r="H670">
        <v>-9.4497591459109513E-5</v>
      </c>
    </row>
    <row r="671" spans="1:8">
      <c r="A671" s="757">
        <v>44803</v>
      </c>
      <c r="B671">
        <v>3.0840301339068728E-4</v>
      </c>
      <c r="C671">
        <v>2.353008228979103E-5</v>
      </c>
      <c r="D671">
        <v>2.9334199504640334E-5</v>
      </c>
      <c r="E671">
        <v>-3.8526704884664923E-5</v>
      </c>
      <c r="F671">
        <v>-1.6068218939011549E-5</v>
      </c>
      <c r="G671">
        <v>-6.5043481404020317E-4</v>
      </c>
      <c r="H671">
        <v>-1.684047059536009E-4</v>
      </c>
    </row>
    <row r="672" spans="1:8">
      <c r="A672" s="757">
        <v>44804</v>
      </c>
      <c r="B672">
        <v>2.8701858282853261E-4</v>
      </c>
      <c r="C672">
        <v>2.7143938816061032E-5</v>
      </c>
      <c r="D672">
        <v>2.9334199504640334E-5</v>
      </c>
      <c r="E672">
        <v>4.2979503236924017E-4</v>
      </c>
      <c r="F672">
        <v>2.0422523197131116E-5</v>
      </c>
      <c r="G672">
        <v>1.9550800114395274E-4</v>
      </c>
      <c r="H672">
        <v>-9.8351845099204911E-5</v>
      </c>
    </row>
    <row r="673" spans="1:8">
      <c r="A673" s="757">
        <v>44805</v>
      </c>
      <c r="B673">
        <v>3.1557746089150459E-4</v>
      </c>
      <c r="C673">
        <v>1.1707435288320134E-4</v>
      </c>
      <c r="D673">
        <v>2.9334199504640334E-5</v>
      </c>
      <c r="E673">
        <v>3.8370714414194713E-4</v>
      </c>
      <c r="F673">
        <v>8.8514334336430299E-5</v>
      </c>
      <c r="G673">
        <v>7.2944762511740395E-4</v>
      </c>
      <c r="H673">
        <v>2.7723575409842602E-5</v>
      </c>
    </row>
    <row r="674" spans="1:8">
      <c r="A674" s="757">
        <v>44806</v>
      </c>
      <c r="B674">
        <v>2.6539653015310516E-4</v>
      </c>
      <c r="C674">
        <v>4.3629613412914944E-5</v>
      </c>
      <c r="D674">
        <v>2.9334199504640334E-5</v>
      </c>
      <c r="E674">
        <v>-3.7883239767333446E-5</v>
      </c>
      <c r="F674">
        <v>7.6743314938197422E-5</v>
      </c>
      <c r="G674">
        <v>3.6576296470330172E-4</v>
      </c>
      <c r="H674">
        <v>-1.4475773272006165E-4</v>
      </c>
    </row>
    <row r="675" spans="1:8">
      <c r="A675" s="757">
        <v>44809</v>
      </c>
      <c r="B675">
        <v>2.8203890890088508E-4</v>
      </c>
      <c r="C675">
        <v>9.1695917214307275E-7</v>
      </c>
      <c r="D675">
        <v>2.9334199504640334E-5</v>
      </c>
      <c r="E675">
        <v>2.431511879395676E-4</v>
      </c>
      <c r="F675">
        <v>7.7813779175955333E-5</v>
      </c>
      <c r="G675">
        <v>3.5500978734924243E-4</v>
      </c>
      <c r="H675">
        <v>4.6896366840903926E-5</v>
      </c>
    </row>
    <row r="676" spans="1:8">
      <c r="A676" s="757">
        <v>44810</v>
      </c>
      <c r="B676">
        <v>3.0259811779461402E-4</v>
      </c>
      <c r="C676">
        <v>-4.3769385434788694E-5</v>
      </c>
      <c r="D676">
        <v>2.9334199504640334E-5</v>
      </c>
      <c r="E676">
        <v>9.5932204154802685E-6</v>
      </c>
      <c r="F676">
        <v>-9.8337723437700875E-5</v>
      </c>
      <c r="G676">
        <v>-9.9373347039268325E-4</v>
      </c>
      <c r="H676">
        <v>-9.1147636583738251E-5</v>
      </c>
    </row>
    <row r="677" spans="1:8">
      <c r="A677" s="757">
        <v>44812</v>
      </c>
      <c r="B677">
        <v>3.0411822209840556E-4</v>
      </c>
      <c r="C677">
        <v>6.7442154535381503E-5</v>
      </c>
      <c r="D677">
        <v>2.9334199504640334E-5</v>
      </c>
      <c r="E677">
        <v>-5.1977803865898566E-4</v>
      </c>
      <c r="F677">
        <v>-1.6367989406053663E-5</v>
      </c>
      <c r="G677">
        <v>-3.5728552303168288E-5</v>
      </c>
      <c r="H677">
        <v>3.7890906792244379E-4</v>
      </c>
    </row>
    <row r="678" spans="1:8">
      <c r="A678" s="757">
        <v>44813</v>
      </c>
      <c r="B678">
        <v>2.986054852414737E-4</v>
      </c>
      <c r="C678">
        <v>2.0466971973617796E-5</v>
      </c>
      <c r="D678">
        <v>2.9334199504640334E-5</v>
      </c>
      <c r="E678">
        <v>5.0673284331674399E-4</v>
      </c>
      <c r="F678">
        <v>4.5343758871638776E-5</v>
      </c>
      <c r="G678">
        <v>8.2366895665442284E-4</v>
      </c>
      <c r="H678">
        <v>2.4106012397160479E-4</v>
      </c>
    </row>
    <row r="679" spans="1:8">
      <c r="A679" s="757">
        <v>44816</v>
      </c>
      <c r="B679">
        <v>2.9901066856845732E-4</v>
      </c>
      <c r="C679">
        <v>-2.0556441877265793E-5</v>
      </c>
      <c r="D679">
        <v>2.9334199504640334E-5</v>
      </c>
      <c r="E679">
        <v>-1.9977978787021013E-4</v>
      </c>
      <c r="F679">
        <v>4.7271837042740515E-5</v>
      </c>
      <c r="G679">
        <v>1.4079443851340614E-4</v>
      </c>
      <c r="H679">
        <v>1.5889245874304292E-4</v>
      </c>
    </row>
    <row r="680" spans="1:8">
      <c r="A680" s="757">
        <v>44817</v>
      </c>
      <c r="B680">
        <v>2.6859578824283298E-4</v>
      </c>
      <c r="C680">
        <v>-1.4970115454161494E-5</v>
      </c>
      <c r="D680">
        <v>2.9334199504640334E-5</v>
      </c>
      <c r="E680">
        <v>6.1511010658917833E-4</v>
      </c>
      <c r="F680">
        <v>6.0287488645028311E-5</v>
      </c>
      <c r="G680">
        <v>-8.018736030167813E-4</v>
      </c>
      <c r="H680">
        <v>-6.5381268370157065E-4</v>
      </c>
    </row>
    <row r="681" spans="1:8">
      <c r="A681" s="757">
        <v>44818</v>
      </c>
      <c r="B681">
        <v>3.1348284831632373E-4</v>
      </c>
      <c r="C681">
        <v>1.5510885444594556E-5</v>
      </c>
      <c r="D681">
        <v>2.9334199504640334E-5</v>
      </c>
      <c r="E681">
        <v>4.7424368943111523E-4</v>
      </c>
      <c r="F681">
        <v>6.8078652449782834E-5</v>
      </c>
      <c r="G681">
        <v>3.8213674140856181E-4</v>
      </c>
      <c r="H681">
        <v>5.7690050328748078E-5</v>
      </c>
    </row>
    <row r="682" spans="1:8">
      <c r="A682" s="757">
        <v>44819</v>
      </c>
      <c r="B682">
        <v>3.1742385046767681E-4</v>
      </c>
      <c r="C682">
        <v>-2.5935702799339546E-5</v>
      </c>
      <c r="D682">
        <v>2.9334199504640334E-5</v>
      </c>
      <c r="E682">
        <v>4.6996861610111514E-4</v>
      </c>
      <c r="F682">
        <v>1.2728447542540432E-5</v>
      </c>
      <c r="G682">
        <v>-5.2807231923796796E-4</v>
      </c>
      <c r="H682">
        <v>-1.811143005314847E-4</v>
      </c>
    </row>
    <row r="683" spans="1:8">
      <c r="A683" s="757">
        <v>44820</v>
      </c>
      <c r="B683">
        <v>2.9626108784884303E-4</v>
      </c>
      <c r="C683">
        <v>6.4545648635305202E-5</v>
      </c>
      <c r="D683">
        <v>2.9334199504640334E-5</v>
      </c>
      <c r="E683">
        <v>-1.0600337908224233E-4</v>
      </c>
      <c r="F683">
        <v>-1.3898746800850016E-5</v>
      </c>
      <c r="G683">
        <v>-3.9187458445085307E-4</v>
      </c>
      <c r="H683">
        <v>-8.2709850709671853E-5</v>
      </c>
    </row>
    <row r="684" spans="1:8">
      <c r="A684" s="757">
        <v>44823</v>
      </c>
      <c r="B684">
        <v>2.8262170657046218E-4</v>
      </c>
      <c r="C684">
        <v>6.2400183478881772E-5</v>
      </c>
      <c r="D684">
        <v>2.9334199504640334E-5</v>
      </c>
      <c r="E684">
        <v>1.7161953941534859E-4</v>
      </c>
      <c r="F684">
        <v>2.5829338059596968E-5</v>
      </c>
      <c r="G684">
        <v>4.6023325185279437E-4</v>
      </c>
      <c r="H684">
        <v>1.0600050924713944E-4</v>
      </c>
    </row>
    <row r="685" spans="1:8">
      <c r="A685" s="757">
        <v>44824</v>
      </c>
      <c r="B685">
        <v>2.9007306600305752E-4</v>
      </c>
      <c r="C685">
        <v>3.4042858214274335E-5</v>
      </c>
      <c r="D685">
        <v>2.9334199504640334E-5</v>
      </c>
      <c r="E685">
        <v>6.1126122749539426E-4</v>
      </c>
      <c r="F685">
        <v>5.6837359508157271E-5</v>
      </c>
      <c r="G685">
        <v>1.2138018495436487E-4</v>
      </c>
      <c r="H685">
        <v>-1.6431835542094706E-4</v>
      </c>
    </row>
    <row r="686" spans="1:8">
      <c r="A686" s="757">
        <v>44825</v>
      </c>
      <c r="B686">
        <v>3.1364058707061544E-4</v>
      </c>
      <c r="C686">
        <v>5.312733392846603E-5</v>
      </c>
      <c r="D686">
        <v>2.9334199504640334E-5</v>
      </c>
      <c r="E686">
        <v>7.0891105347272278E-4</v>
      </c>
      <c r="F686">
        <v>8.2449948417440143E-6</v>
      </c>
      <c r="G686">
        <v>2.555113899109557E-6</v>
      </c>
      <c r="H686">
        <v>-2.4400417030751075E-4</v>
      </c>
    </row>
    <row r="687" spans="1:8">
      <c r="A687" s="757">
        <v>44826</v>
      </c>
      <c r="B687">
        <v>2.891805579544842E-4</v>
      </c>
      <c r="C687">
        <v>9.6594419333141944E-5</v>
      </c>
      <c r="D687">
        <v>2.9334199504640334E-5</v>
      </c>
      <c r="E687">
        <v>8.2927059217658078E-4</v>
      </c>
      <c r="F687">
        <v>6.0373849201781356E-5</v>
      </c>
      <c r="G687">
        <v>9.5045585071961043E-4</v>
      </c>
      <c r="H687">
        <v>-1.2272075324087028E-4</v>
      </c>
    </row>
    <row r="688" spans="1:8">
      <c r="A688" s="757">
        <v>44827</v>
      </c>
      <c r="B688">
        <v>2.8681809020833331E-4</v>
      </c>
      <c r="C688">
        <v>-2.982470000165049E-5</v>
      </c>
      <c r="D688">
        <v>2.9334199504640334E-5</v>
      </c>
      <c r="E688">
        <v>1.0936694930628987E-3</v>
      </c>
      <c r="F688">
        <v>3.790174366680083E-5</v>
      </c>
      <c r="G688">
        <v>-8.3138814075905628E-4</v>
      </c>
      <c r="H688">
        <v>-2.7082542907850838E-4</v>
      </c>
    </row>
    <row r="689" spans="1:8">
      <c r="A689" s="757">
        <v>44830</v>
      </c>
      <c r="B689">
        <v>2.8852685639912441E-4</v>
      </c>
      <c r="C689">
        <v>-4.7560630317747255E-5</v>
      </c>
      <c r="D689">
        <v>2.9334199504640334E-5</v>
      </c>
      <c r="E689">
        <v>1.2950796541750574E-4</v>
      </c>
      <c r="F689">
        <v>8.5322735270271244E-6</v>
      </c>
      <c r="G689">
        <v>-1.4578914343890068E-3</v>
      </c>
      <c r="H689">
        <v>-1.3030999917087061E-4</v>
      </c>
    </row>
    <row r="690" spans="1:8">
      <c r="A690" s="757">
        <v>44831</v>
      </c>
      <c r="B690">
        <v>2.8668450894690111E-4</v>
      </c>
      <c r="C690">
        <v>4.4429734707624462E-5</v>
      </c>
      <c r="D690">
        <v>2.9334199504640334E-5</v>
      </c>
      <c r="E690">
        <v>8.9318366599582249E-5</v>
      </c>
      <c r="F690">
        <v>3.4869047907549192E-5</v>
      </c>
      <c r="G690">
        <v>-3.539815968910944E-4</v>
      </c>
      <c r="H690">
        <v>-3.2978499823595464E-5</v>
      </c>
    </row>
    <row r="691" spans="1:8">
      <c r="A691" s="757">
        <v>44832</v>
      </c>
      <c r="B691">
        <v>1.5276943090295305E-4</v>
      </c>
      <c r="C691">
        <v>-1.7767298413527424E-5</v>
      </c>
      <c r="D691">
        <v>2.9334199504640334E-5</v>
      </c>
      <c r="E691">
        <v>-5.4841420336382621E-4</v>
      </c>
      <c r="F691">
        <v>2.0837429861390038E-5</v>
      </c>
      <c r="G691">
        <v>2.0183359421047076E-4</v>
      </c>
      <c r="H691">
        <v>3.0278913506322501E-4</v>
      </c>
    </row>
    <row r="692" spans="1:8">
      <c r="A692" s="757">
        <v>44833</v>
      </c>
      <c r="B692">
        <v>2.6801094002956765E-4</v>
      </c>
      <c r="C692">
        <v>4.3720479610594446E-5</v>
      </c>
      <c r="D692">
        <v>2.9334199504640334E-5</v>
      </c>
      <c r="E692">
        <v>3.4488611741818388E-4</v>
      </c>
      <c r="F692">
        <v>1.9800489334579062E-5</v>
      </c>
      <c r="G692">
        <v>-1.7237337709365272E-4</v>
      </c>
      <c r="H692">
        <v>-3.1225814410625161E-4</v>
      </c>
    </row>
    <row r="693" spans="1:8">
      <c r="A693" s="757">
        <v>44834</v>
      </c>
      <c r="B693">
        <v>2.8443964479619879E-4</v>
      </c>
      <c r="C693">
        <v>1.0033545604728633E-4</v>
      </c>
      <c r="D693">
        <v>2.9334199504640334E-5</v>
      </c>
      <c r="E693">
        <v>2.684929096979938E-4</v>
      </c>
      <c r="F693">
        <v>5.2009077220816495E-5</v>
      </c>
      <c r="G693">
        <v>8.4527220995398215E-4</v>
      </c>
      <c r="H693">
        <v>-2.0054459834980109E-4</v>
      </c>
    </row>
    <row r="694" spans="1:8">
      <c r="A694" s="757">
        <v>44837</v>
      </c>
      <c r="B694">
        <v>2.6499909326840252E-4</v>
      </c>
      <c r="C694">
        <v>3.0883107429626741E-5</v>
      </c>
      <c r="D694">
        <v>2.9334199504640334E-5</v>
      </c>
      <c r="E694">
        <v>-4.8513176853661735E-5</v>
      </c>
      <c r="F694">
        <v>8.5677467839501195E-6</v>
      </c>
      <c r="G694">
        <v>2.3451960786588983E-3</v>
      </c>
      <c r="H694">
        <v>3.5845086660079125E-4</v>
      </c>
    </row>
    <row r="695" spans="1:8">
      <c r="A695" s="757">
        <v>44838</v>
      </c>
      <c r="B695">
        <v>3.0286827057179606E-4</v>
      </c>
      <c r="C695">
        <v>2.8228727234469454E-6</v>
      </c>
      <c r="D695">
        <v>2.9334199504640334E-5</v>
      </c>
      <c r="E695">
        <v>-1.7865857637657805E-4</v>
      </c>
      <c r="F695">
        <v>-8.7313408973742075E-5</v>
      </c>
      <c r="G695">
        <v>-2.9598822270944188E-4</v>
      </c>
      <c r="H695">
        <v>4.5447090402147335E-4</v>
      </c>
    </row>
    <row r="696" spans="1:8">
      <c r="A696" s="757">
        <v>44839</v>
      </c>
      <c r="B696">
        <v>3.0407075274395835E-4</v>
      </c>
      <c r="C696">
        <v>1.4755957672298869E-5</v>
      </c>
      <c r="D696">
        <v>2.9334199504640334E-5</v>
      </c>
      <c r="E696">
        <v>1.2877568475779257E-4</v>
      </c>
      <c r="F696">
        <v>1.4505311037591118E-4</v>
      </c>
      <c r="G696">
        <v>8.0634942856621666E-6</v>
      </c>
      <c r="H696">
        <v>-3.404957303568934E-5</v>
      </c>
    </row>
    <row r="697" spans="1:8">
      <c r="A697" s="757">
        <v>44840</v>
      </c>
      <c r="B697">
        <v>2.7403463828934823E-4</v>
      </c>
      <c r="C697">
        <v>-1.9620986727364453E-5</v>
      </c>
      <c r="D697">
        <v>2.9334199504640334E-5</v>
      </c>
      <c r="E697">
        <v>4.9320271777501877E-4</v>
      </c>
      <c r="F697">
        <v>1.0045793410821347E-4</v>
      </c>
      <c r="G697">
        <v>2.1914028974656018E-4</v>
      </c>
      <c r="H697">
        <v>-1.32071886881856E-4</v>
      </c>
    </row>
    <row r="698" spans="1:8">
      <c r="A698" s="757">
        <v>44841</v>
      </c>
      <c r="B698">
        <v>2.7174599892741674E-4</v>
      </c>
      <c r="C698">
        <v>-2.1155126564744718E-5</v>
      </c>
      <c r="D698">
        <v>2.9334199504640334E-5</v>
      </c>
      <c r="E698">
        <v>7.4174321524582702E-4</v>
      </c>
      <c r="F698">
        <v>9.0084757090019854E-5</v>
      </c>
      <c r="G698">
        <v>-6.1560355285541287E-4</v>
      </c>
      <c r="H698">
        <v>-4.0767507931749878E-4</v>
      </c>
    </row>
    <row r="699" spans="1:8">
      <c r="A699" s="757">
        <v>44844</v>
      </c>
      <c r="B699">
        <v>2.8090326491618739E-4</v>
      </c>
      <c r="C699">
        <v>-6.9456486598740148E-6</v>
      </c>
      <c r="D699">
        <v>2.9334199504640334E-5</v>
      </c>
      <c r="E699">
        <v>3.8441157848194803E-4</v>
      </c>
      <c r="F699">
        <v>3.5518018523515717E-5</v>
      </c>
      <c r="G699">
        <v>2.4886513607102308E-5</v>
      </c>
      <c r="H699">
        <v>-1.0505813575311995E-4</v>
      </c>
    </row>
    <row r="700" spans="1:8">
      <c r="A700" s="757">
        <v>44845</v>
      </c>
      <c r="B700">
        <v>2.9396903227931479E-4</v>
      </c>
      <c r="C700">
        <v>-1.0224163405055385E-5</v>
      </c>
      <c r="D700">
        <v>2.9334199504640334E-5</v>
      </c>
      <c r="E700">
        <v>-2.5514146166692676E-4</v>
      </c>
      <c r="F700">
        <v>1.0848689471490424E-5</v>
      </c>
      <c r="G700">
        <v>-7.4127392392338569E-4</v>
      </c>
      <c r="H700">
        <v>-1.041961768437466E-4</v>
      </c>
    </row>
    <row r="701" spans="1:8">
      <c r="A701" s="757">
        <v>44847</v>
      </c>
      <c r="B701">
        <v>2.7706935970074728E-4</v>
      </c>
      <c r="C701">
        <v>1.0882869629359472E-5</v>
      </c>
      <c r="D701">
        <v>2.9334199504640334E-5</v>
      </c>
      <c r="E701">
        <v>-4.6348265558558975E-4</v>
      </c>
      <c r="F701">
        <v>1.0784745356249903E-4</v>
      </c>
      <c r="G701">
        <v>-2.7702380561310844E-6</v>
      </c>
      <c r="H701">
        <v>3.5549059264200489E-4</v>
      </c>
    </row>
    <row r="702" spans="1:8">
      <c r="A702" s="757">
        <v>44848</v>
      </c>
      <c r="B702">
        <v>2.8516888067502789E-4</v>
      </c>
      <c r="C702">
        <v>2.8242837783298846E-7</v>
      </c>
      <c r="D702">
        <v>2.9334199504640334E-5</v>
      </c>
      <c r="E702">
        <v>4.5668828137646945E-4</v>
      </c>
      <c r="F702">
        <v>5.5367121810507855E-5</v>
      </c>
      <c r="G702">
        <v>-7.5716406734099536E-4</v>
      </c>
      <c r="H702">
        <v>-3.4486201004358394E-4</v>
      </c>
    </row>
    <row r="703" spans="1:8">
      <c r="A703" s="757">
        <v>44851</v>
      </c>
      <c r="B703">
        <v>2.7641839135465301E-4</v>
      </c>
      <c r="C703">
        <v>4.0075459146976521E-5</v>
      </c>
      <c r="D703">
        <v>2.9334199504640334E-5</v>
      </c>
      <c r="E703">
        <v>-3.8763218438260804E-4</v>
      </c>
      <c r="F703">
        <v>-9.2304948437088607E-6</v>
      </c>
      <c r="G703">
        <v>7.0079032569979479E-4</v>
      </c>
      <c r="H703">
        <v>3.9389188068945864E-4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P703"/>
  <sheetViews>
    <sheetView workbookViewId="0"/>
  </sheetViews>
  <sheetFormatPr defaultRowHeight="18.75"/>
  <cols>
    <col min="1" max="1" width="12.796875" style="757" bestFit="1" customWidth="1"/>
    <col min="2" max="38" width="9.19921875" bestFit="1" customWidth="1"/>
    <col min="45" max="45" width="12.69921875" bestFit="1" customWidth="1"/>
    <col min="50" max="50" width="12.296875" bestFit="1" customWidth="1"/>
    <col min="52" max="52" width="12.296875" bestFit="1" customWidth="1"/>
  </cols>
  <sheetData>
    <row r="2" spans="1:42">
      <c r="B2" t="s">
        <v>64</v>
      </c>
      <c r="C2" t="s">
        <v>1363</v>
      </c>
      <c r="D2" t="s">
        <v>1436</v>
      </c>
      <c r="E2" t="s">
        <v>1437</v>
      </c>
      <c r="F2" t="s">
        <v>1508</v>
      </c>
      <c r="G2" t="s">
        <v>1509</v>
      </c>
      <c r="H2" t="s">
        <v>2830</v>
      </c>
      <c r="I2" t="s">
        <v>2776</v>
      </c>
      <c r="J2" t="s">
        <v>2777</v>
      </c>
      <c r="K2" t="s">
        <v>2778</v>
      </c>
      <c r="L2" t="s">
        <v>2779</v>
      </c>
      <c r="M2" t="s">
        <v>2795</v>
      </c>
      <c r="N2" t="s">
        <v>2796</v>
      </c>
      <c r="O2" t="s">
        <v>2780</v>
      </c>
      <c r="P2" t="s">
        <v>1507</v>
      </c>
      <c r="Q2" t="s">
        <v>2781</v>
      </c>
      <c r="R2" t="s">
        <v>1459</v>
      </c>
      <c r="S2" t="s">
        <v>1450</v>
      </c>
      <c r="T2" t="s">
        <v>1451</v>
      </c>
      <c r="U2" t="s">
        <v>1452</v>
      </c>
      <c r="V2" t="s">
        <v>1443</v>
      </c>
      <c r="W2" t="s">
        <v>1510</v>
      </c>
      <c r="X2" t="s">
        <v>1511</v>
      </c>
      <c r="Y2" t="s">
        <v>1455</v>
      </c>
      <c r="Z2" t="s">
        <v>1456</v>
      </c>
      <c r="AA2" t="s">
        <v>1457</v>
      </c>
      <c r="AB2" t="s">
        <v>1458</v>
      </c>
      <c r="AC2" t="s">
        <v>2782</v>
      </c>
      <c r="AD2" t="s">
        <v>2783</v>
      </c>
      <c r="AE2" t="s">
        <v>2474</v>
      </c>
      <c r="AF2" t="s">
        <v>2784</v>
      </c>
      <c r="AG2" t="s">
        <v>2785</v>
      </c>
      <c r="AH2" t="s">
        <v>2786</v>
      </c>
      <c r="AI2" t="s">
        <v>2787</v>
      </c>
      <c r="AJ2" t="s">
        <v>2788</v>
      </c>
      <c r="AK2" t="s">
        <v>2789</v>
      </c>
      <c r="AL2" t="s">
        <v>2790</v>
      </c>
      <c r="AM2" t="s">
        <v>2791</v>
      </c>
      <c r="AN2" t="s">
        <v>2792</v>
      </c>
      <c r="AO2" t="s">
        <v>2793</v>
      </c>
      <c r="AP2" t="s">
        <v>2794</v>
      </c>
    </row>
    <row r="3" spans="1:42" s="814" customFormat="1">
      <c r="A3" s="815">
        <v>43832</v>
      </c>
      <c r="B3" s="814">
        <v>1.7088558920153041E-4</v>
      </c>
      <c r="C3" s="814">
        <v>1.7515772893156865E-4</v>
      </c>
      <c r="D3" s="814">
        <v>2.0164499525780587E-4</v>
      </c>
      <c r="E3" s="814">
        <v>2.0335385114982117E-4</v>
      </c>
      <c r="F3" s="814">
        <v>2.3388781819311255E-4</v>
      </c>
      <c r="G3" s="814">
        <v>2.3584067725801461E-4</v>
      </c>
      <c r="H3" s="814">
        <v>1.6234130974145388E-4</v>
      </c>
      <c r="I3" s="814">
        <v>2.1079277584368228E-4</v>
      </c>
      <c r="J3" s="814">
        <v>1.7663175281157351E-4</v>
      </c>
      <c r="K3" s="814">
        <v>6.2869040118096464E-5</v>
      </c>
      <c r="L3" s="814">
        <v>3.6760128247026458E-4</v>
      </c>
      <c r="M3" s="814">
        <v>-5.7662799176805279E-4</v>
      </c>
      <c r="N3" s="814">
        <v>2.5590778696260585E-4</v>
      </c>
      <c r="O3" s="814">
        <v>2.0506270704183648E-4</v>
      </c>
      <c r="P3" s="814">
        <v>2.6889369325044932E-4</v>
      </c>
      <c r="Q3" s="814">
        <v>2.4787387030111852E-4</v>
      </c>
      <c r="R3" s="814">
        <v>3.9161412717114708E-4</v>
      </c>
      <c r="S3" s="814">
        <v>4.0999306952893555E-4</v>
      </c>
      <c r="T3" s="814">
        <v>4.1365870986131981E-4</v>
      </c>
      <c r="U3" s="814">
        <v>4.1732098201907597E-4</v>
      </c>
      <c r="V3" s="814">
        <v>-9.0549457072841566E-4</v>
      </c>
      <c r="W3" s="814">
        <v>4.1365870986131981E-4</v>
      </c>
      <c r="X3" s="814">
        <v>4.1549026657428101E-4</v>
      </c>
      <c r="Y3" s="814">
        <v>4.8335112941000347E-4</v>
      </c>
      <c r="Z3" s="814">
        <v>4.8335112941000347E-4</v>
      </c>
      <c r="AA3" s="814">
        <v>4.9388215129564372E-4</v>
      </c>
      <c r="AB3" s="814">
        <v>5.0613328152837589E-4</v>
      </c>
      <c r="AC3" s="814">
        <v>6.079818333818432E-3</v>
      </c>
      <c r="AD3" s="814">
        <v>2.2851854088619117E-3</v>
      </c>
      <c r="AE3" s="814">
        <v>1.563544560855723E-3</v>
      </c>
      <c r="AF3" s="814">
        <v>5.0145823151050983E-3</v>
      </c>
      <c r="AG3" s="814">
        <v>3.1964974824150172E-3</v>
      </c>
      <c r="AH3" s="814">
        <v>5.4051070451643923E-4</v>
      </c>
      <c r="AI3" s="814">
        <v>7.0637312982635425E-3</v>
      </c>
      <c r="AJ3" s="814">
        <v>1.2295305435972015E-3</v>
      </c>
      <c r="AK3" s="814">
        <v>1.8332765340451918E-3</v>
      </c>
      <c r="AM3" s="814">
        <v>2.670356216692249E-2</v>
      </c>
      <c r="AN3" s="814">
        <v>1.2393480278855007E-2</v>
      </c>
      <c r="AO3" s="814">
        <v>1.8734132713698504E-2</v>
      </c>
      <c r="AP3" s="814">
        <v>1.0660984485070468E-2</v>
      </c>
    </row>
    <row r="4" spans="1:42" s="814" customFormat="1">
      <c r="A4" s="815">
        <v>43833</v>
      </c>
      <c r="B4" s="814">
        <v>1.7088558920153041E-4</v>
      </c>
      <c r="C4" s="814">
        <v>1.7515772893156865E-4</v>
      </c>
      <c r="D4" s="814">
        <v>2.0164499525780587E-4</v>
      </c>
      <c r="E4" s="814">
        <v>2.0335385114982117E-4</v>
      </c>
      <c r="F4" s="814">
        <v>2.3388781819311255E-4</v>
      </c>
      <c r="G4" s="814">
        <v>2.3584067725801461E-4</v>
      </c>
      <c r="H4" s="814">
        <v>1.6234130974145388E-4</v>
      </c>
      <c r="I4" s="814">
        <v>1.838245533900551E-4</v>
      </c>
      <c r="J4" s="814">
        <v>1.8732263893683765E-4</v>
      </c>
      <c r="K4" s="814">
        <v>1.734525781569296E-4</v>
      </c>
      <c r="L4" s="814">
        <v>3.1709639662391709E-4</v>
      </c>
      <c r="M4" s="814">
        <v>2.0985030167897101E-4</v>
      </c>
      <c r="N4" s="814">
        <v>1.5376482343798514E-4</v>
      </c>
      <c r="O4" s="814">
        <v>2.0506270704183648E-4</v>
      </c>
      <c r="P4" s="814">
        <v>2.6889369325044932E-4</v>
      </c>
      <c r="Q4" s="814">
        <v>2.9903335007874787E-4</v>
      </c>
      <c r="R4" s="814">
        <v>3.9161412717114708E-4</v>
      </c>
      <c r="S4" s="814">
        <v>4.0999306952893555E-4</v>
      </c>
      <c r="T4" s="814">
        <v>4.1365870986131981E-4</v>
      </c>
      <c r="U4" s="814">
        <v>4.1732098201907597E-4</v>
      </c>
      <c r="V4" s="814">
        <v>-1.9860727134557443E-3</v>
      </c>
      <c r="W4" s="814">
        <v>4.1365870986131981E-4</v>
      </c>
      <c r="X4" s="814">
        <v>4.1549026657428101E-4</v>
      </c>
      <c r="Y4" s="814">
        <v>4.8335112941000347E-4</v>
      </c>
      <c r="Z4" s="814">
        <v>4.8335112941000347E-4</v>
      </c>
      <c r="AA4" s="814">
        <v>4.9388215129564372E-4</v>
      </c>
      <c r="AB4" s="814">
        <v>5.0613328152837589E-4</v>
      </c>
      <c r="AC4" s="814">
        <v>-3.9386943659420748E-3</v>
      </c>
      <c r="AD4" s="814">
        <v>-1.7307821893917108E-3</v>
      </c>
      <c r="AE4" s="814">
        <v>7.6444490201477144E-4</v>
      </c>
      <c r="AF4" s="814">
        <v>-1.271026446922674E-3</v>
      </c>
      <c r="AG4" s="814">
        <v>8.0881277309341471E-4</v>
      </c>
      <c r="AH4" s="814">
        <v>1.9875991138513793E-3</v>
      </c>
      <c r="AI4" s="814">
        <v>-1.5333828893150381E-3</v>
      </c>
      <c r="AJ4" s="814">
        <v>8.0374309263353538E-4</v>
      </c>
      <c r="AK4" s="814">
        <v>8.1723347786111233E-4</v>
      </c>
      <c r="AM4" s="814">
        <v>-2.4417896762002345E-3</v>
      </c>
      <c r="AN4" s="814">
        <v>8.3634057974268927E-4</v>
      </c>
      <c r="AO4" s="814">
        <v>-3.4584354637847703E-3</v>
      </c>
      <c r="AP4" s="814">
        <v>-5.7420888891162036E-3</v>
      </c>
    </row>
    <row r="5" spans="1:42" s="814" customFormat="1">
      <c r="A5" s="815">
        <v>43836</v>
      </c>
      <c r="B5" s="814">
        <v>1.7088558920153041E-4</v>
      </c>
      <c r="C5" s="814">
        <v>1.7515772893156865E-4</v>
      </c>
      <c r="D5" s="814">
        <v>2.0164499525780587E-4</v>
      </c>
      <c r="E5" s="814">
        <v>2.0335385114982117E-4</v>
      </c>
      <c r="F5" s="814">
        <v>2.3388781819311255E-4</v>
      </c>
      <c r="G5" s="814">
        <v>2.3584067725801461E-4</v>
      </c>
      <c r="H5" s="814">
        <v>1.6234130974145388E-4</v>
      </c>
      <c r="I5" s="814">
        <v>6.5904770391478351E-5</v>
      </c>
      <c r="J5" s="814">
        <v>1.8593731775196076E-4</v>
      </c>
      <c r="K5" s="814">
        <v>1.3993085121999371E-4</v>
      </c>
      <c r="L5" s="814">
        <v>4.2207792207782369E-4</v>
      </c>
      <c r="M5" s="814">
        <v>2.1787181908674569E-3</v>
      </c>
      <c r="N5" s="814">
        <v>9.9018899789782289E-4</v>
      </c>
      <c r="O5" s="814">
        <v>2.0506270704183648E-4</v>
      </c>
      <c r="P5" s="814">
        <v>2.6889369325044932E-4</v>
      </c>
      <c r="Q5" s="814">
        <v>3.9263378605514099E-4</v>
      </c>
      <c r="R5" s="814">
        <v>3.9161412717114708E-4</v>
      </c>
      <c r="S5" s="814">
        <v>4.0999306952893555E-4</v>
      </c>
      <c r="T5" s="814">
        <v>4.1365870986131981E-4</v>
      </c>
      <c r="U5" s="814">
        <v>4.1732098201907597E-4</v>
      </c>
      <c r="V5" s="814">
        <v>-4.4822219581326372E-3</v>
      </c>
      <c r="W5" s="814">
        <v>4.1365870986131981E-4</v>
      </c>
      <c r="X5" s="814">
        <v>4.1549026657428101E-4</v>
      </c>
      <c r="Y5" s="814">
        <v>4.8335112941000347E-4</v>
      </c>
      <c r="Z5" s="814">
        <v>4.8335112941000347E-4</v>
      </c>
      <c r="AA5" s="814">
        <v>4.9388215129564372E-4</v>
      </c>
      <c r="AB5" s="814">
        <v>5.0613328152837589E-4</v>
      </c>
      <c r="AC5" s="814">
        <v>1.5587919161481611E-3</v>
      </c>
      <c r="AD5" s="814">
        <v>-1.4357059903743474E-3</v>
      </c>
      <c r="AE5" s="814">
        <v>-1.4209157354704294E-3</v>
      </c>
      <c r="AF5" s="814">
        <v>-2.3216434679815823E-3</v>
      </c>
      <c r="AG5" s="814">
        <v>-6.9976906208690792E-4</v>
      </c>
      <c r="AH5" s="814">
        <v>1.8629663509472927E-4</v>
      </c>
      <c r="AI5" s="814">
        <v>-3.6647078050937587E-3</v>
      </c>
      <c r="AJ5" s="814">
        <v>1.3688083876717272E-4</v>
      </c>
      <c r="AK5" s="814">
        <v>1.082096106002961E-3</v>
      </c>
      <c r="AM5" s="814">
        <v>-6.6445729098419948E-3</v>
      </c>
      <c r="AN5" s="814">
        <v>-5.9574865120596288E-3</v>
      </c>
      <c r="AO5" s="814">
        <v>-5.5993726042591341E-3</v>
      </c>
      <c r="AP5" s="814">
        <v>1.5107756753967028E-3</v>
      </c>
    </row>
    <row r="6" spans="1:42" s="814" customFormat="1">
      <c r="A6" s="815">
        <v>43837</v>
      </c>
      <c r="B6" s="814">
        <v>1.7088558920153041E-4</v>
      </c>
      <c r="C6" s="814">
        <v>1.7515772893156865E-4</v>
      </c>
      <c r="D6" s="814">
        <v>2.0164499525780587E-4</v>
      </c>
      <c r="E6" s="814">
        <v>2.0335385114982117E-4</v>
      </c>
      <c r="F6" s="814">
        <v>2.3388781819311255E-4</v>
      </c>
      <c r="G6" s="814">
        <v>2.3584067725801461E-4</v>
      </c>
      <c r="H6" s="814">
        <v>1.6234130974145388E-4</v>
      </c>
      <c r="I6" s="814">
        <v>2.7752433442884694E-4</v>
      </c>
      <c r="J6" s="814">
        <v>1.4127136400410301E-4</v>
      </c>
      <c r="K6" s="814">
        <v>1.5596666533634895E-4</v>
      </c>
      <c r="L6" s="814">
        <v>1.54592965757816E-4</v>
      </c>
      <c r="M6" s="814">
        <v>2.0170964202659292E-4</v>
      </c>
      <c r="N6" s="814">
        <v>3.7874015873606837E-4</v>
      </c>
      <c r="O6" s="814">
        <v>2.0506270704183648E-4</v>
      </c>
      <c r="P6" s="814">
        <v>2.6889369325044932E-4</v>
      </c>
      <c r="Q6" s="814">
        <v>3.0305611941616739E-4</v>
      </c>
      <c r="R6" s="814">
        <v>3.9161412717114708E-4</v>
      </c>
      <c r="S6" s="814">
        <v>4.0999306952893555E-4</v>
      </c>
      <c r="T6" s="814">
        <v>4.1365870986131981E-4</v>
      </c>
      <c r="U6" s="814">
        <v>4.1732098201907597E-4</v>
      </c>
      <c r="V6" s="814">
        <v>6.8068200185988914E-4</v>
      </c>
      <c r="W6" s="814">
        <v>4.1365870986131981E-4</v>
      </c>
      <c r="X6" s="814">
        <v>4.1549026657428101E-4</v>
      </c>
      <c r="Y6" s="814">
        <v>4.8335112941000347E-4</v>
      </c>
      <c r="Z6" s="814">
        <v>4.8335112941000347E-4</v>
      </c>
      <c r="AA6" s="814">
        <v>4.9388215129564372E-4</v>
      </c>
      <c r="AB6" s="814">
        <v>5.0613328152837589E-4</v>
      </c>
      <c r="AC6" s="814">
        <v>5.0475786686599022E-5</v>
      </c>
      <c r="AD6" s="814">
        <v>-9.7169832567745029E-4</v>
      </c>
      <c r="AE6" s="814">
        <v>8.0620554345256501E-4</v>
      </c>
      <c r="AF6" s="814">
        <v>2.0696714263168658E-4</v>
      </c>
      <c r="AG6" s="814">
        <v>7.454826753003907E-4</v>
      </c>
      <c r="AH6" s="814">
        <v>3.5222958160117113E-3</v>
      </c>
      <c r="AI6" s="814">
        <v>1.5590971180319269E-3</v>
      </c>
      <c r="AJ6" s="814">
        <v>1.1331468641275766E-3</v>
      </c>
      <c r="AK6" s="814">
        <v>-2.3442298661113803E-4</v>
      </c>
      <c r="AM6" s="814">
        <v>1.0582332560882257E-4</v>
      </c>
      <c r="AN6" s="814">
        <v>1.9977381114573145E-3</v>
      </c>
      <c r="AO6" s="814">
        <v>-3.540483527655347E-4</v>
      </c>
      <c r="AP6" s="814">
        <v>-2.4024629169558942E-3</v>
      </c>
    </row>
    <row r="7" spans="1:42" s="814" customFormat="1">
      <c r="A7" s="815">
        <v>43838</v>
      </c>
      <c r="B7" s="814">
        <v>1.7088558920153041E-4</v>
      </c>
      <c r="C7" s="814">
        <v>1.7515772893156865E-4</v>
      </c>
      <c r="D7" s="814">
        <v>2.0164499525780587E-4</v>
      </c>
      <c r="E7" s="814">
        <v>2.0335385114982117E-4</v>
      </c>
      <c r="F7" s="814">
        <v>2.3388781819311255E-4</v>
      </c>
      <c r="G7" s="814">
        <v>2.3584067725801461E-4</v>
      </c>
      <c r="H7" s="814">
        <v>1.6234130974145388E-4</v>
      </c>
      <c r="I7" s="814">
        <v>1.6145764706099186E-4</v>
      </c>
      <c r="J7" s="814">
        <v>2.1989408571210234E-4</v>
      </c>
      <c r="K7" s="814">
        <v>2.4492121013097723E-4</v>
      </c>
      <c r="L7" s="814">
        <v>-5.91656592798806E-5</v>
      </c>
      <c r="M7" s="814">
        <v>3.5292068604109161E-4</v>
      </c>
      <c r="N7" s="814">
        <v>1.6977076164903515E-4</v>
      </c>
      <c r="O7" s="814">
        <v>2.0506270704183648E-4</v>
      </c>
      <c r="P7" s="814">
        <v>2.6889369325044932E-4</v>
      </c>
      <c r="Q7" s="814">
        <v>4.2161309896493471E-4</v>
      </c>
      <c r="R7" s="814">
        <v>3.9161412717114708E-4</v>
      </c>
      <c r="S7" s="814">
        <v>4.0999306952893555E-4</v>
      </c>
      <c r="T7" s="814">
        <v>4.1365870986131981E-4</v>
      </c>
      <c r="U7" s="814">
        <v>4.1732098201907597E-4</v>
      </c>
      <c r="V7" s="814">
        <v>2.8319381586594528E-3</v>
      </c>
      <c r="W7" s="814">
        <v>4.1365870986131981E-4</v>
      </c>
      <c r="X7" s="814">
        <v>4.1549026657428101E-4</v>
      </c>
      <c r="Y7" s="814">
        <v>4.8335112941000347E-4</v>
      </c>
      <c r="Z7" s="814">
        <v>4.8335112941000347E-4</v>
      </c>
      <c r="AA7" s="814">
        <v>4.9388215129564372E-4</v>
      </c>
      <c r="AB7" s="814">
        <v>5.0613328152837589E-4</v>
      </c>
      <c r="AC7" s="814">
        <v>-1.273008439946488E-3</v>
      </c>
      <c r="AD7" s="814">
        <v>-7.7294667973248909E-4</v>
      </c>
      <c r="AE7" s="814">
        <v>-8.4161721308395609E-4</v>
      </c>
      <c r="AF7" s="814">
        <v>-6.4923245308479149E-4</v>
      </c>
      <c r="AG7" s="814">
        <v>5.7775999994347238E-4</v>
      </c>
      <c r="AH7" s="814">
        <v>-2.7799322931461035E-3</v>
      </c>
      <c r="AI7" s="814">
        <v>3.0117328466650051E-4</v>
      </c>
      <c r="AJ7" s="814">
        <v>1.3949444932890298E-3</v>
      </c>
      <c r="AK7" s="814">
        <v>2.2974059576510442E-3</v>
      </c>
      <c r="AM7" s="814">
        <v>-2.9678847887123494E-3</v>
      </c>
      <c r="AN7" s="814">
        <v>-2.4707629651754548E-4</v>
      </c>
      <c r="AO7" s="814">
        <v>-9.1234186753130775E-4</v>
      </c>
      <c r="AP7" s="814">
        <v>5.5320764585327087E-3</v>
      </c>
    </row>
    <row r="8" spans="1:42" s="814" customFormat="1">
      <c r="A8" s="815">
        <v>43839</v>
      </c>
      <c r="B8" s="814">
        <v>1.7088558920153041E-4</v>
      </c>
      <c r="C8" s="814">
        <v>1.7515772893156865E-4</v>
      </c>
      <c r="D8" s="814">
        <v>2.0164499525780587E-4</v>
      </c>
      <c r="E8" s="814">
        <v>2.0335385114982117E-4</v>
      </c>
      <c r="F8" s="814">
        <v>2.3388781819311255E-4</v>
      </c>
      <c r="G8" s="814">
        <v>2.3584067725801461E-4</v>
      </c>
      <c r="H8" s="814">
        <v>1.6234130974145388E-4</v>
      </c>
      <c r="I8" s="814">
        <v>2.6163049609606581E-4</v>
      </c>
      <c r="J8" s="814">
        <v>2.0701868166739246E-4</v>
      </c>
      <c r="K8" s="814">
        <v>2.4165144690524443E-4</v>
      </c>
      <c r="L8" s="814">
        <v>3.531689603055721E-4</v>
      </c>
      <c r="M8" s="814">
        <v>-4.5817685321081214E-5</v>
      </c>
      <c r="N8" s="814">
        <v>2.1785541811514264E-4</v>
      </c>
      <c r="O8" s="814">
        <v>2.0506270704183648E-4</v>
      </c>
      <c r="P8" s="814">
        <v>2.6889369325044932E-4</v>
      </c>
      <c r="Q8" s="814">
        <v>2.7954813429009739E-4</v>
      </c>
      <c r="R8" s="814">
        <v>3.9161412717114708E-4</v>
      </c>
      <c r="S8" s="814">
        <v>4.0999306952893555E-4</v>
      </c>
      <c r="T8" s="814">
        <v>4.1365870986131981E-4</v>
      </c>
      <c r="U8" s="814">
        <v>4.1732098201907597E-4</v>
      </c>
      <c r="V8" s="814">
        <v>1.7780564466782778E-3</v>
      </c>
      <c r="W8" s="814">
        <v>4.1365870986131981E-4</v>
      </c>
      <c r="X8" s="814">
        <v>4.1549026657428101E-4</v>
      </c>
      <c r="Y8" s="814">
        <v>4.8335112941000347E-4</v>
      </c>
      <c r="Z8" s="814">
        <v>4.8335112941000347E-4</v>
      </c>
      <c r="AA8" s="814">
        <v>4.9388215129564372E-4</v>
      </c>
      <c r="AB8" s="814">
        <v>5.0613328152837589E-4</v>
      </c>
      <c r="AC8" s="814">
        <v>1.2323123956514692E-3</v>
      </c>
      <c r="AD8" s="814">
        <v>2.0298380528482873E-4</v>
      </c>
      <c r="AE8" s="814">
        <v>-8.4454083423846082E-4</v>
      </c>
      <c r="AF8" s="814">
        <v>1.5265391168974851E-3</v>
      </c>
      <c r="AG8" s="814">
        <v>9.7155120932290728E-4</v>
      </c>
      <c r="AH8" s="814">
        <v>1.3867350112797272E-3</v>
      </c>
      <c r="AI8" s="814">
        <v>-3.4289184091385039E-4</v>
      </c>
      <c r="AJ8" s="814">
        <v>1.9944383598358151E-4</v>
      </c>
      <c r="AK8" s="814">
        <v>-1.9514618930560612E-4</v>
      </c>
      <c r="AM8" s="814">
        <v>7.5208888649558325E-4</v>
      </c>
      <c r="AN8" s="814">
        <v>2.6754569380635917E-3</v>
      </c>
      <c r="AO8" s="814">
        <v>-1.0078926145051792E-4</v>
      </c>
      <c r="AP8" s="814">
        <v>7.1616654421828851E-3</v>
      </c>
    </row>
    <row r="9" spans="1:42" s="814" customFormat="1">
      <c r="A9" s="815">
        <v>43840</v>
      </c>
      <c r="B9" s="814">
        <v>1.7088558920153041E-4</v>
      </c>
      <c r="C9" s="814">
        <v>1.7515772893156865E-4</v>
      </c>
      <c r="D9" s="814">
        <v>2.0164499525780587E-4</v>
      </c>
      <c r="E9" s="814">
        <v>2.0335385114982117E-4</v>
      </c>
      <c r="F9" s="814">
        <v>2.3388781819311255E-4</v>
      </c>
      <c r="G9" s="814">
        <v>2.3584067725801461E-4</v>
      </c>
      <c r="H9" s="814">
        <v>1.6234130974145388E-4</v>
      </c>
      <c r="I9" s="814">
        <v>1.8272243441930236E-4</v>
      </c>
      <c r="J9" s="814">
        <v>2.1710179972900256E-4</v>
      </c>
      <c r="K9" s="814">
        <v>2.2371426187595134E-4</v>
      </c>
      <c r="L9" s="814">
        <v>2.9710108400626822E-4</v>
      </c>
      <c r="M9" s="814">
        <v>-1.7309696433764898E-5</v>
      </c>
      <c r="N9" s="814">
        <v>2.3961864185229054E-4</v>
      </c>
      <c r="O9" s="814">
        <v>2.0506270704183648E-4</v>
      </c>
      <c r="P9" s="814">
        <v>2.6889369325044932E-4</v>
      </c>
      <c r="Q9" s="814">
        <v>2.8041853414739748E-4</v>
      </c>
      <c r="R9" s="814">
        <v>3.9161412717114708E-4</v>
      </c>
      <c r="S9" s="814">
        <v>4.0999306952893555E-4</v>
      </c>
      <c r="T9" s="814">
        <v>4.1365870986131981E-4</v>
      </c>
      <c r="U9" s="814">
        <v>4.1732098201907597E-4</v>
      </c>
      <c r="V9" s="814">
        <v>1.1994763927896113E-3</v>
      </c>
      <c r="W9" s="814">
        <v>4.1365870986131981E-4</v>
      </c>
      <c r="X9" s="814">
        <v>4.1549026657428101E-4</v>
      </c>
      <c r="Y9" s="814">
        <v>4.8335112941000347E-4</v>
      </c>
      <c r="Z9" s="814">
        <v>4.8335112941000347E-4</v>
      </c>
      <c r="AA9" s="814">
        <v>4.9388215129564372E-4</v>
      </c>
      <c r="AB9" s="814">
        <v>5.0613328152837589E-4</v>
      </c>
      <c r="AC9" s="814">
        <v>4.6405904605562043E-4</v>
      </c>
      <c r="AD9" s="814">
        <v>1.5187210810527763E-3</v>
      </c>
      <c r="AE9" s="814">
        <v>9.5920316192255051E-4</v>
      </c>
      <c r="AF9" s="814">
        <v>-4.7331739811684592E-4</v>
      </c>
      <c r="AG9" s="814">
        <v>4.4062475655470834E-5</v>
      </c>
      <c r="AH9" s="814">
        <v>2.7404647021862516E-3</v>
      </c>
      <c r="AI9" s="814">
        <v>-2.8673008131177014E-3</v>
      </c>
      <c r="AJ9" s="814">
        <v>1.3358525017785894E-3</v>
      </c>
      <c r="AK9" s="814">
        <v>-1.9234521743611843E-3</v>
      </c>
      <c r="AM9" s="814">
        <v>-1.8931580854261165E-3</v>
      </c>
      <c r="AN9" s="814">
        <v>2.6195551079435386E-3</v>
      </c>
      <c r="AO9" s="814">
        <v>1.1669137785002004E-3</v>
      </c>
      <c r="AP9" s="814">
        <v>-3.2738393733711124E-3</v>
      </c>
    </row>
    <row r="10" spans="1:42" s="814" customFormat="1">
      <c r="A10" s="815">
        <v>43843</v>
      </c>
      <c r="B10" s="814">
        <v>1.7088558920153041E-4</v>
      </c>
      <c r="C10" s="814">
        <v>1.7515772893156865E-4</v>
      </c>
      <c r="D10" s="814">
        <v>2.0164499525780587E-4</v>
      </c>
      <c r="E10" s="814">
        <v>2.0335385114982117E-4</v>
      </c>
      <c r="F10" s="814">
        <v>2.3388781819311255E-4</v>
      </c>
      <c r="G10" s="814">
        <v>2.3584067725801461E-4</v>
      </c>
      <c r="H10" s="814">
        <v>1.6234130974145388E-4</v>
      </c>
      <c r="I10" s="814">
        <v>1.5950516305229812E-4</v>
      </c>
      <c r="J10" s="814">
        <v>1.9547183885215702E-4</v>
      </c>
      <c r="K10" s="814">
        <v>2.3970571654574613E-4</v>
      </c>
      <c r="L10" s="814">
        <v>4.8760983600870667E-4</v>
      </c>
      <c r="M10" s="814">
        <v>5.233728221860634E-4</v>
      </c>
      <c r="N10" s="814">
        <v>2.140717634266931E-4</v>
      </c>
      <c r="O10" s="814">
        <v>2.0506270704183648E-4</v>
      </c>
      <c r="P10" s="814">
        <v>2.6889369325044932E-4</v>
      </c>
      <c r="Q10" s="814">
        <v>6.5481612692463997E-4</v>
      </c>
      <c r="R10" s="814">
        <v>3.9161412717114708E-4</v>
      </c>
      <c r="S10" s="814">
        <v>4.0999306952893555E-4</v>
      </c>
      <c r="T10" s="814">
        <v>4.1365870986131981E-4</v>
      </c>
      <c r="U10" s="814">
        <v>4.1732098201907597E-4</v>
      </c>
      <c r="V10" s="814">
        <v>-2.0544034829941271E-3</v>
      </c>
      <c r="W10" s="814">
        <v>4.1365870986131981E-4</v>
      </c>
      <c r="X10" s="814">
        <v>4.1549026657428101E-4</v>
      </c>
      <c r="Y10" s="814">
        <v>4.8335112941000347E-4</v>
      </c>
      <c r="Z10" s="814">
        <v>4.8335112941000347E-4</v>
      </c>
      <c r="AA10" s="814">
        <v>4.9388215129564372E-4</v>
      </c>
      <c r="AB10" s="814">
        <v>5.0613328152837589E-4</v>
      </c>
      <c r="AC10" s="814">
        <v>4.2526288482380714E-4</v>
      </c>
      <c r="AD10" s="814">
        <v>2.0088497309274089E-3</v>
      </c>
      <c r="AE10" s="814">
        <v>-3.6472858845526535E-4</v>
      </c>
      <c r="AF10" s="814">
        <v>3.8760470957501791E-3</v>
      </c>
      <c r="AG10" s="814">
        <v>5.0784171764162167E-4</v>
      </c>
      <c r="AH10" s="814">
        <v>4.7123804834592331E-3</v>
      </c>
      <c r="AI10" s="814">
        <v>2.8766718772739175E-3</v>
      </c>
      <c r="AJ10" s="814">
        <v>6.0869566049046586E-3</v>
      </c>
      <c r="AK10" s="814">
        <v>4.2621323246283538E-5</v>
      </c>
      <c r="AM10" s="814">
        <v>1.5010912371277607E-2</v>
      </c>
      <c r="AN10" s="814">
        <v>1.4769943947053221E-2</v>
      </c>
      <c r="AO10" s="814">
        <v>7.2308170590200671E-3</v>
      </c>
      <c r="AP10" s="814">
        <v>7.7831919448683173E-3</v>
      </c>
    </row>
    <row r="11" spans="1:42" s="814" customFormat="1">
      <c r="A11" s="815">
        <v>43844</v>
      </c>
      <c r="B11" s="814">
        <v>1.7088558920153041E-4</v>
      </c>
      <c r="C11" s="814">
        <v>1.7515772893156865E-4</v>
      </c>
      <c r="D11" s="814">
        <v>2.0164499525780587E-4</v>
      </c>
      <c r="E11" s="814">
        <v>2.0335385114982117E-4</v>
      </c>
      <c r="F11" s="814">
        <v>2.3388781819311255E-4</v>
      </c>
      <c r="G11" s="814">
        <v>2.3584067725801461E-4</v>
      </c>
      <c r="H11" s="814">
        <v>1.6234130974145388E-4</v>
      </c>
      <c r="I11" s="814">
        <v>1.6875180225994768E-4</v>
      </c>
      <c r="J11" s="814">
        <v>1.574939549893184E-4</v>
      </c>
      <c r="K11" s="814">
        <v>2.3231677560819897E-4</v>
      </c>
      <c r="L11" s="814">
        <v>6.2120059315384779E-4</v>
      </c>
      <c r="M11" s="814">
        <v>1.8827494859330329E-4</v>
      </c>
      <c r="N11" s="814">
        <v>2.4617961196793381E-4</v>
      </c>
      <c r="O11" s="814">
        <v>2.0506270704183648E-4</v>
      </c>
      <c r="P11" s="814">
        <v>2.6889369325044932E-4</v>
      </c>
      <c r="Q11" s="814">
        <v>1.8332502139295492E-4</v>
      </c>
      <c r="R11" s="814">
        <v>3.9161412717114708E-4</v>
      </c>
      <c r="S11" s="814">
        <v>4.0999306952893555E-4</v>
      </c>
      <c r="T11" s="814">
        <v>4.1365870986131981E-4</v>
      </c>
      <c r="U11" s="814">
        <v>4.1732098201907597E-4</v>
      </c>
      <c r="V11" s="814">
        <v>3.9261060933126757E-3</v>
      </c>
      <c r="W11" s="814">
        <v>4.1365870986131981E-4</v>
      </c>
      <c r="X11" s="814">
        <v>4.1549026657428101E-4</v>
      </c>
      <c r="Y11" s="814">
        <v>4.8335112941000347E-4</v>
      </c>
      <c r="Z11" s="814">
        <v>4.8335112941000347E-4</v>
      </c>
      <c r="AA11" s="814">
        <v>4.9388215129564372E-4</v>
      </c>
      <c r="AB11" s="814">
        <v>5.0613328152837589E-4</v>
      </c>
      <c r="AC11" s="814">
        <v>1.1028402936310577E-3</v>
      </c>
      <c r="AD11" s="814">
        <v>-6.3444207361917915E-4</v>
      </c>
      <c r="AE11" s="814">
        <v>1.7060790285277072E-3</v>
      </c>
      <c r="AF11" s="814">
        <v>7.5863754600535849E-4</v>
      </c>
      <c r="AG11" s="814">
        <v>1.7813439691973798E-3</v>
      </c>
      <c r="AH11" s="814">
        <v>3.1988130237967649E-3</v>
      </c>
      <c r="AI11" s="814">
        <v>3.8702201882452325E-3</v>
      </c>
      <c r="AJ11" s="814">
        <v>1.1583704792741401E-3</v>
      </c>
      <c r="AK11" s="814">
        <v>-1.2539272115530409E-5</v>
      </c>
      <c r="AM11" s="814">
        <v>4.8994678503819777E-3</v>
      </c>
      <c r="AN11" s="814">
        <v>2.413688205715081E-3</v>
      </c>
      <c r="AO11" s="814">
        <v>1.2596401006161884E-3</v>
      </c>
      <c r="AP11" s="814">
        <v>-1.3036339182200818E-3</v>
      </c>
    </row>
    <row r="12" spans="1:42" s="814" customFormat="1">
      <c r="A12" s="815">
        <v>43845</v>
      </c>
      <c r="B12" s="814">
        <v>1.7088558920153041E-4</v>
      </c>
      <c r="C12" s="814">
        <v>1.7515772893156865E-4</v>
      </c>
      <c r="D12" s="814">
        <v>2.0164499525780587E-4</v>
      </c>
      <c r="E12" s="814">
        <v>2.0335385114982117E-4</v>
      </c>
      <c r="F12" s="814">
        <v>2.3388781819311255E-4</v>
      </c>
      <c r="G12" s="814">
        <v>2.3584067725801461E-4</v>
      </c>
      <c r="H12" s="814">
        <v>1.6234130974145388E-4</v>
      </c>
      <c r="I12" s="814">
        <v>1.5296345842030767E-4</v>
      </c>
      <c r="J12" s="814">
        <v>2.5982887225883822E-4</v>
      </c>
      <c r="K12" s="814">
        <v>3.577855229257576E-4</v>
      </c>
      <c r="L12" s="814">
        <v>1.2879897573792043E-4</v>
      </c>
      <c r="M12" s="814">
        <v>6.4306685911175165E-4</v>
      </c>
      <c r="N12" s="814">
        <v>2.4910469602645868E-4</v>
      </c>
      <c r="O12" s="814">
        <v>2.0506270704183648E-4</v>
      </c>
      <c r="P12" s="814">
        <v>2.6889369325044932E-4</v>
      </c>
      <c r="Q12" s="814">
        <v>3.1636719162819738E-4</v>
      </c>
      <c r="R12" s="814">
        <v>3.9161412717114708E-4</v>
      </c>
      <c r="S12" s="814">
        <v>4.0999306952893555E-4</v>
      </c>
      <c r="T12" s="814">
        <v>4.1365870986131981E-4</v>
      </c>
      <c r="U12" s="814">
        <v>4.1732098201907597E-4</v>
      </c>
      <c r="V12" s="814">
        <v>6.3808813824350885E-4</v>
      </c>
      <c r="W12" s="814">
        <v>4.1365870986131981E-4</v>
      </c>
      <c r="X12" s="814">
        <v>4.1549026657428101E-4</v>
      </c>
      <c r="Y12" s="814">
        <v>4.8335112941000347E-4</v>
      </c>
      <c r="Z12" s="814">
        <v>4.8335112941000347E-4</v>
      </c>
      <c r="AA12" s="814">
        <v>4.9388215129564372E-4</v>
      </c>
      <c r="AB12" s="814">
        <v>5.0613328152837589E-4</v>
      </c>
      <c r="AC12" s="814">
        <v>-2.6370157456605536E-3</v>
      </c>
      <c r="AD12" s="814">
        <v>-4.7979639251050088E-4</v>
      </c>
      <c r="AE12" s="814">
        <v>-3.1296648572054497E-4</v>
      </c>
      <c r="AF12" s="814">
        <v>1.1090719132846871E-3</v>
      </c>
      <c r="AG12" s="814">
        <v>-1.9743253304110864E-3</v>
      </c>
      <c r="AH12" s="814">
        <v>1.3455081013602488E-3</v>
      </c>
      <c r="AI12" s="814">
        <v>4.4436043637468003E-3</v>
      </c>
      <c r="AJ12" s="814">
        <v>3.571269563196422E-3</v>
      </c>
      <c r="AK12" s="814">
        <v>1.4364018794656985E-3</v>
      </c>
      <c r="AM12" s="814">
        <v>-7.6801563074996304E-3</v>
      </c>
      <c r="AN12" s="814">
        <v>-1.9997948108942953E-3</v>
      </c>
      <c r="AO12" s="814">
        <v>-4.0573425141107178E-3</v>
      </c>
      <c r="AP12" s="814">
        <v>3.6019940233389391E-4</v>
      </c>
    </row>
    <row r="13" spans="1:42" s="814" customFormat="1">
      <c r="A13" s="815">
        <v>43846</v>
      </c>
      <c r="B13" s="814">
        <v>1.7088558920153041E-4</v>
      </c>
      <c r="C13" s="814">
        <v>1.7515772893156865E-4</v>
      </c>
      <c r="D13" s="814">
        <v>2.0164499525780587E-4</v>
      </c>
      <c r="E13" s="814">
        <v>2.0335385114982117E-4</v>
      </c>
      <c r="F13" s="814">
        <v>2.3388781819311255E-4</v>
      </c>
      <c r="G13" s="814">
        <v>2.3584067725801461E-4</v>
      </c>
      <c r="H13" s="814">
        <v>1.6234130974145388E-4</v>
      </c>
      <c r="I13" s="814">
        <v>2.0021244765278112E-4</v>
      </c>
      <c r="J13" s="814">
        <v>2.6454100990958018E-4</v>
      </c>
      <c r="K13" s="814">
        <v>1.9279619976231288E-4</v>
      </c>
      <c r="L13" s="814">
        <v>6.2160776472452994E-4</v>
      </c>
      <c r="M13" s="814">
        <v>-7.6772699424743074E-5</v>
      </c>
      <c r="N13" s="814">
        <v>1.0182591152050335E-3</v>
      </c>
      <c r="O13" s="814">
        <v>2.0506270704183648E-4</v>
      </c>
      <c r="P13" s="814">
        <v>2.6889369325044932E-4</v>
      </c>
      <c r="Q13" s="814">
        <v>3.1506165185657409E-4</v>
      </c>
      <c r="R13" s="814">
        <v>3.9161412717114708E-4</v>
      </c>
      <c r="S13" s="814">
        <v>4.0999306952893555E-4</v>
      </c>
      <c r="T13" s="814">
        <v>4.1365870986131981E-4</v>
      </c>
      <c r="U13" s="814">
        <v>4.1732098201907597E-4</v>
      </c>
      <c r="V13" s="814">
        <v>-2.3798129217846853E-3</v>
      </c>
      <c r="W13" s="814">
        <v>4.1365870986131981E-4</v>
      </c>
      <c r="X13" s="814">
        <v>4.1549026657428101E-4</v>
      </c>
      <c r="Y13" s="814">
        <v>4.8335112941000347E-4</v>
      </c>
      <c r="Z13" s="814">
        <v>4.8335112941000347E-4</v>
      </c>
      <c r="AA13" s="814">
        <v>4.9388215129564372E-4</v>
      </c>
      <c r="AB13" s="814">
        <v>5.0613328152837589E-4</v>
      </c>
      <c r="AC13" s="814">
        <v>-1.826332711681089E-3</v>
      </c>
      <c r="AD13" s="814">
        <v>-1.0430160700913849E-4</v>
      </c>
      <c r="AE13" s="814">
        <v>-3.9614412075428262E-4</v>
      </c>
      <c r="AF13" s="814">
        <v>6.8474140404983785E-4</v>
      </c>
      <c r="AG13" s="814">
        <v>-1.305019329508772E-3</v>
      </c>
      <c r="AH13" s="814">
        <v>5.5966875162050123E-4</v>
      </c>
      <c r="AI13" s="814">
        <v>-9.0722629826056611E-4</v>
      </c>
      <c r="AJ13" s="814">
        <v>7.5930986311512072E-4</v>
      </c>
      <c r="AK13" s="814">
        <v>-1.2648555178478293E-3</v>
      </c>
      <c r="AM13" s="814">
        <v>1.984722761328106E-3</v>
      </c>
      <c r="AN13" s="814">
        <v>3.8524769841878914E-3</v>
      </c>
      <c r="AO13" s="814">
        <v>9.8747714728397717E-4</v>
      </c>
      <c r="AP13" s="814">
        <v>9.6605097280755281E-3</v>
      </c>
    </row>
    <row r="14" spans="1:42" s="814" customFormat="1">
      <c r="A14" s="815">
        <v>43847</v>
      </c>
      <c r="B14" s="814">
        <v>1.7088558920153041E-4</v>
      </c>
      <c r="C14" s="814">
        <v>1.7515772893156865E-4</v>
      </c>
      <c r="D14" s="814">
        <v>2.0164499525780587E-4</v>
      </c>
      <c r="E14" s="814">
        <v>2.0335385114982117E-4</v>
      </c>
      <c r="F14" s="814">
        <v>2.3388781819311255E-4</v>
      </c>
      <c r="G14" s="814">
        <v>2.3584067725801461E-4</v>
      </c>
      <c r="H14" s="814">
        <v>1.6234130974145388E-4</v>
      </c>
      <c r="I14" s="814">
        <v>2.0017237065239613E-4</v>
      </c>
      <c r="J14" s="814">
        <v>1.2977827178728418E-4</v>
      </c>
      <c r="K14" s="814">
        <v>2.3534001137348604E-4</v>
      </c>
      <c r="L14" s="814">
        <v>2.547880825078952E-4</v>
      </c>
      <c r="M14" s="814">
        <v>5.1761992460441775E-4</v>
      </c>
      <c r="N14" s="814">
        <v>-3.4798698820881491E-4</v>
      </c>
      <c r="O14" s="814">
        <v>2.0506270704183648E-4</v>
      </c>
      <c r="P14" s="814">
        <v>2.6889369325044932E-4</v>
      </c>
      <c r="Q14" s="814">
        <v>2.8070304707861204E-4</v>
      </c>
      <c r="R14" s="814">
        <v>3.9161412717114708E-4</v>
      </c>
      <c r="S14" s="814">
        <v>4.0999306952893555E-4</v>
      </c>
      <c r="T14" s="814">
        <v>4.1365870986131981E-4</v>
      </c>
      <c r="U14" s="814">
        <v>4.1732098201907597E-4</v>
      </c>
      <c r="V14" s="814">
        <v>2.5160040890832569E-3</v>
      </c>
      <c r="W14" s="814">
        <v>4.1365870986131981E-4</v>
      </c>
      <c r="X14" s="814">
        <v>4.1549026657428101E-4</v>
      </c>
      <c r="Y14" s="814">
        <v>4.8335112941000347E-4</v>
      </c>
      <c r="Z14" s="814">
        <v>4.8335112941000347E-4</v>
      </c>
      <c r="AA14" s="814">
        <v>4.9388215129564372E-4</v>
      </c>
      <c r="AB14" s="814">
        <v>5.0613328152837589E-4</v>
      </c>
      <c r="AC14" s="814">
        <v>3.7018951048595206E-3</v>
      </c>
      <c r="AD14" s="814">
        <v>1.0327866977843936E-3</v>
      </c>
      <c r="AE14" s="814">
        <v>1.5530741450284768E-3</v>
      </c>
      <c r="AF14" s="814">
        <v>8.6976850731357302E-4</v>
      </c>
      <c r="AG14" s="814">
        <v>1.9735828865119487E-3</v>
      </c>
      <c r="AH14" s="814">
        <v>2.6890049358112567E-3</v>
      </c>
      <c r="AI14" s="814">
        <v>4.2460188871078497E-3</v>
      </c>
      <c r="AJ14" s="814">
        <v>1.6482587823758443E-3</v>
      </c>
      <c r="AK14" s="814">
        <v>2.8677882907588437E-3</v>
      </c>
      <c r="AM14" s="814">
        <v>1.0862347509181802E-2</v>
      </c>
      <c r="AN14" s="814">
        <v>1.098135451720017E-2</v>
      </c>
      <c r="AO14" s="814">
        <v>7.6160754744167836E-3</v>
      </c>
      <c r="AP14" s="814">
        <v>3.4290605773747984E-3</v>
      </c>
    </row>
    <row r="15" spans="1:42" s="814" customFormat="1">
      <c r="A15" s="815">
        <v>43850</v>
      </c>
      <c r="B15" s="814">
        <v>1.7088558920153041E-4</v>
      </c>
      <c r="C15" s="814">
        <v>1.7515772893156865E-4</v>
      </c>
      <c r="D15" s="814">
        <v>2.0164499525780587E-4</v>
      </c>
      <c r="E15" s="814">
        <v>2.0335385114982117E-4</v>
      </c>
      <c r="F15" s="814">
        <v>2.3388781819311255E-4</v>
      </c>
      <c r="G15" s="814">
        <v>2.3584067725801461E-4</v>
      </c>
      <c r="H15" s="814">
        <v>1.6234130974145388E-4</v>
      </c>
      <c r="I15" s="814">
        <v>1.9549961733966725E-4</v>
      </c>
      <c r="J15" s="814">
        <v>2.158969963474977E-4</v>
      </c>
      <c r="K15" s="814">
        <v>2.6732729466605321E-4</v>
      </c>
      <c r="L15" s="814">
        <v>4.4608046035810034E-4</v>
      </c>
      <c r="M15" s="814">
        <v>3.5218568571004916E-4</v>
      </c>
      <c r="N15" s="814">
        <v>2.2232784009901252E-4</v>
      </c>
      <c r="O15" s="814">
        <v>2.0506270704183648E-4</v>
      </c>
      <c r="P15" s="814">
        <v>2.6889369325044932E-4</v>
      </c>
      <c r="Q15" s="814">
        <v>2.0110976100884415E-4</v>
      </c>
      <c r="R15" s="814">
        <v>3.9161412717114708E-4</v>
      </c>
      <c r="S15" s="814">
        <v>4.0999306952893555E-4</v>
      </c>
      <c r="T15" s="814">
        <v>4.1365870986131981E-4</v>
      </c>
      <c r="U15" s="814">
        <v>4.1732098201907597E-4</v>
      </c>
      <c r="V15" s="814">
        <v>-2.1022964801399313E-3</v>
      </c>
      <c r="W15" s="814">
        <v>4.1365870986131981E-4</v>
      </c>
      <c r="X15" s="814">
        <v>4.1549026657428101E-4</v>
      </c>
      <c r="Y15" s="814">
        <v>4.8335112941000347E-4</v>
      </c>
      <c r="Z15" s="814">
        <v>4.8335112941000347E-4</v>
      </c>
      <c r="AA15" s="814">
        <v>4.9388215129564372E-4</v>
      </c>
      <c r="AB15" s="814">
        <v>5.0613328152837589E-4</v>
      </c>
      <c r="AC15" s="814">
        <v>-2.4735972278977503E-4</v>
      </c>
      <c r="AD15" s="814">
        <v>1.0121287755626707E-3</v>
      </c>
      <c r="AE15" s="814">
        <v>-1.1351744748683279E-3</v>
      </c>
      <c r="AF15" s="814">
        <v>9.1961191553457944E-4</v>
      </c>
      <c r="AG15" s="814">
        <v>3.3250826912945008E-4</v>
      </c>
      <c r="AH15" s="814">
        <v>4.4234220224694809E-3</v>
      </c>
      <c r="AI15" s="814">
        <v>2.7425970687919854E-3</v>
      </c>
      <c r="AJ15" s="814">
        <v>3.3395777685336636E-3</v>
      </c>
      <c r="AK15" s="814">
        <v>-4.0266512302072899E-3</v>
      </c>
      <c r="AM15" s="814">
        <v>9.7136136079987168E-3</v>
      </c>
      <c r="AN15" s="814">
        <v>4.0036037177784145E-3</v>
      </c>
      <c r="AO15" s="814">
        <v>5.3514423723324267E-3</v>
      </c>
      <c r="AP15" s="814">
        <v>-7.7361204856307708E-4</v>
      </c>
    </row>
    <row r="16" spans="1:42" s="814" customFormat="1">
      <c r="A16" s="815">
        <v>43851</v>
      </c>
      <c r="B16" s="814">
        <v>1.7088558920153041E-4</v>
      </c>
      <c r="C16" s="814">
        <v>1.7515772893156865E-4</v>
      </c>
      <c r="D16" s="814">
        <v>2.0164499525780587E-4</v>
      </c>
      <c r="E16" s="814">
        <v>2.0335385114982117E-4</v>
      </c>
      <c r="F16" s="814">
        <v>2.3388781819311255E-4</v>
      </c>
      <c r="G16" s="814">
        <v>2.3584067725801461E-4</v>
      </c>
      <c r="H16" s="814">
        <v>1.6234130974145388E-4</v>
      </c>
      <c r="I16" s="814">
        <v>1.6118618208316171E-4</v>
      </c>
      <c r="J16" s="814">
        <v>1.8328435271763865E-4</v>
      </c>
      <c r="K16" s="814">
        <v>8.8322566827558902E-5</v>
      </c>
      <c r="L16" s="814">
        <v>2.1809845266318462E-4</v>
      </c>
      <c r="M16" s="814">
        <v>-1.4885148127541381E-4</v>
      </c>
      <c r="N16" s="814">
        <v>2.1671151998692295E-4</v>
      </c>
      <c r="O16" s="814">
        <v>2.0506270704183648E-4</v>
      </c>
      <c r="P16" s="814">
        <v>2.6889369325044932E-4</v>
      </c>
      <c r="Q16" s="814">
        <v>6.9165438411578073E-4</v>
      </c>
      <c r="R16" s="814">
        <v>3.9161412717114708E-4</v>
      </c>
      <c r="S16" s="814">
        <v>4.0999306952893555E-4</v>
      </c>
      <c r="T16" s="814">
        <v>4.1365870986131981E-4</v>
      </c>
      <c r="U16" s="814">
        <v>4.1732098201907597E-4</v>
      </c>
      <c r="V16" s="814">
        <v>-2.524473721231546E-4</v>
      </c>
      <c r="W16" s="814">
        <v>4.1365870986131981E-4</v>
      </c>
      <c r="X16" s="814">
        <v>4.1549026657428101E-4</v>
      </c>
      <c r="Y16" s="814">
        <v>4.8335112941000347E-4</v>
      </c>
      <c r="Z16" s="814">
        <v>4.8335112941000347E-4</v>
      </c>
      <c r="AA16" s="814">
        <v>4.9388215129564372E-4</v>
      </c>
      <c r="AB16" s="814">
        <v>5.0613328152837589E-4</v>
      </c>
      <c r="AC16" s="814">
        <v>-4.9738061853137339E-3</v>
      </c>
      <c r="AD16" s="814">
        <v>-4.8237746015523664E-3</v>
      </c>
      <c r="AE16" s="814">
        <v>-3.9609530079973698E-3</v>
      </c>
      <c r="AF16" s="814">
        <v>-1.4989480911331565E-4</v>
      </c>
      <c r="AG16" s="814">
        <v>-2.3023186084740743E-3</v>
      </c>
      <c r="AH16" s="814">
        <v>4.550083017392792E-3</v>
      </c>
      <c r="AI16" s="814">
        <v>-9.866820064451387E-4</v>
      </c>
      <c r="AJ16" s="814">
        <v>2.2396607190533491E-3</v>
      </c>
      <c r="AK16" s="814">
        <v>1.9396838793817039E-3</v>
      </c>
      <c r="AM16" s="814">
        <v>-1.1007682766247195E-2</v>
      </c>
      <c r="AN16" s="814">
        <v>-7.3750047704620458E-3</v>
      </c>
      <c r="AO16" s="814">
        <v>-5.4213017130293473E-3</v>
      </c>
      <c r="AP16" s="814">
        <v>-1.5220031374454379E-3</v>
      </c>
    </row>
    <row r="17" spans="1:42" s="814" customFormat="1">
      <c r="A17" s="815">
        <v>43852</v>
      </c>
      <c r="B17" s="814">
        <v>1.7088558920153041E-4</v>
      </c>
      <c r="C17" s="814">
        <v>1.7515772893156865E-4</v>
      </c>
      <c r="D17" s="814">
        <v>2.0164499525780587E-4</v>
      </c>
      <c r="E17" s="814">
        <v>2.0335385114982117E-4</v>
      </c>
      <c r="F17" s="814">
        <v>2.3388781819311255E-4</v>
      </c>
      <c r="G17" s="814">
        <v>2.3584067725801461E-4</v>
      </c>
      <c r="H17" s="814">
        <v>1.6234130974145388E-4</v>
      </c>
      <c r="I17" s="814">
        <v>2.6119067753027636E-4</v>
      </c>
      <c r="J17" s="814">
        <v>2.1035468057806206E-4</v>
      </c>
      <c r="K17" s="814">
        <v>2.3611616366148169E-4</v>
      </c>
      <c r="L17" s="814">
        <v>4.0279384004415775E-5</v>
      </c>
      <c r="M17" s="814">
        <v>9.0086336549943802E-4</v>
      </c>
      <c r="N17" s="814">
        <v>1.7820163639381548E-4</v>
      </c>
      <c r="O17" s="814">
        <v>2.0506270704183648E-4</v>
      </c>
      <c r="P17" s="814">
        <v>2.6889369325044932E-4</v>
      </c>
      <c r="Q17" s="814">
        <v>3.1158390548768899E-4</v>
      </c>
      <c r="R17" s="814">
        <v>3.9161412717114708E-4</v>
      </c>
      <c r="S17" s="814">
        <v>4.0999306952893555E-4</v>
      </c>
      <c r="T17" s="814">
        <v>4.1365870986131981E-4</v>
      </c>
      <c r="U17" s="814">
        <v>4.1732098201907597E-4</v>
      </c>
      <c r="V17" s="814">
        <v>3.8038662833679293E-3</v>
      </c>
      <c r="W17" s="814">
        <v>4.1365870986131981E-4</v>
      </c>
      <c r="X17" s="814">
        <v>4.1549026657428101E-4</v>
      </c>
      <c r="Y17" s="814">
        <v>4.8335112941000347E-4</v>
      </c>
      <c r="Z17" s="814">
        <v>4.8335112941000347E-4</v>
      </c>
      <c r="AA17" s="814">
        <v>4.9388215129564372E-4</v>
      </c>
      <c r="AB17" s="814">
        <v>5.0613328152837589E-4</v>
      </c>
      <c r="AC17" s="814">
        <v>4.5344081845910544E-3</v>
      </c>
      <c r="AD17" s="814">
        <v>-1.0473742856675905E-4</v>
      </c>
      <c r="AE17" s="814">
        <v>3.4644915119628195E-3</v>
      </c>
      <c r="AF17" s="814">
        <v>4.2682331748711277E-4</v>
      </c>
      <c r="AG17" s="814">
        <v>1.4453900824329402E-3</v>
      </c>
      <c r="AH17" s="814">
        <v>-1.0018040698849262E-3</v>
      </c>
      <c r="AI17" s="814">
        <v>3.346842753506607E-3</v>
      </c>
      <c r="AJ17" s="814">
        <v>3.2642129521354146E-3</v>
      </c>
      <c r="AK17" s="814">
        <v>6.2508655324915452E-3</v>
      </c>
      <c r="AM17" s="814">
        <v>7.5868182406622076E-3</v>
      </c>
      <c r="AN17" s="814">
        <v>3.3015436767425133E-3</v>
      </c>
      <c r="AO17" s="814">
        <v>5.5390411905671399E-3</v>
      </c>
      <c r="AP17" s="814">
        <v>2.0749511342044169E-3</v>
      </c>
    </row>
    <row r="18" spans="1:42" s="814" customFormat="1">
      <c r="A18" s="815">
        <v>43853</v>
      </c>
      <c r="B18" s="814">
        <v>1.7088558920153041E-4</v>
      </c>
      <c r="C18" s="814">
        <v>1.7515772893156865E-4</v>
      </c>
      <c r="D18" s="814">
        <v>2.0164499525780587E-4</v>
      </c>
      <c r="E18" s="814">
        <v>2.0335385114982117E-4</v>
      </c>
      <c r="F18" s="814">
        <v>2.3388781819311255E-4</v>
      </c>
      <c r="G18" s="814">
        <v>2.3584067725801461E-4</v>
      </c>
      <c r="H18" s="814">
        <v>1.6234130974145388E-4</v>
      </c>
      <c r="I18" s="814">
        <v>1.8982307563386591E-4</v>
      </c>
      <c r="J18" s="814">
        <v>2.2388675514628531E-4</v>
      </c>
      <c r="K18" s="814">
        <v>1.5051139563393434E-4</v>
      </c>
      <c r="L18" s="814">
        <v>1.5317168008621707E-4</v>
      </c>
      <c r="M18" s="814">
        <v>3.7870231003322985E-4</v>
      </c>
      <c r="N18" s="814">
        <v>1.9536084569193868E-4</v>
      </c>
      <c r="O18" s="814">
        <v>2.0506270704183648E-4</v>
      </c>
      <c r="P18" s="814">
        <v>2.6889369325044932E-4</v>
      </c>
      <c r="Q18" s="814">
        <v>2.6627656319311299E-4</v>
      </c>
      <c r="R18" s="814">
        <v>3.9161412717114708E-4</v>
      </c>
      <c r="S18" s="814">
        <v>4.0999306952893555E-4</v>
      </c>
      <c r="T18" s="814">
        <v>4.1365870986131981E-4</v>
      </c>
      <c r="U18" s="814">
        <v>4.1732098201907597E-4</v>
      </c>
      <c r="V18" s="814">
        <v>-1.1997799589802405E-4</v>
      </c>
      <c r="W18" s="814">
        <v>4.1365870986131981E-4</v>
      </c>
      <c r="X18" s="814">
        <v>4.1549026657428101E-4</v>
      </c>
      <c r="Y18" s="814">
        <v>4.8335112941000347E-4</v>
      </c>
      <c r="Z18" s="814">
        <v>4.8335112941000347E-4</v>
      </c>
      <c r="AA18" s="814">
        <v>4.9388215129564372E-4</v>
      </c>
      <c r="AB18" s="814">
        <v>5.0613328152837589E-4</v>
      </c>
      <c r="AC18" s="814">
        <v>4.8337459357639112E-4</v>
      </c>
      <c r="AD18" s="814">
        <v>4.3876310876056479E-4</v>
      </c>
      <c r="AE18" s="814">
        <v>2.8161754296542885E-3</v>
      </c>
      <c r="AF18" s="814">
        <v>3.3085262425469608E-4</v>
      </c>
      <c r="AG18" s="814">
        <v>8.8671675921991877E-4</v>
      </c>
      <c r="AH18" s="814">
        <v>2.2010524472138027E-3</v>
      </c>
      <c r="AI18" s="814">
        <v>-2.737498036658681E-3</v>
      </c>
      <c r="AJ18" s="814">
        <v>-1.3194432079666196E-4</v>
      </c>
      <c r="AK18" s="814">
        <v>1.7251943210561116E-3</v>
      </c>
      <c r="AM18" s="814">
        <v>1.4219025031537935E-2</v>
      </c>
      <c r="AN18" s="814">
        <v>8.2978117269862928E-3</v>
      </c>
      <c r="AO18" s="814">
        <v>5.9575922531480696E-3</v>
      </c>
      <c r="AP18" s="814">
        <v>2.0206253877264047E-4</v>
      </c>
    </row>
    <row r="19" spans="1:42" s="814" customFormat="1">
      <c r="A19" s="815">
        <v>43854</v>
      </c>
      <c r="B19" s="814">
        <v>1.7088558920153041E-4</v>
      </c>
      <c r="C19" s="814">
        <v>1.7515772893156865E-4</v>
      </c>
      <c r="D19" s="814">
        <v>2.0164499525780587E-4</v>
      </c>
      <c r="E19" s="814">
        <v>2.0335385114982117E-4</v>
      </c>
      <c r="F19" s="814">
        <v>2.3388781819311255E-4</v>
      </c>
      <c r="G19" s="814">
        <v>2.3584067725801461E-4</v>
      </c>
      <c r="H19" s="814">
        <v>1.6234130974145388E-4</v>
      </c>
      <c r="I19" s="814">
        <v>2.1200602134130442E-4</v>
      </c>
      <c r="J19" s="814">
        <v>1.5054367360489707E-4</v>
      </c>
      <c r="K19" s="814">
        <v>1.6100923516026988E-4</v>
      </c>
      <c r="L19" s="814">
        <v>6.0504196474076011E-5</v>
      </c>
      <c r="M19" s="814">
        <v>3.8667817567050733E-4</v>
      </c>
      <c r="N19" s="814">
        <v>2.0366811237915172E-4</v>
      </c>
      <c r="O19" s="814">
        <v>2.0506270704183648E-4</v>
      </c>
      <c r="P19" s="814">
        <v>2.6889369325044932E-4</v>
      </c>
      <c r="Q19" s="814">
        <v>3.5694589734758253E-4</v>
      </c>
      <c r="R19" s="814">
        <v>3.9161412717114708E-4</v>
      </c>
      <c r="S19" s="814">
        <v>4.0999306952893555E-4</v>
      </c>
      <c r="T19" s="814">
        <v>4.1365870986131981E-4</v>
      </c>
      <c r="U19" s="814">
        <v>4.1732098201907597E-4</v>
      </c>
      <c r="V19" s="814">
        <v>9.6271989539298275E-4</v>
      </c>
      <c r="W19" s="814">
        <v>4.1365870986131981E-4</v>
      </c>
      <c r="X19" s="814">
        <v>4.1549026657428101E-4</v>
      </c>
      <c r="Y19" s="814">
        <v>4.8335112941000347E-4</v>
      </c>
      <c r="Z19" s="814">
        <v>4.8335112941000347E-4</v>
      </c>
      <c r="AA19" s="814">
        <v>4.9388215129564372E-4</v>
      </c>
      <c r="AB19" s="814">
        <v>5.0613328152837589E-4</v>
      </c>
      <c r="AC19" s="814">
        <v>-5.3866127353991988E-3</v>
      </c>
      <c r="AD19" s="814">
        <v>-1.6787383293579428E-3</v>
      </c>
      <c r="AE19" s="814">
        <v>-4.2342664305139444E-5</v>
      </c>
      <c r="AF19" s="814">
        <v>-4.7525976265205827E-4</v>
      </c>
      <c r="AG19" s="814">
        <v>-4.5330600531456877E-4</v>
      </c>
      <c r="AH19" s="814">
        <v>-2.5957391385800221E-4</v>
      </c>
      <c r="AI19" s="814">
        <v>2.2636595996272657E-3</v>
      </c>
      <c r="AJ19" s="814">
        <v>1.6152458803242453E-4</v>
      </c>
      <c r="AK19" s="814">
        <v>1.0089802192667641E-3</v>
      </c>
      <c r="AM19" s="814">
        <v>-8.4736446355484496E-3</v>
      </c>
      <c r="AN19" s="814">
        <v>-8.1678052225890863E-3</v>
      </c>
      <c r="AO19" s="814">
        <v>-8.2569856996118629E-3</v>
      </c>
      <c r="AP19" s="814">
        <v>-9.5917243901346705E-3</v>
      </c>
    </row>
    <row r="20" spans="1:42" s="814" customFormat="1">
      <c r="A20" s="815">
        <v>43857</v>
      </c>
      <c r="B20" s="814">
        <v>1.7088558920153041E-4</v>
      </c>
      <c r="C20" s="814">
        <v>1.7515772893156865E-4</v>
      </c>
      <c r="D20" s="814">
        <v>2.0164499525780587E-4</v>
      </c>
      <c r="E20" s="814">
        <v>2.0335385114982117E-4</v>
      </c>
      <c r="F20" s="814">
        <v>2.3388781819311255E-4</v>
      </c>
      <c r="G20" s="814">
        <v>2.3584067725801461E-4</v>
      </c>
      <c r="H20" s="814">
        <v>1.6234130974145388E-4</v>
      </c>
      <c r="I20" s="814">
        <v>2.0455633027793851E-4</v>
      </c>
      <c r="J20" s="814">
        <v>1.9762597261907544E-4</v>
      </c>
      <c r="K20" s="814">
        <v>2.6662861606485677E-4</v>
      </c>
      <c r="L20" s="814">
        <v>2.3483888029662836E-4</v>
      </c>
      <c r="M20" s="814">
        <v>5.8334385888647589E-5</v>
      </c>
      <c r="N20" s="814">
        <v>2.3114106905963716E-4</v>
      </c>
      <c r="O20" s="814">
        <v>2.0506270704183648E-4</v>
      </c>
      <c r="P20" s="814">
        <v>2.6889369325044932E-4</v>
      </c>
      <c r="Q20" s="814">
        <v>5.6649451647050597E-4</v>
      </c>
      <c r="R20" s="814">
        <v>3.9161412717114708E-4</v>
      </c>
      <c r="S20" s="814">
        <v>4.0999306952893555E-4</v>
      </c>
      <c r="T20" s="814">
        <v>4.1365870986131981E-4</v>
      </c>
      <c r="U20" s="814">
        <v>4.1732098201907597E-4</v>
      </c>
      <c r="V20" s="814">
        <v>-1.0864536214393317E-3</v>
      </c>
      <c r="W20" s="814">
        <v>4.1365870986131981E-4</v>
      </c>
      <c r="X20" s="814">
        <v>4.1549026657428101E-4</v>
      </c>
      <c r="Y20" s="814">
        <v>4.8335112941000347E-4</v>
      </c>
      <c r="Z20" s="814">
        <v>4.8335112941000347E-4</v>
      </c>
      <c r="AA20" s="814">
        <v>4.9388215129564372E-4</v>
      </c>
      <c r="AB20" s="814">
        <v>5.0613328152837589E-4</v>
      </c>
      <c r="AC20" s="814">
        <v>-1.3625773819908371E-2</v>
      </c>
      <c r="AD20" s="814">
        <v>-2.3140368087568586E-3</v>
      </c>
      <c r="AE20" s="814">
        <v>-4.4894116785358928E-3</v>
      </c>
      <c r="AF20" s="814">
        <v>-1.3870783076235238E-3</v>
      </c>
      <c r="AG20" s="814">
        <v>-1.4872292159012757E-3</v>
      </c>
      <c r="AH20" s="814">
        <v>-2.3277676218561583E-3</v>
      </c>
      <c r="AI20" s="814">
        <v>-2.8752424803474286E-3</v>
      </c>
      <c r="AJ20" s="814">
        <v>1.4047351337165281E-4</v>
      </c>
      <c r="AK20" s="814">
        <v>1.6376981937127333E-3</v>
      </c>
      <c r="AM20" s="814">
        <v>-3.6199437971708881E-2</v>
      </c>
      <c r="AN20" s="814">
        <v>-2.2528250588389587E-2</v>
      </c>
      <c r="AO20" s="814">
        <v>-2.0440606177756449E-2</v>
      </c>
      <c r="AP20" s="814">
        <v>-1.6379142483416653E-2</v>
      </c>
    </row>
    <row r="21" spans="1:42" s="814" customFormat="1">
      <c r="A21" s="815">
        <v>43858</v>
      </c>
      <c r="B21" s="814">
        <v>1.7088558920153041E-4</v>
      </c>
      <c r="C21" s="814">
        <v>1.7515772893156865E-4</v>
      </c>
      <c r="D21" s="814">
        <v>2.0164499525780587E-4</v>
      </c>
      <c r="E21" s="814">
        <v>2.0335385114982117E-4</v>
      </c>
      <c r="F21" s="814">
        <v>2.3388781819311255E-4</v>
      </c>
      <c r="G21" s="814">
        <v>2.3584067725801461E-4</v>
      </c>
      <c r="H21" s="814">
        <v>1.6234130974145388E-4</v>
      </c>
      <c r="I21" s="814">
        <v>1.9526044597117931E-4</v>
      </c>
      <c r="J21" s="814">
        <v>2.1656658070257073E-4</v>
      </c>
      <c r="K21" s="814">
        <v>1.8014352043427273E-4</v>
      </c>
      <c r="L21" s="814">
        <v>3.077544541429944E-5</v>
      </c>
      <c r="M21" s="814">
        <v>6.5939372297929566E-6</v>
      </c>
      <c r="N21" s="814">
        <v>2.487643215756119E-4</v>
      </c>
      <c r="O21" s="814">
        <v>2.0506270704183648E-4</v>
      </c>
      <c r="P21" s="814">
        <v>2.6889369325044932E-4</v>
      </c>
      <c r="Q21" s="814">
        <v>2.8167038349669049E-4</v>
      </c>
      <c r="R21" s="814">
        <v>3.9161412717114708E-4</v>
      </c>
      <c r="S21" s="814">
        <v>4.0999306952893555E-4</v>
      </c>
      <c r="T21" s="814">
        <v>4.1365870986131981E-4</v>
      </c>
      <c r="U21" s="814">
        <v>4.1732098201907597E-4</v>
      </c>
      <c r="V21" s="814">
        <v>1.846793227146204E-3</v>
      </c>
      <c r="W21" s="814">
        <v>4.1365870986131981E-4</v>
      </c>
      <c r="X21" s="814">
        <v>4.1549026657428101E-4</v>
      </c>
      <c r="Y21" s="814">
        <v>4.8335112941000347E-4</v>
      </c>
      <c r="Z21" s="814">
        <v>4.8335112941000347E-4</v>
      </c>
      <c r="AA21" s="814">
        <v>4.9388215129564372E-4</v>
      </c>
      <c r="AB21" s="814">
        <v>5.0613328152837589E-4</v>
      </c>
      <c r="AC21" s="814">
        <v>7.2302433269844091E-3</v>
      </c>
      <c r="AD21" s="814">
        <v>2.658389949206974E-3</v>
      </c>
      <c r="AE21" s="814">
        <v>2.6792385372185201E-3</v>
      </c>
      <c r="AF21" s="814">
        <v>2.1152897664471482E-3</v>
      </c>
      <c r="AG21" s="814">
        <v>1.00889310794261E-3</v>
      </c>
      <c r="AH21" s="814">
        <v>6.8070931005161928E-3</v>
      </c>
      <c r="AI21" s="814">
        <v>1.2773850498863926E-3</v>
      </c>
      <c r="AJ21" s="814">
        <v>3.4856356676615796E-3</v>
      </c>
      <c r="AK21" s="814">
        <v>1.7386784878585804E-3</v>
      </c>
      <c r="AM21" s="814">
        <v>2.4533387736136891E-2</v>
      </c>
      <c r="AN21" s="814">
        <v>1.4948024392463566E-2</v>
      </c>
      <c r="AO21" s="814">
        <v>9.3875900354551955E-3</v>
      </c>
      <c r="AP21" s="814">
        <v>1.3067467565234026E-2</v>
      </c>
    </row>
    <row r="22" spans="1:42" s="814" customFormat="1">
      <c r="A22" s="815">
        <v>43859</v>
      </c>
      <c r="B22" s="814">
        <v>1.7088558920153041E-4</v>
      </c>
      <c r="C22" s="814">
        <v>1.7515772893156865E-4</v>
      </c>
      <c r="D22" s="814">
        <v>2.0164499525780587E-4</v>
      </c>
      <c r="E22" s="814">
        <v>2.0335385114982117E-4</v>
      </c>
      <c r="F22" s="814">
        <v>2.3388781819311255E-4</v>
      </c>
      <c r="G22" s="814">
        <v>2.3584067725801461E-4</v>
      </c>
      <c r="H22" s="814">
        <v>1.6234130974145388E-4</v>
      </c>
      <c r="I22" s="814">
        <v>1.8411963520259533E-4</v>
      </c>
      <c r="J22" s="814">
        <v>2.0565904364855392E-4</v>
      </c>
      <c r="K22" s="814">
        <v>2.2125319822863254E-4</v>
      </c>
      <c r="L22" s="814">
        <v>2.5626060232264436E-4</v>
      </c>
      <c r="M22" s="814">
        <v>4.1642975144573491E-4</v>
      </c>
      <c r="N22" s="814">
        <v>1.9300501763419575E-4</v>
      </c>
      <c r="O22" s="814">
        <v>2.0506270704183648E-4</v>
      </c>
      <c r="P22" s="814">
        <v>2.6889369325044932E-4</v>
      </c>
      <c r="Q22" s="814">
        <v>2.7446761179206192E-4</v>
      </c>
      <c r="R22" s="814">
        <v>3.9161412717114708E-4</v>
      </c>
      <c r="S22" s="814">
        <v>4.0999306952893555E-4</v>
      </c>
      <c r="T22" s="814">
        <v>4.1365870986131981E-4</v>
      </c>
      <c r="U22" s="814">
        <v>4.1732098201907597E-4</v>
      </c>
      <c r="V22" s="814">
        <v>2.2691681745277137E-3</v>
      </c>
      <c r="W22" s="814">
        <v>4.1365870986131981E-4</v>
      </c>
      <c r="X22" s="814">
        <v>4.1549026657428101E-4</v>
      </c>
      <c r="Y22" s="814">
        <v>4.8335112941000347E-4</v>
      </c>
      <c r="Z22" s="814">
        <v>4.8335112941000347E-4</v>
      </c>
      <c r="AA22" s="814">
        <v>4.9388215129564372E-4</v>
      </c>
      <c r="AB22" s="814">
        <v>5.0613328152837589E-4</v>
      </c>
      <c r="AC22" s="814">
        <v>-3.9530455004144205E-3</v>
      </c>
      <c r="AD22" s="814">
        <v>9.3324343034906221E-4</v>
      </c>
      <c r="AE22" s="814">
        <v>-2.6083648664307901E-3</v>
      </c>
      <c r="AF22" s="814">
        <v>6.6954374704941699E-5</v>
      </c>
      <c r="AG22" s="814">
        <v>-9.2454722202450768E-4</v>
      </c>
      <c r="AH22" s="814">
        <v>-1.5008354804312285E-3</v>
      </c>
      <c r="AI22" s="814">
        <v>1.9310599696331643E-3</v>
      </c>
      <c r="AJ22" s="814">
        <v>-1.5183522276032146E-3</v>
      </c>
      <c r="AK22" s="814">
        <v>-4.0222810762858829E-3</v>
      </c>
      <c r="AM22" s="814">
        <v>-5.4121290551218948E-3</v>
      </c>
      <c r="AN22" s="814">
        <v>-5.444662681161172E-3</v>
      </c>
      <c r="AO22" s="814">
        <v>-2.3645020622883317E-3</v>
      </c>
      <c r="AP22" s="814">
        <v>-2.7444432556017473E-3</v>
      </c>
    </row>
    <row r="23" spans="1:42" s="814" customFormat="1">
      <c r="A23" s="815">
        <v>43860</v>
      </c>
      <c r="B23" s="814">
        <v>1.7088558920153041E-4</v>
      </c>
      <c r="C23" s="814">
        <v>1.7515772893156865E-4</v>
      </c>
      <c r="D23" s="814">
        <v>2.0164499525780587E-4</v>
      </c>
      <c r="E23" s="814">
        <v>2.0335385114982117E-4</v>
      </c>
      <c r="F23" s="814">
        <v>2.3388781819311255E-4</v>
      </c>
      <c r="G23" s="814">
        <v>2.3584067725801461E-4</v>
      </c>
      <c r="H23" s="814">
        <v>1.6234130974145388E-4</v>
      </c>
      <c r="I23" s="814">
        <v>1.8223563344932359E-4</v>
      </c>
      <c r="J23" s="814">
        <v>1.886020720107684E-4</v>
      </c>
      <c r="K23" s="814">
        <v>2.6690761477388136E-4</v>
      </c>
      <c r="L23" s="814">
        <v>3.9280645603545494E-4</v>
      </c>
      <c r="M23" s="814">
        <v>-5.4300927526773624E-4</v>
      </c>
      <c r="N23" s="814">
        <v>2.0021399173186794E-4</v>
      </c>
      <c r="O23" s="814">
        <v>2.0506270704183648E-4</v>
      </c>
      <c r="P23" s="814">
        <v>2.6889369325044932E-4</v>
      </c>
      <c r="Q23" s="814">
        <v>3.1008560730860779E-4</v>
      </c>
      <c r="R23" s="814">
        <v>3.9161412717114708E-4</v>
      </c>
      <c r="S23" s="814">
        <v>4.0999306952893555E-4</v>
      </c>
      <c r="T23" s="814">
        <v>4.1365870986131981E-4</v>
      </c>
      <c r="U23" s="814">
        <v>4.1732098201907597E-4</v>
      </c>
      <c r="V23" s="814">
        <v>-1.199247327973052E-3</v>
      </c>
      <c r="W23" s="814">
        <v>4.1365870986131981E-4</v>
      </c>
      <c r="X23" s="814">
        <v>4.1549026657428101E-4</v>
      </c>
      <c r="Y23" s="814">
        <v>4.8335112941000347E-4</v>
      </c>
      <c r="Z23" s="814">
        <v>4.8335112941000347E-4</v>
      </c>
      <c r="AA23" s="814">
        <v>4.9388215129564372E-4</v>
      </c>
      <c r="AB23" s="814">
        <v>5.0613328152837589E-4</v>
      </c>
      <c r="AC23" s="814">
        <v>-4.2708099275524658E-3</v>
      </c>
      <c r="AD23" s="814">
        <v>1.5828810288269768E-3</v>
      </c>
      <c r="AE23" s="814">
        <v>-1.3368240800764042E-3</v>
      </c>
      <c r="AF23" s="814">
        <v>7.8225663420572467E-4</v>
      </c>
      <c r="AG23" s="814">
        <v>-3.5399125804691511E-4</v>
      </c>
      <c r="AH23" s="814">
        <v>-1.6143044050982436E-3</v>
      </c>
      <c r="AI23" s="814">
        <v>1.6313767671407575E-3</v>
      </c>
      <c r="AJ23" s="814">
        <v>1.0395112752183966E-3</v>
      </c>
      <c r="AK23" s="814">
        <v>-5.0447345207271788E-4</v>
      </c>
      <c r="AM23" s="814">
        <v>-4.7159327439373344E-3</v>
      </c>
      <c r="AN23" s="814">
        <v>-3.6441880649437097E-3</v>
      </c>
      <c r="AO23" s="814">
        <v>-2.4591396771281859E-3</v>
      </c>
      <c r="AP23" s="814">
        <v>5.5601781357632607E-3</v>
      </c>
    </row>
    <row r="24" spans="1:42" s="814" customFormat="1">
      <c r="A24" s="815">
        <v>43861</v>
      </c>
      <c r="B24" s="814">
        <v>1.7088558920153041E-4</v>
      </c>
      <c r="C24" s="814">
        <v>1.7515772893156865E-4</v>
      </c>
      <c r="D24" s="814">
        <v>2.0164499525780587E-4</v>
      </c>
      <c r="E24" s="814">
        <v>2.0335385114982117E-4</v>
      </c>
      <c r="F24" s="814">
        <v>2.3388781819311255E-4</v>
      </c>
      <c r="G24" s="814">
        <v>2.3584067725801461E-4</v>
      </c>
      <c r="H24" s="814">
        <v>1.6234130974145388E-4</v>
      </c>
      <c r="I24" s="814">
        <v>1.1931022044642248E-4</v>
      </c>
      <c r="J24" s="814">
        <v>1.5939427187450228E-4</v>
      </c>
      <c r="K24" s="814">
        <v>-6.8536745063685345E-6</v>
      </c>
      <c r="L24" s="814">
        <v>2.2562995777808403E-4</v>
      </c>
      <c r="M24" s="814">
        <v>3.6524658456404957E-4</v>
      </c>
      <c r="N24" s="814">
        <v>1.8786773396972656E-4</v>
      </c>
      <c r="O24" s="814">
        <v>2.0506270704183648E-4</v>
      </c>
      <c r="P24" s="814">
        <v>2.6889369325044932E-4</v>
      </c>
      <c r="Q24" s="814">
        <v>2.9343498197875739E-4</v>
      </c>
      <c r="R24" s="814">
        <v>3.9161412717114708E-4</v>
      </c>
      <c r="S24" s="814">
        <v>4.0999306952893555E-4</v>
      </c>
      <c r="T24" s="814">
        <v>4.1365870986131981E-4</v>
      </c>
      <c r="U24" s="814">
        <v>4.1732098201907597E-4</v>
      </c>
      <c r="V24" s="814">
        <v>-1.3230823540782977E-3</v>
      </c>
      <c r="W24" s="814">
        <v>4.1365870986131981E-4</v>
      </c>
      <c r="X24" s="814">
        <v>4.1549026657428101E-4</v>
      </c>
      <c r="Y24" s="814">
        <v>4.8335112941000347E-4</v>
      </c>
      <c r="Z24" s="814">
        <v>4.8335112941000347E-4</v>
      </c>
      <c r="AA24" s="814">
        <v>4.9388215129564372E-4</v>
      </c>
      <c r="AB24" s="814">
        <v>5.0613328152837589E-4</v>
      </c>
      <c r="AC24" s="814">
        <v>-5.8422154948764016E-3</v>
      </c>
      <c r="AD24" s="814">
        <v>2.8644606835628306E-3</v>
      </c>
      <c r="AE24" s="814">
        <v>-2.3994901083519427E-3</v>
      </c>
      <c r="AF24" s="814">
        <v>-2.1624343200918883E-3</v>
      </c>
      <c r="AG24" s="814">
        <v>7.6203425396936808E-5</v>
      </c>
      <c r="AH24" s="814">
        <v>-2.296011635989581E-3</v>
      </c>
      <c r="AI24" s="814">
        <v>-2.237594621614214E-3</v>
      </c>
      <c r="AJ24" s="814">
        <v>2.9208717117723548E-3</v>
      </c>
      <c r="AK24" s="814">
        <v>-1.5813915366805764E-3</v>
      </c>
      <c r="AM24" s="814">
        <v>-1.4685826549067693E-2</v>
      </c>
      <c r="AN24" s="814">
        <v>-9.4484252950471914E-3</v>
      </c>
      <c r="AO24" s="814">
        <v>-2.8872039043239539E-3</v>
      </c>
      <c r="AP24" s="814">
        <v>-1.892833497029045E-2</v>
      </c>
    </row>
    <row r="25" spans="1:42" s="814" customFormat="1">
      <c r="A25" s="815">
        <v>43864</v>
      </c>
      <c r="B25" s="814">
        <v>1.7088558920153041E-4</v>
      </c>
      <c r="C25" s="814">
        <v>1.7515772893156865E-4</v>
      </c>
      <c r="D25" s="814">
        <v>2.0164499525780587E-4</v>
      </c>
      <c r="E25" s="814">
        <v>2.0335385114982117E-4</v>
      </c>
      <c r="F25" s="814">
        <v>2.3388781819311255E-4</v>
      </c>
      <c r="G25" s="814">
        <v>2.3584067725801461E-4</v>
      </c>
      <c r="H25" s="814">
        <v>1.6234130974145388E-4</v>
      </c>
      <c r="I25" s="814">
        <v>1.3224283854174068E-4</v>
      </c>
      <c r="J25" s="814">
        <v>9.2693694717604913E-4</v>
      </c>
      <c r="K25" s="814">
        <v>1.6403240073992187E-4</v>
      </c>
      <c r="L25" s="814">
        <v>4.9737620515122316E-4</v>
      </c>
      <c r="M25" s="814">
        <v>3.1845987126710718E-4</v>
      </c>
      <c r="N25" s="814">
        <v>1.4030379243945568E-4</v>
      </c>
      <c r="O25" s="814">
        <v>2.0506270704183648E-4</v>
      </c>
      <c r="P25" s="814">
        <v>2.6889369325044932E-4</v>
      </c>
      <c r="Q25" s="814">
        <v>5.1355351679549521E-4</v>
      </c>
      <c r="R25" s="814">
        <v>4.3502977220821748E-4</v>
      </c>
      <c r="S25" s="814">
        <v>4.5340951218708625E-4</v>
      </c>
      <c r="T25" s="814">
        <v>4.5707531160332771E-4</v>
      </c>
      <c r="U25" s="814">
        <v>4.6073774269883572E-4</v>
      </c>
      <c r="V25" s="814">
        <v>2.2977172816425195E-3</v>
      </c>
      <c r="W25" s="814">
        <v>4.5707531160332771E-4</v>
      </c>
      <c r="X25" s="814">
        <v>4.5890694780359453E-4</v>
      </c>
      <c r="Y25" s="814">
        <v>4.8335112941000347E-4</v>
      </c>
      <c r="Z25" s="814">
        <v>4.8335112941000347E-4</v>
      </c>
      <c r="AA25" s="814">
        <v>4.9388215129564372E-4</v>
      </c>
      <c r="AB25" s="814">
        <v>5.0613328152837589E-4</v>
      </c>
      <c r="AC25" s="814">
        <v>1.3492868362290356E-3</v>
      </c>
      <c r="AD25" s="814">
        <v>-3.1913590756887933E-3</v>
      </c>
      <c r="AE25" s="814">
        <v>1.5669144675027891E-3</v>
      </c>
      <c r="AF25" s="814">
        <v>1.1391350219036589E-3</v>
      </c>
      <c r="AG25" s="814">
        <v>4.6468200678773108E-4</v>
      </c>
      <c r="AH25" s="814">
        <v>3.8363809850230357E-3</v>
      </c>
      <c r="AI25" s="814">
        <v>7.6411267208764677E-4</v>
      </c>
      <c r="AJ25" s="814">
        <v>7.9841293894111764E-4</v>
      </c>
      <c r="AK25" s="814">
        <v>4.0372080871655669E-3</v>
      </c>
      <c r="AM25" s="814">
        <v>6.5107228955212371E-3</v>
      </c>
      <c r="AN25" s="814">
        <v>3.9961773932148947E-3</v>
      </c>
      <c r="AO25" s="814">
        <v>4.4634911607908112E-3</v>
      </c>
      <c r="AP25" s="814">
        <v>5.8152763265104657E-3</v>
      </c>
    </row>
    <row r="26" spans="1:42" s="814" customFormat="1">
      <c r="A26" s="815">
        <v>43865</v>
      </c>
      <c r="B26" s="814">
        <v>1.7088558920153041E-4</v>
      </c>
      <c r="C26" s="814">
        <v>1.7515772893156865E-4</v>
      </c>
      <c r="D26" s="814">
        <v>2.0164499525780587E-4</v>
      </c>
      <c r="E26" s="814">
        <v>2.0335385114982117E-4</v>
      </c>
      <c r="F26" s="814">
        <v>2.3388781819311255E-4</v>
      </c>
      <c r="G26" s="814">
        <v>2.3584067725801461E-4</v>
      </c>
      <c r="H26" s="814">
        <v>1.6234130974145388E-4</v>
      </c>
      <c r="I26" s="814">
        <v>2.9588890111398314E-5</v>
      </c>
      <c r="J26" s="814">
        <v>-6.7863473404261576E-5</v>
      </c>
      <c r="K26" s="814">
        <v>1.4573190537392477E-4</v>
      </c>
      <c r="L26" s="814">
        <v>1.5598097148106227E-4</v>
      </c>
      <c r="M26" s="814">
        <v>3.0061557756466684E-4</v>
      </c>
      <c r="N26" s="814">
        <v>1.7074183408061216E-4</v>
      </c>
      <c r="O26" s="814">
        <v>2.0506270704183648E-4</v>
      </c>
      <c r="P26" s="814">
        <v>2.6889369325044932E-4</v>
      </c>
      <c r="Q26" s="814">
        <v>3.0708261233636236E-4</v>
      </c>
      <c r="R26" s="814">
        <v>4.3502977220821748E-4</v>
      </c>
      <c r="S26" s="814">
        <v>4.5340951218708625E-4</v>
      </c>
      <c r="T26" s="814">
        <v>4.5707531160332771E-4</v>
      </c>
      <c r="U26" s="814">
        <v>4.6073774269883572E-4</v>
      </c>
      <c r="V26" s="814">
        <v>1.3582604303858936E-3</v>
      </c>
      <c r="W26" s="814">
        <v>4.5707531160332771E-4</v>
      </c>
      <c r="X26" s="814">
        <v>4.5890694780359453E-4</v>
      </c>
      <c r="Y26" s="814">
        <v>4.8335112941000347E-4</v>
      </c>
      <c r="Z26" s="814">
        <v>4.8335112941000347E-4</v>
      </c>
      <c r="AA26" s="814">
        <v>4.9388215129564372E-4</v>
      </c>
      <c r="AB26" s="814">
        <v>5.0613328152837589E-4</v>
      </c>
      <c r="AC26" s="814">
        <v>6.8588652380165982E-3</v>
      </c>
      <c r="AD26" s="814">
        <v>-3.5581728599571871E-3</v>
      </c>
      <c r="AE26" s="814">
        <v>4.4457018080032995E-3</v>
      </c>
      <c r="AF26" s="814">
        <v>1.1836578846886603E-3</v>
      </c>
      <c r="AG26" s="814">
        <v>6.0665329949061153E-4</v>
      </c>
      <c r="AH26" s="814">
        <v>-1.6467136226916423E-4</v>
      </c>
      <c r="AI26" s="814">
        <v>2.738878241376197E-3</v>
      </c>
      <c r="AJ26" s="814">
        <v>1.5154887794621708E-4</v>
      </c>
      <c r="AK26" s="814">
        <v>-6.5526778893876259E-3</v>
      </c>
      <c r="AM26" s="814">
        <v>1.3113020471376968E-2</v>
      </c>
      <c r="AN26" s="814">
        <v>7.4184378656592109E-3</v>
      </c>
      <c r="AO26" s="814">
        <v>4.2975278400156913E-3</v>
      </c>
      <c r="AP26" s="814">
        <v>1.6611692719537219E-2</v>
      </c>
    </row>
    <row r="27" spans="1:42" s="814" customFormat="1">
      <c r="A27" s="815">
        <v>43866</v>
      </c>
      <c r="B27" s="814">
        <v>1.7088558920153041E-4</v>
      </c>
      <c r="C27" s="814">
        <v>1.7515772893156865E-4</v>
      </c>
      <c r="D27" s="814">
        <v>2.0164499525780587E-4</v>
      </c>
      <c r="E27" s="814">
        <v>2.0335385114982117E-4</v>
      </c>
      <c r="F27" s="814">
        <v>2.3388781819311255E-4</v>
      </c>
      <c r="G27" s="814">
        <v>2.3584067725801461E-4</v>
      </c>
      <c r="H27" s="814">
        <v>1.6234130974145388E-4</v>
      </c>
      <c r="I27" s="814">
        <v>-6.4723782012832132E-6</v>
      </c>
      <c r="J27" s="814">
        <v>-1.2031653074884296E-4</v>
      </c>
      <c r="K27" s="814">
        <v>-4.1566366871026439E-5</v>
      </c>
      <c r="L27" s="814">
        <v>2.3006987128271206E-4</v>
      </c>
      <c r="M27" s="814">
        <v>2.0828983403697876E-4</v>
      </c>
      <c r="N27" s="814">
        <v>2.3637904207651772E-4</v>
      </c>
      <c r="O27" s="814">
        <v>2.0506270704183648E-4</v>
      </c>
      <c r="P27" s="814">
        <v>2.6889369325044932E-4</v>
      </c>
      <c r="Q27" s="814">
        <v>3.353481353178811E-4</v>
      </c>
      <c r="R27" s="814">
        <v>4.3502977220821748E-4</v>
      </c>
      <c r="S27" s="814">
        <v>4.5340951218708625E-4</v>
      </c>
      <c r="T27" s="814">
        <v>4.5707531160332771E-4</v>
      </c>
      <c r="U27" s="814">
        <v>4.6073774269883572E-4</v>
      </c>
      <c r="V27" s="814">
        <v>3.6311101264769885E-3</v>
      </c>
      <c r="W27" s="814">
        <v>4.5707531160332771E-4</v>
      </c>
      <c r="X27" s="814">
        <v>4.5890694780359453E-4</v>
      </c>
      <c r="Y27" s="814">
        <v>4.8335112941000347E-4</v>
      </c>
      <c r="Z27" s="814">
        <v>4.8335112941000347E-4</v>
      </c>
      <c r="AA27" s="814">
        <v>4.9388215129564372E-4</v>
      </c>
      <c r="AB27" s="814">
        <v>5.0613328152837589E-4</v>
      </c>
      <c r="AC27" s="814">
        <v>5.7387746510957349E-3</v>
      </c>
      <c r="AD27" s="814">
        <v>3.6044268657211553E-3</v>
      </c>
      <c r="AE27" s="814">
        <v>3.0942687784922818E-3</v>
      </c>
      <c r="AF27" s="814">
        <v>1.2767218289511106E-3</v>
      </c>
      <c r="AG27" s="814">
        <v>1.9838626922810132E-3</v>
      </c>
      <c r="AH27" s="814">
        <v>1.9568200087991539E-3</v>
      </c>
      <c r="AI27" s="814">
        <v>2.7038685802047713E-3</v>
      </c>
      <c r="AJ27" s="814">
        <v>9.0427086570987747E-4</v>
      </c>
      <c r="AK27" s="814">
        <v>2.0783461346129961E-3</v>
      </c>
      <c r="AM27" s="814">
        <v>5.025308450879562E-3</v>
      </c>
      <c r="AN27" s="814">
        <v>9.5912118815060232E-3</v>
      </c>
      <c r="AO27" s="814">
        <v>5.1244212476886375E-3</v>
      </c>
      <c r="AP27" s="814">
        <v>1.0117634150737853E-2</v>
      </c>
    </row>
    <row r="28" spans="1:42" s="814" customFormat="1">
      <c r="A28" s="815">
        <v>43867</v>
      </c>
      <c r="B28" s="814">
        <v>1.6137008906524919E-4</v>
      </c>
      <c r="C28" s="814">
        <v>1.6540434129188041E-4</v>
      </c>
      <c r="D28" s="814">
        <v>1.9041670509699403E-4</v>
      </c>
      <c r="E28" s="814">
        <v>1.9203040598764654E-4</v>
      </c>
      <c r="F28" s="814">
        <v>2.2437171866140915E-4</v>
      </c>
      <c r="G28" s="814">
        <v>2.2632455914717298E-4</v>
      </c>
      <c r="H28" s="814">
        <v>1.5330158461198672E-4</v>
      </c>
      <c r="I28" s="814">
        <v>-5.5477886513610741E-6</v>
      </c>
      <c r="J28" s="814">
        <v>-3.5451763182536844E-4</v>
      </c>
      <c r="K28" s="814">
        <v>1.8454406880374918E-4</v>
      </c>
      <c r="L28" s="814">
        <v>8.5302380516072418E-5</v>
      </c>
      <c r="M28" s="814">
        <v>-5.0668238057660631E-5</v>
      </c>
      <c r="N28" s="814">
        <v>1.6174700249904639E-4</v>
      </c>
      <c r="O28" s="814">
        <v>1.9364410687829902E-4</v>
      </c>
      <c r="P28" s="814">
        <v>2.5937726067737366E-4</v>
      </c>
      <c r="Q28" s="814">
        <v>2.7725038536252633E-4</v>
      </c>
      <c r="R28" s="814">
        <v>4.3502977220821748E-4</v>
      </c>
      <c r="S28" s="814">
        <v>4.5340951218708625E-4</v>
      </c>
      <c r="T28" s="814">
        <v>4.5707531160332771E-4</v>
      </c>
      <c r="U28" s="814">
        <v>4.6073774269883572E-4</v>
      </c>
      <c r="V28" s="814">
        <v>-1.0705211856579799E-3</v>
      </c>
      <c r="W28" s="814">
        <v>4.5707531160332771E-4</v>
      </c>
      <c r="X28" s="814">
        <v>4.5890694780359453E-4</v>
      </c>
      <c r="Y28" s="814">
        <v>4.8335112941000347E-4</v>
      </c>
      <c r="Z28" s="814">
        <v>4.8335112941000347E-4</v>
      </c>
      <c r="AA28" s="814">
        <v>4.9388215129564372E-4</v>
      </c>
      <c r="AB28" s="814">
        <v>5.0613328152837589E-4</v>
      </c>
      <c r="AC28" s="814">
        <v>-1.0684786180159556E-5</v>
      </c>
      <c r="AD28" s="814">
        <v>2.734213911669281E-3</v>
      </c>
      <c r="AE28" s="814">
        <v>6.5108335304309151E-4</v>
      </c>
      <c r="AF28" s="814">
        <v>2.5372962032554902E-4</v>
      </c>
      <c r="AG28" s="814">
        <v>-1.1324463734319057E-4</v>
      </c>
      <c r="AH28" s="814">
        <v>-8.5047104610713742E-4</v>
      </c>
      <c r="AI28" s="814">
        <v>-2.7317191024034404E-4</v>
      </c>
      <c r="AJ28" s="814">
        <v>1.1491300873911481E-3</v>
      </c>
      <c r="AK28" s="814">
        <v>1.1572187899944186E-3</v>
      </c>
      <c r="AM28" s="814">
        <v>-1.2635488757765323E-2</v>
      </c>
      <c r="AN28" s="814">
        <v>-5.2324574644808663E-3</v>
      </c>
      <c r="AO28" s="814">
        <v>-7.2907236032891953E-3</v>
      </c>
      <c r="AP28" s="814">
        <v>3.6254613568602601E-3</v>
      </c>
    </row>
    <row r="29" spans="1:42" s="814" customFormat="1">
      <c r="A29" s="815">
        <v>43868</v>
      </c>
      <c r="B29" s="814">
        <v>1.6137008906524919E-4</v>
      </c>
      <c r="C29" s="814">
        <v>1.6540434129188041E-4</v>
      </c>
      <c r="D29" s="814">
        <v>1.9041670509699403E-4</v>
      </c>
      <c r="E29" s="814">
        <v>1.9203040598764654E-4</v>
      </c>
      <c r="F29" s="814">
        <v>2.2437171866140915E-4</v>
      </c>
      <c r="G29" s="814">
        <v>2.2632455914717298E-4</v>
      </c>
      <c r="H29" s="814">
        <v>1.5330158461198672E-4</v>
      </c>
      <c r="I29" s="814">
        <v>6.5649196583139613E-5</v>
      </c>
      <c r="J29" s="814">
        <v>-5.7613419536328703E-4</v>
      </c>
      <c r="K29" s="814">
        <v>1.9273076197623418E-4</v>
      </c>
      <c r="L29" s="814">
        <v>2.9288194481336127E-4</v>
      </c>
      <c r="M29" s="814">
        <v>4.9302693710684409E-4</v>
      </c>
      <c r="N29" s="814">
        <v>1.4526121238067624E-4</v>
      </c>
      <c r="O29" s="814">
        <v>1.9364410687829902E-4</v>
      </c>
      <c r="P29" s="814">
        <v>2.5937726067737366E-4</v>
      </c>
      <c r="Q29" s="814">
        <v>3.3051895586155844E-4</v>
      </c>
      <c r="R29" s="814">
        <v>4.3502977220821748E-4</v>
      </c>
      <c r="S29" s="814">
        <v>4.5340951218708625E-4</v>
      </c>
      <c r="T29" s="814">
        <v>4.5707531160332771E-4</v>
      </c>
      <c r="U29" s="814">
        <v>4.6073774269883572E-4</v>
      </c>
      <c r="V29" s="814">
        <v>-9.941011070595529E-4</v>
      </c>
      <c r="W29" s="814">
        <v>4.5707531160332771E-4</v>
      </c>
      <c r="X29" s="814">
        <v>4.5890694780359453E-4</v>
      </c>
      <c r="Y29" s="814">
        <v>4.8335112941000347E-4</v>
      </c>
      <c r="Z29" s="814">
        <v>4.8335112941000347E-4</v>
      </c>
      <c r="AA29" s="814">
        <v>4.9388215129564372E-4</v>
      </c>
      <c r="AB29" s="814">
        <v>5.0613328152837589E-4</v>
      </c>
      <c r="AC29" s="814">
        <v>-8.1046293699477134E-3</v>
      </c>
      <c r="AD29" s="814">
        <v>3.4769306984607784E-3</v>
      </c>
      <c r="AE29" s="814">
        <v>-3.8606190898272663E-3</v>
      </c>
      <c r="AF29" s="814">
        <v>9.0628211091670074E-4</v>
      </c>
      <c r="AG29" s="814">
        <v>-1.092477268708314E-3</v>
      </c>
      <c r="AH29" s="814">
        <v>-2.8056872376411857E-3</v>
      </c>
      <c r="AI29" s="814">
        <v>3.2075575328169847E-3</v>
      </c>
      <c r="AJ29" s="814">
        <v>-1.0865686822089105E-3</v>
      </c>
      <c r="AK29" s="814">
        <v>9.8337274598736535E-4</v>
      </c>
      <c r="AM29" s="814">
        <v>-1.5858442348551494E-2</v>
      </c>
      <c r="AN29" s="814">
        <v>-9.2489304730215549E-3</v>
      </c>
      <c r="AO29" s="814">
        <v>-1.0509338982150673E-2</v>
      </c>
      <c r="AP29" s="814">
        <v>-5.1060131352698157E-3</v>
      </c>
    </row>
    <row r="30" spans="1:42" s="814" customFormat="1">
      <c r="A30" s="815">
        <v>43871</v>
      </c>
      <c r="B30" s="814">
        <v>1.6137008906524919E-4</v>
      </c>
      <c r="C30" s="814">
        <v>1.6540434129188041E-4</v>
      </c>
      <c r="D30" s="814">
        <v>1.9041670509699403E-4</v>
      </c>
      <c r="E30" s="814">
        <v>1.9203040598764654E-4</v>
      </c>
      <c r="F30" s="814">
        <v>2.2437171866140915E-4</v>
      </c>
      <c r="G30" s="814">
        <v>2.2632455914717298E-4</v>
      </c>
      <c r="H30" s="814">
        <v>1.5330158461198672E-4</v>
      </c>
      <c r="I30" s="814">
        <v>1.8583975066022163E-4</v>
      </c>
      <c r="J30" s="814">
        <v>-5.3399056698644198E-4</v>
      </c>
      <c r="K30" s="814">
        <v>2.2328716144492944E-4</v>
      </c>
      <c r="L30" s="814">
        <v>8.7974053158745846E-5</v>
      </c>
      <c r="M30" s="814">
        <v>-3.6566293373097025E-4</v>
      </c>
      <c r="N30" s="814">
        <v>1.8796945892862738E-4</v>
      </c>
      <c r="O30" s="814">
        <v>1.9364410687829902E-4</v>
      </c>
      <c r="P30" s="814">
        <v>2.5937726067737366E-4</v>
      </c>
      <c r="Q30" s="814">
        <v>5.9995904973475511E-4</v>
      </c>
      <c r="R30" s="814">
        <v>4.3502977220821748E-4</v>
      </c>
      <c r="S30" s="814">
        <v>4.5340951218708625E-4</v>
      </c>
      <c r="T30" s="814">
        <v>4.5707531160332771E-4</v>
      </c>
      <c r="U30" s="814">
        <v>4.6073774269883572E-4</v>
      </c>
      <c r="V30" s="814">
        <v>3.4096082173016296E-3</v>
      </c>
      <c r="W30" s="814">
        <v>4.5707531160332771E-4</v>
      </c>
      <c r="X30" s="814">
        <v>4.5890694780359453E-4</v>
      </c>
      <c r="Y30" s="814">
        <v>4.8335112941000347E-4</v>
      </c>
      <c r="Z30" s="814">
        <v>4.8335112941000347E-4</v>
      </c>
      <c r="AA30" s="814">
        <v>4.9388215129564372E-4</v>
      </c>
      <c r="AB30" s="814">
        <v>5.0613328152837589E-4</v>
      </c>
      <c r="AC30" s="814">
        <v>-8.6774118076904383E-4</v>
      </c>
      <c r="AD30" s="814">
        <v>2.4356594305530166E-4</v>
      </c>
      <c r="AE30" s="814">
        <v>-3.7683290428359717E-3</v>
      </c>
      <c r="AF30" s="814">
        <v>2.0485554464988454E-5</v>
      </c>
      <c r="AG30" s="814">
        <v>-2.3781029666206654E-3</v>
      </c>
      <c r="AH30" s="814">
        <v>-3.7792184254732408E-3</v>
      </c>
      <c r="AI30" s="814">
        <v>3.252050324658029E-4</v>
      </c>
      <c r="AJ30" s="814">
        <v>-1.3597212197812292E-3</v>
      </c>
      <c r="AK30" s="814">
        <v>5.9780618566063204E-4</v>
      </c>
      <c r="AM30" s="814">
        <v>-2.2687371079088359E-2</v>
      </c>
      <c r="AN30" s="814">
        <v>-1.3309816753686587E-2</v>
      </c>
      <c r="AO30" s="814">
        <v>-1.5082837418706641E-2</v>
      </c>
      <c r="AP30" s="814">
        <v>7.929490968527908E-3</v>
      </c>
    </row>
    <row r="31" spans="1:42" s="814" customFormat="1">
      <c r="A31" s="815">
        <v>43872</v>
      </c>
      <c r="B31" s="814">
        <v>1.6137008906524919E-4</v>
      </c>
      <c r="C31" s="814">
        <v>1.6540434129188041E-4</v>
      </c>
      <c r="D31" s="814">
        <v>1.9041670509699403E-4</v>
      </c>
      <c r="E31" s="814">
        <v>1.9203040598764654E-4</v>
      </c>
      <c r="F31" s="814">
        <v>2.2437171866140915E-4</v>
      </c>
      <c r="G31" s="814">
        <v>2.2632455914717298E-4</v>
      </c>
      <c r="H31" s="814">
        <v>1.5330158461198672E-4</v>
      </c>
      <c r="I31" s="814">
        <v>9.8911236871224162E-5</v>
      </c>
      <c r="J31" s="814">
        <v>-4.370569357065035E-4</v>
      </c>
      <c r="K31" s="814">
        <v>9.3129677597669769E-5</v>
      </c>
      <c r="L31" s="814">
        <v>1.7670511016709689E-4</v>
      </c>
      <c r="M31" s="814">
        <v>6.0797234131326761E-5</v>
      </c>
      <c r="N31" s="814">
        <v>1.8069827244304726E-4</v>
      </c>
      <c r="O31" s="814">
        <v>1.9364410687829902E-4</v>
      </c>
      <c r="P31" s="814">
        <v>2.5937726067737366E-4</v>
      </c>
      <c r="Q31" s="814">
        <v>3.7546602828042452E-4</v>
      </c>
      <c r="R31" s="814">
        <v>4.3502977220821748E-4</v>
      </c>
      <c r="S31" s="814">
        <v>4.5340951218708625E-4</v>
      </c>
      <c r="T31" s="814">
        <v>4.5707531160332771E-4</v>
      </c>
      <c r="U31" s="814">
        <v>4.6073774269883572E-4</v>
      </c>
      <c r="V31" s="814">
        <v>3.1944685342049084E-3</v>
      </c>
      <c r="W31" s="814">
        <v>4.5707531160332771E-4</v>
      </c>
      <c r="X31" s="814">
        <v>4.5890694780359453E-4</v>
      </c>
      <c r="Y31" s="814">
        <v>4.8335112941000347E-4</v>
      </c>
      <c r="Z31" s="814">
        <v>4.8335112941000347E-4</v>
      </c>
      <c r="AA31" s="814">
        <v>4.9388215129564372E-4</v>
      </c>
      <c r="AB31" s="814">
        <v>5.0613328152837589E-4</v>
      </c>
      <c r="AC31" s="814">
        <v>1.0204524424021866E-2</v>
      </c>
      <c r="AD31" s="814">
        <v>-5.8506430017435385E-4</v>
      </c>
      <c r="AE31" s="814">
        <v>5.4238517061635516E-3</v>
      </c>
      <c r="AF31" s="814">
        <v>-2.5752740911033634E-4</v>
      </c>
      <c r="AG31" s="814">
        <v>3.5329942609467757E-3</v>
      </c>
      <c r="AH31" s="814">
        <v>6.1697008822254595E-3</v>
      </c>
      <c r="AI31" s="814">
        <v>5.8761426365006031E-3</v>
      </c>
      <c r="AJ31" s="814">
        <v>2.9406529997568764E-3</v>
      </c>
      <c r="AK31" s="814">
        <v>1.9635118276271069E-3</v>
      </c>
      <c r="AM31" s="814">
        <v>3.3922840427409451E-2</v>
      </c>
      <c r="AN31" s="814">
        <v>1.6951426438665207E-2</v>
      </c>
      <c r="AO31" s="814">
        <v>1.3151209586505841E-2</v>
      </c>
      <c r="AP31" s="814">
        <v>1.4575654087296552E-3</v>
      </c>
    </row>
    <row r="32" spans="1:42" s="814" customFormat="1">
      <c r="A32" s="815">
        <v>43873</v>
      </c>
      <c r="B32" s="814">
        <v>1.6137008906524919E-4</v>
      </c>
      <c r="C32" s="814">
        <v>1.6540434129188041E-4</v>
      </c>
      <c r="D32" s="814">
        <v>1.9041670509699403E-4</v>
      </c>
      <c r="E32" s="814">
        <v>1.9203040598764654E-4</v>
      </c>
      <c r="F32" s="814">
        <v>2.2437171866140915E-4</v>
      </c>
      <c r="G32" s="814">
        <v>2.2632455914717298E-4</v>
      </c>
      <c r="H32" s="814">
        <v>1.5330158461198672E-4</v>
      </c>
      <c r="I32" s="814">
        <v>3.6972506320065435E-5</v>
      </c>
      <c r="J32" s="814">
        <v>2.113338314779778E-4</v>
      </c>
      <c r="K32" s="814">
        <v>6.7558376371401607E-5</v>
      </c>
      <c r="L32" s="814">
        <v>-2.245592734627655E-4</v>
      </c>
      <c r="M32" s="814">
        <v>1.8744674232795688E-5</v>
      </c>
      <c r="N32" s="814">
        <v>4.0900002219923515E-4</v>
      </c>
      <c r="O32" s="814">
        <v>1.9364410687829902E-4</v>
      </c>
      <c r="P32" s="814">
        <v>2.5937726067737366E-4</v>
      </c>
      <c r="Q32" s="814">
        <v>1.6658311856265762E-4</v>
      </c>
      <c r="R32" s="814">
        <v>4.3502977220821748E-4</v>
      </c>
      <c r="S32" s="814">
        <v>4.5340951218708625E-4</v>
      </c>
      <c r="T32" s="814">
        <v>4.5707531160332771E-4</v>
      </c>
      <c r="U32" s="814">
        <v>4.6073774269883572E-4</v>
      </c>
      <c r="V32" s="814">
        <v>3.2816825934063321E-3</v>
      </c>
      <c r="W32" s="814">
        <v>4.5707531160332771E-4</v>
      </c>
      <c r="X32" s="814">
        <v>4.5890694780359453E-4</v>
      </c>
      <c r="Y32" s="814">
        <v>4.8335112941000347E-4</v>
      </c>
      <c r="Z32" s="814">
        <v>4.8335112941000347E-4</v>
      </c>
      <c r="AA32" s="814">
        <v>4.9388215129564372E-4</v>
      </c>
      <c r="AB32" s="814">
        <v>5.0613328152837589E-4</v>
      </c>
      <c r="AC32" s="814">
        <v>7.6016620758094788E-3</v>
      </c>
      <c r="AD32" s="814">
        <v>1.3188699523725145E-3</v>
      </c>
      <c r="AE32" s="814">
        <v>2.8566438729029642E-3</v>
      </c>
      <c r="AF32" s="814">
        <v>8.4654672165118683E-4</v>
      </c>
      <c r="AG32" s="814">
        <v>2.2768121359171278E-3</v>
      </c>
      <c r="AH32" s="814">
        <v>9.6467122923593607E-4</v>
      </c>
      <c r="AI32" s="814">
        <v>2.146233915828244E-3</v>
      </c>
      <c r="AJ32" s="814">
        <v>7.3839326861779853E-6</v>
      </c>
      <c r="AK32" s="814">
        <v>5.6619006026181751E-4</v>
      </c>
      <c r="AM32" s="814">
        <v>1.6769576795594432E-2</v>
      </c>
      <c r="AN32" s="814">
        <v>6.5214681415632914E-3</v>
      </c>
      <c r="AO32" s="814">
        <v>6.7938466790327112E-3</v>
      </c>
      <c r="AP32" s="814">
        <v>7.041060896063156E-3</v>
      </c>
    </row>
    <row r="33" spans="1:42" s="814" customFormat="1">
      <c r="A33" s="815">
        <v>43874</v>
      </c>
      <c r="B33" s="814">
        <v>1.6137008906524919E-4</v>
      </c>
      <c r="C33" s="814">
        <v>1.6540434129188041E-4</v>
      </c>
      <c r="D33" s="814">
        <v>1.9041670509699403E-4</v>
      </c>
      <c r="E33" s="814">
        <v>1.9203040598764654E-4</v>
      </c>
      <c r="F33" s="814">
        <v>2.2437171866140915E-4</v>
      </c>
      <c r="G33" s="814">
        <v>2.2632455914717298E-4</v>
      </c>
      <c r="H33" s="814">
        <v>1.5330158461198672E-4</v>
      </c>
      <c r="I33" s="814">
        <v>5.5456709106449509E-5</v>
      </c>
      <c r="J33" s="814">
        <v>1.629474984601309E-4</v>
      </c>
      <c r="K33" s="814">
        <v>1.5062674418930833E-4</v>
      </c>
      <c r="L33" s="814">
        <v>-1.5913878108775315E-4</v>
      </c>
      <c r="M33" s="814">
        <v>2.5836769370179979E-5</v>
      </c>
      <c r="N33" s="814">
        <v>1.544391446863802E-4</v>
      </c>
      <c r="O33" s="814">
        <v>1.9364410687829902E-4</v>
      </c>
      <c r="P33" s="814">
        <v>2.5937726067737366E-4</v>
      </c>
      <c r="Q33" s="814">
        <v>3.1900313018073945E-4</v>
      </c>
      <c r="R33" s="814">
        <v>4.3502977220821748E-4</v>
      </c>
      <c r="S33" s="814">
        <v>4.5340951218708625E-4</v>
      </c>
      <c r="T33" s="814">
        <v>4.5707531160332771E-4</v>
      </c>
      <c r="U33" s="814">
        <v>4.6073774269883572E-4</v>
      </c>
      <c r="V33" s="814">
        <v>-1.159460195297779E-3</v>
      </c>
      <c r="W33" s="814">
        <v>4.5707531160332771E-4</v>
      </c>
      <c r="X33" s="814">
        <v>4.5890694780359453E-4</v>
      </c>
      <c r="Y33" s="814">
        <v>4.8335112941000347E-4</v>
      </c>
      <c r="Z33" s="814">
        <v>4.8335112941000347E-4</v>
      </c>
      <c r="AA33" s="814">
        <v>4.9388215129564372E-4</v>
      </c>
      <c r="AB33" s="814">
        <v>5.0613328152837589E-4</v>
      </c>
      <c r="AC33" s="814">
        <v>-2.6121426818159765E-4</v>
      </c>
      <c r="AD33" s="814">
        <v>1.7595598736781515E-3</v>
      </c>
      <c r="AE33" s="814">
        <v>5.9340491006465435E-4</v>
      </c>
      <c r="AF33" s="814">
        <v>-5.2294096382576871E-4</v>
      </c>
      <c r="AG33" s="814">
        <v>-6.2024001972837972E-4</v>
      </c>
      <c r="AH33" s="814">
        <v>1.3625169126603165E-3</v>
      </c>
      <c r="AI33" s="814">
        <v>-2.2556554268480244E-3</v>
      </c>
      <c r="AJ33" s="814">
        <v>8.0867609390877782E-4</v>
      </c>
      <c r="AK33" s="814">
        <v>-1.3589158116467104E-3</v>
      </c>
      <c r="AM33" s="814">
        <v>-2.941010360012819E-3</v>
      </c>
      <c r="AN33" s="814">
        <v>-6.5799396409226274E-3</v>
      </c>
      <c r="AO33" s="814">
        <v>-4.5953044517303976E-3</v>
      </c>
      <c r="AP33" s="814">
        <v>-1.7114438509097107E-3</v>
      </c>
    </row>
    <row r="34" spans="1:42" s="814" customFormat="1">
      <c r="A34" s="815">
        <v>43875</v>
      </c>
      <c r="B34" s="814">
        <v>1.6137008906524919E-4</v>
      </c>
      <c r="C34" s="814">
        <v>1.6540434129188041E-4</v>
      </c>
      <c r="D34" s="814">
        <v>1.9041670509699403E-4</v>
      </c>
      <c r="E34" s="814">
        <v>1.9203040598764654E-4</v>
      </c>
      <c r="F34" s="814">
        <v>2.2437171866140915E-4</v>
      </c>
      <c r="G34" s="814">
        <v>2.2632455914717298E-4</v>
      </c>
      <c r="H34" s="814">
        <v>1.5330158461198672E-4</v>
      </c>
      <c r="I34" s="814">
        <v>6.0074769982820797E-5</v>
      </c>
      <c r="J34" s="814">
        <v>9.9767498764613549E-5</v>
      </c>
      <c r="K34" s="814">
        <v>1.6885909666775056E-4</v>
      </c>
      <c r="L34" s="814">
        <v>-4.9835364623329603E-5</v>
      </c>
      <c r="M34" s="814">
        <v>1.4589798691178046E-4</v>
      </c>
      <c r="N34" s="814">
        <v>6.3291452682356919E-5</v>
      </c>
      <c r="O34" s="814">
        <v>1.9364410687829902E-4</v>
      </c>
      <c r="P34" s="814">
        <v>2.5937726067737366E-4</v>
      </c>
      <c r="Q34" s="814">
        <v>2.4949696744513972E-4</v>
      </c>
      <c r="R34" s="814">
        <v>4.3502977220821748E-4</v>
      </c>
      <c r="S34" s="814">
        <v>4.5340951218708625E-4</v>
      </c>
      <c r="T34" s="814">
        <v>4.5707531160332771E-4</v>
      </c>
      <c r="U34" s="814">
        <v>4.6073774269883572E-4</v>
      </c>
      <c r="V34" s="814">
        <v>6.0564539446510413E-3</v>
      </c>
      <c r="W34" s="814">
        <v>4.5707531160332771E-4</v>
      </c>
      <c r="X34" s="814">
        <v>4.5890694780359453E-4</v>
      </c>
      <c r="Y34" s="814">
        <v>4.8335112941000347E-4</v>
      </c>
      <c r="Z34" s="814">
        <v>4.8335112941000347E-4</v>
      </c>
      <c r="AA34" s="814">
        <v>4.9388215129564372E-4</v>
      </c>
      <c r="AB34" s="814">
        <v>5.0613328152837589E-4</v>
      </c>
      <c r="AC34" s="814">
        <v>-1.8865928794560283E-3</v>
      </c>
      <c r="AD34" s="814">
        <v>-1.6228589349505107E-3</v>
      </c>
      <c r="AE34" s="814">
        <v>-1.6201147922333403E-3</v>
      </c>
      <c r="AF34" s="814">
        <v>2.1642589432235848E-3</v>
      </c>
      <c r="AG34" s="814">
        <v>-3.5051703676947099E-4</v>
      </c>
      <c r="AH34" s="814">
        <v>7.4756390633190506E-4</v>
      </c>
      <c r="AI34" s="814">
        <v>3.2133247680965482E-4</v>
      </c>
      <c r="AJ34" s="814">
        <v>2.253104138226325E-3</v>
      </c>
      <c r="AK34" s="814">
        <v>2.8356157594442433E-3</v>
      </c>
      <c r="AM34" s="814">
        <v>-8.8386971925201729E-3</v>
      </c>
      <c r="AN34" s="814">
        <v>-4.9741690589455434E-3</v>
      </c>
      <c r="AO34" s="814">
        <v>-4.4223824116131905E-3</v>
      </c>
      <c r="AP34" s="814">
        <v>1.9577654291278446E-3</v>
      </c>
    </row>
    <row r="35" spans="1:42" s="814" customFormat="1">
      <c r="A35" s="815">
        <v>43878</v>
      </c>
      <c r="B35" s="814">
        <v>1.6137008906524919E-4</v>
      </c>
      <c r="C35" s="814">
        <v>1.6540434129188041E-4</v>
      </c>
      <c r="D35" s="814">
        <v>1.9041670509699403E-4</v>
      </c>
      <c r="E35" s="814">
        <v>1.9203040598764654E-4</v>
      </c>
      <c r="F35" s="814">
        <v>2.2437171866140915E-4</v>
      </c>
      <c r="G35" s="814">
        <v>2.2632455914717298E-4</v>
      </c>
      <c r="H35" s="814">
        <v>1.5330158461198672E-4</v>
      </c>
      <c r="I35" s="814">
        <v>1.7836514024316408E-4</v>
      </c>
      <c r="J35" s="814">
        <v>2.8463119989985408E-4</v>
      </c>
      <c r="K35" s="814">
        <v>1.3506447046962577E-4</v>
      </c>
      <c r="L35" s="814">
        <v>3.4364934939867808E-4</v>
      </c>
      <c r="M35" s="814">
        <v>1.296681811504552E-4</v>
      </c>
      <c r="N35" s="814">
        <v>8.2402435071404767E-5</v>
      </c>
      <c r="O35" s="814">
        <v>1.9364410687829902E-4</v>
      </c>
      <c r="P35" s="814">
        <v>2.5937726067737366E-4</v>
      </c>
      <c r="Q35" s="814">
        <v>2.2627721009094159E-4</v>
      </c>
      <c r="R35" s="814">
        <v>4.3502977220821748E-4</v>
      </c>
      <c r="S35" s="814">
        <v>4.5340951218708625E-4</v>
      </c>
      <c r="T35" s="814">
        <v>4.5707531160332771E-4</v>
      </c>
      <c r="U35" s="814">
        <v>4.6073774269883572E-4</v>
      </c>
      <c r="V35" s="814">
        <v>-2.2680355651871764E-3</v>
      </c>
      <c r="W35" s="814">
        <v>4.5707531160332771E-4</v>
      </c>
      <c r="X35" s="814">
        <v>4.5890694780359453E-4</v>
      </c>
      <c r="Y35" s="814">
        <v>4.8335112941000347E-4</v>
      </c>
      <c r="Z35" s="814">
        <v>4.8335112941000347E-4</v>
      </c>
      <c r="AA35" s="814">
        <v>4.9388215129564372E-4</v>
      </c>
      <c r="AB35" s="814">
        <v>5.0613328152837589E-4</v>
      </c>
      <c r="AC35" s="814">
        <v>1.0878984391846647E-3</v>
      </c>
      <c r="AD35" s="814">
        <v>1.4940491213393248E-3</v>
      </c>
      <c r="AE35" s="814">
        <v>-7.4760201509616042E-4</v>
      </c>
      <c r="AF35" s="814">
        <v>-3.9711136521014545E-5</v>
      </c>
      <c r="AG35" s="814">
        <v>1.0861671533006767E-3</v>
      </c>
      <c r="AH35" s="814">
        <v>4.2565661255955511E-4</v>
      </c>
      <c r="AI35" s="814">
        <v>2.600569780731643E-3</v>
      </c>
      <c r="AJ35" s="814">
        <v>1.907565589657656E-3</v>
      </c>
      <c r="AK35" s="814">
        <v>3.6117630453107452E-3</v>
      </c>
      <c r="AM35" s="814">
        <v>9.5179177548014859E-3</v>
      </c>
      <c r="AN35" s="814">
        <v>4.8134080659607559E-3</v>
      </c>
      <c r="AO35" s="814">
        <v>4.5754146329834988E-3</v>
      </c>
      <c r="AP35" s="814">
        <v>1.2986236717968946E-3</v>
      </c>
    </row>
    <row r="36" spans="1:42" s="814" customFormat="1">
      <c r="A36" s="815">
        <v>43879</v>
      </c>
      <c r="B36" s="814">
        <v>1.6137008906524919E-4</v>
      </c>
      <c r="C36" s="814">
        <v>1.6540434129188041E-4</v>
      </c>
      <c r="D36" s="814">
        <v>1.9041670509699403E-4</v>
      </c>
      <c r="E36" s="814">
        <v>1.9203040598764654E-4</v>
      </c>
      <c r="F36" s="814">
        <v>2.2437171866140915E-4</v>
      </c>
      <c r="G36" s="814">
        <v>2.2632455914717298E-4</v>
      </c>
      <c r="H36" s="814">
        <v>1.5330158461198672E-4</v>
      </c>
      <c r="I36" s="814">
        <v>1.7371329729076734E-4</v>
      </c>
      <c r="J36" s="814">
        <v>1.2373048163194511E-4</v>
      </c>
      <c r="K36" s="814">
        <v>4.1061353877047679E-6</v>
      </c>
      <c r="L36" s="814">
        <v>2.7710365849253904E-5</v>
      </c>
      <c r="M36" s="814">
        <v>-3.1399941049170543E-5</v>
      </c>
      <c r="N36" s="814">
        <v>1.0794621822296513E-4</v>
      </c>
      <c r="O36" s="814">
        <v>1.9364410687829902E-4</v>
      </c>
      <c r="P36" s="814">
        <v>2.5937726067737366E-4</v>
      </c>
      <c r="Q36" s="814">
        <v>6.9798587078406804E-4</v>
      </c>
      <c r="R36" s="814">
        <v>4.3502977220821748E-4</v>
      </c>
      <c r="S36" s="814">
        <v>4.5340951218708625E-4</v>
      </c>
      <c r="T36" s="814">
        <v>4.5707531160332771E-4</v>
      </c>
      <c r="U36" s="814">
        <v>4.6073774269883572E-4</v>
      </c>
      <c r="V36" s="814">
        <v>-3.3020869488675775E-4</v>
      </c>
      <c r="W36" s="814">
        <v>4.5707531160332771E-4</v>
      </c>
      <c r="X36" s="814">
        <v>4.5890694780359453E-4</v>
      </c>
      <c r="Y36" s="814">
        <v>4.8335112941000347E-4</v>
      </c>
      <c r="Z36" s="814">
        <v>4.8335112941000347E-4</v>
      </c>
      <c r="AA36" s="814">
        <v>4.9388215129564372E-4</v>
      </c>
      <c r="AB36" s="814">
        <v>5.0613328152837589E-4</v>
      </c>
      <c r="AC36" s="814">
        <v>-3.2243073903974739E-3</v>
      </c>
      <c r="AD36" s="814">
        <v>2.7920599637625276E-3</v>
      </c>
      <c r="AE36" s="814">
        <v>-3.8045426042576658E-4</v>
      </c>
      <c r="AF36" s="814">
        <v>-1.6877903262180194E-4</v>
      </c>
      <c r="AG36" s="814">
        <v>-2.8411984120513267E-4</v>
      </c>
      <c r="AH36" s="814">
        <v>1.4493507268633632E-3</v>
      </c>
      <c r="AI36" s="814">
        <v>1.0946638730808811E-3</v>
      </c>
      <c r="AJ36" s="814">
        <v>-9.3219608742989291E-4</v>
      </c>
      <c r="AK36" s="814">
        <v>7.2080688083397959E-5</v>
      </c>
      <c r="AM36" s="814">
        <v>-9.3065896822630556E-4</v>
      </c>
      <c r="AN36" s="814">
        <v>2.0111434824123808E-3</v>
      </c>
      <c r="AO36" s="814">
        <v>6.3738060127871421E-4</v>
      </c>
      <c r="AP36" s="814">
        <v>-4.4329815132977402E-3</v>
      </c>
    </row>
    <row r="37" spans="1:42" s="814" customFormat="1">
      <c r="A37" s="815">
        <v>43880</v>
      </c>
      <c r="B37" s="814">
        <v>1.6137008906524919E-4</v>
      </c>
      <c r="C37" s="814">
        <v>1.6540434129188041E-4</v>
      </c>
      <c r="D37" s="814">
        <v>1.9041670509699403E-4</v>
      </c>
      <c r="E37" s="814">
        <v>1.9203040598764654E-4</v>
      </c>
      <c r="F37" s="814">
        <v>2.2437171866140915E-4</v>
      </c>
      <c r="G37" s="814">
        <v>2.2632455914717298E-4</v>
      </c>
      <c r="H37" s="814">
        <v>1.5330158461198672E-4</v>
      </c>
      <c r="I37" s="814">
        <v>1.6074927639730952E-4</v>
      </c>
      <c r="J37" s="814">
        <v>1.2230190780382344E-4</v>
      </c>
      <c r="K37" s="814">
        <v>1.6561344726429006E-4</v>
      </c>
      <c r="L37" s="814">
        <v>1.3516877076180656E-4</v>
      </c>
      <c r="M37" s="814">
        <v>2.4006515185903687E-4</v>
      </c>
      <c r="N37" s="814">
        <v>9.7141110385168261E-5</v>
      </c>
      <c r="O37" s="814">
        <v>1.9364410687829902E-4</v>
      </c>
      <c r="P37" s="814">
        <v>2.5937726067737366E-4</v>
      </c>
      <c r="Q37" s="814">
        <v>3.2219844863234925E-4</v>
      </c>
      <c r="R37" s="814">
        <v>4.3502977220821748E-4</v>
      </c>
      <c r="S37" s="814">
        <v>4.5340951218708625E-4</v>
      </c>
      <c r="T37" s="814">
        <v>4.5707531160332771E-4</v>
      </c>
      <c r="U37" s="814">
        <v>4.6073774269883572E-4</v>
      </c>
      <c r="V37" s="814">
        <v>2.5179483165560512E-3</v>
      </c>
      <c r="W37" s="814">
        <v>4.5707531160332771E-4</v>
      </c>
      <c r="X37" s="814">
        <v>4.5890694780359453E-4</v>
      </c>
      <c r="Y37" s="814">
        <v>4.8335112941000347E-4</v>
      </c>
      <c r="Z37" s="814">
        <v>4.8335112941000347E-4</v>
      </c>
      <c r="AA37" s="814">
        <v>4.9388215129564372E-4</v>
      </c>
      <c r="AB37" s="814">
        <v>5.0613328152837589E-4</v>
      </c>
      <c r="AC37" s="814">
        <v>3.4892505254449091E-3</v>
      </c>
      <c r="AD37" s="814">
        <v>1.459363331477892E-3</v>
      </c>
      <c r="AE37" s="814">
        <v>3.8913311206925094E-3</v>
      </c>
      <c r="AF37" s="814">
        <v>4.7955355374895703E-4</v>
      </c>
      <c r="AG37" s="814">
        <v>2.3331824148362657E-3</v>
      </c>
      <c r="AH37" s="814">
        <v>4.794582066171893E-3</v>
      </c>
      <c r="AI37" s="814">
        <v>5.6131300577926257E-3</v>
      </c>
      <c r="AJ37" s="814">
        <v>1.4076136097458392E-3</v>
      </c>
      <c r="AK37" s="814">
        <v>9.3788222292157108E-4</v>
      </c>
      <c r="AM37" s="814">
        <v>1.3352018236300722E-2</v>
      </c>
      <c r="AN37" s="814">
        <v>7.1146982631973277E-3</v>
      </c>
      <c r="AO37" s="814">
        <v>3.3594176730373793E-3</v>
      </c>
      <c r="AP37" s="814">
        <v>5.4159294749114295E-3</v>
      </c>
    </row>
    <row r="38" spans="1:42" s="814" customFormat="1">
      <c r="A38" s="815">
        <v>43881</v>
      </c>
      <c r="B38" s="814">
        <v>1.6137008906524919E-4</v>
      </c>
      <c r="C38" s="814">
        <v>1.6540434129188041E-4</v>
      </c>
      <c r="D38" s="814">
        <v>1.9041670509699403E-4</v>
      </c>
      <c r="E38" s="814">
        <v>1.9203040598764654E-4</v>
      </c>
      <c r="F38" s="814">
        <v>2.2437171866140915E-4</v>
      </c>
      <c r="G38" s="814">
        <v>2.2632455914717298E-4</v>
      </c>
      <c r="H38" s="814">
        <v>1.5330158461198672E-4</v>
      </c>
      <c r="I38" s="814">
        <v>1.6626562781452137E-4</v>
      </c>
      <c r="J38" s="814">
        <v>1.4293985930424746E-4</v>
      </c>
      <c r="K38" s="814">
        <v>1.4323419155237715E-4</v>
      </c>
      <c r="L38" s="814">
        <v>4.8847253095063436E-5</v>
      </c>
      <c r="M38" s="814">
        <v>2.4051387942303215E-4</v>
      </c>
      <c r="N38" s="814">
        <v>9.5745494021137745E-5</v>
      </c>
      <c r="O38" s="814">
        <v>1.9364410687829902E-4</v>
      </c>
      <c r="P38" s="814">
        <v>2.5937726067737366E-4</v>
      </c>
      <c r="Q38" s="814">
        <v>1.8409067400226853E-4</v>
      </c>
      <c r="R38" s="814">
        <v>4.3502977220821748E-4</v>
      </c>
      <c r="S38" s="814">
        <v>4.5340951218708625E-4</v>
      </c>
      <c r="T38" s="814">
        <v>4.5707531160332771E-4</v>
      </c>
      <c r="U38" s="814">
        <v>4.6073774269883572E-4</v>
      </c>
      <c r="V38" s="814">
        <v>-2.2984518256906616E-3</v>
      </c>
      <c r="W38" s="814">
        <v>4.5707531160332771E-4</v>
      </c>
      <c r="X38" s="814">
        <v>4.5890694780359453E-4</v>
      </c>
      <c r="Y38" s="814">
        <v>4.8335112941000347E-4</v>
      </c>
      <c r="Z38" s="814">
        <v>4.8335112941000347E-4</v>
      </c>
      <c r="AA38" s="814">
        <v>4.9388215129564372E-4</v>
      </c>
      <c r="AB38" s="814">
        <v>5.0613328152837589E-4</v>
      </c>
      <c r="AC38" s="814">
        <v>-9.6927215577460313E-3</v>
      </c>
      <c r="AD38" s="814">
        <v>1.4653209510993026E-3</v>
      </c>
      <c r="AE38" s="814">
        <v>-3.1364837410785551E-3</v>
      </c>
      <c r="AF38" s="814">
        <v>-1.2704121249629274E-3</v>
      </c>
      <c r="AG38" s="814">
        <v>-2.1708813372047775E-3</v>
      </c>
      <c r="AH38" s="814">
        <v>8.5196508182328046E-4</v>
      </c>
      <c r="AI38" s="814">
        <v>1.2530953476197482E-4</v>
      </c>
      <c r="AJ38" s="814">
        <v>-1.0097085464767508E-3</v>
      </c>
      <c r="AK38" s="814">
        <v>-5.1642808498596482E-3</v>
      </c>
      <c r="AM38" s="814">
        <v>-1.4179979321724878E-2</v>
      </c>
      <c r="AN38" s="814">
        <v>-9.8845754323579893E-3</v>
      </c>
      <c r="AO38" s="814">
        <v>-8.891349318848385E-3</v>
      </c>
      <c r="AP38" s="814">
        <v>-3.8497830293110491E-3</v>
      </c>
    </row>
    <row r="39" spans="1:42" s="814" customFormat="1">
      <c r="A39" s="815">
        <v>43882</v>
      </c>
      <c r="B39" s="814">
        <v>1.6137008906524919E-4</v>
      </c>
      <c r="C39" s="814">
        <v>1.6540434129188041E-4</v>
      </c>
      <c r="D39" s="814">
        <v>1.9041670509699403E-4</v>
      </c>
      <c r="E39" s="814">
        <v>1.9203040598764654E-4</v>
      </c>
      <c r="F39" s="814">
        <v>2.2437171866140915E-4</v>
      </c>
      <c r="G39" s="814">
        <v>2.2632455914717298E-4</v>
      </c>
      <c r="H39" s="814">
        <v>1.5330158461198672E-4</v>
      </c>
      <c r="I39" s="814">
        <v>1.8378533134444375E-4</v>
      </c>
      <c r="J39" s="814">
        <v>7.4856089507635559E-5</v>
      </c>
      <c r="K39" s="814">
        <v>1.5233556880467347E-4</v>
      </c>
      <c r="L39" s="814">
        <v>2.8023053232772988E-4</v>
      </c>
      <c r="M39" s="814">
        <v>3.5486250217031667E-4</v>
      </c>
      <c r="N39" s="814">
        <v>1.9968994102259607E-4</v>
      </c>
      <c r="O39" s="814">
        <v>1.9364410687829902E-4</v>
      </c>
      <c r="P39" s="814">
        <v>2.5937726067737366E-4</v>
      </c>
      <c r="Q39" s="814">
        <v>2.8389288048358274E-4</v>
      </c>
      <c r="R39" s="814">
        <v>4.3502977220821748E-4</v>
      </c>
      <c r="S39" s="814">
        <v>4.5340951218708625E-4</v>
      </c>
      <c r="T39" s="814">
        <v>4.5707531160332771E-4</v>
      </c>
      <c r="U39" s="814">
        <v>4.6073774269883572E-4</v>
      </c>
      <c r="V39" s="814">
        <v>-3.6825274528378138E-3</v>
      </c>
      <c r="W39" s="814">
        <v>4.5707531160332771E-4</v>
      </c>
      <c r="X39" s="814">
        <v>4.5890694780359453E-4</v>
      </c>
      <c r="Y39" s="814">
        <v>4.8335112941000347E-4</v>
      </c>
      <c r="Z39" s="814">
        <v>4.8335112941000347E-4</v>
      </c>
      <c r="AA39" s="814">
        <v>4.9388215129564372E-4</v>
      </c>
      <c r="AB39" s="814">
        <v>5.0613328152837589E-4</v>
      </c>
      <c r="AC39" s="814">
        <v>-2.7166321263599746E-3</v>
      </c>
      <c r="AD39" s="814">
        <v>-3.6740707682918483E-3</v>
      </c>
      <c r="AE39" s="814">
        <v>-2.1971943317466991E-3</v>
      </c>
      <c r="AF39" s="814">
        <v>-1.39537276386692E-3</v>
      </c>
      <c r="AG39" s="814">
        <v>-9.1256244587090141E-4</v>
      </c>
      <c r="AH39" s="814">
        <v>2.9554315400954767E-3</v>
      </c>
      <c r="AI39" s="814">
        <v>-1.391165733833799E-3</v>
      </c>
      <c r="AJ39" s="814">
        <v>2.2121245830253322E-4</v>
      </c>
      <c r="AK39" s="814">
        <v>2.8465321678572408E-4</v>
      </c>
      <c r="AM39" s="814">
        <v>-2.7506342481882218E-3</v>
      </c>
      <c r="AN39" s="814">
        <v>-8.4747058039322809E-3</v>
      </c>
      <c r="AO39" s="814">
        <v>-3.7751011480572361E-3</v>
      </c>
      <c r="AP39" s="814">
        <v>-1.0427504730703974E-2</v>
      </c>
    </row>
    <row r="40" spans="1:42" s="814" customFormat="1">
      <c r="A40" s="815">
        <v>43887</v>
      </c>
      <c r="B40" s="814">
        <v>1.6137008906524919E-4</v>
      </c>
      <c r="C40" s="814">
        <v>1.6540434129188041E-4</v>
      </c>
      <c r="D40" s="814">
        <v>1.9041670509699403E-4</v>
      </c>
      <c r="E40" s="814">
        <v>1.9203040598764654E-4</v>
      </c>
      <c r="F40" s="814">
        <v>2.2437171866140915E-4</v>
      </c>
      <c r="G40" s="814">
        <v>2.2632455914717298E-4</v>
      </c>
      <c r="H40" s="814">
        <v>1.5330158461198672E-4</v>
      </c>
      <c r="I40" s="814">
        <v>1.652840669854605E-4</v>
      </c>
      <c r="J40" s="814">
        <v>7.9808821805027463E-5</v>
      </c>
      <c r="K40" s="814">
        <v>1.8651424485449652E-4</v>
      </c>
      <c r="L40" s="814">
        <v>2.5100772217867551E-4</v>
      </c>
      <c r="M40" s="814">
        <v>-8.5521381863573609E-5</v>
      </c>
      <c r="N40" s="814">
        <v>2.6418742915246263E-4</v>
      </c>
      <c r="O40" s="814">
        <v>1.9364410687829902E-4</v>
      </c>
      <c r="P40" s="814">
        <v>2.5937726067737366E-4</v>
      </c>
      <c r="Q40" s="814">
        <v>7.4599898861493763E-4</v>
      </c>
      <c r="R40" s="814">
        <v>4.3502977220821748E-4</v>
      </c>
      <c r="S40" s="814">
        <v>4.5340951218708625E-4</v>
      </c>
      <c r="T40" s="814">
        <v>4.5707531160332771E-4</v>
      </c>
      <c r="U40" s="814">
        <v>4.6073774269883572E-4</v>
      </c>
      <c r="V40" s="814">
        <v>-7.2212623272713827E-3</v>
      </c>
      <c r="W40" s="814">
        <v>4.5707531160332771E-4</v>
      </c>
      <c r="X40" s="814">
        <v>4.5890694780359453E-4</v>
      </c>
      <c r="Y40" s="814">
        <v>4.8335112941000347E-4</v>
      </c>
      <c r="Z40" s="814">
        <v>4.8335112941000347E-4</v>
      </c>
      <c r="AA40" s="814">
        <v>4.9388215129564372E-4</v>
      </c>
      <c r="AB40" s="814">
        <v>5.0613328152837589E-4</v>
      </c>
      <c r="AC40" s="814">
        <v>-1.7605438271323659E-2</v>
      </c>
      <c r="AD40" s="814">
        <v>-8.6071019509303959E-4</v>
      </c>
      <c r="AE40" s="814">
        <v>-9.4024558242736811E-3</v>
      </c>
      <c r="AF40" s="814">
        <v>-1.2878548845116189E-2</v>
      </c>
      <c r="AG40" s="814">
        <v>-4.8933683518217475E-3</v>
      </c>
      <c r="AH40" s="814">
        <v>-7.3626086965197235E-3</v>
      </c>
      <c r="AI40" s="814">
        <v>-1.1158321400345894E-2</v>
      </c>
      <c r="AJ40" s="814">
        <v>-4.0724838325106871E-3</v>
      </c>
      <c r="AK40" s="814">
        <v>-2.291445654177382E-3</v>
      </c>
      <c r="AM40" s="814">
        <v>-7.0332535722094969E-2</v>
      </c>
      <c r="AN40" s="814">
        <v>-6.2318671845997931E-2</v>
      </c>
      <c r="AO40" s="814">
        <v>-4.1788901920471022E-2</v>
      </c>
      <c r="AP40" s="814">
        <v>-6.4453072123504818E-2</v>
      </c>
    </row>
    <row r="41" spans="1:42" s="814" customFormat="1">
      <c r="A41" s="815">
        <v>43888</v>
      </c>
      <c r="B41" s="814">
        <v>1.6137008906524919E-4</v>
      </c>
      <c r="C41" s="814">
        <v>1.6540434129188041E-4</v>
      </c>
      <c r="D41" s="814">
        <v>1.9041670509699403E-4</v>
      </c>
      <c r="E41" s="814">
        <v>1.9203040598764654E-4</v>
      </c>
      <c r="F41" s="814">
        <v>2.2437171866140915E-4</v>
      </c>
      <c r="G41" s="814">
        <v>2.2632455914717298E-4</v>
      </c>
      <c r="H41" s="814">
        <v>1.5330158461198672E-4</v>
      </c>
      <c r="I41" s="814">
        <v>1.7725863974304978E-4</v>
      </c>
      <c r="J41" s="814">
        <v>8.0114870978587049E-5</v>
      </c>
      <c r="K41" s="814">
        <v>1.5046020304820829E-4</v>
      </c>
      <c r="L41" s="814">
        <v>3.9711208054327152E-4</v>
      </c>
      <c r="M41" s="814">
        <v>1.8421565377590987E-4</v>
      </c>
      <c r="N41" s="814">
        <v>2.1622220715888929E-4</v>
      </c>
      <c r="O41" s="814">
        <v>1.9364410687829902E-4</v>
      </c>
      <c r="P41" s="814">
        <v>2.5937726067737366E-4</v>
      </c>
      <c r="Q41" s="814">
        <v>2.4882193172248712E-4</v>
      </c>
      <c r="R41" s="814">
        <v>4.3502977220821748E-4</v>
      </c>
      <c r="S41" s="814">
        <v>4.5340951218708625E-4</v>
      </c>
      <c r="T41" s="814">
        <v>4.5707531160332771E-4</v>
      </c>
      <c r="U41" s="814">
        <v>4.6073774269883572E-4</v>
      </c>
      <c r="V41" s="814">
        <v>-9.3630468847016868E-4</v>
      </c>
      <c r="W41" s="814">
        <v>4.5707531160332771E-4</v>
      </c>
      <c r="X41" s="814">
        <v>4.5890694780359453E-4</v>
      </c>
      <c r="Y41" s="814">
        <v>4.8335112941000347E-4</v>
      </c>
      <c r="Z41" s="814">
        <v>4.8335112941000347E-4</v>
      </c>
      <c r="AA41" s="814">
        <v>4.9388215129564372E-4</v>
      </c>
      <c r="AB41" s="814">
        <v>5.0613328152837589E-4</v>
      </c>
      <c r="AC41" s="814">
        <v>-7.9530251763324511E-3</v>
      </c>
      <c r="AD41" s="814">
        <v>-1.054588503303977E-3</v>
      </c>
      <c r="AE41" s="814">
        <v>-3.5036059142481424E-3</v>
      </c>
      <c r="AF41" s="814">
        <v>-7.5320219158649948E-3</v>
      </c>
      <c r="AG41" s="814">
        <v>-2.9737367861715214E-5</v>
      </c>
      <c r="AH41" s="814">
        <v>-3.1388693375687948E-3</v>
      </c>
      <c r="AI41" s="814">
        <v>1.0543667400775281E-3</v>
      </c>
      <c r="AJ41" s="814">
        <v>-1.6557972376096686E-5</v>
      </c>
      <c r="AK41" s="814">
        <v>6.0109875617442299E-5</v>
      </c>
      <c r="AM41" s="814">
        <v>-3.0129061976649107E-2</v>
      </c>
      <c r="AN41" s="814">
        <v>-1.9220100003659479E-2</v>
      </c>
      <c r="AO41" s="814">
        <v>-1.3870038113008465E-2</v>
      </c>
      <c r="AP41" s="814">
        <v>-4.2974851781836576E-2</v>
      </c>
    </row>
    <row r="42" spans="1:42" s="814" customFormat="1">
      <c r="A42" s="815">
        <v>43889</v>
      </c>
      <c r="B42" s="814">
        <v>1.6137008906524919E-4</v>
      </c>
      <c r="C42" s="814">
        <v>1.6540434129188041E-4</v>
      </c>
      <c r="D42" s="814">
        <v>1.9041670509699403E-4</v>
      </c>
      <c r="E42" s="814">
        <v>1.9203040598764654E-4</v>
      </c>
      <c r="F42" s="814">
        <v>2.2437171866140915E-4</v>
      </c>
      <c r="G42" s="814">
        <v>2.2632455914717298E-4</v>
      </c>
      <c r="H42" s="814">
        <v>1.5330158461198672E-4</v>
      </c>
      <c r="I42" s="814">
        <v>1.2553595081943314E-4</v>
      </c>
      <c r="J42" s="814">
        <v>2.7999928122413031E-4</v>
      </c>
      <c r="K42" s="814">
        <v>4.1028427685718682E-5</v>
      </c>
      <c r="L42" s="814">
        <v>1.0560377002555299E-4</v>
      </c>
      <c r="M42" s="814">
        <v>-1.3712430596635183E-4</v>
      </c>
      <c r="N42" s="814">
        <v>2.691062999549132E-5</v>
      </c>
      <c r="O42" s="814">
        <v>1.9364410687829902E-4</v>
      </c>
      <c r="P42" s="814">
        <v>2.5937726067737366E-4</v>
      </c>
      <c r="Q42" s="814">
        <v>4.0104992244893722E-4</v>
      </c>
      <c r="R42" s="814">
        <v>4.3502977220821748E-4</v>
      </c>
      <c r="S42" s="814">
        <v>4.5340951218708625E-4</v>
      </c>
      <c r="T42" s="814">
        <v>4.5707531160332771E-4</v>
      </c>
      <c r="U42" s="814">
        <v>4.6073774269883572E-4</v>
      </c>
      <c r="V42" s="814">
        <v>3.4030351902414324E-4</v>
      </c>
      <c r="W42" s="814">
        <v>4.5707531160332771E-4</v>
      </c>
      <c r="X42" s="814">
        <v>4.5890694780359453E-4</v>
      </c>
      <c r="Y42" s="814">
        <v>4.8335112941000347E-4</v>
      </c>
      <c r="Z42" s="814">
        <v>4.8335112941000347E-4</v>
      </c>
      <c r="AA42" s="814">
        <v>4.9388215129564372E-4</v>
      </c>
      <c r="AB42" s="814">
        <v>5.0613328152837589E-4</v>
      </c>
      <c r="AC42" s="814">
        <v>-1.9332902014213005E-4</v>
      </c>
      <c r="AD42" s="814">
        <v>6.0864550240560256E-3</v>
      </c>
      <c r="AE42" s="814">
        <v>1.7859926954757466E-3</v>
      </c>
      <c r="AF42" s="814">
        <v>2.5215617430085491E-3</v>
      </c>
      <c r="AG42" s="814">
        <v>5.877937623088858E-4</v>
      </c>
      <c r="AH42" s="814">
        <v>-8.201580200019043E-4</v>
      </c>
      <c r="AI42" s="814">
        <v>-7.5150812716384685E-4</v>
      </c>
      <c r="AJ42" s="814">
        <v>1.8578040665950812E-3</v>
      </c>
      <c r="AK42" s="814">
        <v>6.8840438059751818E-3</v>
      </c>
      <c r="AM42" s="814">
        <v>8.0655216865825885E-3</v>
      </c>
      <c r="AN42" s="814">
        <v>5.2510188338346087E-3</v>
      </c>
      <c r="AO42" s="814">
        <v>2.33861441706118E-4</v>
      </c>
      <c r="AP42" s="814">
        <v>-2.8139246071845481E-3</v>
      </c>
    </row>
    <row r="43" spans="1:42" s="814" customFormat="1">
      <c r="A43" s="815">
        <v>43892</v>
      </c>
      <c r="B43" s="814">
        <v>1.6137008906524919E-4</v>
      </c>
      <c r="C43" s="814">
        <v>1.6540434129188041E-4</v>
      </c>
      <c r="D43" s="814">
        <v>1.9041670509699403E-4</v>
      </c>
      <c r="E43" s="814">
        <v>1.9203040598764654E-4</v>
      </c>
      <c r="F43" s="814">
        <v>2.2437171866140915E-4</v>
      </c>
      <c r="G43" s="814">
        <v>2.2632455914717298E-4</v>
      </c>
      <c r="H43" s="814">
        <v>1.5330158461198672E-4</v>
      </c>
      <c r="I43" s="814">
        <v>1.3751844731513252E-4</v>
      </c>
      <c r="J43" s="814">
        <v>1.2754290794347867E-4</v>
      </c>
      <c r="K43" s="814">
        <v>1.6046015596571372E-4</v>
      </c>
      <c r="L43" s="814">
        <v>8.8042065013560489E-5</v>
      </c>
      <c r="M43" s="814">
        <v>2.0748588842822713E-5</v>
      </c>
      <c r="N43" s="814">
        <v>-2.1765365012083038E-5</v>
      </c>
      <c r="O43" s="814">
        <v>1.9364410687829902E-4</v>
      </c>
      <c r="P43" s="814">
        <v>2.5937726067737366E-4</v>
      </c>
      <c r="Q43" s="814">
        <v>4.8616114653277087E-4</v>
      </c>
      <c r="R43" s="814">
        <v>3.2805412372383103E-4</v>
      </c>
      <c r="S43" s="814">
        <v>3.4643189837324506E-4</v>
      </c>
      <c r="T43" s="814">
        <v>3.5009730580859433E-4</v>
      </c>
      <c r="U43" s="814">
        <v>3.5375934528358854E-4</v>
      </c>
      <c r="V43" s="814">
        <v>7.8743581772220406E-3</v>
      </c>
      <c r="W43" s="814">
        <v>3.5009730580859433E-4</v>
      </c>
      <c r="X43" s="814">
        <v>3.519287461535292E-4</v>
      </c>
      <c r="Y43" s="814">
        <v>4.8335112941000347E-4</v>
      </c>
      <c r="Z43" s="814">
        <v>4.8335112941000347E-4</v>
      </c>
      <c r="AA43" s="814">
        <v>4.9388215129564372E-4</v>
      </c>
      <c r="AB43" s="814">
        <v>5.0613328152837589E-4</v>
      </c>
      <c r="AC43" s="814">
        <v>9.7977773424098302E-3</v>
      </c>
      <c r="AD43" s="814">
        <v>6.2021509453331625E-3</v>
      </c>
      <c r="AE43" s="814">
        <v>6.6228657787501533E-3</v>
      </c>
      <c r="AF43" s="814">
        <v>7.8460542643699061E-3</v>
      </c>
      <c r="AG43" s="814">
        <v>7.155388629216608E-3</v>
      </c>
      <c r="AH43" s="814">
        <v>7.9038196263854221E-3</v>
      </c>
      <c r="AI43" s="814">
        <v>8.9179473554135136E-3</v>
      </c>
      <c r="AJ43" s="814">
        <v>-2.6275580043972901E-3</v>
      </c>
      <c r="AK43" s="814">
        <v>-1.072912304055651E-2</v>
      </c>
      <c r="AM43" s="814">
        <v>2.0678637796226695E-2</v>
      </c>
      <c r="AN43" s="814">
        <v>2.0654802827609231E-2</v>
      </c>
      <c r="AO43" s="814">
        <v>8.1105154568523741E-3</v>
      </c>
      <c r="AP43" s="814">
        <v>3.4965136660885854E-2</v>
      </c>
    </row>
    <row r="44" spans="1:42" s="814" customFormat="1">
      <c r="A44" s="815">
        <v>43893</v>
      </c>
      <c r="B44" s="814">
        <v>1.6137008906524919E-4</v>
      </c>
      <c r="C44" s="814">
        <v>1.6540434129188041E-4</v>
      </c>
      <c r="D44" s="814">
        <v>1.9041670509699403E-4</v>
      </c>
      <c r="E44" s="814">
        <v>1.9203040598764654E-4</v>
      </c>
      <c r="F44" s="814">
        <v>2.2437171866140915E-4</v>
      </c>
      <c r="G44" s="814">
        <v>2.2632455914717298E-4</v>
      </c>
      <c r="H44" s="814">
        <v>1.5330158461198672E-4</v>
      </c>
      <c r="I44" s="814">
        <v>7.2902439924860118E-5</v>
      </c>
      <c r="J44" s="814">
        <v>3.6380324934848218E-4</v>
      </c>
      <c r="K44" s="814">
        <v>1.0118306705919622E-4</v>
      </c>
      <c r="L44" s="814">
        <v>7.9259809799614445E-5</v>
      </c>
      <c r="M44" s="814">
        <v>-2.343023735386085E-4</v>
      </c>
      <c r="N44" s="814">
        <v>-3.1263659300506674E-5</v>
      </c>
      <c r="O44" s="814">
        <v>1.9364410687829902E-4</v>
      </c>
      <c r="P44" s="814">
        <v>2.5937726067737366E-4</v>
      </c>
      <c r="Q44" s="814">
        <v>2.4615540758987642E-4</v>
      </c>
      <c r="R44" s="814">
        <v>3.2805412372383103E-4</v>
      </c>
      <c r="S44" s="814">
        <v>3.4643189837324506E-4</v>
      </c>
      <c r="T44" s="814">
        <v>3.5009730580859433E-4</v>
      </c>
      <c r="U44" s="814">
        <v>3.5375934528358854E-4</v>
      </c>
      <c r="V44" s="814">
        <v>1.9453697977998008E-3</v>
      </c>
      <c r="W44" s="814">
        <v>3.5009730580859433E-4</v>
      </c>
      <c r="X44" s="814">
        <v>3.519287461535292E-4</v>
      </c>
      <c r="Y44" s="814">
        <v>4.8335112941000347E-4</v>
      </c>
      <c r="Z44" s="814">
        <v>4.8335112941000347E-4</v>
      </c>
      <c r="AA44" s="814">
        <v>4.9388215129564372E-4</v>
      </c>
      <c r="AB44" s="814">
        <v>5.0613328152837589E-4</v>
      </c>
      <c r="AC44" s="814">
        <v>1.3571103367757686E-3</v>
      </c>
      <c r="AD44" s="814">
        <v>7.1231896655106208E-3</v>
      </c>
      <c r="AE44" s="814">
        <v>3.2684697033729115E-3</v>
      </c>
      <c r="AF44" s="814">
        <v>2.2815577042492041E-3</v>
      </c>
      <c r="AG44" s="814">
        <v>2.0824866827946487E-3</v>
      </c>
      <c r="AH44" s="814">
        <v>1.9547684683531852E-3</v>
      </c>
      <c r="AI44" s="814">
        <v>8.4048972599592986E-3</v>
      </c>
      <c r="AJ44" s="814">
        <v>1.884708257691603E-3</v>
      </c>
      <c r="AK44" s="814">
        <v>1.1614861203150806E-3</v>
      </c>
      <c r="AM44" s="814">
        <v>-4.3927375505110611E-3</v>
      </c>
      <c r="AN44" s="814">
        <v>-1.4918845419077065E-2</v>
      </c>
      <c r="AO44" s="814">
        <v>-4.9678841520376382E-3</v>
      </c>
      <c r="AP44" s="814">
        <v>-2.7446486586032659E-2</v>
      </c>
    </row>
    <row r="45" spans="1:42" s="814" customFormat="1">
      <c r="A45" s="815">
        <v>43894</v>
      </c>
      <c r="B45" s="814">
        <v>1.6137008906524919E-4</v>
      </c>
      <c r="C45" s="814">
        <v>1.6540434129188041E-4</v>
      </c>
      <c r="D45" s="814">
        <v>1.9041670509699403E-4</v>
      </c>
      <c r="E45" s="814">
        <v>1.9203040598764654E-4</v>
      </c>
      <c r="F45" s="814">
        <v>2.2437171866140915E-4</v>
      </c>
      <c r="G45" s="814">
        <v>2.2632455914717298E-4</v>
      </c>
      <c r="H45" s="814">
        <v>1.5330158461198672E-4</v>
      </c>
      <c r="I45" s="814">
        <v>1.4763974794207435E-4</v>
      </c>
      <c r="J45" s="814">
        <v>1.9656091550079857E-4</v>
      </c>
      <c r="K45" s="814">
        <v>3.8737344851158539E-5</v>
      </c>
      <c r="L45" s="814">
        <v>-4.8786235108400078E-5</v>
      </c>
      <c r="M45" s="814">
        <v>-2.3688814020550453E-4</v>
      </c>
      <c r="N45" s="814">
        <v>5.1052381524474555E-5</v>
      </c>
      <c r="O45" s="814">
        <v>1.9364410687829902E-4</v>
      </c>
      <c r="P45" s="814">
        <v>2.5937726067737366E-4</v>
      </c>
      <c r="Q45" s="814">
        <v>3.7727163148870702E-4</v>
      </c>
      <c r="R45" s="814">
        <v>3.2805412372383103E-4</v>
      </c>
      <c r="S45" s="814">
        <v>3.4643189837324506E-4</v>
      </c>
      <c r="T45" s="814">
        <v>3.5009730580859433E-4</v>
      </c>
      <c r="U45" s="814">
        <v>3.5375934528358854E-4</v>
      </c>
      <c r="V45" s="814">
        <v>1.7585789329459534E-3</v>
      </c>
      <c r="W45" s="814">
        <v>3.5009730580859433E-4</v>
      </c>
      <c r="X45" s="814">
        <v>3.519287461535292E-4</v>
      </c>
      <c r="Y45" s="814">
        <v>4.8335112941000347E-4</v>
      </c>
      <c r="Z45" s="814">
        <v>4.8335112941000347E-4</v>
      </c>
      <c r="AA45" s="814">
        <v>4.9388215129564372E-4</v>
      </c>
      <c r="AB45" s="814">
        <v>5.0613328152837589E-4</v>
      </c>
      <c r="AC45" s="814">
        <v>4.3519390424222593E-3</v>
      </c>
      <c r="AD45" s="814">
        <v>6.4498816046869578E-3</v>
      </c>
      <c r="AE45" s="814">
        <v>-3.1722447763060657E-5</v>
      </c>
      <c r="AF45" s="814">
        <v>6.8066707261236203E-3</v>
      </c>
      <c r="AG45" s="814">
        <v>4.1746684640908693E-3</v>
      </c>
      <c r="AH45" s="814">
        <v>3.6607055236501651E-3</v>
      </c>
      <c r="AI45" s="814">
        <v>9.2697855344907598E-3</v>
      </c>
      <c r="AJ45" s="814">
        <v>-3.0645283878564245E-3</v>
      </c>
      <c r="AK45" s="814">
        <v>-9.6873476407391967E-3</v>
      </c>
      <c r="AM45" s="814">
        <v>1.5733298510484772E-2</v>
      </c>
      <c r="AN45" s="814">
        <v>2.1507723036161774E-2</v>
      </c>
      <c r="AO45" s="814">
        <v>1.4603698372108731E-2</v>
      </c>
      <c r="AP45" s="814">
        <v>3.9676886959927105E-2</v>
      </c>
    </row>
    <row r="46" spans="1:42" s="814" customFormat="1">
      <c r="A46" s="815">
        <v>43895</v>
      </c>
      <c r="B46" s="814">
        <v>1.6137008906524919E-4</v>
      </c>
      <c r="C46" s="814">
        <v>1.6540434129188041E-4</v>
      </c>
      <c r="D46" s="814">
        <v>1.9041670509699403E-4</v>
      </c>
      <c r="E46" s="814">
        <v>1.9203040598764654E-4</v>
      </c>
      <c r="F46" s="814">
        <v>2.2437171866140915E-4</v>
      </c>
      <c r="G46" s="814">
        <v>2.2632455914717298E-4</v>
      </c>
      <c r="H46" s="814">
        <v>1.5330158461198672E-4</v>
      </c>
      <c r="I46" s="814">
        <v>1.1624913851093766E-4</v>
      </c>
      <c r="J46" s="814">
        <v>1.562489907931397E-4</v>
      </c>
      <c r="K46" s="814">
        <v>1.0754893248576813E-4</v>
      </c>
      <c r="L46" s="814">
        <v>2.5985240768910955E-4</v>
      </c>
      <c r="M46" s="814">
        <v>-2.0757938139270848E-5</v>
      </c>
      <c r="N46" s="814">
        <v>4.2046811060902911E-5</v>
      </c>
      <c r="O46" s="814">
        <v>1.9364410687829902E-4</v>
      </c>
      <c r="P46" s="814">
        <v>2.5937726067737366E-4</v>
      </c>
      <c r="Q46" s="814">
        <v>3.8589386463638853E-4</v>
      </c>
      <c r="R46" s="814">
        <v>3.2805412372383103E-4</v>
      </c>
      <c r="S46" s="814">
        <v>3.4643189837324506E-4</v>
      </c>
      <c r="T46" s="814">
        <v>3.5009730580859433E-4</v>
      </c>
      <c r="U46" s="814">
        <v>3.5375934528358854E-4</v>
      </c>
      <c r="V46" s="814">
        <v>-7.0984312746604772E-3</v>
      </c>
      <c r="W46" s="814">
        <v>3.5009730580859433E-4</v>
      </c>
      <c r="X46" s="814">
        <v>3.519287461535292E-4</v>
      </c>
      <c r="Y46" s="814">
        <v>4.8335112941000347E-4</v>
      </c>
      <c r="Z46" s="814">
        <v>4.8335112941000347E-4</v>
      </c>
      <c r="AA46" s="814">
        <v>4.9388215129564372E-4</v>
      </c>
      <c r="AB46" s="814">
        <v>5.0613328152837589E-4</v>
      </c>
      <c r="AC46" s="814">
        <v>-1.0680803991630961E-2</v>
      </c>
      <c r="AD46" s="814">
        <v>-5.2704991521722588E-3</v>
      </c>
      <c r="AE46" s="814">
        <v>-9.7956616086202208E-3</v>
      </c>
      <c r="AF46" s="814">
        <v>-9.1751721809905096E-3</v>
      </c>
      <c r="AG46" s="814">
        <v>-8.2565835073523663E-3</v>
      </c>
      <c r="AH46" s="814">
        <v>1.0966772729239516E-3</v>
      </c>
      <c r="AI46" s="814">
        <v>-2.1404185784188456E-3</v>
      </c>
      <c r="AJ46" s="814">
        <v>-6.731782287259902E-3</v>
      </c>
      <c r="AK46" s="814">
        <v>-6.7246891419701083E-3</v>
      </c>
      <c r="AM46" s="814">
        <v>-5.7293789724776167E-2</v>
      </c>
      <c r="AN46" s="814">
        <v>-4.4925963549733772E-2</v>
      </c>
      <c r="AO46" s="814">
        <v>-1.5547084288135005E-2</v>
      </c>
      <c r="AP46" s="814">
        <v>-3.2683692392116659E-2</v>
      </c>
    </row>
    <row r="47" spans="1:42" s="814" customFormat="1">
      <c r="A47" s="815">
        <v>43896</v>
      </c>
      <c r="B47" s="814">
        <v>1.6137008906524919E-4</v>
      </c>
      <c r="C47" s="814">
        <v>1.6540434129188041E-4</v>
      </c>
      <c r="D47" s="814">
        <v>1.9041670509699403E-4</v>
      </c>
      <c r="E47" s="814">
        <v>1.9203040598764654E-4</v>
      </c>
      <c r="F47" s="814">
        <v>2.2437171866140915E-4</v>
      </c>
      <c r="G47" s="814">
        <v>2.2632455914717298E-4</v>
      </c>
      <c r="H47" s="814">
        <v>1.5330158461198672E-4</v>
      </c>
      <c r="I47" s="814">
        <v>1.7988846914906986E-4</v>
      </c>
      <c r="J47" s="814">
        <v>-1.7350900257218083E-4</v>
      </c>
      <c r="K47" s="814">
        <v>3.964301239500756E-5</v>
      </c>
      <c r="L47" s="814">
        <v>2.3048077943577105E-4</v>
      </c>
      <c r="M47" s="814">
        <v>2.3441767964982319E-4</v>
      </c>
      <c r="N47" s="814">
        <v>1.8737249840650172E-4</v>
      </c>
      <c r="O47" s="814">
        <v>1.9364410687829902E-4</v>
      </c>
      <c r="P47" s="814">
        <v>2.5937726067737366E-4</v>
      </c>
      <c r="Q47" s="814">
        <v>3.3632541602002242E-4</v>
      </c>
      <c r="R47" s="814">
        <v>3.2805412372383103E-4</v>
      </c>
      <c r="S47" s="814">
        <v>3.4643189837324506E-4</v>
      </c>
      <c r="T47" s="814">
        <v>3.5009730580859433E-4</v>
      </c>
      <c r="U47" s="814">
        <v>3.5375934528358854E-4</v>
      </c>
      <c r="V47" s="814">
        <v>-1.2929756041486495E-3</v>
      </c>
      <c r="W47" s="814">
        <v>3.5009730580859433E-4</v>
      </c>
      <c r="X47" s="814">
        <v>3.519287461535292E-4</v>
      </c>
      <c r="Y47" s="814">
        <v>4.8335112941000347E-4</v>
      </c>
      <c r="Z47" s="814">
        <v>4.8335112941000347E-4</v>
      </c>
      <c r="AA47" s="814">
        <v>4.9388215129564372E-4</v>
      </c>
      <c r="AB47" s="814">
        <v>5.0613328152837589E-4</v>
      </c>
      <c r="AC47" s="814">
        <v>-6.8032524261991689E-3</v>
      </c>
      <c r="AD47" s="814">
        <v>-7.077971976685582E-3</v>
      </c>
      <c r="AE47" s="814">
        <v>-5.1298557072345652E-3</v>
      </c>
      <c r="AF47" s="814">
        <v>-3.777752015747371E-3</v>
      </c>
      <c r="AG47" s="814">
        <v>3.6589616130178193E-4</v>
      </c>
      <c r="AH47" s="814">
        <v>-3.1678099459540032E-3</v>
      </c>
      <c r="AI47" s="814">
        <v>-1.439235815300699E-3</v>
      </c>
      <c r="AJ47" s="814">
        <v>-4.9599688526955621E-3</v>
      </c>
      <c r="AK47" s="814">
        <v>-2.060556806390057E-3</v>
      </c>
      <c r="AM47" s="814">
        <v>-5.4637175980722152E-2</v>
      </c>
      <c r="AN47" s="814">
        <v>-4.0790050945481937E-2</v>
      </c>
      <c r="AO47" s="814">
        <v>-1.7049728972494904E-2</v>
      </c>
      <c r="AP47" s="814">
        <v>-1.6720085437429866E-2</v>
      </c>
    </row>
    <row r="48" spans="1:42" s="814" customFormat="1">
      <c r="A48" s="815">
        <v>43899</v>
      </c>
      <c r="B48" s="814">
        <v>1.6137008906524919E-4</v>
      </c>
      <c r="C48" s="814">
        <v>1.6540434129188041E-4</v>
      </c>
      <c r="D48" s="814">
        <v>1.9041670509699403E-4</v>
      </c>
      <c r="E48" s="814">
        <v>1.9203040598764654E-4</v>
      </c>
      <c r="F48" s="814">
        <v>2.2437171866140915E-4</v>
      </c>
      <c r="G48" s="814">
        <v>2.2632455914717298E-4</v>
      </c>
      <c r="H48" s="814">
        <v>1.5330158461198672E-4</v>
      </c>
      <c r="I48" s="814">
        <v>1.0237963475367984E-4</v>
      </c>
      <c r="J48" s="814">
        <v>3.5429714949408719E-5</v>
      </c>
      <c r="K48" s="814">
        <v>2.4149383530236435E-5</v>
      </c>
      <c r="L48" s="814">
        <v>-2.5442452930024562E-4</v>
      </c>
      <c r="M48" s="814">
        <v>-1.1642209590156938E-5</v>
      </c>
      <c r="N48" s="814">
        <v>1.8545808790637608E-4</v>
      </c>
      <c r="O48" s="814">
        <v>1.9364410687829902E-4</v>
      </c>
      <c r="P48" s="814">
        <v>2.5937726067737366E-4</v>
      </c>
      <c r="Q48" s="814">
        <v>5.5933352748716025E-4</v>
      </c>
      <c r="R48" s="814">
        <v>3.2805412372383103E-4</v>
      </c>
      <c r="S48" s="814">
        <v>3.4643189837324506E-4</v>
      </c>
      <c r="T48" s="814">
        <v>3.5009730580859433E-4</v>
      </c>
      <c r="U48" s="814">
        <v>3.5375934528358854E-4</v>
      </c>
      <c r="V48" s="814">
        <v>-2.1685081737408352E-2</v>
      </c>
      <c r="W48" s="814">
        <v>3.5009730580859433E-4</v>
      </c>
      <c r="X48" s="814">
        <v>3.519287461535292E-4</v>
      </c>
      <c r="Y48" s="814">
        <v>4.8335112941000347E-4</v>
      </c>
      <c r="Z48" s="814">
        <v>4.8335112941000347E-4</v>
      </c>
      <c r="AA48" s="814">
        <v>4.9388215129564372E-4</v>
      </c>
      <c r="AB48" s="814">
        <v>5.0613328152837589E-4</v>
      </c>
      <c r="AC48" s="814">
        <v>-4.006811353959594E-2</v>
      </c>
      <c r="AD48" s="814">
        <v>5.3221605633426705E-3</v>
      </c>
      <c r="AE48" s="814">
        <v>-1.9874501880973949E-2</v>
      </c>
      <c r="AF48" s="814">
        <v>-2.1689116137792563E-2</v>
      </c>
      <c r="AG48" s="814">
        <v>-1.9198575263625894E-3</v>
      </c>
      <c r="AH48" s="814">
        <v>-4.3913149731186207E-3</v>
      </c>
      <c r="AI48" s="814">
        <v>-8.6753223485198649E-3</v>
      </c>
      <c r="AJ48" s="814">
        <v>-5.848530597831858E-3</v>
      </c>
      <c r="AK48" s="814">
        <v>9.867088256931833E-4</v>
      </c>
      <c r="AM48" s="814">
        <v>-0.13170999887769652</v>
      </c>
      <c r="AN48" s="814">
        <v>-0.10006420042970854</v>
      </c>
      <c r="AO48" s="814">
        <v>-5.1782916068113138E-2</v>
      </c>
      <c r="AP48" s="814">
        <v>-7.5661841779683159E-2</v>
      </c>
    </row>
    <row r="49" spans="1:42" s="814" customFormat="1">
      <c r="A49" s="815">
        <v>43900</v>
      </c>
      <c r="B49" s="814">
        <v>1.6137008906524919E-4</v>
      </c>
      <c r="C49" s="814">
        <v>1.6540434129188041E-4</v>
      </c>
      <c r="D49" s="814">
        <v>1.9041670509699403E-4</v>
      </c>
      <c r="E49" s="814">
        <v>1.9203040598764654E-4</v>
      </c>
      <c r="F49" s="814">
        <v>2.2437171866140915E-4</v>
      </c>
      <c r="G49" s="814">
        <v>2.2632455914717298E-4</v>
      </c>
      <c r="H49" s="814">
        <v>1.5330158461198672E-4</v>
      </c>
      <c r="I49" s="814">
        <v>7.8390793785132473E-5</v>
      </c>
      <c r="J49" s="814">
        <v>-2.885160242135365E-4</v>
      </c>
      <c r="K49" s="814">
        <v>-1.6585213826247891E-4</v>
      </c>
      <c r="L49" s="814">
        <v>3.676598881905413E-4</v>
      </c>
      <c r="M49" s="814">
        <v>-1.1217146440960502E-3</v>
      </c>
      <c r="N49" s="814">
        <v>-2.2755196412649337E-4</v>
      </c>
      <c r="O49" s="814">
        <v>1.9364410687829902E-4</v>
      </c>
      <c r="P49" s="814">
        <v>2.5937726067737366E-4</v>
      </c>
      <c r="Q49" s="814">
        <v>1.2866487753937506E-4</v>
      </c>
      <c r="R49" s="814">
        <v>3.2805412372383103E-4</v>
      </c>
      <c r="S49" s="814">
        <v>3.4643189837324506E-4</v>
      </c>
      <c r="T49" s="814">
        <v>3.5009730580859433E-4</v>
      </c>
      <c r="U49" s="814">
        <v>3.5375934528358854E-4</v>
      </c>
      <c r="V49" s="814">
        <v>1.8181320418355629E-3</v>
      </c>
      <c r="W49" s="814">
        <v>3.5009730580859433E-4</v>
      </c>
      <c r="X49" s="814">
        <v>3.519287461535292E-4</v>
      </c>
      <c r="Y49" s="814">
        <v>4.8335112941000347E-4</v>
      </c>
      <c r="Z49" s="814">
        <v>4.8335112941000347E-4</v>
      </c>
      <c r="AA49" s="814">
        <v>4.9388215129564372E-4</v>
      </c>
      <c r="AB49" s="814">
        <v>5.0613328152837589E-4</v>
      </c>
      <c r="AC49" s="814">
        <v>1.6003449560864524E-2</v>
      </c>
      <c r="AD49" s="814">
        <v>-1.8054809200575006E-3</v>
      </c>
      <c r="AE49" s="814">
        <v>3.5391358623377833E-3</v>
      </c>
      <c r="AF49" s="814">
        <v>8.5539850828695307E-3</v>
      </c>
      <c r="AG49" s="814">
        <v>-5.6586903651445475E-4</v>
      </c>
      <c r="AH49" s="814">
        <v>-4.1477908200123759E-3</v>
      </c>
      <c r="AI49" s="814">
        <v>-1.2091823630423493E-3</v>
      </c>
      <c r="AJ49" s="814">
        <v>7.9039381209022874E-3</v>
      </c>
      <c r="AK49" s="814">
        <v>1.1020176490223133E-2</v>
      </c>
      <c r="AM49" s="814">
        <v>8.6584941672400273E-2</v>
      </c>
      <c r="AN49" s="814">
        <v>5.7310953306609402E-2</v>
      </c>
      <c r="AO49" s="814">
        <v>3.0435377394611773E-2</v>
      </c>
      <c r="AP49" s="814">
        <v>4.2492886408188379E-2</v>
      </c>
    </row>
    <row r="50" spans="1:42" s="814" customFormat="1">
      <c r="A50" s="815">
        <v>43901</v>
      </c>
      <c r="B50" s="814">
        <v>1.6137008906524919E-4</v>
      </c>
      <c r="C50" s="814">
        <v>1.6540434129188041E-4</v>
      </c>
      <c r="D50" s="814">
        <v>1.9041670509699403E-4</v>
      </c>
      <c r="E50" s="814">
        <v>1.9203040598764654E-4</v>
      </c>
      <c r="F50" s="814">
        <v>2.2437171866140915E-4</v>
      </c>
      <c r="G50" s="814">
        <v>2.2632455914717298E-4</v>
      </c>
      <c r="H50" s="814">
        <v>1.5330158461198672E-4</v>
      </c>
      <c r="I50" s="814">
        <v>-2.1578832824897809E-4</v>
      </c>
      <c r="J50" s="814">
        <v>1.1470406798363975E-4</v>
      </c>
      <c r="K50" s="814">
        <v>-3.8917917827596682E-4</v>
      </c>
      <c r="L50" s="814">
        <v>-1.0696184796210595E-5</v>
      </c>
      <c r="M50" s="814">
        <v>4.0631804801121163E-3</v>
      </c>
      <c r="N50" s="814">
        <v>3.1553932248074013E-4</v>
      </c>
      <c r="O50" s="814">
        <v>1.9364410687829902E-4</v>
      </c>
      <c r="P50" s="814">
        <v>2.5937726067737366E-4</v>
      </c>
      <c r="Q50" s="814">
        <v>5.1059959381460907E-4</v>
      </c>
      <c r="R50" s="814">
        <v>3.2805412372383103E-4</v>
      </c>
      <c r="S50" s="814">
        <v>3.4643189837324506E-4</v>
      </c>
      <c r="T50" s="814">
        <v>3.5009730580859433E-4</v>
      </c>
      <c r="U50" s="814">
        <v>3.5375934528358854E-4</v>
      </c>
      <c r="V50" s="814">
        <v>-4.2538437100894888E-2</v>
      </c>
      <c r="W50" s="814">
        <v>3.5009730580859433E-4</v>
      </c>
      <c r="X50" s="814">
        <v>3.519287461535292E-4</v>
      </c>
      <c r="Y50" s="814">
        <v>4.8335112941000347E-4</v>
      </c>
      <c r="Z50" s="814">
        <v>4.8335112941000347E-4</v>
      </c>
      <c r="AA50" s="814">
        <v>4.9388215129564372E-4</v>
      </c>
      <c r="AB50" s="814">
        <v>5.0613328152837589E-4</v>
      </c>
      <c r="AC50" s="814">
        <v>-2.9917572050790708E-2</v>
      </c>
      <c r="AD50" s="814">
        <v>-1.0334410785536319E-2</v>
      </c>
      <c r="AE50" s="814">
        <v>-3.8297453308225649E-2</v>
      </c>
      <c r="AF50" s="814">
        <v>-1.3341035523342759E-2</v>
      </c>
      <c r="AG50" s="814">
        <v>-1.8530635121384309E-3</v>
      </c>
      <c r="AH50" s="814">
        <v>4.3330238342260685E-3</v>
      </c>
      <c r="AI50" s="814">
        <v>-9.2018270633831278E-3</v>
      </c>
      <c r="AJ50" s="814">
        <v>-1.9756512877608934E-3</v>
      </c>
      <c r="AK50" s="814">
        <v>3.6254625624445591E-3</v>
      </c>
      <c r="AM50" s="814">
        <v>-6.438567156139352E-2</v>
      </c>
      <c r="AN50" s="814">
        <v>-6.9725407330866962E-2</v>
      </c>
      <c r="AO50" s="814">
        <v>-3.7865286373911955E-2</v>
      </c>
      <c r="AP50" s="814">
        <v>-4.6794931557182506E-2</v>
      </c>
    </row>
    <row r="51" spans="1:42" s="814" customFormat="1">
      <c r="A51" s="815">
        <v>43902</v>
      </c>
      <c r="B51" s="814">
        <v>1.6137008906524919E-4</v>
      </c>
      <c r="C51" s="814">
        <v>1.6540434129188041E-4</v>
      </c>
      <c r="D51" s="814">
        <v>1.9041670509699403E-4</v>
      </c>
      <c r="E51" s="814">
        <v>1.9203040598764654E-4</v>
      </c>
      <c r="F51" s="814">
        <v>2.2437171866140915E-4</v>
      </c>
      <c r="G51" s="814">
        <v>2.2632455914717298E-4</v>
      </c>
      <c r="H51" s="814">
        <v>1.5330158461198672E-4</v>
      </c>
      <c r="I51" s="814">
        <v>8.4858166952805902E-5</v>
      </c>
      <c r="J51" s="814">
        <v>-9.1379519693568501E-4</v>
      </c>
      <c r="K51" s="814">
        <v>-1.1853159414054737E-4</v>
      </c>
      <c r="L51" s="814">
        <v>-1.4095024187609217E-3</v>
      </c>
      <c r="M51" s="814">
        <v>6.0665738342913222E-4</v>
      </c>
      <c r="N51" s="814">
        <v>4.530862421281423E-4</v>
      </c>
      <c r="O51" s="814">
        <v>1.9364410687829902E-4</v>
      </c>
      <c r="P51" s="814">
        <v>2.5937726067737366E-4</v>
      </c>
      <c r="Q51" s="814">
        <v>3.5992956319419456E-4</v>
      </c>
      <c r="R51" s="814">
        <v>3.2805412372383103E-4</v>
      </c>
      <c r="S51" s="814">
        <v>3.4643189837324506E-4</v>
      </c>
      <c r="T51" s="814">
        <v>3.5009730580859433E-4</v>
      </c>
      <c r="U51" s="814">
        <v>3.5375934528358854E-4</v>
      </c>
      <c r="V51" s="814">
        <v>-4.5742350928985487E-2</v>
      </c>
      <c r="W51" s="814">
        <v>3.5009730580859433E-4</v>
      </c>
      <c r="X51" s="814">
        <v>3.519287461535292E-4</v>
      </c>
      <c r="Y51" s="814">
        <v>4.8335112941000347E-4</v>
      </c>
      <c r="Z51" s="814">
        <v>4.8335112941000347E-4</v>
      </c>
      <c r="AA51" s="814">
        <v>4.9388215129564372E-4</v>
      </c>
      <c r="AB51" s="814">
        <v>5.0613328152837589E-4</v>
      </c>
      <c r="AC51" s="814">
        <v>-5.0069051783342422E-3</v>
      </c>
      <c r="AD51" s="814">
        <v>-2.5630219191836723E-2</v>
      </c>
      <c r="AE51" s="814">
        <v>-4.5688482628295612E-2</v>
      </c>
      <c r="AF51" s="814">
        <v>-1.024337467844616E-2</v>
      </c>
      <c r="AG51" s="814">
        <v>-1.576962228156864E-2</v>
      </c>
      <c r="AH51" s="814">
        <v>3.1446367360639105E-3</v>
      </c>
      <c r="AI51" s="814">
        <v>-1.8874882933927251E-2</v>
      </c>
      <c r="AJ51" s="814">
        <v>-1.3618725082121474E-2</v>
      </c>
      <c r="AK51" s="814">
        <v>-1.4570435579218E-2</v>
      </c>
      <c r="AM51" s="814">
        <v>-0.14596305419827071</v>
      </c>
      <c r="AN51" s="814">
        <v>-8.5822833533891085E-2</v>
      </c>
      <c r="AO51" s="814">
        <v>-7.0248342822316179E-2</v>
      </c>
      <c r="AP51" s="814">
        <v>-0.10070569251408201</v>
      </c>
    </row>
    <row r="52" spans="1:42" s="814" customFormat="1">
      <c r="A52" s="815">
        <v>43903</v>
      </c>
      <c r="B52" s="814">
        <v>1.6137008906524919E-4</v>
      </c>
      <c r="C52" s="814">
        <v>1.6540434129188041E-4</v>
      </c>
      <c r="D52" s="814">
        <v>1.9041670509699403E-4</v>
      </c>
      <c r="E52" s="814">
        <v>1.9203040598764654E-4</v>
      </c>
      <c r="F52" s="814">
        <v>2.2437171866140915E-4</v>
      </c>
      <c r="G52" s="814">
        <v>2.2632455914717298E-4</v>
      </c>
      <c r="H52" s="814">
        <v>1.5330158461198672E-4</v>
      </c>
      <c r="I52" s="814">
        <v>1.2358727751982101E-4</v>
      </c>
      <c r="J52" s="814">
        <v>-1.5063095994836129E-3</v>
      </c>
      <c r="K52" s="814">
        <v>-7.0215497745884647E-5</v>
      </c>
      <c r="L52" s="814">
        <v>9.3266352684429066E-4</v>
      </c>
      <c r="M52" s="814">
        <v>-5.067208863731576E-3</v>
      </c>
      <c r="N52" s="814">
        <v>-8.9666889285400231E-4</v>
      </c>
      <c r="O52" s="814">
        <v>1.9364410687829902E-4</v>
      </c>
      <c r="P52" s="814">
        <v>2.5937726067737366E-4</v>
      </c>
      <c r="Q52" s="814">
        <v>2.6038385691418142E-4</v>
      </c>
      <c r="R52" s="814">
        <v>3.2805412372383103E-4</v>
      </c>
      <c r="S52" s="814">
        <v>3.4643189837324506E-4</v>
      </c>
      <c r="T52" s="814">
        <v>3.5009730580859433E-4</v>
      </c>
      <c r="U52" s="814">
        <v>3.5375934528358854E-4</v>
      </c>
      <c r="V52" s="814">
        <v>5.4094504760754392E-2</v>
      </c>
      <c r="W52" s="814">
        <v>3.5009730580859433E-4</v>
      </c>
      <c r="X52" s="814">
        <v>3.519287461535292E-4</v>
      </c>
      <c r="Y52" s="814">
        <v>4.8335112941000347E-4</v>
      </c>
      <c r="Z52" s="814">
        <v>4.8335112941000347E-4</v>
      </c>
      <c r="AA52" s="814">
        <v>4.9388215129564372E-4</v>
      </c>
      <c r="AB52" s="814">
        <v>5.0613328152837589E-4</v>
      </c>
      <c r="AC52" s="814">
        <v>5.6825791675849668E-3</v>
      </c>
      <c r="AD52" s="814">
        <v>1.6626433888898173E-2</v>
      </c>
      <c r="AE52" s="814">
        <v>2.8865534452126695E-2</v>
      </c>
      <c r="AF52" s="814">
        <v>1.2316239221442205E-2</v>
      </c>
      <c r="AG52" s="814">
        <v>2.1892448353031835E-2</v>
      </c>
      <c r="AH52" s="814">
        <v>-5.3028277645486011E-3</v>
      </c>
      <c r="AI52" s="814">
        <v>4.2356226082693738E-3</v>
      </c>
      <c r="AJ52" s="814">
        <v>9.9762207309070927E-3</v>
      </c>
      <c r="AK52" s="814">
        <v>1.7992888016159503E-2</v>
      </c>
      <c r="AM52" s="814">
        <v>0.11487422382874279</v>
      </c>
      <c r="AN52" s="814">
        <v>9.3154013349575626E-2</v>
      </c>
      <c r="AO52" s="814">
        <v>4.3011056264814718E-2</v>
      </c>
      <c r="AP52" s="814">
        <v>8.6412695784379379E-2</v>
      </c>
    </row>
    <row r="53" spans="1:42" s="814" customFormat="1">
      <c r="A53" s="815">
        <v>43906</v>
      </c>
      <c r="B53" s="814">
        <v>1.6137008906524919E-4</v>
      </c>
      <c r="C53" s="814">
        <v>1.6540434129188041E-4</v>
      </c>
      <c r="D53" s="814">
        <v>1.9041670509699403E-4</v>
      </c>
      <c r="E53" s="814">
        <v>1.9203040598764654E-4</v>
      </c>
      <c r="F53" s="814">
        <v>2.2437171866140915E-4</v>
      </c>
      <c r="G53" s="814">
        <v>2.2632455914717298E-4</v>
      </c>
      <c r="H53" s="814">
        <v>1.5330158461198672E-4</v>
      </c>
      <c r="I53" s="814">
        <v>6.4552540235407463E-6</v>
      </c>
      <c r="J53" s="814">
        <v>1.0620653385469137E-3</v>
      </c>
      <c r="K53" s="814">
        <v>2.7586596835349475E-4</v>
      </c>
      <c r="L53" s="814">
        <v>1.1039812256670167E-3</v>
      </c>
      <c r="M53" s="814">
        <v>1.4889696097095673E-3</v>
      </c>
      <c r="N53" s="814">
        <v>-2.4247220745188258E-4</v>
      </c>
      <c r="O53" s="814">
        <v>1.9364410687829902E-4</v>
      </c>
      <c r="P53" s="814">
        <v>2.5937726067737366E-4</v>
      </c>
      <c r="Q53" s="814">
        <v>7.1448996340195414E-4</v>
      </c>
      <c r="R53" s="814">
        <v>3.2805412372383103E-4</v>
      </c>
      <c r="S53" s="814">
        <v>3.4643189837324506E-4</v>
      </c>
      <c r="T53" s="814">
        <v>3.5009730580859433E-4</v>
      </c>
      <c r="U53" s="814">
        <v>3.5375934528358854E-4</v>
      </c>
      <c r="V53" s="814">
        <v>-7.6210895203454587E-3</v>
      </c>
      <c r="W53" s="814">
        <v>3.5009730580859433E-4</v>
      </c>
      <c r="X53" s="814">
        <v>3.519287461535292E-4</v>
      </c>
      <c r="Y53" s="814">
        <v>4.8335112941000347E-4</v>
      </c>
      <c r="Z53" s="814">
        <v>4.8335112941000347E-4</v>
      </c>
      <c r="AA53" s="814">
        <v>4.9388215129564372E-4</v>
      </c>
      <c r="AB53" s="814">
        <v>5.0613328152837589E-4</v>
      </c>
      <c r="AC53" s="814">
        <v>-7.725116336888993E-3</v>
      </c>
      <c r="AD53" s="814">
        <v>-1.0412357144512052E-2</v>
      </c>
      <c r="AE53" s="814">
        <v>-3.0130032187958289E-4</v>
      </c>
      <c r="AF53" s="814">
        <v>6.7198819638125684E-4</v>
      </c>
      <c r="AG53" s="814">
        <v>-2.9211627648489946E-3</v>
      </c>
      <c r="AH53" s="814">
        <v>1.9886434058535851E-3</v>
      </c>
      <c r="AI53" s="814">
        <v>1.0112026691778464E-2</v>
      </c>
      <c r="AJ53" s="814">
        <v>-4.3277392335406839E-3</v>
      </c>
      <c r="AK53" s="814">
        <v>-1.2935997479936345E-2</v>
      </c>
      <c r="AM53" s="814">
        <v>-0.15456635456918899</v>
      </c>
      <c r="AN53" s="814">
        <v>-9.0221546876874448E-2</v>
      </c>
      <c r="AO53" s="814">
        <v>-7.7986099501319406E-2</v>
      </c>
      <c r="AP53" s="814">
        <v>-9.9852401259352241E-2</v>
      </c>
    </row>
    <row r="54" spans="1:42" s="814" customFormat="1">
      <c r="A54" s="815">
        <v>43907</v>
      </c>
      <c r="B54" s="814">
        <v>1.6137008906524919E-4</v>
      </c>
      <c r="C54" s="814">
        <v>1.6540434129188041E-4</v>
      </c>
      <c r="D54" s="814">
        <v>1.9041670509699403E-4</v>
      </c>
      <c r="E54" s="814">
        <v>1.9203040598764654E-4</v>
      </c>
      <c r="F54" s="814">
        <v>2.2437171866140915E-4</v>
      </c>
      <c r="G54" s="814">
        <v>2.2632455914717298E-4</v>
      </c>
      <c r="H54" s="814">
        <v>1.5330158461198672E-4</v>
      </c>
      <c r="I54" s="814">
        <v>-8.1151241014709719E-5</v>
      </c>
      <c r="J54" s="814">
        <v>6.5366719664172734E-5</v>
      </c>
      <c r="K54" s="814">
        <v>-4.4217552180203512E-5</v>
      </c>
      <c r="L54" s="814">
        <v>1.0930372085260487E-4</v>
      </c>
      <c r="M54" s="814">
        <v>-4.0193536433874577E-4</v>
      </c>
      <c r="N54" s="814">
        <v>-6.0528854165131651E-4</v>
      </c>
      <c r="O54" s="814">
        <v>1.9364410687829902E-4</v>
      </c>
      <c r="P54" s="814">
        <v>2.5937726067737366E-4</v>
      </c>
      <c r="Q54" s="814">
        <v>4.5249256398238735E-4</v>
      </c>
      <c r="R54" s="814">
        <v>3.2805412372383103E-4</v>
      </c>
      <c r="S54" s="814">
        <v>3.4643189837324506E-4</v>
      </c>
      <c r="T54" s="814">
        <v>3.5009730580859433E-4</v>
      </c>
      <c r="U54" s="814">
        <v>3.5375934528358854E-4</v>
      </c>
      <c r="V54" s="814">
        <v>6.4161648397331739E-3</v>
      </c>
      <c r="W54" s="814">
        <v>3.5009730580859433E-4</v>
      </c>
      <c r="X54" s="814">
        <v>3.519287461535292E-4</v>
      </c>
      <c r="Y54" s="814">
        <v>4.8335112941000347E-4</v>
      </c>
      <c r="Z54" s="814">
        <v>4.8335112941000347E-4</v>
      </c>
      <c r="AA54" s="814">
        <v>4.9388215129564372E-4</v>
      </c>
      <c r="AB54" s="814">
        <v>5.0613328152837589E-4</v>
      </c>
      <c r="AC54" s="814">
        <v>-9.9339372294415806E-4</v>
      </c>
      <c r="AD54" s="814">
        <v>1.3825415140721331E-2</v>
      </c>
      <c r="AE54" s="814">
        <v>8.3545298916729571E-3</v>
      </c>
      <c r="AF54" s="814">
        <v>2.9908941051952631E-3</v>
      </c>
      <c r="AG54" s="814">
        <v>1.2394061040728044E-3</v>
      </c>
      <c r="AH54" s="814">
        <v>-5.9267869702064324E-3</v>
      </c>
      <c r="AI54" s="814">
        <v>1.6995963458679153E-3</v>
      </c>
      <c r="AJ54" s="814">
        <v>-2.068584395985118E-3</v>
      </c>
      <c r="AK54" s="814">
        <v>-5.5583415374752532E-3</v>
      </c>
      <c r="AM54" s="814">
        <v>1.5191300269659536E-2</v>
      </c>
      <c r="AN54" s="814">
        <v>2.1177157506262478E-2</v>
      </c>
      <c r="AO54" s="814">
        <v>1.4028012381608113E-2</v>
      </c>
      <c r="AP54" s="814">
        <v>2.9210130457754779E-2</v>
      </c>
    </row>
    <row r="55" spans="1:42" s="814" customFormat="1">
      <c r="A55" s="815">
        <v>43908</v>
      </c>
      <c r="B55" s="814">
        <v>1.6137008906524919E-4</v>
      </c>
      <c r="C55" s="814">
        <v>1.6540434129188041E-4</v>
      </c>
      <c r="D55" s="814">
        <v>1.9041670509699403E-4</v>
      </c>
      <c r="E55" s="814">
        <v>1.9203040598764654E-4</v>
      </c>
      <c r="F55" s="814">
        <v>2.2437171866140915E-4</v>
      </c>
      <c r="G55" s="814">
        <v>2.2632455914717298E-4</v>
      </c>
      <c r="H55" s="814">
        <v>1.5969999999998485E-4</v>
      </c>
      <c r="I55" s="814">
        <v>-5.6902703754546646E-4</v>
      </c>
      <c r="J55" s="814">
        <v>4.3057681911151668E-4</v>
      </c>
      <c r="K55" s="814">
        <v>-2.3550306755737438E-3</v>
      </c>
      <c r="L55" s="814">
        <v>-2.6567049059488257E-3</v>
      </c>
      <c r="M55" s="814">
        <v>-2.8901353557696519E-3</v>
      </c>
      <c r="N55" s="814">
        <v>-2.1208326060095928E-4</v>
      </c>
      <c r="O55" s="814">
        <v>1.9364410687829902E-4</v>
      </c>
      <c r="P55" s="814">
        <v>2.5937726067737366E-4</v>
      </c>
      <c r="Q55" s="814">
        <v>4.0269307564599899E-4</v>
      </c>
      <c r="R55" s="814">
        <v>3.2805412372383103E-4</v>
      </c>
      <c r="S55" s="814">
        <v>3.4643189837324506E-4</v>
      </c>
      <c r="T55" s="814">
        <v>3.5009730580859433E-4</v>
      </c>
      <c r="U55" s="814">
        <v>3.5375934528358854E-4</v>
      </c>
      <c r="V55" s="814">
        <v>-3.875086154665397E-2</v>
      </c>
      <c r="W55" s="814">
        <v>3.5009730580859433E-4</v>
      </c>
      <c r="X55" s="814">
        <v>3.519287461535292E-4</v>
      </c>
      <c r="Y55" s="814">
        <v>4.8335112941000347E-4</v>
      </c>
      <c r="Z55" s="814">
        <v>4.8335112941000347E-4</v>
      </c>
      <c r="AA55" s="814">
        <v>4.9388215129564372E-4</v>
      </c>
      <c r="AB55" s="814">
        <v>5.0613328152837589E-4</v>
      </c>
      <c r="AC55" s="814">
        <v>6.1311607618153019E-4</v>
      </c>
      <c r="AD55" s="814">
        <v>-2.6120915691496549E-4</v>
      </c>
      <c r="AE55" s="814">
        <v>-3.6618116016737257E-2</v>
      </c>
      <c r="AF55" s="814">
        <v>-6.0997982299789699E-3</v>
      </c>
      <c r="AG55" s="814">
        <v>-1.3364875128829667E-2</v>
      </c>
      <c r="AH55" s="814">
        <v>-2.8965233949974634E-3</v>
      </c>
      <c r="AI55" s="814">
        <v>2.3580597938521741E-4</v>
      </c>
      <c r="AJ55" s="814">
        <v>-1.5216239370754892E-2</v>
      </c>
      <c r="AK55" s="814">
        <v>-1.581783319103458E-2</v>
      </c>
      <c r="AM55" s="814">
        <v>-0.1395211791237444</v>
      </c>
      <c r="AN55" s="814">
        <v>-8.6866057861852863E-2</v>
      </c>
      <c r="AO55" s="814">
        <v>-6.6318720496381767E-2</v>
      </c>
      <c r="AP55" s="814">
        <v>-3.5596601265645234E-2</v>
      </c>
    </row>
    <row r="56" spans="1:42" s="814" customFormat="1">
      <c r="A56" s="815">
        <v>43909</v>
      </c>
      <c r="B56" s="814">
        <v>1.4227064686456181E-4</v>
      </c>
      <c r="C56" s="814">
        <v>1.4582741303617586E-4</v>
      </c>
      <c r="D56" s="814">
        <v>1.6787936330018292E-4</v>
      </c>
      <c r="E56" s="814">
        <v>1.6930206976882855E-4</v>
      </c>
      <c r="F56" s="814">
        <v>2.052710733588814E-4</v>
      </c>
      <c r="G56" s="814">
        <v>2.0722387655247587E-4</v>
      </c>
      <c r="H56" s="814">
        <v>1.4847628833680737E-4</v>
      </c>
      <c r="I56" s="814">
        <v>-1.0722623628529604E-3</v>
      </c>
      <c r="J56" s="814">
        <v>-2.3544531421336723E-3</v>
      </c>
      <c r="K56" s="814">
        <v>-1.6244477791445E-3</v>
      </c>
      <c r="L56" s="814">
        <v>9.0466239051956165E-5</v>
      </c>
      <c r="M56" s="814">
        <v>1.7080247706762197E-3</v>
      </c>
      <c r="N56" s="814">
        <v>-2.2113033062595155E-3</v>
      </c>
      <c r="O56" s="814">
        <v>1.7072477623747417E-4</v>
      </c>
      <c r="P56" s="814">
        <v>2.402759468962401E-4</v>
      </c>
      <c r="Q56" s="814">
        <v>3.577017396287907E-4</v>
      </c>
      <c r="R56" s="814">
        <v>3.2805412372383103E-4</v>
      </c>
      <c r="S56" s="814">
        <v>3.4643189837324506E-4</v>
      </c>
      <c r="T56" s="814">
        <v>3.5009730580859433E-4</v>
      </c>
      <c r="U56" s="814">
        <v>3.5375934528358854E-4</v>
      </c>
      <c r="V56" s="814">
        <v>2.260290640236029E-3</v>
      </c>
      <c r="W56" s="814">
        <v>3.5009730580859433E-4</v>
      </c>
      <c r="X56" s="814">
        <v>3.519287461535292E-4</v>
      </c>
      <c r="Y56" s="814">
        <v>4.8335112941000347E-4</v>
      </c>
      <c r="Z56" s="814">
        <v>4.8335112941000347E-4</v>
      </c>
      <c r="AA56" s="814">
        <v>4.9388215129564372E-4</v>
      </c>
      <c r="AB56" s="814">
        <v>5.0613328152837589E-4</v>
      </c>
      <c r="AC56" s="814">
        <v>-4.2208846059345051E-3</v>
      </c>
      <c r="AD56" s="814">
        <v>-3.3998730570627966E-3</v>
      </c>
      <c r="AE56" s="814">
        <v>1.3014194787347444E-2</v>
      </c>
      <c r="AF56" s="814">
        <v>2.1271026189721987E-3</v>
      </c>
      <c r="AG56" s="814">
        <v>5.4058274376933557E-3</v>
      </c>
      <c r="AH56" s="814">
        <v>9.0172378281705434E-4</v>
      </c>
      <c r="AI56" s="814">
        <v>2.0519822792022246E-3</v>
      </c>
      <c r="AJ56" s="814">
        <v>-1.0439870096085047E-2</v>
      </c>
      <c r="AK56" s="814">
        <v>1.7220085441907118E-2</v>
      </c>
      <c r="AM56" s="814">
        <v>4.0533567813652915E-2</v>
      </c>
      <c r="AN56" s="814">
        <v>1.9086881827145907E-2</v>
      </c>
      <c r="AO56" s="814">
        <v>-3.5337448036047991E-3</v>
      </c>
      <c r="AP56" s="814">
        <v>-6.3175541159864457E-3</v>
      </c>
    </row>
    <row r="57" spans="1:42" s="814" customFormat="1">
      <c r="A57" s="815">
        <v>43910</v>
      </c>
      <c r="B57" s="814">
        <v>1.4227064686456181E-4</v>
      </c>
      <c r="C57" s="814">
        <v>1.4582741303617586E-4</v>
      </c>
      <c r="D57" s="814">
        <v>1.6787936330018292E-4</v>
      </c>
      <c r="E57" s="814">
        <v>1.6930206976882855E-4</v>
      </c>
      <c r="F57" s="814">
        <v>2.052710733588814E-4</v>
      </c>
      <c r="G57" s="814">
        <v>2.0722387655247587E-4</v>
      </c>
      <c r="H57" s="814">
        <v>1.3965695772544251E-4</v>
      </c>
      <c r="I57" s="814">
        <v>-1.9001817966832757E-3</v>
      </c>
      <c r="J57" s="814">
        <v>-1.181393574698042E-3</v>
      </c>
      <c r="K57" s="814">
        <v>-1.3895493621848276E-3</v>
      </c>
      <c r="L57" s="814">
        <v>-1.4947300700727251E-3</v>
      </c>
      <c r="M57" s="814">
        <v>6.915769577102715E-4</v>
      </c>
      <c r="N57" s="814">
        <v>-2.8324613690302591E-3</v>
      </c>
      <c r="O57" s="814">
        <v>1.7072477623747417E-4</v>
      </c>
      <c r="P57" s="814">
        <v>2.402759468962401E-4</v>
      </c>
      <c r="Q57" s="814">
        <v>2.0797056729371377E-4</v>
      </c>
      <c r="R57" s="814">
        <v>3.2805412372383103E-4</v>
      </c>
      <c r="S57" s="814">
        <v>3.4643189837324506E-4</v>
      </c>
      <c r="T57" s="814">
        <v>3.5009730580859433E-4</v>
      </c>
      <c r="U57" s="814">
        <v>3.5375934528358854E-4</v>
      </c>
      <c r="V57" s="814">
        <v>-5.0441916426660072E-3</v>
      </c>
      <c r="W57" s="814">
        <v>3.5009730580859433E-4</v>
      </c>
      <c r="X57" s="814">
        <v>3.519287461535292E-4</v>
      </c>
      <c r="Y57" s="814">
        <v>4.8335112941000347E-4</v>
      </c>
      <c r="Z57" s="814">
        <v>4.8335112941000347E-4</v>
      </c>
      <c r="AA57" s="814">
        <v>4.9388215129564372E-4</v>
      </c>
      <c r="AB57" s="814">
        <v>5.0613328152837589E-4</v>
      </c>
      <c r="AC57" s="814">
        <v>5.5425269352915585E-3</v>
      </c>
      <c r="AD57" s="814">
        <v>3.8846865441213296E-3</v>
      </c>
      <c r="AE57" s="814">
        <v>2.7047852568995445E-4</v>
      </c>
      <c r="AF57" s="814">
        <v>1.1581072071165099E-3</v>
      </c>
      <c r="AG57" s="814">
        <v>8.5672099179141536E-3</v>
      </c>
      <c r="AH57" s="814">
        <v>-2.0982019441995181E-4</v>
      </c>
      <c r="AI57" s="814">
        <v>-9.1550383717420303E-4</v>
      </c>
      <c r="AJ57" s="814">
        <v>4.4829775008243811E-3</v>
      </c>
      <c r="AK57" s="814">
        <v>-5.7919770600108889E-3</v>
      </c>
      <c r="AM57" s="814">
        <v>-4.6342419993959938E-3</v>
      </c>
      <c r="AN57" s="814">
        <v>-2.8428391881452852E-2</v>
      </c>
      <c r="AO57" s="814">
        <v>-1.2470388579807201E-2</v>
      </c>
      <c r="AP57" s="814">
        <v>-4.2287514835978923E-2</v>
      </c>
    </row>
    <row r="58" spans="1:42" s="814" customFormat="1">
      <c r="A58" s="815">
        <v>43913</v>
      </c>
      <c r="B58" s="814">
        <v>1.4227064686456181E-4</v>
      </c>
      <c r="C58" s="814">
        <v>1.4582741303617586E-4</v>
      </c>
      <c r="D58" s="814">
        <v>1.6787936330018292E-4</v>
      </c>
      <c r="E58" s="814">
        <v>1.6930206976882855E-4</v>
      </c>
      <c r="F58" s="814">
        <v>2.052710733588814E-4</v>
      </c>
      <c r="G58" s="814">
        <v>2.0722387655247587E-4</v>
      </c>
      <c r="H58" s="814">
        <v>1.0903116494123122E-3</v>
      </c>
      <c r="I58" s="814">
        <v>-8.3297006583160638E-5</v>
      </c>
      <c r="J58" s="814">
        <v>-1.3989813938923845E-3</v>
      </c>
      <c r="K58" s="814">
        <v>-4.5479857643416777E-3</v>
      </c>
      <c r="L58" s="814">
        <v>-1.860308352321427E-3</v>
      </c>
      <c r="M58" s="814">
        <v>-2.4629268955062011E-3</v>
      </c>
      <c r="N58" s="814">
        <v>-4.188797266551969E-3</v>
      </c>
      <c r="O58" s="814">
        <v>1.7072477623747417E-4</v>
      </c>
      <c r="P58" s="814">
        <v>2.402759468962401E-4</v>
      </c>
      <c r="Q58" s="814">
        <v>4.596421956108987E-4</v>
      </c>
      <c r="R58" s="814">
        <v>3.2805412372383103E-4</v>
      </c>
      <c r="S58" s="814">
        <v>3.4643189837324506E-4</v>
      </c>
      <c r="T58" s="814">
        <v>3.5009730580859433E-4</v>
      </c>
      <c r="U58" s="814">
        <v>3.5375934528358854E-4</v>
      </c>
      <c r="V58" s="814">
        <v>-2.1233910709073434E-2</v>
      </c>
      <c r="W58" s="814">
        <v>3.5009730580859433E-4</v>
      </c>
      <c r="X58" s="814">
        <v>3.519287461535292E-4</v>
      </c>
      <c r="Y58" s="814">
        <v>4.8335112941000347E-4</v>
      </c>
      <c r="Z58" s="814">
        <v>4.8335112941000347E-4</v>
      </c>
      <c r="AA58" s="814">
        <v>4.9388215129564372E-4</v>
      </c>
      <c r="AB58" s="814">
        <v>5.0613328152837589E-4</v>
      </c>
      <c r="AC58" s="814">
        <v>8.5264920099672459E-3</v>
      </c>
      <c r="AD58" s="814">
        <v>-1.6450276618016346E-3</v>
      </c>
      <c r="AE58" s="814">
        <v>-3.6955402868066312E-4</v>
      </c>
      <c r="AF58" s="814">
        <v>4.4884040439425732E-3</v>
      </c>
      <c r="AG58" s="814">
        <v>3.8006294948809138E-3</v>
      </c>
      <c r="AH58" s="814">
        <v>5.4966565204939144E-4</v>
      </c>
      <c r="AI58" s="814">
        <v>9.2053517030199483E-3</v>
      </c>
      <c r="AJ58" s="814">
        <v>6.8714508617118142E-5</v>
      </c>
      <c r="AK58" s="814">
        <v>-1.3116694923412386E-2</v>
      </c>
      <c r="AM58" s="814">
        <v>-5.567054198615029E-2</v>
      </c>
      <c r="AN58" s="814">
        <v>-4.4317120151431633E-2</v>
      </c>
      <c r="AO58" s="814">
        <v>-2.8315804025090485E-2</v>
      </c>
      <c r="AP58" s="814">
        <v>-3.3536866068453297E-2</v>
      </c>
    </row>
    <row r="59" spans="1:42" s="814" customFormat="1">
      <c r="A59" s="815">
        <v>43914</v>
      </c>
      <c r="B59" s="814">
        <v>1.4227064686456181E-4</v>
      </c>
      <c r="C59" s="814">
        <v>1.4582741303617586E-4</v>
      </c>
      <c r="D59" s="814">
        <v>1.6787936330018292E-4</v>
      </c>
      <c r="E59" s="814">
        <v>1.6930206976882855E-4</v>
      </c>
      <c r="F59" s="814">
        <v>2.052710733588814E-4</v>
      </c>
      <c r="G59" s="814">
        <v>2.0722387655247587E-4</v>
      </c>
      <c r="H59" s="814">
        <v>3.6024568995673967E-4</v>
      </c>
      <c r="I59" s="814">
        <v>-3.769966335949948E-3</v>
      </c>
      <c r="J59" s="814">
        <v>-2.2794729279709269E-3</v>
      </c>
      <c r="K59" s="814">
        <v>-4.6847907061118299E-3</v>
      </c>
      <c r="L59" s="814">
        <v>-1.8965158507614488E-3</v>
      </c>
      <c r="M59" s="814">
        <v>-2.6452567468522314E-3</v>
      </c>
      <c r="N59" s="814">
        <v>-7.4937674380296526E-3</v>
      </c>
      <c r="O59" s="814">
        <v>1.7072477623747417E-4</v>
      </c>
      <c r="P59" s="814">
        <v>2.402759468962401E-4</v>
      </c>
      <c r="Q59" s="814">
        <v>2.676839673303455E-4</v>
      </c>
      <c r="R59" s="814">
        <v>3.2805412372383103E-4</v>
      </c>
      <c r="S59" s="814">
        <v>3.4643189837324506E-4</v>
      </c>
      <c r="T59" s="814">
        <v>3.5009730580859433E-4</v>
      </c>
      <c r="U59" s="814">
        <v>3.5375934528358854E-4</v>
      </c>
      <c r="V59" s="814">
        <v>1.5626915454325152E-2</v>
      </c>
      <c r="W59" s="814">
        <v>3.5009730580859433E-4</v>
      </c>
      <c r="X59" s="814">
        <v>3.519287461535292E-4</v>
      </c>
      <c r="Y59" s="814">
        <v>4.8335112941000347E-4</v>
      </c>
      <c r="Z59" s="814">
        <v>4.8335112941000347E-4</v>
      </c>
      <c r="AA59" s="814">
        <v>4.9388215129564372E-4</v>
      </c>
      <c r="AB59" s="814">
        <v>5.0613328152837589E-4</v>
      </c>
      <c r="AC59" s="814">
        <v>2.5762568566135569E-2</v>
      </c>
      <c r="AD59" s="814">
        <v>-1.0717632685528833E-2</v>
      </c>
      <c r="AE59" s="814">
        <v>2.259229742837765E-2</v>
      </c>
      <c r="AF59" s="814">
        <v>-2.6580012194099556E-4</v>
      </c>
      <c r="AG59" s="814">
        <v>1.7017503243363929E-3</v>
      </c>
      <c r="AH59" s="814">
        <v>-1.5461233418478937E-3</v>
      </c>
      <c r="AI59" s="814">
        <v>-7.9280043332918826E-4</v>
      </c>
      <c r="AJ59" s="814">
        <v>3.0768562978604752E-3</v>
      </c>
      <c r="AK59" s="814">
        <v>4.9959477921270867E-3</v>
      </c>
      <c r="AM59" s="814">
        <v>9.8768866273074796E-2</v>
      </c>
      <c r="AN59" s="814">
        <v>6.8721115664958088E-2</v>
      </c>
      <c r="AO59" s="814">
        <v>4.1596315030041797E-2</v>
      </c>
      <c r="AP59" s="814">
        <v>9.5500566744551207E-2</v>
      </c>
    </row>
    <row r="60" spans="1:42" s="814" customFormat="1">
      <c r="A60" s="815">
        <v>43915</v>
      </c>
      <c r="B60" s="814">
        <v>1.4227064686456181E-4</v>
      </c>
      <c r="C60" s="814">
        <v>1.4582741303617586E-4</v>
      </c>
      <c r="D60" s="814">
        <v>1.6787936330018292E-4</v>
      </c>
      <c r="E60" s="814">
        <v>1.6930206976882855E-4</v>
      </c>
      <c r="F60" s="814">
        <v>2.052710733588814E-4</v>
      </c>
      <c r="G60" s="814">
        <v>2.0722387655247587E-4</v>
      </c>
      <c r="H60" s="814">
        <v>8.1445294662918499E-5</v>
      </c>
      <c r="I60" s="814">
        <v>-6.0679656752529176E-3</v>
      </c>
      <c r="J60" s="814">
        <v>-1.9877383739701493E-3</v>
      </c>
      <c r="K60" s="814">
        <v>-5.4081259277796168E-3</v>
      </c>
      <c r="L60" s="814">
        <v>-2.3466412217518773E-3</v>
      </c>
      <c r="M60" s="814">
        <v>-1.191689341867308E-4</v>
      </c>
      <c r="N60" s="814">
        <v>-5.7037741467778069E-3</v>
      </c>
      <c r="O60" s="814">
        <v>1.7072477623747417E-4</v>
      </c>
      <c r="P60" s="814">
        <v>2.402759468962401E-4</v>
      </c>
      <c r="Q60" s="814">
        <v>2.8326959978897115E-4</v>
      </c>
      <c r="R60" s="814">
        <v>3.2805412372383103E-4</v>
      </c>
      <c r="S60" s="814">
        <v>3.4643189837324506E-4</v>
      </c>
      <c r="T60" s="814">
        <v>3.5009730580859433E-4</v>
      </c>
      <c r="U60" s="814">
        <v>3.5375934528358854E-4</v>
      </c>
      <c r="V60" s="814">
        <v>2.0287445840497353E-2</v>
      </c>
      <c r="W60" s="814">
        <v>3.5009730580859433E-4</v>
      </c>
      <c r="X60" s="814">
        <v>3.519287461535292E-4</v>
      </c>
      <c r="Y60" s="814">
        <v>4.8335112941000347E-4</v>
      </c>
      <c r="Z60" s="814">
        <v>4.8335112941000347E-4</v>
      </c>
      <c r="AA60" s="814">
        <v>4.9388215129564372E-4</v>
      </c>
      <c r="AB60" s="814">
        <v>5.0613328152837589E-4</v>
      </c>
      <c r="AC60" s="814">
        <v>-4.6185897769572826E-3</v>
      </c>
      <c r="AD60" s="814">
        <v>2.9710847787214334E-3</v>
      </c>
      <c r="AE60" s="814">
        <v>1.7216208664777577E-2</v>
      </c>
      <c r="AF60" s="814">
        <v>-6.6134602084089167E-4</v>
      </c>
      <c r="AG60" s="814">
        <v>2.1589179559720062E-3</v>
      </c>
      <c r="AH60" s="814">
        <v>9.6353663091131025E-5</v>
      </c>
      <c r="AI60" s="814">
        <v>8.5417176789537308E-4</v>
      </c>
      <c r="AJ60" s="814">
        <v>-2.1681614170133701E-3</v>
      </c>
      <c r="AK60" s="814">
        <v>6.7405744090640596E-3</v>
      </c>
      <c r="AM60" s="814">
        <v>8.3061023899344111E-2</v>
      </c>
      <c r="AN60" s="814">
        <v>4.9459770315426477E-2</v>
      </c>
      <c r="AO60" s="814">
        <v>3.0559323414814266E-2</v>
      </c>
      <c r="AP60" s="814">
        <v>1.8363686804964585E-2</v>
      </c>
    </row>
    <row r="61" spans="1:42" s="814" customFormat="1">
      <c r="A61" s="815">
        <v>43916</v>
      </c>
      <c r="B61" s="814">
        <v>1.4227064686456181E-4</v>
      </c>
      <c r="C61" s="814">
        <v>1.4582741303617586E-4</v>
      </c>
      <c r="D61" s="814">
        <v>1.6787936330018292E-4</v>
      </c>
      <c r="E61" s="814">
        <v>1.6930206976882855E-4</v>
      </c>
      <c r="F61" s="814">
        <v>2.052710733588814E-4</v>
      </c>
      <c r="G61" s="814">
        <v>2.0722387655247587E-4</v>
      </c>
      <c r="H61" s="814">
        <v>5.9971191073371344E-4</v>
      </c>
      <c r="I61" s="814">
        <v>-4.5140248855601861E-3</v>
      </c>
      <c r="J61" s="814">
        <v>-2.876375237222395E-3</v>
      </c>
      <c r="K61" s="814">
        <v>-4.81429320910709E-3</v>
      </c>
      <c r="L61" s="814">
        <v>-2.0491426529164469E-3</v>
      </c>
      <c r="M61" s="814">
        <v>-4.5264125621063966E-3</v>
      </c>
      <c r="N61" s="814">
        <v>-5.244247401830382E-3</v>
      </c>
      <c r="O61" s="814">
        <v>1.7072477623747417E-4</v>
      </c>
      <c r="P61" s="814">
        <v>2.402759468962401E-4</v>
      </c>
      <c r="Q61" s="814">
        <v>2.6237534209916369E-4</v>
      </c>
      <c r="R61" s="814">
        <v>3.2805412372383103E-4</v>
      </c>
      <c r="S61" s="814">
        <v>3.4643189837324506E-4</v>
      </c>
      <c r="T61" s="814">
        <v>3.5009730580859433E-4</v>
      </c>
      <c r="U61" s="814">
        <v>3.5375934528358854E-4</v>
      </c>
      <c r="V61" s="814">
        <v>1.2247533460715054E-2</v>
      </c>
      <c r="W61" s="814">
        <v>3.5009730580859433E-4</v>
      </c>
      <c r="X61" s="814">
        <v>3.519287461535292E-4</v>
      </c>
      <c r="Y61" s="814">
        <v>4.8335112941000347E-4</v>
      </c>
      <c r="Z61" s="814">
        <v>4.8335112941000347E-4</v>
      </c>
      <c r="AA61" s="814">
        <v>4.9388215129564372E-4</v>
      </c>
      <c r="AB61" s="814">
        <v>5.0613328152837589E-4</v>
      </c>
      <c r="AC61" s="814">
        <v>2.2457889631330108E-2</v>
      </c>
      <c r="AD61" s="814">
        <v>7.985236960711406E-3</v>
      </c>
      <c r="AE61" s="814">
        <v>9.217658734119949E-3</v>
      </c>
      <c r="AF61" s="814">
        <v>1.0060081716953828E-3</v>
      </c>
      <c r="AG61" s="814">
        <v>-4.1151600823031709E-3</v>
      </c>
      <c r="AH61" s="814">
        <v>-1.1564695752452891E-4</v>
      </c>
      <c r="AI61" s="814">
        <v>-8.3213368517620623E-4</v>
      </c>
      <c r="AJ61" s="814">
        <v>6.5249097929400701E-3</v>
      </c>
      <c r="AK61" s="814">
        <v>1.0930878444643355E-2</v>
      </c>
      <c r="AM61" s="814">
        <v>3.3400697727074657E-2</v>
      </c>
      <c r="AN61" s="814">
        <v>5.6765844735378046E-2</v>
      </c>
      <c r="AO61" s="814">
        <v>2.6262559150312059E-2</v>
      </c>
      <c r="AP61" s="814">
        <v>5.6665447494222754E-2</v>
      </c>
    </row>
    <row r="62" spans="1:42" s="814" customFormat="1">
      <c r="A62" s="815">
        <v>43917</v>
      </c>
      <c r="B62" s="814">
        <v>1.4227064686456181E-4</v>
      </c>
      <c r="C62" s="814">
        <v>1.4582741303617586E-4</v>
      </c>
      <c r="D62" s="814">
        <v>1.6787936330018292E-4</v>
      </c>
      <c r="E62" s="814">
        <v>1.6930206976882855E-4</v>
      </c>
      <c r="F62" s="814">
        <v>2.052710733588814E-4</v>
      </c>
      <c r="G62" s="814">
        <v>2.0722387655247587E-4</v>
      </c>
      <c r="H62" s="814">
        <v>-2.3220045841643167E-4</v>
      </c>
      <c r="I62" s="814">
        <v>-3.0968648234468432E-3</v>
      </c>
      <c r="J62" s="814">
        <v>-3.6807378545542502E-3</v>
      </c>
      <c r="K62" s="814">
        <v>-3.7533211353902862E-3</v>
      </c>
      <c r="L62" s="814">
        <v>-2.0999442042397565E-3</v>
      </c>
      <c r="M62" s="814">
        <v>-2.4712480774913281E-4</v>
      </c>
      <c r="N62" s="814">
        <v>-3.4273372630805321E-3</v>
      </c>
      <c r="O62" s="814">
        <v>1.7072477623747417E-4</v>
      </c>
      <c r="P62" s="814">
        <v>2.402759468962401E-4</v>
      </c>
      <c r="Q62" s="814">
        <v>1.3770880795860307E-4</v>
      </c>
      <c r="R62" s="814">
        <v>3.2805412372383103E-4</v>
      </c>
      <c r="S62" s="814">
        <v>3.4643189837324506E-4</v>
      </c>
      <c r="T62" s="814">
        <v>3.5009730580859433E-4</v>
      </c>
      <c r="U62" s="814">
        <v>3.5375934528358854E-4</v>
      </c>
      <c r="V62" s="814">
        <v>-2.231225491819977E-4</v>
      </c>
      <c r="W62" s="814">
        <v>3.5009730580859433E-4</v>
      </c>
      <c r="X62" s="814">
        <v>3.519287461535292E-4</v>
      </c>
      <c r="Y62" s="814">
        <v>4.8335112941000347E-4</v>
      </c>
      <c r="Z62" s="814">
        <v>4.8335112941000347E-4</v>
      </c>
      <c r="AA62" s="814">
        <v>4.9388215129564372E-4</v>
      </c>
      <c r="AB62" s="814">
        <v>5.0613328152837589E-4</v>
      </c>
      <c r="AC62" s="814">
        <v>2.5069052092536737E-3</v>
      </c>
      <c r="AD62" s="814">
        <v>6.282835375014173E-3</v>
      </c>
      <c r="AE62" s="814">
        <v>7.0379589086244643E-4</v>
      </c>
      <c r="AF62" s="814">
        <v>-1.3161829966592542E-3</v>
      </c>
      <c r="AG62" s="814">
        <v>5.7087943379050543E-3</v>
      </c>
      <c r="AH62" s="814">
        <v>1.2580399562549527E-3</v>
      </c>
      <c r="AI62" s="814">
        <v>3.4317319663996759E-3</v>
      </c>
      <c r="AJ62" s="814">
        <v>2.7263777115724697E-3</v>
      </c>
      <c r="AK62" s="814">
        <v>2.0247418805721118E-3</v>
      </c>
      <c r="AM62" s="814">
        <v>-4.689535804274203E-2</v>
      </c>
      <c r="AN62" s="814">
        <v>-3.0959791437108697E-2</v>
      </c>
      <c r="AO62" s="814">
        <v>-1.9411112453301071E-2</v>
      </c>
      <c r="AP62" s="814">
        <v>-4.0063291705031978E-2</v>
      </c>
    </row>
    <row r="63" spans="1:42" s="814" customFormat="1">
      <c r="A63" s="815">
        <v>43920</v>
      </c>
      <c r="B63" s="814">
        <v>1.4227064686456181E-4</v>
      </c>
      <c r="C63" s="814">
        <v>1.4582741303617586E-4</v>
      </c>
      <c r="D63" s="814">
        <v>1.6787936330018292E-4</v>
      </c>
      <c r="E63" s="814">
        <v>1.6930206976882855E-4</v>
      </c>
      <c r="F63" s="814">
        <v>2.052710733588814E-4</v>
      </c>
      <c r="G63" s="814">
        <v>2.0722387655247587E-4</v>
      </c>
      <c r="H63" s="814">
        <v>-3.7511877098328483E-5</v>
      </c>
      <c r="I63" s="814">
        <v>-3.055620967362116E-3</v>
      </c>
      <c r="J63" s="814">
        <v>-3.0718883783042994E-3</v>
      </c>
      <c r="K63" s="814">
        <v>-3.617813980936968E-3</v>
      </c>
      <c r="L63" s="814">
        <v>2.718489961366366E-4</v>
      </c>
      <c r="M63" s="814">
        <v>-1.8331674338982751E-3</v>
      </c>
      <c r="N63" s="814">
        <v>-4.3620205266506895E-3</v>
      </c>
      <c r="O63" s="814">
        <v>1.7072477623747417E-4</v>
      </c>
      <c r="P63" s="814">
        <v>2.402759468962401E-4</v>
      </c>
      <c r="Q63" s="814">
        <v>2.5558889262433659E-4</v>
      </c>
      <c r="R63" s="814">
        <v>3.2805412372383103E-4</v>
      </c>
      <c r="S63" s="814">
        <v>3.4643189837324506E-4</v>
      </c>
      <c r="T63" s="814">
        <v>3.5009730580859433E-4</v>
      </c>
      <c r="U63" s="814">
        <v>3.5375934528358854E-4</v>
      </c>
      <c r="V63" s="814">
        <v>3.0283219687112783E-3</v>
      </c>
      <c r="W63" s="814">
        <v>3.5009730580859433E-4</v>
      </c>
      <c r="X63" s="814">
        <v>3.519287461535292E-4</v>
      </c>
      <c r="Y63" s="814">
        <v>4.8335112941000347E-4</v>
      </c>
      <c r="Z63" s="814">
        <v>4.8335112941000347E-4</v>
      </c>
      <c r="AA63" s="814">
        <v>4.9388215129564372E-4</v>
      </c>
      <c r="AB63" s="814">
        <v>5.0613328152837589E-4</v>
      </c>
      <c r="AC63" s="814">
        <v>1.694463107777211E-2</v>
      </c>
      <c r="AD63" s="814">
        <v>3.7922191132293559E-3</v>
      </c>
      <c r="AE63" s="814">
        <v>3.6944105524268078E-3</v>
      </c>
      <c r="AF63" s="814">
        <v>2.3539439321229594E-3</v>
      </c>
      <c r="AG63" s="814">
        <v>-2.0776410940394063E-3</v>
      </c>
      <c r="AH63" s="814">
        <v>-2.1073115767200612E-4</v>
      </c>
      <c r="AI63" s="814">
        <v>5.3430703122225864E-3</v>
      </c>
      <c r="AJ63" s="814">
        <v>-4.569958002759833E-3</v>
      </c>
      <c r="AK63" s="814">
        <v>-2.4871104117052401E-4</v>
      </c>
      <c r="AM63" s="814">
        <v>1.4276542353865995E-3</v>
      </c>
      <c r="AN63" s="814">
        <v>1.4688270732561293E-2</v>
      </c>
      <c r="AO63" s="814">
        <v>1.9860809849912675E-2</v>
      </c>
      <c r="AP63" s="814">
        <v>3.5352118709571778E-2</v>
      </c>
    </row>
    <row r="64" spans="1:42" s="814" customFormat="1">
      <c r="A64" s="815">
        <v>43921</v>
      </c>
      <c r="B64" s="814">
        <v>1.4227064686456181E-4</v>
      </c>
      <c r="C64" s="814">
        <v>1.4582741303617586E-4</v>
      </c>
      <c r="D64" s="814">
        <v>1.6787936330018292E-4</v>
      </c>
      <c r="E64" s="814">
        <v>1.6930206976882855E-4</v>
      </c>
      <c r="F64" s="814">
        <v>2.052710733588814E-4</v>
      </c>
      <c r="G64" s="814">
        <v>2.0722387655247587E-4</v>
      </c>
      <c r="H64" s="814">
        <v>-6.0260701362890856E-5</v>
      </c>
      <c r="I64" s="814">
        <v>-3.3068595605090234E-3</v>
      </c>
      <c r="J64" s="814">
        <v>-1.441142279071661E-3</v>
      </c>
      <c r="K64" s="814">
        <v>-5.4577247615542612E-3</v>
      </c>
      <c r="L64" s="814">
        <v>6.7440853024258729E-4</v>
      </c>
      <c r="M64" s="814">
        <v>1.8611442807237033E-4</v>
      </c>
      <c r="N64" s="814">
        <v>-3.4145813861752305E-3</v>
      </c>
      <c r="O64" s="814">
        <v>1.7072477623747417E-4</v>
      </c>
      <c r="P64" s="814">
        <v>2.402759468962401E-4</v>
      </c>
      <c r="Q64" s="814">
        <v>3.7871943451350809E-4</v>
      </c>
      <c r="R64" s="814">
        <v>3.2805412372383103E-4</v>
      </c>
      <c r="S64" s="814">
        <v>3.4643189837324506E-4</v>
      </c>
      <c r="T64" s="814">
        <v>3.5009730580859433E-4</v>
      </c>
      <c r="U64" s="814">
        <v>3.5375934528358854E-4</v>
      </c>
      <c r="V64" s="814">
        <v>-1.3068387874338727E-3</v>
      </c>
      <c r="W64" s="814">
        <v>3.5009730580859433E-4</v>
      </c>
      <c r="X64" s="814">
        <v>3.519287461535292E-4</v>
      </c>
      <c r="Y64" s="814">
        <v>4.8335112941000347E-4</v>
      </c>
      <c r="Z64" s="814">
        <v>4.8335112941000347E-4</v>
      </c>
      <c r="AA64" s="814">
        <v>4.9388215129564372E-4</v>
      </c>
      <c r="AB64" s="814">
        <v>5.0613328152837589E-4</v>
      </c>
      <c r="AC64" s="814">
        <v>-1.052992010494358E-3</v>
      </c>
      <c r="AD64" s="814">
        <v>-1.108880748572405E-3</v>
      </c>
      <c r="AE64" s="814">
        <v>2.1334060304956104E-3</v>
      </c>
      <c r="AF64" s="814">
        <v>-2.3586973942435474E-4</v>
      </c>
      <c r="AG64" s="814">
        <v>5.9835535865015999E-4</v>
      </c>
      <c r="AH64" s="814">
        <v>9.1848150272610951E-4</v>
      </c>
      <c r="AI64" s="814">
        <v>1.3803165468859735E-3</v>
      </c>
      <c r="AJ64" s="814">
        <v>-6.6850850812920637E-3</v>
      </c>
      <c r="AK64" s="814">
        <v>-1.0189777122808441E-2</v>
      </c>
      <c r="AM64" s="814">
        <v>-4.0352296516854125E-2</v>
      </c>
      <c r="AN64" s="814">
        <v>-1.6337824792752809E-2</v>
      </c>
      <c r="AO64" s="814">
        <v>-1.5649494805043074E-2</v>
      </c>
      <c r="AP64" s="814">
        <v>-1.2991830365768009E-2</v>
      </c>
    </row>
    <row r="65" spans="1:42" s="814" customFormat="1">
      <c r="A65" s="815">
        <v>43922</v>
      </c>
      <c r="B65" s="814">
        <v>1.4227064686456181E-4</v>
      </c>
      <c r="C65" s="814">
        <v>1.4582741303617586E-4</v>
      </c>
      <c r="D65" s="814">
        <v>1.6787936330018292E-4</v>
      </c>
      <c r="E65" s="814">
        <v>1.6930206976882855E-4</v>
      </c>
      <c r="F65" s="814">
        <v>2.052710733588814E-4</v>
      </c>
      <c r="G65" s="814">
        <v>2.0722387655247587E-4</v>
      </c>
      <c r="H65" s="814">
        <v>-6.255916680364404E-5</v>
      </c>
      <c r="I65" s="814">
        <v>-2.06274303113263E-3</v>
      </c>
      <c r="J65" s="814">
        <v>-1.3741778268943072E-3</v>
      </c>
      <c r="K65" s="814">
        <v>-1.520566946131563E-3</v>
      </c>
      <c r="L65" s="814">
        <v>4.5896404700296323E-4</v>
      </c>
      <c r="M65" s="814">
        <v>-1.4219982201955084E-3</v>
      </c>
      <c r="N65" s="814">
        <v>-3.2651348162942018E-3</v>
      </c>
      <c r="O65" s="814">
        <v>1.7072477623747417E-4</v>
      </c>
      <c r="P65" s="814">
        <v>2.402759468962401E-4</v>
      </c>
      <c r="Q65" s="814">
        <v>2.684433060582414E-4</v>
      </c>
      <c r="R65" s="814">
        <v>1.4097671573032322E-4</v>
      </c>
      <c r="S65" s="814">
        <v>1.593510534407816E-4</v>
      </c>
      <c r="T65" s="814">
        <v>1.6301577538624379E-4</v>
      </c>
      <c r="U65" s="814">
        <v>1.6667713000084738E-4</v>
      </c>
      <c r="V65" s="814">
        <v>-5.8918993624049731E-3</v>
      </c>
      <c r="W65" s="814">
        <v>1.6301577538624379E-4</v>
      </c>
      <c r="X65" s="814">
        <v>1.6484687322249059E-4</v>
      </c>
      <c r="Y65" s="814">
        <v>4.8335112941000347E-4</v>
      </c>
      <c r="Z65" s="814">
        <v>4.8335112941000347E-4</v>
      </c>
      <c r="AA65" s="814">
        <v>4.9388215129564372E-4</v>
      </c>
      <c r="AB65" s="814">
        <v>5.0613328152837589E-4</v>
      </c>
      <c r="AC65" s="814">
        <v>-6.8774068277104305E-3</v>
      </c>
      <c r="AD65" s="814">
        <v>7.7280263255159465E-3</v>
      </c>
      <c r="AE65" s="814">
        <v>-4.6430239009795926E-3</v>
      </c>
      <c r="AF65" s="814">
        <v>-3.3598194868320608E-3</v>
      </c>
      <c r="AG65" s="814">
        <v>1.5380684783763421E-3</v>
      </c>
      <c r="AH65" s="814">
        <v>3.3529153716460591E-4</v>
      </c>
      <c r="AI65" s="814">
        <v>1.6942892830589251E-3</v>
      </c>
      <c r="AJ65" s="814">
        <v>1.0737937048836965E-3</v>
      </c>
      <c r="AK65" s="814">
        <v>3.0639619471808377E-3</v>
      </c>
      <c r="AM65" s="814">
        <v>-5.0097753886254037E-2</v>
      </c>
      <c r="AN65" s="814">
        <v>-3.7408284507222889E-2</v>
      </c>
      <c r="AO65" s="814">
        <v>-1.8422494164415104E-2</v>
      </c>
      <c r="AP65" s="814">
        <v>-5.0394976322562957E-2</v>
      </c>
    </row>
    <row r="66" spans="1:42" s="814" customFormat="1">
      <c r="A66" s="815">
        <v>43923</v>
      </c>
      <c r="B66" s="814">
        <v>1.4227064686456181E-4</v>
      </c>
      <c r="C66" s="814">
        <v>1.4582741303617586E-4</v>
      </c>
      <c r="D66" s="814">
        <v>1.6787936330018292E-4</v>
      </c>
      <c r="E66" s="814">
        <v>1.6930206976882855E-4</v>
      </c>
      <c r="F66" s="814">
        <v>2.052710733588814E-4</v>
      </c>
      <c r="G66" s="814">
        <v>2.0722387655247587E-4</v>
      </c>
      <c r="H66" s="814">
        <v>-3.9912651161877477E-7</v>
      </c>
      <c r="I66" s="814">
        <v>-1.4296163308729071E-3</v>
      </c>
      <c r="J66" s="814">
        <v>-1.8354061489188611E-3</v>
      </c>
      <c r="K66" s="814">
        <v>-7.4973046116033615E-3</v>
      </c>
      <c r="L66" s="814">
        <v>-6.1384982948664568E-4</v>
      </c>
      <c r="M66" s="814">
        <v>-1.2402451332185205E-3</v>
      </c>
      <c r="N66" s="814">
        <v>-2.3868833708143855E-3</v>
      </c>
      <c r="O66" s="814">
        <v>1.7072477623747417E-4</v>
      </c>
      <c r="P66" s="814">
        <v>2.402759468962401E-4</v>
      </c>
      <c r="Q66" s="814">
        <v>1.4153711162223637E-4</v>
      </c>
      <c r="R66" s="814">
        <v>1.4097671573032322E-4</v>
      </c>
      <c r="S66" s="814">
        <v>1.593510534407816E-4</v>
      </c>
      <c r="T66" s="814">
        <v>1.6301577538624379E-4</v>
      </c>
      <c r="U66" s="814">
        <v>1.6667713000084738E-4</v>
      </c>
      <c r="V66" s="814">
        <v>-2.3388934522394766E-3</v>
      </c>
      <c r="W66" s="814">
        <v>1.6301577538624379E-4</v>
      </c>
      <c r="X66" s="814">
        <v>1.6484687322249059E-4</v>
      </c>
      <c r="Y66" s="814">
        <v>4.8335112941000347E-4</v>
      </c>
      <c r="Z66" s="814">
        <v>4.8335112941000347E-4</v>
      </c>
      <c r="AA66" s="814">
        <v>4.9388215129564372E-4</v>
      </c>
      <c r="AB66" s="814">
        <v>5.0613328152837589E-4</v>
      </c>
      <c r="AC66" s="814">
        <v>6.4751059442684777E-3</v>
      </c>
      <c r="AD66" s="814">
        <v>3.6352849529075471E-5</v>
      </c>
      <c r="AE66" s="814">
        <v>5.3645663069246119E-3</v>
      </c>
      <c r="AF66" s="814">
        <v>1.2958942307517152E-3</v>
      </c>
      <c r="AG66" s="814">
        <v>6.2844496753555745E-4</v>
      </c>
      <c r="AH66" s="814">
        <v>2.8593087916295445E-4</v>
      </c>
      <c r="AI66" s="814">
        <v>1.0972910011466386E-3</v>
      </c>
      <c r="AJ66" s="814">
        <v>-2.8895548218101919E-3</v>
      </c>
      <c r="AK66" s="814">
        <v>-4.5646417571720832E-3</v>
      </c>
      <c r="AM66" s="814">
        <v>9.955992013365389E-3</v>
      </c>
      <c r="AN66" s="814">
        <v>6.2361283946701374E-3</v>
      </c>
      <c r="AO66" s="814">
        <v>-5.3180021727239346E-4</v>
      </c>
      <c r="AP66" s="814">
        <v>2.8114694410418917E-2</v>
      </c>
    </row>
    <row r="67" spans="1:42" s="814" customFormat="1">
      <c r="A67" s="815">
        <v>43924</v>
      </c>
      <c r="B67" s="814">
        <v>1.4227064686456181E-4</v>
      </c>
      <c r="C67" s="814">
        <v>1.4582741303617586E-4</v>
      </c>
      <c r="D67" s="814">
        <v>1.6787936330018292E-4</v>
      </c>
      <c r="E67" s="814">
        <v>1.6930206976882855E-4</v>
      </c>
      <c r="F67" s="814">
        <v>2.052710733588814E-4</v>
      </c>
      <c r="G67" s="814">
        <v>2.0722387655247587E-4</v>
      </c>
      <c r="H67" s="814">
        <v>-8.0823150863551518E-5</v>
      </c>
      <c r="I67" s="814">
        <v>-2.1784109015673403E-3</v>
      </c>
      <c r="J67" s="814">
        <v>-3.1112206667693876E-4</v>
      </c>
      <c r="K67" s="814">
        <v>-1.1283376605384365E-3</v>
      </c>
      <c r="L67" s="814">
        <v>-8.9523103051125652E-4</v>
      </c>
      <c r="M67" s="814">
        <v>1.1461842344662188E-4</v>
      </c>
      <c r="N67" s="814">
        <v>-3.0277888867235037E-3</v>
      </c>
      <c r="O67" s="814">
        <v>1.7072477623747417E-4</v>
      </c>
      <c r="P67" s="814">
        <v>2.402759468962401E-4</v>
      </c>
      <c r="Q67" s="814">
        <v>2.5413933239581965E-4</v>
      </c>
      <c r="R67" s="814">
        <v>1.4097671573032322E-4</v>
      </c>
      <c r="S67" s="814">
        <v>1.593510534407816E-4</v>
      </c>
      <c r="T67" s="814">
        <v>1.6301577538624379E-4</v>
      </c>
      <c r="U67" s="814">
        <v>1.6667713000084738E-4</v>
      </c>
      <c r="V67" s="814">
        <v>-8.8469683932058674E-3</v>
      </c>
      <c r="W67" s="814">
        <v>1.6301577538624379E-4</v>
      </c>
      <c r="X67" s="814">
        <v>1.6484687322249059E-4</v>
      </c>
      <c r="Y67" s="814">
        <v>4.8335112941000347E-4</v>
      </c>
      <c r="Z67" s="814">
        <v>4.8335112941000347E-4</v>
      </c>
      <c r="AA67" s="814">
        <v>4.9388215129564372E-4</v>
      </c>
      <c r="AB67" s="814">
        <v>5.0613328152837589E-4</v>
      </c>
      <c r="AC67" s="814">
        <v>1.0396358920621296E-3</v>
      </c>
      <c r="AD67" s="814">
        <v>3.1461451624692494E-3</v>
      </c>
      <c r="AE67" s="814">
        <v>5.572987051289946E-4</v>
      </c>
      <c r="AF67" s="814">
        <v>-1.5276004670083942E-4</v>
      </c>
      <c r="AG67" s="814">
        <v>3.1008299849764054E-3</v>
      </c>
      <c r="AH67" s="814">
        <v>8.1722212571411212E-4</v>
      </c>
      <c r="AI67" s="814">
        <v>1.4017564594714926E-4</v>
      </c>
      <c r="AJ67" s="814">
        <v>2.9898440363766987E-3</v>
      </c>
      <c r="AK67" s="814">
        <v>-2.1544654435545763E-4</v>
      </c>
      <c r="AM67" s="814">
        <v>-3.2362691963350843E-2</v>
      </c>
      <c r="AN67" s="814">
        <v>-2.8266130281307977E-2</v>
      </c>
      <c r="AO67" s="814">
        <v>-1.1793537244829899E-2</v>
      </c>
      <c r="AP67" s="814">
        <v>-1.3315809910690146E-2</v>
      </c>
    </row>
    <row r="68" spans="1:42" s="814" customFormat="1">
      <c r="A68" s="815">
        <v>43927</v>
      </c>
      <c r="B68" s="814">
        <v>1.4227064686456181E-4</v>
      </c>
      <c r="C68" s="814">
        <v>1.4582741303617586E-4</v>
      </c>
      <c r="D68" s="814">
        <v>1.6787936330018292E-4</v>
      </c>
      <c r="E68" s="814">
        <v>1.6930206976882855E-4</v>
      </c>
      <c r="F68" s="814">
        <v>2.052710733588814E-4</v>
      </c>
      <c r="G68" s="814">
        <v>2.0722387655247587E-4</v>
      </c>
      <c r="H68" s="814">
        <v>-5.3986245581727488E-5</v>
      </c>
      <c r="I68" s="814">
        <v>-2.9887457278094942E-3</v>
      </c>
      <c r="J68" s="814">
        <v>-4.2196847334384779E-3</v>
      </c>
      <c r="K68" s="814">
        <v>-1.1238733169995907E-3</v>
      </c>
      <c r="L68" s="814">
        <v>-5.6348881638834669E-4</v>
      </c>
      <c r="M68" s="814">
        <v>-8.8631515220660706E-3</v>
      </c>
      <c r="N68" s="814">
        <v>-2.6837305870190953E-3</v>
      </c>
      <c r="O68" s="814">
        <v>1.7072477623747417E-4</v>
      </c>
      <c r="P68" s="814">
        <v>2.402759468962401E-4</v>
      </c>
      <c r="Q68" s="814">
        <v>5.8602749295033618E-4</v>
      </c>
      <c r="R68" s="814">
        <v>1.4097671573032322E-4</v>
      </c>
      <c r="S68" s="814">
        <v>1.593510534407816E-4</v>
      </c>
      <c r="T68" s="814">
        <v>1.6301577538624379E-4</v>
      </c>
      <c r="U68" s="814">
        <v>1.6667713000084738E-4</v>
      </c>
      <c r="V68" s="814">
        <v>4.0251610918278224E-3</v>
      </c>
      <c r="W68" s="814">
        <v>1.6301577538624379E-4</v>
      </c>
      <c r="X68" s="814">
        <v>1.6484687322249059E-4</v>
      </c>
      <c r="Y68" s="814">
        <v>4.8335112941000347E-4</v>
      </c>
      <c r="Z68" s="814">
        <v>4.8335112941000347E-4</v>
      </c>
      <c r="AA68" s="814">
        <v>4.9388215129564372E-4</v>
      </c>
      <c r="AB68" s="814">
        <v>5.0613328152837589E-4</v>
      </c>
      <c r="AC68" s="814">
        <v>9.2075546912777639E-3</v>
      </c>
      <c r="AD68" s="814">
        <v>2.7584556883950562E-3</v>
      </c>
      <c r="AE68" s="814">
        <v>6.4270595417046383E-3</v>
      </c>
      <c r="AF68" s="814">
        <v>3.6189048826416048E-3</v>
      </c>
      <c r="AG68" s="814">
        <v>-6.0327354584216453E-3</v>
      </c>
      <c r="AH68" s="814">
        <v>-3.5619878855119858E-4</v>
      </c>
      <c r="AI68" s="814">
        <v>-8.0629668147369493E-4</v>
      </c>
      <c r="AJ68" s="814">
        <v>2.471163894492312E-3</v>
      </c>
      <c r="AK68" s="814">
        <v>1.534103215963345E-2</v>
      </c>
      <c r="AM68" s="814">
        <v>7.1869862291161102E-2</v>
      </c>
      <c r="AN68" s="814">
        <v>6.4245619314912128E-2</v>
      </c>
      <c r="AO68" s="814">
        <v>3.9236843013391809E-2</v>
      </c>
      <c r="AP68" s="814">
        <v>6.9206888826998325E-2</v>
      </c>
    </row>
    <row r="69" spans="1:42" s="814" customFormat="1">
      <c r="A69" s="815">
        <v>43928</v>
      </c>
      <c r="B69" s="814">
        <v>1.4227064686456181E-4</v>
      </c>
      <c r="C69" s="814">
        <v>1.4582741303617586E-4</v>
      </c>
      <c r="D69" s="814">
        <v>1.6787936330018292E-4</v>
      </c>
      <c r="E69" s="814">
        <v>1.6930206976882855E-4</v>
      </c>
      <c r="F69" s="814">
        <v>2.052710733588814E-4</v>
      </c>
      <c r="G69" s="814">
        <v>2.0722387655247587E-4</v>
      </c>
      <c r="H69" s="814">
        <v>1.0179102302831922E-5</v>
      </c>
      <c r="I69" s="814">
        <v>-2.1868426085295267E-3</v>
      </c>
      <c r="J69" s="814">
        <v>-5.8832048289247929E-3</v>
      </c>
      <c r="K69" s="814">
        <v>-2.5399388020779234E-3</v>
      </c>
      <c r="L69" s="814">
        <v>4.9851130838884927E-6</v>
      </c>
      <c r="M69" s="814">
        <v>5.6000244741838401E-5</v>
      </c>
      <c r="N69" s="814">
        <v>-3.1411802260095101E-3</v>
      </c>
      <c r="O69" s="814">
        <v>1.7072477623747417E-4</v>
      </c>
      <c r="P69" s="814">
        <v>2.402759468962401E-4</v>
      </c>
      <c r="Q69" s="814">
        <v>2.9630322473295223E-4</v>
      </c>
      <c r="R69" s="814">
        <v>1.4097671573032322E-4</v>
      </c>
      <c r="S69" s="814">
        <v>1.593510534407816E-4</v>
      </c>
      <c r="T69" s="814">
        <v>1.6301577538624379E-4</v>
      </c>
      <c r="U69" s="814">
        <v>1.6667713000084738E-4</v>
      </c>
      <c r="V69" s="814">
        <v>3.2611835783247223E-3</v>
      </c>
      <c r="W69" s="814">
        <v>1.6301577538624379E-4</v>
      </c>
      <c r="X69" s="814">
        <v>1.6484687322249059E-4</v>
      </c>
      <c r="Y69" s="814">
        <v>4.8335112941000347E-4</v>
      </c>
      <c r="Z69" s="814">
        <v>4.8335112941000347E-4</v>
      </c>
      <c r="AA69" s="814">
        <v>4.9388215129564372E-4</v>
      </c>
      <c r="AB69" s="814">
        <v>5.0613328152837589E-4</v>
      </c>
      <c r="AC69" s="814">
        <v>-4.117577953726137E-4</v>
      </c>
      <c r="AD69" s="814">
        <v>-2.6471367773777121E-3</v>
      </c>
      <c r="AE69" s="814">
        <v>1.7804750784811141E-3</v>
      </c>
      <c r="AF69" s="814">
        <v>1.0674395887790844E-3</v>
      </c>
      <c r="AG69" s="814">
        <v>3.7157918672343637E-3</v>
      </c>
      <c r="AH69" s="814">
        <v>-3.1121374722342665E-4</v>
      </c>
      <c r="AI69" s="814">
        <v>-6.0454381209273933E-4</v>
      </c>
      <c r="AJ69" s="814">
        <v>3.7938463636588704E-3</v>
      </c>
      <c r="AK69" s="814">
        <v>9.1079435061089953E-3</v>
      </c>
      <c r="AM69" s="814">
        <v>3.9229964896556835E-2</v>
      </c>
      <c r="AN69" s="814">
        <v>2.3226571302352728E-2</v>
      </c>
      <c r="AO69" s="814">
        <v>8.9218355998694765E-3</v>
      </c>
      <c r="AP69" s="814">
        <v>-5.4662001609601107E-3</v>
      </c>
    </row>
    <row r="70" spans="1:42" s="814" customFormat="1">
      <c r="A70" s="815">
        <v>43929</v>
      </c>
      <c r="B70" s="814">
        <v>1.4227064686456181E-4</v>
      </c>
      <c r="C70" s="814">
        <v>1.4582741303617586E-4</v>
      </c>
      <c r="D70" s="814">
        <v>1.6787936330018292E-4</v>
      </c>
      <c r="E70" s="814">
        <v>1.6930206976882855E-4</v>
      </c>
      <c r="F70" s="814">
        <v>2.052710733588814E-4</v>
      </c>
      <c r="G70" s="814">
        <v>2.0722387655247587E-4</v>
      </c>
      <c r="H70" s="814">
        <v>2.9149858012944563E-4</v>
      </c>
      <c r="I70" s="814">
        <v>-2.2520083602215468E-3</v>
      </c>
      <c r="J70" s="814">
        <v>-4.5176049726625145E-4</v>
      </c>
      <c r="K70" s="814">
        <v>-1.272003256328369E-3</v>
      </c>
      <c r="L70" s="814">
        <v>-2.376225390892106E-4</v>
      </c>
      <c r="M70" s="814">
        <v>-1.4885898113260465E-3</v>
      </c>
      <c r="N70" s="814">
        <v>-3.1645556395537566E-3</v>
      </c>
      <c r="O70" s="814">
        <v>1.7072477623747417E-4</v>
      </c>
      <c r="P70" s="814">
        <v>2.402759468962401E-4</v>
      </c>
      <c r="Q70" s="814">
        <v>1.9823649690020595E-4</v>
      </c>
      <c r="R70" s="814">
        <v>1.4097671573032322E-4</v>
      </c>
      <c r="S70" s="814">
        <v>1.593510534407816E-4</v>
      </c>
      <c r="T70" s="814">
        <v>1.6301577538624379E-4</v>
      </c>
      <c r="U70" s="814">
        <v>1.6667713000084738E-4</v>
      </c>
      <c r="V70" s="814">
        <v>3.9728688528979372E-3</v>
      </c>
      <c r="W70" s="814">
        <v>1.6301577538624379E-4</v>
      </c>
      <c r="X70" s="814">
        <v>1.6484687322249059E-4</v>
      </c>
      <c r="Y70" s="814">
        <v>4.8335112941000347E-4</v>
      </c>
      <c r="Z70" s="814">
        <v>4.8335112941000347E-4</v>
      </c>
      <c r="AA70" s="814">
        <v>4.9388215129564372E-4</v>
      </c>
      <c r="AB70" s="814">
        <v>5.0613328152837589E-4</v>
      </c>
      <c r="AC70" s="814">
        <v>1.1784978733071494E-3</v>
      </c>
      <c r="AD70" s="814">
        <v>-1.3990955291663942E-3</v>
      </c>
      <c r="AE70" s="814">
        <v>3.0583575224896187E-3</v>
      </c>
      <c r="AF70" s="814">
        <v>1.893031928696054E-3</v>
      </c>
      <c r="AG70" s="814">
        <v>-3.0961503755223552E-3</v>
      </c>
      <c r="AH70" s="814">
        <v>-6.0523472448492655E-4</v>
      </c>
      <c r="AI70" s="814">
        <v>-2.5581241454685211E-3</v>
      </c>
      <c r="AJ70" s="814">
        <v>-3.2140682068696469E-3</v>
      </c>
      <c r="AK70" s="814">
        <v>-4.4656565712014595E-3</v>
      </c>
      <c r="AM70" s="814">
        <v>3.5136715357756643E-2</v>
      </c>
      <c r="AN70" s="814">
        <v>2.915719577305631E-2</v>
      </c>
      <c r="AO70" s="814">
        <v>3.9191623039953605E-3</v>
      </c>
      <c r="AP70" s="814">
        <v>3.4265672301458272E-2</v>
      </c>
    </row>
    <row r="71" spans="1:42" s="814" customFormat="1">
      <c r="A71" s="815">
        <v>43930</v>
      </c>
      <c r="B71" s="814">
        <v>1.4227064686456181E-4</v>
      </c>
      <c r="C71" s="814">
        <v>1.4582741303617586E-4</v>
      </c>
      <c r="D71" s="814">
        <v>1.6787936330018292E-4</v>
      </c>
      <c r="E71" s="814">
        <v>1.6930206976882855E-4</v>
      </c>
      <c r="F71" s="814">
        <v>2.052710733588814E-4</v>
      </c>
      <c r="G71" s="814">
        <v>2.0722387655247587E-4</v>
      </c>
      <c r="H71" s="814">
        <v>1.4924847506647687E-4</v>
      </c>
      <c r="I71" s="814">
        <v>-2.8516188147292842E-3</v>
      </c>
      <c r="J71" s="814">
        <v>-3.2254271005749402E-4</v>
      </c>
      <c r="K71" s="814">
        <v>-9.6314758939153311E-4</v>
      </c>
      <c r="L71" s="814">
        <v>-1.1223025240317819E-3</v>
      </c>
      <c r="M71" s="814">
        <v>-1.5790840170317733E-3</v>
      </c>
      <c r="N71" s="814">
        <v>-3.8557420676351706E-3</v>
      </c>
      <c r="O71" s="814">
        <v>1.7072477623747417E-4</v>
      </c>
      <c r="P71" s="814">
        <v>2.402759468962401E-4</v>
      </c>
      <c r="Q71" s="814">
        <v>2.4030040250311302E-4</v>
      </c>
      <c r="R71" s="814">
        <v>1.4097671573032322E-4</v>
      </c>
      <c r="S71" s="814">
        <v>1.593510534407816E-4</v>
      </c>
      <c r="T71" s="814">
        <v>1.6301577538624379E-4</v>
      </c>
      <c r="U71" s="814">
        <v>1.6667713000084738E-4</v>
      </c>
      <c r="V71" s="814">
        <v>6.3836772152963128E-3</v>
      </c>
      <c r="W71" s="814">
        <v>1.6301577538624379E-4</v>
      </c>
      <c r="X71" s="814">
        <v>1.6484687322249059E-4</v>
      </c>
      <c r="Y71" s="814">
        <v>4.8335112941000347E-4</v>
      </c>
      <c r="Z71" s="814">
        <v>4.8335112941000347E-4</v>
      </c>
      <c r="AA71" s="814">
        <v>4.9388215129564372E-4</v>
      </c>
      <c r="AB71" s="814">
        <v>5.0613328152837589E-4</v>
      </c>
      <c r="AC71" s="814">
        <v>6.5188792574226717E-3</v>
      </c>
      <c r="AD71" s="814">
        <v>-3.0791902917292058E-3</v>
      </c>
      <c r="AE71" s="814">
        <v>1.0209125764972793E-3</v>
      </c>
      <c r="AF71" s="814">
        <v>1.3660453409001239E-3</v>
      </c>
      <c r="AG71" s="814">
        <v>-1.4099712470239112E-5</v>
      </c>
      <c r="AH71" s="814">
        <v>-6.5785972563636719E-4</v>
      </c>
      <c r="AI71" s="814">
        <v>5.8773472270923222E-4</v>
      </c>
      <c r="AJ71" s="814">
        <v>6.1324636219957096E-3</v>
      </c>
      <c r="AK71" s="814">
        <v>7.109761082118693E-3</v>
      </c>
      <c r="AM71" s="814">
        <v>-8.9278062345298226E-3</v>
      </c>
      <c r="AN71" s="814">
        <v>6.9710188028615505E-3</v>
      </c>
      <c r="AO71" s="814">
        <v>2.4608109291532898E-3</v>
      </c>
      <c r="AP71" s="814">
        <v>1.5932818399176041E-2</v>
      </c>
    </row>
    <row r="72" spans="1:42" s="814" customFormat="1">
      <c r="A72" s="815">
        <v>43934</v>
      </c>
      <c r="B72" s="814">
        <v>1.4227064686456181E-4</v>
      </c>
      <c r="C72" s="814">
        <v>1.4582741303617586E-4</v>
      </c>
      <c r="D72" s="814">
        <v>1.6787936330018292E-4</v>
      </c>
      <c r="E72" s="814">
        <v>1.6930206976882855E-4</v>
      </c>
      <c r="F72" s="814">
        <v>2.052710733588814E-4</v>
      </c>
      <c r="G72" s="814">
        <v>2.0722387655247587E-4</v>
      </c>
      <c r="H72" s="814">
        <v>-1.2678242270913742E-4</v>
      </c>
      <c r="I72" s="814">
        <v>-1.7087365174526248E-3</v>
      </c>
      <c r="J72" s="814">
        <v>-3.4946486592742909E-3</v>
      </c>
      <c r="K72" s="814">
        <v>-9.9775145116542951E-4</v>
      </c>
      <c r="L72" s="814">
        <v>-5.4891054275307827E-4</v>
      </c>
      <c r="M72" s="814">
        <v>-7.6400630552253546E-4</v>
      </c>
      <c r="N72" s="814">
        <v>-1.0186683977647659E-3</v>
      </c>
      <c r="O72" s="814">
        <v>1.7072477623747417E-4</v>
      </c>
      <c r="P72" s="814">
        <v>2.402759468962401E-4</v>
      </c>
      <c r="Q72" s="814">
        <v>7.2697027671764225E-4</v>
      </c>
      <c r="R72" s="814">
        <v>1.4097671573032322E-4</v>
      </c>
      <c r="S72" s="814">
        <v>1.593510534407816E-4</v>
      </c>
      <c r="T72" s="814">
        <v>1.6301577538624379E-4</v>
      </c>
      <c r="U72" s="814">
        <v>1.6667713000084738E-4</v>
      </c>
      <c r="V72" s="814">
        <v>1.4077643515364446E-3</v>
      </c>
      <c r="W72" s="814">
        <v>1.6301577538624379E-4</v>
      </c>
      <c r="X72" s="814">
        <v>1.6484687322249059E-4</v>
      </c>
      <c r="Y72" s="814">
        <v>4.8335112941000347E-4</v>
      </c>
      <c r="Z72" s="814">
        <v>4.8335112941000347E-4</v>
      </c>
      <c r="AA72" s="814">
        <v>4.9388215129564372E-4</v>
      </c>
      <c r="AB72" s="814">
        <v>5.0613328152837589E-4</v>
      </c>
      <c r="AC72" s="814">
        <v>7.8593861465885428E-3</v>
      </c>
      <c r="AD72" s="814">
        <v>4.5777085046383448E-4</v>
      </c>
      <c r="AE72" s="814">
        <v>1.4881805300746009E-3</v>
      </c>
      <c r="AF72" s="814">
        <v>2.4360389405342353E-4</v>
      </c>
      <c r="AG72" s="814">
        <v>1.6955578490636114E-3</v>
      </c>
      <c r="AH72" s="814">
        <v>1.4682391145770524E-5</v>
      </c>
      <c r="AI72" s="814">
        <v>3.4890454666738346E-3</v>
      </c>
      <c r="AJ72" s="814">
        <v>3.6958208320616581E-3</v>
      </c>
      <c r="AK72" s="814">
        <v>-1.7557774165369855E-3</v>
      </c>
      <c r="AM72" s="814">
        <v>2.1556410806520265E-3</v>
      </c>
      <c r="AN72" s="814">
        <v>6.1938510553625203E-3</v>
      </c>
      <c r="AO72" s="814">
        <v>5.4249547920433017E-3</v>
      </c>
      <c r="AP72" s="814">
        <v>-7.3258423313186105E-3</v>
      </c>
    </row>
    <row r="73" spans="1:42" s="814" customFormat="1">
      <c r="A73" s="815">
        <v>43935</v>
      </c>
      <c r="B73" s="814">
        <v>1.4227064686456181E-4</v>
      </c>
      <c r="C73" s="814">
        <v>1.4582741303617586E-4</v>
      </c>
      <c r="D73" s="814">
        <v>1.6787936330018292E-4</v>
      </c>
      <c r="E73" s="814">
        <v>1.6930206976882855E-4</v>
      </c>
      <c r="F73" s="814">
        <v>2.052710733588814E-4</v>
      </c>
      <c r="G73" s="814">
        <v>2.0722387655247587E-4</v>
      </c>
      <c r="H73" s="814">
        <v>2.0152082378377401E-5</v>
      </c>
      <c r="I73" s="814">
        <v>-4.8050018332324029E-4</v>
      </c>
      <c r="J73" s="814">
        <v>1.7936720548261675E-4</v>
      </c>
      <c r="K73" s="814">
        <v>3.3660791678702395E-4</v>
      </c>
      <c r="L73" s="814">
        <v>7.834693451780339E-7</v>
      </c>
      <c r="M73" s="814">
        <v>3.4768306710608599E-4</v>
      </c>
      <c r="N73" s="814">
        <v>1.5913834851888353E-4</v>
      </c>
      <c r="O73" s="814">
        <v>1.7072477623747417E-4</v>
      </c>
      <c r="P73" s="814">
        <v>2.402759468962401E-4</v>
      </c>
      <c r="Q73" s="814">
        <v>1.4321481260948232E-4</v>
      </c>
      <c r="R73" s="814">
        <v>1.4097671573032322E-4</v>
      </c>
      <c r="S73" s="814">
        <v>1.593510534407816E-4</v>
      </c>
      <c r="T73" s="814">
        <v>1.6301577538624379E-4</v>
      </c>
      <c r="U73" s="814">
        <v>1.6667713000084738E-4</v>
      </c>
      <c r="V73" s="814">
        <v>6.7714823975959515E-3</v>
      </c>
      <c r="W73" s="814">
        <v>1.6301577538624379E-4</v>
      </c>
      <c r="X73" s="814">
        <v>1.6484687322249059E-4</v>
      </c>
      <c r="Y73" s="814">
        <v>4.8335112941000347E-4</v>
      </c>
      <c r="Z73" s="814">
        <v>4.8335112941000347E-4</v>
      </c>
      <c r="AA73" s="814">
        <v>4.9388215129564372E-4</v>
      </c>
      <c r="AB73" s="814">
        <v>5.0613328152837589E-4</v>
      </c>
      <c r="AC73" s="814">
        <v>1.4594887023086311E-2</v>
      </c>
      <c r="AD73" s="814">
        <v>7.7692129781499197E-3</v>
      </c>
      <c r="AE73" s="814">
        <v>7.3730392212638662E-3</v>
      </c>
      <c r="AF73" s="814">
        <v>2.4246214535701416E-3</v>
      </c>
      <c r="AG73" s="814">
        <v>3.6523859981587581E-3</v>
      </c>
      <c r="AH73" s="814">
        <v>-7.866112290155769E-5</v>
      </c>
      <c r="AI73" s="814">
        <v>3.9173235059659639E-3</v>
      </c>
      <c r="AJ73" s="814">
        <v>8.2870109630102107E-3</v>
      </c>
      <c r="AK73" s="814">
        <v>2.5996969190815733E-3</v>
      </c>
      <c r="AM73" s="814">
        <v>1.6354258901108976E-2</v>
      </c>
      <c r="AN73" s="814">
        <v>2.1954876728287109E-2</v>
      </c>
      <c r="AO73" s="814">
        <v>1.887286157695911E-2</v>
      </c>
      <c r="AP73" s="814">
        <v>3.0403262702626721E-2</v>
      </c>
    </row>
    <row r="74" spans="1:42" s="814" customFormat="1">
      <c r="A74" s="815">
        <v>43936</v>
      </c>
      <c r="B74" s="814">
        <v>1.4227064686456181E-4</v>
      </c>
      <c r="C74" s="814">
        <v>1.4582741303617586E-4</v>
      </c>
      <c r="D74" s="814">
        <v>1.6787936330018292E-4</v>
      </c>
      <c r="E74" s="814">
        <v>1.6930206976882855E-4</v>
      </c>
      <c r="F74" s="814">
        <v>2.052710733588814E-4</v>
      </c>
      <c r="G74" s="814">
        <v>2.0722387655247587E-4</v>
      </c>
      <c r="H74" s="814">
        <v>6.0854071935567688E-5</v>
      </c>
      <c r="I74" s="814">
        <v>-1.4547427315955153E-3</v>
      </c>
      <c r="J74" s="814">
        <v>7.6165890808632675E-4</v>
      </c>
      <c r="K74" s="814">
        <v>-1.9255773964221845E-6</v>
      </c>
      <c r="L74" s="814">
        <v>4.6675149674357819E-4</v>
      </c>
      <c r="M74" s="814">
        <v>8.2728134537912723E-5</v>
      </c>
      <c r="N74" s="814">
        <v>2.5275909992783507E-3</v>
      </c>
      <c r="O74" s="814">
        <v>1.7072477623747417E-4</v>
      </c>
      <c r="P74" s="814">
        <v>2.402759468962401E-4</v>
      </c>
      <c r="Q74" s="814">
        <v>2.6059846454229429E-4</v>
      </c>
      <c r="R74" s="814">
        <v>1.4097671573032322E-4</v>
      </c>
      <c r="S74" s="814">
        <v>1.593510534407816E-4</v>
      </c>
      <c r="T74" s="814">
        <v>1.6301577538624379E-4</v>
      </c>
      <c r="U74" s="814">
        <v>1.6667713000084738E-4</v>
      </c>
      <c r="V74" s="814">
        <v>7.6863846195671659E-3</v>
      </c>
      <c r="W74" s="814">
        <v>1.6301577538624379E-4</v>
      </c>
      <c r="X74" s="814">
        <v>1.6484687322249059E-4</v>
      </c>
      <c r="Y74" s="814">
        <v>4.8335112941000347E-4</v>
      </c>
      <c r="Z74" s="814">
        <v>4.8335112941000347E-4</v>
      </c>
      <c r="AA74" s="814">
        <v>4.9388215129564372E-4</v>
      </c>
      <c r="AB74" s="814">
        <v>5.0613328152837589E-4</v>
      </c>
      <c r="AC74" s="814">
        <v>-4.3143163599422829E-3</v>
      </c>
      <c r="AD74" s="814">
        <v>5.1486425518549872E-3</v>
      </c>
      <c r="AE74" s="814">
        <v>2.4250532529725977E-3</v>
      </c>
      <c r="AF74" s="814">
        <v>-8.3384723918578096E-4</v>
      </c>
      <c r="AG74" s="814">
        <v>2.5801341015241341E-3</v>
      </c>
      <c r="AH74" s="814">
        <v>1.3209948815595673E-4</v>
      </c>
      <c r="AI74" s="814">
        <v>2.6905298815216305E-3</v>
      </c>
      <c r="AJ74" s="814">
        <v>2.7407087697404187E-3</v>
      </c>
      <c r="AK74" s="814">
        <v>-8.8514884711121677E-4</v>
      </c>
      <c r="AM74" s="814">
        <v>-3.8154526009449574E-3</v>
      </c>
      <c r="AN74" s="814">
        <v>-8.5970459145850997E-3</v>
      </c>
      <c r="AO74" s="814">
        <v>-3.4617231034784757E-3</v>
      </c>
      <c r="AP74" s="814">
        <v>-2.389724324469289E-2</v>
      </c>
    </row>
    <row r="75" spans="1:42" s="814" customFormat="1">
      <c r="A75" s="815">
        <v>43937</v>
      </c>
      <c r="B75" s="814">
        <v>1.4227064686456181E-4</v>
      </c>
      <c r="C75" s="814">
        <v>1.4582741303617586E-4</v>
      </c>
      <c r="D75" s="814">
        <v>1.6787936330018292E-4</v>
      </c>
      <c r="E75" s="814">
        <v>1.6930206976882855E-4</v>
      </c>
      <c r="F75" s="814">
        <v>2.052710733588814E-4</v>
      </c>
      <c r="G75" s="814">
        <v>2.0722387655247587E-4</v>
      </c>
      <c r="H75" s="814">
        <v>1.3327228345505482E-4</v>
      </c>
      <c r="I75" s="814">
        <v>2.0978040728334424E-3</v>
      </c>
      <c r="J75" s="814">
        <v>8.965285152053859E-4</v>
      </c>
      <c r="K75" s="814">
        <v>3.1723948692907733E-4</v>
      </c>
      <c r="L75" s="814">
        <v>3.6424088372433161E-4</v>
      </c>
      <c r="M75" s="814">
        <v>-4.9112515002991408E-4</v>
      </c>
      <c r="N75" s="814">
        <v>3.1201429940368453E-3</v>
      </c>
      <c r="O75" s="814">
        <v>1.7072477623747417E-4</v>
      </c>
      <c r="P75" s="814">
        <v>2.402759468962401E-4</v>
      </c>
      <c r="Q75" s="814">
        <v>3.1774281436569574E-4</v>
      </c>
      <c r="R75" s="814">
        <v>1.4097671573032322E-4</v>
      </c>
      <c r="S75" s="814">
        <v>1.593510534407816E-4</v>
      </c>
      <c r="T75" s="814">
        <v>1.6301577538624379E-4</v>
      </c>
      <c r="U75" s="814">
        <v>1.6667713000084738E-4</v>
      </c>
      <c r="V75" s="814">
        <v>8.4819123638690819E-3</v>
      </c>
      <c r="W75" s="814">
        <v>1.6301577538624379E-4</v>
      </c>
      <c r="X75" s="814">
        <v>1.6484687322249059E-4</v>
      </c>
      <c r="Y75" s="814">
        <v>4.8335112941000347E-4</v>
      </c>
      <c r="Z75" s="814">
        <v>4.8335112941000347E-4</v>
      </c>
      <c r="AA75" s="814">
        <v>4.9388215129564372E-4</v>
      </c>
      <c r="AB75" s="814">
        <v>5.0613328152837589E-4</v>
      </c>
      <c r="AC75" s="814">
        <v>2.5499500652252927E-3</v>
      </c>
      <c r="AD75" s="814">
        <v>3.3691643375426406E-3</v>
      </c>
      <c r="AE75" s="814">
        <v>1.5752882065198648E-3</v>
      </c>
      <c r="AF75" s="814">
        <v>2.491621547302536E-4</v>
      </c>
      <c r="AG75" s="814">
        <v>5.1279912454744725E-3</v>
      </c>
      <c r="AH75" s="814">
        <v>4.8435129444346359E-4</v>
      </c>
      <c r="AI75" s="814">
        <v>5.9737931257175525E-4</v>
      </c>
      <c r="AJ75" s="814">
        <v>3.7667638528677827E-3</v>
      </c>
      <c r="AK75" s="814">
        <v>4.6957818690105402E-3</v>
      </c>
      <c r="AM75" s="814">
        <v>1.9957625107336341E-4</v>
      </c>
      <c r="AN75" s="814">
        <v>-4.1337076889904623E-3</v>
      </c>
      <c r="AO75" s="814">
        <v>2.0447752908467898E-3</v>
      </c>
      <c r="AP75" s="814">
        <v>4.5583338167107801E-3</v>
      </c>
    </row>
    <row r="76" spans="1:42" s="814" customFormat="1">
      <c r="A76" s="815">
        <v>43938</v>
      </c>
      <c r="B76" s="814">
        <v>1.4227064686456181E-4</v>
      </c>
      <c r="C76" s="814">
        <v>1.4582741303617586E-4</v>
      </c>
      <c r="D76" s="814">
        <v>1.6787936330018292E-4</v>
      </c>
      <c r="E76" s="814">
        <v>1.6930206976882855E-4</v>
      </c>
      <c r="F76" s="814">
        <v>2.052710733588814E-4</v>
      </c>
      <c r="G76" s="814">
        <v>2.0722387655247587E-4</v>
      </c>
      <c r="H76" s="814">
        <v>3.8280753318953309E-4</v>
      </c>
      <c r="I76" s="814">
        <v>1.598518211241684E-3</v>
      </c>
      <c r="J76" s="814">
        <v>1.2759594413906949E-3</v>
      </c>
      <c r="K76" s="814">
        <v>5.4380414580723624E-5</v>
      </c>
      <c r="L76" s="814">
        <v>-2.6811519324648758E-3</v>
      </c>
      <c r="M76" s="814">
        <v>4.2838411741152882E-4</v>
      </c>
      <c r="N76" s="814">
        <v>4.3035142451881558E-3</v>
      </c>
      <c r="O76" s="814">
        <v>1.7072477623747417E-4</v>
      </c>
      <c r="P76" s="814">
        <v>2.402759468962401E-4</v>
      </c>
      <c r="Q76" s="814">
        <v>2.5766813287875223E-4</v>
      </c>
      <c r="R76" s="814">
        <v>1.4097671573032322E-4</v>
      </c>
      <c r="S76" s="814">
        <v>1.593510534407816E-4</v>
      </c>
      <c r="T76" s="814">
        <v>1.6301577538624379E-4</v>
      </c>
      <c r="U76" s="814">
        <v>1.6667713000084738E-4</v>
      </c>
      <c r="V76" s="814">
        <v>6.6703091587889674E-3</v>
      </c>
      <c r="W76" s="814">
        <v>1.6301577538624379E-4</v>
      </c>
      <c r="X76" s="814">
        <v>1.6484687322249059E-4</v>
      </c>
      <c r="Y76" s="814">
        <v>4.8335112941000347E-4</v>
      </c>
      <c r="Z76" s="814">
        <v>4.8335112941000347E-4</v>
      </c>
      <c r="AA76" s="814">
        <v>4.9388215129564372E-4</v>
      </c>
      <c r="AB76" s="814">
        <v>5.0613328152837589E-4</v>
      </c>
      <c r="AC76" s="814">
        <v>3.2499241335770535E-4</v>
      </c>
      <c r="AD76" s="814">
        <v>-4.5093356189436218E-3</v>
      </c>
      <c r="AE76" s="814">
        <v>-1.7495355826354642E-3</v>
      </c>
      <c r="AF76" s="814">
        <v>2.4189719429266177E-3</v>
      </c>
      <c r="AG76" s="814">
        <v>-6.6253504361072357E-3</v>
      </c>
      <c r="AH76" s="814">
        <v>-3.0776471850624265E-4</v>
      </c>
      <c r="AI76" s="814">
        <v>-3.0948893061244487E-4</v>
      </c>
      <c r="AJ76" s="814">
        <v>-3.8358633564768985E-3</v>
      </c>
      <c r="AK76" s="814">
        <v>3.5898024359348746E-3</v>
      </c>
      <c r="AM76" s="814">
        <v>1.7297471424046584E-2</v>
      </c>
      <c r="AN76" s="814">
        <v>1.482718992073373E-2</v>
      </c>
      <c r="AO76" s="814">
        <v>7.6571323214478237E-3</v>
      </c>
      <c r="AP76" s="814">
        <v>2.92877294699041E-2</v>
      </c>
    </row>
    <row r="77" spans="1:42" s="814" customFormat="1">
      <c r="A77" s="815">
        <v>43941</v>
      </c>
      <c r="B77" s="814">
        <v>1.4227064686456181E-4</v>
      </c>
      <c r="C77" s="814">
        <v>1.4582741303617586E-4</v>
      </c>
      <c r="D77" s="814">
        <v>1.6787936330018292E-4</v>
      </c>
      <c r="E77" s="814">
        <v>1.6930206976882855E-4</v>
      </c>
      <c r="F77" s="814">
        <v>2.052710733588814E-4</v>
      </c>
      <c r="G77" s="814">
        <v>2.0722387655247587E-4</v>
      </c>
      <c r="H77" s="814">
        <v>2.8654712114861702E-4</v>
      </c>
      <c r="I77" s="814">
        <v>7.1852227130086987E-4</v>
      </c>
      <c r="J77" s="814">
        <v>1.3332520740187981E-3</v>
      </c>
      <c r="K77" s="814">
        <v>2.0807798786084408E-3</v>
      </c>
      <c r="L77" s="814">
        <v>1.4952775133036944E-4</v>
      </c>
      <c r="M77" s="814">
        <v>9.6098014772150187E-4</v>
      </c>
      <c r="N77" s="814">
        <v>1.2161146450793137E-3</v>
      </c>
      <c r="O77" s="814">
        <v>1.7072477623747417E-4</v>
      </c>
      <c r="P77" s="814">
        <v>2.402759468962401E-4</v>
      </c>
      <c r="Q77" s="814">
        <v>7.5478409579043948E-4</v>
      </c>
      <c r="R77" s="814">
        <v>1.4097671573032322E-4</v>
      </c>
      <c r="S77" s="814">
        <v>1.593510534407816E-4</v>
      </c>
      <c r="T77" s="814">
        <v>1.6301577538624379E-4</v>
      </c>
      <c r="U77" s="814">
        <v>1.6667713000084738E-4</v>
      </c>
      <c r="V77" s="814">
        <v>4.8648003278413121E-3</v>
      </c>
      <c r="W77" s="814">
        <v>1.6301577538624379E-4</v>
      </c>
      <c r="X77" s="814">
        <v>1.6484687322249059E-4</v>
      </c>
      <c r="Y77" s="814">
        <v>4.8335112941000347E-4</v>
      </c>
      <c r="Z77" s="814">
        <v>4.8335112941000347E-4</v>
      </c>
      <c r="AA77" s="814">
        <v>4.9388215129564372E-4</v>
      </c>
      <c r="AB77" s="814">
        <v>5.0613328152837589E-4</v>
      </c>
      <c r="AC77" s="814">
        <v>3.6367460332049628E-3</v>
      </c>
      <c r="AD77" s="814">
        <v>3.8491022365625405E-3</v>
      </c>
      <c r="AE77" s="814">
        <v>1.764376103523535E-3</v>
      </c>
      <c r="AF77" s="814">
        <v>2.2903821315463091E-3</v>
      </c>
      <c r="AG77" s="814">
        <v>1.1533147182409609E-2</v>
      </c>
      <c r="AH77" s="814">
        <v>1.5019484068812261E-4</v>
      </c>
      <c r="AI77" s="814">
        <v>7.4837481239693471E-3</v>
      </c>
      <c r="AJ77" s="814">
        <v>-1.0772002545729187E-3</v>
      </c>
      <c r="AK77" s="814">
        <v>-3.8238818474884972E-3</v>
      </c>
      <c r="AM77" s="814">
        <v>2.5133245145268157E-2</v>
      </c>
      <c r="AN77" s="814">
        <v>-2.4108180884464536E-3</v>
      </c>
      <c r="AO77" s="814">
        <v>-5.8857959998537268E-4</v>
      </c>
      <c r="AP77" s="814">
        <v>-2.201675164089778E-2</v>
      </c>
    </row>
    <row r="78" spans="1:42" s="814" customFormat="1">
      <c r="A78" s="815">
        <v>43943</v>
      </c>
      <c r="B78" s="814">
        <v>1.4227064686456181E-4</v>
      </c>
      <c r="C78" s="814">
        <v>1.4582741303617586E-4</v>
      </c>
      <c r="D78" s="814">
        <v>1.6787936330018292E-4</v>
      </c>
      <c r="E78" s="814">
        <v>1.6930206976882855E-4</v>
      </c>
      <c r="F78" s="814">
        <v>2.052710733588814E-4</v>
      </c>
      <c r="G78" s="814">
        <v>2.0722387655247587E-4</v>
      </c>
      <c r="H78" s="814">
        <v>3.2952449794376726E-4</v>
      </c>
      <c r="I78" s="814">
        <v>-5.8710976450271346E-5</v>
      </c>
      <c r="J78" s="814">
        <v>-6.8367851337666208E-3</v>
      </c>
      <c r="K78" s="814">
        <v>2.1288029001278463E-3</v>
      </c>
      <c r="L78" s="814">
        <v>-7.4065993487026915E-5</v>
      </c>
      <c r="M78" s="814">
        <v>1.1300298413123855E-3</v>
      </c>
      <c r="N78" s="814">
        <v>2.0115871669548202E-3</v>
      </c>
      <c r="O78" s="814">
        <v>1.7072477623747417E-4</v>
      </c>
      <c r="P78" s="814">
        <v>2.402759468962401E-4</v>
      </c>
      <c r="Q78" s="814">
        <v>3.5341986734649389E-4</v>
      </c>
      <c r="R78" s="814">
        <v>1.4097671573032322E-4</v>
      </c>
      <c r="S78" s="814">
        <v>1.593510534407816E-4</v>
      </c>
      <c r="T78" s="814">
        <v>1.6301577538624379E-4</v>
      </c>
      <c r="U78" s="814">
        <v>1.6667713000084738E-4</v>
      </c>
      <c r="V78" s="814">
        <v>2.2532740874174895E-3</v>
      </c>
      <c r="W78" s="814">
        <v>1.6301577538624379E-4</v>
      </c>
      <c r="X78" s="814">
        <v>1.6484687322249059E-4</v>
      </c>
      <c r="Y78" s="814">
        <v>4.8335112941000347E-4</v>
      </c>
      <c r="Z78" s="814">
        <v>4.8335112941000347E-4</v>
      </c>
      <c r="AA78" s="814">
        <v>4.9388215129564372E-4</v>
      </c>
      <c r="AB78" s="814">
        <v>5.0613328152837589E-4</v>
      </c>
      <c r="AC78" s="814">
        <v>2.6251813758915166E-3</v>
      </c>
      <c r="AD78" s="814">
        <v>1.1971612241731044E-2</v>
      </c>
      <c r="AE78" s="814">
        <v>8.3424975995483042E-3</v>
      </c>
      <c r="AF78" s="814">
        <v>3.9860154900195344E-3</v>
      </c>
      <c r="AG78" s="814">
        <v>1.4742513857068706E-2</v>
      </c>
      <c r="AH78" s="814">
        <v>3.8357643553199594E-4</v>
      </c>
      <c r="AI78" s="814">
        <v>5.1855017112103496E-3</v>
      </c>
      <c r="AJ78" s="814">
        <v>4.277110903472936E-3</v>
      </c>
      <c r="AK78" s="814">
        <v>5.9363972651749197E-3</v>
      </c>
      <c r="AM78" s="814">
        <v>4.720970119024015E-2</v>
      </c>
      <c r="AN78" s="814">
        <v>1.7165320431605346E-2</v>
      </c>
      <c r="AO78" s="814">
        <v>1.6400785553879915E-2</v>
      </c>
      <c r="AP78" s="814">
        <v>-6.3765737648386889E-3</v>
      </c>
    </row>
    <row r="79" spans="1:42" s="814" customFormat="1">
      <c r="A79" s="815">
        <v>43944</v>
      </c>
      <c r="B79" s="814">
        <v>1.4227064686456181E-4</v>
      </c>
      <c r="C79" s="814">
        <v>1.4582741303617586E-4</v>
      </c>
      <c r="D79" s="814">
        <v>1.6787936330018292E-4</v>
      </c>
      <c r="E79" s="814">
        <v>1.6930206976882855E-4</v>
      </c>
      <c r="F79" s="814">
        <v>2.052710733588814E-4</v>
      </c>
      <c r="G79" s="814">
        <v>2.0722387655247587E-4</v>
      </c>
      <c r="H79" s="814">
        <v>1.5643770032980342E-4</v>
      </c>
      <c r="I79" s="814">
        <v>1.0116206432213559E-3</v>
      </c>
      <c r="J79" s="814">
        <v>-9.0340485638573664E-4</v>
      </c>
      <c r="K79" s="814">
        <v>1.7941139262342976E-3</v>
      </c>
      <c r="L79" s="814">
        <v>-9.8107920085577227E-5</v>
      </c>
      <c r="M79" s="814">
        <v>-7.2585029104099696E-4</v>
      </c>
      <c r="N79" s="814">
        <v>3.4505686963726134E-3</v>
      </c>
      <c r="O79" s="814">
        <v>1.7072477623747417E-4</v>
      </c>
      <c r="P79" s="814">
        <v>2.402759468962401E-4</v>
      </c>
      <c r="Q79" s="814">
        <v>2.8415012615168322E-4</v>
      </c>
      <c r="R79" s="814">
        <v>1.4097671573032322E-4</v>
      </c>
      <c r="S79" s="814">
        <v>1.593510534407816E-4</v>
      </c>
      <c r="T79" s="814">
        <v>1.6301577538624379E-4</v>
      </c>
      <c r="U79" s="814">
        <v>1.6667713000084738E-4</v>
      </c>
      <c r="V79" s="814">
        <v>-1.1890654764864172E-2</v>
      </c>
      <c r="W79" s="814">
        <v>1.6301577538624379E-4</v>
      </c>
      <c r="X79" s="814">
        <v>1.6484687322249059E-4</v>
      </c>
      <c r="Y79" s="814">
        <v>4.8335112941000347E-4</v>
      </c>
      <c r="Z79" s="814">
        <v>4.8335112941000347E-4</v>
      </c>
      <c r="AA79" s="814">
        <v>4.9388215129564372E-4</v>
      </c>
      <c r="AB79" s="814">
        <v>5.0613328152837589E-4</v>
      </c>
      <c r="AC79" s="814">
        <v>-7.4780347340297482E-4</v>
      </c>
      <c r="AD79" s="814">
        <v>-3.9204078509627038E-3</v>
      </c>
      <c r="AE79" s="814">
        <v>1.3497164313303056E-3</v>
      </c>
      <c r="AF79" s="814">
        <v>-5.2483630105837342E-4</v>
      </c>
      <c r="AG79" s="814">
        <v>-2.0344076588630911E-3</v>
      </c>
      <c r="AH79" s="814">
        <v>1.9931499940262221E-4</v>
      </c>
      <c r="AI79" s="814">
        <v>9.944391360658944E-4</v>
      </c>
      <c r="AJ79" s="814">
        <v>1.8117411143145912E-3</v>
      </c>
      <c r="AK79" s="814">
        <v>-2.0932548478989066E-3</v>
      </c>
      <c r="AM79" s="814">
        <v>-2.0916738954739222E-2</v>
      </c>
      <c r="AN79" s="814">
        <v>-5.2605977966340145E-3</v>
      </c>
      <c r="AO79" s="814">
        <v>-8.7929641739523667E-3</v>
      </c>
      <c r="AP79" s="814">
        <v>-2.6913711036816723E-3</v>
      </c>
    </row>
    <row r="80" spans="1:42" s="814" customFormat="1">
      <c r="A80" s="815">
        <v>43945</v>
      </c>
      <c r="B80" s="814">
        <v>1.4227064686456181E-4</v>
      </c>
      <c r="C80" s="814">
        <v>1.4582741303617586E-4</v>
      </c>
      <c r="D80" s="814">
        <v>1.6787936330018292E-4</v>
      </c>
      <c r="E80" s="814">
        <v>1.6930206976882855E-4</v>
      </c>
      <c r="F80" s="814">
        <v>2.052710733588814E-4</v>
      </c>
      <c r="G80" s="814">
        <v>2.0722387655247587E-4</v>
      </c>
      <c r="H80" s="814">
        <v>4.8029820929751388E-4</v>
      </c>
      <c r="I80" s="814">
        <v>6.1732075101583739E-4</v>
      </c>
      <c r="J80" s="814">
        <v>-4.1694928463106296E-3</v>
      </c>
      <c r="K80" s="814">
        <v>1.3221287229117085E-3</v>
      </c>
      <c r="L80" s="814">
        <v>1.1656364487855342E-4</v>
      </c>
      <c r="M80" s="814">
        <v>1.4382067307867619E-3</v>
      </c>
      <c r="N80" s="814">
        <v>3.2485502389132392E-3</v>
      </c>
      <c r="O80" s="814">
        <v>1.7072477623747417E-4</v>
      </c>
      <c r="P80" s="814">
        <v>2.402759468962401E-4</v>
      </c>
      <c r="Q80" s="814">
        <v>3.6732243139181442E-4</v>
      </c>
      <c r="R80" s="814">
        <v>1.4097671573032322E-4</v>
      </c>
      <c r="S80" s="814">
        <v>1.593510534407816E-4</v>
      </c>
      <c r="T80" s="814">
        <v>1.6301577538624379E-4</v>
      </c>
      <c r="U80" s="814">
        <v>1.6667713000084738E-4</v>
      </c>
      <c r="V80" s="814">
        <v>-3.8835180108712231E-2</v>
      </c>
      <c r="W80" s="814">
        <v>1.6301577538624379E-4</v>
      </c>
      <c r="X80" s="814">
        <v>1.6484687322249059E-4</v>
      </c>
      <c r="Y80" s="814">
        <v>4.8335112941000347E-4</v>
      </c>
      <c r="Z80" s="814">
        <v>4.8335112941000347E-4</v>
      </c>
      <c r="AA80" s="814">
        <v>4.9388215129564372E-4</v>
      </c>
      <c r="AB80" s="814">
        <v>5.0613328152837589E-4</v>
      </c>
      <c r="AC80" s="814">
        <v>8.0673663692709674E-3</v>
      </c>
      <c r="AD80" s="814">
        <v>-1.0353358504015864E-2</v>
      </c>
      <c r="AE80" s="814">
        <v>4.0132596295532341E-3</v>
      </c>
      <c r="AF80" s="814">
        <v>-2.8744220494605344E-3</v>
      </c>
      <c r="AG80" s="814">
        <v>-1.7329405263888931E-2</v>
      </c>
      <c r="AH80" s="814">
        <v>1.2874257398651778E-3</v>
      </c>
      <c r="AI80" s="814">
        <v>-4.713281262847091E-3</v>
      </c>
      <c r="AJ80" s="814">
        <v>-4.8483296845752699E-3</v>
      </c>
      <c r="AK80" s="814">
        <v>3.5773965155205811E-3</v>
      </c>
      <c r="AM80" s="814">
        <v>-5.8754343362884209E-2</v>
      </c>
      <c r="AN80" s="814">
        <v>-3.0762503156873011E-2</v>
      </c>
      <c r="AO80" s="814">
        <v>-2.9651829277307362E-2</v>
      </c>
      <c r="AP80" s="814">
        <v>1.8325120417915786E-2</v>
      </c>
    </row>
    <row r="81" spans="1:42" s="814" customFormat="1">
      <c r="A81" s="815">
        <v>43948</v>
      </c>
      <c r="B81" s="814">
        <v>1.4227064686456181E-4</v>
      </c>
      <c r="C81" s="814">
        <v>1.4582741303617586E-4</v>
      </c>
      <c r="D81" s="814">
        <v>1.6787936330018292E-4</v>
      </c>
      <c r="E81" s="814">
        <v>1.6930206976882855E-4</v>
      </c>
      <c r="F81" s="814">
        <v>2.052710733588814E-4</v>
      </c>
      <c r="G81" s="814">
        <v>2.0722387655247587E-4</v>
      </c>
      <c r="H81" s="814">
        <v>2.2026749754910924E-4</v>
      </c>
      <c r="I81" s="814">
        <v>6.9573907862618967E-4</v>
      </c>
      <c r="J81" s="814">
        <v>-6.8592037434924702E-3</v>
      </c>
      <c r="K81" s="814">
        <v>7.7675208710314969E-4</v>
      </c>
      <c r="L81" s="814">
        <v>-1.5010234920009857E-5</v>
      </c>
      <c r="M81" s="814">
        <v>6.83308541564287E-4</v>
      </c>
      <c r="N81" s="814">
        <v>-9.9094123415999213E-4</v>
      </c>
      <c r="O81" s="814">
        <v>1.7072477623747417E-4</v>
      </c>
      <c r="P81" s="814">
        <v>2.402759468962401E-4</v>
      </c>
      <c r="Q81" s="814">
        <v>3.8366391982136427E-4</v>
      </c>
      <c r="R81" s="814">
        <v>1.4097671573032322E-4</v>
      </c>
      <c r="S81" s="814">
        <v>1.593510534407816E-4</v>
      </c>
      <c r="T81" s="814">
        <v>1.6301577538624379E-4</v>
      </c>
      <c r="U81" s="814">
        <v>1.6667713000084738E-4</v>
      </c>
      <c r="V81" s="814">
        <v>1.1316703541242035E-3</v>
      </c>
      <c r="W81" s="814">
        <v>1.6301577538624379E-4</v>
      </c>
      <c r="X81" s="814">
        <v>1.6484687322249059E-4</v>
      </c>
      <c r="Y81" s="814">
        <v>4.8335112941000347E-4</v>
      </c>
      <c r="Z81" s="814">
        <v>4.8335112941000347E-4</v>
      </c>
      <c r="AA81" s="814">
        <v>4.9388215129564372E-4</v>
      </c>
      <c r="AB81" s="814">
        <v>5.0613328152837589E-4</v>
      </c>
      <c r="AC81" s="814">
        <v>6.9093995889395465E-3</v>
      </c>
      <c r="AD81" s="814">
        <v>1.9005878210864857E-3</v>
      </c>
      <c r="AE81" s="814">
        <v>-2.5828252719697353E-3</v>
      </c>
      <c r="AF81" s="814">
        <v>-5.0513071899338513E-4</v>
      </c>
      <c r="AG81" s="814">
        <v>-4.7075434446642861E-3</v>
      </c>
      <c r="AH81" s="814">
        <v>-1.1621967550246026E-4</v>
      </c>
      <c r="AI81" s="814">
        <v>6.8213432250230355E-4</v>
      </c>
      <c r="AJ81" s="814">
        <v>4.7179582950969134E-3</v>
      </c>
      <c r="AK81" s="814">
        <v>5.8677150687236335E-4</v>
      </c>
      <c r="AM81" s="814">
        <v>4.8017424119559671E-2</v>
      </c>
      <c r="AN81" s="814">
        <v>2.0553800900465546E-2</v>
      </c>
      <c r="AO81" s="814">
        <v>1.9824240981204388E-2</v>
      </c>
      <c r="AP81" s="814">
        <v>1.416385298819467E-2</v>
      </c>
    </row>
    <row r="82" spans="1:42" s="814" customFormat="1">
      <c r="A82" s="815">
        <v>43949</v>
      </c>
      <c r="B82" s="814">
        <v>1.4227064686456181E-4</v>
      </c>
      <c r="C82" s="814">
        <v>1.4582741303617586E-4</v>
      </c>
      <c r="D82" s="814">
        <v>1.6787936330018292E-4</v>
      </c>
      <c r="E82" s="814">
        <v>1.6930206976882855E-4</v>
      </c>
      <c r="F82" s="814">
        <v>2.052710733588814E-4</v>
      </c>
      <c r="G82" s="814">
        <v>2.0722387655247587E-4</v>
      </c>
      <c r="H82" s="814">
        <v>4.1086969875303581E-4</v>
      </c>
      <c r="I82" s="814">
        <v>9.9870936021129175E-4</v>
      </c>
      <c r="J82" s="814">
        <v>9.5621251082156355E-4</v>
      </c>
      <c r="K82" s="814">
        <v>1.125082221218765E-3</v>
      </c>
      <c r="L82" s="814">
        <v>1.3731137345516231E-3</v>
      </c>
      <c r="M82" s="814">
        <v>2.2761398327575399E-4</v>
      </c>
      <c r="N82" s="814">
        <v>7.5611096695715752E-4</v>
      </c>
      <c r="O82" s="814">
        <v>1.7072477623747417E-4</v>
      </c>
      <c r="P82" s="814">
        <v>2.402759468962401E-4</v>
      </c>
      <c r="Q82" s="814">
        <v>3.047798761586229E-4</v>
      </c>
      <c r="R82" s="814">
        <v>1.4097671573032322E-4</v>
      </c>
      <c r="S82" s="814">
        <v>1.593510534407816E-4</v>
      </c>
      <c r="T82" s="814">
        <v>1.6301577538624379E-4</v>
      </c>
      <c r="U82" s="814">
        <v>1.6667713000084738E-4</v>
      </c>
      <c r="V82" s="814">
        <v>2.4368547003269958E-2</v>
      </c>
      <c r="W82" s="814">
        <v>1.6301577538624379E-4</v>
      </c>
      <c r="X82" s="814">
        <v>1.6484687322249059E-4</v>
      </c>
      <c r="Y82" s="814">
        <v>4.8335112941000347E-4</v>
      </c>
      <c r="Z82" s="814">
        <v>4.8335112941000347E-4</v>
      </c>
      <c r="AA82" s="814">
        <v>4.9388215129564372E-4</v>
      </c>
      <c r="AB82" s="814">
        <v>5.0613328152837589E-4</v>
      </c>
      <c r="AC82" s="814">
        <v>-2.6984940777735611E-3</v>
      </c>
      <c r="AD82" s="814">
        <v>-6.5468184470407476E-4</v>
      </c>
      <c r="AE82" s="814">
        <v>-7.6963052271590282E-3</v>
      </c>
      <c r="AF82" s="814">
        <v>3.279035202584657E-3</v>
      </c>
      <c r="AG82" s="814">
        <v>5.2738067769388941E-3</v>
      </c>
      <c r="AH82" s="814">
        <v>-4.5014751262206776E-4</v>
      </c>
      <c r="AI82" s="814">
        <v>-8.9893341419400308E-5</v>
      </c>
      <c r="AJ82" s="814">
        <v>2.5915302263399553E-3</v>
      </c>
      <c r="AK82" s="814">
        <v>-5.1945473198530268E-3</v>
      </c>
      <c r="AM82" s="814">
        <v>4.1124770132475286E-2</v>
      </c>
      <c r="AN82" s="814">
        <v>2.5161011868781724E-2</v>
      </c>
      <c r="AO82" s="814">
        <v>1.2835883069454157E-2</v>
      </c>
      <c r="AP82" s="814">
        <v>-4.8380292700767047E-4</v>
      </c>
    </row>
    <row r="83" spans="1:42" s="814" customFormat="1">
      <c r="A83" s="815">
        <v>43950</v>
      </c>
      <c r="B83" s="814">
        <v>1.4227064686456181E-4</v>
      </c>
      <c r="C83" s="814">
        <v>1.4582741303617586E-4</v>
      </c>
      <c r="D83" s="814">
        <v>1.6787936330018292E-4</v>
      </c>
      <c r="E83" s="814">
        <v>1.6930206976882855E-4</v>
      </c>
      <c r="F83" s="814">
        <v>2.052710733588814E-4</v>
      </c>
      <c r="G83" s="814">
        <v>2.0722387655247587E-4</v>
      </c>
      <c r="H83" s="814">
        <v>5.8087266041262353E-4</v>
      </c>
      <c r="I83" s="814">
        <v>5.0077514620339159E-4</v>
      </c>
      <c r="J83" s="814">
        <v>4.462057507314432E-3</v>
      </c>
      <c r="K83" s="814">
        <v>6.4749453467882745E-4</v>
      </c>
      <c r="L83" s="814">
        <v>7.579195539326733E-4</v>
      </c>
      <c r="M83" s="814">
        <v>-5.2199344475756249E-4</v>
      </c>
      <c r="N83" s="814">
        <v>1.0935035357646505E-3</v>
      </c>
      <c r="O83" s="814">
        <v>1.7072477623747417E-4</v>
      </c>
      <c r="P83" s="814">
        <v>2.402759468962401E-4</v>
      </c>
      <c r="Q83" s="814">
        <v>4.0734141973386429E-4</v>
      </c>
      <c r="R83" s="814">
        <v>1.4097671573032322E-4</v>
      </c>
      <c r="S83" s="814">
        <v>1.593510534407816E-4</v>
      </c>
      <c r="T83" s="814">
        <v>1.6301577538624379E-4</v>
      </c>
      <c r="U83" s="814">
        <v>1.6667713000084738E-4</v>
      </c>
      <c r="V83" s="814">
        <v>5.2856005994752486E-3</v>
      </c>
      <c r="W83" s="814">
        <v>1.6301577538624379E-4</v>
      </c>
      <c r="X83" s="814">
        <v>1.6484687322249059E-4</v>
      </c>
      <c r="Y83" s="814">
        <v>4.8335112941000347E-4</v>
      </c>
      <c r="Z83" s="814">
        <v>4.8335112941000347E-4</v>
      </c>
      <c r="AA83" s="814">
        <v>4.9388215129564372E-4</v>
      </c>
      <c r="AB83" s="814">
        <v>5.0613328152837589E-4</v>
      </c>
      <c r="AC83" s="814">
        <v>-5.7638959622763331E-4</v>
      </c>
      <c r="AD83" s="814">
        <v>-6.7429424252780645E-3</v>
      </c>
      <c r="AE83" s="814">
        <v>-3.0641102738326875E-4</v>
      </c>
      <c r="AF83" s="814">
        <v>9.0803158401797646E-4</v>
      </c>
      <c r="AG83" s="814">
        <v>8.8573419249993179E-4</v>
      </c>
      <c r="AH83" s="814">
        <v>-5.5110471001240668E-4</v>
      </c>
      <c r="AI83" s="814">
        <v>-4.0345556956351558E-3</v>
      </c>
      <c r="AJ83" s="814">
        <v>1.7510839665237921E-3</v>
      </c>
      <c r="AK83" s="814">
        <v>6.1648194184111826E-3</v>
      </c>
      <c r="AM83" s="814">
        <v>1.2999258448044726E-2</v>
      </c>
      <c r="AN83" s="814">
        <v>2.2490587551773134E-2</v>
      </c>
      <c r="AO83" s="814">
        <v>1.5045643069538039E-2</v>
      </c>
      <c r="AP83" s="814">
        <v>2.3926387007342287E-2</v>
      </c>
    </row>
    <row r="84" spans="1:42" s="814" customFormat="1">
      <c r="A84" s="815">
        <v>43951</v>
      </c>
      <c r="B84" s="814">
        <v>1.4227064686456181E-4</v>
      </c>
      <c r="C84" s="814">
        <v>1.4582741303617586E-4</v>
      </c>
      <c r="D84" s="814">
        <v>1.6787936330018292E-4</v>
      </c>
      <c r="E84" s="814">
        <v>1.6930206976882855E-4</v>
      </c>
      <c r="F84" s="814">
        <v>2.052710733588814E-4</v>
      </c>
      <c r="G84" s="814">
        <v>2.0722387655247587E-4</v>
      </c>
      <c r="H84" s="814">
        <v>4.3512807335943648E-4</v>
      </c>
      <c r="I84" s="814">
        <v>6.9421405188951901E-4</v>
      </c>
      <c r="J84" s="814">
        <v>9.6761590223826133E-4</v>
      </c>
      <c r="K84" s="814">
        <v>2.9070750898305686E-3</v>
      </c>
      <c r="L84" s="814">
        <v>-1.6352045851124597E-3</v>
      </c>
      <c r="M84" s="814">
        <v>2.888800375075995E-4</v>
      </c>
      <c r="N84" s="814">
        <v>1.4094809953690834E-3</v>
      </c>
      <c r="O84" s="814">
        <v>1.7072477623747417E-4</v>
      </c>
      <c r="P84" s="814">
        <v>2.402759468962401E-4</v>
      </c>
      <c r="Q84" s="814">
        <v>1.1571208951188794E-4</v>
      </c>
      <c r="R84" s="814">
        <v>1.4097671573032322E-4</v>
      </c>
      <c r="S84" s="814">
        <v>1.593510534407816E-4</v>
      </c>
      <c r="T84" s="814">
        <v>1.6301577538624379E-4</v>
      </c>
      <c r="U84" s="814">
        <v>1.6667713000084738E-4</v>
      </c>
      <c r="V84" s="814">
        <v>-2.5952803546379632E-3</v>
      </c>
      <c r="W84" s="814">
        <v>1.6301577538624379E-4</v>
      </c>
      <c r="X84" s="814">
        <v>1.6484687322249059E-4</v>
      </c>
      <c r="Y84" s="814">
        <v>4.8335112941000347E-4</v>
      </c>
      <c r="Z84" s="814">
        <v>4.8335112941000347E-4</v>
      </c>
      <c r="AA84" s="814">
        <v>4.9388215129564372E-4</v>
      </c>
      <c r="AB84" s="814">
        <v>5.0613328152837589E-4</v>
      </c>
      <c r="AC84" s="814">
        <v>3.4785741006426729E-3</v>
      </c>
      <c r="AD84" s="814">
        <v>-2.0130363551636998E-3</v>
      </c>
      <c r="AE84" s="814">
        <v>2.4675238259048715E-3</v>
      </c>
      <c r="AF84" s="814">
        <v>3.4027729029828535E-4</v>
      </c>
      <c r="AG84" s="814">
        <v>2.2240865900979845E-3</v>
      </c>
      <c r="AH84" s="814">
        <v>8.9804550068062206E-4</v>
      </c>
      <c r="AI84" s="814">
        <v>2.7698119185861625E-3</v>
      </c>
      <c r="AJ84" s="814">
        <v>-1.8943968002849143E-4</v>
      </c>
      <c r="AK84" s="814">
        <v>-2.8979834260731696E-3</v>
      </c>
      <c r="AM84" s="814">
        <v>-3.0294656621774996E-2</v>
      </c>
      <c r="AN84" s="814">
        <v>-2.121732043902147E-2</v>
      </c>
      <c r="AO84" s="814">
        <v>-2.1063504376102715E-2</v>
      </c>
      <c r="AP84" s="814">
        <v>-1.7933179665203358E-2</v>
      </c>
    </row>
    <row r="85" spans="1:42" s="814" customFormat="1">
      <c r="A85" s="815">
        <v>43955</v>
      </c>
      <c r="B85" s="814">
        <v>1.4227064686456181E-4</v>
      </c>
      <c r="C85" s="814">
        <v>1.4582741303617586E-4</v>
      </c>
      <c r="D85" s="814">
        <v>1.6787936330018292E-4</v>
      </c>
      <c r="E85" s="814">
        <v>1.6930206976882855E-4</v>
      </c>
      <c r="F85" s="814">
        <v>2.052710733588814E-4</v>
      </c>
      <c r="G85" s="814">
        <v>2.0722387655247587E-4</v>
      </c>
      <c r="H85" s="814">
        <v>2.3243130501726661E-4</v>
      </c>
      <c r="I85" s="814">
        <v>2.318829470213668E-4</v>
      </c>
      <c r="J85" s="814">
        <v>4.7427136524635927E-4</v>
      </c>
      <c r="K85" s="814">
        <v>8.3761962091899456E-4</v>
      </c>
      <c r="L85" s="814">
        <v>-7.2377497335018859E-4</v>
      </c>
      <c r="M85" s="814">
        <v>8.1920761883824689E-4</v>
      </c>
      <c r="N85" s="814">
        <v>6.0059391950928465E-4</v>
      </c>
      <c r="O85" s="814">
        <v>1.7072477623747417E-4</v>
      </c>
      <c r="P85" s="814">
        <v>2.402759468962401E-4</v>
      </c>
      <c r="Q85" s="814">
        <v>3.8445889362814789E-4</v>
      </c>
      <c r="R85" s="814">
        <v>1.058600632271034E-4</v>
      </c>
      <c r="S85" s="814">
        <v>1.2423375578318741E-4</v>
      </c>
      <c r="T85" s="814">
        <v>1.2789834905402309E-4</v>
      </c>
      <c r="U85" s="814">
        <v>1.3155957511234995E-4</v>
      </c>
      <c r="V85" s="814">
        <v>-8.5622102811289125E-4</v>
      </c>
      <c r="W85" s="814">
        <v>1.2789834905402309E-4</v>
      </c>
      <c r="X85" s="814">
        <v>1.2972938259725453E-4</v>
      </c>
      <c r="Y85" s="814">
        <v>4.8335112941000347E-4</v>
      </c>
      <c r="Z85" s="814">
        <v>4.8335112941000347E-4</v>
      </c>
      <c r="AA85" s="814">
        <v>4.9388215129564372E-4</v>
      </c>
      <c r="AB85" s="814">
        <v>5.0613328152837589E-4</v>
      </c>
      <c r="AC85" s="814">
        <v>4.5114117979316859E-4</v>
      </c>
      <c r="AD85" s="814">
        <v>5.3883975888595614E-3</v>
      </c>
      <c r="AE85" s="814">
        <v>3.4508393777918922E-3</v>
      </c>
      <c r="AF85" s="814">
        <v>-8.4386228452970613E-4</v>
      </c>
      <c r="AG85" s="814">
        <v>-2.5019806205217598E-3</v>
      </c>
      <c r="AH85" s="814">
        <v>8.0490016246215212E-4</v>
      </c>
      <c r="AI85" s="814">
        <v>1.1127376442818804E-3</v>
      </c>
      <c r="AJ85" s="814">
        <v>-2.199733786645508E-3</v>
      </c>
      <c r="AK85" s="814">
        <v>3.494883676702365E-3</v>
      </c>
      <c r="AM85" s="814">
        <v>-1.1972503437070459E-2</v>
      </c>
      <c r="AN85" s="814">
        <v>-2.4069605296325292E-2</v>
      </c>
      <c r="AO85" s="814">
        <v>-1.4211785091527207E-2</v>
      </c>
      <c r="AP85" s="814">
        <v>-2.1837577291345944E-2</v>
      </c>
    </row>
    <row r="86" spans="1:42" s="814" customFormat="1">
      <c r="A86" s="815">
        <v>43956</v>
      </c>
      <c r="B86" s="814">
        <v>1.4227064686456181E-4</v>
      </c>
      <c r="C86" s="814">
        <v>1.4582741303617586E-4</v>
      </c>
      <c r="D86" s="814">
        <v>1.6787936330018292E-4</v>
      </c>
      <c r="E86" s="814">
        <v>1.6930206976882855E-4</v>
      </c>
      <c r="F86" s="814">
        <v>2.052710733588814E-4</v>
      </c>
      <c r="G86" s="814">
        <v>2.0722387655247587E-4</v>
      </c>
      <c r="H86" s="814">
        <v>3.3524748082336409E-4</v>
      </c>
      <c r="I86" s="814">
        <v>6.6770638545743388E-4</v>
      </c>
      <c r="J86" s="814">
        <v>1.4958365834361054E-4</v>
      </c>
      <c r="K86" s="814">
        <v>6.8738408107726912E-4</v>
      </c>
      <c r="L86" s="814">
        <v>-6.7709856393927126E-6</v>
      </c>
      <c r="M86" s="814">
        <v>1.0138462279687399E-3</v>
      </c>
      <c r="N86" s="814">
        <v>7.3796491326305613E-4</v>
      </c>
      <c r="O86" s="814">
        <v>1.7072477623747417E-4</v>
      </c>
      <c r="P86" s="814">
        <v>2.402759468962401E-4</v>
      </c>
      <c r="Q86" s="814">
        <v>2.9131774910662322E-4</v>
      </c>
      <c r="R86" s="814">
        <v>1.058600632271034E-4</v>
      </c>
      <c r="S86" s="814">
        <v>1.2423375578318741E-4</v>
      </c>
      <c r="T86" s="814">
        <v>1.2789834905402309E-4</v>
      </c>
      <c r="U86" s="814">
        <v>1.3155957511234995E-4</v>
      </c>
      <c r="V86" s="814">
        <v>1.3646117678360881E-3</v>
      </c>
      <c r="W86" s="814">
        <v>1.2789834905402309E-4</v>
      </c>
      <c r="X86" s="814">
        <v>1.2972938259725453E-4</v>
      </c>
      <c r="Y86" s="814">
        <v>4.8335112941000347E-4</v>
      </c>
      <c r="Z86" s="814">
        <v>4.8335112941000347E-4</v>
      </c>
      <c r="AA86" s="814">
        <v>4.9388215129564372E-4</v>
      </c>
      <c r="AB86" s="814">
        <v>5.0613328152837589E-4</v>
      </c>
      <c r="AC86" s="814">
        <v>3.6033218568567449E-3</v>
      </c>
      <c r="AD86" s="814">
        <v>-1.1916936645944842E-3</v>
      </c>
      <c r="AE86" s="814">
        <v>2.8239159949268178E-3</v>
      </c>
      <c r="AF86" s="814">
        <v>1.2868013582241211E-3</v>
      </c>
      <c r="AG86" s="814">
        <v>2.685296484931321E-3</v>
      </c>
      <c r="AH86" s="814">
        <v>3.4113079114295175E-4</v>
      </c>
      <c r="AI86" s="814">
        <v>3.5914060013686466E-4</v>
      </c>
      <c r="AJ86" s="814">
        <v>2.3202909276174299E-3</v>
      </c>
      <c r="AK86" s="814">
        <v>-1.0379829217910252E-3</v>
      </c>
      <c r="AM86" s="814">
        <v>4.4662539767033049E-3</v>
      </c>
      <c r="AN86" s="814">
        <v>3.2084797397977649E-3</v>
      </c>
      <c r="AO86" s="814">
        <v>5.9738804579805294E-3</v>
      </c>
      <c r="AP86" s="814">
        <v>1.1882538902478812E-2</v>
      </c>
    </row>
    <row r="87" spans="1:42" s="814" customFormat="1">
      <c r="A87" s="815">
        <v>43957</v>
      </c>
      <c r="B87" s="814">
        <v>1.4227064686456181E-4</v>
      </c>
      <c r="C87" s="814">
        <v>1.4582741303617586E-4</v>
      </c>
      <c r="D87" s="814">
        <v>1.6787936330018292E-4</v>
      </c>
      <c r="E87" s="814">
        <v>1.6930206976882855E-4</v>
      </c>
      <c r="F87" s="814">
        <v>2.052710733588814E-4</v>
      </c>
      <c r="G87" s="814">
        <v>2.0722387655247587E-4</v>
      </c>
      <c r="H87" s="814">
        <v>1.3691556651496128E-4</v>
      </c>
      <c r="I87" s="814">
        <v>4.3271435395841884E-4</v>
      </c>
      <c r="J87" s="814">
        <v>5.1594378758967885E-4</v>
      </c>
      <c r="K87" s="814">
        <v>6.5417922803034934E-4</v>
      </c>
      <c r="L87" s="814">
        <v>3.0420576240253183E-6</v>
      </c>
      <c r="M87" s="814">
        <v>3.2087277394454716E-5</v>
      </c>
      <c r="N87" s="814">
        <v>5.0649457920171059E-4</v>
      </c>
      <c r="O87" s="814">
        <v>1.7072477623747417E-4</v>
      </c>
      <c r="P87" s="814">
        <v>2.402759468962401E-4</v>
      </c>
      <c r="Q87" s="814">
        <v>3.7345942742161853E-4</v>
      </c>
      <c r="R87" s="814">
        <v>1.058600632271034E-4</v>
      </c>
      <c r="S87" s="814">
        <v>1.2423375578318741E-4</v>
      </c>
      <c r="T87" s="814">
        <v>1.2789834905402309E-4</v>
      </c>
      <c r="U87" s="814">
        <v>1.3155957511234995E-4</v>
      </c>
      <c r="V87" s="814">
        <v>-4.0449021143573738E-4</v>
      </c>
      <c r="W87" s="814">
        <v>1.2789834905402309E-4</v>
      </c>
      <c r="X87" s="814">
        <v>1.2972938259725453E-4</v>
      </c>
      <c r="Y87" s="814">
        <v>4.8335112941000347E-4</v>
      </c>
      <c r="Z87" s="814">
        <v>4.8335112941000347E-4</v>
      </c>
      <c r="AA87" s="814">
        <v>4.9388215129564372E-4</v>
      </c>
      <c r="AB87" s="814">
        <v>5.0613328152837589E-4</v>
      </c>
      <c r="AC87" s="814">
        <v>-2.3131498057118449E-3</v>
      </c>
      <c r="AD87" s="814">
        <v>5.7359303387194416E-3</v>
      </c>
      <c r="AE87" s="814">
        <v>3.8869578694822327E-3</v>
      </c>
      <c r="AF87" s="814">
        <v>9.1422620381531594E-4</v>
      </c>
      <c r="AG87" s="814">
        <v>1.2371610837651481E-3</v>
      </c>
      <c r="AH87" s="814">
        <v>4.5005622264038259E-4</v>
      </c>
      <c r="AI87" s="814">
        <v>3.0091466738224604E-3</v>
      </c>
      <c r="AJ87" s="814">
        <v>3.5449006579511E-3</v>
      </c>
      <c r="AK87" s="814">
        <v>-2.7407907800935938E-4</v>
      </c>
      <c r="AM87" s="814">
        <v>1.1823582887826367E-2</v>
      </c>
      <c r="AN87" s="814">
        <v>-1.0550757704679836E-2</v>
      </c>
      <c r="AO87" s="814">
        <v>3.5827102924734788E-4</v>
      </c>
      <c r="AP87" s="814">
        <v>-8.4948957149574289E-3</v>
      </c>
    </row>
    <row r="88" spans="1:42" s="814" customFormat="1">
      <c r="A88" s="815">
        <v>43958</v>
      </c>
      <c r="B88" s="814">
        <v>1.1344872391472194E-4</v>
      </c>
      <c r="C88" s="814">
        <v>1.1628494201258998E-4</v>
      </c>
      <c r="D88" s="814">
        <v>1.3386949421937189E-4</v>
      </c>
      <c r="E88" s="814">
        <v>1.3500398145851911E-4</v>
      </c>
      <c r="F88" s="814">
        <v>1.7644733487398589E-4</v>
      </c>
      <c r="G88" s="814">
        <v>1.7840008179192957E-4</v>
      </c>
      <c r="H88" s="814">
        <v>2.013714518465104E-4</v>
      </c>
      <c r="I88" s="814">
        <v>4.8133004025752157E-4</v>
      </c>
      <c r="J88" s="814">
        <v>5.4411097840523226E-4</v>
      </c>
      <c r="K88" s="814">
        <v>5.0489152180466235E-4</v>
      </c>
      <c r="L88" s="814">
        <v>4.2029332804216502E-4</v>
      </c>
      <c r="M88" s="814">
        <v>7.9594595433829518E-4</v>
      </c>
      <c r="N88" s="814">
        <v>5.3995996770517252E-4</v>
      </c>
      <c r="O88" s="814">
        <v>1.3613846869766632E-4</v>
      </c>
      <c r="P88" s="814">
        <v>2.114511996471613E-4</v>
      </c>
      <c r="Q88" s="814">
        <v>3.5470013747662676E-4</v>
      </c>
      <c r="R88" s="814">
        <v>1.058600632271034E-4</v>
      </c>
      <c r="S88" s="814">
        <v>1.2423375578318741E-4</v>
      </c>
      <c r="T88" s="814">
        <v>1.2789834905402309E-4</v>
      </c>
      <c r="U88" s="814">
        <v>1.3155957511234995E-4</v>
      </c>
      <c r="V88" s="814">
        <v>-7.3452413620860302E-3</v>
      </c>
      <c r="W88" s="814">
        <v>1.2789834905402309E-4</v>
      </c>
      <c r="X88" s="814">
        <v>1.2972938259725453E-4</v>
      </c>
      <c r="Y88" s="814">
        <v>4.8335112941000347E-4</v>
      </c>
      <c r="Z88" s="814">
        <v>4.8335112941000347E-4</v>
      </c>
      <c r="AA88" s="814">
        <v>4.9388215129564372E-4</v>
      </c>
      <c r="AB88" s="814">
        <v>5.0613328152837589E-4</v>
      </c>
      <c r="AC88" s="814">
        <v>4.0296440439917536E-3</v>
      </c>
      <c r="AD88" s="814">
        <v>-1.8075563576903653E-3</v>
      </c>
      <c r="AE88" s="814">
        <v>4.2460648027806691E-3</v>
      </c>
      <c r="AF88" s="814">
        <v>9.3589930129733823E-3</v>
      </c>
      <c r="AG88" s="814">
        <v>6.8049965196284035E-3</v>
      </c>
      <c r="AH88" s="814">
        <v>1.0420913562283474E-3</v>
      </c>
      <c r="AI88" s="814">
        <v>6.4417774979326214E-3</v>
      </c>
      <c r="AJ88" s="814">
        <v>5.2342614862359582E-3</v>
      </c>
      <c r="AK88" s="814">
        <v>-1.3382602155839196E-3</v>
      </c>
      <c r="AM88" s="814">
        <v>-1.5480434133227194E-2</v>
      </c>
      <c r="AN88" s="814">
        <v>-3.4513929865587212E-3</v>
      </c>
      <c r="AO88" s="814">
        <v>-4.7068625343614778E-3</v>
      </c>
      <c r="AP88" s="814">
        <v>1.8653025022788317E-2</v>
      </c>
    </row>
    <row r="89" spans="1:42" s="814" customFormat="1">
      <c r="A89" s="815">
        <v>43959</v>
      </c>
      <c r="B89" s="814">
        <v>1.1344872391472194E-4</v>
      </c>
      <c r="C89" s="814">
        <v>1.1628494201258998E-4</v>
      </c>
      <c r="D89" s="814">
        <v>1.3386949421937189E-4</v>
      </c>
      <c r="E89" s="814">
        <v>1.3500398145851911E-4</v>
      </c>
      <c r="F89" s="814">
        <v>1.7644733487398589E-4</v>
      </c>
      <c r="G89" s="814">
        <v>1.7840008179192957E-4</v>
      </c>
      <c r="H89" s="814">
        <v>1.2177192654494462E-4</v>
      </c>
      <c r="I89" s="814">
        <v>3.2902161978110023E-4</v>
      </c>
      <c r="J89" s="814">
        <v>-2.2901812448528069E-4</v>
      </c>
      <c r="K89" s="814">
        <v>2.8382854860331541E-4</v>
      </c>
      <c r="L89" s="814">
        <v>4.840710225866296E-4</v>
      </c>
      <c r="M89" s="814">
        <v>-1.4127405201077581E-3</v>
      </c>
      <c r="N89" s="814">
        <v>5.5713689589254045E-4</v>
      </c>
      <c r="O89" s="814">
        <v>1.3613846869766632E-4</v>
      </c>
      <c r="P89" s="814">
        <v>2.114511996471613E-4</v>
      </c>
      <c r="Q89" s="814">
        <v>2.5253677042691436E-4</v>
      </c>
      <c r="R89" s="814">
        <v>1.058600632271034E-4</v>
      </c>
      <c r="S89" s="814">
        <v>1.2423375578318741E-4</v>
      </c>
      <c r="T89" s="814">
        <v>1.2789834905402309E-4</v>
      </c>
      <c r="U89" s="814">
        <v>1.3155957511234995E-4</v>
      </c>
      <c r="V89" s="814">
        <v>4.4013914690503864E-3</v>
      </c>
      <c r="W89" s="814">
        <v>1.2789834905402309E-4</v>
      </c>
      <c r="X89" s="814">
        <v>1.2972938259725453E-4</v>
      </c>
      <c r="Y89" s="814">
        <v>4.8335112941000347E-4</v>
      </c>
      <c r="Z89" s="814">
        <v>4.8335112941000347E-4</v>
      </c>
      <c r="AA89" s="814">
        <v>4.9388215129564372E-4</v>
      </c>
      <c r="AB89" s="814">
        <v>5.0613328152837589E-4</v>
      </c>
      <c r="AC89" s="814">
        <v>5.7083156760517895E-4</v>
      </c>
      <c r="AD89" s="814">
        <v>-3.1354552187367046E-3</v>
      </c>
      <c r="AE89" s="814">
        <v>1.1364892383300962E-3</v>
      </c>
      <c r="AF89" s="814">
        <v>-7.5135591205899299E-4</v>
      </c>
      <c r="AG89" s="814">
        <v>3.0503297186781353E-3</v>
      </c>
      <c r="AH89" s="814">
        <v>-2.3976715970763784E-4</v>
      </c>
      <c r="AI89" s="814">
        <v>-7.9877035572917254E-4</v>
      </c>
      <c r="AJ89" s="814">
        <v>-7.5740839968752027E-5</v>
      </c>
      <c r="AK89" s="814">
        <v>3.2519981704788314E-3</v>
      </c>
      <c r="AM89" s="814">
        <v>8.2528194604725158E-4</v>
      </c>
      <c r="AN89" s="814">
        <v>1.5078206359828039E-2</v>
      </c>
      <c r="AO89" s="814">
        <v>1.1484038253497308E-2</v>
      </c>
      <c r="AP89" s="814">
        <v>1.4896187969522412E-2</v>
      </c>
    </row>
    <row r="90" spans="1:42" s="814" customFormat="1">
      <c r="A90" s="815">
        <v>43962</v>
      </c>
      <c r="B90" s="814">
        <v>1.1344872391472194E-4</v>
      </c>
      <c r="C90" s="814">
        <v>1.1628494201258998E-4</v>
      </c>
      <c r="D90" s="814">
        <v>1.3386949421937189E-4</v>
      </c>
      <c r="E90" s="814">
        <v>1.3500398145851911E-4</v>
      </c>
      <c r="F90" s="814">
        <v>1.7644733487398589E-4</v>
      </c>
      <c r="G90" s="814">
        <v>1.7840008179192957E-4</v>
      </c>
      <c r="H90" s="814">
        <v>1.2354472458064869E-4</v>
      </c>
      <c r="I90" s="814">
        <v>3.0405366642827225E-4</v>
      </c>
      <c r="J90" s="814">
        <v>1.9469153137010586E-3</v>
      </c>
      <c r="K90" s="814">
        <v>1.9895520097312769E-4</v>
      </c>
      <c r="L90" s="814">
        <v>3.9726580729659844E-4</v>
      </c>
      <c r="M90" s="814">
        <v>7.0944095017511088E-5</v>
      </c>
      <c r="N90" s="814">
        <v>6.062242376523308E-4</v>
      </c>
      <c r="O90" s="814">
        <v>1.3613846869766632E-4</v>
      </c>
      <c r="P90" s="814">
        <v>2.114511996471613E-4</v>
      </c>
      <c r="Q90" s="814">
        <v>5.3285887630383222E-4</v>
      </c>
      <c r="R90" s="814">
        <v>1.058600632271034E-4</v>
      </c>
      <c r="S90" s="814">
        <v>1.2423375578318741E-4</v>
      </c>
      <c r="T90" s="814">
        <v>1.2789834905402309E-4</v>
      </c>
      <c r="U90" s="814">
        <v>1.3155957511234995E-4</v>
      </c>
      <c r="V90" s="814">
        <v>-1.4433194631939816E-3</v>
      </c>
      <c r="W90" s="814">
        <v>1.2789834905402309E-4</v>
      </c>
      <c r="X90" s="814">
        <v>1.2972938259725453E-4</v>
      </c>
      <c r="Y90" s="814">
        <v>4.8335112941000347E-4</v>
      </c>
      <c r="Z90" s="814">
        <v>4.8335112941000347E-4</v>
      </c>
      <c r="AA90" s="814">
        <v>4.9388215129564372E-4</v>
      </c>
      <c r="AB90" s="814">
        <v>5.0613328152837589E-4</v>
      </c>
      <c r="AC90" s="814">
        <v>7.1722438488275309E-4</v>
      </c>
      <c r="AD90" s="814">
        <v>1.7367429548689195E-3</v>
      </c>
      <c r="AE90" s="814">
        <v>1.5520717609573964E-4</v>
      </c>
      <c r="AF90" s="814">
        <v>1.6557568463366756E-3</v>
      </c>
      <c r="AG90" s="814">
        <v>-1.3497547570263668E-3</v>
      </c>
      <c r="AH90" s="814">
        <v>4.5114344428198727E-4</v>
      </c>
      <c r="AI90" s="814">
        <v>1.741708568302025E-3</v>
      </c>
      <c r="AJ90" s="814">
        <v>1.0459181679260965E-3</v>
      </c>
      <c r="AK90" s="814">
        <v>-1.9482215852251183E-4</v>
      </c>
      <c r="AM90" s="814">
        <v>-2.0857228416276907E-2</v>
      </c>
      <c r="AN90" s="814">
        <v>-1.8773479772452584E-3</v>
      </c>
      <c r="AO90" s="814">
        <v>-8.0240882132188718E-3</v>
      </c>
      <c r="AP90" s="814">
        <v>-1.0922497838321554E-3</v>
      </c>
    </row>
    <row r="91" spans="1:42" s="814" customFormat="1">
      <c r="A91" s="815">
        <v>43963</v>
      </c>
      <c r="B91" s="814">
        <v>1.1344872391472194E-4</v>
      </c>
      <c r="C91" s="814">
        <v>1.1628494201258998E-4</v>
      </c>
      <c r="D91" s="814">
        <v>1.3386949421937189E-4</v>
      </c>
      <c r="E91" s="814">
        <v>1.3500398145851911E-4</v>
      </c>
      <c r="F91" s="814">
        <v>1.7644733487398589E-4</v>
      </c>
      <c r="G91" s="814">
        <v>1.7840008179192957E-4</v>
      </c>
      <c r="H91" s="814">
        <v>1.9055710596305175E-4</v>
      </c>
      <c r="I91" s="814">
        <v>2.6094786204367004E-4</v>
      </c>
      <c r="J91" s="814">
        <v>1.8748252718570058E-4</v>
      </c>
      <c r="K91" s="814">
        <v>2.0791418969334785E-4</v>
      </c>
      <c r="L91" s="814">
        <v>4.4728557243334244E-4</v>
      </c>
      <c r="M91" s="814">
        <v>-1.3203986050380756E-4</v>
      </c>
      <c r="N91" s="814">
        <v>4.9634494701122911E-4</v>
      </c>
      <c r="O91" s="814">
        <v>1.3613846869766632E-4</v>
      </c>
      <c r="P91" s="814">
        <v>2.114511996471613E-4</v>
      </c>
      <c r="Q91" s="814">
        <v>2.0659590519556126E-4</v>
      </c>
      <c r="R91" s="814">
        <v>1.058600632271034E-4</v>
      </c>
      <c r="S91" s="814">
        <v>1.2423375578318741E-4</v>
      </c>
      <c r="T91" s="814">
        <v>1.2789834905402309E-4</v>
      </c>
      <c r="U91" s="814">
        <v>1.3155957511234995E-4</v>
      </c>
      <c r="V91" s="814">
        <v>-8.2338739719955978E-3</v>
      </c>
      <c r="W91" s="814">
        <v>1.2789834905402309E-4</v>
      </c>
      <c r="X91" s="814">
        <v>1.2972938259725453E-4</v>
      </c>
      <c r="Y91" s="814">
        <v>4.8335112941000347E-4</v>
      </c>
      <c r="Z91" s="814">
        <v>4.8335112941000347E-4</v>
      </c>
      <c r="AA91" s="814">
        <v>4.9388215129564372E-4</v>
      </c>
      <c r="AB91" s="814">
        <v>5.0613328152837589E-4</v>
      </c>
      <c r="AC91" s="814">
        <v>-2.1513174944612912E-3</v>
      </c>
      <c r="AD91" s="814">
        <v>-1.0627000069270975E-3</v>
      </c>
      <c r="AE91" s="814">
        <v>-5.8787924717131901E-3</v>
      </c>
      <c r="AF91" s="814">
        <v>-1.6059922557313255E-3</v>
      </c>
      <c r="AG91" s="814">
        <v>-3.404460329552883E-3</v>
      </c>
      <c r="AH91" s="814">
        <v>6.1349174952773922E-4</v>
      </c>
      <c r="AI91" s="814">
        <v>-2.3299975776739368E-3</v>
      </c>
      <c r="AJ91" s="814">
        <v>3.287858543805644E-3</v>
      </c>
      <c r="AK91" s="814">
        <v>4.8415148893443671E-4</v>
      </c>
      <c r="AM91" s="814">
        <v>-1.4584482941308541E-2</v>
      </c>
      <c r="AN91" s="814">
        <v>-1.1228004386192536E-2</v>
      </c>
      <c r="AO91" s="814">
        <v>-1.1715092468547295E-2</v>
      </c>
      <c r="AP91" s="814">
        <v>-2.5890941340167228E-2</v>
      </c>
    </row>
    <row r="92" spans="1:42" s="814" customFormat="1">
      <c r="A92" s="815">
        <v>43964</v>
      </c>
      <c r="B92" s="814">
        <v>1.1344872391472194E-4</v>
      </c>
      <c r="C92" s="814">
        <v>1.1628494201258998E-4</v>
      </c>
      <c r="D92" s="814">
        <v>1.3386949421937189E-4</v>
      </c>
      <c r="E92" s="814">
        <v>1.3500398145851911E-4</v>
      </c>
      <c r="F92" s="814">
        <v>1.7644733487398589E-4</v>
      </c>
      <c r="G92" s="814">
        <v>1.7840008179192957E-4</v>
      </c>
      <c r="H92" s="814">
        <v>1.5219822185219556E-4</v>
      </c>
      <c r="I92" s="814">
        <v>6.4981045602374721E-5</v>
      </c>
      <c r="J92" s="814">
        <v>-7.235378306711393E-4</v>
      </c>
      <c r="K92" s="814">
        <v>1.6241399279404156E-4</v>
      </c>
      <c r="L92" s="814">
        <v>3.3051419937590865E-4</v>
      </c>
      <c r="M92" s="814">
        <v>-3.9927912251802589E-4</v>
      </c>
      <c r="N92" s="814">
        <v>5.0789593006217437E-4</v>
      </c>
      <c r="O92" s="814">
        <v>1.3613846869766632E-4</v>
      </c>
      <c r="P92" s="814">
        <v>2.114511996471613E-4</v>
      </c>
      <c r="Q92" s="814">
        <v>2.9416664691317429E-4</v>
      </c>
      <c r="R92" s="814">
        <v>1.058600632271034E-4</v>
      </c>
      <c r="S92" s="814">
        <v>1.2423375578318741E-4</v>
      </c>
      <c r="T92" s="814">
        <v>1.2789834905402309E-4</v>
      </c>
      <c r="U92" s="814">
        <v>1.3155957511234995E-4</v>
      </c>
      <c r="V92" s="814">
        <v>-4.445961656065589E-3</v>
      </c>
      <c r="W92" s="814">
        <v>1.2789834905402309E-4</v>
      </c>
      <c r="X92" s="814">
        <v>1.2972938259725453E-4</v>
      </c>
      <c r="Y92" s="814">
        <v>4.8335112941000347E-4</v>
      </c>
      <c r="Z92" s="814">
        <v>4.8335112941000347E-4</v>
      </c>
      <c r="AA92" s="814">
        <v>4.9388215129564372E-4</v>
      </c>
      <c r="AB92" s="814">
        <v>5.0613328152837589E-4</v>
      </c>
      <c r="AC92" s="814">
        <v>1.4280180470092052E-3</v>
      </c>
      <c r="AD92" s="814">
        <v>1.503623890783512E-3</v>
      </c>
      <c r="AE92" s="814">
        <v>-2.5470553300351861E-3</v>
      </c>
      <c r="AF92" s="814">
        <v>1.0315609365771916E-3</v>
      </c>
      <c r="AG92" s="814">
        <v>-1.7294775608472923E-3</v>
      </c>
      <c r="AH92" s="814">
        <v>3.0214380013182662E-4</v>
      </c>
      <c r="AI92" s="814">
        <v>1.1289862208050394E-3</v>
      </c>
      <c r="AJ92" s="814">
        <v>-1.8586972651002398E-5</v>
      </c>
      <c r="AK92" s="814">
        <v>-3.1385671837226292E-3</v>
      </c>
      <c r="AM92" s="814">
        <v>4.0242368891989511E-3</v>
      </c>
      <c r="AN92" s="814">
        <v>4.1021760596557932E-3</v>
      </c>
      <c r="AO92" s="814">
        <v>1.6061221440784035E-3</v>
      </c>
      <c r="AP92" s="814">
        <v>-1.2705006981807765E-2</v>
      </c>
    </row>
    <row r="93" spans="1:42" s="814" customFormat="1">
      <c r="A93" s="815">
        <v>43965</v>
      </c>
      <c r="B93" s="814">
        <v>1.1344872391472194E-4</v>
      </c>
      <c r="C93" s="814">
        <v>1.1628494201258998E-4</v>
      </c>
      <c r="D93" s="814">
        <v>1.3386949421937189E-4</v>
      </c>
      <c r="E93" s="814">
        <v>1.3500398145851911E-4</v>
      </c>
      <c r="F93" s="814">
        <v>1.7644733487398589E-4</v>
      </c>
      <c r="G93" s="814">
        <v>1.7840008179192957E-4</v>
      </c>
      <c r="H93" s="814">
        <v>1.4800588132302117E-4</v>
      </c>
      <c r="I93" s="814">
        <v>7.8354404616409745E-4</v>
      </c>
      <c r="J93" s="814">
        <v>-7.9024916225578501E-5</v>
      </c>
      <c r="K93" s="814">
        <v>-5.6811994905148211E-6</v>
      </c>
      <c r="L93" s="814">
        <v>-1.39359617537127E-3</v>
      </c>
      <c r="M93" s="814">
        <v>-3.9011319499593355E-4</v>
      </c>
      <c r="N93" s="814">
        <v>4.6037064861392807E-5</v>
      </c>
      <c r="O93" s="814">
        <v>1.3613846869766632E-4</v>
      </c>
      <c r="P93" s="814">
        <v>2.114511996471613E-4</v>
      </c>
      <c r="Q93" s="814">
        <v>2.7984505192168996E-4</v>
      </c>
      <c r="R93" s="814">
        <v>1.058600632271034E-4</v>
      </c>
      <c r="S93" s="814">
        <v>1.2423375578318741E-4</v>
      </c>
      <c r="T93" s="814">
        <v>1.2789834905402309E-4</v>
      </c>
      <c r="U93" s="814">
        <v>1.3155957511234995E-4</v>
      </c>
      <c r="V93" s="814">
        <v>5.8591902697950893E-3</v>
      </c>
      <c r="W93" s="814">
        <v>1.2789834905402309E-4</v>
      </c>
      <c r="X93" s="814">
        <v>1.2972938259725453E-4</v>
      </c>
      <c r="Y93" s="814">
        <v>4.8335112941000347E-4</v>
      </c>
      <c r="Z93" s="814">
        <v>4.8335112941000347E-4</v>
      </c>
      <c r="AA93" s="814">
        <v>4.9388215129564372E-4</v>
      </c>
      <c r="AB93" s="814">
        <v>5.0613328152837589E-4</v>
      </c>
      <c r="AC93" s="814">
        <v>3.1842458448796407E-3</v>
      </c>
      <c r="AD93" s="814">
        <v>-2.461456363607728E-3</v>
      </c>
      <c r="AE93" s="814">
        <v>2.6387719771598928E-3</v>
      </c>
      <c r="AF93" s="814">
        <v>1.194012995331617E-3</v>
      </c>
      <c r="AG93" s="814">
        <v>-4.5793198257455536E-3</v>
      </c>
      <c r="AH93" s="814">
        <v>-2.0505743423426814E-4</v>
      </c>
      <c r="AI93" s="814">
        <v>-1.8160776099235276E-3</v>
      </c>
      <c r="AJ93" s="814">
        <v>-4.7318070888299202E-3</v>
      </c>
      <c r="AK93" s="814">
        <v>-2.3482869373744331E-3</v>
      </c>
      <c r="AM93" s="814">
        <v>8.8103950004190246E-3</v>
      </c>
      <c r="AN93" s="814">
        <v>4.826286940991853E-3</v>
      </c>
      <c r="AO93" s="814">
        <v>1.9247421403507659E-3</v>
      </c>
      <c r="AP93" s="814">
        <v>1.2474349155299658E-2</v>
      </c>
    </row>
    <row r="94" spans="1:42" s="814" customFormat="1">
      <c r="A94" s="815">
        <v>43966</v>
      </c>
      <c r="B94" s="814">
        <v>1.1344872391472194E-4</v>
      </c>
      <c r="C94" s="814">
        <v>1.1628494201258998E-4</v>
      </c>
      <c r="D94" s="814">
        <v>1.3386949421937189E-4</v>
      </c>
      <c r="E94" s="814">
        <v>1.3500398145851911E-4</v>
      </c>
      <c r="F94" s="814">
        <v>1.7644733487398589E-4</v>
      </c>
      <c r="G94" s="814">
        <v>1.7840008179192957E-4</v>
      </c>
      <c r="H94" s="814">
        <v>1.8172948707317893E-4</v>
      </c>
      <c r="I94" s="814">
        <v>1.0502727367334153E-4</v>
      </c>
      <c r="J94" s="814">
        <v>1.7202151610984373E-4</v>
      </c>
      <c r="K94" s="814">
        <v>3.0015841167929658E-4</v>
      </c>
      <c r="L94" s="814">
        <v>-6.2025133859067161E-4</v>
      </c>
      <c r="M94" s="814">
        <v>-4.9754956837677611E-5</v>
      </c>
      <c r="N94" s="814">
        <v>-2.4053002729296225E-4</v>
      </c>
      <c r="O94" s="814">
        <v>1.3613846869766632E-4</v>
      </c>
      <c r="P94" s="814">
        <v>2.114511996471613E-4</v>
      </c>
      <c r="Q94" s="814">
        <v>2.4343558939565746E-4</v>
      </c>
      <c r="R94" s="814">
        <v>1.058600632271034E-4</v>
      </c>
      <c r="S94" s="814">
        <v>1.2423375578318741E-4</v>
      </c>
      <c r="T94" s="814">
        <v>1.2789834905402309E-4</v>
      </c>
      <c r="U94" s="814">
        <v>1.3155957511234995E-4</v>
      </c>
      <c r="V94" s="814">
        <v>3.3334441529908609E-3</v>
      </c>
      <c r="W94" s="814">
        <v>1.2789834905402309E-4</v>
      </c>
      <c r="X94" s="814">
        <v>1.2972938259725453E-4</v>
      </c>
      <c r="Y94" s="814">
        <v>4.8335112941000347E-4</v>
      </c>
      <c r="Z94" s="814">
        <v>4.8335112941000347E-4</v>
      </c>
      <c r="AA94" s="814">
        <v>4.9388215129564372E-4</v>
      </c>
      <c r="AB94" s="814">
        <v>5.0613328152837589E-4</v>
      </c>
      <c r="AC94" s="814">
        <v>2.0268463513510859E-3</v>
      </c>
      <c r="AD94" s="814">
        <v>-1.7539157478779765E-3</v>
      </c>
      <c r="AE94" s="814">
        <v>4.9548689671001789E-3</v>
      </c>
      <c r="AF94" s="814">
        <v>-2.2130457490076028E-3</v>
      </c>
      <c r="AG94" s="814">
        <v>2.8461628197877786E-3</v>
      </c>
      <c r="AH94" s="814">
        <v>-1.3157057489565638E-4</v>
      </c>
      <c r="AI94" s="814">
        <v>8.3008967101561026E-4</v>
      </c>
      <c r="AJ94" s="814">
        <v>-6.1640830570288685E-3</v>
      </c>
      <c r="AK94" s="814">
        <v>1.4613902323727945E-3</v>
      </c>
      <c r="AM94" s="814">
        <v>-6.4023928921892459E-3</v>
      </c>
      <c r="AN94" s="814">
        <v>-1.474347894762662E-2</v>
      </c>
      <c r="AO94" s="814">
        <v>-1.2337804338627412E-2</v>
      </c>
      <c r="AP94" s="814">
        <v>-1.9365659002457125E-4</v>
      </c>
    </row>
    <row r="95" spans="1:42" s="814" customFormat="1">
      <c r="A95" s="815">
        <v>43969</v>
      </c>
      <c r="B95" s="814">
        <v>1.1344872391472194E-4</v>
      </c>
      <c r="C95" s="814">
        <v>1.1628494201258998E-4</v>
      </c>
      <c r="D95" s="814">
        <v>1.3386949421937189E-4</v>
      </c>
      <c r="E95" s="814">
        <v>1.3500398145851911E-4</v>
      </c>
      <c r="F95" s="814">
        <v>1.7644733487398589E-4</v>
      </c>
      <c r="G95" s="814">
        <v>1.7840008179192957E-4</v>
      </c>
      <c r="H95" s="814">
        <v>1.4904865873077711E-4</v>
      </c>
      <c r="I95" s="814">
        <v>3.7137562687528103E-4</v>
      </c>
      <c r="J95" s="814">
        <v>1.6141086599752441E-5</v>
      </c>
      <c r="K95" s="814">
        <v>7.9986672043119711E-5</v>
      </c>
      <c r="L95" s="814">
        <v>-3.1007283375361627E-4</v>
      </c>
      <c r="M95" s="814">
        <v>-6.8364639051299303E-4</v>
      </c>
      <c r="N95" s="814">
        <v>-3.4467856698217059E-4</v>
      </c>
      <c r="O95" s="814">
        <v>1.3613846869766632E-4</v>
      </c>
      <c r="P95" s="814">
        <v>2.114511996471613E-4</v>
      </c>
      <c r="Q95" s="814">
        <v>5.3336913119239604E-4</v>
      </c>
      <c r="R95" s="814">
        <v>1.058600632271034E-4</v>
      </c>
      <c r="S95" s="814">
        <v>1.2423375578318741E-4</v>
      </c>
      <c r="T95" s="814">
        <v>1.2789834905402309E-4</v>
      </c>
      <c r="U95" s="814">
        <v>1.3155957511234995E-4</v>
      </c>
      <c r="V95" s="814">
        <v>6.5058059692681969E-3</v>
      </c>
      <c r="W95" s="814">
        <v>1.2789834905402309E-4</v>
      </c>
      <c r="X95" s="814">
        <v>1.2972938259725453E-4</v>
      </c>
      <c r="Y95" s="814">
        <v>4.8335112941000347E-4</v>
      </c>
      <c r="Z95" s="814">
        <v>4.8335112941000347E-4</v>
      </c>
      <c r="AA95" s="814">
        <v>4.9388215129564372E-4</v>
      </c>
      <c r="AB95" s="814">
        <v>5.0613328152837589E-4</v>
      </c>
      <c r="AC95" s="814">
        <v>2.9216981520474583E-4</v>
      </c>
      <c r="AD95" s="814">
        <v>-8.0302748725424866E-3</v>
      </c>
      <c r="AE95" s="814">
        <v>1.4746153906903814E-3</v>
      </c>
      <c r="AF95" s="814">
        <v>-3.7723473456381384E-3</v>
      </c>
      <c r="AG95" s="814">
        <v>-5.7599797901441985E-4</v>
      </c>
      <c r="AH95" s="814">
        <v>-1.1731698279557889E-3</v>
      </c>
      <c r="AI95" s="814">
        <v>-2.7907491746276269E-3</v>
      </c>
      <c r="AJ95" s="814">
        <v>-1.4377236629812273E-3</v>
      </c>
      <c r="AK95" s="814">
        <v>-3.257904607545381E-3</v>
      </c>
      <c r="AM95" s="814">
        <v>4.5720238499953547E-2</v>
      </c>
      <c r="AN95" s="814">
        <v>2.7986693666127938E-2</v>
      </c>
      <c r="AO95" s="814">
        <v>2.0502553342390817E-2</v>
      </c>
      <c r="AP95" s="814">
        <v>3.4893033590060574E-2</v>
      </c>
    </row>
    <row r="96" spans="1:42" s="814" customFormat="1">
      <c r="A96" s="815">
        <v>43970</v>
      </c>
      <c r="B96" s="814">
        <v>1.1344872391472194E-4</v>
      </c>
      <c r="C96" s="814">
        <v>1.1628494201258998E-4</v>
      </c>
      <c r="D96" s="814">
        <v>1.3386949421937189E-4</v>
      </c>
      <c r="E96" s="814">
        <v>1.3500398145851911E-4</v>
      </c>
      <c r="F96" s="814">
        <v>1.7644733487398589E-4</v>
      </c>
      <c r="G96" s="814">
        <v>1.7840008179192957E-4</v>
      </c>
      <c r="H96" s="814">
        <v>1.3523505102042144E-4</v>
      </c>
      <c r="I96" s="814">
        <v>1.2979006457047859E-4</v>
      </c>
      <c r="J96" s="814">
        <v>-1.47990667141773E-4</v>
      </c>
      <c r="K96" s="814">
        <v>-4.6379094197357418E-5</v>
      </c>
      <c r="L96" s="814">
        <v>3.3313722014360891E-4</v>
      </c>
      <c r="M96" s="814">
        <v>-4.0144374523143345E-4</v>
      </c>
      <c r="N96" s="814">
        <v>-1.416736759743964E-4</v>
      </c>
      <c r="O96" s="814">
        <v>1.3613846869766632E-4</v>
      </c>
      <c r="P96" s="814">
        <v>2.114511996471613E-4</v>
      </c>
      <c r="Q96" s="814">
        <v>2.5495723694612948E-4</v>
      </c>
      <c r="R96" s="814">
        <v>1.058600632271034E-4</v>
      </c>
      <c r="S96" s="814">
        <v>1.2423375578318741E-4</v>
      </c>
      <c r="T96" s="814">
        <v>1.2789834905402309E-4</v>
      </c>
      <c r="U96" s="814">
        <v>1.3155957511234995E-4</v>
      </c>
      <c r="V96" s="814">
        <v>2.5029406976893043E-3</v>
      </c>
      <c r="W96" s="814">
        <v>1.2789834905402309E-4</v>
      </c>
      <c r="X96" s="814">
        <v>1.2972938259725453E-4</v>
      </c>
      <c r="Y96" s="814">
        <v>4.8335112941000347E-4</v>
      </c>
      <c r="Z96" s="814">
        <v>4.8335112941000347E-4</v>
      </c>
      <c r="AA96" s="814">
        <v>4.9388215129564372E-4</v>
      </c>
      <c r="AB96" s="814">
        <v>5.0613328152837589E-4</v>
      </c>
      <c r="AC96" s="814">
        <v>9.6861049181296011E-4</v>
      </c>
      <c r="AD96" s="814">
        <v>-9.7455488507947052E-4</v>
      </c>
      <c r="AE96" s="814">
        <v>2.3009557456001861E-3</v>
      </c>
      <c r="AF96" s="814">
        <v>-8.1205433790088044E-4</v>
      </c>
      <c r="AG96" s="814">
        <v>-6.5754046050248149E-6</v>
      </c>
      <c r="AH96" s="814">
        <v>4.4565390012407669E-4</v>
      </c>
      <c r="AI96" s="814">
        <v>4.7176979093821458E-4</v>
      </c>
      <c r="AJ96" s="814">
        <v>9.0618151666843616E-4</v>
      </c>
      <c r="AK96" s="814">
        <v>1.8214043978359573E-3</v>
      </c>
      <c r="AM96" s="814">
        <v>1.2049171980184958E-2</v>
      </c>
      <c r="AN96" s="814">
        <v>9.3020474984761847E-4</v>
      </c>
      <c r="AO96" s="814">
        <v>1.2400808032888566E-3</v>
      </c>
      <c r="AP96" s="814">
        <v>-9.7248314730908891E-3</v>
      </c>
    </row>
    <row r="97" spans="1:42" s="814" customFormat="1">
      <c r="A97" s="815">
        <v>43971</v>
      </c>
      <c r="B97" s="814">
        <v>1.1344872391472194E-4</v>
      </c>
      <c r="C97" s="814">
        <v>1.1628494201258998E-4</v>
      </c>
      <c r="D97" s="814">
        <v>1.3386949421937189E-4</v>
      </c>
      <c r="E97" s="814">
        <v>1.3500398145851911E-4</v>
      </c>
      <c r="F97" s="814">
        <v>1.7644733487398589E-4</v>
      </c>
      <c r="G97" s="814">
        <v>1.7840008179192957E-4</v>
      </c>
      <c r="H97" s="814">
        <v>1.4186351717748735E-4</v>
      </c>
      <c r="I97" s="814">
        <v>8.7787767347080603E-5</v>
      </c>
      <c r="J97" s="814">
        <v>1.3365674236265335E-4</v>
      </c>
      <c r="K97" s="814">
        <v>1.940439855108167E-5</v>
      </c>
      <c r="L97" s="814">
        <v>-2.1930280742910035E-4</v>
      </c>
      <c r="M97" s="814">
        <v>-2.4179317136652223E-4</v>
      </c>
      <c r="N97" s="814">
        <v>1.4097553428094045E-4</v>
      </c>
      <c r="O97" s="814">
        <v>1.3613846869766632E-4</v>
      </c>
      <c r="P97" s="814">
        <v>2.114511996471613E-4</v>
      </c>
      <c r="Q97" s="814">
        <v>1.8623524982519513E-4</v>
      </c>
      <c r="R97" s="814">
        <v>1.058600632271034E-4</v>
      </c>
      <c r="S97" s="814">
        <v>1.2423375578318741E-4</v>
      </c>
      <c r="T97" s="814">
        <v>1.2789834905402309E-4</v>
      </c>
      <c r="U97" s="814">
        <v>1.3155957511234995E-4</v>
      </c>
      <c r="V97" s="814">
        <v>3.7306283754272584E-3</v>
      </c>
      <c r="W97" s="814">
        <v>1.2789834905402309E-4</v>
      </c>
      <c r="X97" s="814">
        <v>1.2972938259725453E-4</v>
      </c>
      <c r="Y97" s="814">
        <v>4.8335112941000347E-4</v>
      </c>
      <c r="Z97" s="814">
        <v>4.8335112941000347E-4</v>
      </c>
      <c r="AA97" s="814">
        <v>4.9388215129564372E-4</v>
      </c>
      <c r="AB97" s="814">
        <v>5.0613328152837589E-4</v>
      </c>
      <c r="AC97" s="814">
        <v>4.3580684049904228E-4</v>
      </c>
      <c r="AD97" s="814">
        <v>-2.3414215493000601E-4</v>
      </c>
      <c r="AE97" s="814">
        <v>9.0594319718118044E-4</v>
      </c>
      <c r="AF97" s="814">
        <v>-7.5711376403164721E-5</v>
      </c>
      <c r="AG97" s="814">
        <v>-2.1169526232167613E-4</v>
      </c>
      <c r="AH97" s="814">
        <v>-2.6392021268906163E-4</v>
      </c>
      <c r="AI97" s="814">
        <v>-5.5778057000954728E-4</v>
      </c>
      <c r="AJ97" s="814">
        <v>-2.8018529882056775E-4</v>
      </c>
      <c r="AK97" s="814">
        <v>3.3837735013750869E-3</v>
      </c>
      <c r="AM97" s="814">
        <v>4.926244008544467E-3</v>
      </c>
      <c r="AN97" s="814">
        <v>1.0705584970421622E-2</v>
      </c>
      <c r="AO97" s="814">
        <v>6.1579744687527693E-3</v>
      </c>
      <c r="AP97" s="814">
        <v>1.6769843373952487E-2</v>
      </c>
    </row>
    <row r="98" spans="1:42" s="814" customFormat="1">
      <c r="A98" s="815">
        <v>43972</v>
      </c>
      <c r="B98" s="814">
        <v>1.1344872391472194E-4</v>
      </c>
      <c r="C98" s="814">
        <v>1.1628494201258998E-4</v>
      </c>
      <c r="D98" s="814">
        <v>1.3386949421937189E-4</v>
      </c>
      <c r="E98" s="814">
        <v>1.3500398145851911E-4</v>
      </c>
      <c r="F98" s="814">
        <v>1.7644733487398589E-4</v>
      </c>
      <c r="G98" s="814">
        <v>1.7840008179192957E-4</v>
      </c>
      <c r="H98" s="814">
        <v>1.4095067410813122E-4</v>
      </c>
      <c r="I98" s="814">
        <v>3.282210988919676E-4</v>
      </c>
      <c r="J98" s="814">
        <v>2.4075423049607636E-4</v>
      </c>
      <c r="K98" s="814">
        <v>1.457667996236367E-4</v>
      </c>
      <c r="L98" s="814">
        <v>-1.9226328233568069E-4</v>
      </c>
      <c r="M98" s="814">
        <v>6.2279394706710178E-5</v>
      </c>
      <c r="N98" s="814">
        <v>-6.2578569445248533E-6</v>
      </c>
      <c r="O98" s="814">
        <v>1.3613846869766632E-4</v>
      </c>
      <c r="P98" s="814">
        <v>2.114511996471613E-4</v>
      </c>
      <c r="Q98" s="814">
        <v>2.2324002206985938E-4</v>
      </c>
      <c r="R98" s="814">
        <v>1.058600632271034E-4</v>
      </c>
      <c r="S98" s="814">
        <v>1.2423375578318741E-4</v>
      </c>
      <c r="T98" s="814">
        <v>1.2789834905402309E-4</v>
      </c>
      <c r="U98" s="814">
        <v>1.3155957511234995E-4</v>
      </c>
      <c r="V98" s="814">
        <v>3.8141367759187972E-3</v>
      </c>
      <c r="W98" s="814">
        <v>1.2789834905402309E-4</v>
      </c>
      <c r="X98" s="814">
        <v>1.2972938259725453E-4</v>
      </c>
      <c r="Y98" s="814">
        <v>4.8335112941000347E-4</v>
      </c>
      <c r="Z98" s="814">
        <v>4.8335112941000347E-4</v>
      </c>
      <c r="AA98" s="814">
        <v>4.9388215129564372E-4</v>
      </c>
      <c r="AB98" s="814">
        <v>5.0613328152837589E-4</v>
      </c>
      <c r="AC98" s="814">
        <v>-2.5217271556915444E-3</v>
      </c>
      <c r="AD98" s="814">
        <v>-1.5244603757108566E-3</v>
      </c>
      <c r="AE98" s="814">
        <v>-2.5879612881735126E-3</v>
      </c>
      <c r="AF98" s="814">
        <v>-4.6855876623703718E-3</v>
      </c>
      <c r="AG98" s="814">
        <v>1.4689415131003969E-3</v>
      </c>
      <c r="AH98" s="814">
        <v>-3.6437238214148682E-4</v>
      </c>
      <c r="AI98" s="814">
        <v>-3.6446709134824173E-3</v>
      </c>
      <c r="AJ98" s="814">
        <v>2.8195426885095909E-3</v>
      </c>
      <c r="AK98" s="814">
        <v>7.7463960195567338E-4</v>
      </c>
      <c r="AM98" s="814">
        <v>2.4762609301488103E-2</v>
      </c>
      <c r="AN98" s="814">
        <v>1.4443794188231163E-2</v>
      </c>
      <c r="AO98" s="814">
        <v>1.7998540958248377E-3</v>
      </c>
      <c r="AP98" s="814">
        <v>-1.0349560555254489E-2</v>
      </c>
    </row>
    <row r="99" spans="1:42" s="814" customFormat="1">
      <c r="A99" s="815">
        <v>43973</v>
      </c>
      <c r="B99" s="814">
        <v>1.1344872391472194E-4</v>
      </c>
      <c r="C99" s="814">
        <v>1.1628494201258998E-4</v>
      </c>
      <c r="D99" s="814">
        <v>1.3386949421937189E-4</v>
      </c>
      <c r="E99" s="814">
        <v>1.3500398145851911E-4</v>
      </c>
      <c r="F99" s="814">
        <v>1.7644733487398589E-4</v>
      </c>
      <c r="G99" s="814">
        <v>1.7840008179192957E-4</v>
      </c>
      <c r="H99" s="814">
        <v>1.0780562299039786E-4</v>
      </c>
      <c r="I99" s="814">
        <v>2.9282213773496046E-4</v>
      </c>
      <c r="J99" s="814">
        <v>1.5630936224875214E-4</v>
      </c>
      <c r="K99" s="814">
        <v>-4.7793185164901608E-5</v>
      </c>
      <c r="L99" s="814">
        <v>-1.1141438947748217E-4</v>
      </c>
      <c r="M99" s="814">
        <v>-7.8570942970679347E-4</v>
      </c>
      <c r="N99" s="814">
        <v>3.7649965094277427E-4</v>
      </c>
      <c r="O99" s="814">
        <v>1.3613846869766632E-4</v>
      </c>
      <c r="P99" s="814">
        <v>2.114511996471613E-4</v>
      </c>
      <c r="Q99" s="814">
        <v>2.4308505360437493E-4</v>
      </c>
      <c r="R99" s="814">
        <v>1.058600632271034E-4</v>
      </c>
      <c r="S99" s="814">
        <v>1.2423375578318741E-4</v>
      </c>
      <c r="T99" s="814">
        <v>1.2789834905402309E-4</v>
      </c>
      <c r="U99" s="814">
        <v>1.3155957511234995E-4</v>
      </c>
      <c r="V99" s="814">
        <v>-1.6705314458863585E-3</v>
      </c>
      <c r="W99" s="814">
        <v>1.2789834905402309E-4</v>
      </c>
      <c r="X99" s="814">
        <v>1.2972938259725453E-4</v>
      </c>
      <c r="Y99" s="814">
        <v>4.8335112941000347E-4</v>
      </c>
      <c r="Z99" s="814">
        <v>4.8335112941000347E-4</v>
      </c>
      <c r="AA99" s="814">
        <v>4.9388215129564372E-4</v>
      </c>
      <c r="AB99" s="814">
        <v>5.0613328152837589E-4</v>
      </c>
      <c r="AC99" s="814">
        <v>-2.1278616889719437E-5</v>
      </c>
      <c r="AD99" s="814">
        <v>2.1460536504940286E-3</v>
      </c>
      <c r="AE99" s="814">
        <v>9.7708777600957752E-4</v>
      </c>
      <c r="AF99" s="814">
        <v>1.3402021417083798E-3</v>
      </c>
      <c r="AG99" s="814">
        <v>-2.0676424321881548E-3</v>
      </c>
      <c r="AH99" s="814">
        <v>5.0676277805661307E-4</v>
      </c>
      <c r="AI99" s="814">
        <v>1.4164231835038787E-3</v>
      </c>
      <c r="AJ99" s="814">
        <v>-6.0036167662924633E-5</v>
      </c>
      <c r="AK99" s="814">
        <v>3.830055895229334E-3</v>
      </c>
      <c r="AM99" s="814">
        <v>-1.2507042253521061E-2</v>
      </c>
      <c r="AN99" s="814">
        <v>-1.5125614648925367E-4</v>
      </c>
      <c r="AO99" s="814">
        <v>-2.6062488176205045E-3</v>
      </c>
      <c r="AP99" s="814">
        <v>6.40122004927135E-3</v>
      </c>
    </row>
    <row r="100" spans="1:42" s="814" customFormat="1">
      <c r="A100" s="815">
        <v>43976</v>
      </c>
      <c r="B100" s="814">
        <v>1.1344872391472194E-4</v>
      </c>
      <c r="C100" s="814">
        <v>1.1628494201258998E-4</v>
      </c>
      <c r="D100" s="814">
        <v>1.3386949421937189E-4</v>
      </c>
      <c r="E100" s="814">
        <v>1.3500398145851911E-4</v>
      </c>
      <c r="F100" s="814">
        <v>1.7644733487398589E-4</v>
      </c>
      <c r="G100" s="814">
        <v>1.7840008179192957E-4</v>
      </c>
      <c r="H100" s="814">
        <v>1.2990813511537525E-4</v>
      </c>
      <c r="I100" s="814">
        <v>8.1336861426972717E-4</v>
      </c>
      <c r="J100" s="814">
        <v>4.5522966916711205E-4</v>
      </c>
      <c r="K100" s="814">
        <v>4.4861490149172845E-4</v>
      </c>
      <c r="L100" s="814">
        <v>1.1456835268663923E-4</v>
      </c>
      <c r="M100" s="814">
        <v>9.930367968953302E-4</v>
      </c>
      <c r="N100" s="814">
        <v>2.2663517018850499E-5</v>
      </c>
      <c r="O100" s="814">
        <v>1.3613846869766632E-4</v>
      </c>
      <c r="P100" s="814">
        <v>2.114511996471613E-4</v>
      </c>
      <c r="Q100" s="814">
        <v>2.9835032328451305E-5</v>
      </c>
      <c r="R100" s="814">
        <v>1.058600632271034E-4</v>
      </c>
      <c r="S100" s="814">
        <v>1.2423375578318741E-4</v>
      </c>
      <c r="T100" s="814">
        <v>1.2789834905402309E-4</v>
      </c>
      <c r="U100" s="814">
        <v>1.3155957511234995E-4</v>
      </c>
      <c r="V100" s="814">
        <v>1.2559287609445136E-2</v>
      </c>
      <c r="W100" s="814">
        <v>1.2789834905402309E-4</v>
      </c>
      <c r="X100" s="814">
        <v>1.2972938259725453E-4</v>
      </c>
      <c r="Y100" s="814">
        <v>4.8335112941000347E-4</v>
      </c>
      <c r="Z100" s="814">
        <v>4.8335112941000347E-4</v>
      </c>
      <c r="AA100" s="814">
        <v>4.9388215129564372E-4</v>
      </c>
      <c r="AB100" s="814">
        <v>5.0613328152837589E-4</v>
      </c>
      <c r="AC100" s="814">
        <v>3.6735949459845152E-3</v>
      </c>
      <c r="AD100" s="814">
        <v>2.3382465667509678E-4</v>
      </c>
      <c r="AE100" s="814">
        <v>1.1009105389831131E-2</v>
      </c>
      <c r="AF100" s="814">
        <v>-1.0624173139597293E-3</v>
      </c>
      <c r="AG100" s="814">
        <v>6.1235626400280019E-4</v>
      </c>
      <c r="AH100" s="814">
        <v>-9.323340363379673E-4</v>
      </c>
      <c r="AI100" s="814">
        <v>-6.7403084553219195E-5</v>
      </c>
      <c r="AJ100" s="814">
        <v>4.317914348851426E-3</v>
      </c>
      <c r="AK100" s="814">
        <v>-3.3119365621661068E-3</v>
      </c>
      <c r="AM100" s="814">
        <v>4.8961532411740949E-2</v>
      </c>
      <c r="AN100" s="814">
        <v>2.8264495292429137E-2</v>
      </c>
      <c r="AO100" s="814">
        <v>2.1550781010103881E-2</v>
      </c>
      <c r="AP100" s="814">
        <v>1.6583939653072033E-2</v>
      </c>
    </row>
    <row r="101" spans="1:42" s="814" customFormat="1">
      <c r="A101" s="815">
        <v>43977</v>
      </c>
      <c r="B101" s="814">
        <v>1.1344872391472194E-4</v>
      </c>
      <c r="C101" s="814">
        <v>1.1628494201258998E-4</v>
      </c>
      <c r="D101" s="814">
        <v>1.3386949421937189E-4</v>
      </c>
      <c r="E101" s="814">
        <v>1.3500398145851911E-4</v>
      </c>
      <c r="F101" s="814">
        <v>1.7644733487398589E-4</v>
      </c>
      <c r="G101" s="814">
        <v>1.7840008179192957E-4</v>
      </c>
      <c r="H101" s="814">
        <v>5.3939577163264474E-5</v>
      </c>
      <c r="I101" s="814">
        <v>2.8773468956089232E-4</v>
      </c>
      <c r="J101" s="814">
        <v>6.6224002738923815E-5</v>
      </c>
      <c r="K101" s="814">
        <v>1.4568716330543019E-4</v>
      </c>
      <c r="L101" s="814">
        <v>-2.7112385648464521E-4</v>
      </c>
      <c r="M101" s="814">
        <v>8.5455495431729922E-4</v>
      </c>
      <c r="N101" s="814">
        <v>4.0547292047987682E-4</v>
      </c>
      <c r="O101" s="814">
        <v>1.3613846869766632E-4</v>
      </c>
      <c r="P101" s="814">
        <v>2.114511996471613E-4</v>
      </c>
      <c r="Q101" s="814">
        <v>5.6877078988448737E-4</v>
      </c>
      <c r="R101" s="814">
        <v>1.058600632271034E-4</v>
      </c>
      <c r="S101" s="814">
        <v>1.2423375578318741E-4</v>
      </c>
      <c r="T101" s="814">
        <v>1.2789834905402309E-4</v>
      </c>
      <c r="U101" s="814">
        <v>1.3155957511234995E-4</v>
      </c>
      <c r="V101" s="814">
        <v>-2.9723650450284023E-3</v>
      </c>
      <c r="W101" s="814">
        <v>1.2789834905402309E-4</v>
      </c>
      <c r="X101" s="814">
        <v>1.2972938259725453E-4</v>
      </c>
      <c r="Y101" s="814">
        <v>4.8335112941000347E-4</v>
      </c>
      <c r="Z101" s="814">
        <v>4.8335112941000347E-4</v>
      </c>
      <c r="AA101" s="814">
        <v>4.9388215129564372E-4</v>
      </c>
      <c r="AB101" s="814">
        <v>5.0613328152837589E-4</v>
      </c>
      <c r="AC101" s="814">
        <v>1.5143703651854246E-4</v>
      </c>
      <c r="AD101" s="814">
        <v>-2.8902176635646759E-3</v>
      </c>
      <c r="AE101" s="814">
        <v>-5.3856372622822501E-3</v>
      </c>
      <c r="AF101" s="814">
        <v>-1.9827134952261627E-3</v>
      </c>
      <c r="AG101" s="814">
        <v>2.8396283867175853E-3</v>
      </c>
      <c r="AH101" s="814">
        <v>-9.732664577732919E-5</v>
      </c>
      <c r="AI101" s="814">
        <v>-4.3639907405954581E-3</v>
      </c>
      <c r="AJ101" s="814">
        <v>2.3399941414383729E-3</v>
      </c>
      <c r="AK101" s="814">
        <v>1.1427816170568317E-3</v>
      </c>
      <c r="AM101" s="814">
        <v>1.3196462465549841E-2</v>
      </c>
      <c r="AN101" s="814">
        <v>-6.6008338146399392E-3</v>
      </c>
      <c r="AO101" s="814">
        <v>-2.7590357356310768E-4</v>
      </c>
      <c r="AP101" s="814">
        <v>-2.3396605675085613E-3</v>
      </c>
    </row>
    <row r="102" spans="1:42" s="814" customFormat="1">
      <c r="A102" s="815">
        <v>43978</v>
      </c>
      <c r="B102" s="814">
        <v>1.1344872391472194E-4</v>
      </c>
      <c r="C102" s="814">
        <v>1.1628494201258998E-4</v>
      </c>
      <c r="D102" s="814">
        <v>1.3386949421937189E-4</v>
      </c>
      <c r="E102" s="814">
        <v>1.3500398145851911E-4</v>
      </c>
      <c r="F102" s="814">
        <v>1.7644733487398589E-4</v>
      </c>
      <c r="G102" s="814">
        <v>1.7840008179192957E-4</v>
      </c>
      <c r="H102" s="814">
        <v>6.8709762526930618E-5</v>
      </c>
      <c r="I102" s="814">
        <v>4.1242808701968947E-4</v>
      </c>
      <c r="J102" s="814">
        <v>4.1685908096966706E-4</v>
      </c>
      <c r="K102" s="814">
        <v>9.1845213856989183E-4</v>
      </c>
      <c r="L102" s="814">
        <v>-5.2707732090750969E-4</v>
      </c>
      <c r="M102" s="814">
        <v>-8.6523038767916116E-4</v>
      </c>
      <c r="N102" s="814">
        <v>5.0863458981731391E-4</v>
      </c>
      <c r="O102" s="814">
        <v>1.3613846869766632E-4</v>
      </c>
      <c r="P102" s="814">
        <v>2.114511996471613E-4</v>
      </c>
      <c r="Q102" s="814">
        <v>1.9627557491519454E-5</v>
      </c>
      <c r="R102" s="814">
        <v>1.058600632271034E-4</v>
      </c>
      <c r="S102" s="814">
        <v>1.2423375578318741E-4</v>
      </c>
      <c r="T102" s="814">
        <v>1.2789834905402309E-4</v>
      </c>
      <c r="U102" s="814">
        <v>1.3155957511234995E-4</v>
      </c>
      <c r="V102" s="814">
        <v>6.6517016990075284E-4</v>
      </c>
      <c r="W102" s="814">
        <v>1.2789834905402309E-4</v>
      </c>
      <c r="X102" s="814">
        <v>1.2972938259725453E-4</v>
      </c>
      <c r="Y102" s="814">
        <v>4.8335112941000347E-4</v>
      </c>
      <c r="Z102" s="814">
        <v>4.8335112941000347E-4</v>
      </c>
      <c r="AA102" s="814">
        <v>4.9388215129564372E-4</v>
      </c>
      <c r="AB102" s="814">
        <v>5.0613328152837589E-4</v>
      </c>
      <c r="AC102" s="814">
        <v>-2.7170420278443963E-5</v>
      </c>
      <c r="AD102" s="814">
        <v>-2.5134569368728821E-3</v>
      </c>
      <c r="AE102" s="814">
        <v>1.5240388873780653E-3</v>
      </c>
      <c r="AF102" s="814">
        <v>8.084728911537109E-4</v>
      </c>
      <c r="AG102" s="814">
        <v>4.9271295846153862E-4</v>
      </c>
      <c r="AH102" s="814">
        <v>-7.4516206790808948E-4</v>
      </c>
      <c r="AI102" s="814">
        <v>4.7838264155908305E-4</v>
      </c>
      <c r="AJ102" s="814">
        <v>1.9349206403223018E-3</v>
      </c>
      <c r="AK102" s="814">
        <v>-6.2330060701909495E-4</v>
      </c>
      <c r="AM102" s="814">
        <v>3.1517879915797797E-2</v>
      </c>
      <c r="AN102" s="814">
        <v>2.125134094709602E-2</v>
      </c>
      <c r="AO102" s="814">
        <v>2.1236069835959714E-2</v>
      </c>
      <c r="AP102" s="814">
        <v>1.3897542054384315E-2</v>
      </c>
    </row>
    <row r="103" spans="1:42" s="814" customFormat="1">
      <c r="A103" s="815">
        <v>43979</v>
      </c>
      <c r="B103" s="814">
        <v>1.1344872391472194E-4</v>
      </c>
      <c r="C103" s="814">
        <v>1.1628494201258998E-4</v>
      </c>
      <c r="D103" s="814">
        <v>1.3386949421937189E-4</v>
      </c>
      <c r="E103" s="814">
        <v>1.3500398145851911E-4</v>
      </c>
      <c r="F103" s="814">
        <v>1.7644733487398589E-4</v>
      </c>
      <c r="G103" s="814">
        <v>1.7840008179192957E-4</v>
      </c>
      <c r="H103" s="814">
        <v>1.8539455729160714E-4</v>
      </c>
      <c r="I103" s="814">
        <v>2.8277284961730764E-4</v>
      </c>
      <c r="J103" s="814">
        <v>2.4124039633122152E-4</v>
      </c>
      <c r="K103" s="814">
        <v>2.7452679565809213E-4</v>
      </c>
      <c r="L103" s="814">
        <v>2.9678470465333007E-4</v>
      </c>
      <c r="M103" s="814">
        <v>9.6975193755799438E-4</v>
      </c>
      <c r="N103" s="814">
        <v>-9.9677352330185265E-4</v>
      </c>
      <c r="O103" s="814">
        <v>1.3613846869766632E-4</v>
      </c>
      <c r="P103" s="814">
        <v>2.114511996471613E-4</v>
      </c>
      <c r="Q103" s="814">
        <v>2.5882811416200191E-4</v>
      </c>
      <c r="R103" s="814">
        <v>1.058600632271034E-4</v>
      </c>
      <c r="S103" s="814">
        <v>1.2423375578318741E-4</v>
      </c>
      <c r="T103" s="814">
        <v>1.2789834905402309E-4</v>
      </c>
      <c r="U103" s="814">
        <v>1.3155957511234995E-4</v>
      </c>
      <c r="V103" s="814">
        <v>-1.1720312547165435E-3</v>
      </c>
      <c r="W103" s="814">
        <v>1.2789834905402309E-4</v>
      </c>
      <c r="X103" s="814">
        <v>1.2972938259725453E-4</v>
      </c>
      <c r="Y103" s="814">
        <v>4.8335112941000347E-4</v>
      </c>
      <c r="Z103" s="814">
        <v>4.8335112941000347E-4</v>
      </c>
      <c r="AA103" s="814">
        <v>4.9388215129564372E-4</v>
      </c>
      <c r="AB103" s="814">
        <v>5.0613328152837589E-4</v>
      </c>
      <c r="AC103" s="814">
        <v>-5.5503190087502485E-4</v>
      </c>
      <c r="AD103" s="814">
        <v>-1.7783948138461181E-4</v>
      </c>
      <c r="AE103" s="814">
        <v>2.4228944304700573E-3</v>
      </c>
      <c r="AF103" s="814">
        <v>9.553450544534936E-4</v>
      </c>
      <c r="AG103" s="814">
        <v>1.8543614183859081E-3</v>
      </c>
      <c r="AH103" s="814">
        <v>1.5670132411327309E-4</v>
      </c>
      <c r="AI103" s="814">
        <v>2.58224089724024E-3</v>
      </c>
      <c r="AJ103" s="814">
        <v>3.4773093730875448E-3</v>
      </c>
      <c r="AK103" s="814">
        <v>3.2010048006410052E-3</v>
      </c>
      <c r="AM103" s="814">
        <v>-1.1206543991330253E-2</v>
      </c>
      <c r="AN103" s="814">
        <v>-8.3580622452936737E-3</v>
      </c>
      <c r="AO103" s="814">
        <v>-8.2586566704991871E-3</v>
      </c>
      <c r="AP103" s="814">
        <v>7.2165178350180881E-5</v>
      </c>
    </row>
    <row r="104" spans="1:42" s="814" customFormat="1">
      <c r="A104" s="815">
        <v>43980</v>
      </c>
      <c r="B104" s="814">
        <v>1.1344872391472194E-4</v>
      </c>
      <c r="C104" s="814">
        <v>1.1628494201258998E-4</v>
      </c>
      <c r="D104" s="814">
        <v>1.3386949421937189E-4</v>
      </c>
      <c r="E104" s="814">
        <v>1.3500398145851911E-4</v>
      </c>
      <c r="F104" s="814">
        <v>1.7644733487398589E-4</v>
      </c>
      <c r="G104" s="814">
        <v>1.7840008179192957E-4</v>
      </c>
      <c r="H104" s="814">
        <v>3.1620268135856833E-5</v>
      </c>
      <c r="I104" s="814">
        <v>5.7775958728734089E-4</v>
      </c>
      <c r="J104" s="814">
        <v>-1.6371954492166996E-4</v>
      </c>
      <c r="K104" s="814">
        <v>1.1195351803294784E-4</v>
      </c>
      <c r="L104" s="814">
        <v>1.3749596473888737E-4</v>
      </c>
      <c r="M104" s="814">
        <v>-2.0952059076304597E-3</v>
      </c>
      <c r="N104" s="814">
        <v>3.1638549721701992E-4</v>
      </c>
      <c r="O104" s="814">
        <v>1.3613846869766632E-4</v>
      </c>
      <c r="P104" s="814">
        <v>2.114511996471613E-4</v>
      </c>
      <c r="Q104" s="814">
        <v>3.1670893905766384E-4</v>
      </c>
      <c r="R104" s="814">
        <v>1.058600632271034E-4</v>
      </c>
      <c r="S104" s="814">
        <v>1.2423375578318741E-4</v>
      </c>
      <c r="T104" s="814">
        <v>1.2789834905402309E-4</v>
      </c>
      <c r="U104" s="814">
        <v>1.3155957511234995E-4</v>
      </c>
      <c r="V104" s="814">
        <v>8.3375125764661995E-4</v>
      </c>
      <c r="W104" s="814">
        <v>1.2789834905402309E-4</v>
      </c>
      <c r="X104" s="814">
        <v>1.2972938259725453E-4</v>
      </c>
      <c r="Y104" s="814">
        <v>4.8335112941000347E-4</v>
      </c>
      <c r="Z104" s="814">
        <v>4.8335112941000347E-4</v>
      </c>
      <c r="AA104" s="814">
        <v>4.9388215129564372E-4</v>
      </c>
      <c r="AB104" s="814">
        <v>5.0613328152837589E-4</v>
      </c>
      <c r="AC104" s="814">
        <v>4.4492861589930932E-3</v>
      </c>
      <c r="AD104" s="814">
        <v>6.9654472039726301E-4</v>
      </c>
      <c r="AE104" s="814">
        <v>6.2420385270298695E-3</v>
      </c>
      <c r="AF104" s="814">
        <v>6.2162962047329628E-4</v>
      </c>
      <c r="AG104" s="814">
        <v>3.995518955220323E-3</v>
      </c>
      <c r="AH104" s="814">
        <v>2.8754973566869069E-4</v>
      </c>
      <c r="AI104" s="814">
        <v>1.9351589632237154E-3</v>
      </c>
      <c r="AJ104" s="814">
        <v>3.0634662964417192E-3</v>
      </c>
      <c r="AK104" s="814">
        <v>4.0650837971603071E-3</v>
      </c>
      <c r="AM104" s="814">
        <v>-5.130666219461677E-3</v>
      </c>
      <c r="AN104" s="814">
        <v>4.943286503220623E-3</v>
      </c>
      <c r="AO104" s="814">
        <v>4.3752031468171637E-3</v>
      </c>
      <c r="AP104" s="814">
        <v>6.4851063987925173E-4</v>
      </c>
    </row>
    <row r="105" spans="1:42" s="814" customFormat="1">
      <c r="A105" s="815">
        <v>43983</v>
      </c>
      <c r="B105" s="814">
        <v>1.1344872391472194E-4</v>
      </c>
      <c r="C105" s="814">
        <v>1.1628494201258998E-4</v>
      </c>
      <c r="D105" s="814">
        <v>1.3386949421937189E-4</v>
      </c>
      <c r="E105" s="814">
        <v>1.3500398145851911E-4</v>
      </c>
      <c r="F105" s="814">
        <v>1.7644733487398589E-4</v>
      </c>
      <c r="G105" s="814">
        <v>1.7840008179192957E-4</v>
      </c>
      <c r="H105" s="814">
        <v>2.1826215941755933E-4</v>
      </c>
      <c r="I105" s="814">
        <v>3.4721660703729285E-4</v>
      </c>
      <c r="J105" s="814">
        <v>1.4536189126768129E-4</v>
      </c>
      <c r="K105" s="814">
        <v>2.0309967896081638E-4</v>
      </c>
      <c r="L105" s="814">
        <v>4.8499943585289529E-4</v>
      </c>
      <c r="M105" s="814">
        <v>1.9375375300501041E-4</v>
      </c>
      <c r="N105" s="814">
        <v>1.5225785761678878E-3</v>
      </c>
      <c r="O105" s="814">
        <v>1.3613846869766632E-4</v>
      </c>
      <c r="P105" s="814">
        <v>2.114511996471613E-4</v>
      </c>
      <c r="Q105" s="814">
        <v>3.644380271299319E-4</v>
      </c>
      <c r="R105" s="814">
        <v>4.1993894213354643E-4</v>
      </c>
      <c r="S105" s="814">
        <v>4.3831840486774354E-4</v>
      </c>
      <c r="T105" s="814">
        <v>4.4198414898799498E-4</v>
      </c>
      <c r="U105" s="814">
        <v>4.456465248383612E-4</v>
      </c>
      <c r="V105" s="814">
        <v>-5.7868639988167825E-4</v>
      </c>
      <c r="W105" s="814">
        <v>4.4198414898799498E-4</v>
      </c>
      <c r="X105" s="814">
        <v>4.4381575755925162E-4</v>
      </c>
      <c r="Y105" s="814">
        <v>4.8335112941000347E-4</v>
      </c>
      <c r="Z105" s="814">
        <v>4.8335112941000347E-4</v>
      </c>
      <c r="AA105" s="814">
        <v>4.9388215129564372E-4</v>
      </c>
      <c r="AB105" s="814">
        <v>5.0613328152837589E-4</v>
      </c>
      <c r="AC105" s="814">
        <v>-1.835029360553464E-3</v>
      </c>
      <c r="AD105" s="814">
        <v>-3.188409660461744E-4</v>
      </c>
      <c r="AE105" s="814">
        <v>-2.7254712232204215E-3</v>
      </c>
      <c r="AF105" s="814">
        <v>1.6142826598246618E-3</v>
      </c>
      <c r="AG105" s="814">
        <v>7.1574225018822268E-4</v>
      </c>
      <c r="AH105" s="814">
        <v>-5.8325340169795847E-4</v>
      </c>
      <c r="AI105" s="814">
        <v>7.7053189417153334E-4</v>
      </c>
      <c r="AJ105" s="814">
        <v>-2.4194599813931461E-4</v>
      </c>
      <c r="AK105" s="814">
        <v>-3.2787254813233524E-3</v>
      </c>
      <c r="AM105" s="814">
        <v>2.3784645842498842E-2</v>
      </c>
      <c r="AN105" s="814">
        <v>1.4946594337544639E-2</v>
      </c>
      <c r="AO105" s="814">
        <v>8.644279094975893E-3</v>
      </c>
      <c r="AP105" s="814">
        <v>4.0324589890967655E-3</v>
      </c>
    </row>
    <row r="106" spans="1:42" s="814" customFormat="1">
      <c r="A106" s="815">
        <v>43984</v>
      </c>
      <c r="B106" s="814">
        <v>1.1344872391472194E-4</v>
      </c>
      <c r="C106" s="814">
        <v>1.1628494201258998E-4</v>
      </c>
      <c r="D106" s="814">
        <v>1.3386949421937189E-4</v>
      </c>
      <c r="E106" s="814">
        <v>1.3500398145851911E-4</v>
      </c>
      <c r="F106" s="814">
        <v>1.7644733487398589E-4</v>
      </c>
      <c r="G106" s="814">
        <v>1.7840008179192957E-4</v>
      </c>
      <c r="H106" s="814">
        <v>1.908633912617308E-4</v>
      </c>
      <c r="I106" s="814">
        <v>3.242733329402725E-4</v>
      </c>
      <c r="J106" s="814">
        <v>2.4363660804027631E-4</v>
      </c>
      <c r="K106" s="814">
        <v>2.3280886014798163E-4</v>
      </c>
      <c r="L106" s="814">
        <v>3.1280500205332906E-4</v>
      </c>
      <c r="M106" s="814">
        <v>1.4359928891085616E-3</v>
      </c>
      <c r="N106" s="814">
        <v>2.0494028938755626E-4</v>
      </c>
      <c r="O106" s="814">
        <v>1.3613846869766632E-4</v>
      </c>
      <c r="P106" s="814">
        <v>2.114511996471613E-4</v>
      </c>
      <c r="Q106" s="814">
        <v>1.0079724109268717E-4</v>
      </c>
      <c r="R106" s="814">
        <v>4.1993894213354643E-4</v>
      </c>
      <c r="S106" s="814">
        <v>4.3831840486774354E-4</v>
      </c>
      <c r="T106" s="814">
        <v>4.4198414898799498E-4</v>
      </c>
      <c r="U106" s="814">
        <v>4.456465248383612E-4</v>
      </c>
      <c r="V106" s="814">
        <v>7.3165880614718404E-3</v>
      </c>
      <c r="W106" s="814">
        <v>4.4198414898799498E-4</v>
      </c>
      <c r="X106" s="814">
        <v>4.4381575755925162E-4</v>
      </c>
      <c r="Y106" s="814">
        <v>4.8335112941000347E-4</v>
      </c>
      <c r="Z106" s="814">
        <v>4.8335112941000347E-4</v>
      </c>
      <c r="AA106" s="814">
        <v>4.9388215129564372E-4</v>
      </c>
      <c r="AB106" s="814">
        <v>5.0613328152837589E-4</v>
      </c>
      <c r="AC106" s="814">
        <v>1.5959576795441244E-3</v>
      </c>
      <c r="AD106" s="814">
        <v>7.123924123941805E-6</v>
      </c>
      <c r="AE106" s="814">
        <v>1.8277483398512206E-3</v>
      </c>
      <c r="AF106" s="814">
        <v>-5.443425729260154E-4</v>
      </c>
      <c r="AG106" s="814">
        <v>2.0312642848376861E-3</v>
      </c>
      <c r="AH106" s="814">
        <v>-3.8816186368173522E-4</v>
      </c>
      <c r="AI106" s="814">
        <v>-3.5512147471296052E-3</v>
      </c>
      <c r="AJ106" s="814">
        <v>8.6915258448638788E-4</v>
      </c>
      <c r="AK106" s="814">
        <v>-3.6017110226727045E-3</v>
      </c>
      <c r="AM106" s="814">
        <v>1.5586045104915236E-2</v>
      </c>
      <c r="AN106" s="814">
        <v>1.6603933687054928E-2</v>
      </c>
      <c r="AO106" s="814">
        <v>1.7113213867041344E-2</v>
      </c>
      <c r="AP106" s="814">
        <v>9.0531617787588115E-3</v>
      </c>
    </row>
    <row r="107" spans="1:42" s="814" customFormat="1">
      <c r="A107" s="815">
        <v>43985</v>
      </c>
      <c r="B107" s="814">
        <v>1.1344872391472194E-4</v>
      </c>
      <c r="C107" s="814">
        <v>1.1628494201258998E-4</v>
      </c>
      <c r="D107" s="814">
        <v>1.3386949421937189E-4</v>
      </c>
      <c r="E107" s="814">
        <v>1.3500398145851911E-4</v>
      </c>
      <c r="F107" s="814">
        <v>1.7644733487398589E-4</v>
      </c>
      <c r="G107" s="814">
        <v>1.7840008179192957E-4</v>
      </c>
      <c r="H107" s="814">
        <v>-1.3276642729398436E-4</v>
      </c>
      <c r="I107" s="814">
        <v>2.908958165190878E-4</v>
      </c>
      <c r="J107" s="814">
        <v>1.8554289937289248E-4</v>
      </c>
      <c r="K107" s="814">
        <v>1.3502603736359475E-4</v>
      </c>
      <c r="L107" s="814">
        <v>6.1854599891320028E-4</v>
      </c>
      <c r="M107" s="814">
        <v>3.7546764910589836E-4</v>
      </c>
      <c r="N107" s="814">
        <v>1.0480312518001966E-4</v>
      </c>
      <c r="O107" s="814">
        <v>1.3613846869766632E-4</v>
      </c>
      <c r="P107" s="814">
        <v>2.114511996471613E-4</v>
      </c>
      <c r="Q107" s="814">
        <v>1.3908283588492942E-4</v>
      </c>
      <c r="R107" s="814">
        <v>4.1993894213354643E-4</v>
      </c>
      <c r="S107" s="814">
        <v>4.3831840486774354E-4</v>
      </c>
      <c r="T107" s="814">
        <v>4.4198414898799498E-4</v>
      </c>
      <c r="U107" s="814">
        <v>4.456465248383612E-4</v>
      </c>
      <c r="V107" s="814">
        <v>6.3616971982292103E-3</v>
      </c>
      <c r="W107" s="814">
        <v>4.4198414898799498E-4</v>
      </c>
      <c r="X107" s="814">
        <v>4.4381575755925162E-4</v>
      </c>
      <c r="Y107" s="814">
        <v>4.8335112941000347E-4</v>
      </c>
      <c r="Z107" s="814">
        <v>4.8335112941000347E-4</v>
      </c>
      <c r="AA107" s="814">
        <v>4.9388215129564372E-4</v>
      </c>
      <c r="AB107" s="814">
        <v>5.0613328152837589E-4</v>
      </c>
      <c r="AC107" s="814">
        <v>2.3133051674451011E-4</v>
      </c>
      <c r="AD107" s="814">
        <v>2.1245155030844565E-3</v>
      </c>
      <c r="AE107" s="814">
        <v>3.0104402981059319E-3</v>
      </c>
      <c r="AF107" s="814">
        <v>1.7567278940624487E-3</v>
      </c>
      <c r="AG107" s="814">
        <v>7.0144944612173799E-3</v>
      </c>
      <c r="AH107" s="814">
        <v>-9.0729390698263135E-4</v>
      </c>
      <c r="AI107" s="814">
        <v>-7.9650981026724299E-4</v>
      </c>
      <c r="AJ107" s="814">
        <v>9.4665429870710582E-4</v>
      </c>
      <c r="AK107" s="814">
        <v>-8.7303259986616366E-3</v>
      </c>
      <c r="AM107" s="814">
        <v>3.5101794427716326E-2</v>
      </c>
      <c r="AN107" s="814">
        <v>2.3461283333372496E-2</v>
      </c>
      <c r="AO107" s="814">
        <v>1.5782967421023697E-2</v>
      </c>
      <c r="AP107" s="814">
        <v>1.2389454605552741E-2</v>
      </c>
    </row>
    <row r="108" spans="1:42" s="814" customFormat="1">
      <c r="A108" s="815">
        <v>43986</v>
      </c>
      <c r="B108" s="814">
        <v>1.1344872391472194E-4</v>
      </c>
      <c r="C108" s="814">
        <v>1.1628494201258998E-4</v>
      </c>
      <c r="D108" s="814">
        <v>1.3386949421937189E-4</v>
      </c>
      <c r="E108" s="814">
        <v>1.3500398145851911E-4</v>
      </c>
      <c r="F108" s="814">
        <v>1.7644733487398589E-4</v>
      </c>
      <c r="G108" s="814">
        <v>1.7840008179192957E-4</v>
      </c>
      <c r="H108" s="814">
        <v>3.0619607072290833E-5</v>
      </c>
      <c r="I108" s="814">
        <v>3.6969138847142702E-4</v>
      </c>
      <c r="J108" s="814">
        <v>1.0963473288350123E-4</v>
      </c>
      <c r="K108" s="814">
        <v>2.2941886219562946E-4</v>
      </c>
      <c r="L108" s="814">
        <v>7.5819182037317745E-4</v>
      </c>
      <c r="M108" s="814">
        <v>1.0808787622096361E-3</v>
      </c>
      <c r="N108" s="814">
        <v>3.235866748194649E-4</v>
      </c>
      <c r="O108" s="814">
        <v>1.3613846869766632E-4</v>
      </c>
      <c r="P108" s="814">
        <v>2.114511996471613E-4</v>
      </c>
      <c r="Q108" s="814">
        <v>3.4878492541690065E-4</v>
      </c>
      <c r="R108" s="814">
        <v>4.1993894213354643E-4</v>
      </c>
      <c r="S108" s="814">
        <v>4.3831840486774354E-4</v>
      </c>
      <c r="T108" s="814">
        <v>4.4198414898799498E-4</v>
      </c>
      <c r="U108" s="814">
        <v>4.456465248383612E-4</v>
      </c>
      <c r="V108" s="814">
        <v>3.4046179736346716E-5</v>
      </c>
      <c r="W108" s="814">
        <v>4.4198414898799498E-4</v>
      </c>
      <c r="X108" s="814">
        <v>4.4381575755925162E-4</v>
      </c>
      <c r="Y108" s="814">
        <v>4.8335112941000347E-4</v>
      </c>
      <c r="Z108" s="814">
        <v>4.8335112941000347E-4</v>
      </c>
      <c r="AA108" s="814">
        <v>4.9388215129564372E-4</v>
      </c>
      <c r="AB108" s="814">
        <v>5.0613328152837589E-4</v>
      </c>
      <c r="AC108" s="814">
        <v>2.80498797485218E-3</v>
      </c>
      <c r="AD108" s="814">
        <v>2.9758683648715145E-3</v>
      </c>
      <c r="AE108" s="814">
        <v>-2.8391448792097762E-4</v>
      </c>
      <c r="AF108" s="814">
        <v>6.834545369478473E-4</v>
      </c>
      <c r="AG108" s="814">
        <v>1.5138346314604867E-3</v>
      </c>
      <c r="AH108" s="814">
        <v>-2.2229486507696627E-4</v>
      </c>
      <c r="AI108" s="814">
        <v>-6.1292621825315141E-4</v>
      </c>
      <c r="AJ108" s="814">
        <v>3.006455629479543E-3</v>
      </c>
      <c r="AK108" s="814">
        <v>5.9738928460257856E-3</v>
      </c>
      <c r="AM108" s="814">
        <v>-1.0402845036487918E-3</v>
      </c>
      <c r="AN108" s="814">
        <v>7.199375782477091E-3</v>
      </c>
      <c r="AO108" s="814">
        <v>3.9041631119889342E-3</v>
      </c>
      <c r="AP108" s="814">
        <v>-2.0724294165485047E-3</v>
      </c>
    </row>
    <row r="109" spans="1:42" s="814" customFormat="1">
      <c r="A109" s="815">
        <v>43987</v>
      </c>
      <c r="B109" s="814">
        <v>1.1344872391472194E-4</v>
      </c>
      <c r="C109" s="814">
        <v>1.1628494201258998E-4</v>
      </c>
      <c r="D109" s="814">
        <v>1.3386949421937189E-4</v>
      </c>
      <c r="E109" s="814">
        <v>1.3500398145851911E-4</v>
      </c>
      <c r="F109" s="814">
        <v>1.7644733487398589E-4</v>
      </c>
      <c r="G109" s="814">
        <v>1.7840008179192957E-4</v>
      </c>
      <c r="H109" s="814">
        <v>1.3129364770603225E-4</v>
      </c>
      <c r="I109" s="814">
        <v>7.9136020854653211E-4</v>
      </c>
      <c r="J109" s="814">
        <v>9.6303802318731258E-5</v>
      </c>
      <c r="K109" s="814">
        <v>1.3922436454683051E-4</v>
      </c>
      <c r="L109" s="814">
        <v>-1.3031959950948746E-5</v>
      </c>
      <c r="M109" s="814">
        <v>6.8666558609176143E-4</v>
      </c>
      <c r="N109" s="814">
        <v>4.908496640421145E-4</v>
      </c>
      <c r="O109" s="814">
        <v>1.3613846869766632E-4</v>
      </c>
      <c r="P109" s="814">
        <v>2.114511996471613E-4</v>
      </c>
      <c r="Q109" s="814">
        <v>1.4985601063965959E-4</v>
      </c>
      <c r="R109" s="814">
        <v>4.1993894213354643E-4</v>
      </c>
      <c r="S109" s="814">
        <v>4.3831840486774354E-4</v>
      </c>
      <c r="T109" s="814">
        <v>4.4198414898799498E-4</v>
      </c>
      <c r="U109" s="814">
        <v>4.456465248383612E-4</v>
      </c>
      <c r="V109" s="814">
        <v>2.2612044151104627E-3</v>
      </c>
      <c r="W109" s="814">
        <v>4.4198414898799498E-4</v>
      </c>
      <c r="X109" s="814">
        <v>4.4381575755925162E-4</v>
      </c>
      <c r="Y109" s="814">
        <v>4.8335112941000347E-4</v>
      </c>
      <c r="Z109" s="814">
        <v>4.8335112941000347E-4</v>
      </c>
      <c r="AA109" s="814">
        <v>4.9388215129564372E-4</v>
      </c>
      <c r="AB109" s="814">
        <v>5.0613328152837589E-4</v>
      </c>
      <c r="AC109" s="814">
        <v>-2.1561407562243895E-3</v>
      </c>
      <c r="AD109" s="814">
        <v>-7.4518163021930484E-4</v>
      </c>
      <c r="AE109" s="814">
        <v>-1.2506584109296393E-3</v>
      </c>
      <c r="AF109" s="814">
        <v>1.6873466754654398E-3</v>
      </c>
      <c r="AG109" s="814">
        <v>4.6557336330872445E-3</v>
      </c>
      <c r="AH109" s="814">
        <v>1.7404657626007847E-5</v>
      </c>
      <c r="AI109" s="814">
        <v>-2.0638311428999856E-3</v>
      </c>
      <c r="AJ109" s="814">
        <v>1.1897703029950524E-3</v>
      </c>
      <c r="AK109" s="814">
        <v>-3.8744781260320327E-3</v>
      </c>
      <c r="AM109" s="814">
        <v>1.4761513980904972E-2</v>
      </c>
      <c r="AN109" s="814">
        <v>5.6903569582336111E-3</v>
      </c>
      <c r="AO109" s="814">
        <v>1.1662839194356733E-2</v>
      </c>
      <c r="AP109" s="814">
        <v>2.2956248599611095E-2</v>
      </c>
    </row>
    <row r="110" spans="1:42" s="814" customFormat="1">
      <c r="A110" s="815">
        <v>43990</v>
      </c>
      <c r="B110" s="814">
        <v>1.1344872391472194E-4</v>
      </c>
      <c r="C110" s="814">
        <v>1.1628494201258998E-4</v>
      </c>
      <c r="D110" s="814">
        <v>1.3386949421937189E-4</v>
      </c>
      <c r="E110" s="814">
        <v>1.3500398145851911E-4</v>
      </c>
      <c r="F110" s="814">
        <v>1.7644733487398589E-4</v>
      </c>
      <c r="G110" s="814">
        <v>1.7840008179192957E-4</v>
      </c>
      <c r="H110" s="814">
        <v>3.7896775524370874E-4</v>
      </c>
      <c r="I110" s="814">
        <v>4.6134086920046613E-4</v>
      </c>
      <c r="J110" s="814">
        <v>1.397572709869177E-4</v>
      </c>
      <c r="K110" s="814">
        <v>3.8411137908722637E-4</v>
      </c>
      <c r="L110" s="814">
        <v>1.941101436415682E-4</v>
      </c>
      <c r="M110" s="814">
        <v>1.521426497763656E-4</v>
      </c>
      <c r="N110" s="814">
        <v>4.1917505522928167E-3</v>
      </c>
      <c r="O110" s="814">
        <v>1.3613846869766632E-4</v>
      </c>
      <c r="P110" s="814">
        <v>2.114511996471613E-4</v>
      </c>
      <c r="Q110" s="814">
        <v>1.3532546650174559E-4</v>
      </c>
      <c r="R110" s="814">
        <v>4.1993894213354643E-4</v>
      </c>
      <c r="S110" s="814">
        <v>4.3831840486774354E-4</v>
      </c>
      <c r="T110" s="814">
        <v>4.4198414898799498E-4</v>
      </c>
      <c r="U110" s="814">
        <v>4.456465248383612E-4</v>
      </c>
      <c r="V110" s="814">
        <v>2.3201982096108242E-3</v>
      </c>
      <c r="W110" s="814">
        <v>4.4198414898799498E-4</v>
      </c>
      <c r="X110" s="814">
        <v>4.4381575755925162E-4</v>
      </c>
      <c r="Y110" s="814">
        <v>4.8335112941000347E-4</v>
      </c>
      <c r="Z110" s="814">
        <v>4.8335112941000347E-4</v>
      </c>
      <c r="AA110" s="814">
        <v>4.9388215129564372E-4</v>
      </c>
      <c r="AB110" s="814">
        <v>5.0613328152837589E-4</v>
      </c>
      <c r="AC110" s="814">
        <v>-1.3210330570623263E-3</v>
      </c>
      <c r="AD110" s="814">
        <v>1.5369607533273211E-3</v>
      </c>
      <c r="AE110" s="814">
        <v>1.8385163733658505E-3</v>
      </c>
      <c r="AF110" s="814">
        <v>2.9713687439660852E-3</v>
      </c>
      <c r="AG110" s="814">
        <v>4.2334080384107686E-3</v>
      </c>
      <c r="AH110" s="814">
        <v>-5.7193180303194424E-4</v>
      </c>
      <c r="AI110" s="814">
        <v>5.9276230914551142E-4</v>
      </c>
      <c r="AJ110" s="814">
        <v>2.0351209771618528E-4</v>
      </c>
      <c r="AK110" s="814">
        <v>-8.7258320322048943E-3</v>
      </c>
      <c r="AM110" s="814">
        <v>3.3064204178734347E-2</v>
      </c>
      <c r="AN110" s="814">
        <v>2.8080123110726607E-2</v>
      </c>
      <c r="AO110" s="814">
        <v>2.2508793540133798E-2</v>
      </c>
      <c r="AP110" s="814">
        <v>1.2680030599733438E-2</v>
      </c>
    </row>
    <row r="111" spans="1:42" s="814" customFormat="1">
      <c r="A111" s="815">
        <v>43991</v>
      </c>
      <c r="B111" s="814">
        <v>1.1344872391472194E-4</v>
      </c>
      <c r="C111" s="814">
        <v>1.1628494201258998E-4</v>
      </c>
      <c r="D111" s="814">
        <v>1.3386949421937189E-4</v>
      </c>
      <c r="E111" s="814">
        <v>1.3500398145851911E-4</v>
      </c>
      <c r="F111" s="814">
        <v>1.7644733487398589E-4</v>
      </c>
      <c r="G111" s="814">
        <v>1.7840008179192957E-4</v>
      </c>
      <c r="H111" s="814">
        <v>2.0352515471877552E-4</v>
      </c>
      <c r="I111" s="814">
        <v>3.5960403705348476E-4</v>
      </c>
      <c r="J111" s="814">
        <v>5.7079506671309233E-4</v>
      </c>
      <c r="K111" s="814">
        <v>4.3915280772410803E-4</v>
      </c>
      <c r="L111" s="814">
        <v>4.2978088620282406E-4</v>
      </c>
      <c r="M111" s="814">
        <v>3.4201018165869179E-4</v>
      </c>
      <c r="N111" s="814">
        <v>3.4732832627959453E-4</v>
      </c>
      <c r="O111" s="814">
        <v>1.3613846869766632E-4</v>
      </c>
      <c r="P111" s="814">
        <v>2.114511996471613E-4</v>
      </c>
      <c r="Q111" s="814">
        <v>2.606934545934525E-4</v>
      </c>
      <c r="R111" s="814">
        <v>4.1993894213354643E-4</v>
      </c>
      <c r="S111" s="814">
        <v>4.3831840486774354E-4</v>
      </c>
      <c r="T111" s="814">
        <v>4.4198414898799498E-4</v>
      </c>
      <c r="U111" s="814">
        <v>4.456465248383612E-4</v>
      </c>
      <c r="V111" s="814">
        <v>-1.4312003781096205E-3</v>
      </c>
      <c r="W111" s="814">
        <v>4.4198414898799498E-4</v>
      </c>
      <c r="X111" s="814">
        <v>4.4381575755925162E-4</v>
      </c>
      <c r="Y111" s="814">
        <v>4.8335112941000347E-4</v>
      </c>
      <c r="Z111" s="814">
        <v>4.8335112941000347E-4</v>
      </c>
      <c r="AA111" s="814">
        <v>4.9388215129564372E-4</v>
      </c>
      <c r="AB111" s="814">
        <v>5.0613328152837589E-4</v>
      </c>
      <c r="AC111" s="814">
        <v>-1.6830966765128963E-3</v>
      </c>
      <c r="AD111" s="814">
        <v>3.2002552147480934E-4</v>
      </c>
      <c r="AE111" s="814">
        <v>9.6778896143923099E-4</v>
      </c>
      <c r="AF111" s="814">
        <v>-1.8733265979975489E-4</v>
      </c>
      <c r="AG111" s="814">
        <v>-7.3524733765228945E-4</v>
      </c>
      <c r="AH111" s="814">
        <v>-1.354213110444924E-4</v>
      </c>
      <c r="AI111" s="814">
        <v>3.3008014881708014E-4</v>
      </c>
      <c r="AJ111" s="814">
        <v>5.2438661727349789E-4</v>
      </c>
      <c r="AK111" s="814">
        <v>7.0723391545042258E-3</v>
      </c>
      <c r="AM111" s="814">
        <v>-7.3394597593309241E-3</v>
      </c>
      <c r="AN111" s="814">
        <v>1.0426266863508005E-3</v>
      </c>
      <c r="AO111" s="814">
        <v>-1.0539042343831406E-2</v>
      </c>
      <c r="AP111" s="814">
        <v>-7.9972375408393637E-3</v>
      </c>
    </row>
    <row r="112" spans="1:42" s="814" customFormat="1">
      <c r="A112" s="815">
        <v>43992</v>
      </c>
      <c r="B112" s="814">
        <v>1.1344872391472194E-4</v>
      </c>
      <c r="C112" s="814">
        <v>1.1628494201258998E-4</v>
      </c>
      <c r="D112" s="814">
        <v>1.3386949421937189E-4</v>
      </c>
      <c r="E112" s="814">
        <v>1.3500398145851911E-4</v>
      </c>
      <c r="F112" s="814">
        <v>1.7644733487398589E-4</v>
      </c>
      <c r="G112" s="814">
        <v>1.7840008179192957E-4</v>
      </c>
      <c r="H112" s="814">
        <v>2.4754712975538773E-4</v>
      </c>
      <c r="I112" s="814">
        <v>4.7898353055431109E-4</v>
      </c>
      <c r="J112" s="814">
        <v>4.8890915866905971E-5</v>
      </c>
      <c r="K112" s="814">
        <v>4.3188764131807389E-4</v>
      </c>
      <c r="L112" s="814">
        <v>6.6853285290102704E-4</v>
      </c>
      <c r="M112" s="814">
        <v>7.6913050494686885E-4</v>
      </c>
      <c r="N112" s="814">
        <v>2.9397124822749809E-4</v>
      </c>
      <c r="O112" s="814">
        <v>1.3613846869766632E-4</v>
      </c>
      <c r="P112" s="814">
        <v>2.114511996471613E-4</v>
      </c>
      <c r="Q112" s="814">
        <v>2.5229082906585987E-4</v>
      </c>
      <c r="R112" s="814">
        <v>4.1993894213354643E-4</v>
      </c>
      <c r="S112" s="814">
        <v>4.3831840486774354E-4</v>
      </c>
      <c r="T112" s="814">
        <v>4.4198414898799498E-4</v>
      </c>
      <c r="U112" s="814">
        <v>4.456465248383612E-4</v>
      </c>
      <c r="V112" s="814">
        <v>2.3044288991431738E-3</v>
      </c>
      <c r="W112" s="814">
        <v>4.4198414898799498E-4</v>
      </c>
      <c r="X112" s="814">
        <v>4.4381575755925162E-4</v>
      </c>
      <c r="Y112" s="814">
        <v>4.8335112941000347E-4</v>
      </c>
      <c r="Z112" s="814">
        <v>4.8335112941000347E-4</v>
      </c>
      <c r="AA112" s="814">
        <v>4.9388215129564372E-4</v>
      </c>
      <c r="AB112" s="814">
        <v>5.0613328152837589E-4</v>
      </c>
      <c r="AC112" s="814">
        <v>1.8262048042239076E-3</v>
      </c>
      <c r="AD112" s="814">
        <v>4.7032046321726639E-4</v>
      </c>
      <c r="AE112" s="814">
        <v>2.6030045511937772E-4</v>
      </c>
      <c r="AF112" s="814">
        <v>-1.8548229816575112E-3</v>
      </c>
      <c r="AG112" s="814">
        <v>-2.3989488453646235E-4</v>
      </c>
      <c r="AH112" s="814">
        <v>2.9150010764111833E-4</v>
      </c>
      <c r="AI112" s="814">
        <v>-5.0138826798695746E-4</v>
      </c>
      <c r="AJ112" s="814">
        <v>-1.2240706209876162E-3</v>
      </c>
      <c r="AK112" s="814">
        <v>1.7607621898612091E-3</v>
      </c>
      <c r="AM112" s="814">
        <v>-1.5184159255888341E-2</v>
      </c>
      <c r="AN112" s="814">
        <v>-2.0821020383573141E-2</v>
      </c>
      <c r="AO112" s="814">
        <v>-1.1650509343360316E-2</v>
      </c>
      <c r="AP112" s="814">
        <v>-6.1538280464964457E-3</v>
      </c>
    </row>
    <row r="113" spans="1:42" s="814" customFormat="1">
      <c r="A113" s="815">
        <v>43994</v>
      </c>
      <c r="B113" s="814">
        <v>1.1344872391472194E-4</v>
      </c>
      <c r="C113" s="814">
        <v>1.1628494201258998E-4</v>
      </c>
      <c r="D113" s="814">
        <v>1.3386949421937189E-4</v>
      </c>
      <c r="E113" s="814">
        <v>1.3500398145851911E-4</v>
      </c>
      <c r="F113" s="814">
        <v>1.7644733487398589E-4</v>
      </c>
      <c r="G113" s="814">
        <v>1.7840008179192957E-4</v>
      </c>
      <c r="H113" s="814">
        <v>2.6975959322017573E-4</v>
      </c>
      <c r="I113" s="814">
        <v>3.4697830247987227E-4</v>
      </c>
      <c r="J113" s="814">
        <v>1.2152129042974913E-4</v>
      </c>
      <c r="K113" s="814">
        <v>2.0642480717181222E-4</v>
      </c>
      <c r="L113" s="814">
        <v>-1.5637934262158204E-4</v>
      </c>
      <c r="M113" s="814">
        <v>1.617705659231472E-4</v>
      </c>
      <c r="N113" s="814">
        <v>1.0705223925411289E-4</v>
      </c>
      <c r="O113" s="814">
        <v>1.3613846869766632E-4</v>
      </c>
      <c r="P113" s="814">
        <v>2.114511996471613E-4</v>
      </c>
      <c r="Q113" s="814">
        <v>3.6921661666422523E-4</v>
      </c>
      <c r="R113" s="814">
        <v>4.1993894213354643E-4</v>
      </c>
      <c r="S113" s="814">
        <v>4.3831840486774354E-4</v>
      </c>
      <c r="T113" s="814">
        <v>4.4198414898799498E-4</v>
      </c>
      <c r="U113" s="814">
        <v>4.456465248383612E-4</v>
      </c>
      <c r="V113" s="814">
        <v>-9.6850628787681359E-4</v>
      </c>
      <c r="W113" s="814">
        <v>4.4198414898799498E-4</v>
      </c>
      <c r="X113" s="814">
        <v>4.4381575755925162E-4</v>
      </c>
      <c r="Y113" s="814">
        <v>4.8335112941000347E-4</v>
      </c>
      <c r="Z113" s="814">
        <v>4.8335112941000347E-4</v>
      </c>
      <c r="AA113" s="814">
        <v>4.9388215129564372E-4</v>
      </c>
      <c r="AB113" s="814">
        <v>5.0613328152837589E-4</v>
      </c>
      <c r="AC113" s="814">
        <v>-8.0516079614618707E-3</v>
      </c>
      <c r="AD113" s="814">
        <v>-1.0511502323894417E-3</v>
      </c>
      <c r="AE113" s="814">
        <v>-3.1262516409341634E-3</v>
      </c>
      <c r="AF113" s="814">
        <v>-4.496918329989219E-3</v>
      </c>
      <c r="AG113" s="814">
        <v>-2.57205776161884E-3</v>
      </c>
      <c r="AH113" s="814">
        <v>5.1473087996600775E-4</v>
      </c>
      <c r="AI113" s="814">
        <v>-5.1584853420066912E-3</v>
      </c>
      <c r="AJ113" s="814">
        <v>-1.7412858235990036E-3</v>
      </c>
      <c r="AK113" s="814">
        <v>7.493477826173045E-3</v>
      </c>
      <c r="AM113" s="814">
        <v>-1.0575157264266277E-2</v>
      </c>
      <c r="AN113" s="814">
        <v>-1.3394619946210828E-2</v>
      </c>
      <c r="AO113" s="814">
        <v>-7.0999731384431275E-3</v>
      </c>
      <c r="AP113" s="814">
        <v>-4.8600479449884992E-2</v>
      </c>
    </row>
    <row r="114" spans="1:42" s="814" customFormat="1">
      <c r="A114" s="815">
        <v>43997</v>
      </c>
      <c r="B114" s="814">
        <v>1.1344872391472194E-4</v>
      </c>
      <c r="C114" s="814">
        <v>1.1628494201258998E-4</v>
      </c>
      <c r="D114" s="814">
        <v>1.3386949421937189E-4</v>
      </c>
      <c r="E114" s="814">
        <v>1.3500398145851911E-4</v>
      </c>
      <c r="F114" s="814">
        <v>1.7644733487398589E-4</v>
      </c>
      <c r="G114" s="814">
        <v>1.7840008179192957E-4</v>
      </c>
      <c r="H114" s="814">
        <v>2.6760852198548513E-4</v>
      </c>
      <c r="I114" s="814">
        <v>2.8525749464303196E-4</v>
      </c>
      <c r="J114" s="814">
        <v>2.2176036639565133E-4</v>
      </c>
      <c r="K114" s="814">
        <v>1.9790074429537619E-4</v>
      </c>
      <c r="L114" s="814">
        <v>3.0536912324796717E-5</v>
      </c>
      <c r="M114" s="814">
        <v>3.3950821434181044E-4</v>
      </c>
      <c r="N114" s="814">
        <v>2.8143992234452853E-4</v>
      </c>
      <c r="O114" s="814">
        <v>1.3613846869766632E-4</v>
      </c>
      <c r="P114" s="814">
        <v>2.114511996471613E-4</v>
      </c>
      <c r="Q114" s="814">
        <v>1.9132871923210892E-4</v>
      </c>
      <c r="R114" s="814">
        <v>4.1993894213354643E-4</v>
      </c>
      <c r="S114" s="814">
        <v>4.3831840486774354E-4</v>
      </c>
      <c r="T114" s="814">
        <v>4.4198414898799498E-4</v>
      </c>
      <c r="U114" s="814">
        <v>4.456465248383612E-4</v>
      </c>
      <c r="V114" s="814">
        <v>-1.5868547735914396E-3</v>
      </c>
      <c r="W114" s="814">
        <v>4.4198414898799498E-4</v>
      </c>
      <c r="X114" s="814">
        <v>4.4381575755925162E-4</v>
      </c>
      <c r="Y114" s="814">
        <v>4.8335112941000347E-4</v>
      </c>
      <c r="Z114" s="814">
        <v>4.8335112941000347E-4</v>
      </c>
      <c r="AA114" s="814">
        <v>4.9388215129564372E-4</v>
      </c>
      <c r="AB114" s="814">
        <v>5.0613328152837589E-4</v>
      </c>
      <c r="AC114" s="814">
        <v>3.916738291813715E-4</v>
      </c>
      <c r="AD114" s="814">
        <v>1.938332684894295E-4</v>
      </c>
      <c r="AE114" s="814">
        <v>9.4195452376233391E-4</v>
      </c>
      <c r="AF114" s="814">
        <v>-3.6764030073022091E-5</v>
      </c>
      <c r="AG114" s="814">
        <v>4.5750151397538907E-4</v>
      </c>
      <c r="AH114" s="814">
        <v>-8.3383098077094431E-5</v>
      </c>
      <c r="AI114" s="814">
        <v>-5.7288102660368878E-5</v>
      </c>
      <c r="AJ114" s="814">
        <v>-1.4689288741539519E-3</v>
      </c>
      <c r="AK114" s="814">
        <v>-1.7422608962838204E-3</v>
      </c>
      <c r="AM114" s="814">
        <v>4.6506017159768653E-3</v>
      </c>
      <c r="AN114" s="814">
        <v>-4.640762804573817E-3</v>
      </c>
      <c r="AO114" s="814">
        <v>-1.7448948582357016E-3</v>
      </c>
      <c r="AP114" s="814">
        <v>1.2386310486462104E-2</v>
      </c>
    </row>
    <row r="115" spans="1:42" s="814" customFormat="1">
      <c r="A115" s="815">
        <v>43998</v>
      </c>
      <c r="B115" s="814">
        <v>1.1344872391472194E-4</v>
      </c>
      <c r="C115" s="814">
        <v>1.1628494201258998E-4</v>
      </c>
      <c r="D115" s="814">
        <v>1.3386949421937189E-4</v>
      </c>
      <c r="E115" s="814">
        <v>1.3500398145851911E-4</v>
      </c>
      <c r="F115" s="814">
        <v>1.7644733487398589E-4</v>
      </c>
      <c r="G115" s="814">
        <v>1.7840008179192957E-4</v>
      </c>
      <c r="H115" s="814">
        <v>2.2439857619716008E-4</v>
      </c>
      <c r="I115" s="814">
        <v>2.3780469318457342E-4</v>
      </c>
      <c r="J115" s="814">
        <v>-1.3401913999677717E-5</v>
      </c>
      <c r="K115" s="814">
        <v>2.2565642937100172E-4</v>
      </c>
      <c r="L115" s="814">
        <v>-3.1925758420270345E-4</v>
      </c>
      <c r="M115" s="814">
        <v>2.6397232371588863E-4</v>
      </c>
      <c r="N115" s="814">
        <v>3.5754988710978708E-4</v>
      </c>
      <c r="O115" s="814">
        <v>1.3613846869766632E-4</v>
      </c>
      <c r="P115" s="814">
        <v>2.114511996471613E-4</v>
      </c>
      <c r="Q115" s="814">
        <v>2.2385425222726241E-4</v>
      </c>
      <c r="R115" s="814">
        <v>4.1993894213354643E-4</v>
      </c>
      <c r="S115" s="814">
        <v>4.3831840486774354E-4</v>
      </c>
      <c r="T115" s="814">
        <v>4.4198414898799498E-4</v>
      </c>
      <c r="U115" s="814">
        <v>4.456465248383612E-4</v>
      </c>
      <c r="V115" s="814">
        <v>-3.2231204061068386E-3</v>
      </c>
      <c r="W115" s="814">
        <v>4.4198414898799498E-4</v>
      </c>
      <c r="X115" s="814">
        <v>4.4381575755925162E-4</v>
      </c>
      <c r="Y115" s="814">
        <v>4.8335112941000347E-4</v>
      </c>
      <c r="Z115" s="814">
        <v>4.8335112941000347E-4</v>
      </c>
      <c r="AA115" s="814">
        <v>4.9388215129564372E-4</v>
      </c>
      <c r="AB115" s="814">
        <v>5.0613328152837589E-4</v>
      </c>
      <c r="AC115" s="814">
        <v>-1.7379318712120728E-3</v>
      </c>
      <c r="AD115" s="814">
        <v>5.9204344038743528E-4</v>
      </c>
      <c r="AE115" s="814">
        <v>-1.6051285429030671E-4</v>
      </c>
      <c r="AF115" s="814">
        <v>2.1869472221085484E-3</v>
      </c>
      <c r="AG115" s="814">
        <v>2.2091644672233013E-3</v>
      </c>
      <c r="AH115" s="814">
        <v>3.0100421858025861E-4</v>
      </c>
      <c r="AI115" s="814">
        <v>5.326514690487949E-3</v>
      </c>
      <c r="AJ115" s="814">
        <v>-1.0273960491617995E-3</v>
      </c>
      <c r="AK115" s="814">
        <v>-1.5092029104968319E-4</v>
      </c>
      <c r="AM115" s="814">
        <v>-1.2509387498472746E-3</v>
      </c>
      <c r="AN115" s="814">
        <v>1.0848952131338852E-2</v>
      </c>
      <c r="AO115" s="814">
        <v>9.7154372934264988E-3</v>
      </c>
      <c r="AP115" s="814">
        <v>1.7828215918137769E-2</v>
      </c>
    </row>
    <row r="116" spans="1:42" s="814" customFormat="1">
      <c r="A116" s="815">
        <v>43999</v>
      </c>
      <c r="B116" s="814">
        <v>1.1344872391472194E-4</v>
      </c>
      <c r="C116" s="814">
        <v>1.1628494201258998E-4</v>
      </c>
      <c r="D116" s="814">
        <v>1.3386949421937189E-4</v>
      </c>
      <c r="E116" s="814">
        <v>1.3500398145851911E-4</v>
      </c>
      <c r="F116" s="814">
        <v>1.7644733487398589E-4</v>
      </c>
      <c r="G116" s="814">
        <v>1.7840008179192957E-4</v>
      </c>
      <c r="H116" s="814">
        <v>1.9051794370383845E-4</v>
      </c>
      <c r="I116" s="814">
        <v>5.3611735476288835E-4</v>
      </c>
      <c r="J116" s="814">
        <v>7.9875346957525295E-5</v>
      </c>
      <c r="K116" s="814">
        <v>7.0272116052616518E-4</v>
      </c>
      <c r="L116" s="814">
        <v>4.5231179790494735E-5</v>
      </c>
      <c r="M116" s="814">
        <v>1.3789043133360934E-4</v>
      </c>
      <c r="N116" s="814">
        <v>7.2796152165621741E-4</v>
      </c>
      <c r="O116" s="814">
        <v>1.3613846869766632E-4</v>
      </c>
      <c r="P116" s="814">
        <v>2.114511996471613E-4</v>
      </c>
      <c r="Q116" s="814">
        <v>2.1847548241327175E-4</v>
      </c>
      <c r="R116" s="814">
        <v>4.1993894213354643E-4</v>
      </c>
      <c r="S116" s="814">
        <v>4.3831840486774354E-4</v>
      </c>
      <c r="T116" s="814">
        <v>4.4198414898799498E-4</v>
      </c>
      <c r="U116" s="814">
        <v>4.456465248383612E-4</v>
      </c>
      <c r="V116" s="814">
        <v>5.1359397419477038E-3</v>
      </c>
      <c r="W116" s="814">
        <v>4.4198414898799498E-4</v>
      </c>
      <c r="X116" s="814">
        <v>4.4381575755925162E-4</v>
      </c>
      <c r="Y116" s="814">
        <v>4.8335112941000347E-4</v>
      </c>
      <c r="Z116" s="814">
        <v>4.8335112941000347E-4</v>
      </c>
      <c r="AA116" s="814">
        <v>4.9388215129564372E-4</v>
      </c>
      <c r="AB116" s="814">
        <v>5.0613328152837589E-4</v>
      </c>
      <c r="AC116" s="814">
        <v>1.5082092030047622E-3</v>
      </c>
      <c r="AD116" s="814">
        <v>2.9619074370887954E-3</v>
      </c>
      <c r="AE116" s="814">
        <v>2.623447830994996E-3</v>
      </c>
      <c r="AF116" s="814">
        <v>2.0620606287244936E-3</v>
      </c>
      <c r="AG116" s="814">
        <v>1.8495454010345469E-3</v>
      </c>
      <c r="AH116" s="814">
        <v>-4.4716146980006144E-4</v>
      </c>
      <c r="AI116" s="814">
        <v>1.55048938634339E-3</v>
      </c>
      <c r="AJ116" s="814">
        <v>-1.6180847574268631E-3</v>
      </c>
      <c r="AK116" s="814">
        <v>4.2620873158205619E-4</v>
      </c>
      <c r="AM116" s="814">
        <v>2.6028016341590909E-2</v>
      </c>
      <c r="AN116" s="814">
        <v>1.6204908402644325E-2</v>
      </c>
      <c r="AO116" s="814">
        <v>1.2945117451636845E-2</v>
      </c>
      <c r="AP116" s="814">
        <v>-5.1282438460167334E-3</v>
      </c>
    </row>
    <row r="117" spans="1:42" s="814" customFormat="1">
      <c r="A117" s="815">
        <v>44000</v>
      </c>
      <c r="B117" s="814">
        <v>8.4416798117770142E-5</v>
      </c>
      <c r="C117" s="814">
        <v>8.6527218070714393E-5</v>
      </c>
      <c r="D117" s="814">
        <v>9.9611821778968759E-5</v>
      </c>
      <c r="E117" s="814">
        <v>1.0045598976014647E-4</v>
      </c>
      <c r="F117" s="814">
        <v>1.4741358031344909E-4</v>
      </c>
      <c r="G117" s="814">
        <v>1.4936627054584761E-4</v>
      </c>
      <c r="H117" s="814">
        <v>2.4833823053826976E-4</v>
      </c>
      <c r="I117" s="814">
        <v>4.8092170348512653E-4</v>
      </c>
      <c r="J117" s="814">
        <v>1.7692743290820268E-4</v>
      </c>
      <c r="K117" s="814">
        <v>2.7298395466202052E-4</v>
      </c>
      <c r="L117" s="814">
        <v>1.9697189968725937E-4</v>
      </c>
      <c r="M117" s="814">
        <v>2.4011314751160029E-4</v>
      </c>
      <c r="N117" s="814">
        <v>1.1321479413135549E-3</v>
      </c>
      <c r="O117" s="814">
        <v>1.0130015774132416E-4</v>
      </c>
      <c r="P117" s="814">
        <v>1.8241642897232069E-4</v>
      </c>
      <c r="Q117" s="814">
        <v>2.7761302741802218E-4</v>
      </c>
      <c r="R117" s="814">
        <v>4.1993894213354643E-4</v>
      </c>
      <c r="S117" s="814">
        <v>4.3831840486774354E-4</v>
      </c>
      <c r="T117" s="814">
        <v>4.4198414898799498E-4</v>
      </c>
      <c r="U117" s="814">
        <v>4.456465248383612E-4</v>
      </c>
      <c r="V117" s="814">
        <v>-4.4275239825685153E-3</v>
      </c>
      <c r="W117" s="814">
        <v>4.4198414898799498E-4</v>
      </c>
      <c r="X117" s="814">
        <v>4.4381575755925162E-4</v>
      </c>
      <c r="Y117" s="814">
        <v>4.8335112941000347E-4</v>
      </c>
      <c r="Z117" s="814">
        <v>4.8335112941000347E-4</v>
      </c>
      <c r="AA117" s="814">
        <v>4.9388215129564372E-4</v>
      </c>
      <c r="AB117" s="814">
        <v>5.0613328152837589E-4</v>
      </c>
      <c r="AC117" s="814">
        <v>-2.3821200039854107E-3</v>
      </c>
      <c r="AD117" s="814">
        <v>-1.6727486040465367E-3</v>
      </c>
      <c r="AE117" s="814">
        <v>-1.3144036898523614E-3</v>
      </c>
      <c r="AF117" s="814">
        <v>2.4711521769167355E-3</v>
      </c>
      <c r="AG117" s="814">
        <v>2.0542121749507203E-3</v>
      </c>
      <c r="AH117" s="814">
        <v>1.8567360266685817E-4</v>
      </c>
      <c r="AI117" s="814">
        <v>2.7073204371359516E-3</v>
      </c>
      <c r="AJ117" s="814">
        <v>5.2310905621562043E-3</v>
      </c>
      <c r="AK117" s="814">
        <v>2.8353502706250922E-3</v>
      </c>
      <c r="AM117" s="814">
        <v>8.8878580009230657E-3</v>
      </c>
      <c r="AN117" s="814">
        <v>1.0584238697209702E-2</v>
      </c>
      <c r="AO117" s="814">
        <v>7.1795873036801794E-3</v>
      </c>
      <c r="AP117" s="814">
        <v>-2.2669535065077406E-3</v>
      </c>
    </row>
    <row r="118" spans="1:42" s="814" customFormat="1">
      <c r="A118" s="815">
        <v>44001</v>
      </c>
      <c r="B118" s="814">
        <v>8.4416798117770142E-5</v>
      </c>
      <c r="C118" s="814">
        <v>8.6527218070714393E-5</v>
      </c>
      <c r="D118" s="814">
        <v>9.9611821778968759E-5</v>
      </c>
      <c r="E118" s="814">
        <v>1.0045598976014647E-4</v>
      </c>
      <c r="F118" s="814">
        <v>1.4741358031344909E-4</v>
      </c>
      <c r="G118" s="814">
        <v>1.4936627054584761E-4</v>
      </c>
      <c r="H118" s="814">
        <v>1.8301869311998509E-4</v>
      </c>
      <c r="I118" s="814">
        <v>4.9299166456129306E-4</v>
      </c>
      <c r="J118" s="814">
        <v>-8.9960362743446431E-5</v>
      </c>
      <c r="K118" s="814">
        <v>5.5899384871493929E-4</v>
      </c>
      <c r="L118" s="814">
        <v>2.1376834539088563E-4</v>
      </c>
      <c r="M118" s="814">
        <v>4.6359106518578663E-4</v>
      </c>
      <c r="N118" s="814">
        <v>1.0088695261722957E-3</v>
      </c>
      <c r="O118" s="814">
        <v>1.0130015774132416E-4</v>
      </c>
      <c r="P118" s="814">
        <v>1.8241642897232069E-4</v>
      </c>
      <c r="Q118" s="814">
        <v>1.7659110919532317E-4</v>
      </c>
      <c r="R118" s="814">
        <v>4.1993894213354643E-4</v>
      </c>
      <c r="S118" s="814">
        <v>4.3831840486774354E-4</v>
      </c>
      <c r="T118" s="814">
        <v>4.4198414898799498E-4</v>
      </c>
      <c r="U118" s="814">
        <v>4.456465248383612E-4</v>
      </c>
      <c r="V118" s="814">
        <v>1.522510401261723E-4</v>
      </c>
      <c r="W118" s="814">
        <v>4.4198414898799498E-4</v>
      </c>
      <c r="X118" s="814">
        <v>4.4381575755925162E-4</v>
      </c>
      <c r="Y118" s="814">
        <v>4.8335112941000347E-4</v>
      </c>
      <c r="Z118" s="814">
        <v>4.8335112941000347E-4</v>
      </c>
      <c r="AA118" s="814">
        <v>4.9388215129564372E-4</v>
      </c>
      <c r="AB118" s="814">
        <v>5.0613328152837589E-4</v>
      </c>
      <c r="AC118" s="814">
        <v>-1.2672629635878119E-3</v>
      </c>
      <c r="AD118" s="814">
        <v>-2.2965463276823916E-3</v>
      </c>
      <c r="AE118" s="814">
        <v>3.4757072527145105E-3</v>
      </c>
      <c r="AF118" s="814">
        <v>-9.1887564961923296E-5</v>
      </c>
      <c r="AG118" s="814">
        <v>3.0343554835274844E-3</v>
      </c>
      <c r="AH118" s="814">
        <v>-6.2981675087170341E-4</v>
      </c>
      <c r="AI118" s="814">
        <v>1.04600896586593E-3</v>
      </c>
      <c r="AJ118" s="814">
        <v>-1.0860879099510168E-3</v>
      </c>
      <c r="AK118" s="814">
        <v>-2.4926587032333414E-3</v>
      </c>
      <c r="AM118" s="814">
        <v>9.776169869958995E-3</v>
      </c>
      <c r="AN118" s="814">
        <v>7.597239138051215E-3</v>
      </c>
      <c r="AO118" s="814">
        <v>1.0303507578901527E-3</v>
      </c>
      <c r="AP118" s="814">
        <v>-1.2934990983689221E-2</v>
      </c>
    </row>
    <row r="119" spans="1:42" s="814" customFormat="1">
      <c r="A119" s="815">
        <v>44004</v>
      </c>
      <c r="B119" s="814">
        <v>8.4416798117770142E-5</v>
      </c>
      <c r="C119" s="814">
        <v>8.6527218070714393E-5</v>
      </c>
      <c r="D119" s="814">
        <v>9.9611821778968759E-5</v>
      </c>
      <c r="E119" s="814">
        <v>1.0045598976014647E-4</v>
      </c>
      <c r="F119" s="814">
        <v>1.4741358031344909E-4</v>
      </c>
      <c r="G119" s="814">
        <v>1.4936627054584761E-4</v>
      </c>
      <c r="H119" s="814">
        <v>1.0192206629544565E-4</v>
      </c>
      <c r="I119" s="814">
        <v>6.4123540905702825E-4</v>
      </c>
      <c r="J119" s="814">
        <v>-8.2151872464630848E-5</v>
      </c>
      <c r="K119" s="814">
        <v>3.0144349580418783E-4</v>
      </c>
      <c r="L119" s="814">
        <v>1.7487288932960254E-4</v>
      </c>
      <c r="M119" s="814">
        <v>-2.9051317113448771E-4</v>
      </c>
      <c r="N119" s="814">
        <v>4.6803302025688609E-4</v>
      </c>
      <c r="O119" s="814">
        <v>1.0130015774132416E-4</v>
      </c>
      <c r="P119" s="814">
        <v>1.8241642897232069E-4</v>
      </c>
      <c r="Q119" s="814">
        <v>4.7251830540417927E-4</v>
      </c>
      <c r="R119" s="814">
        <v>4.1993894213354643E-4</v>
      </c>
      <c r="S119" s="814">
        <v>4.3831840486774354E-4</v>
      </c>
      <c r="T119" s="814">
        <v>4.4198414898799498E-4</v>
      </c>
      <c r="U119" s="814">
        <v>4.456465248383612E-4</v>
      </c>
      <c r="V119" s="814">
        <v>-5.5375913478706851E-3</v>
      </c>
      <c r="W119" s="814">
        <v>4.4198414898799498E-4</v>
      </c>
      <c r="X119" s="814">
        <v>4.4381575755925162E-4</v>
      </c>
      <c r="Y119" s="814">
        <v>4.8335112941000347E-4</v>
      </c>
      <c r="Z119" s="814">
        <v>4.8335112941000347E-4</v>
      </c>
      <c r="AA119" s="814">
        <v>4.9388215129564372E-4</v>
      </c>
      <c r="AB119" s="814">
        <v>5.0613328152837589E-4</v>
      </c>
      <c r="AC119" s="814">
        <v>3.905934253315646E-3</v>
      </c>
      <c r="AD119" s="814">
        <v>-6.2304192280049353E-4</v>
      </c>
      <c r="AE119" s="814">
        <v>6.3957736855746461E-5</v>
      </c>
      <c r="AF119" s="814">
        <v>5.2958020607096756E-4</v>
      </c>
      <c r="AG119" s="814">
        <v>-1.0335660808281633E-3</v>
      </c>
      <c r="AH119" s="814">
        <v>-1.065379623055307E-5</v>
      </c>
      <c r="AI119" s="814">
        <v>-3.2523009702822847E-4</v>
      </c>
      <c r="AJ119" s="814">
        <v>1.4238669518189528E-3</v>
      </c>
      <c r="AK119" s="814">
        <v>-7.4753206646283044E-4</v>
      </c>
      <c r="AM119" s="814">
        <v>-9.286282833642856E-3</v>
      </c>
      <c r="AN119" s="814">
        <v>-5.5883672676304563E-4</v>
      </c>
      <c r="AO119" s="814">
        <v>3.9823210867062642E-4</v>
      </c>
      <c r="AP119" s="814">
        <v>1.6616188485303329E-2</v>
      </c>
    </row>
    <row r="120" spans="1:42" s="814" customFormat="1">
      <c r="A120" s="815">
        <v>44005</v>
      </c>
      <c r="B120" s="814">
        <v>8.4416798117770142E-5</v>
      </c>
      <c r="C120" s="814">
        <v>8.6527218070714393E-5</v>
      </c>
      <c r="D120" s="814">
        <v>9.9611821778968759E-5</v>
      </c>
      <c r="E120" s="814">
        <v>1.0045598976014647E-4</v>
      </c>
      <c r="F120" s="814">
        <v>1.4741358031344909E-4</v>
      </c>
      <c r="G120" s="814">
        <v>1.4936627054584761E-4</v>
      </c>
      <c r="H120" s="814">
        <v>1.4036332156175391E-4</v>
      </c>
      <c r="I120" s="814">
        <v>4.1587430010237014E-4</v>
      </c>
      <c r="J120" s="814">
        <v>5.2727401904650861E-6</v>
      </c>
      <c r="K120" s="814">
        <v>3.6952135231649308E-4</v>
      </c>
      <c r="L120" s="814">
        <v>4.5525533728918433E-4</v>
      </c>
      <c r="M120" s="814">
        <v>-4.1292730879050055E-6</v>
      </c>
      <c r="N120" s="814">
        <v>9.2235178320665412E-4</v>
      </c>
      <c r="O120" s="814">
        <v>1.0130015774132416E-4</v>
      </c>
      <c r="P120" s="814">
        <v>1.8241642897232069E-4</v>
      </c>
      <c r="Q120" s="814">
        <v>1.6907483960970637E-4</v>
      </c>
      <c r="R120" s="814">
        <v>4.1993894213354643E-4</v>
      </c>
      <c r="S120" s="814">
        <v>4.3831840486774354E-4</v>
      </c>
      <c r="T120" s="814">
        <v>4.4198414898799498E-4</v>
      </c>
      <c r="U120" s="814">
        <v>4.456465248383612E-4</v>
      </c>
      <c r="V120" s="814">
        <v>4.3688626404427833E-3</v>
      </c>
      <c r="W120" s="814">
        <v>4.4198414898799498E-4</v>
      </c>
      <c r="X120" s="814">
        <v>4.4381575755925162E-4</v>
      </c>
      <c r="Y120" s="814">
        <v>4.8335112941000347E-4</v>
      </c>
      <c r="Z120" s="814">
        <v>4.8335112941000347E-4</v>
      </c>
      <c r="AA120" s="814">
        <v>4.9388215129564372E-4</v>
      </c>
      <c r="AB120" s="814">
        <v>5.0613328152837589E-4</v>
      </c>
      <c r="AC120" s="814">
        <v>1.8355770416844663E-3</v>
      </c>
      <c r="AD120" s="814">
        <v>6.5188783223257829E-4</v>
      </c>
      <c r="AE120" s="814">
        <v>3.4646506851025993E-3</v>
      </c>
      <c r="AF120" s="814">
        <v>-4.710121462256911E-4</v>
      </c>
      <c r="AG120" s="814">
        <v>2.6240586579533431E-3</v>
      </c>
      <c r="AH120" s="814">
        <v>-5.4717538617576889E-4</v>
      </c>
      <c r="AI120" s="814">
        <v>3.6479431715252808E-4</v>
      </c>
      <c r="AJ120" s="814">
        <v>4.2011696248533958E-4</v>
      </c>
      <c r="AK120" s="814">
        <v>2.3666055879683068E-3</v>
      </c>
      <c r="AM120" s="814">
        <v>8.1989229579868539E-3</v>
      </c>
      <c r="AN120" s="814">
        <v>-5.9011655651575179E-4</v>
      </c>
      <c r="AO120" s="814">
        <v>3.9270727648921255E-3</v>
      </c>
      <c r="AP120" s="814">
        <v>3.5079591560749357E-4</v>
      </c>
    </row>
    <row r="121" spans="1:42" s="814" customFormat="1">
      <c r="A121" s="815">
        <v>44006</v>
      </c>
      <c r="B121" s="814">
        <v>8.4416798117770142E-5</v>
      </c>
      <c r="C121" s="814">
        <v>8.6527218070714393E-5</v>
      </c>
      <c r="D121" s="814">
        <v>9.9611821778968759E-5</v>
      </c>
      <c r="E121" s="814">
        <v>1.0045598976014647E-4</v>
      </c>
      <c r="F121" s="814">
        <v>1.4741358031344909E-4</v>
      </c>
      <c r="G121" s="814">
        <v>1.4936627054584761E-4</v>
      </c>
      <c r="H121" s="814">
        <v>1.9341723180499315E-4</v>
      </c>
      <c r="I121" s="814">
        <v>3.5807008725963207E-4</v>
      </c>
      <c r="J121" s="814">
        <v>2.2249998123435866E-4</v>
      </c>
      <c r="K121" s="814">
        <v>5.7945487066368706E-4</v>
      </c>
      <c r="L121" s="814">
        <v>5.4423878987885921E-4</v>
      </c>
      <c r="M121" s="814">
        <v>9.2083170097323475E-4</v>
      </c>
      <c r="N121" s="814">
        <v>2.5849842688585589E-4</v>
      </c>
      <c r="O121" s="814">
        <v>1.0130015774132416E-4</v>
      </c>
      <c r="P121" s="814">
        <v>1.8241642897232069E-4</v>
      </c>
      <c r="Q121" s="814">
        <v>2.4022362998943336E-4</v>
      </c>
      <c r="R121" s="814">
        <v>4.1993894213354643E-4</v>
      </c>
      <c r="S121" s="814">
        <v>4.3831840486774354E-4</v>
      </c>
      <c r="T121" s="814">
        <v>4.4198414898799498E-4</v>
      </c>
      <c r="U121" s="814">
        <v>4.456465248383612E-4</v>
      </c>
      <c r="V121" s="814">
        <v>-3.4319714341388696E-3</v>
      </c>
      <c r="W121" s="814">
        <v>4.4198414898799498E-4</v>
      </c>
      <c r="X121" s="814">
        <v>4.4381575755925162E-4</v>
      </c>
      <c r="Y121" s="814">
        <v>4.8335112941000347E-4</v>
      </c>
      <c r="Z121" s="814">
        <v>4.8335112941000347E-4</v>
      </c>
      <c r="AA121" s="814">
        <v>4.9388215129564372E-4</v>
      </c>
      <c r="AB121" s="814">
        <v>5.0613328152837589E-4</v>
      </c>
      <c r="AC121" s="814">
        <v>-6.6046056152471166E-3</v>
      </c>
      <c r="AD121" s="814">
        <v>6.0570082260058555E-4</v>
      </c>
      <c r="AE121" s="814">
        <v>-6.6574023488229495E-3</v>
      </c>
      <c r="AF121" s="814">
        <v>-3.1189807206347675E-3</v>
      </c>
      <c r="AG121" s="814">
        <v>-4.3840459843274004E-3</v>
      </c>
      <c r="AH121" s="814">
        <v>2.8718204415434379E-4</v>
      </c>
      <c r="AI121" s="814">
        <v>-2.5967749940573048E-3</v>
      </c>
      <c r="AJ121" s="814">
        <v>5.0931489430405819E-4</v>
      </c>
      <c r="AK121" s="814">
        <v>4.4168939898927562E-3</v>
      </c>
      <c r="AM121" s="814">
        <v>-1.7865872616252387E-2</v>
      </c>
      <c r="AN121" s="814">
        <v>-1.5990805765208949E-2</v>
      </c>
      <c r="AO121" s="814">
        <v>-1.1370014843602894E-2</v>
      </c>
      <c r="AP121" s="814">
        <v>-2.2747366088869625E-2</v>
      </c>
    </row>
    <row r="122" spans="1:42" s="814" customFormat="1">
      <c r="A122" s="815">
        <v>44007</v>
      </c>
      <c r="B122" s="814">
        <v>8.4416798117770142E-5</v>
      </c>
      <c r="C122" s="814">
        <v>8.6527218070714393E-5</v>
      </c>
      <c r="D122" s="814">
        <v>9.9611821778968759E-5</v>
      </c>
      <c r="E122" s="814">
        <v>1.0045598976014647E-4</v>
      </c>
      <c r="F122" s="814">
        <v>1.4741358031344909E-4</v>
      </c>
      <c r="G122" s="814">
        <v>1.4936627054584761E-4</v>
      </c>
      <c r="H122" s="814">
        <v>2.0770792037128061E-4</v>
      </c>
      <c r="I122" s="814">
        <v>8.736049473427876E-4</v>
      </c>
      <c r="J122" s="814">
        <v>2.7533547448310713E-4</v>
      </c>
      <c r="K122" s="814">
        <v>7.4303870893510648E-4</v>
      </c>
      <c r="L122" s="814">
        <v>2.1943422915948751E-4</v>
      </c>
      <c r="M122" s="814">
        <v>4.7340012159891032E-4</v>
      </c>
      <c r="N122" s="814">
        <v>8.1325485973926526E-4</v>
      </c>
      <c r="O122" s="814">
        <v>1.0130015774132416E-4</v>
      </c>
      <c r="P122" s="814">
        <v>1.8241642897232069E-4</v>
      </c>
      <c r="Q122" s="814">
        <v>2.1057124162116025E-4</v>
      </c>
      <c r="R122" s="814">
        <v>4.1993894213354643E-4</v>
      </c>
      <c r="S122" s="814">
        <v>4.3831840486774354E-4</v>
      </c>
      <c r="T122" s="814">
        <v>4.4198414898799498E-4</v>
      </c>
      <c r="U122" s="814">
        <v>4.456465248383612E-4</v>
      </c>
      <c r="V122" s="814">
        <v>7.6530063702830997E-3</v>
      </c>
      <c r="W122" s="814">
        <v>4.4198414898799498E-4</v>
      </c>
      <c r="X122" s="814">
        <v>4.4381575755925162E-4</v>
      </c>
      <c r="Y122" s="814">
        <v>4.8335112941000347E-4</v>
      </c>
      <c r="Z122" s="814">
        <v>4.8335112941000347E-4</v>
      </c>
      <c r="AA122" s="814">
        <v>4.9388215129564372E-4</v>
      </c>
      <c r="AB122" s="814">
        <v>5.0613328152837589E-4</v>
      </c>
      <c r="AC122" s="814">
        <v>2.1824411454844928E-3</v>
      </c>
      <c r="AD122" s="814">
        <v>3.1427614509453861E-3</v>
      </c>
      <c r="AE122" s="814">
        <v>4.7661924436941394E-3</v>
      </c>
      <c r="AF122" s="814">
        <v>1.2916758992540522E-3</v>
      </c>
      <c r="AG122" s="814">
        <v>2.5436380895356159E-3</v>
      </c>
      <c r="AH122" s="814">
        <v>-3.0760550661967923E-4</v>
      </c>
      <c r="AI122" s="814">
        <v>3.1768322242355929E-3</v>
      </c>
      <c r="AJ122" s="814">
        <v>-1.3256824335512452E-3</v>
      </c>
      <c r="AK122" s="814">
        <v>-9.1725218374472117E-4</v>
      </c>
      <c r="AM122" s="814">
        <v>1.3717428800818166E-2</v>
      </c>
      <c r="AN122" s="814">
        <v>7.4784473336722002E-3</v>
      </c>
      <c r="AO122" s="814">
        <v>8.5965043882680892E-3</v>
      </c>
      <c r="AP122" s="814">
        <v>6.8333809402854051E-3</v>
      </c>
    </row>
    <row r="123" spans="1:42" s="814" customFormat="1">
      <c r="A123" s="815">
        <v>44008</v>
      </c>
      <c r="B123" s="814">
        <v>8.4416798117770142E-5</v>
      </c>
      <c r="C123" s="814">
        <v>8.6527218070714393E-5</v>
      </c>
      <c r="D123" s="814">
        <v>9.9611821778968759E-5</v>
      </c>
      <c r="E123" s="814">
        <v>1.0045598976014647E-4</v>
      </c>
      <c r="F123" s="814">
        <v>1.4741358031344909E-4</v>
      </c>
      <c r="G123" s="814">
        <v>1.4936627054584761E-4</v>
      </c>
      <c r="H123" s="814">
        <v>1.1618163140747484E-4</v>
      </c>
      <c r="I123" s="814">
        <v>1.0370311656646702E-3</v>
      </c>
      <c r="J123" s="814">
        <v>3.3868442288009781E-4</v>
      </c>
      <c r="K123" s="814">
        <v>6.8804422256407705E-4</v>
      </c>
      <c r="L123" s="814">
        <v>8.7998740557715394E-4</v>
      </c>
      <c r="M123" s="814">
        <v>1.628797972867968E-4</v>
      </c>
      <c r="N123" s="814">
        <v>1.027424693957224E-3</v>
      </c>
      <c r="O123" s="814">
        <v>1.0130015774132416E-4</v>
      </c>
      <c r="P123" s="814">
        <v>1.8241642897232069E-4</v>
      </c>
      <c r="Q123" s="814">
        <v>1.230082226033602E-5</v>
      </c>
      <c r="R123" s="814">
        <v>4.1993894213354643E-4</v>
      </c>
      <c r="S123" s="814">
        <v>4.3831840486774354E-4</v>
      </c>
      <c r="T123" s="814">
        <v>4.4198414898799498E-4</v>
      </c>
      <c r="U123" s="814">
        <v>4.456465248383612E-4</v>
      </c>
      <c r="V123" s="814">
        <v>-2.6958322737986595E-3</v>
      </c>
      <c r="W123" s="814">
        <v>4.4198414898799498E-4</v>
      </c>
      <c r="X123" s="814">
        <v>4.4381575755925162E-4</v>
      </c>
      <c r="Y123" s="814">
        <v>4.8335112941000347E-4</v>
      </c>
      <c r="Z123" s="814">
        <v>4.8335112941000347E-4</v>
      </c>
      <c r="AA123" s="814">
        <v>4.9388215129564372E-4</v>
      </c>
      <c r="AB123" s="814">
        <v>5.0613328152837589E-4</v>
      </c>
      <c r="AC123" s="814">
        <v>-5.8814869204005804E-3</v>
      </c>
      <c r="AD123" s="814">
        <v>2.0624902555785862E-3</v>
      </c>
      <c r="AE123" s="814">
        <v>-4.4526679593223095E-3</v>
      </c>
      <c r="AF123" s="814">
        <v>-4.4648732031481453E-3</v>
      </c>
      <c r="AG123" s="814">
        <v>-8.0185418574829637E-4</v>
      </c>
      <c r="AH123" s="814">
        <v>3.2615106041622433E-4</v>
      </c>
      <c r="AI123" s="814">
        <v>-3.3965130003421606E-4</v>
      </c>
      <c r="AJ123" s="814">
        <v>1.6033167790596714E-4</v>
      </c>
      <c r="AK123" s="814">
        <v>-9.6518772241882544E-4</v>
      </c>
      <c r="AM123" s="814">
        <v>-2.1520407455150714E-2</v>
      </c>
      <c r="AN123" s="814">
        <v>-2.6603167397760696E-2</v>
      </c>
      <c r="AO123" s="814">
        <v>-1.8897602962278381E-2</v>
      </c>
      <c r="AP123" s="814">
        <v>-2.2553315228909243E-2</v>
      </c>
    </row>
    <row r="124" spans="1:42" s="814" customFormat="1">
      <c r="A124" s="815">
        <v>44011</v>
      </c>
      <c r="B124" s="814">
        <v>8.4416798117770142E-5</v>
      </c>
      <c r="C124" s="814">
        <v>8.6527218070714393E-5</v>
      </c>
      <c r="D124" s="814">
        <v>9.9611821778968759E-5</v>
      </c>
      <c r="E124" s="814">
        <v>1.0045598976014647E-4</v>
      </c>
      <c r="F124" s="814">
        <v>1.4741358031344909E-4</v>
      </c>
      <c r="G124" s="814">
        <v>1.4936627054584761E-4</v>
      </c>
      <c r="H124" s="814">
        <v>4.0826777308256013E-4</v>
      </c>
      <c r="I124" s="814">
        <v>8.879630109674963E-4</v>
      </c>
      <c r="J124" s="814">
        <v>2.291359195916165E-4</v>
      </c>
      <c r="K124" s="814">
        <v>7.1711887992487178E-4</v>
      </c>
      <c r="L124" s="814">
        <v>-1.6686021410039498E-4</v>
      </c>
      <c r="M124" s="814">
        <v>1.5976112104887363E-4</v>
      </c>
      <c r="N124" s="814">
        <v>1.5752225873379988E-3</v>
      </c>
      <c r="O124" s="814">
        <v>1.0130015774132416E-4</v>
      </c>
      <c r="P124" s="814">
        <v>1.8241642897232069E-4</v>
      </c>
      <c r="Q124" s="814">
        <v>4.4963939087061533E-4</v>
      </c>
      <c r="R124" s="814">
        <v>4.1993894213354643E-4</v>
      </c>
      <c r="S124" s="814">
        <v>4.3831840486774354E-4</v>
      </c>
      <c r="T124" s="814">
        <v>4.4198414898799498E-4</v>
      </c>
      <c r="U124" s="814">
        <v>4.456465248383612E-4</v>
      </c>
      <c r="V124" s="814">
        <v>5.5038703162295644E-3</v>
      </c>
      <c r="W124" s="814">
        <v>4.4198414898799498E-4</v>
      </c>
      <c r="X124" s="814">
        <v>4.4381575755925162E-4</v>
      </c>
      <c r="Y124" s="814">
        <v>4.8335112941000347E-4</v>
      </c>
      <c r="Z124" s="814">
        <v>4.8335112941000347E-4</v>
      </c>
      <c r="AA124" s="814">
        <v>4.9388215129564372E-4</v>
      </c>
      <c r="AB124" s="814">
        <v>5.0613328152837589E-4</v>
      </c>
      <c r="AC124" s="814">
        <v>1.1207638611128168E-3</v>
      </c>
      <c r="AD124" s="814">
        <v>-2.6600530698672742E-4</v>
      </c>
      <c r="AE124" s="814">
        <v>3.6844586536972646E-3</v>
      </c>
      <c r="AF124" s="814">
        <v>1.0136366734934121E-3</v>
      </c>
      <c r="AG124" s="814">
        <v>3.3658186833984693E-4</v>
      </c>
      <c r="AH124" s="814">
        <v>-3.6869589504862077E-4</v>
      </c>
      <c r="AI124" s="814">
        <v>1.1451783161464668E-3</v>
      </c>
      <c r="AJ124" s="814">
        <v>-1.2253023637054383E-5</v>
      </c>
      <c r="AK124" s="814">
        <v>-3.6047860440192592E-3</v>
      </c>
      <c r="AM124" s="814">
        <v>2.3714104726326291E-2</v>
      </c>
      <c r="AN124" s="814">
        <v>1.7337900736253742E-2</v>
      </c>
      <c r="AO124" s="814">
        <v>9.8957781091597585E-3</v>
      </c>
      <c r="AP124" s="814">
        <v>1.3037575445868033E-2</v>
      </c>
    </row>
    <row r="125" spans="1:42" s="814" customFormat="1">
      <c r="A125" s="815">
        <v>44012</v>
      </c>
      <c r="B125" s="814">
        <v>8.4416798117770142E-5</v>
      </c>
      <c r="C125" s="814">
        <v>8.6527218070714393E-5</v>
      </c>
      <c r="D125" s="814">
        <v>9.9611821778968759E-5</v>
      </c>
      <c r="E125" s="814">
        <v>1.0045598976014647E-4</v>
      </c>
      <c r="F125" s="814">
        <v>1.4741358031344909E-4</v>
      </c>
      <c r="G125" s="814">
        <v>1.4936627054584761E-4</v>
      </c>
      <c r="H125" s="814">
        <v>2.3589491113762406E-4</v>
      </c>
      <c r="I125" s="814">
        <v>1.0444557669684329E-3</v>
      </c>
      <c r="J125" s="814">
        <v>1.6686672457644214E-4</v>
      </c>
      <c r="K125" s="814">
        <v>7.6909665590596532E-4</v>
      </c>
      <c r="L125" s="814">
        <v>7.8170797479826248E-4</v>
      </c>
      <c r="M125" s="814">
        <v>3.8645710042750636E-5</v>
      </c>
      <c r="N125" s="814">
        <v>1.0466472785555236E-3</v>
      </c>
      <c r="O125" s="814">
        <v>1.0130015774132416E-4</v>
      </c>
      <c r="P125" s="814">
        <v>1.8241642897232069E-4</v>
      </c>
      <c r="Q125" s="814">
        <v>1.7437502876482824E-4</v>
      </c>
      <c r="R125" s="814">
        <v>4.1993894213354643E-4</v>
      </c>
      <c r="S125" s="814">
        <v>4.3831840486774354E-4</v>
      </c>
      <c r="T125" s="814">
        <v>4.4198414898799498E-4</v>
      </c>
      <c r="U125" s="814">
        <v>4.456465248383612E-4</v>
      </c>
      <c r="V125" s="814">
        <v>2.7256571770026827E-3</v>
      </c>
      <c r="W125" s="814">
        <v>4.4198414898799498E-4</v>
      </c>
      <c r="X125" s="814">
        <v>4.4381575755925162E-4</v>
      </c>
      <c r="Y125" s="814">
        <v>4.8335112941000347E-4</v>
      </c>
      <c r="Z125" s="814">
        <v>4.8335112941000347E-4</v>
      </c>
      <c r="AA125" s="814">
        <v>4.9388215129564372E-4</v>
      </c>
      <c r="AB125" s="814">
        <v>5.0613328152837589E-4</v>
      </c>
      <c r="AC125" s="814">
        <v>1.4585196451173399E-3</v>
      </c>
      <c r="AD125" s="814">
        <v>1.6680824314827536E-3</v>
      </c>
      <c r="AE125" s="814">
        <v>2.1181915101069482E-3</v>
      </c>
      <c r="AF125" s="814">
        <v>-2.1851063388800274E-4</v>
      </c>
      <c r="AG125" s="814">
        <v>2.950164773088737E-3</v>
      </c>
      <c r="AH125" s="814">
        <v>2.8475174234476874E-4</v>
      </c>
      <c r="AI125" s="814">
        <v>-1.0371768963107764E-3</v>
      </c>
      <c r="AJ125" s="814">
        <v>2.8175553933438291E-3</v>
      </c>
      <c r="AK125" s="814">
        <v>2.2941757780807759E-3</v>
      </c>
      <c r="AM125" s="814">
        <v>4.5852468050489037E-3</v>
      </c>
      <c r="AN125" s="814">
        <v>-1.9054466687958849E-3</v>
      </c>
      <c r="AO125" s="814">
        <v>5.9660874720059986E-3</v>
      </c>
      <c r="AP125" s="814">
        <v>1.365373093097344E-2</v>
      </c>
    </row>
    <row r="126" spans="1:42" s="814" customFormat="1">
      <c r="A126" s="815">
        <v>44013</v>
      </c>
      <c r="B126" s="814">
        <v>8.4416798117770142E-5</v>
      </c>
      <c r="C126" s="814">
        <v>8.6527218070714393E-5</v>
      </c>
      <c r="D126" s="814">
        <v>9.9611821778968759E-5</v>
      </c>
      <c r="E126" s="814">
        <v>1.0045598976014647E-4</v>
      </c>
      <c r="F126" s="814">
        <v>1.4741358031344909E-4</v>
      </c>
      <c r="G126" s="814">
        <v>1.4936627054584761E-4</v>
      </c>
      <c r="H126" s="814">
        <v>3.6575325426624339E-4</v>
      </c>
      <c r="I126" s="814">
        <v>5.334432207551032E-4</v>
      </c>
      <c r="J126" s="814">
        <v>3.8601522781456232E-4</v>
      </c>
      <c r="K126" s="814">
        <v>3.6434939514728981E-4</v>
      </c>
      <c r="L126" s="814">
        <v>1.3904606786496743E-4</v>
      </c>
      <c r="M126" s="814">
        <v>-1.1799367471465594E-4</v>
      </c>
      <c r="N126" s="814">
        <v>7.5672839779272749E-4</v>
      </c>
      <c r="O126" s="814">
        <v>1.0130015774132416E-4</v>
      </c>
      <c r="P126" s="814">
        <v>1.8241642897232069E-4</v>
      </c>
      <c r="Q126" s="814">
        <v>1.2376059783170135E-4</v>
      </c>
      <c r="R126" s="814">
        <v>4.5253410126311344E-4</v>
      </c>
      <c r="S126" s="814">
        <v>4.7091416282718512E-4</v>
      </c>
      <c r="T126" s="814">
        <v>4.7458002638278707E-4</v>
      </c>
      <c r="U126" s="814">
        <v>4.7824252155881375E-4</v>
      </c>
      <c r="V126" s="814">
        <v>7.9422741285690712E-3</v>
      </c>
      <c r="W126" s="814">
        <v>4.7458002638278707E-4</v>
      </c>
      <c r="X126" s="814">
        <v>4.7641169463075173E-4</v>
      </c>
      <c r="Y126" s="814">
        <v>4.8335112941000347E-4</v>
      </c>
      <c r="Z126" s="814">
        <v>4.8335112941000347E-4</v>
      </c>
      <c r="AA126" s="814">
        <v>4.9388215129564372E-4</v>
      </c>
      <c r="AB126" s="814">
        <v>5.0613328152837589E-4</v>
      </c>
      <c r="AC126" s="814">
        <v>3.9885143975859627E-3</v>
      </c>
      <c r="AD126" s="814">
        <v>-2.4580409109004053E-3</v>
      </c>
      <c r="AE126" s="814">
        <v>5.3284930554360344E-3</v>
      </c>
      <c r="AF126" s="814">
        <v>2.806313435240293E-3</v>
      </c>
      <c r="AG126" s="814">
        <v>3.4354092468280584E-4</v>
      </c>
      <c r="AH126" s="814">
        <v>-7.1199213624895119E-4</v>
      </c>
      <c r="AI126" s="814">
        <v>-2.5820556014130025E-3</v>
      </c>
      <c r="AJ126" s="814">
        <v>-1.3915197006005853E-3</v>
      </c>
      <c r="AK126" s="814">
        <v>-3.9099153834403211E-3</v>
      </c>
      <c r="AM126" s="814">
        <v>2.3898345241973207E-2</v>
      </c>
      <c r="AN126" s="814">
        <v>1.2122545579627664E-2</v>
      </c>
      <c r="AO126" s="814">
        <v>7.1339977724971249E-3</v>
      </c>
      <c r="AP126" s="814">
        <v>3.4127220878001907E-3</v>
      </c>
    </row>
    <row r="127" spans="1:42" s="814" customFormat="1">
      <c r="A127" s="815">
        <v>44014</v>
      </c>
      <c r="B127" s="814">
        <v>8.4416798117770142E-5</v>
      </c>
      <c r="C127" s="814">
        <v>8.6527218070714393E-5</v>
      </c>
      <c r="D127" s="814">
        <v>9.9611821778968759E-5</v>
      </c>
      <c r="E127" s="814">
        <v>1.0045598976014647E-4</v>
      </c>
      <c r="F127" s="814">
        <v>1.4741358031344909E-4</v>
      </c>
      <c r="G127" s="814">
        <v>1.4936627054584761E-4</v>
      </c>
      <c r="H127" s="814">
        <v>1.4259654995285587E-4</v>
      </c>
      <c r="I127" s="814">
        <v>4.2314191333492346E-4</v>
      </c>
      <c r="J127" s="814">
        <v>2.2390433756669381E-4</v>
      </c>
      <c r="K127" s="814">
        <v>2.7667360613392589E-4</v>
      </c>
      <c r="L127" s="814">
        <v>7.5415907019693584E-4</v>
      </c>
      <c r="M127" s="814">
        <v>1.6180954604183562E-4</v>
      </c>
      <c r="N127" s="814">
        <v>7.0379220034300083E-4</v>
      </c>
      <c r="O127" s="814">
        <v>1.0130015774132416E-4</v>
      </c>
      <c r="P127" s="814">
        <v>1.8241642897232069E-4</v>
      </c>
      <c r="Q127" s="814">
        <v>2.0555005068989551E-4</v>
      </c>
      <c r="R127" s="814">
        <v>4.5253410126311344E-4</v>
      </c>
      <c r="S127" s="814">
        <v>4.7091416282718512E-4</v>
      </c>
      <c r="T127" s="814">
        <v>4.7458002638278707E-4</v>
      </c>
      <c r="U127" s="814">
        <v>4.7824252155881375E-4</v>
      </c>
      <c r="V127" s="814">
        <v>5.5372034854794805E-4</v>
      </c>
      <c r="W127" s="814">
        <v>4.7458002638278707E-4</v>
      </c>
      <c r="X127" s="814">
        <v>4.7641169463075173E-4</v>
      </c>
      <c r="Y127" s="814">
        <v>4.8335112941000347E-4</v>
      </c>
      <c r="Z127" s="814">
        <v>4.8335112941000347E-4</v>
      </c>
      <c r="AA127" s="814">
        <v>4.9388215129564372E-4</v>
      </c>
      <c r="AB127" s="814">
        <v>5.0613328152837589E-4</v>
      </c>
      <c r="AC127" s="814">
        <v>-1.1343469767610692E-4</v>
      </c>
      <c r="AD127" s="814">
        <v>7.4367715910272914E-4</v>
      </c>
      <c r="AE127" s="814">
        <v>1.3106769071589142E-3</v>
      </c>
      <c r="AF127" s="814">
        <v>6.2194564443140976E-4</v>
      </c>
      <c r="AG127" s="814">
        <v>3.5436050511128414E-4</v>
      </c>
      <c r="AH127" s="814">
        <v>-3.2365293983871446E-5</v>
      </c>
      <c r="AI127" s="814">
        <v>2.0219294123313691E-3</v>
      </c>
      <c r="AJ127" s="814">
        <v>5.3084875126541142E-4</v>
      </c>
      <c r="AK127" s="814">
        <v>2.1804811910060007E-3</v>
      </c>
      <c r="AM127" s="814">
        <v>-5.6464081068255956E-3</v>
      </c>
      <c r="AN127" s="814">
        <v>2.2165160353784241E-3</v>
      </c>
      <c r="AO127" s="814">
        <v>2.9924574676520876E-4</v>
      </c>
      <c r="AP127" s="814">
        <v>7.4203643597401392E-3</v>
      </c>
    </row>
    <row r="128" spans="1:42" s="814" customFormat="1">
      <c r="A128" s="815">
        <v>44015</v>
      </c>
      <c r="B128" s="814">
        <v>8.4416798117770142E-5</v>
      </c>
      <c r="C128" s="814">
        <v>8.6527218070714393E-5</v>
      </c>
      <c r="D128" s="814">
        <v>9.9611821778968759E-5</v>
      </c>
      <c r="E128" s="814">
        <v>1.0045598976014647E-4</v>
      </c>
      <c r="F128" s="814">
        <v>1.4741358031344909E-4</v>
      </c>
      <c r="G128" s="814">
        <v>1.4936627054584761E-4</v>
      </c>
      <c r="H128" s="814">
        <v>1.6625669836889401E-4</v>
      </c>
      <c r="I128" s="814">
        <v>5.3199338673959318E-4</v>
      </c>
      <c r="J128" s="814">
        <v>3.0302509517943221E-4</v>
      </c>
      <c r="K128" s="814">
        <v>5.2979338993819347E-4</v>
      </c>
      <c r="L128" s="814">
        <v>5.3774987553079079E-4</v>
      </c>
      <c r="M128" s="814">
        <v>3.0089645503794671E-4</v>
      </c>
      <c r="N128" s="814">
        <v>5.1240370166394378E-4</v>
      </c>
      <c r="O128" s="814">
        <v>1.0130015774132416E-4</v>
      </c>
      <c r="P128" s="814">
        <v>1.8241642897232069E-4</v>
      </c>
      <c r="Q128" s="814">
        <v>4.8242439097956336E-5</v>
      </c>
      <c r="R128" s="814">
        <v>4.5253410126311344E-4</v>
      </c>
      <c r="S128" s="814">
        <v>4.7091416282718512E-4</v>
      </c>
      <c r="T128" s="814">
        <v>4.7458002638278707E-4</v>
      </c>
      <c r="U128" s="814">
        <v>4.7824252155881375E-4</v>
      </c>
      <c r="V128" s="814">
        <v>5.241702486536548E-3</v>
      </c>
      <c r="W128" s="814">
        <v>4.7458002638278707E-4</v>
      </c>
      <c r="X128" s="814">
        <v>4.7641169463075173E-4</v>
      </c>
      <c r="Y128" s="814">
        <v>4.8335112941000347E-4</v>
      </c>
      <c r="Z128" s="814">
        <v>4.8335112941000347E-4</v>
      </c>
      <c r="AA128" s="814">
        <v>4.9388215129564372E-4</v>
      </c>
      <c r="AB128" s="814">
        <v>5.0613328152837589E-4</v>
      </c>
      <c r="AC128" s="814">
        <v>1.4736330922826557E-3</v>
      </c>
      <c r="AD128" s="814">
        <v>-2.3370118481635949E-5</v>
      </c>
      <c r="AE128" s="814">
        <v>2.1468936253554727E-3</v>
      </c>
      <c r="AF128" s="814">
        <v>1.1463131158409023E-3</v>
      </c>
      <c r="AG128" s="814">
        <v>2.9270216754975209E-3</v>
      </c>
      <c r="AH128" s="814">
        <v>4.4305270578837153E-4</v>
      </c>
      <c r="AI128" s="814">
        <v>-5.9571368328126262E-5</v>
      </c>
      <c r="AJ128" s="814">
        <v>1.8982268157810012E-3</v>
      </c>
      <c r="AK128" s="814">
        <v>3.4099986613902455E-3</v>
      </c>
      <c r="AM128" s="814">
        <v>6.9857099166446002E-3</v>
      </c>
      <c r="AN128" s="814">
        <v>8.8893456792811243E-3</v>
      </c>
      <c r="AO128" s="814">
        <v>5.365381333767516E-3</v>
      </c>
      <c r="AP128" s="814">
        <v>-5.8200661429119727E-4</v>
      </c>
    </row>
    <row r="129" spans="1:42" s="814" customFormat="1">
      <c r="A129" s="815">
        <v>44018</v>
      </c>
      <c r="B129" s="814">
        <v>8.4416798117770142E-5</v>
      </c>
      <c r="C129" s="814">
        <v>8.6527218070714393E-5</v>
      </c>
      <c r="D129" s="814">
        <v>9.9611821778968759E-5</v>
      </c>
      <c r="E129" s="814">
        <v>1.0045598976014647E-4</v>
      </c>
      <c r="F129" s="814">
        <v>1.4741358031344909E-4</v>
      </c>
      <c r="G129" s="814">
        <v>1.4936627054584761E-4</v>
      </c>
      <c r="H129" s="814">
        <v>1.4995143842400083E-4</v>
      </c>
      <c r="I129" s="814">
        <v>4.8004253684164055E-4</v>
      </c>
      <c r="J129" s="814">
        <v>4.9193512736156464E-4</v>
      </c>
      <c r="K129" s="814">
        <v>5.0706001551126256E-4</v>
      </c>
      <c r="L129" s="814">
        <v>2.7428432010578874E-4</v>
      </c>
      <c r="M129" s="814">
        <v>1.4370694908083514E-4</v>
      </c>
      <c r="N129" s="814">
        <v>8.9564377174555787E-4</v>
      </c>
      <c r="O129" s="814">
        <v>1.0130015774132416E-4</v>
      </c>
      <c r="P129" s="814">
        <v>1.8241642897232069E-4</v>
      </c>
      <c r="Q129" s="814">
        <v>6.1533127215485095E-4</v>
      </c>
      <c r="R129" s="814">
        <v>4.5253410126311344E-4</v>
      </c>
      <c r="S129" s="814">
        <v>4.7091416282718512E-4</v>
      </c>
      <c r="T129" s="814">
        <v>4.7458002638278707E-4</v>
      </c>
      <c r="U129" s="814">
        <v>4.7824252155881375E-4</v>
      </c>
      <c r="V129" s="814">
        <v>2.4665804514578671E-3</v>
      </c>
      <c r="W129" s="814">
        <v>4.7458002638278707E-4</v>
      </c>
      <c r="X129" s="814">
        <v>4.7641169463075173E-4</v>
      </c>
      <c r="Y129" s="814">
        <v>4.8335112941000347E-4</v>
      </c>
      <c r="Z129" s="814">
        <v>4.8335112941000347E-4</v>
      </c>
      <c r="AA129" s="814">
        <v>4.9388215129564372E-4</v>
      </c>
      <c r="AB129" s="814">
        <v>5.0613328152837589E-4</v>
      </c>
      <c r="AC129" s="814">
        <v>2.5905758967557091E-3</v>
      </c>
      <c r="AD129" s="814">
        <v>4.4725245835632865E-3</v>
      </c>
      <c r="AE129" s="814">
        <v>5.3814338825781682E-3</v>
      </c>
      <c r="AF129" s="814">
        <v>4.087097871607881E-3</v>
      </c>
      <c r="AG129" s="814">
        <v>-7.0025468352175047E-4</v>
      </c>
      <c r="AH129" s="814">
        <v>1.2478030609663904E-5</v>
      </c>
      <c r="AI129" s="814">
        <v>3.649224977358978E-3</v>
      </c>
      <c r="AJ129" s="814">
        <v>2.3213114833415815E-3</v>
      </c>
      <c r="AK129" s="814">
        <v>-3.1473505094458121E-3</v>
      </c>
      <c r="AM129" s="814">
        <v>1.9268463891376486E-2</v>
      </c>
      <c r="AN129" s="814">
        <v>1.8415180069183634E-2</v>
      </c>
      <c r="AO129" s="814">
        <v>1.6374012073078203E-2</v>
      </c>
      <c r="AP129" s="814">
        <v>1.4213544925969046E-2</v>
      </c>
    </row>
    <row r="130" spans="1:42" s="814" customFormat="1">
      <c r="A130" s="815">
        <v>44019</v>
      </c>
      <c r="B130" s="814">
        <v>8.4416798117770142E-5</v>
      </c>
      <c r="C130" s="814">
        <v>8.6527218070714393E-5</v>
      </c>
      <c r="D130" s="814">
        <v>9.9611821778968759E-5</v>
      </c>
      <c r="E130" s="814">
        <v>1.0045598976014647E-4</v>
      </c>
      <c r="F130" s="814">
        <v>1.4741358031344909E-4</v>
      </c>
      <c r="G130" s="814">
        <v>1.4936627054584761E-4</v>
      </c>
      <c r="H130" s="814">
        <v>1.304973745170912E-4</v>
      </c>
      <c r="I130" s="814">
        <v>5.906103286383857E-4</v>
      </c>
      <c r="J130" s="814">
        <v>4.561644438771939E-4</v>
      </c>
      <c r="K130" s="814">
        <v>4.661278845461414E-4</v>
      </c>
      <c r="L130" s="814">
        <v>3.3937638906644807E-4</v>
      </c>
      <c r="M130" s="814">
        <v>6.998913340166002E-4</v>
      </c>
      <c r="N130" s="814">
        <v>6.8020074212116199E-4</v>
      </c>
      <c r="O130" s="814">
        <v>1.0130015774132416E-4</v>
      </c>
      <c r="P130" s="814">
        <v>1.8241642897232069E-4</v>
      </c>
      <c r="Q130" s="814">
        <v>2.8785204620573879E-4</v>
      </c>
      <c r="R130" s="814">
        <v>4.5253410126311344E-4</v>
      </c>
      <c r="S130" s="814">
        <v>4.7091416282718512E-4</v>
      </c>
      <c r="T130" s="814">
        <v>4.7458002638278707E-4</v>
      </c>
      <c r="U130" s="814">
        <v>4.7824252155881375E-4</v>
      </c>
      <c r="V130" s="814">
        <v>-2.6476729119729869E-3</v>
      </c>
      <c r="W130" s="814">
        <v>4.7458002638278707E-4</v>
      </c>
      <c r="X130" s="814">
        <v>4.7641169463075173E-4</v>
      </c>
      <c r="Y130" s="814">
        <v>4.8335112941000347E-4</v>
      </c>
      <c r="Z130" s="814">
        <v>4.8335112941000347E-4</v>
      </c>
      <c r="AA130" s="814">
        <v>4.9388215129564372E-4</v>
      </c>
      <c r="AB130" s="814">
        <v>5.0613328152837589E-4</v>
      </c>
      <c r="AC130" s="814">
        <v>-4.168580013244827E-3</v>
      </c>
      <c r="AD130" s="814">
        <v>-1.6420494409223885E-3</v>
      </c>
      <c r="AE130" s="814">
        <v>-2.172560417556868E-3</v>
      </c>
      <c r="AF130" s="814">
        <v>-8.4674054800903953E-4</v>
      </c>
      <c r="AG130" s="814">
        <v>-2.6706741132860312E-3</v>
      </c>
      <c r="AH130" s="814">
        <v>3.6297742659030519E-4</v>
      </c>
      <c r="AI130" s="814">
        <v>-2.1881866558363106E-3</v>
      </c>
      <c r="AJ130" s="814">
        <v>-1.9579749018636683E-3</v>
      </c>
      <c r="AK130" s="814">
        <v>3.2628333437223489E-4</v>
      </c>
      <c r="AM130" s="814">
        <v>-3.4241755593656942E-3</v>
      </c>
      <c r="AN130" s="814">
        <v>-6.4957267519568651E-3</v>
      </c>
      <c r="AO130" s="814">
        <v>-4.9647833626099702E-3</v>
      </c>
      <c r="AP130" s="814">
        <v>-1.1010142126351097E-2</v>
      </c>
    </row>
    <row r="131" spans="1:42" s="814" customFormat="1">
      <c r="A131" s="815">
        <v>44020</v>
      </c>
      <c r="B131" s="814">
        <v>8.4416798117770142E-5</v>
      </c>
      <c r="C131" s="814">
        <v>8.6527218070714393E-5</v>
      </c>
      <c r="D131" s="814">
        <v>9.9611821778968759E-5</v>
      </c>
      <c r="E131" s="814">
        <v>1.0045598976014647E-4</v>
      </c>
      <c r="F131" s="814">
        <v>1.4741358031344909E-4</v>
      </c>
      <c r="G131" s="814">
        <v>1.4936627054584761E-4</v>
      </c>
      <c r="H131" s="814">
        <v>1.7643941125866647E-4</v>
      </c>
      <c r="I131" s="814">
        <v>9.1213733860473489E-4</v>
      </c>
      <c r="J131" s="814">
        <v>-7.1377513002901516E-5</v>
      </c>
      <c r="K131" s="814">
        <v>5.6544830470661722E-4</v>
      </c>
      <c r="L131" s="814">
        <v>1.5015523831429789E-4</v>
      </c>
      <c r="M131" s="814">
        <v>1.734351849040916E-4</v>
      </c>
      <c r="N131" s="814">
        <v>4.7990393486085914E-4</v>
      </c>
      <c r="O131" s="814">
        <v>1.0130015774132416E-4</v>
      </c>
      <c r="P131" s="814">
        <v>1.8241642897232069E-4</v>
      </c>
      <c r="Q131" s="814">
        <v>2.2414309852858416E-4</v>
      </c>
      <c r="R131" s="814">
        <v>4.5253410126311344E-4</v>
      </c>
      <c r="S131" s="814">
        <v>4.7091416282718512E-4</v>
      </c>
      <c r="T131" s="814">
        <v>4.7458002638278707E-4</v>
      </c>
      <c r="U131" s="814">
        <v>4.7824252155881375E-4</v>
      </c>
      <c r="V131" s="814">
        <v>8.9490090544064316E-4</v>
      </c>
      <c r="W131" s="814">
        <v>4.7458002638278707E-4</v>
      </c>
      <c r="X131" s="814">
        <v>4.7641169463075173E-4</v>
      </c>
      <c r="Y131" s="814">
        <v>4.8335112941000347E-4</v>
      </c>
      <c r="Z131" s="814">
        <v>4.8335112941000347E-4</v>
      </c>
      <c r="AA131" s="814">
        <v>4.9388215129564372E-4</v>
      </c>
      <c r="AB131" s="814">
        <v>5.0613328152837589E-4</v>
      </c>
      <c r="AC131" s="814">
        <v>4.8634929903177415E-3</v>
      </c>
      <c r="AD131" s="814">
        <v>4.5920912483403686E-3</v>
      </c>
      <c r="AE131" s="814">
        <v>3.6571747891886996E-3</v>
      </c>
      <c r="AF131" s="814">
        <v>2.0463586628498565E-3</v>
      </c>
      <c r="AG131" s="814">
        <v>5.0523306476124574E-4</v>
      </c>
      <c r="AH131" s="814">
        <v>-5.2599172237366432E-4</v>
      </c>
      <c r="AI131" s="814">
        <v>-2.448420489605807E-3</v>
      </c>
      <c r="AJ131" s="814">
        <v>-4.1057513242023225E-3</v>
      </c>
      <c r="AK131" s="814">
        <v>2.771293809855635E-5</v>
      </c>
      <c r="AM131" s="814">
        <v>2.0772918625794334E-2</v>
      </c>
      <c r="AN131" s="814">
        <v>1.1608778000463893E-2</v>
      </c>
      <c r="AO131" s="814">
        <v>1.4998751192044191E-2</v>
      </c>
      <c r="AP131" s="814">
        <v>8.5399574183269156E-3</v>
      </c>
    </row>
    <row r="132" spans="1:42" s="814" customFormat="1">
      <c r="A132" s="815">
        <v>44021</v>
      </c>
      <c r="B132" s="814">
        <v>8.4416798117770142E-5</v>
      </c>
      <c r="C132" s="814">
        <v>8.6527218070714393E-5</v>
      </c>
      <c r="D132" s="814">
        <v>9.9611821778968759E-5</v>
      </c>
      <c r="E132" s="814">
        <v>1.0045598976014647E-4</v>
      </c>
      <c r="F132" s="814">
        <v>1.4741358031344909E-4</v>
      </c>
      <c r="G132" s="814">
        <v>1.4936627054584761E-4</v>
      </c>
      <c r="H132" s="814">
        <v>1.4445955216357831E-4</v>
      </c>
      <c r="I132" s="814">
        <v>4.9878070618736281E-4</v>
      </c>
      <c r="J132" s="814">
        <v>5.436775662952531E-4</v>
      </c>
      <c r="K132" s="814">
        <v>5.4691385989946717E-4</v>
      </c>
      <c r="L132" s="814">
        <v>1.110904053913675E-4</v>
      </c>
      <c r="M132" s="814">
        <v>2.5985038792319948E-4</v>
      </c>
      <c r="N132" s="814">
        <v>6.4398131410325909E-4</v>
      </c>
      <c r="O132" s="814">
        <v>1.0130015774132416E-4</v>
      </c>
      <c r="P132" s="814">
        <v>1.8241642897232069E-4</v>
      </c>
      <c r="Q132" s="814">
        <v>2.2094130450422966E-4</v>
      </c>
      <c r="R132" s="814">
        <v>4.5253410126311344E-4</v>
      </c>
      <c r="S132" s="814">
        <v>4.7091416282718512E-4</v>
      </c>
      <c r="T132" s="814">
        <v>4.7458002638278707E-4</v>
      </c>
      <c r="U132" s="814">
        <v>4.7824252155881375E-4</v>
      </c>
      <c r="V132" s="814">
        <v>4.2735158282622976E-3</v>
      </c>
      <c r="W132" s="814">
        <v>4.7458002638278707E-4</v>
      </c>
      <c r="X132" s="814">
        <v>4.7641169463075173E-4</v>
      </c>
      <c r="Y132" s="814">
        <v>4.8335112941000347E-4</v>
      </c>
      <c r="Z132" s="814">
        <v>4.8335112941000347E-4</v>
      </c>
      <c r="AA132" s="814">
        <v>4.9388215129564372E-4</v>
      </c>
      <c r="AB132" s="814">
        <v>5.0613328152837589E-4</v>
      </c>
      <c r="AC132" s="814">
        <v>-1.1127706142946003E-3</v>
      </c>
      <c r="AD132" s="814">
        <v>4.0585870142728631E-4</v>
      </c>
      <c r="AE132" s="814">
        <v>9.1685050547307689E-4</v>
      </c>
      <c r="AF132" s="814">
        <v>7.1787130045541936E-4</v>
      </c>
      <c r="AG132" s="814">
        <v>-1.9151018899639105E-3</v>
      </c>
      <c r="AH132" s="814">
        <v>-1.1192368548296194E-5</v>
      </c>
      <c r="AI132" s="814">
        <v>-1.8661932874061149E-3</v>
      </c>
      <c r="AJ132" s="814">
        <v>1.7544599246126502E-3</v>
      </c>
      <c r="AK132" s="814">
        <v>-8.5030492376414468E-4</v>
      </c>
      <c r="AM132" s="814">
        <v>1.0773324264233164E-2</v>
      </c>
      <c r="AN132" s="814">
        <v>-1.3458422788324986E-3</v>
      </c>
      <c r="AO132" s="814">
        <v>1.1147754538365362E-4</v>
      </c>
      <c r="AP132" s="814">
        <v>-6.6631872791349522E-3</v>
      </c>
    </row>
    <row r="133" spans="1:42" s="814" customFormat="1">
      <c r="A133" s="815">
        <v>44022</v>
      </c>
      <c r="B133" s="814">
        <v>8.4416798117770142E-5</v>
      </c>
      <c r="C133" s="814">
        <v>8.6527218070714393E-5</v>
      </c>
      <c r="D133" s="814">
        <v>9.9611821778968759E-5</v>
      </c>
      <c r="E133" s="814">
        <v>1.0045598976014647E-4</v>
      </c>
      <c r="F133" s="814">
        <v>1.4741358031344909E-4</v>
      </c>
      <c r="G133" s="814">
        <v>1.4936627054584761E-4</v>
      </c>
      <c r="H133" s="814">
        <v>1.567628066339033E-4</v>
      </c>
      <c r="I133" s="814">
        <v>5.4632365412743411E-4</v>
      </c>
      <c r="J133" s="814">
        <v>3.224205412957204E-4</v>
      </c>
      <c r="K133" s="814">
        <v>6.8945364649564134E-4</v>
      </c>
      <c r="L133" s="814">
        <v>2.7015042267586331E-4</v>
      </c>
      <c r="M133" s="814">
        <v>3.7758541841248494E-4</v>
      </c>
      <c r="N133" s="814">
        <v>4.4195068969776763E-4</v>
      </c>
      <c r="O133" s="814">
        <v>1.0130015774132416E-4</v>
      </c>
      <c r="P133" s="814">
        <v>1.8241642897232069E-4</v>
      </c>
      <c r="Q133" s="814">
        <v>2.1276657491831052E-4</v>
      </c>
      <c r="R133" s="814">
        <v>4.5253410126311344E-4</v>
      </c>
      <c r="S133" s="814">
        <v>4.7091416282718512E-4</v>
      </c>
      <c r="T133" s="814">
        <v>4.7458002638278707E-4</v>
      </c>
      <c r="U133" s="814">
        <v>4.7824252155881375E-4</v>
      </c>
      <c r="V133" s="814">
        <v>4.9477392188774783E-3</v>
      </c>
      <c r="W133" s="814">
        <v>4.7458002638278707E-4</v>
      </c>
      <c r="X133" s="814">
        <v>4.7641169463075173E-4</v>
      </c>
      <c r="Y133" s="814">
        <v>4.8335112941000347E-4</v>
      </c>
      <c r="Z133" s="814">
        <v>4.8335112941000347E-4</v>
      </c>
      <c r="AA133" s="814">
        <v>4.9388215129564372E-4</v>
      </c>
      <c r="AB133" s="814">
        <v>5.0613328152837589E-4</v>
      </c>
      <c r="AC133" s="814">
        <v>2.2201753617137054E-3</v>
      </c>
      <c r="AD133" s="814">
        <v>-3.0992343867930483E-4</v>
      </c>
      <c r="AE133" s="814">
        <v>2.9702072628572385E-3</v>
      </c>
      <c r="AF133" s="814">
        <v>1.1182319276314967E-3</v>
      </c>
      <c r="AG133" s="814">
        <v>2.9318233500041924E-3</v>
      </c>
      <c r="AH133" s="814">
        <v>-5.8908703745208513E-4</v>
      </c>
      <c r="AI133" s="814">
        <v>4.1224729806643712E-3</v>
      </c>
      <c r="AJ133" s="814">
        <v>-2.1024764681465413E-4</v>
      </c>
      <c r="AK133" s="814">
        <v>-2.4045822910172543E-3</v>
      </c>
      <c r="AM133" s="814">
        <v>4.2982123034869257E-3</v>
      </c>
      <c r="AN133" s="814">
        <v>4.046940350909134E-3</v>
      </c>
      <c r="AO133" s="814">
        <v>6.237386780423293E-3</v>
      </c>
      <c r="AP133" s="814">
        <v>1.1409659121998539E-2</v>
      </c>
    </row>
    <row r="134" spans="1:42" s="814" customFormat="1">
      <c r="A134" s="815">
        <v>44025</v>
      </c>
      <c r="B134" s="814">
        <v>8.4416798117770142E-5</v>
      </c>
      <c r="C134" s="814">
        <v>8.6527218070714393E-5</v>
      </c>
      <c r="D134" s="814">
        <v>9.9611821778968759E-5</v>
      </c>
      <c r="E134" s="814">
        <v>1.0045598976014647E-4</v>
      </c>
      <c r="F134" s="814">
        <v>1.4741358031344909E-4</v>
      </c>
      <c r="G134" s="814">
        <v>1.4936627054584761E-4</v>
      </c>
      <c r="H134" s="814">
        <v>1.852271353908197E-4</v>
      </c>
      <c r="I134" s="814">
        <v>4.4487485436173202E-4</v>
      </c>
      <c r="J134" s="814">
        <v>-2.5768432251105367E-5</v>
      </c>
      <c r="K134" s="814">
        <v>9.5673335500889856E-4</v>
      </c>
      <c r="L134" s="814">
        <v>4.9489869905383621E-4</v>
      </c>
      <c r="M134" s="814">
        <v>3.2756284501433974E-4</v>
      </c>
      <c r="N134" s="814">
        <v>6.270400860490799E-4</v>
      </c>
      <c r="O134" s="814">
        <v>1.0130015774132416E-4</v>
      </c>
      <c r="P134" s="814">
        <v>1.8241642897232069E-4</v>
      </c>
      <c r="Q134" s="814">
        <v>4.8247780705712451E-4</v>
      </c>
      <c r="R134" s="814">
        <v>4.5253410126311344E-4</v>
      </c>
      <c r="S134" s="814">
        <v>4.7091416282718512E-4</v>
      </c>
      <c r="T134" s="814">
        <v>4.7458002638278707E-4</v>
      </c>
      <c r="U134" s="814">
        <v>4.7824252155881375E-4</v>
      </c>
      <c r="V134" s="814">
        <v>-1.3194582352081818E-3</v>
      </c>
      <c r="W134" s="814">
        <v>4.7458002638278707E-4</v>
      </c>
      <c r="X134" s="814">
        <v>4.7641169463075173E-4</v>
      </c>
      <c r="Y134" s="814">
        <v>4.8335112941000347E-4</v>
      </c>
      <c r="Z134" s="814">
        <v>4.8335112941000347E-4</v>
      </c>
      <c r="AA134" s="814">
        <v>4.9388215129564372E-4</v>
      </c>
      <c r="AB134" s="814">
        <v>5.0613328152837589E-4</v>
      </c>
      <c r="AC134" s="814">
        <v>-6.0253579139699642E-3</v>
      </c>
      <c r="AD134" s="814">
        <v>2.6545601952987496E-4</v>
      </c>
      <c r="AE134" s="814">
        <v>-4.4803311758606634E-3</v>
      </c>
      <c r="AF134" s="814">
        <v>-2.4968197015173832E-3</v>
      </c>
      <c r="AG134" s="814">
        <v>-1.6448789326417579E-4</v>
      </c>
      <c r="AH134" s="814">
        <v>6.2369674787987606E-4</v>
      </c>
      <c r="AI134" s="814">
        <v>1.0540495964390661E-3</v>
      </c>
      <c r="AJ134" s="814">
        <v>4.1986695296056809E-3</v>
      </c>
      <c r="AK134" s="814">
        <v>3.9154477380021202E-3</v>
      </c>
      <c r="AM134" s="814">
        <v>-1.4798773571066515E-2</v>
      </c>
      <c r="AN134" s="814">
        <v>-1.2161965566054533E-2</v>
      </c>
      <c r="AO134" s="814">
        <v>-1.4014600703545765E-2</v>
      </c>
      <c r="AP134" s="814">
        <v>-9.4313765284441686E-3</v>
      </c>
    </row>
    <row r="135" spans="1:42" s="814" customFormat="1">
      <c r="A135" s="815">
        <v>44026</v>
      </c>
      <c r="B135" s="814">
        <v>8.4416798117770142E-5</v>
      </c>
      <c r="C135" s="814">
        <v>8.6527218070714393E-5</v>
      </c>
      <c r="D135" s="814">
        <v>9.9611821778968759E-5</v>
      </c>
      <c r="E135" s="814">
        <v>1.0045598976014647E-4</v>
      </c>
      <c r="F135" s="814">
        <v>1.4741358031344909E-4</v>
      </c>
      <c r="G135" s="814">
        <v>1.4936627054584761E-4</v>
      </c>
      <c r="H135" s="814">
        <v>1.7356284103353659E-4</v>
      </c>
      <c r="I135" s="814">
        <v>3.8850729878836532E-4</v>
      </c>
      <c r="J135" s="814">
        <v>1.5138992027852183E-4</v>
      </c>
      <c r="K135" s="814">
        <v>4.5577322066692183E-4</v>
      </c>
      <c r="L135" s="814">
        <v>4.1381665120776567E-4</v>
      </c>
      <c r="M135" s="814">
        <v>3.0226669175270615E-4</v>
      </c>
      <c r="N135" s="814">
        <v>4.7254045000366673E-4</v>
      </c>
      <c r="O135" s="814">
        <v>1.0130015774132416E-4</v>
      </c>
      <c r="P135" s="814">
        <v>1.8241642897232069E-4</v>
      </c>
      <c r="Q135" s="814">
        <v>2.3913392751118145E-4</v>
      </c>
      <c r="R135" s="814">
        <v>4.5253410126311344E-4</v>
      </c>
      <c r="S135" s="814">
        <v>4.7091416282718512E-4</v>
      </c>
      <c r="T135" s="814">
        <v>4.7458002638278707E-4</v>
      </c>
      <c r="U135" s="814">
        <v>4.7824252155881375E-4</v>
      </c>
      <c r="V135" s="814">
        <v>-1.1603823842121219E-3</v>
      </c>
      <c r="W135" s="814">
        <v>4.7458002638278707E-4</v>
      </c>
      <c r="X135" s="814">
        <v>4.7641169463075173E-4</v>
      </c>
      <c r="Y135" s="814">
        <v>4.8335112941000347E-4</v>
      </c>
      <c r="Z135" s="814">
        <v>4.8335112941000347E-4</v>
      </c>
      <c r="AA135" s="814">
        <v>4.9388215129564372E-4</v>
      </c>
      <c r="AB135" s="814">
        <v>5.0613328152837589E-4</v>
      </c>
      <c r="AC135" s="814">
        <v>6.6181440541028813E-3</v>
      </c>
      <c r="AD135" s="814">
        <v>-1.9280386848384845E-3</v>
      </c>
      <c r="AE135" s="814">
        <v>3.151063697802492E-3</v>
      </c>
      <c r="AF135" s="814">
        <v>1.2037034863385809E-3</v>
      </c>
      <c r="AG135" s="814">
        <v>2.5979071365256345E-4</v>
      </c>
      <c r="AH135" s="814">
        <v>7.3135814292690782E-5</v>
      </c>
      <c r="AI135" s="814">
        <v>1.4786517053113624E-3</v>
      </c>
      <c r="AJ135" s="814">
        <v>-1.3004515638055381E-3</v>
      </c>
      <c r="AK135" s="814">
        <v>9.21694737764156E-4</v>
      </c>
      <c r="AM135" s="814">
        <v>7.1911140464937517E-3</v>
      </c>
      <c r="AN135" s="814">
        <v>7.1145420040390484E-3</v>
      </c>
      <c r="AO135" s="814">
        <v>9.0326100556972211E-3</v>
      </c>
      <c r="AP135" s="814">
        <v>1.1150582347415838E-2</v>
      </c>
    </row>
    <row r="136" spans="1:42" s="814" customFormat="1">
      <c r="A136" s="815">
        <v>44027</v>
      </c>
      <c r="B136" s="814">
        <v>8.4416798117770142E-5</v>
      </c>
      <c r="C136" s="814">
        <v>8.6527218070714393E-5</v>
      </c>
      <c r="D136" s="814">
        <v>9.9611821778968759E-5</v>
      </c>
      <c r="E136" s="814">
        <v>1.0045598976014647E-4</v>
      </c>
      <c r="F136" s="814">
        <v>1.4741358031344909E-4</v>
      </c>
      <c r="G136" s="814">
        <v>1.4936627054584761E-4</v>
      </c>
      <c r="H136" s="814">
        <v>1.6762019333560474E-4</v>
      </c>
      <c r="I136" s="814">
        <v>3.6496145445563677E-4</v>
      </c>
      <c r="J136" s="814">
        <v>-7.7436380487849732E-6</v>
      </c>
      <c r="K136" s="814">
        <v>4.4857838383216553E-4</v>
      </c>
      <c r="L136" s="814">
        <v>6.3447032035357509E-4</v>
      </c>
      <c r="M136" s="814">
        <v>6.0280899742548577E-4</v>
      </c>
      <c r="N136" s="814">
        <v>6.0511893361270275E-4</v>
      </c>
      <c r="O136" s="814">
        <v>1.0130015774132416E-4</v>
      </c>
      <c r="P136" s="814">
        <v>1.8241642897232069E-4</v>
      </c>
      <c r="Q136" s="814">
        <v>7.4970361854997947E-5</v>
      </c>
      <c r="R136" s="814">
        <v>4.5253410126311344E-4</v>
      </c>
      <c r="S136" s="814">
        <v>4.7091416282718512E-4</v>
      </c>
      <c r="T136" s="814">
        <v>4.7458002638278707E-4</v>
      </c>
      <c r="U136" s="814">
        <v>4.7824252155881375E-4</v>
      </c>
      <c r="V136" s="814">
        <v>9.9144509723148033E-5</v>
      </c>
      <c r="W136" s="814">
        <v>4.7458002638278707E-4</v>
      </c>
      <c r="X136" s="814">
        <v>4.7641169463075173E-4</v>
      </c>
      <c r="Y136" s="814">
        <v>4.8335112941000347E-4</v>
      </c>
      <c r="Z136" s="814">
        <v>4.8335112941000347E-4</v>
      </c>
      <c r="AA136" s="814">
        <v>4.9388215129564372E-4</v>
      </c>
      <c r="AB136" s="814">
        <v>5.0613328152837589E-4</v>
      </c>
      <c r="AC136" s="814">
        <v>1.5916069484578355E-3</v>
      </c>
      <c r="AD136" s="814">
        <v>2.6365188503014725E-3</v>
      </c>
      <c r="AE136" s="814">
        <v>3.4083969549620896E-3</v>
      </c>
      <c r="AF136" s="814">
        <v>3.0188298780919887E-3</v>
      </c>
      <c r="AG136" s="814">
        <v>1.9732561427872053E-3</v>
      </c>
      <c r="AH136" s="814">
        <v>3.8981037398966301E-4</v>
      </c>
      <c r="AI136" s="814">
        <v>1.8682324729883959E-3</v>
      </c>
      <c r="AJ136" s="814">
        <v>1.7832195511822135E-3</v>
      </c>
      <c r="AK136" s="814">
        <v>-6.7674115748104224E-3</v>
      </c>
      <c r="AM136" s="814">
        <v>1.1314294106267386E-2</v>
      </c>
      <c r="AN136" s="814">
        <v>1.1096078950428634E-2</v>
      </c>
      <c r="AO136" s="814">
        <v>5.272406751183123E-3</v>
      </c>
      <c r="AP136" s="814">
        <v>1.1475538496843241E-2</v>
      </c>
    </row>
    <row r="137" spans="1:42" s="814" customFormat="1">
      <c r="A137" s="815">
        <v>44028</v>
      </c>
      <c r="B137" s="814">
        <v>8.4416798117770142E-5</v>
      </c>
      <c r="C137" s="814">
        <v>8.6527218070714393E-5</v>
      </c>
      <c r="D137" s="814">
        <v>9.9611821778968759E-5</v>
      </c>
      <c r="E137" s="814">
        <v>1.0045598976014647E-4</v>
      </c>
      <c r="F137" s="814">
        <v>1.4741358031344909E-4</v>
      </c>
      <c r="G137" s="814">
        <v>1.4936627054584761E-4</v>
      </c>
      <c r="H137" s="814">
        <v>1.670994733509179E-4</v>
      </c>
      <c r="I137" s="814">
        <v>3.5734464862335891E-4</v>
      </c>
      <c r="J137" s="814">
        <v>5.1629346571124834E-4</v>
      </c>
      <c r="K137" s="814">
        <v>3.9995437074713536E-4</v>
      </c>
      <c r="L137" s="814">
        <v>2.0251306666008162E-4</v>
      </c>
      <c r="M137" s="814">
        <v>6.2915272900765373E-4</v>
      </c>
      <c r="N137" s="814">
        <v>3.8525227467989254E-4</v>
      </c>
      <c r="O137" s="814">
        <v>1.0130015774132416E-4</v>
      </c>
      <c r="P137" s="814">
        <v>1.8241642897232069E-4</v>
      </c>
      <c r="Q137" s="814">
        <v>1.5887555206783865E-4</v>
      </c>
      <c r="R137" s="814">
        <v>4.5253410126311344E-4</v>
      </c>
      <c r="S137" s="814">
        <v>4.7091416282718512E-4</v>
      </c>
      <c r="T137" s="814">
        <v>4.7458002638278707E-4</v>
      </c>
      <c r="U137" s="814">
        <v>4.7824252155881375E-4</v>
      </c>
      <c r="V137" s="814">
        <v>1.5381644540424233E-3</v>
      </c>
      <c r="W137" s="814">
        <v>4.7458002638278707E-4</v>
      </c>
      <c r="X137" s="814">
        <v>4.7641169463075173E-4</v>
      </c>
      <c r="Y137" s="814">
        <v>4.8335112941000347E-4</v>
      </c>
      <c r="Z137" s="814">
        <v>4.8335112941000347E-4</v>
      </c>
      <c r="AA137" s="814">
        <v>4.9388215129564372E-4</v>
      </c>
      <c r="AB137" s="814">
        <v>5.0613328152837589E-4</v>
      </c>
      <c r="AC137" s="814">
        <v>-3.4795931591379281E-3</v>
      </c>
      <c r="AD137" s="814">
        <v>-4.3931562495702625E-3</v>
      </c>
      <c r="AE137" s="814">
        <v>-3.8793495660438548E-3</v>
      </c>
      <c r="AF137" s="814">
        <v>-3.0944843373508224E-3</v>
      </c>
      <c r="AG137" s="814">
        <v>-1.099047980725798E-3</v>
      </c>
      <c r="AH137" s="814">
        <v>-2.397031341702105E-4</v>
      </c>
      <c r="AI137" s="814">
        <v>-1.4669598854285537E-3</v>
      </c>
      <c r="AJ137" s="814">
        <v>-7.5134955154099181E-5</v>
      </c>
      <c r="AK137" s="814">
        <v>2.1078373834451103E-3</v>
      </c>
      <c r="AM137" s="814">
        <v>-1.1152735597137142E-2</v>
      </c>
      <c r="AN137" s="814">
        <v>-8.6451113361510901E-3</v>
      </c>
      <c r="AO137" s="814">
        <v>-7.5457820910819207E-3</v>
      </c>
      <c r="AP137" s="814">
        <v>-7.2798433749441394E-3</v>
      </c>
    </row>
    <row r="138" spans="1:42" s="814" customFormat="1">
      <c r="A138" s="815">
        <v>44029</v>
      </c>
      <c r="B138" s="814">
        <v>8.4416798117770142E-5</v>
      </c>
      <c r="C138" s="814">
        <v>8.6527218070714393E-5</v>
      </c>
      <c r="D138" s="814">
        <v>9.9611821778968759E-5</v>
      </c>
      <c r="E138" s="814">
        <v>1.0045598976014647E-4</v>
      </c>
      <c r="F138" s="814">
        <v>1.4741358031344909E-4</v>
      </c>
      <c r="G138" s="814">
        <v>1.4936627054584761E-4</v>
      </c>
      <c r="H138" s="814">
        <v>1.5830423947038597E-4</v>
      </c>
      <c r="I138" s="814">
        <v>4.5259954852272521E-4</v>
      </c>
      <c r="J138" s="814">
        <v>-5.8075909787458357E-5</v>
      </c>
      <c r="K138" s="814">
        <v>7.3489577418639485E-4</v>
      </c>
      <c r="L138" s="814">
        <v>4.7994817336971529E-4</v>
      </c>
      <c r="M138" s="814">
        <v>-2.6074173838774861E-4</v>
      </c>
      <c r="N138" s="814">
        <v>-1.6307634892676059E-3</v>
      </c>
      <c r="O138" s="814">
        <v>1.0130015774132416E-4</v>
      </c>
      <c r="P138" s="814">
        <v>1.8241642897232069E-4</v>
      </c>
      <c r="Q138" s="814">
        <v>2.6154811971901282E-4</v>
      </c>
      <c r="R138" s="814">
        <v>4.5253410126311344E-4</v>
      </c>
      <c r="S138" s="814">
        <v>4.7091416282718512E-4</v>
      </c>
      <c r="T138" s="814">
        <v>4.7458002638278707E-4</v>
      </c>
      <c r="U138" s="814">
        <v>4.7824252155881375E-4</v>
      </c>
      <c r="V138" s="814">
        <v>6.4729644055916413E-3</v>
      </c>
      <c r="W138" s="814">
        <v>4.7458002638278707E-4</v>
      </c>
      <c r="X138" s="814">
        <v>4.7641169463075173E-4</v>
      </c>
      <c r="Y138" s="814">
        <v>4.8335112941000347E-4</v>
      </c>
      <c r="Z138" s="814">
        <v>4.8335112941000347E-4</v>
      </c>
      <c r="AA138" s="814">
        <v>4.9388215129564372E-4</v>
      </c>
      <c r="AB138" s="814">
        <v>5.0613328152837589E-4</v>
      </c>
      <c r="AC138" s="814">
        <v>5.3100553837690523E-3</v>
      </c>
      <c r="AD138" s="814">
        <v>3.4904220719329526E-3</v>
      </c>
      <c r="AE138" s="814">
        <v>5.4471307344392539E-3</v>
      </c>
      <c r="AF138" s="814">
        <v>6.0498975855516335E-3</v>
      </c>
      <c r="AG138" s="814">
        <v>1.8890032363692022E-3</v>
      </c>
      <c r="AH138" s="814">
        <v>5.9579223250172397E-4</v>
      </c>
      <c r="AI138" s="814">
        <v>5.1947240920811044E-3</v>
      </c>
      <c r="AJ138" s="814">
        <v>-1.6688281161536533E-4</v>
      </c>
      <c r="AK138" s="814">
        <v>5.8213695361040152E-3</v>
      </c>
      <c r="AM138" s="814">
        <v>2.3924351888714668E-2</v>
      </c>
      <c r="AN138" s="814">
        <v>3.210691109862629E-2</v>
      </c>
      <c r="AO138" s="814">
        <v>2.1964614788997805E-2</v>
      </c>
      <c r="AP138" s="814">
        <v>5.6472543413155218E-3</v>
      </c>
    </row>
    <row r="139" spans="1:42" s="814" customFormat="1">
      <c r="A139" s="815">
        <v>44032</v>
      </c>
      <c r="B139" s="814">
        <v>8.4416798117770142E-5</v>
      </c>
      <c r="C139" s="814">
        <v>8.6527218070714393E-5</v>
      </c>
      <c r="D139" s="814">
        <v>9.9611821778968759E-5</v>
      </c>
      <c r="E139" s="814">
        <v>1.0045598976014647E-4</v>
      </c>
      <c r="F139" s="814">
        <v>1.4741358031344909E-4</v>
      </c>
      <c r="G139" s="814">
        <v>1.4936627054584761E-4</v>
      </c>
      <c r="H139" s="814">
        <v>3.1980865455194518E-4</v>
      </c>
      <c r="I139" s="814">
        <v>3.9444339550320784E-4</v>
      </c>
      <c r="J139" s="814">
        <v>3.6426560597502267E-4</v>
      </c>
      <c r="K139" s="814">
        <v>4.3856732194424985E-4</v>
      </c>
      <c r="L139" s="814">
        <v>9.2331135888557014E-4</v>
      </c>
      <c r="M139" s="814">
        <v>9.8060355892215512E-5</v>
      </c>
      <c r="N139" s="814">
        <v>3.449448739607508E-4</v>
      </c>
      <c r="O139" s="814">
        <v>1.0130015774132416E-4</v>
      </c>
      <c r="P139" s="814">
        <v>1.8241642897232069E-4</v>
      </c>
      <c r="Q139" s="814">
        <v>4.3552355313036806E-4</v>
      </c>
      <c r="R139" s="814">
        <v>4.5253410126311344E-4</v>
      </c>
      <c r="S139" s="814">
        <v>4.7091416282718512E-4</v>
      </c>
      <c r="T139" s="814">
        <v>4.7458002638278707E-4</v>
      </c>
      <c r="U139" s="814">
        <v>4.7824252155881375E-4</v>
      </c>
      <c r="V139" s="814">
        <v>-5.6191881252964926E-4</v>
      </c>
      <c r="W139" s="814">
        <v>4.7458002638278707E-4</v>
      </c>
      <c r="X139" s="814">
        <v>4.7641169463075173E-4</v>
      </c>
      <c r="Y139" s="814">
        <v>4.8335112941000347E-4</v>
      </c>
      <c r="Z139" s="814">
        <v>4.8335112941000347E-4</v>
      </c>
      <c r="AA139" s="814">
        <v>4.9388215129564372E-4</v>
      </c>
      <c r="AB139" s="814">
        <v>5.0613328152837589E-4</v>
      </c>
      <c r="AC139" s="814">
        <v>4.8850375478364239E-3</v>
      </c>
      <c r="AD139" s="814">
        <v>-2.4404433336244757E-3</v>
      </c>
      <c r="AE139" s="814">
        <v>4.9279382464317845E-3</v>
      </c>
      <c r="AF139" s="814">
        <v>2.8243715234357314E-3</v>
      </c>
      <c r="AG139" s="814">
        <v>2.1784323001166062E-3</v>
      </c>
      <c r="AH139" s="814">
        <v>-3.5765262732956327E-4</v>
      </c>
      <c r="AI139" s="814">
        <v>2.7524569684300726E-3</v>
      </c>
      <c r="AJ139" s="814">
        <v>2.2643260642176699E-3</v>
      </c>
      <c r="AK139" s="814">
        <v>4.1624363883989712E-3</v>
      </c>
      <c r="AM139" s="814">
        <v>2.7746905263749566E-2</v>
      </c>
      <c r="AN139" s="814">
        <v>1.6144596394507493E-2</v>
      </c>
      <c r="AO139" s="814">
        <v>1.7435610218509145E-2</v>
      </c>
      <c r="AP139" s="814">
        <v>9.6497364076075787E-3</v>
      </c>
    </row>
    <row r="140" spans="1:42" s="814" customFormat="1">
      <c r="A140" s="815">
        <v>44033</v>
      </c>
      <c r="B140" s="814">
        <v>8.4416798117770142E-5</v>
      </c>
      <c r="C140" s="814">
        <v>8.6527218070714393E-5</v>
      </c>
      <c r="D140" s="814">
        <v>9.9611821778968759E-5</v>
      </c>
      <c r="E140" s="814">
        <v>1.0045598976014647E-4</v>
      </c>
      <c r="F140" s="814">
        <v>1.4741358031344909E-4</v>
      </c>
      <c r="G140" s="814">
        <v>1.4936627054584761E-4</v>
      </c>
      <c r="H140" s="814">
        <v>1.9830265139697545E-4</v>
      </c>
      <c r="I140" s="814">
        <v>2.6348146846988385E-4</v>
      </c>
      <c r="J140" s="814">
        <v>2.7601177447822423E-5</v>
      </c>
      <c r="K140" s="814">
        <v>8.6187419983763114E-4</v>
      </c>
      <c r="L140" s="814">
        <v>4.7102877146576461E-4</v>
      </c>
      <c r="M140" s="814">
        <v>2.5462391380570715E-4</v>
      </c>
      <c r="N140" s="814">
        <v>5.4639181041427065E-4</v>
      </c>
      <c r="O140" s="814">
        <v>1.0130015774132416E-4</v>
      </c>
      <c r="P140" s="814">
        <v>1.8241642897232069E-4</v>
      </c>
      <c r="Q140" s="814">
        <v>1.0370217595800924E-4</v>
      </c>
      <c r="R140" s="814">
        <v>4.5253410126311344E-4</v>
      </c>
      <c r="S140" s="814">
        <v>4.7091416282718512E-4</v>
      </c>
      <c r="T140" s="814">
        <v>4.7458002638278707E-4</v>
      </c>
      <c r="U140" s="814">
        <v>4.7824252155881375E-4</v>
      </c>
      <c r="V140" s="814">
        <v>9.4541761029609539E-4</v>
      </c>
      <c r="W140" s="814">
        <v>4.7458002638278707E-4</v>
      </c>
      <c r="X140" s="814">
        <v>4.7641169463075173E-4</v>
      </c>
      <c r="Y140" s="814">
        <v>4.8335112941000347E-4</v>
      </c>
      <c r="Z140" s="814">
        <v>4.8335112941000347E-4</v>
      </c>
      <c r="AA140" s="814">
        <v>4.9388215129564372E-4</v>
      </c>
      <c r="AB140" s="814">
        <v>5.0613328152837589E-4</v>
      </c>
      <c r="AC140" s="814">
        <v>5.0053732988970534E-3</v>
      </c>
      <c r="AD140" s="814">
        <v>-1.1163712060167086E-3</v>
      </c>
      <c r="AE140" s="814">
        <v>3.0313637456769182E-3</v>
      </c>
      <c r="AF140" s="814">
        <v>-2.8936984196814564E-4</v>
      </c>
      <c r="AG140" s="814">
        <v>-1.3888030947339924E-3</v>
      </c>
      <c r="AH140" s="814">
        <v>-4.2297612501773774E-4</v>
      </c>
      <c r="AI140" s="814">
        <v>-1.2566709011760935E-3</v>
      </c>
      <c r="AJ140" s="814">
        <v>-1.5776274437631077E-3</v>
      </c>
      <c r="AK140" s="814">
        <v>-1.3642016991033401E-4</v>
      </c>
      <c r="AM140" s="814">
        <v>-1.1314995272185935E-2</v>
      </c>
      <c r="AN140" s="814">
        <v>-9.2997555706321178E-3</v>
      </c>
      <c r="AO140" s="814">
        <v>-8.7272077215974075E-3</v>
      </c>
      <c r="AP140" s="814">
        <v>2.4507709113132936E-3</v>
      </c>
    </row>
    <row r="141" spans="1:42" s="814" customFormat="1">
      <c r="A141" s="815">
        <v>44034</v>
      </c>
      <c r="B141" s="814">
        <v>8.4416798117770142E-5</v>
      </c>
      <c r="C141" s="814">
        <v>8.6527218070714393E-5</v>
      </c>
      <c r="D141" s="814">
        <v>9.9611821778968759E-5</v>
      </c>
      <c r="E141" s="814">
        <v>1.0045598976014647E-4</v>
      </c>
      <c r="F141" s="814">
        <v>1.4741358031344909E-4</v>
      </c>
      <c r="G141" s="814">
        <v>1.4936627054584761E-4</v>
      </c>
      <c r="H141" s="814">
        <v>2.7357190102561546E-4</v>
      </c>
      <c r="I141" s="814">
        <v>4.072612057548497E-4</v>
      </c>
      <c r="J141" s="814">
        <v>2.2081739263968281E-4</v>
      </c>
      <c r="K141" s="814">
        <v>4.3985545615843336E-4</v>
      </c>
      <c r="L141" s="814">
        <v>6.0608523148708571E-5</v>
      </c>
      <c r="M141" s="814">
        <v>5.4607032092413021E-4</v>
      </c>
      <c r="N141" s="814">
        <v>4.8171167748800592E-4</v>
      </c>
      <c r="O141" s="814">
        <v>1.0130015774132416E-4</v>
      </c>
      <c r="P141" s="814">
        <v>1.8241642897232069E-4</v>
      </c>
      <c r="Q141" s="814">
        <v>1.5226833056236622E-4</v>
      </c>
      <c r="R141" s="814">
        <v>4.5253410126311344E-4</v>
      </c>
      <c r="S141" s="814">
        <v>4.7091416282718512E-4</v>
      </c>
      <c r="T141" s="814">
        <v>4.7458002638278707E-4</v>
      </c>
      <c r="U141" s="814">
        <v>4.7824252155881375E-4</v>
      </c>
      <c r="V141" s="814">
        <v>1.9100331373562707E-3</v>
      </c>
      <c r="W141" s="814">
        <v>4.7458002638278707E-4</v>
      </c>
      <c r="X141" s="814">
        <v>4.7641169463075173E-4</v>
      </c>
      <c r="Y141" s="814">
        <v>4.8335112941000347E-4</v>
      </c>
      <c r="Z141" s="814">
        <v>4.8335112941000347E-4</v>
      </c>
      <c r="AA141" s="814">
        <v>4.9388215129564372E-4</v>
      </c>
      <c r="AB141" s="814">
        <v>5.0613328152837589E-4</v>
      </c>
      <c r="AC141" s="814">
        <v>1.3219200814469367E-3</v>
      </c>
      <c r="AD141" s="814">
        <v>-3.3461276918766991E-4</v>
      </c>
      <c r="AE141" s="814">
        <v>2.1917599104492869E-3</v>
      </c>
      <c r="AF141" s="814">
        <v>-5.6379516682225628E-4</v>
      </c>
      <c r="AG141" s="814">
        <v>1.3526053342118871E-3</v>
      </c>
      <c r="AH141" s="814">
        <v>-1.0887911313373078E-4</v>
      </c>
      <c r="AI141" s="814">
        <v>9.5945600498748007E-4</v>
      </c>
      <c r="AJ141" s="814">
        <v>3.3558968444564741E-3</v>
      </c>
      <c r="AK141" s="814">
        <v>3.4478736611354144E-3</v>
      </c>
      <c r="AM141" s="814">
        <v>3.0576630085379364E-3</v>
      </c>
      <c r="AN141" s="814">
        <v>-1.9040981775290122E-3</v>
      </c>
      <c r="AO141" s="814">
        <v>1.3918368326162334E-3</v>
      </c>
      <c r="AP141" s="814">
        <v>5.7374792290112442E-3</v>
      </c>
    </row>
    <row r="142" spans="1:42" s="814" customFormat="1">
      <c r="A142" s="815">
        <v>44035</v>
      </c>
      <c r="B142" s="814">
        <v>8.4416798117770142E-5</v>
      </c>
      <c r="C142" s="814">
        <v>8.6527218070714393E-5</v>
      </c>
      <c r="D142" s="814">
        <v>9.9611821778968759E-5</v>
      </c>
      <c r="E142" s="814">
        <v>1.0045598976014647E-4</v>
      </c>
      <c r="F142" s="814">
        <v>1.4741358031344909E-4</v>
      </c>
      <c r="G142" s="814">
        <v>1.4936627054584761E-4</v>
      </c>
      <c r="H142" s="814">
        <v>3.2860984160398843E-4</v>
      </c>
      <c r="I142" s="814">
        <v>3.5387422245691802E-4</v>
      </c>
      <c r="J142" s="814">
        <v>7.4892847322427514E-5</v>
      </c>
      <c r="K142" s="814">
        <v>4.7541072654744276E-4</v>
      </c>
      <c r="L142" s="814">
        <v>-4.5865750463613963E-5</v>
      </c>
      <c r="M142" s="814">
        <v>9.9613701962164569E-4</v>
      </c>
      <c r="N142" s="814">
        <v>9.2152680819368449E-4</v>
      </c>
      <c r="O142" s="814">
        <v>1.0130015774132416E-4</v>
      </c>
      <c r="P142" s="814">
        <v>1.8241642897232069E-4</v>
      </c>
      <c r="Q142" s="814">
        <v>2.4938417251152423E-4</v>
      </c>
      <c r="R142" s="814">
        <v>4.5253410126311344E-4</v>
      </c>
      <c r="S142" s="814">
        <v>4.7091416282718512E-4</v>
      </c>
      <c r="T142" s="814">
        <v>4.7458002638278707E-4</v>
      </c>
      <c r="U142" s="814">
        <v>4.7824252155881375E-4</v>
      </c>
      <c r="V142" s="814">
        <v>-1.2045932326811837E-3</v>
      </c>
      <c r="W142" s="814">
        <v>4.7458002638278707E-4</v>
      </c>
      <c r="X142" s="814">
        <v>4.7641169463075173E-4</v>
      </c>
      <c r="Y142" s="814">
        <v>4.8335112941000347E-4</v>
      </c>
      <c r="Z142" s="814">
        <v>4.8335112941000347E-4</v>
      </c>
      <c r="AA142" s="814">
        <v>4.9388215129564372E-4</v>
      </c>
      <c r="AB142" s="814">
        <v>5.0613328152837589E-4</v>
      </c>
      <c r="AC142" s="814">
        <v>-5.6189509600284016E-3</v>
      </c>
      <c r="AD142" s="814">
        <v>6.6919189072622842E-4</v>
      </c>
      <c r="AE142" s="814">
        <v>-3.5218552312626938E-3</v>
      </c>
      <c r="AF142" s="814">
        <v>-1.510892909794892E-3</v>
      </c>
      <c r="AG142" s="814">
        <v>-2.9981704721228075E-3</v>
      </c>
      <c r="AH142" s="814">
        <v>-3.2644568288553444E-5</v>
      </c>
      <c r="AI142" s="814">
        <v>-2.6225471398717559E-3</v>
      </c>
      <c r="AJ142" s="814">
        <v>-1.9164522815555696E-3</v>
      </c>
      <c r="AK142" s="814">
        <v>1.1254627620371771E-4</v>
      </c>
      <c r="AM142" s="814">
        <v>-2.7776589545315256E-2</v>
      </c>
      <c r="AN142" s="814">
        <v>-1.3999989082951303E-2</v>
      </c>
      <c r="AO142" s="814">
        <v>-1.5862913357843622E-2</v>
      </c>
      <c r="AP142" s="814">
        <v>-1.3278854196212664E-2</v>
      </c>
    </row>
    <row r="143" spans="1:42" s="814" customFormat="1">
      <c r="A143" s="815">
        <v>44036</v>
      </c>
      <c r="B143" s="814">
        <v>8.4416798117770142E-5</v>
      </c>
      <c r="C143" s="814">
        <v>8.6527218070714393E-5</v>
      </c>
      <c r="D143" s="814">
        <v>9.9611821778968759E-5</v>
      </c>
      <c r="E143" s="814">
        <v>1.0045598976014647E-4</v>
      </c>
      <c r="F143" s="814">
        <v>1.4741358031344909E-4</v>
      </c>
      <c r="G143" s="814">
        <v>1.4936627054584761E-4</v>
      </c>
      <c r="H143" s="814">
        <v>2.1427886259051121E-4</v>
      </c>
      <c r="I143" s="814">
        <v>5.9362635701032396E-4</v>
      </c>
      <c r="J143" s="814">
        <v>-4.1191497175074865E-5</v>
      </c>
      <c r="K143" s="814">
        <v>6.5894769765062478E-4</v>
      </c>
      <c r="L143" s="814">
        <v>4.1601077089703509E-4</v>
      </c>
      <c r="M143" s="814">
        <v>3.182211590937456E-4</v>
      </c>
      <c r="N143" s="814">
        <v>2.9526099602228406E-4</v>
      </c>
      <c r="O143" s="814">
        <v>1.0130015774132416E-4</v>
      </c>
      <c r="P143" s="814">
        <v>1.8241642897232069E-4</v>
      </c>
      <c r="Q143" s="814">
        <v>1.9422961033721542E-4</v>
      </c>
      <c r="R143" s="814">
        <v>4.5253410126311344E-4</v>
      </c>
      <c r="S143" s="814">
        <v>4.7091416282718512E-4</v>
      </c>
      <c r="T143" s="814">
        <v>4.7458002638278707E-4</v>
      </c>
      <c r="U143" s="814">
        <v>4.7824252155881375E-4</v>
      </c>
      <c r="V143" s="814">
        <v>2.7014806177634298E-3</v>
      </c>
      <c r="W143" s="814">
        <v>4.7458002638278707E-4</v>
      </c>
      <c r="X143" s="814">
        <v>4.7641169463075173E-4</v>
      </c>
      <c r="Y143" s="814">
        <v>4.8335112941000347E-4</v>
      </c>
      <c r="Z143" s="814">
        <v>4.8335112941000347E-4</v>
      </c>
      <c r="AA143" s="814">
        <v>4.9388215129564372E-4</v>
      </c>
      <c r="AB143" s="814">
        <v>5.0613328152837589E-4</v>
      </c>
      <c r="AC143" s="814">
        <v>2.4124035309551761E-3</v>
      </c>
      <c r="AD143" s="814">
        <v>-2.6108645437639133E-4</v>
      </c>
      <c r="AE143" s="814">
        <v>-1.1651555347879095E-3</v>
      </c>
      <c r="AF143" s="814">
        <v>-2.3938284655899977E-4</v>
      </c>
      <c r="AG143" s="814">
        <v>-1.661361554269325E-3</v>
      </c>
      <c r="AH143" s="814">
        <v>-7.1551924627177854E-4</v>
      </c>
      <c r="AI143" s="814">
        <v>2.0893663679322216E-4</v>
      </c>
      <c r="AJ143" s="814">
        <v>-6.3692166517770321E-4</v>
      </c>
      <c r="AK143" s="814">
        <v>-7.1513922562749244E-4</v>
      </c>
      <c r="AM143" s="814">
        <v>-6.3473241340412656E-3</v>
      </c>
      <c r="AN143" s="814">
        <v>-2.2589508033521444E-4</v>
      </c>
      <c r="AO143" s="814">
        <v>-2.5325779234607326E-3</v>
      </c>
      <c r="AP143" s="814">
        <v>-7.6501429933270026E-3</v>
      </c>
    </row>
    <row r="144" spans="1:42" s="814" customFormat="1">
      <c r="A144" s="815">
        <v>44039</v>
      </c>
      <c r="B144" s="814">
        <v>8.4416798117770142E-5</v>
      </c>
      <c r="C144" s="814">
        <v>8.6527218070714393E-5</v>
      </c>
      <c r="D144" s="814">
        <v>9.9611821778968759E-5</v>
      </c>
      <c r="E144" s="814">
        <v>1.0045598976014647E-4</v>
      </c>
      <c r="F144" s="814">
        <v>1.4741358031344909E-4</v>
      </c>
      <c r="G144" s="814">
        <v>1.4936627054584761E-4</v>
      </c>
      <c r="H144" s="814">
        <v>2.1875761999967658E-4</v>
      </c>
      <c r="I144" s="814">
        <v>4.1044125233091755E-4</v>
      </c>
      <c r="J144" s="814">
        <v>-2.6549850325541247E-4</v>
      </c>
      <c r="K144" s="814">
        <v>4.0948426778131264E-4</v>
      </c>
      <c r="L144" s="814">
        <v>2.5376766959195329E-4</v>
      </c>
      <c r="M144" s="814">
        <v>2.60233369909324E-4</v>
      </c>
      <c r="N144" s="814">
        <v>7.4778039865774915E-4</v>
      </c>
      <c r="O144" s="814">
        <v>1.0130015774132416E-4</v>
      </c>
      <c r="P144" s="814">
        <v>1.8241642897232069E-4</v>
      </c>
      <c r="Q144" s="814">
        <v>3.9458667769176614E-4</v>
      </c>
      <c r="R144" s="814">
        <v>4.5253410126311344E-4</v>
      </c>
      <c r="S144" s="814">
        <v>4.7091416282718512E-4</v>
      </c>
      <c r="T144" s="814">
        <v>4.7458002638278707E-4</v>
      </c>
      <c r="U144" s="814">
        <v>4.7824252155881375E-4</v>
      </c>
      <c r="V144" s="814">
        <v>4.1576931258129335E-3</v>
      </c>
      <c r="W144" s="814">
        <v>4.7458002638278707E-4</v>
      </c>
      <c r="X144" s="814">
        <v>4.7641169463075173E-4</v>
      </c>
      <c r="Y144" s="814">
        <v>4.8335112941000347E-4</v>
      </c>
      <c r="Z144" s="814">
        <v>4.8335112941000347E-4</v>
      </c>
      <c r="AA144" s="814">
        <v>4.9388215129564372E-4</v>
      </c>
      <c r="AB144" s="814">
        <v>5.0613328152837589E-4</v>
      </c>
      <c r="AC144" s="814">
        <v>9.3169063103597516E-3</v>
      </c>
      <c r="AD144" s="814">
        <v>3.7546130236840725E-3</v>
      </c>
      <c r="AE144" s="814">
        <v>8.2188702280578951E-3</v>
      </c>
      <c r="AF144" s="814">
        <v>2.2487567753992632E-3</v>
      </c>
      <c r="AG144" s="814">
        <v>1.9810909742885574E-3</v>
      </c>
      <c r="AH144" s="814">
        <v>2.9224403778727037E-5</v>
      </c>
      <c r="AI144" s="814">
        <v>4.0127127045765931E-3</v>
      </c>
      <c r="AJ144" s="814">
        <v>3.1624639809324506E-5</v>
      </c>
      <c r="AK144" s="814">
        <v>1.839946621164712E-3</v>
      </c>
      <c r="AM144" s="814">
        <v>3.0081060618709632E-3</v>
      </c>
      <c r="AN144" s="814">
        <v>5.6010898131553244E-3</v>
      </c>
      <c r="AO144" s="814">
        <v>1.29450827703399E-2</v>
      </c>
      <c r="AP144" s="814">
        <v>8.7495133805883807E-3</v>
      </c>
    </row>
    <row r="145" spans="1:42" s="814" customFormat="1">
      <c r="A145" s="815">
        <v>44040</v>
      </c>
      <c r="B145" s="814">
        <v>8.4416798117770142E-5</v>
      </c>
      <c r="C145" s="814">
        <v>8.6527218070714393E-5</v>
      </c>
      <c r="D145" s="814">
        <v>9.9611821778968759E-5</v>
      </c>
      <c r="E145" s="814">
        <v>1.0045598976014647E-4</v>
      </c>
      <c r="F145" s="814">
        <v>1.4741358031344909E-4</v>
      </c>
      <c r="G145" s="814">
        <v>1.4936627054584761E-4</v>
      </c>
      <c r="H145" s="814">
        <v>1.8724074311382566E-4</v>
      </c>
      <c r="I145" s="814">
        <v>4.6808403507081486E-4</v>
      </c>
      <c r="J145" s="814">
        <v>3.1306138258146987E-4</v>
      </c>
      <c r="K145" s="814">
        <v>5.9195625549879338E-4</v>
      </c>
      <c r="L145" s="814">
        <v>-3.1301055000598765E-5</v>
      </c>
      <c r="M145" s="814">
        <v>-8.7575450603782912E-5</v>
      </c>
      <c r="N145" s="814">
        <v>6.6601709690261579E-4</v>
      </c>
      <c r="O145" s="814">
        <v>1.0130015774132416E-4</v>
      </c>
      <c r="P145" s="814">
        <v>1.8241642897232069E-4</v>
      </c>
      <c r="Q145" s="814">
        <v>1.0416749339325904E-5</v>
      </c>
      <c r="R145" s="814">
        <v>4.5253410126311344E-4</v>
      </c>
      <c r="S145" s="814">
        <v>4.7091416282718512E-4</v>
      </c>
      <c r="T145" s="814">
        <v>4.7458002638278707E-4</v>
      </c>
      <c r="U145" s="814">
        <v>4.7824252155881375E-4</v>
      </c>
      <c r="V145" s="814">
        <v>-1.2112834839580477E-3</v>
      </c>
      <c r="W145" s="814">
        <v>4.7458002638278707E-4</v>
      </c>
      <c r="X145" s="814">
        <v>4.7641169463075173E-4</v>
      </c>
      <c r="Y145" s="814">
        <v>4.8335112941000347E-4</v>
      </c>
      <c r="Z145" s="814">
        <v>4.8335112941000347E-4</v>
      </c>
      <c r="AA145" s="814">
        <v>4.9388215129564372E-4</v>
      </c>
      <c r="AB145" s="814">
        <v>5.0613328152837589E-4</v>
      </c>
      <c r="AC145" s="814">
        <v>7.459282142154855E-4</v>
      </c>
      <c r="AD145" s="814">
        <v>-1.0566835378096329E-3</v>
      </c>
      <c r="AE145" s="814">
        <v>-1.0515706959933757E-3</v>
      </c>
      <c r="AF145" s="814">
        <v>-5.4523345059542816E-4</v>
      </c>
      <c r="AG145" s="814">
        <v>1.0977199329569309E-3</v>
      </c>
      <c r="AH145" s="814">
        <v>3.0242584181161547E-5</v>
      </c>
      <c r="AI145" s="814">
        <v>4.7515626272964795E-4</v>
      </c>
      <c r="AJ145" s="814">
        <v>-1.3669465318133511E-4</v>
      </c>
      <c r="AK145" s="814">
        <v>1.5570345056938883E-3</v>
      </c>
      <c r="AM145" s="814">
        <v>-2.0080742726942269E-3</v>
      </c>
      <c r="AN145" s="814">
        <v>-3.3783302239701607E-3</v>
      </c>
      <c r="AO145" s="814">
        <v>-2.7044923430755707E-3</v>
      </c>
      <c r="AP145" s="814">
        <v>-5.8366931009864453E-3</v>
      </c>
    </row>
    <row r="146" spans="1:42" s="814" customFormat="1">
      <c r="A146" s="815">
        <v>44041</v>
      </c>
      <c r="B146" s="814">
        <v>8.4416798117770142E-5</v>
      </c>
      <c r="C146" s="814">
        <v>8.6527218070714393E-5</v>
      </c>
      <c r="D146" s="814">
        <v>9.9611821778968759E-5</v>
      </c>
      <c r="E146" s="814">
        <v>1.0045598976014647E-4</v>
      </c>
      <c r="F146" s="814">
        <v>1.4741358031344909E-4</v>
      </c>
      <c r="G146" s="814">
        <v>1.4936627054584761E-4</v>
      </c>
      <c r="H146" s="814">
        <v>3.0175118928221778E-4</v>
      </c>
      <c r="I146" s="814">
        <v>3.4950077309581218E-4</v>
      </c>
      <c r="J146" s="814">
        <v>1.9090852134784342E-4</v>
      </c>
      <c r="K146" s="814">
        <v>4.7161703955156398E-4</v>
      </c>
      <c r="L146" s="814">
        <v>8.3342879000358749E-5</v>
      </c>
      <c r="M146" s="814">
        <v>5.0040180677313195E-4</v>
      </c>
      <c r="N146" s="814">
        <v>5.5986855416256809E-4</v>
      </c>
      <c r="O146" s="814">
        <v>1.0130015774132416E-4</v>
      </c>
      <c r="P146" s="814">
        <v>1.8241642897232069E-4</v>
      </c>
      <c r="Q146" s="814">
        <v>1.9708945827678903E-4</v>
      </c>
      <c r="R146" s="814">
        <v>4.5253410126311344E-4</v>
      </c>
      <c r="S146" s="814">
        <v>4.7091416282718512E-4</v>
      </c>
      <c r="T146" s="814">
        <v>4.7458002638278707E-4</v>
      </c>
      <c r="U146" s="814">
        <v>4.7824252155881375E-4</v>
      </c>
      <c r="V146" s="814">
        <v>6.0987273500479056E-4</v>
      </c>
      <c r="W146" s="814">
        <v>4.7458002638278707E-4</v>
      </c>
      <c r="X146" s="814">
        <v>4.7641169463075173E-4</v>
      </c>
      <c r="Y146" s="814">
        <v>4.8335112941000347E-4</v>
      </c>
      <c r="Z146" s="814">
        <v>4.8335112941000347E-4</v>
      </c>
      <c r="AA146" s="814">
        <v>4.9388215129564372E-4</v>
      </c>
      <c r="AB146" s="814">
        <v>5.0613328152837589E-4</v>
      </c>
      <c r="AC146" s="814">
        <v>5.1515661545018521E-3</v>
      </c>
      <c r="AD146" s="814">
        <v>1.7108923032032042E-3</v>
      </c>
      <c r="AE146" s="814">
        <v>3.4053357956034258E-3</v>
      </c>
      <c r="AF146" s="814">
        <v>1.9919438231130737E-3</v>
      </c>
      <c r="AG146" s="814">
        <v>9.3978924266635566E-4</v>
      </c>
      <c r="AH146" s="814">
        <v>-3.0083345064524369E-4</v>
      </c>
      <c r="AI146" s="814">
        <v>7.2309020820937597E-4</v>
      </c>
      <c r="AJ146" s="814">
        <v>-2.8850699843890881E-3</v>
      </c>
      <c r="AK146" s="814">
        <v>-1.4424907520971253E-4</v>
      </c>
      <c r="AM146" s="814">
        <v>1.7953845607176833E-2</v>
      </c>
      <c r="AN146" s="814">
        <v>1.1659596463891031E-2</v>
      </c>
      <c r="AO146" s="814">
        <v>9.2378597083362379E-3</v>
      </c>
      <c r="AP146" s="814">
        <v>1.2204312249457505E-2</v>
      </c>
    </row>
    <row r="147" spans="1:42" s="814" customFormat="1">
      <c r="A147" s="815">
        <v>44042</v>
      </c>
      <c r="B147" s="814">
        <v>8.4416798117770142E-5</v>
      </c>
      <c r="C147" s="814">
        <v>8.6527218070714393E-5</v>
      </c>
      <c r="D147" s="814">
        <v>9.9611821778968759E-5</v>
      </c>
      <c r="E147" s="814">
        <v>1.0045598976014647E-4</v>
      </c>
      <c r="F147" s="814">
        <v>1.4741358031344909E-4</v>
      </c>
      <c r="G147" s="814">
        <v>1.4936627054584761E-4</v>
      </c>
      <c r="H147" s="814">
        <v>1.2497911281046381E-3</v>
      </c>
      <c r="I147" s="814">
        <v>5.4130401161245345E-4</v>
      </c>
      <c r="J147" s="814">
        <v>1.1930383924951826E-4</v>
      </c>
      <c r="K147" s="814">
        <v>6.1401709338371191E-4</v>
      </c>
      <c r="L147" s="814">
        <v>7.4072078605547098E-4</v>
      </c>
      <c r="M147" s="814">
        <v>4.5817361247624255E-4</v>
      </c>
      <c r="N147" s="814">
        <v>5.9995818050051497E-4</v>
      </c>
      <c r="O147" s="814">
        <v>1.0130015774132416E-4</v>
      </c>
      <c r="P147" s="814">
        <v>1.8241642897232069E-4</v>
      </c>
      <c r="Q147" s="814">
        <v>2.0283650402452835E-4</v>
      </c>
      <c r="R147" s="814">
        <v>4.5253410126311344E-4</v>
      </c>
      <c r="S147" s="814">
        <v>4.7091416282718512E-4</v>
      </c>
      <c r="T147" s="814">
        <v>4.7458002638278707E-4</v>
      </c>
      <c r="U147" s="814">
        <v>4.7824252155881375E-4</v>
      </c>
      <c r="V147" s="814">
        <v>7.7259969078655732E-3</v>
      </c>
      <c r="W147" s="814">
        <v>4.7458002638278707E-4</v>
      </c>
      <c r="X147" s="814">
        <v>4.7641169463075173E-4</v>
      </c>
      <c r="Y147" s="814">
        <v>4.8335112941000347E-4</v>
      </c>
      <c r="Z147" s="814">
        <v>4.8335112941000347E-4</v>
      </c>
      <c r="AA147" s="814">
        <v>4.9388215129564372E-4</v>
      </c>
      <c r="AB147" s="814">
        <v>5.0613328152837589E-4</v>
      </c>
      <c r="AC147" s="814">
        <v>1.2839533277682058E-3</v>
      </c>
      <c r="AD147" s="814">
        <v>2.0590388359265077E-4</v>
      </c>
      <c r="AE147" s="814">
        <v>2.5384280721258978E-3</v>
      </c>
      <c r="AF147" s="814">
        <v>5.8681801270110689E-4</v>
      </c>
      <c r="AG147" s="814">
        <v>1.6427395181428661E-3</v>
      </c>
      <c r="AH147" s="814">
        <v>4.6707155243042031E-4</v>
      </c>
      <c r="AI147" s="814">
        <v>3.527860960046425E-4</v>
      </c>
      <c r="AJ147" s="814">
        <v>1.5096465627286726E-3</v>
      </c>
      <c r="AK147" s="814">
        <v>-1.1273887582241571E-4</v>
      </c>
      <c r="AM147" s="814">
        <v>5.9916199956544514E-3</v>
      </c>
      <c r="AN147" s="814">
        <v>-3.1629141633536806E-3</v>
      </c>
      <c r="AO147" s="814">
        <v>-1.3481090566389575E-3</v>
      </c>
      <c r="AP147" s="814">
        <v>6.5829538939117249E-3</v>
      </c>
    </row>
    <row r="148" spans="1:42" s="814" customFormat="1">
      <c r="A148" s="815">
        <v>44043</v>
      </c>
      <c r="B148" s="814">
        <v>8.4416798117770142E-5</v>
      </c>
      <c r="C148" s="814">
        <v>8.6527218070714393E-5</v>
      </c>
      <c r="D148" s="814">
        <v>9.9611821778968759E-5</v>
      </c>
      <c r="E148" s="814">
        <v>1.0045598976014647E-4</v>
      </c>
      <c r="F148" s="814">
        <v>1.4741358031344909E-4</v>
      </c>
      <c r="G148" s="814">
        <v>1.4936627054584761E-4</v>
      </c>
      <c r="H148" s="814">
        <v>7.9478403344057647E-4</v>
      </c>
      <c r="I148" s="814">
        <v>4.7769143740428177E-4</v>
      </c>
      <c r="J148" s="814">
        <v>3.2370574114803929E-4</v>
      </c>
      <c r="K148" s="814">
        <v>6.6362006131792661E-4</v>
      </c>
      <c r="L148" s="814">
        <v>2.5631039682894041E-4</v>
      </c>
      <c r="M148" s="814">
        <v>8.0847238120185239E-5</v>
      </c>
      <c r="N148" s="814">
        <v>7.1535065741490378E-4</v>
      </c>
      <c r="O148" s="814">
        <v>1.0130015774132416E-4</v>
      </c>
      <c r="P148" s="814">
        <v>1.8241642897232069E-4</v>
      </c>
      <c r="Q148" s="814">
        <v>-1.8910378990994792E-2</v>
      </c>
      <c r="R148" s="814">
        <v>4.5253410126311344E-4</v>
      </c>
      <c r="S148" s="814">
        <v>4.7091416282718512E-4</v>
      </c>
      <c r="T148" s="814">
        <v>4.7458002638278707E-4</v>
      </c>
      <c r="U148" s="814">
        <v>4.7824252155881375E-4</v>
      </c>
      <c r="V148" s="814">
        <v>6.7964993388902606E-4</v>
      </c>
      <c r="W148" s="814">
        <v>4.7458002638278707E-4</v>
      </c>
      <c r="X148" s="814">
        <v>4.7641169463075173E-4</v>
      </c>
      <c r="Y148" s="814">
        <v>4.8335112941000347E-4</v>
      </c>
      <c r="Z148" s="814">
        <v>4.8335112941000347E-4</v>
      </c>
      <c r="AA148" s="814">
        <v>4.9388215129564372E-4</v>
      </c>
      <c r="AB148" s="814">
        <v>5.0613328152837589E-4</v>
      </c>
      <c r="AC148" s="814">
        <v>-5.8105937875408964E-3</v>
      </c>
      <c r="AD148" s="814">
        <v>2.8925078368529089E-3</v>
      </c>
      <c r="AE148" s="814">
        <v>-9.9678965727301172E-4</v>
      </c>
      <c r="AF148" s="814">
        <v>-1.6323812462947229E-3</v>
      </c>
      <c r="AG148" s="814">
        <v>-3.0529936847926153E-3</v>
      </c>
      <c r="AH148" s="814">
        <v>1.0222277080231823E-3</v>
      </c>
      <c r="AI148" s="814">
        <v>-4.5948985557087152E-3</v>
      </c>
      <c r="AJ148" s="814">
        <v>2.2365136630324578E-3</v>
      </c>
      <c r="AK148" s="814">
        <v>3.0245821413179552E-3</v>
      </c>
      <c r="AM148" s="814">
        <v>-1.1581403001147073E-2</v>
      </c>
      <c r="AN148" s="814">
        <v>-1.6824389500258441E-4</v>
      </c>
      <c r="AO148" s="814">
        <v>-1.0792014072403822E-3</v>
      </c>
      <c r="AP148" s="814">
        <v>-1.2445487516935527E-3</v>
      </c>
    </row>
    <row r="149" spans="1:42" s="814" customFormat="1">
      <c r="A149" s="815">
        <v>44046</v>
      </c>
      <c r="B149" s="814">
        <v>8.4416798117770142E-5</v>
      </c>
      <c r="C149" s="814">
        <v>8.6527218070714393E-5</v>
      </c>
      <c r="D149" s="814">
        <v>9.9611821778968759E-5</v>
      </c>
      <c r="E149" s="814">
        <v>1.0045598976014647E-4</v>
      </c>
      <c r="F149" s="814">
        <v>1.4741358031344909E-4</v>
      </c>
      <c r="G149" s="814">
        <v>1.4936627054584761E-4</v>
      </c>
      <c r="H149" s="814">
        <v>4.3131053564016142E-4</v>
      </c>
      <c r="I149" s="814">
        <v>5.2027683567446026E-4</v>
      </c>
      <c r="J149" s="814">
        <v>4.1626119919424553E-4</v>
      </c>
      <c r="K149" s="814">
        <v>6.479184982350894E-4</v>
      </c>
      <c r="L149" s="814">
        <v>1.5033927013696768E-4</v>
      </c>
      <c r="M149" s="814">
        <v>7.3677602162369737E-5</v>
      </c>
      <c r="N149" s="814">
        <v>6.8584720810682676E-4</v>
      </c>
      <c r="O149" s="814">
        <v>1.0130015774132416E-4</v>
      </c>
      <c r="P149" s="814">
        <v>1.8241642897232069E-4</v>
      </c>
      <c r="Q149" s="814">
        <v>2.9169385941907322E-4</v>
      </c>
      <c r="R149" s="814">
        <v>4.1046321273885411E-4</v>
      </c>
      <c r="S149" s="814">
        <v>4.2884250138719437E-4</v>
      </c>
      <c r="T149" s="814">
        <v>4.3250821078655299E-4</v>
      </c>
      <c r="U149" s="814">
        <v>4.3617055194755672E-4</v>
      </c>
      <c r="V149" s="814">
        <v>1.9786885488730643E-3</v>
      </c>
      <c r="W149" s="814">
        <v>4.3250821078655299E-4</v>
      </c>
      <c r="X149" s="814">
        <v>4.343398020092426E-4</v>
      </c>
      <c r="Y149" s="814">
        <v>4.8335112941000347E-4</v>
      </c>
      <c r="Z149" s="814">
        <v>4.8335112941000347E-4</v>
      </c>
      <c r="AA149" s="814">
        <v>4.9388215129564372E-4</v>
      </c>
      <c r="AB149" s="814">
        <v>5.0613328152837589E-4</v>
      </c>
      <c r="AC149" s="814">
        <v>-2.8860674865777147E-3</v>
      </c>
      <c r="AD149" s="814">
        <v>4.070845622957453E-3</v>
      </c>
      <c r="AE149" s="814">
        <v>-7.2772867521431195E-4</v>
      </c>
      <c r="AF149" s="814">
        <v>-2.3183548628502582E-4</v>
      </c>
      <c r="AG149" s="814">
        <v>-3.2465748635202019E-4</v>
      </c>
      <c r="AH149" s="814">
        <v>-2.0683087805251077E-4</v>
      </c>
      <c r="AI149" s="814">
        <v>1.0755404920694822E-3</v>
      </c>
      <c r="AJ149" s="814">
        <v>1.9777639915772305E-3</v>
      </c>
      <c r="AK149" s="814">
        <v>-6.9591629243903608E-4</v>
      </c>
      <c r="AM149" s="814">
        <v>9.5343559449900805E-3</v>
      </c>
      <c r="AN149" s="814">
        <v>3.9344841907149597E-3</v>
      </c>
      <c r="AO149" s="814">
        <v>3.4885786762961501E-3</v>
      </c>
      <c r="AP149" s="814">
        <v>6.3133000575257281E-3</v>
      </c>
    </row>
    <row r="150" spans="1:42" s="814" customFormat="1">
      <c r="A150" s="815">
        <v>44047</v>
      </c>
      <c r="B150" s="814">
        <v>8.4416798117770142E-5</v>
      </c>
      <c r="C150" s="814">
        <v>8.6527218070714393E-5</v>
      </c>
      <c r="D150" s="814">
        <v>9.9611821778968759E-5</v>
      </c>
      <c r="E150" s="814">
        <v>1.0045598976014647E-4</v>
      </c>
      <c r="F150" s="814">
        <v>1.4741358031344909E-4</v>
      </c>
      <c r="G150" s="814">
        <v>1.4936627054584761E-4</v>
      </c>
      <c r="H150" s="814">
        <v>2.8757980756366486E-4</v>
      </c>
      <c r="I150" s="814">
        <v>2.9209655558637415E-4</v>
      </c>
      <c r="J150" s="814">
        <v>2.7549077044097814E-4</v>
      </c>
      <c r="K150" s="814">
        <v>2.2738721917447968E-4</v>
      </c>
      <c r="L150" s="814">
        <v>-4.4523933646622993E-6</v>
      </c>
      <c r="M150" s="814">
        <v>1.6207878318126312E-3</v>
      </c>
      <c r="N150" s="814">
        <v>3.0923611411859397E-4</v>
      </c>
      <c r="O150" s="814">
        <v>1.0130015774132416E-4</v>
      </c>
      <c r="P150" s="814">
        <v>1.8241642897232069E-4</v>
      </c>
      <c r="Q150" s="814">
        <v>1.8643427109887867E-4</v>
      </c>
      <c r="R150" s="814">
        <v>4.1046321273885411E-4</v>
      </c>
      <c r="S150" s="814">
        <v>4.2884250138719437E-4</v>
      </c>
      <c r="T150" s="814">
        <v>4.3250821078655299E-4</v>
      </c>
      <c r="U150" s="814">
        <v>4.3617055194755672E-4</v>
      </c>
      <c r="V150" s="814">
        <v>-3.0219347142514952E-3</v>
      </c>
      <c r="W150" s="814">
        <v>4.3250821078655299E-4</v>
      </c>
      <c r="X150" s="814">
        <v>4.343398020092426E-4</v>
      </c>
      <c r="Y150" s="814">
        <v>4.8335112941000347E-4</v>
      </c>
      <c r="Z150" s="814">
        <v>4.8335112941000347E-4</v>
      </c>
      <c r="AA150" s="814">
        <v>4.9388215129564372E-4</v>
      </c>
      <c r="AB150" s="814">
        <v>5.0613328152837589E-4</v>
      </c>
      <c r="AC150" s="814">
        <v>-2.3769410963381254E-5</v>
      </c>
      <c r="AD150" s="814">
        <v>1.1707307510533393E-3</v>
      </c>
      <c r="AE150" s="814">
        <v>-1.0036622060823897E-3</v>
      </c>
      <c r="AF150" s="814">
        <v>-3.7485855627727993E-4</v>
      </c>
      <c r="AG150" s="814">
        <v>-1.2347543670170325E-3</v>
      </c>
      <c r="AH150" s="814">
        <v>-1.0459786292578155E-3</v>
      </c>
      <c r="AI150" s="814">
        <v>-1.3533788747864817E-3</v>
      </c>
      <c r="AJ150" s="814">
        <v>-2.6941118047529855E-4</v>
      </c>
      <c r="AK150" s="814">
        <v>-4.0021690007308042E-4</v>
      </c>
      <c r="AM150" s="814">
        <v>-8.320190608346989E-3</v>
      </c>
      <c r="AN150" s="814">
        <v>-1.2769808185920439E-2</v>
      </c>
      <c r="AO150" s="814">
        <v>-1.0683097407036657E-2</v>
      </c>
      <c r="AP150" s="814">
        <v>3.2708081312595727E-3</v>
      </c>
    </row>
    <row r="151" spans="1:42" s="814" customFormat="1">
      <c r="A151" s="815">
        <v>44048</v>
      </c>
      <c r="B151" s="814">
        <v>8.4416798117770142E-5</v>
      </c>
      <c r="C151" s="814">
        <v>8.6527218070714393E-5</v>
      </c>
      <c r="D151" s="814">
        <v>9.9611821778968759E-5</v>
      </c>
      <c r="E151" s="814">
        <v>1.0045598976014647E-4</v>
      </c>
      <c r="F151" s="814">
        <v>1.4741358031344909E-4</v>
      </c>
      <c r="G151" s="814">
        <v>1.4936627054584761E-4</v>
      </c>
      <c r="H151" s="814">
        <v>2.73087965201535E-4</v>
      </c>
      <c r="I151" s="814">
        <v>3.2735020240837187E-4</v>
      </c>
      <c r="J151" s="814">
        <v>3.4202850416376052E-4</v>
      </c>
      <c r="K151" s="814">
        <v>3.7242364622147583E-4</v>
      </c>
      <c r="L151" s="814">
        <v>1.2766810860331823E-4</v>
      </c>
      <c r="M151" s="814">
        <v>7.6566588669879643E-4</v>
      </c>
      <c r="N151" s="814">
        <v>1.2102861182072822E-3</v>
      </c>
      <c r="O151" s="814">
        <v>1.0130015774132416E-4</v>
      </c>
      <c r="P151" s="814">
        <v>1.8241642897232069E-4</v>
      </c>
      <c r="Q151" s="814">
        <v>1.5870058486844307E-4</v>
      </c>
      <c r="R151" s="814">
        <v>4.1046321273885411E-4</v>
      </c>
      <c r="S151" s="814">
        <v>4.2884250138719437E-4</v>
      </c>
      <c r="T151" s="814">
        <v>4.3250821078655299E-4</v>
      </c>
      <c r="U151" s="814">
        <v>4.3617055194755672E-4</v>
      </c>
      <c r="V151" s="814">
        <v>-3.5175136161827991E-3</v>
      </c>
      <c r="W151" s="814">
        <v>4.3250821078655299E-4</v>
      </c>
      <c r="X151" s="814">
        <v>4.343398020092426E-4</v>
      </c>
      <c r="Y151" s="814">
        <v>4.8335112941000347E-4</v>
      </c>
      <c r="Z151" s="814">
        <v>4.8335112941000347E-4</v>
      </c>
      <c r="AA151" s="814">
        <v>4.9388215129564372E-4</v>
      </c>
      <c r="AB151" s="814">
        <v>5.0613328152837589E-4</v>
      </c>
      <c r="AC151" s="814">
        <v>8.4330592495538426E-3</v>
      </c>
      <c r="AD151" s="814">
        <v>5.7891480064287126E-3</v>
      </c>
      <c r="AE151" s="814">
        <v>4.4154247330587815E-3</v>
      </c>
      <c r="AF151" s="814">
        <v>1.279648186864657E-3</v>
      </c>
      <c r="AG151" s="814">
        <v>1.4213744638580383E-3</v>
      </c>
      <c r="AH151" s="814">
        <v>-1.0364199276413633E-4</v>
      </c>
      <c r="AI151" s="814">
        <v>5.245985773236761E-4</v>
      </c>
      <c r="AJ151" s="814">
        <v>1.2050013365898504E-3</v>
      </c>
      <c r="AK151" s="814">
        <v>-9.3164631311493107E-4</v>
      </c>
      <c r="AM151" s="814">
        <v>1.6773314790673455E-2</v>
      </c>
      <c r="AN151" s="814">
        <v>7.8835050049363975E-3</v>
      </c>
      <c r="AO151" s="814">
        <v>6.1495300540825859E-3</v>
      </c>
      <c r="AP151" s="814">
        <v>5.1974115676003407E-3</v>
      </c>
    </row>
    <row r="152" spans="1:42" s="814" customFormat="1">
      <c r="A152" s="815">
        <v>44049</v>
      </c>
      <c r="B152" s="814">
        <v>7.4692290285005569E-5</v>
      </c>
      <c r="C152" s="814">
        <v>7.6559597542130708E-5</v>
      </c>
      <c r="D152" s="814">
        <v>8.8136902536306566E-5</v>
      </c>
      <c r="E152" s="814">
        <v>8.8883825439156625E-5</v>
      </c>
      <c r="F152" s="814">
        <v>1.3768845991979362E-4</v>
      </c>
      <c r="G152" s="814">
        <v>1.3964113116471388E-4</v>
      </c>
      <c r="H152" s="814">
        <v>2.2705386487920087E-4</v>
      </c>
      <c r="I152" s="814">
        <v>7.2700025008076707E-4</v>
      </c>
      <c r="J152" s="814">
        <v>-2.598769345829588E-5</v>
      </c>
      <c r="K152" s="814">
        <v>8.2078218648629075E-4</v>
      </c>
      <c r="L152" s="814">
        <v>5.5986787698780738E-4</v>
      </c>
      <c r="M152" s="814">
        <v>-3.0368422556947827E-4</v>
      </c>
      <c r="N152" s="814">
        <v>6.2200708175508268E-4</v>
      </c>
      <c r="O152" s="814">
        <v>8.9630748342006683E-5</v>
      </c>
      <c r="P152" s="814">
        <v>1.726909682218114E-4</v>
      </c>
      <c r="Q152" s="814">
        <v>1.7736290403091992E-4</v>
      </c>
      <c r="R152" s="814">
        <v>4.1046321273885411E-4</v>
      </c>
      <c r="S152" s="814">
        <v>4.2884250138719437E-4</v>
      </c>
      <c r="T152" s="814">
        <v>4.3250821078655299E-4</v>
      </c>
      <c r="U152" s="814">
        <v>4.3617055194755672E-4</v>
      </c>
      <c r="V152" s="814">
        <v>4.0307115780029434E-3</v>
      </c>
      <c r="W152" s="814">
        <v>4.3250821078655299E-4</v>
      </c>
      <c r="X152" s="814">
        <v>4.343398020092426E-4</v>
      </c>
      <c r="Y152" s="814">
        <v>4.8335112941000347E-4</v>
      </c>
      <c r="Z152" s="814">
        <v>4.8335112941000347E-4</v>
      </c>
      <c r="AA152" s="814">
        <v>4.9388215129564372E-4</v>
      </c>
      <c r="AB152" s="814">
        <v>5.0613328152837589E-4</v>
      </c>
      <c r="AC152" s="814">
        <v>1.339302412012966E-3</v>
      </c>
      <c r="AD152" s="814">
        <v>5.4484506253116294E-5</v>
      </c>
      <c r="AE152" s="814">
        <v>4.7368394839044647E-3</v>
      </c>
      <c r="AF152" s="814">
        <v>1.7988566982445331E-3</v>
      </c>
      <c r="AG152" s="814">
        <v>1.9871162148927812E-3</v>
      </c>
      <c r="AH152" s="814">
        <v>9.621527694414489E-5</v>
      </c>
      <c r="AI152" s="814">
        <v>7.7050737090795796E-3</v>
      </c>
      <c r="AJ152" s="814">
        <v>-3.9421685989223798E-3</v>
      </c>
      <c r="AK152" s="814">
        <v>-8.2577993057975085E-4</v>
      </c>
      <c r="AM152" s="814">
        <v>1.7727593818673837E-2</v>
      </c>
      <c r="AN152" s="814">
        <v>1.9461606918446117E-2</v>
      </c>
      <c r="AO152" s="814">
        <v>8.945861140893463E-3</v>
      </c>
      <c r="AP152" s="814">
        <v>7.9051032618964179E-3</v>
      </c>
    </row>
    <row r="153" spans="1:42" s="814" customFormat="1">
      <c r="A153" s="815">
        <v>44050</v>
      </c>
      <c r="B153" s="814">
        <v>7.4692290285005569E-5</v>
      </c>
      <c r="C153" s="814">
        <v>7.6559597542130708E-5</v>
      </c>
      <c r="D153" s="814">
        <v>8.8136902536306566E-5</v>
      </c>
      <c r="E153" s="814">
        <v>8.8883825439156625E-5</v>
      </c>
      <c r="F153" s="814">
        <v>1.3768845991979362E-4</v>
      </c>
      <c r="G153" s="814">
        <v>1.3964113116471388E-4</v>
      </c>
      <c r="H153" s="814">
        <v>1.2151531349637867E-3</v>
      </c>
      <c r="I153" s="814">
        <v>5.8526525057245316E-4</v>
      </c>
      <c r="J153" s="814">
        <v>8.5434481019497355E-5</v>
      </c>
      <c r="K153" s="814">
        <v>5.7319946372147434E-4</v>
      </c>
      <c r="L153" s="814">
        <v>1.7787742610697599E-4</v>
      </c>
      <c r="M153" s="814">
        <v>1.8941356844437429E-4</v>
      </c>
      <c r="N153" s="814">
        <v>5.7125099397681289E-4</v>
      </c>
      <c r="O153" s="814">
        <v>8.9630748342006683E-5</v>
      </c>
      <c r="P153" s="814">
        <v>1.726909682218114E-4</v>
      </c>
      <c r="Q153" s="814">
        <v>2.1798218353352716E-4</v>
      </c>
      <c r="R153" s="814">
        <v>4.1046321273885411E-4</v>
      </c>
      <c r="S153" s="814">
        <v>4.2884250138719437E-4</v>
      </c>
      <c r="T153" s="814">
        <v>4.3250821078655299E-4</v>
      </c>
      <c r="U153" s="814">
        <v>4.3617055194755672E-4</v>
      </c>
      <c r="V153" s="814">
        <v>-5.4782776246774523E-3</v>
      </c>
      <c r="W153" s="814">
        <v>4.3250821078655299E-4</v>
      </c>
      <c r="X153" s="814">
        <v>4.343398020092426E-4</v>
      </c>
      <c r="Y153" s="814">
        <v>4.8335112941000347E-4</v>
      </c>
      <c r="Z153" s="814">
        <v>4.8335112941000347E-4</v>
      </c>
      <c r="AA153" s="814">
        <v>4.9388215129564372E-4</v>
      </c>
      <c r="AB153" s="814">
        <v>5.0613328152837589E-4</v>
      </c>
      <c r="AC153" s="814">
        <v>-3.6841221234910071E-3</v>
      </c>
      <c r="AD153" s="814">
        <v>1.0350544137518458E-3</v>
      </c>
      <c r="AE153" s="814">
        <v>-4.3719338426894128E-3</v>
      </c>
      <c r="AF153" s="814">
        <v>-3.259717278646157E-3</v>
      </c>
      <c r="AG153" s="814">
        <v>-4.2885299966620716E-3</v>
      </c>
      <c r="AH153" s="814">
        <v>-2.2314440269322056E-4</v>
      </c>
      <c r="AI153" s="814">
        <v>-3.2165593411197513E-3</v>
      </c>
      <c r="AJ153" s="814">
        <v>-1.0523647807885173E-3</v>
      </c>
      <c r="AK153" s="814">
        <v>7.2271870194051679E-4</v>
      </c>
      <c r="AM153" s="814">
        <v>-1.0964464383932504E-2</v>
      </c>
      <c r="AN153" s="814">
        <v>-7.9278327222984668E-3</v>
      </c>
      <c r="AO153" s="814">
        <v>-9.3879397522217412E-3</v>
      </c>
      <c r="AP153" s="814">
        <v>2.1160726940561148E-4</v>
      </c>
    </row>
    <row r="154" spans="1:42" s="814" customFormat="1">
      <c r="A154" s="815">
        <v>44053</v>
      </c>
      <c r="B154" s="814">
        <v>7.4692290285005569E-5</v>
      </c>
      <c r="C154" s="814">
        <v>7.6559597542130708E-5</v>
      </c>
      <c r="D154" s="814">
        <v>8.8136902536306566E-5</v>
      </c>
      <c r="E154" s="814">
        <v>8.8883825439156625E-5</v>
      </c>
      <c r="F154" s="814">
        <v>1.3768845991979362E-4</v>
      </c>
      <c r="G154" s="814">
        <v>1.3964113116471388E-4</v>
      </c>
      <c r="H154" s="814">
        <v>1.9296731973184045E-4</v>
      </c>
      <c r="I154" s="814">
        <v>6.2113242933348189E-4</v>
      </c>
      <c r="J154" s="814">
        <v>3.755286289512938E-4</v>
      </c>
      <c r="K154" s="814">
        <v>5.7656108526327188E-4</v>
      </c>
      <c r="L154" s="814">
        <v>2.3770796908695324E-4</v>
      </c>
      <c r="M154" s="814">
        <v>5.6813309321679384E-4</v>
      </c>
      <c r="N154" s="814">
        <v>7.5977686469519412E-4</v>
      </c>
      <c r="O154" s="814">
        <v>8.9630748342006683E-5</v>
      </c>
      <c r="P154" s="814">
        <v>1.726909682218114E-4</v>
      </c>
      <c r="Q154" s="814">
        <v>4.1003694371433141E-4</v>
      </c>
      <c r="R154" s="814">
        <v>4.1046321273885411E-4</v>
      </c>
      <c r="S154" s="814">
        <v>4.2884250138719437E-4</v>
      </c>
      <c r="T154" s="814">
        <v>4.3250821078655299E-4</v>
      </c>
      <c r="U154" s="814">
        <v>4.3617055194755672E-4</v>
      </c>
      <c r="V154" s="814">
        <v>-4.187331793371496E-3</v>
      </c>
      <c r="W154" s="814">
        <v>4.3250821078655299E-4</v>
      </c>
      <c r="X154" s="814">
        <v>4.343398020092426E-4</v>
      </c>
      <c r="Y154" s="814">
        <v>4.8335112941000347E-4</v>
      </c>
      <c r="Z154" s="814">
        <v>4.8335112941000347E-4</v>
      </c>
      <c r="AA154" s="814">
        <v>4.9388215129564372E-4</v>
      </c>
      <c r="AB154" s="814">
        <v>5.0613328152837589E-4</v>
      </c>
      <c r="AC154" s="814">
        <v>3.503070775713546E-3</v>
      </c>
      <c r="AD154" s="814">
        <v>-2.2053888529351973E-3</v>
      </c>
      <c r="AE154" s="814">
        <v>-3.6741746205355419E-3</v>
      </c>
      <c r="AF154" s="814">
        <v>-9.0016799646908119E-4</v>
      </c>
      <c r="AG154" s="814">
        <v>-2.085864875486676E-3</v>
      </c>
      <c r="AH154" s="814">
        <v>1.8115838560150976E-4</v>
      </c>
      <c r="AI154" s="814">
        <v>9.9559703132934274E-4</v>
      </c>
      <c r="AJ154" s="814">
        <v>4.0014415674813897E-3</v>
      </c>
      <c r="AK154" s="814">
        <v>5.3854130722186255E-4</v>
      </c>
      <c r="AM154" s="814">
        <v>-8.1546224754979191E-3</v>
      </c>
      <c r="AN154" s="814">
        <v>3.4267225044584126E-3</v>
      </c>
      <c r="AO154" s="814">
        <v>-1.0022475741966463E-4</v>
      </c>
      <c r="AP154" s="814">
        <v>2.9953842457781654E-3</v>
      </c>
    </row>
    <row r="155" spans="1:42" s="814" customFormat="1">
      <c r="A155" s="815">
        <v>44054</v>
      </c>
      <c r="B155" s="814">
        <v>7.4692290285005569E-5</v>
      </c>
      <c r="C155" s="814">
        <v>7.6559597542130708E-5</v>
      </c>
      <c r="D155" s="814">
        <v>8.8136902536306566E-5</v>
      </c>
      <c r="E155" s="814">
        <v>8.8883825439156625E-5</v>
      </c>
      <c r="F155" s="814">
        <v>1.3768845991979362E-4</v>
      </c>
      <c r="G155" s="814">
        <v>1.3964113116471388E-4</v>
      </c>
      <c r="H155" s="814">
        <v>3.4946566093863041E-4</v>
      </c>
      <c r="I155" s="814">
        <v>5.1960873462286727E-4</v>
      </c>
      <c r="J155" s="814">
        <v>3.3557403002815178E-4</v>
      </c>
      <c r="K155" s="814">
        <v>3.3421273539535612E-4</v>
      </c>
      <c r="L155" s="814">
        <v>3.5444683331342652E-4</v>
      </c>
      <c r="M155" s="814">
        <v>5.0097925629577489E-4</v>
      </c>
      <c r="N155" s="814">
        <v>7.1117954803190386E-4</v>
      </c>
      <c r="O155" s="814">
        <v>8.9630748342006683E-5</v>
      </c>
      <c r="P155" s="814">
        <v>1.726909682218114E-4</v>
      </c>
      <c r="Q155" s="814">
        <v>2.2381717543229485E-4</v>
      </c>
      <c r="R155" s="814">
        <v>4.1046321273885411E-4</v>
      </c>
      <c r="S155" s="814">
        <v>4.2884250138719437E-4</v>
      </c>
      <c r="T155" s="814">
        <v>4.3250821078655299E-4</v>
      </c>
      <c r="U155" s="814">
        <v>4.3617055194755672E-4</v>
      </c>
      <c r="V155" s="814">
        <v>-1.6449188132910963E-3</v>
      </c>
      <c r="W155" s="814">
        <v>4.3250821078655299E-4</v>
      </c>
      <c r="X155" s="814">
        <v>4.343398020092426E-4</v>
      </c>
      <c r="Y155" s="814">
        <v>4.8335112941000347E-4</v>
      </c>
      <c r="Z155" s="814">
        <v>4.8335112941000347E-4</v>
      </c>
      <c r="AA155" s="814">
        <v>4.9388215129564372E-4</v>
      </c>
      <c r="AB155" s="814">
        <v>5.0613328152837589E-4</v>
      </c>
      <c r="AC155" s="814">
        <v>-6.079155075761844E-3</v>
      </c>
      <c r="AD155" s="814">
        <v>-6.2367905529726597E-3</v>
      </c>
      <c r="AE155" s="814">
        <v>-4.8350876167910783E-3</v>
      </c>
      <c r="AF155" s="814">
        <v>-1.8770396436593728E-3</v>
      </c>
      <c r="AG155" s="814">
        <v>-5.6058197280635103E-3</v>
      </c>
      <c r="AH155" s="814">
        <v>-1.1237365775359498E-3</v>
      </c>
      <c r="AI155" s="814">
        <v>-2.5819149215191572E-3</v>
      </c>
      <c r="AJ155" s="814">
        <v>2.7672199519905849E-3</v>
      </c>
      <c r="AK155" s="814">
        <v>2.0539034215172336E-5</v>
      </c>
      <c r="AM155" s="814">
        <v>-3.9605561134005152E-3</v>
      </c>
      <c r="AN155" s="814">
        <v>-1.193317628619639E-2</v>
      </c>
      <c r="AO155" s="814">
        <v>-9.9734990064962448E-3</v>
      </c>
      <c r="AP155" s="814">
        <v>-4.9505006560086606E-3</v>
      </c>
    </row>
    <row r="156" spans="1:42" s="814" customFormat="1">
      <c r="A156" s="815">
        <v>44055</v>
      </c>
      <c r="B156" s="814">
        <v>7.4692290285005569E-5</v>
      </c>
      <c r="C156" s="814">
        <v>7.6559597542130708E-5</v>
      </c>
      <c r="D156" s="814">
        <v>8.8136902536306566E-5</v>
      </c>
      <c r="E156" s="814">
        <v>8.8883825439156625E-5</v>
      </c>
      <c r="F156" s="814">
        <v>1.3768845991979362E-4</v>
      </c>
      <c r="G156" s="814">
        <v>1.3964113116471388E-4</v>
      </c>
      <c r="H156" s="814">
        <v>3.0367071883685703E-4</v>
      </c>
      <c r="I156" s="814">
        <v>4.2103545044303026E-4</v>
      </c>
      <c r="J156" s="814">
        <v>-1.0468440108157839E-4</v>
      </c>
      <c r="K156" s="814">
        <v>1.9953898659985647E-4</v>
      </c>
      <c r="L156" s="814">
        <v>-7.393773939745607E-5</v>
      </c>
      <c r="M156" s="814">
        <v>4.7676278578356879E-4</v>
      </c>
      <c r="N156" s="814">
        <v>3.8587384463406593E-4</v>
      </c>
      <c r="O156" s="814">
        <v>8.9630748342006683E-5</v>
      </c>
      <c r="P156" s="814">
        <v>1.726909682218114E-4</v>
      </c>
      <c r="Q156" s="814">
        <v>1.2840749728226797E-4</v>
      </c>
      <c r="R156" s="814">
        <v>4.1046321273885411E-4</v>
      </c>
      <c r="S156" s="814">
        <v>4.2884250138719437E-4</v>
      </c>
      <c r="T156" s="814">
        <v>4.3250821078655299E-4</v>
      </c>
      <c r="U156" s="814">
        <v>4.3617055194755672E-4</v>
      </c>
      <c r="V156" s="814">
        <v>-3.8384681107674901E-3</v>
      </c>
      <c r="W156" s="814">
        <v>4.3250821078655299E-4</v>
      </c>
      <c r="X156" s="814">
        <v>4.343398020092426E-4</v>
      </c>
      <c r="Y156" s="814">
        <v>4.8335112941000347E-4</v>
      </c>
      <c r="Z156" s="814">
        <v>4.8335112941000347E-4</v>
      </c>
      <c r="AA156" s="814">
        <v>4.9388215129564372E-4</v>
      </c>
      <c r="AB156" s="814">
        <v>5.0613328152837589E-4</v>
      </c>
      <c r="AC156" s="814">
        <v>5.5762781986736787E-3</v>
      </c>
      <c r="AD156" s="814">
        <v>6.000824527164772E-3</v>
      </c>
      <c r="AE156" s="814">
        <v>-1.8745675226328196E-3</v>
      </c>
      <c r="AF156" s="814">
        <v>-1.5627678718244109E-4</v>
      </c>
      <c r="AG156" s="814">
        <v>-1.8181230138059057E-4</v>
      </c>
      <c r="AH156" s="814">
        <v>3.0439382280533778E-5</v>
      </c>
      <c r="AI156" s="814">
        <v>-8.9586491955384595E-4</v>
      </c>
      <c r="AJ156" s="814">
        <v>-3.4454246598381033E-4</v>
      </c>
      <c r="AK156" s="814">
        <v>7.1254283819333075E-4</v>
      </c>
      <c r="AM156" s="814">
        <v>-9.1843810080147747E-3</v>
      </c>
      <c r="AN156" s="814">
        <v>-7.8401728282844196E-3</v>
      </c>
      <c r="AO156" s="814">
        <v>5.7833095080273011E-4</v>
      </c>
      <c r="AP156" s="814">
        <v>9.6210507326686123E-3</v>
      </c>
    </row>
    <row r="157" spans="1:42" s="814" customFormat="1">
      <c r="A157" s="815">
        <v>44056</v>
      </c>
      <c r="B157" s="814">
        <v>7.4692290285005569E-5</v>
      </c>
      <c r="C157" s="814">
        <v>7.6559597542130708E-5</v>
      </c>
      <c r="D157" s="814">
        <v>8.8136902536306566E-5</v>
      </c>
      <c r="E157" s="814">
        <v>8.8883825439156625E-5</v>
      </c>
      <c r="F157" s="814">
        <v>1.3768845991979362E-4</v>
      </c>
      <c r="G157" s="814">
        <v>1.3964113116471388E-4</v>
      </c>
      <c r="H157" s="814">
        <v>5.2874482938780609E-4</v>
      </c>
      <c r="I157" s="814">
        <v>2.6697616125370693E-4</v>
      </c>
      <c r="J157" s="814">
        <v>2.833593556446079E-4</v>
      </c>
      <c r="K157" s="814">
        <v>1.8383411620259693E-4</v>
      </c>
      <c r="L157" s="814">
        <v>3.4787137323055717E-4</v>
      </c>
      <c r="M157" s="814">
        <v>2.7165077025492756E-4</v>
      </c>
      <c r="N157" s="814">
        <v>1.9603393032174843E-4</v>
      </c>
      <c r="O157" s="814">
        <v>8.9630748342006683E-5</v>
      </c>
      <c r="P157" s="814">
        <v>1.726909682218114E-4</v>
      </c>
      <c r="Q157" s="814">
        <v>3.9181539676524935E-5</v>
      </c>
      <c r="R157" s="814">
        <v>4.1046321273885411E-4</v>
      </c>
      <c r="S157" s="814">
        <v>4.2884250138719437E-4</v>
      </c>
      <c r="T157" s="814">
        <v>4.3250821078655299E-4</v>
      </c>
      <c r="U157" s="814">
        <v>4.3617055194755672E-4</v>
      </c>
      <c r="V157" s="814">
        <v>-3.7210371977708379E-3</v>
      </c>
      <c r="W157" s="814">
        <v>4.3250821078655299E-4</v>
      </c>
      <c r="X157" s="814">
        <v>4.343398020092426E-4</v>
      </c>
      <c r="Y157" s="814">
        <v>4.8335112941000347E-4</v>
      </c>
      <c r="Z157" s="814">
        <v>4.8335112941000347E-4</v>
      </c>
      <c r="AA157" s="814">
        <v>4.9388215129564372E-4</v>
      </c>
      <c r="AB157" s="814">
        <v>5.0613328152837589E-4</v>
      </c>
      <c r="AC157" s="814">
        <v>-3.3548927891887681E-3</v>
      </c>
      <c r="AD157" s="814">
        <v>1.0605101588700983E-4</v>
      </c>
      <c r="AE157" s="814">
        <v>-8.0084804599123149E-4</v>
      </c>
      <c r="AF157" s="814">
        <v>-7.6750894357879851E-4</v>
      </c>
      <c r="AG157" s="814">
        <v>-1.9607530052700994E-5</v>
      </c>
      <c r="AH157" s="814">
        <v>4.7335592962660655E-5</v>
      </c>
      <c r="AI157" s="814">
        <v>-3.0657021699113107E-3</v>
      </c>
      <c r="AJ157" s="814">
        <v>4.005445987893097E-3</v>
      </c>
      <c r="AK157" s="814">
        <v>-3.5954970418206056E-4</v>
      </c>
      <c r="AM157" s="814">
        <v>-1.9180032764399835E-3</v>
      </c>
      <c r="AN157" s="814">
        <v>-1.4410452878247826E-2</v>
      </c>
      <c r="AO157" s="814">
        <v>-3.1280682036083363E-4</v>
      </c>
      <c r="AP157" s="814">
        <v>1.1986041742877429E-3</v>
      </c>
    </row>
    <row r="158" spans="1:42" s="814" customFormat="1">
      <c r="A158" s="815">
        <v>44057</v>
      </c>
      <c r="B158" s="814">
        <v>7.4692290285005569E-5</v>
      </c>
      <c r="C158" s="814">
        <v>7.6559597542130708E-5</v>
      </c>
      <c r="D158" s="814">
        <v>8.8136902536306566E-5</v>
      </c>
      <c r="E158" s="814">
        <v>8.8883825439156625E-5</v>
      </c>
      <c r="F158" s="814">
        <v>1.3768845991979362E-4</v>
      </c>
      <c r="G158" s="814">
        <v>1.3964113116471388E-4</v>
      </c>
      <c r="H158" s="814">
        <v>1.7589455082589467E-4</v>
      </c>
      <c r="I158" s="814">
        <v>3.6421398359265389E-4</v>
      </c>
      <c r="J158" s="814">
        <v>-7.7005455605072548E-5</v>
      </c>
      <c r="K158" s="814">
        <v>2.4598840814182843E-4</v>
      </c>
      <c r="L158" s="814">
        <v>-2.9953493819734334E-6</v>
      </c>
      <c r="M158" s="814">
        <v>3.2813430679845546E-4</v>
      </c>
      <c r="N158" s="814">
        <v>3.1866610490527414E-4</v>
      </c>
      <c r="O158" s="814">
        <v>8.9630748342006683E-5</v>
      </c>
      <c r="P158" s="814">
        <v>1.726909682218114E-4</v>
      </c>
      <c r="Q158" s="814">
        <v>2.3919981314679539E-4</v>
      </c>
      <c r="R158" s="814">
        <v>4.1046321273885411E-4</v>
      </c>
      <c r="S158" s="814">
        <v>4.2884250138719437E-4</v>
      </c>
      <c r="T158" s="814">
        <v>4.3250821078655299E-4</v>
      </c>
      <c r="U158" s="814">
        <v>4.3617055194755672E-4</v>
      </c>
      <c r="V158" s="814">
        <v>6.021381172613971E-4</v>
      </c>
      <c r="W158" s="814">
        <v>4.3250821078655299E-4</v>
      </c>
      <c r="X158" s="814">
        <v>4.343398020092426E-4</v>
      </c>
      <c r="Y158" s="814">
        <v>4.8335112941000347E-4</v>
      </c>
      <c r="Z158" s="814">
        <v>4.8335112941000347E-4</v>
      </c>
      <c r="AA158" s="814">
        <v>4.9388215129564372E-4</v>
      </c>
      <c r="AB158" s="814">
        <v>5.0613328152837589E-4</v>
      </c>
      <c r="AC158" s="814">
        <v>2.8387216437648632E-3</v>
      </c>
      <c r="AD158" s="814">
        <v>3.7173094276885532E-3</v>
      </c>
      <c r="AE158" s="814">
        <v>1.1571137904213824E-3</v>
      </c>
      <c r="AF158" s="814">
        <v>1.9768613255417566E-3</v>
      </c>
      <c r="AG158" s="814">
        <v>3.2853598540438789E-4</v>
      </c>
      <c r="AH158" s="814">
        <v>-6.2188470617219327E-4</v>
      </c>
      <c r="AI158" s="814">
        <v>-1.2667018154419729E-3</v>
      </c>
      <c r="AJ158" s="814">
        <v>-4.748489163720615E-3</v>
      </c>
      <c r="AK158" s="814">
        <v>1.6334257245023132E-3</v>
      </c>
      <c r="AM158" s="814">
        <v>1.7518265589120396E-3</v>
      </c>
      <c r="AN158" s="814">
        <v>1.3310334733672047E-2</v>
      </c>
      <c r="AO158" s="814">
        <v>2.8971164586224507E-3</v>
      </c>
      <c r="AP158" s="814">
        <v>-3.1253632956862454E-3</v>
      </c>
    </row>
    <row r="159" spans="1:42" s="814" customFormat="1">
      <c r="A159" s="815">
        <v>44060</v>
      </c>
      <c r="B159" s="814">
        <v>7.4692290285005569E-5</v>
      </c>
      <c r="C159" s="814">
        <v>7.6559597542130708E-5</v>
      </c>
      <c r="D159" s="814">
        <v>8.8136902536306566E-5</v>
      </c>
      <c r="E159" s="814">
        <v>8.8883825439156625E-5</v>
      </c>
      <c r="F159" s="814">
        <v>1.3768845991979362E-4</v>
      </c>
      <c r="G159" s="814">
        <v>1.3964113116471388E-4</v>
      </c>
      <c r="H159" s="814">
        <v>2.1025472477154139E-4</v>
      </c>
      <c r="I159" s="814">
        <v>4.2615123366163132E-4</v>
      </c>
      <c r="J159" s="814">
        <v>2.692873543095331E-4</v>
      </c>
      <c r="K159" s="814">
        <v>6.2955703501188509E-4</v>
      </c>
      <c r="L159" s="814">
        <v>-1.025185552787633E-4</v>
      </c>
      <c r="M159" s="814">
        <v>1.3956414220261948E-3</v>
      </c>
      <c r="N159" s="814">
        <v>3.8859728958584583E-4</v>
      </c>
      <c r="O159" s="814">
        <v>8.9630748342006683E-5</v>
      </c>
      <c r="P159" s="814">
        <v>1.726909682218114E-4</v>
      </c>
      <c r="Q159" s="814">
        <v>4.6786213315042069E-4</v>
      </c>
      <c r="R159" s="814">
        <v>4.1046321273885411E-4</v>
      </c>
      <c r="S159" s="814">
        <v>4.2884250138719437E-4</v>
      </c>
      <c r="T159" s="814">
        <v>4.3250821078655299E-4</v>
      </c>
      <c r="U159" s="814">
        <v>4.3617055194755672E-4</v>
      </c>
      <c r="V159" s="814">
        <v>6.411490064683889E-5</v>
      </c>
      <c r="W159" s="814">
        <v>4.3250821078655299E-4</v>
      </c>
      <c r="X159" s="814">
        <v>4.343398020092426E-4</v>
      </c>
      <c r="Y159" s="814">
        <v>4.8335112941000347E-4</v>
      </c>
      <c r="Z159" s="814">
        <v>4.8335112941000347E-4</v>
      </c>
      <c r="AA159" s="814">
        <v>4.9388215129564372E-4</v>
      </c>
      <c r="AB159" s="814">
        <v>5.0613328152837589E-4</v>
      </c>
      <c r="AC159" s="814">
        <v>8.6060583344438335E-4</v>
      </c>
      <c r="AD159" s="814">
        <v>1.8654538347782079E-3</v>
      </c>
      <c r="AE159" s="814">
        <v>-3.2414816809280822E-3</v>
      </c>
      <c r="AF159" s="814">
        <v>2.1028607644058006E-4</v>
      </c>
      <c r="AG159" s="814">
        <v>-2.1023201943076719E-3</v>
      </c>
      <c r="AH159" s="814">
        <v>-8.9191234688379417E-4</v>
      </c>
      <c r="AI159" s="814">
        <v>-4.0946613131920273E-5</v>
      </c>
      <c r="AJ159" s="814">
        <v>2.2023324272462119E-3</v>
      </c>
      <c r="AK159" s="814">
        <v>5.8192537734647054E-4</v>
      </c>
      <c r="AM159" s="814">
        <v>-2.2416698579269867E-2</v>
      </c>
      <c r="AN159" s="814">
        <v>-1.7718642903074011E-2</v>
      </c>
      <c r="AO159" s="814">
        <v>-3.808674827764813E-3</v>
      </c>
      <c r="AP159" s="814">
        <v>5.4833565065550705E-3</v>
      </c>
    </row>
    <row r="160" spans="1:42" s="814" customFormat="1">
      <c r="A160" s="815">
        <v>44061</v>
      </c>
      <c r="B160" s="814">
        <v>7.4692290285005569E-5</v>
      </c>
      <c r="C160" s="814">
        <v>7.6559597542130708E-5</v>
      </c>
      <c r="D160" s="814">
        <v>8.8136902536306566E-5</v>
      </c>
      <c r="E160" s="814">
        <v>8.8883825439156625E-5</v>
      </c>
      <c r="F160" s="814">
        <v>1.3768845991979362E-4</v>
      </c>
      <c r="G160" s="814">
        <v>1.3964113116471388E-4</v>
      </c>
      <c r="H160" s="814">
        <v>2.0952675671326304E-4</v>
      </c>
      <c r="I160" s="814">
        <v>6.0654382070746138E-4</v>
      </c>
      <c r="J160" s="814">
        <v>-1.4166841157758903E-4</v>
      </c>
      <c r="K160" s="814">
        <v>1.4645136199307185E-3</v>
      </c>
      <c r="L160" s="814">
        <v>2.085369701356754E-4</v>
      </c>
      <c r="M160" s="814">
        <v>-1.4089557704866085E-4</v>
      </c>
      <c r="N160" s="814">
        <v>1.1565264480672965E-4</v>
      </c>
      <c r="O160" s="814">
        <v>8.9630748342006683E-5</v>
      </c>
      <c r="P160" s="814">
        <v>1.726909682218114E-4</v>
      </c>
      <c r="Q160" s="814">
        <v>1.6904390965954974E-4</v>
      </c>
      <c r="R160" s="814">
        <v>4.1046321273885411E-4</v>
      </c>
      <c r="S160" s="814">
        <v>4.2884250138719437E-4</v>
      </c>
      <c r="T160" s="814">
        <v>4.3250821078655299E-4</v>
      </c>
      <c r="U160" s="814">
        <v>4.3617055194755672E-4</v>
      </c>
      <c r="V160" s="814">
        <v>1.0139939185682012E-2</v>
      </c>
      <c r="W160" s="814">
        <v>4.3250821078655299E-4</v>
      </c>
      <c r="X160" s="814">
        <v>4.343398020092426E-4</v>
      </c>
      <c r="Y160" s="814">
        <v>4.8335112941000347E-4</v>
      </c>
      <c r="Z160" s="814">
        <v>4.8335112941000347E-4</v>
      </c>
      <c r="AA160" s="814">
        <v>4.9388215129564372E-4</v>
      </c>
      <c r="AB160" s="814">
        <v>5.0613328152837589E-4</v>
      </c>
      <c r="AC160" s="814">
        <v>7.650892511456675E-3</v>
      </c>
      <c r="AD160" s="814">
        <v>3.2054887796091336E-3</v>
      </c>
      <c r="AE160" s="814">
        <v>8.549416855873071E-3</v>
      </c>
      <c r="AF160" s="814">
        <v>1.8141368726958262E-3</v>
      </c>
      <c r="AG160" s="814">
        <v>3.7933752975838342E-3</v>
      </c>
      <c r="AH160" s="814">
        <v>1.9006197679030112E-3</v>
      </c>
      <c r="AI160" s="814">
        <v>3.6055228357987357E-3</v>
      </c>
      <c r="AJ160" s="814">
        <v>2.3633660740909335E-3</v>
      </c>
      <c r="AK160" s="814">
        <v>7.6993662666779983E-5</v>
      </c>
      <c r="AM160" s="814">
        <v>3.8231444287367022E-2</v>
      </c>
      <c r="AN160" s="814">
        <v>1.8112318855446174E-2</v>
      </c>
      <c r="AO160" s="814">
        <v>1.5681503329516122E-2</v>
      </c>
      <c r="AP160" s="814">
        <v>2.4991132767533397E-3</v>
      </c>
    </row>
    <row r="161" spans="1:42" s="814" customFormat="1">
      <c r="A161" s="815">
        <v>44062</v>
      </c>
      <c r="B161" s="814">
        <v>7.4692290285005569E-5</v>
      </c>
      <c r="C161" s="814">
        <v>7.6559597542130708E-5</v>
      </c>
      <c r="D161" s="814">
        <v>8.8136902536306566E-5</v>
      </c>
      <c r="E161" s="814">
        <v>8.8883825439156625E-5</v>
      </c>
      <c r="F161" s="814">
        <v>1.3768845991979362E-4</v>
      </c>
      <c r="G161" s="814">
        <v>1.3964113116471388E-4</v>
      </c>
      <c r="H161" s="814">
        <v>2.9151811206418188E-4</v>
      </c>
      <c r="I161" s="814">
        <v>1.9804839044046396E-4</v>
      </c>
      <c r="J161" s="814">
        <v>5.6610875131157812E-4</v>
      </c>
      <c r="K161" s="814">
        <v>3.8650371314719045E-4</v>
      </c>
      <c r="L161" s="814">
        <v>-1.55548897763369E-5</v>
      </c>
      <c r="M161" s="814">
        <v>7.6206251354471455E-4</v>
      </c>
      <c r="N161" s="814">
        <v>5.9393834387355682E-4</v>
      </c>
      <c r="O161" s="814">
        <v>8.9630748342006683E-5</v>
      </c>
      <c r="P161" s="814">
        <v>1.726909682218114E-4</v>
      </c>
      <c r="Q161" s="814">
        <v>2.011887356148101E-4</v>
      </c>
      <c r="R161" s="814">
        <v>4.1046321273885411E-4</v>
      </c>
      <c r="S161" s="814">
        <v>4.2884250138719437E-4</v>
      </c>
      <c r="T161" s="814">
        <v>4.3250821078655299E-4</v>
      </c>
      <c r="U161" s="814">
        <v>4.3617055194755672E-4</v>
      </c>
      <c r="V161" s="814">
        <v>-4.2252663994120088E-3</v>
      </c>
      <c r="W161" s="814">
        <v>4.3250821078655299E-4</v>
      </c>
      <c r="X161" s="814">
        <v>4.343398020092426E-4</v>
      </c>
      <c r="Y161" s="814">
        <v>4.8335112941000347E-4</v>
      </c>
      <c r="Z161" s="814">
        <v>4.8335112941000347E-4</v>
      </c>
      <c r="AA161" s="814">
        <v>4.9388215129564372E-4</v>
      </c>
      <c r="AB161" s="814">
        <v>5.0613328152837589E-4</v>
      </c>
      <c r="AC161" s="814">
        <v>-6.510549375074226E-3</v>
      </c>
      <c r="AD161" s="814">
        <v>-4.6819846149246391E-3</v>
      </c>
      <c r="AE161" s="814">
        <v>-4.8428024865906361E-3</v>
      </c>
      <c r="AF161" s="814">
        <v>-2.5113577900052197E-3</v>
      </c>
      <c r="AG161" s="814">
        <v>-5.7945995290173968E-3</v>
      </c>
      <c r="AH161" s="814">
        <v>4.7037033509744752E-4</v>
      </c>
      <c r="AI161" s="814">
        <v>-1.0980165719933765E-3</v>
      </c>
      <c r="AJ161" s="814">
        <v>2.4672588291358988E-3</v>
      </c>
      <c r="AK161" s="814">
        <v>4.9681630493281226E-4</v>
      </c>
      <c r="AM161" s="814">
        <v>-6.8687342715182398E-3</v>
      </c>
      <c r="AN161" s="814">
        <v>-1.008574574027854E-2</v>
      </c>
      <c r="AO161" s="814">
        <v>-3.1200498861349013E-3</v>
      </c>
      <c r="AP161" s="814">
        <v>-5.0359099570222998E-3</v>
      </c>
    </row>
    <row r="162" spans="1:42" s="814" customFormat="1">
      <c r="A162" s="815">
        <v>44063</v>
      </c>
      <c r="B162" s="814">
        <v>7.4692290285005569E-5</v>
      </c>
      <c r="C162" s="814">
        <v>7.6559597542130708E-5</v>
      </c>
      <c r="D162" s="814">
        <v>8.8136902536306566E-5</v>
      </c>
      <c r="E162" s="814">
        <v>8.8883825439156625E-5</v>
      </c>
      <c r="F162" s="814">
        <v>1.3768845991979362E-4</v>
      </c>
      <c r="G162" s="814">
        <v>1.3964113116471388E-4</v>
      </c>
      <c r="H162" s="814">
        <v>2.3666129492405652E-4</v>
      </c>
      <c r="I162" s="814">
        <v>2.7203129655273273E-4</v>
      </c>
      <c r="J162" s="814">
        <v>2.2034658096314885E-4</v>
      </c>
      <c r="K162" s="814">
        <v>4.0059574835615841E-4</v>
      </c>
      <c r="L162" s="814">
        <v>-2.6008953186007489E-4</v>
      </c>
      <c r="M162" s="814">
        <v>-7.3708225228008573E-5</v>
      </c>
      <c r="N162" s="814">
        <v>3.024823739947724E-4</v>
      </c>
      <c r="O162" s="814">
        <v>8.9630748342006683E-5</v>
      </c>
      <c r="P162" s="814">
        <v>1.726909682218114E-4</v>
      </c>
      <c r="Q162" s="814">
        <v>1.8712247955754435E-4</v>
      </c>
      <c r="R162" s="814">
        <v>4.1046321273885411E-4</v>
      </c>
      <c r="S162" s="814">
        <v>4.2884250138719437E-4</v>
      </c>
      <c r="T162" s="814">
        <v>4.3250821078655299E-4</v>
      </c>
      <c r="U162" s="814">
        <v>4.3617055194755672E-4</v>
      </c>
      <c r="V162" s="814">
        <v>2.6409711793069501E-3</v>
      </c>
      <c r="W162" s="814">
        <v>4.3250821078655299E-4</v>
      </c>
      <c r="X162" s="814">
        <v>4.343398020092426E-4</v>
      </c>
      <c r="Y162" s="814">
        <v>4.8335112941000347E-4</v>
      </c>
      <c r="Z162" s="814">
        <v>4.8335112941000347E-4</v>
      </c>
      <c r="AA162" s="814">
        <v>4.9388215129564372E-4</v>
      </c>
      <c r="AB162" s="814">
        <v>5.0613328152837589E-4</v>
      </c>
      <c r="AC162" s="814">
        <v>-1.8753340642996275E-3</v>
      </c>
      <c r="AD162" s="814">
        <v>-1.1178485270191274E-4</v>
      </c>
      <c r="AE162" s="814">
        <v>1.1501188556690689E-3</v>
      </c>
      <c r="AF162" s="814">
        <v>-1.2588402933799703E-4</v>
      </c>
      <c r="AG162" s="814">
        <v>9.8271777064828925E-4</v>
      </c>
      <c r="AH162" s="814">
        <v>5.1058488547361947E-5</v>
      </c>
      <c r="AI162" s="814">
        <v>-1.3993643013454626E-3</v>
      </c>
      <c r="AJ162" s="814">
        <v>-8.1455601460611593E-4</v>
      </c>
      <c r="AK162" s="814">
        <v>2.9234567475500128E-4</v>
      </c>
      <c r="AM162" s="814">
        <v>4.840399366615733E-3</v>
      </c>
      <c r="AN162" s="814">
        <v>5.746322506987589E-3</v>
      </c>
      <c r="AO162" s="814">
        <v>4.8859669393588323E-3</v>
      </c>
      <c r="AP162" s="814">
        <v>2.4275118004044582E-3</v>
      </c>
    </row>
    <row r="163" spans="1:42" s="814" customFormat="1">
      <c r="A163" s="815">
        <v>44064</v>
      </c>
      <c r="B163" s="814">
        <v>7.4692290285005569E-5</v>
      </c>
      <c r="C163" s="814">
        <v>7.6559597542130708E-5</v>
      </c>
      <c r="D163" s="814">
        <v>8.8136902536306566E-5</v>
      </c>
      <c r="E163" s="814">
        <v>8.8883825439156625E-5</v>
      </c>
      <c r="F163" s="814">
        <v>1.3768845991979362E-4</v>
      </c>
      <c r="G163" s="814">
        <v>1.3964113116471388E-4</v>
      </c>
      <c r="H163" s="814">
        <v>2.8189608303041958E-4</v>
      </c>
      <c r="I163" s="814">
        <v>3.1913358469348729E-4</v>
      </c>
      <c r="J163" s="814">
        <v>3.0385404825361562E-4</v>
      </c>
      <c r="K163" s="814">
        <v>4.5462268613127854E-4</v>
      </c>
      <c r="L163" s="814">
        <v>5.8032836631527474E-4</v>
      </c>
      <c r="M163" s="814">
        <v>3.2027313706506355E-4</v>
      </c>
      <c r="N163" s="814">
        <v>3.2988998094940492E-4</v>
      </c>
      <c r="O163" s="814">
        <v>8.9630748342006683E-5</v>
      </c>
      <c r="P163" s="814">
        <v>1.726909682218114E-4</v>
      </c>
      <c r="Q163" s="814">
        <v>1.8876689203373154E-4</v>
      </c>
      <c r="R163" s="814">
        <v>4.1046321273885411E-4</v>
      </c>
      <c r="S163" s="814">
        <v>4.2884250138719437E-4</v>
      </c>
      <c r="T163" s="814">
        <v>4.3250821078655299E-4</v>
      </c>
      <c r="U163" s="814">
        <v>4.3617055194755672E-4</v>
      </c>
      <c r="V163" s="814">
        <v>4.34320123624099E-4</v>
      </c>
      <c r="W163" s="814">
        <v>4.3250821078655299E-4</v>
      </c>
      <c r="X163" s="814">
        <v>4.343398020092426E-4</v>
      </c>
      <c r="Y163" s="814">
        <v>4.8335112941000347E-4</v>
      </c>
      <c r="Z163" s="814">
        <v>4.8335112941000347E-4</v>
      </c>
      <c r="AA163" s="814">
        <v>4.9388215129564372E-4</v>
      </c>
      <c r="AB163" s="814">
        <v>5.0613328152837589E-4</v>
      </c>
      <c r="AC163" s="814">
        <v>-9.7003385871519132E-4</v>
      </c>
      <c r="AD163" s="814">
        <v>-1.4013279331461792E-3</v>
      </c>
      <c r="AE163" s="814">
        <v>-2.2630640674633495E-3</v>
      </c>
      <c r="AF163" s="814">
        <v>5.6888093077311908E-4</v>
      </c>
      <c r="AG163" s="814">
        <v>1.0891957391272467E-3</v>
      </c>
      <c r="AH163" s="814">
        <v>-6.1575364483290596E-4</v>
      </c>
      <c r="AI163" s="814">
        <v>7.3056343993394002E-4</v>
      </c>
      <c r="AJ163" s="814">
        <v>2.0950727677071512E-4</v>
      </c>
      <c r="AK163" s="814">
        <v>-2.4151458325580855E-3</v>
      </c>
      <c r="AM163" s="814">
        <v>1.536096143206489E-3</v>
      </c>
      <c r="AN163" s="814">
        <v>4.8463127594673416E-3</v>
      </c>
      <c r="AO163" s="814">
        <v>6.2239680531206432E-4</v>
      </c>
      <c r="AP163" s="814">
        <v>3.483590499625544E-3</v>
      </c>
    </row>
    <row r="164" spans="1:42" s="814" customFormat="1">
      <c r="A164" s="815">
        <v>44067</v>
      </c>
      <c r="B164" s="814">
        <v>7.4692290285005569E-5</v>
      </c>
      <c r="C164" s="814">
        <v>7.6559597542130708E-5</v>
      </c>
      <c r="D164" s="814">
        <v>8.8136902536306566E-5</v>
      </c>
      <c r="E164" s="814">
        <v>8.8883825439156625E-5</v>
      </c>
      <c r="F164" s="814">
        <v>1.3768845991979362E-4</v>
      </c>
      <c r="G164" s="814">
        <v>1.3964113116471388E-4</v>
      </c>
      <c r="H164" s="814">
        <v>2.0267768744086645E-4</v>
      </c>
      <c r="I164" s="814">
        <v>4.4387029000447775E-4</v>
      </c>
      <c r="J164" s="814">
        <v>2.7487208864696022E-4</v>
      </c>
      <c r="K164" s="814">
        <v>5.4484031175694447E-4</v>
      </c>
      <c r="L164" s="814">
        <v>4.9828103185411976E-4</v>
      </c>
      <c r="M164" s="814">
        <v>3.8827037237876283E-4</v>
      </c>
      <c r="N164" s="814">
        <v>4.7296654545347927E-4</v>
      </c>
      <c r="O164" s="814">
        <v>8.9630748342006683E-5</v>
      </c>
      <c r="P164" s="814">
        <v>1.726909682218114E-4</v>
      </c>
      <c r="Q164" s="814">
        <v>4.4857257707842102E-4</v>
      </c>
      <c r="R164" s="814">
        <v>4.1046321273885411E-4</v>
      </c>
      <c r="S164" s="814">
        <v>4.2884250138719437E-4</v>
      </c>
      <c r="T164" s="814">
        <v>4.3250821078655299E-4</v>
      </c>
      <c r="U164" s="814">
        <v>4.3617055194755672E-4</v>
      </c>
      <c r="V164" s="814">
        <v>8.4394639472606947E-4</v>
      </c>
      <c r="W164" s="814">
        <v>4.3250821078655299E-4</v>
      </c>
      <c r="X164" s="814">
        <v>4.343398020092426E-4</v>
      </c>
      <c r="Y164" s="814">
        <v>4.8335112941000347E-4</v>
      </c>
      <c r="Z164" s="814">
        <v>4.8335112941000347E-4</v>
      </c>
      <c r="AA164" s="814">
        <v>4.9388215129564372E-4</v>
      </c>
      <c r="AB164" s="814">
        <v>5.0613328152837589E-4</v>
      </c>
      <c r="AC164" s="814">
        <v>1.0692692158424943E-3</v>
      </c>
      <c r="AD164" s="814">
        <v>-2.1458157980712711E-3</v>
      </c>
      <c r="AE164" s="814">
        <v>1.9945733605954974E-3</v>
      </c>
      <c r="AF164" s="814">
        <v>6.3380179130567704E-4</v>
      </c>
      <c r="AG164" s="814">
        <v>1.1744515068634609E-3</v>
      </c>
      <c r="AH164" s="814">
        <v>4.4060195804362934E-4</v>
      </c>
      <c r="AI164" s="814">
        <v>1.8796593744712098E-3</v>
      </c>
      <c r="AJ164" s="814">
        <v>9.9556735094719073E-4</v>
      </c>
      <c r="AK164" s="814">
        <v>-2.7818803137891202E-4</v>
      </c>
      <c r="AM164" s="814">
        <v>6.0903547393347246E-3</v>
      </c>
      <c r="AN164" s="814">
        <v>1.0986579776488981E-2</v>
      </c>
      <c r="AO164" s="814">
        <v>6.5971568385627677E-3</v>
      </c>
      <c r="AP164" s="814">
        <v>1.0919696261485923E-2</v>
      </c>
    </row>
    <row r="165" spans="1:42" s="814" customFormat="1">
      <c r="A165" s="815">
        <v>44068</v>
      </c>
      <c r="B165" s="814">
        <v>7.4692290285005569E-5</v>
      </c>
      <c r="C165" s="814">
        <v>7.6559597542130708E-5</v>
      </c>
      <c r="D165" s="814">
        <v>8.8136902536306566E-5</v>
      </c>
      <c r="E165" s="814">
        <v>8.8883825439156625E-5</v>
      </c>
      <c r="F165" s="814">
        <v>1.3768845991979362E-4</v>
      </c>
      <c r="G165" s="814">
        <v>1.3964113116471388E-4</v>
      </c>
      <c r="H165" s="814">
        <v>3.1034524811279773E-4</v>
      </c>
      <c r="I165" s="814">
        <v>4.8619205325550752E-4</v>
      </c>
      <c r="J165" s="814">
        <v>9.538531718256138E-6</v>
      </c>
      <c r="K165" s="814">
        <v>5.3766227927520838E-4</v>
      </c>
      <c r="L165" s="814">
        <v>3.0225642968262356E-4</v>
      </c>
      <c r="M165" s="814">
        <v>6.2637638972495857E-4</v>
      </c>
      <c r="N165" s="814">
        <v>6.7012277380640306E-4</v>
      </c>
      <c r="O165" s="814">
        <v>8.9630748342006683E-5</v>
      </c>
      <c r="P165" s="814">
        <v>1.726909682218114E-4</v>
      </c>
      <c r="Q165" s="814">
        <v>1.5675797650960277E-4</v>
      </c>
      <c r="R165" s="814">
        <v>4.1046321273885411E-4</v>
      </c>
      <c r="S165" s="814">
        <v>4.2884250138719437E-4</v>
      </c>
      <c r="T165" s="814">
        <v>4.3250821078655299E-4</v>
      </c>
      <c r="U165" s="814">
        <v>4.3617055194755672E-4</v>
      </c>
      <c r="V165" s="814">
        <v>-6.2851297516774984E-4</v>
      </c>
      <c r="W165" s="814">
        <v>4.3250821078655299E-4</v>
      </c>
      <c r="X165" s="814">
        <v>4.343398020092426E-4</v>
      </c>
      <c r="Y165" s="814">
        <v>4.8335112941000347E-4</v>
      </c>
      <c r="Z165" s="814">
        <v>4.8335112941000347E-4</v>
      </c>
      <c r="AA165" s="814">
        <v>4.9388215129564372E-4</v>
      </c>
      <c r="AB165" s="814">
        <v>5.0613328152837589E-4</v>
      </c>
      <c r="AC165" s="814">
        <v>-8.8361456698216045E-4</v>
      </c>
      <c r="AD165" s="814">
        <v>2.5133953915723595E-4</v>
      </c>
      <c r="AE165" s="814">
        <v>1.2458558082046878E-3</v>
      </c>
      <c r="AF165" s="814">
        <v>1.4152538869995901E-3</v>
      </c>
      <c r="AG165" s="814">
        <v>1.2449267311074319E-3</v>
      </c>
      <c r="AH165" s="814">
        <v>-2.6058149245766771E-4</v>
      </c>
      <c r="AI165" s="814">
        <v>-2.3504593504541926E-3</v>
      </c>
      <c r="AJ165" s="814">
        <v>-7.9173121234399346E-5</v>
      </c>
      <c r="AK165" s="814">
        <v>8.7150032422345092E-4</v>
      </c>
      <c r="AM165" s="814">
        <v>7.4024656373263831E-3</v>
      </c>
      <c r="AN165" s="814">
        <v>3.4220089633079098E-3</v>
      </c>
      <c r="AO165" s="814">
        <v>5.4501929128525362E-4</v>
      </c>
      <c r="AP165" s="814">
        <v>5.1757782217516368E-3</v>
      </c>
    </row>
    <row r="166" spans="1:42" s="814" customFormat="1">
      <c r="A166" s="815">
        <v>44069</v>
      </c>
      <c r="B166" s="814">
        <v>7.4692290285005569E-5</v>
      </c>
      <c r="C166" s="814">
        <v>7.6559597542130708E-5</v>
      </c>
      <c r="D166" s="814">
        <v>8.8136902536306566E-5</v>
      </c>
      <c r="E166" s="814">
        <v>8.8883825439156625E-5</v>
      </c>
      <c r="F166" s="814">
        <v>1.3768845991979362E-4</v>
      </c>
      <c r="G166" s="814">
        <v>1.3964113116471388E-4</v>
      </c>
      <c r="H166" s="814">
        <v>8.8432170857166703E-4</v>
      </c>
      <c r="I166" s="814">
        <v>2.3466305987684954E-4</v>
      </c>
      <c r="J166" s="814">
        <v>4.2857152661701647E-4</v>
      </c>
      <c r="K166" s="814">
        <v>2.5538989600537576E-4</v>
      </c>
      <c r="L166" s="814">
        <v>5.4816281014558044E-5</v>
      </c>
      <c r="M166" s="814">
        <v>5.6607662697527594E-4</v>
      </c>
      <c r="N166" s="814">
        <v>6.9456454842597992E-4</v>
      </c>
      <c r="O166" s="814">
        <v>8.9630748342006683E-5</v>
      </c>
      <c r="P166" s="814">
        <v>1.726909682218114E-4</v>
      </c>
      <c r="Q166" s="814">
        <v>2.779752560908566E-4</v>
      </c>
      <c r="R166" s="814">
        <v>4.1046321273885411E-4</v>
      </c>
      <c r="S166" s="814">
        <v>4.2884250138719437E-4</v>
      </c>
      <c r="T166" s="814">
        <v>4.3250821078655299E-4</v>
      </c>
      <c r="U166" s="814">
        <v>4.3617055194755672E-4</v>
      </c>
      <c r="V166" s="814">
        <v>-6.4370795217331134E-3</v>
      </c>
      <c r="W166" s="814">
        <v>4.3250821078655299E-4</v>
      </c>
      <c r="X166" s="814">
        <v>4.343398020092426E-4</v>
      </c>
      <c r="Y166" s="814">
        <v>4.8335112941000347E-4</v>
      </c>
      <c r="Z166" s="814">
        <v>4.8335112941000347E-4</v>
      </c>
      <c r="AA166" s="814">
        <v>4.9388215129564372E-4</v>
      </c>
      <c r="AB166" s="814">
        <v>5.0613328152837589E-4</v>
      </c>
      <c r="AC166" s="814">
        <v>-1.5394010757709964E-3</v>
      </c>
      <c r="AD166" s="814">
        <v>3.8432700715154144E-3</v>
      </c>
      <c r="AE166" s="814">
        <v>-3.0583229943473844E-3</v>
      </c>
      <c r="AF166" s="814">
        <v>5.5809281083396556E-5</v>
      </c>
      <c r="AG166" s="814">
        <v>1.0310643798880914E-3</v>
      </c>
      <c r="AH166" s="814">
        <v>-8.3608551522185159E-4</v>
      </c>
      <c r="AI166" s="814">
        <v>1.2185031305023131E-3</v>
      </c>
      <c r="AJ166" s="814">
        <v>-5.0974302608064459E-4</v>
      </c>
      <c r="AK166" s="814">
        <v>-3.6894007818913943E-3</v>
      </c>
      <c r="AM166" s="814">
        <v>-6.5512566400297567E-3</v>
      </c>
      <c r="AN166" s="814">
        <v>-5.8226257173498164E-3</v>
      </c>
      <c r="AO166" s="814">
        <v>-7.6933545475810217E-4</v>
      </c>
      <c r="AP166" s="814">
        <v>1.0839775481074509E-2</v>
      </c>
    </row>
    <row r="167" spans="1:42" s="814" customFormat="1">
      <c r="A167" s="815">
        <v>44070</v>
      </c>
      <c r="B167" s="814">
        <v>7.4692290285005569E-5</v>
      </c>
      <c r="C167" s="814">
        <v>7.6559597542130708E-5</v>
      </c>
      <c r="D167" s="814">
        <v>8.8136902536306566E-5</v>
      </c>
      <c r="E167" s="814">
        <v>8.8883825439156625E-5</v>
      </c>
      <c r="F167" s="814">
        <v>1.3768845991979362E-4</v>
      </c>
      <c r="G167" s="814">
        <v>1.3964113116471388E-4</v>
      </c>
      <c r="H167" s="814">
        <v>2.1165211136131568E-4</v>
      </c>
      <c r="I167" s="814">
        <v>0</v>
      </c>
      <c r="J167" s="814">
        <v>4.6901744275018586E-6</v>
      </c>
      <c r="K167" s="814">
        <v>2.2873791677047173E-4</v>
      </c>
      <c r="L167" s="814">
        <v>-2.2378871103201359E-4</v>
      </c>
      <c r="M167" s="814">
        <v>1.3598448964979859E-4</v>
      </c>
      <c r="N167" s="814">
        <v>6.8973951278605838E-4</v>
      </c>
      <c r="O167" s="814">
        <v>0</v>
      </c>
      <c r="P167" s="814">
        <v>1.726909682218114E-4</v>
      </c>
      <c r="Q167" s="814">
        <v>-2.9442257944434225E-5</v>
      </c>
      <c r="R167" s="814">
        <v>4.1046321273885411E-4</v>
      </c>
      <c r="S167" s="814">
        <v>4.2884250138719437E-4</v>
      </c>
      <c r="T167" s="814">
        <v>4.3250821078655299E-4</v>
      </c>
      <c r="U167" s="814">
        <v>4.3617055194755672E-4</v>
      </c>
      <c r="V167" s="814">
        <v>3.3923720398276735E-4</v>
      </c>
      <c r="W167" s="814">
        <v>4.3250821078655299E-4</v>
      </c>
      <c r="X167" s="814">
        <v>4.343398020092426E-4</v>
      </c>
      <c r="Y167" s="814">
        <v>4.8335112941000347E-4</v>
      </c>
      <c r="Z167" s="814">
        <v>4.8335112941000347E-4</v>
      </c>
      <c r="AA167" s="814">
        <v>4.9388215129564372E-4</v>
      </c>
      <c r="AB167" s="814">
        <v>5.0613328152837589E-4</v>
      </c>
      <c r="AC167" s="814">
        <v>-3.4724990477201789E-3</v>
      </c>
      <c r="AD167" s="814">
        <v>2.2817164924338051E-3</v>
      </c>
      <c r="AE167" s="814">
        <v>-4.8622830512923265E-4</v>
      </c>
      <c r="AF167" s="814">
        <v>-1.4550295307631522E-3</v>
      </c>
      <c r="AG167" s="814">
        <v>-1.0786489533665122E-4</v>
      </c>
      <c r="AH167" s="814">
        <v>4.0814055783711112E-5</v>
      </c>
      <c r="AI167" s="814">
        <v>-3.1366446381188018E-3</v>
      </c>
      <c r="AJ167" s="814">
        <v>2.7033374711482594E-4</v>
      </c>
      <c r="AK167" s="814">
        <v>1.6503676273236234E-3</v>
      </c>
      <c r="AM167" s="814">
        <v>1.6941391087328395E-3</v>
      </c>
      <c r="AN167" s="814">
        <v>-5.4267262000736727E-3</v>
      </c>
      <c r="AO167" s="814">
        <v>3.1194424305369672E-4</v>
      </c>
      <c r="AP167" s="814">
        <v>1.8771771876513466E-3</v>
      </c>
    </row>
    <row r="168" spans="1:42" s="814" customFormat="1">
      <c r="A168" s="815">
        <v>44071</v>
      </c>
      <c r="B168" s="814">
        <v>7.4692290285005569E-5</v>
      </c>
      <c r="C168" s="814">
        <v>7.6559597542130708E-5</v>
      </c>
      <c r="D168" s="814">
        <v>8.8136902536306566E-5</v>
      </c>
      <c r="E168" s="814">
        <v>8.8883825439156625E-5</v>
      </c>
      <c r="F168" s="814">
        <v>1.3768845991979362E-4</v>
      </c>
      <c r="G168" s="814">
        <v>1.3964113116471388E-4</v>
      </c>
      <c r="H168" s="814">
        <v>1.1203886871902213E-4</v>
      </c>
      <c r="I168" s="814">
        <v>5.5419214026231067E-4</v>
      </c>
      <c r="J168" s="814">
        <v>5.1805883691224963E-4</v>
      </c>
      <c r="K168" s="814">
        <v>4.1245901188569078E-4</v>
      </c>
      <c r="L168" s="814">
        <v>5.7151770430774462E-4</v>
      </c>
      <c r="M168" s="814">
        <v>-5.0733582235285013E-7</v>
      </c>
      <c r="N168" s="814">
        <v>9.0645922723675554E-5</v>
      </c>
      <c r="O168" s="814">
        <v>-9.006400000000081E-5</v>
      </c>
      <c r="P168" s="814">
        <v>1.726909682218114E-4</v>
      </c>
      <c r="Q168" s="814">
        <v>2.2103314498966853E-4</v>
      </c>
      <c r="R168" s="814">
        <v>4.1046321273885411E-4</v>
      </c>
      <c r="S168" s="814">
        <v>4.2884250138719437E-4</v>
      </c>
      <c r="T168" s="814">
        <v>4.3250821078655299E-4</v>
      </c>
      <c r="U168" s="814">
        <v>4.3617055194755672E-4</v>
      </c>
      <c r="V168" s="814">
        <v>3.5155762619110131E-3</v>
      </c>
      <c r="W168" s="814">
        <v>4.3250821078655299E-4</v>
      </c>
      <c r="X168" s="814">
        <v>4.343398020092426E-4</v>
      </c>
      <c r="Y168" s="814">
        <v>4.8335112941000347E-4</v>
      </c>
      <c r="Z168" s="814">
        <v>4.8335112941000347E-4</v>
      </c>
      <c r="AA168" s="814">
        <v>4.9388215129564372E-4</v>
      </c>
      <c r="AB168" s="814">
        <v>5.0613328152837589E-4</v>
      </c>
      <c r="AC168" s="814">
        <v>5.9438855718689787E-3</v>
      </c>
      <c r="AD168" s="814">
        <v>4.977289310283961E-4</v>
      </c>
      <c r="AE168" s="814">
        <v>5.9576258997875442E-3</v>
      </c>
      <c r="AF168" s="814">
        <v>3.2164411664883374E-3</v>
      </c>
      <c r="AG168" s="814">
        <v>5.6866460996396473E-3</v>
      </c>
      <c r="AH168" s="814">
        <v>2.6125327436354873E-4</v>
      </c>
      <c r="AI168" s="814">
        <v>7.8805475982224316E-4</v>
      </c>
      <c r="AJ168" s="814">
        <v>1.5561430856392278E-3</v>
      </c>
      <c r="AK168" s="814">
        <v>2.376726039992505E-3</v>
      </c>
      <c r="AM168" s="814">
        <v>8.841363353870868E-3</v>
      </c>
      <c r="AN168" s="814">
        <v>9.9211562986383228E-3</v>
      </c>
      <c r="AO168" s="814">
        <v>4.4508416110839999E-3</v>
      </c>
      <c r="AP168" s="814">
        <v>5.1629681668186045E-3</v>
      </c>
    </row>
    <row r="169" spans="1:42" s="814" customFormat="1">
      <c r="A169" s="815">
        <v>44074</v>
      </c>
      <c r="B169" s="814">
        <v>7.4692290285005569E-5</v>
      </c>
      <c r="C169" s="814">
        <v>7.6559597542130708E-5</v>
      </c>
      <c r="D169" s="814">
        <v>8.8136902536306566E-5</v>
      </c>
      <c r="E169" s="814">
        <v>8.8883825439156625E-5</v>
      </c>
      <c r="F169" s="814">
        <v>1.3768845991979362E-4</v>
      </c>
      <c r="G169" s="814">
        <v>1.3964113116471388E-4</v>
      </c>
      <c r="H169" s="814">
        <v>2.1733105578958245E-4</v>
      </c>
      <c r="I169" s="814">
        <v>1.0431504250618673E-4</v>
      </c>
      <c r="J169" s="814">
        <v>2.681937806552348E-4</v>
      </c>
      <c r="K169" s="814">
        <v>2.5241246303697729E-4</v>
      </c>
      <c r="L169" s="814">
        <v>-3.4082396823087446E-4</v>
      </c>
      <c r="M169" s="814">
        <v>2.3083791626921091E-4</v>
      </c>
      <c r="N169" s="814">
        <v>3.1146232647172312E-4</v>
      </c>
      <c r="O169" s="814">
        <v>-4.9234434250089443E-5</v>
      </c>
      <c r="P169" s="814">
        <v>1.726909682218114E-4</v>
      </c>
      <c r="Q169" s="814">
        <v>3.419176438896887E-4</v>
      </c>
      <c r="R169" s="814">
        <v>4.1046321273885411E-4</v>
      </c>
      <c r="S169" s="814">
        <v>4.2884250138719437E-4</v>
      </c>
      <c r="T169" s="814">
        <v>4.3250821078655299E-4</v>
      </c>
      <c r="U169" s="814">
        <v>4.3617055194755672E-4</v>
      </c>
      <c r="V169" s="814">
        <v>-4.054010531129193E-3</v>
      </c>
      <c r="W169" s="814">
        <v>4.3250821078655299E-4</v>
      </c>
      <c r="X169" s="814">
        <v>4.343398020092426E-4</v>
      </c>
      <c r="Y169" s="814">
        <v>4.8335112941000347E-4</v>
      </c>
      <c r="Z169" s="814">
        <v>4.8335112941000347E-4</v>
      </c>
      <c r="AA169" s="814">
        <v>4.9388215129564372E-4</v>
      </c>
      <c r="AB169" s="814">
        <v>5.0613328152837589E-4</v>
      </c>
      <c r="AC169" s="814">
        <v>-6.166339720210301E-3</v>
      </c>
      <c r="AD169" s="814">
        <v>-1.2597875664289715E-3</v>
      </c>
      <c r="AE169" s="814">
        <v>-2.8091901098830085E-3</v>
      </c>
      <c r="AF169" s="814">
        <v>-1.6312087192777991E-3</v>
      </c>
      <c r="AG169" s="814">
        <v>3.9311628038389834E-3</v>
      </c>
      <c r="AH169" s="814">
        <v>-4.9947760041058054E-4</v>
      </c>
      <c r="AI169" s="814">
        <v>-1.8399376063968909E-3</v>
      </c>
      <c r="AJ169" s="814">
        <v>-1.3887627758893961E-3</v>
      </c>
      <c r="AK169" s="814">
        <v>-1.4027635916591397E-3</v>
      </c>
      <c r="AM169" s="814">
        <v>-1.6057805052612339E-2</v>
      </c>
      <c r="AN169" s="814">
        <v>-1.8098306177113943E-2</v>
      </c>
      <c r="AO169" s="814">
        <v>-9.1835693230523097E-3</v>
      </c>
      <c r="AP169" s="814">
        <v>-4.2373064801025651E-3</v>
      </c>
    </row>
    <row r="170" spans="1:42" s="814" customFormat="1">
      <c r="A170" s="815">
        <v>44075</v>
      </c>
      <c r="B170" s="814">
        <v>7.4692290285005569E-5</v>
      </c>
      <c r="C170" s="814">
        <v>7.6559597542130708E-5</v>
      </c>
      <c r="D170" s="814">
        <v>8.8136902536306566E-5</v>
      </c>
      <c r="E170" s="814">
        <v>8.8883825439156625E-5</v>
      </c>
      <c r="F170" s="814">
        <v>1.3768845991979362E-4</v>
      </c>
      <c r="G170" s="814">
        <v>1.3964113116471388E-4</v>
      </c>
      <c r="H170" s="814">
        <v>1.9683129853342862E-4</v>
      </c>
      <c r="I170" s="814">
        <v>2.8522111559303731E-4</v>
      </c>
      <c r="J170" s="814">
        <v>1.0620793345017532E-4</v>
      </c>
      <c r="K170" s="814">
        <v>4.5111349465942752E-4</v>
      </c>
      <c r="L170" s="814">
        <v>5.7196501006218092E-4</v>
      </c>
      <c r="M170" s="814">
        <v>1.638317351708718E-4</v>
      </c>
      <c r="N170" s="814">
        <v>4.3618755512730978E-4</v>
      </c>
      <c r="O170" s="814">
        <v>-3.0104193333513329E-4</v>
      </c>
      <c r="P170" s="814">
        <v>1.726909682218114E-4</v>
      </c>
      <c r="Q170" s="814">
        <v>9.0962433688668298E-5</v>
      </c>
      <c r="R170" s="814">
        <v>6.0019531330235409E-4</v>
      </c>
      <c r="S170" s="814">
        <v>6.1857808766108136E-4</v>
      </c>
      <c r="T170" s="814">
        <v>6.2224449227787915E-4</v>
      </c>
      <c r="U170" s="814">
        <v>6.2590752801749971E-4</v>
      </c>
      <c r="V170" s="814">
        <v>2.5326980787798714E-3</v>
      </c>
      <c r="W170" s="814">
        <v>6.2224449227787915E-4</v>
      </c>
      <c r="X170" s="814">
        <v>6.2407643086959119E-4</v>
      </c>
      <c r="Y170" s="814">
        <v>4.8335112941000347E-4</v>
      </c>
      <c r="Z170" s="814">
        <v>4.8335112941000347E-4</v>
      </c>
      <c r="AA170" s="814">
        <v>4.9388215129564372E-4</v>
      </c>
      <c r="AB170" s="814">
        <v>5.0613328152837589E-4</v>
      </c>
      <c r="AC170" s="814">
        <v>3.4324822217641771E-3</v>
      </c>
      <c r="AD170" s="814">
        <v>-3.5547029088757176E-3</v>
      </c>
      <c r="AE170" s="814">
        <v>6.6056442139927896E-3</v>
      </c>
      <c r="AF170" s="814">
        <v>9.3870735057266508E-4</v>
      </c>
      <c r="AG170" s="814">
        <v>3.0074921004348276E-3</v>
      </c>
      <c r="AH170" s="814">
        <v>-2.5025587851601472E-4</v>
      </c>
      <c r="AI170" s="814">
        <v>1.2187622411623522E-3</v>
      </c>
      <c r="AJ170" s="814">
        <v>-1.3654934322805401E-3</v>
      </c>
      <c r="AK170" s="814">
        <v>4.8590371188295123E-4</v>
      </c>
      <c r="AM170" s="814">
        <v>2.4491641218536975E-2</v>
      </c>
      <c r="AN170" s="814">
        <v>1.567625516954152E-2</v>
      </c>
      <c r="AO170" s="814">
        <v>1.4712367366405577E-2</v>
      </c>
      <c r="AP170" s="814">
        <v>1.0392969290918375E-2</v>
      </c>
    </row>
    <row r="171" spans="1:42" s="814" customFormat="1">
      <c r="A171" s="815">
        <v>44076</v>
      </c>
      <c r="B171" s="814">
        <v>7.4692290285005569E-5</v>
      </c>
      <c r="C171" s="814">
        <v>7.6559597542130708E-5</v>
      </c>
      <c r="D171" s="814">
        <v>8.8136902536306566E-5</v>
      </c>
      <c r="E171" s="814">
        <v>8.8883825439156625E-5</v>
      </c>
      <c r="F171" s="814">
        <v>1.3768845991979362E-4</v>
      </c>
      <c r="G171" s="814">
        <v>1.3964113116471388E-4</v>
      </c>
      <c r="H171" s="814">
        <v>2.7761286433269916E-4</v>
      </c>
      <c r="I171" s="814">
        <v>9.1355465963394167E-5</v>
      </c>
      <c r="J171" s="814">
        <v>2.9633510617310677E-4</v>
      </c>
      <c r="K171" s="814">
        <v>1.6296851732078288E-4</v>
      </c>
      <c r="L171" s="814">
        <v>6.5487133128705466E-5</v>
      </c>
      <c r="M171" s="814">
        <v>2.8501038107209276E-4</v>
      </c>
      <c r="N171" s="814">
        <v>4.6989952546838687E-4</v>
      </c>
      <c r="O171" s="814">
        <v>-4.7394867675909502E-5</v>
      </c>
      <c r="P171" s="814">
        <v>1.726909682218114E-4</v>
      </c>
      <c r="Q171" s="814">
        <v>1.7662711124732944E-4</v>
      </c>
      <c r="R171" s="814">
        <v>6.0019531330235409E-4</v>
      </c>
      <c r="S171" s="814">
        <v>6.1857808766108136E-4</v>
      </c>
      <c r="T171" s="814">
        <v>6.2224449227787915E-4</v>
      </c>
      <c r="U171" s="814">
        <v>6.2590752801749971E-4</v>
      </c>
      <c r="V171" s="814">
        <v>3.0855221598380389E-4</v>
      </c>
      <c r="W171" s="814">
        <v>6.2224449227787915E-4</v>
      </c>
      <c r="X171" s="814">
        <v>6.2407643086959119E-4</v>
      </c>
      <c r="Y171" s="814">
        <v>4.8335112941000347E-4</v>
      </c>
      <c r="Z171" s="814">
        <v>4.8335112941000347E-4</v>
      </c>
      <c r="AA171" s="814">
        <v>4.9388215129564372E-4</v>
      </c>
      <c r="AB171" s="814">
        <v>5.0613328152837589E-4</v>
      </c>
      <c r="AC171" s="814">
        <v>-2.2482762558987401E-3</v>
      </c>
      <c r="AD171" s="814">
        <v>-1.1221861183083881E-3</v>
      </c>
      <c r="AE171" s="814">
        <v>1.0134603923601659E-3</v>
      </c>
      <c r="AF171" s="814">
        <v>2.8860682459330711E-4</v>
      </c>
      <c r="AG171" s="814">
        <v>-1.6117583974173399E-4</v>
      </c>
      <c r="AH171" s="814">
        <v>7.6821163866114262E-4</v>
      </c>
      <c r="AI171" s="814">
        <v>1.5312561901017485E-3</v>
      </c>
      <c r="AJ171" s="814">
        <v>2.4310283595234683E-3</v>
      </c>
      <c r="AK171" s="814">
        <v>-5.0633809069078328E-4</v>
      </c>
      <c r="AM171" s="814">
        <v>2.9411744510143834E-4</v>
      </c>
      <c r="AN171" s="814">
        <v>2.8085148415837313E-3</v>
      </c>
      <c r="AO171" s="814">
        <v>3.2155548524048783E-3</v>
      </c>
      <c r="AP171" s="814">
        <v>1.3081944560610514E-2</v>
      </c>
    </row>
    <row r="172" spans="1:42" s="814" customFormat="1">
      <c r="A172" s="815">
        <v>44077</v>
      </c>
      <c r="B172" s="814">
        <v>7.4692290285005569E-5</v>
      </c>
      <c r="C172" s="814">
        <v>7.6559597542130708E-5</v>
      </c>
      <c r="D172" s="814">
        <v>8.8136902536306566E-5</v>
      </c>
      <c r="E172" s="814">
        <v>8.8883825439156625E-5</v>
      </c>
      <c r="F172" s="814">
        <v>1.3768845991979362E-4</v>
      </c>
      <c r="G172" s="814">
        <v>1.3964113116471388E-4</v>
      </c>
      <c r="H172" s="814">
        <v>1.5137432309897392E-4</v>
      </c>
      <c r="I172" s="814">
        <v>2.0391630020166751E-4</v>
      </c>
      <c r="J172" s="814">
        <v>2.3745932035601491E-4</v>
      </c>
      <c r="K172" s="814">
        <v>3.1123745724492835E-4</v>
      </c>
      <c r="L172" s="814">
        <v>4.5625823116468567E-4</v>
      </c>
      <c r="M172" s="814">
        <v>1.4398556088446313E-4</v>
      </c>
      <c r="N172" s="814">
        <v>4.8997115533699898E-4</v>
      </c>
      <c r="O172" s="814">
        <v>-4.9075932761932783E-5</v>
      </c>
      <c r="P172" s="814">
        <v>1.726909682218114E-4</v>
      </c>
      <c r="Q172" s="814">
        <v>2.0484120908936809E-4</v>
      </c>
      <c r="R172" s="814">
        <v>6.0019531330235409E-4</v>
      </c>
      <c r="S172" s="814">
        <v>6.1857808766108136E-4</v>
      </c>
      <c r="T172" s="814">
        <v>6.2224449227787915E-4</v>
      </c>
      <c r="U172" s="814">
        <v>6.2590752801749971E-4</v>
      </c>
      <c r="V172" s="814">
        <v>2.7444446608138051E-3</v>
      </c>
      <c r="W172" s="814">
        <v>6.2224449227787915E-4</v>
      </c>
      <c r="X172" s="814">
        <v>6.2407643086959119E-4</v>
      </c>
      <c r="Y172" s="814">
        <v>4.8335112941000347E-4</v>
      </c>
      <c r="Z172" s="814">
        <v>4.8335112941000347E-4</v>
      </c>
      <c r="AA172" s="814">
        <v>4.9388215129564372E-4</v>
      </c>
      <c r="AB172" s="814">
        <v>5.0613328152837589E-4</v>
      </c>
      <c r="AC172" s="814">
        <v>-4.0544867762303261E-3</v>
      </c>
      <c r="AD172" s="814">
        <v>-3.6152550744165124E-3</v>
      </c>
      <c r="AE172" s="814">
        <v>-5.2092899374233115E-3</v>
      </c>
      <c r="AF172" s="814">
        <v>-2.9078762286197657E-3</v>
      </c>
      <c r="AG172" s="814">
        <v>-8.1896399113519092E-3</v>
      </c>
      <c r="AH172" s="814">
        <v>-1.6841645655645276E-3</v>
      </c>
      <c r="AI172" s="814">
        <v>-3.6164820457328384E-3</v>
      </c>
      <c r="AJ172" s="814">
        <v>-3.0638927919814929E-3</v>
      </c>
      <c r="AK172" s="814">
        <v>1.971374390552505E-5</v>
      </c>
      <c r="AM172" s="814">
        <v>-3.3794797962971801E-2</v>
      </c>
      <c r="AN172" s="814">
        <v>-1.0461866009509824E-2</v>
      </c>
      <c r="AO172" s="814">
        <v>-2.2364597247760187E-2</v>
      </c>
      <c r="AP172" s="814">
        <v>-3.1256122288075172E-2</v>
      </c>
    </row>
    <row r="173" spans="1:42" s="814" customFormat="1">
      <c r="A173" s="815">
        <v>44078</v>
      </c>
      <c r="B173" s="814">
        <v>7.4692290285005569E-5</v>
      </c>
      <c r="C173" s="814">
        <v>7.6559597542130708E-5</v>
      </c>
      <c r="D173" s="814">
        <v>8.8136902536306566E-5</v>
      </c>
      <c r="E173" s="814">
        <v>8.8883825439156625E-5</v>
      </c>
      <c r="F173" s="814">
        <v>1.3768845991979362E-4</v>
      </c>
      <c r="G173" s="814">
        <v>1.3964113116471388E-4</v>
      </c>
      <c r="H173" s="814">
        <v>3.2148791967512302E-4</v>
      </c>
      <c r="I173" s="814">
        <v>3.2472354679313753E-4</v>
      </c>
      <c r="J173" s="814">
        <v>1.5557505400987104E-4</v>
      </c>
      <c r="K173" s="814">
        <v>2.0818967864211224E-4</v>
      </c>
      <c r="L173" s="814">
        <v>-1.0622855005082421E-4</v>
      </c>
      <c r="M173" s="814">
        <v>4.5622658035870955E-6</v>
      </c>
      <c r="N173" s="814">
        <v>2.549083393326157E-4</v>
      </c>
      <c r="O173" s="814">
        <v>-4.8427992272004339E-5</v>
      </c>
      <c r="P173" s="814">
        <v>1.726909682218114E-4</v>
      </c>
      <c r="Q173" s="814">
        <v>3.5152736755783565E-4</v>
      </c>
      <c r="R173" s="814">
        <v>6.0019531330235409E-4</v>
      </c>
      <c r="S173" s="814">
        <v>6.1857808766108136E-4</v>
      </c>
      <c r="T173" s="814">
        <v>6.2224449227787915E-4</v>
      </c>
      <c r="U173" s="814">
        <v>6.2590752801749971E-4</v>
      </c>
      <c r="V173" s="814">
        <v>1.2949001838360452E-3</v>
      </c>
      <c r="W173" s="814">
        <v>6.2224449227787915E-4</v>
      </c>
      <c r="X173" s="814">
        <v>6.2407643086959119E-4</v>
      </c>
      <c r="Y173" s="814">
        <v>4.8335112941000347E-4</v>
      </c>
      <c r="Z173" s="814">
        <v>4.8335112941000347E-4</v>
      </c>
      <c r="AA173" s="814">
        <v>4.9388215129564372E-4</v>
      </c>
      <c r="AB173" s="814">
        <v>5.0613328152837589E-4</v>
      </c>
      <c r="AC173" s="814">
        <v>6.5204412046042659E-3</v>
      </c>
      <c r="AD173" s="814">
        <v>2.5716090566845207E-3</v>
      </c>
      <c r="AE173" s="814">
        <v>-2.4772894592804962E-3</v>
      </c>
      <c r="AF173" s="814">
        <v>-7.7202812837318113E-4</v>
      </c>
      <c r="AG173" s="814">
        <v>-2.8118357516137005E-3</v>
      </c>
      <c r="AH173" s="814">
        <v>-7.2032752415063239E-4</v>
      </c>
      <c r="AI173" s="814">
        <v>-4.1726207487846612E-4</v>
      </c>
      <c r="AJ173" s="814">
        <v>1.3357003034677462E-3</v>
      </c>
      <c r="AK173" s="814">
        <v>-2.6859263931733324E-4</v>
      </c>
      <c r="AM173" s="814">
        <v>-4.9533521448302809E-3</v>
      </c>
      <c r="AN173" s="814">
        <v>-3.8132433764613838E-3</v>
      </c>
      <c r="AO173" s="814">
        <v>-4.8325069615466898E-3</v>
      </c>
      <c r="AP173" s="814">
        <v>-1.3129882361581191E-2</v>
      </c>
    </row>
    <row r="174" spans="1:42" s="814" customFormat="1">
      <c r="A174" s="815">
        <v>44082</v>
      </c>
      <c r="B174" s="814">
        <v>7.4692290285005569E-5</v>
      </c>
      <c r="C174" s="814">
        <v>7.6559597542130708E-5</v>
      </c>
      <c r="D174" s="814">
        <v>8.8136902536306566E-5</v>
      </c>
      <c r="E174" s="814">
        <v>8.8883825439156625E-5</v>
      </c>
      <c r="F174" s="814">
        <v>1.3768845991979362E-4</v>
      </c>
      <c r="G174" s="814">
        <v>1.3964113116471388E-4</v>
      </c>
      <c r="H174" s="814">
        <v>1.0138745126941906E-4</v>
      </c>
      <c r="I174" s="814">
        <v>1.1619853718936035E-4</v>
      </c>
      <c r="J174" s="814">
        <v>1.4997350058121306E-4</v>
      </c>
      <c r="K174" s="814">
        <v>1.6880439824662474E-4</v>
      </c>
      <c r="L174" s="814">
        <v>6.7484469172818251E-6</v>
      </c>
      <c r="M174" s="814">
        <v>3.6650034749108329E-4</v>
      </c>
      <c r="N174" s="814">
        <v>3.6735244701335823E-4</v>
      </c>
      <c r="O174" s="814">
        <v>-4.4427995797735598E-5</v>
      </c>
      <c r="P174" s="814">
        <v>1.726909682218114E-4</v>
      </c>
      <c r="Q174" s="814">
        <v>6.7072480162244652E-4</v>
      </c>
      <c r="R174" s="814">
        <v>6.0019531330235409E-4</v>
      </c>
      <c r="S174" s="814">
        <v>6.1857808766108136E-4</v>
      </c>
      <c r="T174" s="814">
        <v>6.2224449227787915E-4</v>
      </c>
      <c r="U174" s="814">
        <v>6.2590752801749971E-4</v>
      </c>
      <c r="V174" s="814">
        <v>-2.8238006311591679E-3</v>
      </c>
      <c r="W174" s="814">
        <v>6.2224449227787915E-4</v>
      </c>
      <c r="X174" s="814">
        <v>6.2407643086959119E-4</v>
      </c>
      <c r="Y174" s="814">
        <v>4.8335112941000347E-4</v>
      </c>
      <c r="Z174" s="814">
        <v>4.8335112941000347E-4</v>
      </c>
      <c r="AA174" s="814">
        <v>4.9388215129564372E-4</v>
      </c>
      <c r="AB174" s="814">
        <v>5.0613328152837589E-4</v>
      </c>
      <c r="AC174" s="814">
        <v>-6.7804087654185219E-3</v>
      </c>
      <c r="AD174" s="814">
        <v>-2.8358100734543479E-3</v>
      </c>
      <c r="AE174" s="814">
        <v>-6.3957772997895734E-3</v>
      </c>
      <c r="AF174" s="814">
        <v>-3.2023717128494278E-3</v>
      </c>
      <c r="AG174" s="814">
        <v>-6.6477483580655861E-3</v>
      </c>
      <c r="AH174" s="814">
        <v>-4.2692804345567659E-4</v>
      </c>
      <c r="AI174" s="814">
        <v>-1.282199904660386E-3</v>
      </c>
      <c r="AJ174" s="814">
        <v>1.1420403664890166E-3</v>
      </c>
      <c r="AK174" s="814">
        <v>1.6020931234639324E-3</v>
      </c>
      <c r="AM174" s="814">
        <v>-1.2829633106194116E-2</v>
      </c>
      <c r="AN174" s="814">
        <v>-1.1448433757343945E-2</v>
      </c>
      <c r="AO174" s="814">
        <v>-1.7776193759014403E-2</v>
      </c>
      <c r="AP174" s="814">
        <v>-2.4090062557635239E-2</v>
      </c>
    </row>
    <row r="175" spans="1:42" s="814" customFormat="1">
      <c r="A175" s="815">
        <v>44083</v>
      </c>
      <c r="B175" s="814">
        <v>7.4692290285005569E-5</v>
      </c>
      <c r="C175" s="814">
        <v>7.6559597542130708E-5</v>
      </c>
      <c r="D175" s="814">
        <v>8.8136902536306566E-5</v>
      </c>
      <c r="E175" s="814">
        <v>8.8883825439156625E-5</v>
      </c>
      <c r="F175" s="814">
        <v>1.3768845991979362E-4</v>
      </c>
      <c r="G175" s="814">
        <v>1.3964113116471388E-4</v>
      </c>
      <c r="H175" s="814">
        <v>1.9195505002311819E-4</v>
      </c>
      <c r="I175" s="814">
        <v>2.5173424609303829E-4</v>
      </c>
      <c r="J175" s="814">
        <v>3.0029335835135562E-4</v>
      </c>
      <c r="K175" s="814">
        <v>3.1651200115634381E-4</v>
      </c>
      <c r="L175" s="814">
        <v>-1.4094518302498749E-4</v>
      </c>
      <c r="M175" s="814">
        <v>4.7176599595832869E-4</v>
      </c>
      <c r="N175" s="814">
        <v>4.4534475499302673E-4</v>
      </c>
      <c r="O175" s="814">
        <v>-5.0473774452441944E-5</v>
      </c>
      <c r="P175" s="814">
        <v>1.726909682218114E-4</v>
      </c>
      <c r="Q175" s="814">
        <v>1.407184543504858E-4</v>
      </c>
      <c r="R175" s="814">
        <v>6.0019531330235409E-4</v>
      </c>
      <c r="S175" s="814">
        <v>6.1857808766108136E-4</v>
      </c>
      <c r="T175" s="814">
        <v>6.2224449227787915E-4</v>
      </c>
      <c r="U175" s="814">
        <v>6.2590752801749971E-4</v>
      </c>
      <c r="V175" s="814">
        <v>2.6975395802093516E-3</v>
      </c>
      <c r="W175" s="814">
        <v>6.2224449227787915E-4</v>
      </c>
      <c r="X175" s="814">
        <v>6.2407643086959119E-4</v>
      </c>
      <c r="Y175" s="814">
        <v>4.8335112941000347E-4</v>
      </c>
      <c r="Z175" s="814">
        <v>4.8335112941000347E-4</v>
      </c>
      <c r="AA175" s="814">
        <v>4.9388215129564372E-4</v>
      </c>
      <c r="AB175" s="814">
        <v>5.0613328152837589E-4</v>
      </c>
      <c r="AC175" s="814">
        <v>7.3552896016746416E-3</v>
      </c>
      <c r="AD175" s="814">
        <v>-4.1728098466775609E-4</v>
      </c>
      <c r="AE175" s="814">
        <v>5.7211258505471818E-3</v>
      </c>
      <c r="AF175" s="814">
        <v>2.7064437913129069E-3</v>
      </c>
      <c r="AG175" s="814">
        <v>2.751196569557246E-3</v>
      </c>
      <c r="AH175" s="814">
        <v>1.2637181055199509E-3</v>
      </c>
      <c r="AI175" s="814">
        <v>2.3649521739368407E-3</v>
      </c>
      <c r="AJ175" s="814">
        <v>4.5648498341299693E-4</v>
      </c>
      <c r="AK175" s="814">
        <v>-1.2511382828530593E-3</v>
      </c>
      <c r="AM175" s="814">
        <v>1.2420400055644487E-2</v>
      </c>
      <c r="AN175" s="814">
        <v>9.0148870643800283E-3</v>
      </c>
      <c r="AO175" s="814">
        <v>7.2340802602131049E-3</v>
      </c>
      <c r="AP175" s="814">
        <v>1.9145765775147705E-2</v>
      </c>
    </row>
    <row r="176" spans="1:42" s="814" customFormat="1">
      <c r="A176" s="815">
        <v>44084</v>
      </c>
      <c r="B176" s="814">
        <v>7.4692290285005569E-5</v>
      </c>
      <c r="C176" s="814">
        <v>7.6559597542130708E-5</v>
      </c>
      <c r="D176" s="814">
        <v>8.8136902536306566E-5</v>
      </c>
      <c r="E176" s="814">
        <v>8.8883825439156625E-5</v>
      </c>
      <c r="F176" s="814">
        <v>1.3768845991979362E-4</v>
      </c>
      <c r="G176" s="814">
        <v>1.3964113116471388E-4</v>
      </c>
      <c r="H176" s="814">
        <v>1.5310657024647512E-4</v>
      </c>
      <c r="I176" s="814">
        <v>9.587462548954484E-5</v>
      </c>
      <c r="J176" s="814">
        <v>2.0939893410099053E-4</v>
      </c>
      <c r="K176" s="814">
        <v>1.1568236822401268E-4</v>
      </c>
      <c r="L176" s="814">
        <v>2.7161323509505841E-4</v>
      </c>
      <c r="M176" s="814">
        <v>-1.0129828952765152E-5</v>
      </c>
      <c r="N176" s="814">
        <v>2.563083978177616E-4</v>
      </c>
      <c r="O176" s="814">
        <v>-5.5525755625951412E-5</v>
      </c>
      <c r="P176" s="814">
        <v>1.726909682218114E-4</v>
      </c>
      <c r="Q176" s="814">
        <v>9.7258677951517214E-5</v>
      </c>
      <c r="R176" s="814">
        <v>6.0019531330235409E-4</v>
      </c>
      <c r="S176" s="814">
        <v>6.1857808766108136E-4</v>
      </c>
      <c r="T176" s="814">
        <v>6.2224449227787915E-4</v>
      </c>
      <c r="U176" s="814">
        <v>6.2590752801749971E-4</v>
      </c>
      <c r="V176" s="814">
        <v>-4.2547920991929944E-3</v>
      </c>
      <c r="W176" s="814">
        <v>6.2224449227787915E-4</v>
      </c>
      <c r="X176" s="814">
        <v>6.2407643086959119E-4</v>
      </c>
      <c r="Y176" s="814">
        <v>4.8335112941000347E-4</v>
      </c>
      <c r="Z176" s="814">
        <v>4.8335112941000347E-4</v>
      </c>
      <c r="AA176" s="814">
        <v>4.9388215129564372E-4</v>
      </c>
      <c r="AB176" s="814">
        <v>5.0613328152837589E-4</v>
      </c>
      <c r="AC176" s="814">
        <v>-3.6310736670046584E-3</v>
      </c>
      <c r="AD176" s="814">
        <v>1.3761453039831117E-3</v>
      </c>
      <c r="AE176" s="814">
        <v>-8.1532357676334932E-3</v>
      </c>
      <c r="AF176" s="814">
        <v>-2.5901238339195443E-3</v>
      </c>
      <c r="AG176" s="814">
        <v>-4.7742228897045269E-3</v>
      </c>
      <c r="AH176" s="814">
        <v>-6.6298770294481724E-4</v>
      </c>
      <c r="AI176" s="814">
        <v>-3.6788761006250059E-3</v>
      </c>
      <c r="AJ176" s="814">
        <v>-4.3646917824458065E-4</v>
      </c>
      <c r="AK176" s="814">
        <v>-5.7828959699546267E-4</v>
      </c>
      <c r="AM176" s="814">
        <v>-2.5291656446685074E-2</v>
      </c>
      <c r="AN176" s="814">
        <v>-1.79711342710549E-2</v>
      </c>
      <c r="AO176" s="814">
        <v>-2.0228856303758702E-2</v>
      </c>
      <c r="AP176" s="814">
        <v>-1.7301105684991991E-2</v>
      </c>
    </row>
    <row r="177" spans="1:42" s="814" customFormat="1">
      <c r="A177" s="815">
        <v>44085</v>
      </c>
      <c r="B177" s="814">
        <v>7.4692290285005569E-5</v>
      </c>
      <c r="C177" s="814">
        <v>7.6559597542130708E-5</v>
      </c>
      <c r="D177" s="814">
        <v>8.8136902536306566E-5</v>
      </c>
      <c r="E177" s="814">
        <v>8.8883825439156625E-5</v>
      </c>
      <c r="F177" s="814">
        <v>1.3768845991979362E-4</v>
      </c>
      <c r="G177" s="814">
        <v>1.3964113116471388E-4</v>
      </c>
      <c r="H177" s="814">
        <v>1.0542701100324514E-4</v>
      </c>
      <c r="I177" s="814">
        <v>1.0139613256798796E-5</v>
      </c>
      <c r="J177" s="814">
        <v>3.1011430687843955E-6</v>
      </c>
      <c r="K177" s="814">
        <v>1.7876116228565664E-4</v>
      </c>
      <c r="L177" s="814">
        <v>-2.1196851954208284E-4</v>
      </c>
      <c r="M177" s="814">
        <v>3.0693692648764426E-4</v>
      </c>
      <c r="N177" s="814">
        <v>3.1838600517497539E-4</v>
      </c>
      <c r="O177" s="814">
        <v>-6.4941761678372067E-5</v>
      </c>
      <c r="P177" s="814">
        <v>1.726909682218114E-4</v>
      </c>
      <c r="Q177" s="814">
        <v>1.6370006332078191E-4</v>
      </c>
      <c r="R177" s="814">
        <v>6.0019531330235409E-4</v>
      </c>
      <c r="S177" s="814">
        <v>6.1857808766108136E-4</v>
      </c>
      <c r="T177" s="814">
        <v>6.2224449227787915E-4</v>
      </c>
      <c r="U177" s="814">
        <v>6.2590752801749971E-4</v>
      </c>
      <c r="V177" s="814">
        <v>-4.5071075659597337E-4</v>
      </c>
      <c r="W177" s="814">
        <v>6.2224449227787915E-4</v>
      </c>
      <c r="X177" s="814">
        <v>6.2407643086959119E-4</v>
      </c>
      <c r="Y177" s="814">
        <v>4.8335112941000347E-4</v>
      </c>
      <c r="Z177" s="814">
        <v>4.8335112941000347E-4</v>
      </c>
      <c r="AA177" s="814">
        <v>4.9388215129564372E-4</v>
      </c>
      <c r="AB177" s="814">
        <v>5.0613328152837589E-4</v>
      </c>
      <c r="AC177" s="814">
        <v>1.7045219368945208E-3</v>
      </c>
      <c r="AD177" s="814">
        <v>2.1374011348571642E-3</v>
      </c>
      <c r="AE177" s="814">
        <v>-2.428043142601144E-3</v>
      </c>
      <c r="AF177" s="814">
        <v>2.2151837696582355E-4</v>
      </c>
      <c r="AG177" s="814">
        <v>1.0915908728392765E-3</v>
      </c>
      <c r="AH177" s="814">
        <v>-4.2035584703126183E-4</v>
      </c>
      <c r="AI177" s="814">
        <v>3.6692666861082301E-4</v>
      </c>
      <c r="AJ177" s="814">
        <v>1.4894966096794526E-3</v>
      </c>
      <c r="AK177" s="814">
        <v>-1.2291966513522379E-4</v>
      </c>
      <c r="AM177" s="814">
        <v>-6.1540408538014457E-3</v>
      </c>
      <c r="AN177" s="814">
        <v>-6.0426920282014018E-3</v>
      </c>
      <c r="AO177" s="814">
        <v>1.6787913226805617E-3</v>
      </c>
      <c r="AP177" s="814">
        <v>-1.9736457074412961E-3</v>
      </c>
    </row>
    <row r="178" spans="1:42" s="814" customFormat="1">
      <c r="A178" s="815">
        <v>44088</v>
      </c>
      <c r="B178" s="814">
        <v>7.4692290285005569E-5</v>
      </c>
      <c r="C178" s="814">
        <v>7.6559597542130708E-5</v>
      </c>
      <c r="D178" s="814">
        <v>8.8136902536306566E-5</v>
      </c>
      <c r="E178" s="814">
        <v>8.8883825439156625E-5</v>
      </c>
      <c r="F178" s="814">
        <v>1.3768845991979362E-4</v>
      </c>
      <c r="G178" s="814">
        <v>1.3964113116471388E-4</v>
      </c>
      <c r="H178" s="814">
        <v>7.964540581673063E-5</v>
      </c>
      <c r="I178" s="814">
        <v>1.5854507242840654E-4</v>
      </c>
      <c r="J178" s="814">
        <v>2.2974928774854853E-4</v>
      </c>
      <c r="K178" s="814">
        <v>3.1540449254841008E-4</v>
      </c>
      <c r="L178" s="814">
        <v>3.8382245709422946E-4</v>
      </c>
      <c r="M178" s="814">
        <v>4.7697337607521817E-4</v>
      </c>
      <c r="N178" s="814">
        <v>1.6592480519794783E-4</v>
      </c>
      <c r="O178" s="814">
        <v>-1.5975586028327271E-4</v>
      </c>
      <c r="P178" s="814">
        <v>1.726909682218114E-4</v>
      </c>
      <c r="Q178" s="814">
        <v>1.9187260127861983E-4</v>
      </c>
      <c r="R178" s="814">
        <v>6.0019531330235409E-4</v>
      </c>
      <c r="S178" s="814">
        <v>6.1857808766108136E-4</v>
      </c>
      <c r="T178" s="814">
        <v>6.2224449227787915E-4</v>
      </c>
      <c r="U178" s="814">
        <v>6.2590752801749971E-4</v>
      </c>
      <c r="V178" s="814">
        <v>2.0115356696344122E-3</v>
      </c>
      <c r="W178" s="814">
        <v>6.2224449227787915E-4</v>
      </c>
      <c r="X178" s="814">
        <v>6.2407643086959119E-4</v>
      </c>
      <c r="Y178" s="814">
        <v>4.8335112941000347E-4</v>
      </c>
      <c r="Z178" s="814">
        <v>4.8335112941000347E-4</v>
      </c>
      <c r="AA178" s="814">
        <v>4.9388215129564372E-4</v>
      </c>
      <c r="AB178" s="814">
        <v>5.0613328152837589E-4</v>
      </c>
      <c r="AC178" s="814">
        <v>4.3316839308324973E-3</v>
      </c>
      <c r="AD178" s="814">
        <v>1.5267706716064477E-3</v>
      </c>
      <c r="AE178" s="814">
        <v>6.3467394941774113E-3</v>
      </c>
      <c r="AF178" s="814">
        <v>1.7998034240676031E-3</v>
      </c>
      <c r="AG178" s="814">
        <v>5.5905576078776331E-3</v>
      </c>
      <c r="AH178" s="814">
        <v>3.7715459984832833E-4</v>
      </c>
      <c r="AI178" s="814">
        <v>3.4579532011858038E-3</v>
      </c>
      <c r="AJ178" s="814">
        <v>-5.3547694205402507E-6</v>
      </c>
      <c r="AK178" s="814">
        <v>-1.9676027249754258E-3</v>
      </c>
      <c r="AM178" s="814">
        <v>2.5163880868085409E-2</v>
      </c>
      <c r="AN178" s="814">
        <v>1.3397899661755641E-2</v>
      </c>
      <c r="AO178" s="814">
        <v>1.3410532374832362E-2</v>
      </c>
      <c r="AP178" s="814">
        <v>1.254392694427886E-2</v>
      </c>
    </row>
    <row r="179" spans="1:42" s="814" customFormat="1">
      <c r="A179" s="815">
        <v>44089</v>
      </c>
      <c r="B179" s="814">
        <v>7.4692290285005569E-5</v>
      </c>
      <c r="C179" s="814">
        <v>7.6559597542130708E-5</v>
      </c>
      <c r="D179" s="814">
        <v>8.8136902536306566E-5</v>
      </c>
      <c r="E179" s="814">
        <v>8.8883825439156625E-5</v>
      </c>
      <c r="F179" s="814">
        <v>1.3768845991979362E-4</v>
      </c>
      <c r="G179" s="814">
        <v>1.3964113116471388E-4</v>
      </c>
      <c r="H179" s="814">
        <v>2.1188463751786735E-4</v>
      </c>
      <c r="I179" s="814">
        <v>3.3178592066418489E-5</v>
      </c>
      <c r="J179" s="814">
        <v>-6.5290399967832258E-5</v>
      </c>
      <c r="K179" s="814">
        <v>-9.4591513176367492E-5</v>
      </c>
      <c r="L179" s="814">
        <v>1.4283010234028559E-4</v>
      </c>
      <c r="M179" s="814">
        <v>3.7400772814355498E-4</v>
      </c>
      <c r="N179" s="814">
        <v>4.8658615341512501E-4</v>
      </c>
      <c r="O179" s="814">
        <v>-1.7163676717724119E-4</v>
      </c>
      <c r="P179" s="814">
        <v>1.726909682218114E-4</v>
      </c>
      <c r="Q179" s="814">
        <v>2.3358287603270078E-4</v>
      </c>
      <c r="R179" s="814">
        <v>6.0019531330235409E-4</v>
      </c>
      <c r="S179" s="814">
        <v>6.1857808766108136E-4</v>
      </c>
      <c r="T179" s="814">
        <v>6.2224449227787915E-4</v>
      </c>
      <c r="U179" s="814">
        <v>6.2590752801749971E-4</v>
      </c>
      <c r="V179" s="814">
        <v>-2.6120988596516348E-3</v>
      </c>
      <c r="W179" s="814">
        <v>6.2224449227787915E-4</v>
      </c>
      <c r="X179" s="814">
        <v>6.2407643086959119E-4</v>
      </c>
      <c r="Y179" s="814">
        <v>4.8335112941000347E-4</v>
      </c>
      <c r="Z179" s="814">
        <v>4.8335112941000347E-4</v>
      </c>
      <c r="AA179" s="814">
        <v>4.9388215129564372E-4</v>
      </c>
      <c r="AB179" s="814">
        <v>5.0613328152837589E-4</v>
      </c>
      <c r="AC179" s="814">
        <v>2.9432778565046114E-3</v>
      </c>
      <c r="AD179" s="814">
        <v>1.1803903185951814E-3</v>
      </c>
      <c r="AE179" s="814">
        <v>1.3324586858254328E-4</v>
      </c>
      <c r="AF179" s="814">
        <v>9.2745007227112986E-4</v>
      </c>
      <c r="AG179" s="814">
        <v>-1.0067263869772969E-4</v>
      </c>
      <c r="AH179" s="814">
        <v>5.97150402437574E-4</v>
      </c>
      <c r="AI179" s="814">
        <v>-6.2020357942360604E-4</v>
      </c>
      <c r="AJ179" s="814">
        <v>-2.6591078116601219E-3</v>
      </c>
      <c r="AK179" s="814">
        <v>-3.2062988452141727E-4</v>
      </c>
      <c r="AM179" s="814">
        <v>-8.3208281118318794E-4</v>
      </c>
      <c r="AN179" s="814">
        <v>1.0392738194535678E-3</v>
      </c>
      <c r="AO179" s="814">
        <v>1.3223938455420026E-3</v>
      </c>
      <c r="AP179" s="814">
        <v>6.0663463406391838E-3</v>
      </c>
    </row>
    <row r="180" spans="1:42" s="814" customFormat="1">
      <c r="A180" s="815">
        <v>44090</v>
      </c>
      <c r="B180" s="814">
        <v>7.4692290285005569E-5</v>
      </c>
      <c r="C180" s="814">
        <v>7.6559597542130708E-5</v>
      </c>
      <c r="D180" s="814">
        <v>8.8136902536306566E-5</v>
      </c>
      <c r="E180" s="814">
        <v>8.8883825439156625E-5</v>
      </c>
      <c r="F180" s="814">
        <v>1.3768845991979362E-4</v>
      </c>
      <c r="G180" s="814">
        <v>1.3964113116471388E-4</v>
      </c>
      <c r="H180" s="814">
        <v>1.6400810532513077E-4</v>
      </c>
      <c r="I180" s="814">
        <v>1.4100433795705136E-4</v>
      </c>
      <c r="J180" s="814">
        <v>1.008121664445305E-4</v>
      </c>
      <c r="K180" s="814">
        <v>4.6614720197402093E-5</v>
      </c>
      <c r="L180" s="814">
        <v>3.1337190287472616E-4</v>
      </c>
      <c r="M180" s="814">
        <v>2.089410583852036E-4</v>
      </c>
      <c r="N180" s="814">
        <v>1.4400896195487789E-4</v>
      </c>
      <c r="O180" s="814">
        <v>-2.8435773599166936E-4</v>
      </c>
      <c r="P180" s="814">
        <v>1.726909682218114E-4</v>
      </c>
      <c r="Q180" s="814">
        <v>1.3959841659083594E-4</v>
      </c>
      <c r="R180" s="814">
        <v>6.0019531330235409E-4</v>
      </c>
      <c r="S180" s="814">
        <v>6.1857808766108136E-4</v>
      </c>
      <c r="T180" s="814">
        <v>6.2224449227787915E-4</v>
      </c>
      <c r="U180" s="814">
        <v>6.2590752801749971E-4</v>
      </c>
      <c r="V180" s="814">
        <v>-2.6632732599422004E-3</v>
      </c>
      <c r="W180" s="814">
        <v>6.2224449227787915E-4</v>
      </c>
      <c r="X180" s="814">
        <v>6.2407643086959119E-4</v>
      </c>
      <c r="Y180" s="814">
        <v>4.8335112941000347E-4</v>
      </c>
      <c r="Z180" s="814">
        <v>4.8335112941000347E-4</v>
      </c>
      <c r="AA180" s="814">
        <v>4.9388215129564372E-4</v>
      </c>
      <c r="AB180" s="814">
        <v>5.0613328152837589E-4</v>
      </c>
      <c r="AC180" s="814">
        <v>-3.5068235037749584E-4</v>
      </c>
      <c r="AD180" s="814">
        <v>4.9665621299865848E-4</v>
      </c>
      <c r="AE180" s="814">
        <v>-1.458060301047448E-3</v>
      </c>
      <c r="AF180" s="814">
        <v>-2.9802420557958342E-3</v>
      </c>
      <c r="AG180" s="814">
        <v>4.0488032058449974E-4</v>
      </c>
      <c r="AH180" s="814">
        <v>-8.2419923131726858E-4</v>
      </c>
      <c r="AI180" s="814">
        <v>-2.5524915497100453E-3</v>
      </c>
      <c r="AJ180" s="814">
        <v>1.2901816372752339E-3</v>
      </c>
      <c r="AK180" s="814">
        <v>-1.1071062890978256E-3</v>
      </c>
      <c r="AM180" s="814">
        <v>-4.5365878945606841E-3</v>
      </c>
      <c r="AN180" s="814">
        <v>-7.9652492535181585E-3</v>
      </c>
      <c r="AO180" s="814">
        <v>-7.7215087381318215E-3</v>
      </c>
      <c r="AP180" s="814">
        <v>-4.9407879496302654E-3</v>
      </c>
    </row>
    <row r="181" spans="1:42" s="814" customFormat="1">
      <c r="A181" s="815">
        <v>44091</v>
      </c>
      <c r="B181" s="814">
        <v>7.4692290285005569E-5</v>
      </c>
      <c r="C181" s="814">
        <v>7.6559597542130708E-5</v>
      </c>
      <c r="D181" s="814">
        <v>8.8136902536306566E-5</v>
      </c>
      <c r="E181" s="814">
        <v>8.8883825439156625E-5</v>
      </c>
      <c r="F181" s="814">
        <v>1.3768845991979362E-4</v>
      </c>
      <c r="G181" s="814">
        <v>1.3964113116471388E-4</v>
      </c>
      <c r="H181" s="814">
        <v>1.4599868348463829E-4</v>
      </c>
      <c r="I181" s="814">
        <v>2.2023062477294353E-4</v>
      </c>
      <c r="J181" s="814">
        <v>2.6436435894194865E-4</v>
      </c>
      <c r="K181" s="814">
        <v>1.8919210401735498E-4</v>
      </c>
      <c r="L181" s="814">
        <v>3.9033984034619884E-4</v>
      </c>
      <c r="M181" s="814">
        <v>-6.0696584350261595E-5</v>
      </c>
      <c r="N181" s="814">
        <v>2.9465530632943882E-4</v>
      </c>
      <c r="O181" s="814">
        <v>-1.7042723702720419E-4</v>
      </c>
      <c r="P181" s="814">
        <v>1.726909682218114E-4</v>
      </c>
      <c r="Q181" s="814">
        <v>1.3205220670187146E-4</v>
      </c>
      <c r="R181" s="814">
        <v>6.0019531330235409E-4</v>
      </c>
      <c r="S181" s="814">
        <v>6.1857808766108136E-4</v>
      </c>
      <c r="T181" s="814">
        <v>6.2224449227787915E-4</v>
      </c>
      <c r="U181" s="814">
        <v>6.2590752801749971E-4</v>
      </c>
      <c r="V181" s="814">
        <v>-3.0920219135122107E-4</v>
      </c>
      <c r="W181" s="814">
        <v>6.2224449227787915E-4</v>
      </c>
      <c r="X181" s="814">
        <v>6.2407643086959119E-4</v>
      </c>
      <c r="Y181" s="814">
        <v>4.8335112941000347E-4</v>
      </c>
      <c r="Z181" s="814">
        <v>4.8335112941000347E-4</v>
      </c>
      <c r="AA181" s="814">
        <v>4.9388215129564372E-4</v>
      </c>
      <c r="AB181" s="814">
        <v>5.0613328152837589E-4</v>
      </c>
      <c r="AC181" s="814">
        <v>3.1430529645135596E-3</v>
      </c>
      <c r="AD181" s="814">
        <v>-2.7899005191368564E-3</v>
      </c>
      <c r="AE181" s="814">
        <v>1.3475144183110466E-3</v>
      </c>
      <c r="AF181" s="814">
        <v>-1.3741675210158233E-3</v>
      </c>
      <c r="AG181" s="814">
        <v>9.5948703965365034E-4</v>
      </c>
      <c r="AH181" s="814">
        <v>-1.0875427263734583E-4</v>
      </c>
      <c r="AI181" s="814">
        <v>7.9849031680745419E-4</v>
      </c>
      <c r="AJ181" s="814">
        <v>-7.9168585055067187E-4</v>
      </c>
      <c r="AK181" s="814">
        <v>1.69991194411101E-3</v>
      </c>
      <c r="AM181" s="814">
        <v>-7.005256895984302E-3</v>
      </c>
      <c r="AN181" s="814">
        <v>-1.7740744483524251E-3</v>
      </c>
      <c r="AO181" s="814">
        <v>-6.3320316510595553E-4</v>
      </c>
      <c r="AP181" s="814">
        <v>-9.2889490235328331E-3</v>
      </c>
    </row>
    <row r="182" spans="1:42" s="814" customFormat="1">
      <c r="A182" s="815">
        <v>44092</v>
      </c>
      <c r="B182" s="814">
        <v>7.4692290285005569E-5</v>
      </c>
      <c r="C182" s="814">
        <v>7.6559597542130708E-5</v>
      </c>
      <c r="D182" s="814">
        <v>8.8136902536306566E-5</v>
      </c>
      <c r="E182" s="814">
        <v>8.8883825439156625E-5</v>
      </c>
      <c r="F182" s="814">
        <v>1.3768845991979362E-4</v>
      </c>
      <c r="G182" s="814">
        <v>1.3964113116471388E-4</v>
      </c>
      <c r="H182" s="814">
        <v>2.8962221406292343E-4</v>
      </c>
      <c r="I182" s="814">
        <v>-8.291377428104596E-5</v>
      </c>
      <c r="J182" s="814">
        <v>-7.9525695127702356E-5</v>
      </c>
      <c r="K182" s="814">
        <v>2.2982035632668207E-4</v>
      </c>
      <c r="L182" s="814">
        <v>-2.4555237246937089E-4</v>
      </c>
      <c r="M182" s="814">
        <v>6.5404539469593459E-4</v>
      </c>
      <c r="N182" s="814">
        <v>1.5219373024510929E-5</v>
      </c>
      <c r="O182" s="814">
        <v>-9.9648008858199688E-5</v>
      </c>
      <c r="P182" s="814">
        <v>1.726909682218114E-4</v>
      </c>
      <c r="Q182" s="814">
        <v>1.549464414623003E-4</v>
      </c>
      <c r="R182" s="814">
        <v>6.0019531330235409E-4</v>
      </c>
      <c r="S182" s="814">
        <v>6.1857808766108136E-4</v>
      </c>
      <c r="T182" s="814">
        <v>6.2224449227787915E-4</v>
      </c>
      <c r="U182" s="814">
        <v>6.2590752801749971E-4</v>
      </c>
      <c r="V182" s="814">
        <v>-1.2770099808127933E-2</v>
      </c>
      <c r="W182" s="814">
        <v>6.2224449227787915E-4</v>
      </c>
      <c r="X182" s="814">
        <v>6.2407643086959119E-4</v>
      </c>
      <c r="Y182" s="814">
        <v>4.8335112941000347E-4</v>
      </c>
      <c r="Z182" s="814">
        <v>4.8335112941000347E-4</v>
      </c>
      <c r="AA182" s="814">
        <v>4.9388215129564372E-4</v>
      </c>
      <c r="AB182" s="814">
        <v>5.0613328152837589E-4</v>
      </c>
      <c r="AC182" s="814">
        <v>-6.029911268144561E-3</v>
      </c>
      <c r="AD182" s="814">
        <v>1.7391648531133175E-3</v>
      </c>
      <c r="AE182" s="814">
        <v>-6.6993268778585691E-3</v>
      </c>
      <c r="AF182" s="814">
        <v>-3.4053203301370738E-3</v>
      </c>
      <c r="AG182" s="814">
        <v>-5.966693500827791E-3</v>
      </c>
      <c r="AH182" s="814">
        <v>-4.8671689125545647E-4</v>
      </c>
      <c r="AI182" s="814">
        <v>-7.0284468769223896E-3</v>
      </c>
      <c r="AJ182" s="814">
        <v>-5.9752441809013401E-4</v>
      </c>
      <c r="AK182" s="814">
        <v>-5.8808090305051408E-4</v>
      </c>
      <c r="AM182" s="814">
        <v>-1.3199143057199714E-2</v>
      </c>
      <c r="AN182" s="814">
        <v>-1.7664993260755546E-2</v>
      </c>
      <c r="AO182" s="814">
        <v>-8.0424374660544862E-3</v>
      </c>
      <c r="AP182" s="814">
        <v>-1.203830919992821E-2</v>
      </c>
    </row>
    <row r="183" spans="1:42" s="814" customFormat="1">
      <c r="A183" s="815">
        <v>44095</v>
      </c>
      <c r="B183" s="814">
        <v>7.4692290285005569E-5</v>
      </c>
      <c r="C183" s="814">
        <v>7.6559597542130708E-5</v>
      </c>
      <c r="D183" s="814">
        <v>8.8136902536306566E-5</v>
      </c>
      <c r="E183" s="814">
        <v>8.8883825439156625E-5</v>
      </c>
      <c r="F183" s="814">
        <v>1.3768845991979362E-4</v>
      </c>
      <c r="G183" s="814">
        <v>1.3964113116471388E-4</v>
      </c>
      <c r="H183" s="814">
        <v>8.5404099357866414E-5</v>
      </c>
      <c r="I183" s="814">
        <v>4.7909708625892833E-5</v>
      </c>
      <c r="J183" s="814">
        <v>7.848481113637007E-5</v>
      </c>
      <c r="K183" s="814">
        <v>-9.0445278550954633E-5</v>
      </c>
      <c r="L183" s="814">
        <v>5.7694900888138889E-5</v>
      </c>
      <c r="M183" s="814">
        <v>-3.2908372172968381E-4</v>
      </c>
      <c r="N183" s="814">
        <v>1.1026513413514571E-4</v>
      </c>
      <c r="O183" s="814">
        <v>-1.7068763597660741E-4</v>
      </c>
      <c r="P183" s="814">
        <v>1.726909682218114E-4</v>
      </c>
      <c r="Q183" s="814">
        <v>3.5131358842832583E-4</v>
      </c>
      <c r="R183" s="814">
        <v>6.0019531330235409E-4</v>
      </c>
      <c r="S183" s="814">
        <v>6.1857808766108136E-4</v>
      </c>
      <c r="T183" s="814">
        <v>6.2224449227787915E-4</v>
      </c>
      <c r="U183" s="814">
        <v>6.2590752801749971E-4</v>
      </c>
      <c r="V183" s="814">
        <v>-2.0229950554420117E-3</v>
      </c>
      <c r="W183" s="814">
        <v>6.2224449227787915E-4</v>
      </c>
      <c r="X183" s="814">
        <v>6.2407643086959119E-4</v>
      </c>
      <c r="Y183" s="814">
        <v>4.8335112941000347E-4</v>
      </c>
      <c r="Z183" s="814">
        <v>4.8335112941000347E-4</v>
      </c>
      <c r="AA183" s="814">
        <v>4.9388215129564372E-4</v>
      </c>
      <c r="AB183" s="814">
        <v>5.0613328152837589E-4</v>
      </c>
      <c r="AC183" s="814">
        <v>-3.7158734274426175E-3</v>
      </c>
      <c r="AD183" s="814">
        <v>-4.4697254831317368E-3</v>
      </c>
      <c r="AE183" s="814">
        <v>-3.3471378779711403E-3</v>
      </c>
      <c r="AF183" s="814">
        <v>-5.5312638567908134E-3</v>
      </c>
      <c r="AG183" s="814">
        <v>-4.5605944443412039E-3</v>
      </c>
      <c r="AH183" s="814">
        <v>-1.2151434120422078E-4</v>
      </c>
      <c r="AI183" s="814">
        <v>-5.0799268201213721E-3</v>
      </c>
      <c r="AJ183" s="814">
        <v>1.9683537856240996E-4</v>
      </c>
      <c r="AK183" s="814">
        <v>2.264404426750577E-4</v>
      </c>
      <c r="AM183" s="814">
        <v>-1.0715806737569111E-2</v>
      </c>
      <c r="AN183" s="814">
        <v>-1.437609563353337E-2</v>
      </c>
      <c r="AO183" s="814">
        <v>-1.5708393807439158E-2</v>
      </c>
      <c r="AP183" s="814">
        <v>-1.1221535156276774E-2</v>
      </c>
    </row>
    <row r="184" spans="1:42" s="814" customFormat="1">
      <c r="A184" s="815">
        <v>44096</v>
      </c>
      <c r="B184" s="814">
        <v>7.4692290285005569E-5</v>
      </c>
      <c r="C184" s="814">
        <v>7.6559597542130708E-5</v>
      </c>
      <c r="D184" s="814">
        <v>8.8136902536306566E-5</v>
      </c>
      <c r="E184" s="814">
        <v>8.8883825439156625E-5</v>
      </c>
      <c r="F184" s="814">
        <v>1.3768845991979362E-4</v>
      </c>
      <c r="G184" s="814">
        <v>1.3964113116471388E-4</v>
      </c>
      <c r="H184" s="814">
        <v>6.6257817717962908E-5</v>
      </c>
      <c r="I184" s="814">
        <v>1.980787284636687E-4</v>
      </c>
      <c r="J184" s="814">
        <v>2.1242709241109381E-4</v>
      </c>
      <c r="K184" s="814">
        <v>2.7821291373886226E-4</v>
      </c>
      <c r="L184" s="814">
        <v>2.638016974036983E-4</v>
      </c>
      <c r="M184" s="814">
        <v>3.2716936804733088E-4</v>
      </c>
      <c r="N184" s="814">
        <v>1.017115621109177E-4</v>
      </c>
      <c r="O184" s="814">
        <v>-8.360713806121467E-5</v>
      </c>
      <c r="P184" s="814">
        <v>1.726909682218114E-4</v>
      </c>
      <c r="Q184" s="814">
        <v>1.6665237501345409E-4</v>
      </c>
      <c r="R184" s="814">
        <v>6.0019531330235409E-4</v>
      </c>
      <c r="S184" s="814">
        <v>6.1857808766108136E-4</v>
      </c>
      <c r="T184" s="814">
        <v>6.2224449227787915E-4</v>
      </c>
      <c r="U184" s="814">
        <v>6.2590752801749971E-4</v>
      </c>
      <c r="V184" s="814">
        <v>7.1322236163176012E-3</v>
      </c>
      <c r="W184" s="814">
        <v>6.2224449227787915E-4</v>
      </c>
      <c r="X184" s="814">
        <v>6.2407643086959119E-4</v>
      </c>
      <c r="Y184" s="814">
        <v>4.8335112941000347E-4</v>
      </c>
      <c r="Z184" s="814">
        <v>4.8335112941000347E-4</v>
      </c>
      <c r="AA184" s="814">
        <v>4.9388215129564372E-4</v>
      </c>
      <c r="AB184" s="814">
        <v>5.0613328152837589E-4</v>
      </c>
      <c r="AC184" s="814">
        <v>-2.0729314458469705E-3</v>
      </c>
      <c r="AD184" s="814">
        <v>3.6656604001115145E-3</v>
      </c>
      <c r="AE184" s="814">
        <v>4.3042873241521118E-3</v>
      </c>
      <c r="AF184" s="814">
        <v>9.4196603370888532E-4</v>
      </c>
      <c r="AG184" s="814">
        <v>-4.6042639705690114E-4</v>
      </c>
      <c r="AH184" s="814">
        <v>-2.5669397463889965E-4</v>
      </c>
      <c r="AI184" s="814">
        <v>-8.9083949901214154E-4</v>
      </c>
      <c r="AJ184" s="814">
        <v>-8.2939714428431621E-4</v>
      </c>
      <c r="AK184" s="814">
        <v>8.3737773866765508E-4</v>
      </c>
      <c r="AM184" s="814">
        <v>5.3990279312465805E-3</v>
      </c>
      <c r="AN184" s="814">
        <v>7.5324951716566613E-3</v>
      </c>
      <c r="AO184" s="814">
        <v>7.1839526076611371E-3</v>
      </c>
      <c r="AP184" s="814">
        <v>6.9641095907104766E-3</v>
      </c>
    </row>
    <row r="185" spans="1:42" s="814" customFormat="1">
      <c r="A185" s="815">
        <v>44097</v>
      </c>
      <c r="B185" s="814">
        <v>7.4692290285005569E-5</v>
      </c>
      <c r="C185" s="814">
        <v>7.6559597542130708E-5</v>
      </c>
      <c r="D185" s="814">
        <v>8.8136902536306566E-5</v>
      </c>
      <c r="E185" s="814">
        <v>8.8883825439156625E-5</v>
      </c>
      <c r="F185" s="814">
        <v>1.3768845991979362E-4</v>
      </c>
      <c r="G185" s="814">
        <v>1.3964113116471388E-4</v>
      </c>
      <c r="H185" s="814">
        <v>3.9344044433731185E-5</v>
      </c>
      <c r="I185" s="814">
        <v>2.2106735001026223E-5</v>
      </c>
      <c r="J185" s="814">
        <v>2.272480171616742E-5</v>
      </c>
      <c r="K185" s="814">
        <v>5.5261739694278944E-5</v>
      </c>
      <c r="L185" s="814">
        <v>4.2077743107826748E-5</v>
      </c>
      <c r="M185" s="814">
        <v>2.5275298551830083E-4</v>
      </c>
      <c r="N185" s="814">
        <v>2.2077803002362728E-4</v>
      </c>
      <c r="O185" s="814">
        <v>-8.3255433284135094E-5</v>
      </c>
      <c r="P185" s="814">
        <v>1.726909682218114E-4</v>
      </c>
      <c r="Q185" s="814">
        <v>2.6639881942203125E-4</v>
      </c>
      <c r="R185" s="814">
        <v>6.0019531330235409E-4</v>
      </c>
      <c r="S185" s="814">
        <v>6.1857808766108136E-4</v>
      </c>
      <c r="T185" s="814">
        <v>6.2224449227787915E-4</v>
      </c>
      <c r="U185" s="814">
        <v>6.2590752801749971E-4</v>
      </c>
      <c r="V185" s="814">
        <v>-5.2557763752653086E-3</v>
      </c>
      <c r="W185" s="814">
        <v>6.2224449227787915E-4</v>
      </c>
      <c r="X185" s="814">
        <v>6.2407643086959119E-4</v>
      </c>
      <c r="Y185" s="814">
        <v>4.8335112941000347E-4</v>
      </c>
      <c r="Z185" s="814">
        <v>4.8335112941000347E-4</v>
      </c>
      <c r="AA185" s="814">
        <v>4.9388215129564372E-4</v>
      </c>
      <c r="AB185" s="814">
        <v>5.0613328152837589E-4</v>
      </c>
      <c r="AC185" s="814">
        <v>-9.0893641675106052E-3</v>
      </c>
      <c r="AD185" s="814">
        <v>1.0170469385164527E-3</v>
      </c>
      <c r="AE185" s="814">
        <v>-5.3826276982801291E-3</v>
      </c>
      <c r="AF185" s="814">
        <v>-3.9944255048494082E-3</v>
      </c>
      <c r="AG185" s="814">
        <v>-1.69306970689731E-3</v>
      </c>
      <c r="AH185" s="814">
        <v>-5.6879599151338223E-4</v>
      </c>
      <c r="AI185" s="814">
        <v>-2.2994766462863803E-3</v>
      </c>
      <c r="AJ185" s="814">
        <v>-2.0690173195232475E-3</v>
      </c>
      <c r="AK185" s="814">
        <v>-1.6451806920041445E-3</v>
      </c>
      <c r="AM185" s="814">
        <v>-1.6333227626255997E-2</v>
      </c>
      <c r="AN185" s="814">
        <v>-1.674699062439422E-2</v>
      </c>
      <c r="AO185" s="814">
        <v>-9.7387474723886758E-3</v>
      </c>
      <c r="AP185" s="814">
        <v>-2.0837745851080669E-2</v>
      </c>
    </row>
    <row r="186" spans="1:42" s="814" customFormat="1">
      <c r="A186" s="815">
        <v>44098</v>
      </c>
      <c r="B186" s="814">
        <v>7.4692290285005569E-5</v>
      </c>
      <c r="C186" s="814">
        <v>7.6559597542130708E-5</v>
      </c>
      <c r="D186" s="814">
        <v>8.8136902536306566E-5</v>
      </c>
      <c r="E186" s="814">
        <v>8.8883825439156625E-5</v>
      </c>
      <c r="F186" s="814">
        <v>1.3768845991979362E-4</v>
      </c>
      <c r="G186" s="814">
        <v>1.3964113116471388E-4</v>
      </c>
      <c r="H186" s="814">
        <v>1.8942683519762582E-5</v>
      </c>
      <c r="I186" s="814">
        <v>3.5738431524978687E-4</v>
      </c>
      <c r="J186" s="814">
        <v>1.1528247689462923E-4</v>
      </c>
      <c r="K186" s="814">
        <v>3.0141101456315766E-4</v>
      </c>
      <c r="L186" s="814">
        <v>9.715024347722867E-5</v>
      </c>
      <c r="M186" s="814">
        <v>-6.5699170573196852E-5</v>
      </c>
      <c r="N186" s="814">
        <v>2.3221232489989418E-4</v>
      </c>
      <c r="O186" s="814">
        <v>-1.2999085528841992E-4</v>
      </c>
      <c r="P186" s="814">
        <v>1.726909682218114E-4</v>
      </c>
      <c r="Q186" s="814">
        <v>3.5838976231605812E-5</v>
      </c>
      <c r="R186" s="814">
        <v>6.0019531330235409E-4</v>
      </c>
      <c r="S186" s="814">
        <v>6.1857808766108136E-4</v>
      </c>
      <c r="T186" s="814">
        <v>6.2224449227787915E-4</v>
      </c>
      <c r="U186" s="814">
        <v>6.2590752801749971E-4</v>
      </c>
      <c r="V186" s="814">
        <v>9.1679850848680466E-3</v>
      </c>
      <c r="W186" s="814">
        <v>6.2224449227787915E-4</v>
      </c>
      <c r="X186" s="814">
        <v>6.2407643086959119E-4</v>
      </c>
      <c r="Y186" s="814">
        <v>4.8335112941000347E-4</v>
      </c>
      <c r="Z186" s="814">
        <v>4.8335112941000347E-4</v>
      </c>
      <c r="AA186" s="814">
        <v>4.9388215129564372E-4</v>
      </c>
      <c r="AB186" s="814">
        <v>5.0613328152837589E-4</v>
      </c>
      <c r="AC186" s="814">
        <v>6.8654975073059177E-3</v>
      </c>
      <c r="AD186" s="814">
        <v>-4.3021234463470615E-3</v>
      </c>
      <c r="AE186" s="814">
        <v>2.5751401004912022E-3</v>
      </c>
      <c r="AF186" s="814">
        <v>-4.490276596299525E-4</v>
      </c>
      <c r="AG186" s="814">
        <v>1.3788247400217113E-3</v>
      </c>
      <c r="AH186" s="814">
        <v>-8.6919330699930519E-5</v>
      </c>
      <c r="AI186" s="814">
        <v>-1.6092740694154672E-3</v>
      </c>
      <c r="AJ186" s="814">
        <v>-3.3261734371003993E-4</v>
      </c>
      <c r="AK186" s="814">
        <v>5.3409139983795484E-4</v>
      </c>
      <c r="AM186" s="814">
        <v>7.8142347625063113E-3</v>
      </c>
      <c r="AN186" s="814">
        <v>3.8663895115813585E-3</v>
      </c>
      <c r="AO186" s="814">
        <v>2.9642837009131728E-3</v>
      </c>
      <c r="AP186" s="814">
        <v>1.7036848033022967E-3</v>
      </c>
    </row>
    <row r="187" spans="1:42" s="814" customFormat="1">
      <c r="A187" s="815">
        <v>44099</v>
      </c>
      <c r="B187" s="814">
        <v>7.4692290285005569E-5</v>
      </c>
      <c r="C187" s="814">
        <v>7.6559597542130708E-5</v>
      </c>
      <c r="D187" s="814">
        <v>8.8136902536306566E-5</v>
      </c>
      <c r="E187" s="814">
        <v>8.8883825439156625E-5</v>
      </c>
      <c r="F187" s="814">
        <v>1.3768845991979362E-4</v>
      </c>
      <c r="G187" s="814">
        <v>1.3964113116471388E-4</v>
      </c>
      <c r="H187" s="814">
        <v>-4.6821541056396576E-5</v>
      </c>
      <c r="I187" s="814">
        <v>1.1509556615041383E-4</v>
      </c>
      <c r="J187" s="814">
        <v>9.2687090448295706E-5</v>
      </c>
      <c r="K187" s="814">
        <v>3.789329704100286E-4</v>
      </c>
      <c r="L187" s="814">
        <v>1.2047770555920767E-3</v>
      </c>
      <c r="M187" s="814">
        <v>3.0173062985383581E-4</v>
      </c>
      <c r="N187" s="814">
        <v>-1.2716707762105983E-4</v>
      </c>
      <c r="O187" s="814">
        <v>-1.30492798841364E-4</v>
      </c>
      <c r="P187" s="814">
        <v>1.726909682218114E-4</v>
      </c>
      <c r="Q187" s="814">
        <v>1.5688388178514145E-4</v>
      </c>
      <c r="R187" s="814">
        <v>6.0019531330235409E-4</v>
      </c>
      <c r="S187" s="814">
        <v>6.1857808766108136E-4</v>
      </c>
      <c r="T187" s="814">
        <v>6.2224449227787915E-4</v>
      </c>
      <c r="U187" s="814">
        <v>6.2590752801749971E-4</v>
      </c>
      <c r="V187" s="814">
        <v>-1.5673565059936001E-3</v>
      </c>
      <c r="W187" s="814">
        <v>6.2224449227787915E-4</v>
      </c>
      <c r="X187" s="814">
        <v>6.2407643086959119E-4</v>
      </c>
      <c r="Y187" s="814">
        <v>4.8335112941000347E-4</v>
      </c>
      <c r="Z187" s="814">
        <v>4.8335112941000347E-4</v>
      </c>
      <c r="AA187" s="814">
        <v>4.9388215129564372E-4</v>
      </c>
      <c r="AB187" s="814">
        <v>5.0613328152837589E-4</v>
      </c>
      <c r="AC187" s="814">
        <v>-2.1498823685066615E-3</v>
      </c>
      <c r="AD187" s="814">
        <v>7.3697217251877944E-4</v>
      </c>
      <c r="AE187" s="814">
        <v>2.0491849793331518E-3</v>
      </c>
      <c r="AF187" s="814">
        <v>8.1074642009237863E-4</v>
      </c>
      <c r="AG187" s="814">
        <v>5.3016501156388784E-4</v>
      </c>
      <c r="AH187" s="814">
        <v>-7.1500687156000886E-5</v>
      </c>
      <c r="AI187" s="814">
        <v>-7.8687743583294445E-4</v>
      </c>
      <c r="AJ187" s="814">
        <v>-5.3484568008055344E-4</v>
      </c>
      <c r="AK187" s="814">
        <v>1.8453403761202747E-3</v>
      </c>
      <c r="AM187" s="814">
        <v>1.9435266887459779E-3</v>
      </c>
      <c r="AN187" s="814">
        <v>5.8462386729829507E-3</v>
      </c>
      <c r="AO187" s="814">
        <v>2.8694515116336472E-3</v>
      </c>
      <c r="AP187" s="814">
        <v>1.2945255746803941E-2</v>
      </c>
    </row>
    <row r="188" spans="1:42" s="814" customFormat="1">
      <c r="A188" s="815">
        <v>44102</v>
      </c>
      <c r="B188" s="814">
        <v>7.4692290285005569E-5</v>
      </c>
      <c r="C188" s="814">
        <v>7.6559597542130708E-5</v>
      </c>
      <c r="D188" s="814">
        <v>8.8136902536306566E-5</v>
      </c>
      <c r="E188" s="814">
        <v>8.8883825439156625E-5</v>
      </c>
      <c r="F188" s="814">
        <v>1.3768845991979362E-4</v>
      </c>
      <c r="G188" s="814">
        <v>1.3964113116471388E-4</v>
      </c>
      <c r="H188" s="814">
        <v>-9.8796134613277076E-5</v>
      </c>
      <c r="I188" s="814">
        <v>-2.2095805571664684E-5</v>
      </c>
      <c r="J188" s="814">
        <v>-4.6583471489336503E-5</v>
      </c>
      <c r="K188" s="814">
        <v>-2.0856237543875888E-4</v>
      </c>
      <c r="L188" s="814">
        <v>-4.6425317837472946E-4</v>
      </c>
      <c r="M188" s="814">
        <v>-2.7031355867546125E-4</v>
      </c>
      <c r="N188" s="814">
        <v>1.3778185540536114E-4</v>
      </c>
      <c r="O188" s="814">
        <v>-3.2393523510743094E-4</v>
      </c>
      <c r="P188" s="814">
        <v>1.726909682218114E-4</v>
      </c>
      <c r="Q188" s="814">
        <v>3.4169930043947971E-4</v>
      </c>
      <c r="R188" s="814">
        <v>6.0019531330235409E-4</v>
      </c>
      <c r="S188" s="814">
        <v>6.1857808766108136E-4</v>
      </c>
      <c r="T188" s="814">
        <v>6.2224449227787915E-4</v>
      </c>
      <c r="U188" s="814">
        <v>6.2590752801749971E-4</v>
      </c>
      <c r="V188" s="814">
        <v>-1.3305574136155407E-2</v>
      </c>
      <c r="W188" s="814">
        <v>6.2224449227787915E-4</v>
      </c>
      <c r="X188" s="814">
        <v>6.2407643086959119E-4</v>
      </c>
      <c r="Y188" s="814">
        <v>4.8335112941000347E-4</v>
      </c>
      <c r="Z188" s="814">
        <v>4.8335112941000347E-4</v>
      </c>
      <c r="AA188" s="814">
        <v>4.9388215129564372E-4</v>
      </c>
      <c r="AB188" s="814">
        <v>5.0613328152837589E-4</v>
      </c>
      <c r="AC188" s="814">
        <v>-7.9196421707491416E-3</v>
      </c>
      <c r="AD188" s="814">
        <v>7.2516260600263838E-3</v>
      </c>
      <c r="AE188" s="814">
        <v>-4.1180313280956282E-3</v>
      </c>
      <c r="AF188" s="814">
        <v>2.2745280102705046E-3</v>
      </c>
      <c r="AG188" s="814">
        <v>-3.6383426794593943E-3</v>
      </c>
      <c r="AH188" s="814">
        <v>-1.8055955350169128E-3</v>
      </c>
      <c r="AI188" s="814">
        <v>-3.0310559401067749E-3</v>
      </c>
      <c r="AJ188" s="814">
        <v>-2.3259791891672155E-4</v>
      </c>
      <c r="AK188" s="814">
        <v>-3.9968697995029778E-4</v>
      </c>
      <c r="AM188" s="814">
        <v>-2.0511015945402833E-2</v>
      </c>
      <c r="AN188" s="814">
        <v>-1.7017460435742704E-2</v>
      </c>
      <c r="AO188" s="814">
        <v>-1.4805318754668284E-2</v>
      </c>
      <c r="AP188" s="814">
        <v>1.7629315095510689E-2</v>
      </c>
    </row>
    <row r="189" spans="1:42" s="814" customFormat="1">
      <c r="A189" s="815">
        <v>44103</v>
      </c>
      <c r="B189" s="814">
        <v>7.4692290285005569E-5</v>
      </c>
      <c r="C189" s="814">
        <v>7.6559597542130708E-5</v>
      </c>
      <c r="D189" s="814">
        <v>8.8136902536306566E-5</v>
      </c>
      <c r="E189" s="814">
        <v>8.8883825439156625E-5</v>
      </c>
      <c r="F189" s="814">
        <v>1.3768845991979362E-4</v>
      </c>
      <c r="G189" s="814">
        <v>1.3964113116471388E-4</v>
      </c>
      <c r="H189" s="814">
        <v>-6.3344586389124657E-5</v>
      </c>
      <c r="I189" s="814">
        <v>9.2067890862690405E-5</v>
      </c>
      <c r="J189" s="814">
        <v>2.8558477659368364E-4</v>
      </c>
      <c r="K189" s="814">
        <v>1.1685581179654569E-4</v>
      </c>
      <c r="L189" s="814">
        <v>-8.5043584837074526E-5</v>
      </c>
      <c r="M189" s="814">
        <v>1.4302695577983471E-4</v>
      </c>
      <c r="N189" s="814">
        <v>1.1853101995051851E-4</v>
      </c>
      <c r="O189" s="814">
        <v>-2.937512932066344E-4</v>
      </c>
      <c r="P189" s="814">
        <v>1.726909682218114E-4</v>
      </c>
      <c r="Q189" s="814">
        <v>-3.3648931926144598E-5</v>
      </c>
      <c r="R189" s="814">
        <v>6.0019531330235409E-4</v>
      </c>
      <c r="S189" s="814">
        <v>6.1857808766108136E-4</v>
      </c>
      <c r="T189" s="814">
        <v>6.2224449227787915E-4</v>
      </c>
      <c r="U189" s="814">
        <v>6.2590752801749971E-4</v>
      </c>
      <c r="V189" s="814">
        <v>1.4503538460035603E-3</v>
      </c>
      <c r="W189" s="814">
        <v>6.2224449227787915E-4</v>
      </c>
      <c r="X189" s="814">
        <v>6.2407643086959119E-4</v>
      </c>
      <c r="Y189" s="814">
        <v>4.8335112941000347E-4</v>
      </c>
      <c r="Z189" s="814">
        <v>4.8335112941000347E-4</v>
      </c>
      <c r="AA189" s="814">
        <v>4.9388215129564372E-4</v>
      </c>
      <c r="AB189" s="814">
        <v>5.0613328152837589E-4</v>
      </c>
      <c r="AC189" s="814">
        <v>1.6073712942699103E-3</v>
      </c>
      <c r="AD189" s="814">
        <v>8.6467720069682841E-4</v>
      </c>
      <c r="AE189" s="814">
        <v>-1.3868242829865318E-3</v>
      </c>
      <c r="AF189" s="814">
        <v>1.7252146621982156E-4</v>
      </c>
      <c r="AG189" s="814">
        <v>-9.8248330507011428E-4</v>
      </c>
      <c r="AH189" s="814">
        <v>-3.605932468900841E-4</v>
      </c>
      <c r="AI189" s="814">
        <v>-3.2892211055346454E-4</v>
      </c>
      <c r="AJ189" s="814">
        <v>-3.1024355220132804E-3</v>
      </c>
      <c r="AK189" s="814">
        <v>-6.2901050912700374E-4</v>
      </c>
      <c r="AM189" s="814">
        <v>-7.772512764133821E-3</v>
      </c>
      <c r="AN189" s="814">
        <v>-1.3263723370894986E-2</v>
      </c>
      <c r="AO189" s="814">
        <v>-7.2488070102958435E-3</v>
      </c>
      <c r="AP189" s="814">
        <v>-4.0577877774427007E-3</v>
      </c>
    </row>
    <row r="190" spans="1:42" s="814" customFormat="1">
      <c r="A190" s="815">
        <v>44104</v>
      </c>
      <c r="B190" s="814">
        <v>7.4692290285005569E-5</v>
      </c>
      <c r="C190" s="814">
        <v>7.6559597542130708E-5</v>
      </c>
      <c r="D190" s="814">
        <v>8.8136902536306566E-5</v>
      </c>
      <c r="E190" s="814">
        <v>8.8883825439156625E-5</v>
      </c>
      <c r="F190" s="814">
        <v>1.3768845991979362E-4</v>
      </c>
      <c r="G190" s="814">
        <v>1.3964113116471388E-4</v>
      </c>
      <c r="H190" s="814">
        <v>-6.6360572453572075E-5</v>
      </c>
      <c r="I190" s="814">
        <v>2.1081606068551473E-4</v>
      </c>
      <c r="J190" s="814">
        <v>4.1931849735932225E-4</v>
      </c>
      <c r="K190" s="814">
        <v>3.4322383945140089E-4</v>
      </c>
      <c r="L190" s="814">
        <v>-1.5345707521796648E-4</v>
      </c>
      <c r="M190" s="814">
        <v>1.2582550882256349E-4</v>
      </c>
      <c r="N190" s="814">
        <v>2.2918513793257489E-4</v>
      </c>
      <c r="O190" s="814">
        <v>-3.3562070532555666E-4</v>
      </c>
      <c r="P190" s="814">
        <v>1.726909682218114E-4</v>
      </c>
      <c r="Q190" s="814">
        <v>9.4353778071321059E-5</v>
      </c>
      <c r="R190" s="814">
        <v>6.0019531330235409E-4</v>
      </c>
      <c r="S190" s="814">
        <v>6.1857808766108136E-4</v>
      </c>
      <c r="T190" s="814">
        <v>6.2224449227787915E-4</v>
      </c>
      <c r="U190" s="814">
        <v>6.2590752801749971E-4</v>
      </c>
      <c r="V190" s="814">
        <v>5.5814481292284501E-3</v>
      </c>
      <c r="W190" s="814">
        <v>6.2224449227787915E-4</v>
      </c>
      <c r="X190" s="814">
        <v>6.2407643086959119E-4</v>
      </c>
      <c r="Y190" s="814">
        <v>4.8335112941000347E-4</v>
      </c>
      <c r="Z190" s="814">
        <v>4.8335112941000347E-4</v>
      </c>
      <c r="AA190" s="814">
        <v>4.9388215129564372E-4</v>
      </c>
      <c r="AB190" s="814">
        <v>5.0613328152837589E-4</v>
      </c>
      <c r="AC190" s="814">
        <v>2.4951596697544431E-3</v>
      </c>
      <c r="AD190" s="814">
        <v>-2.9642002335350526E-3</v>
      </c>
      <c r="AE190" s="814">
        <v>1.7012013659565284E-3</v>
      </c>
      <c r="AF190" s="814">
        <v>2.8413873767973996E-4</v>
      </c>
      <c r="AG190" s="814">
        <v>1.8585024790791493E-3</v>
      </c>
      <c r="AH190" s="814">
        <v>-1.9445626042191577E-4</v>
      </c>
      <c r="AI190" s="814">
        <v>-3.5369432231311393E-3</v>
      </c>
      <c r="AJ190" s="814">
        <v>1.4799968008565312E-3</v>
      </c>
      <c r="AK190" s="814">
        <v>-1.6898023708289411E-4</v>
      </c>
      <c r="AM190" s="814">
        <v>1.1149459541665463E-2</v>
      </c>
      <c r="AN190" s="814">
        <v>8.9369527810365668E-3</v>
      </c>
      <c r="AO190" s="814">
        <v>7.0405198102916344E-3</v>
      </c>
      <c r="AP190" s="814">
        <v>1.811794838774361E-3</v>
      </c>
    </row>
    <row r="191" spans="1:42" s="814" customFormat="1">
      <c r="A191" s="815">
        <v>44105</v>
      </c>
      <c r="B191" s="814">
        <v>7.4692290285005569E-5</v>
      </c>
      <c r="C191" s="814">
        <v>7.6559597542130708E-5</v>
      </c>
      <c r="D191" s="814">
        <v>8.8136902536306566E-5</v>
      </c>
      <c r="E191" s="814">
        <v>8.8883825439156625E-5</v>
      </c>
      <c r="F191" s="814">
        <v>1.3768845991979362E-4</v>
      </c>
      <c r="G191" s="814">
        <v>1.3964113116471388E-4</v>
      </c>
      <c r="H191" s="814">
        <v>-2.5273104509870858E-4</v>
      </c>
      <c r="I191" s="814">
        <v>3.4975204420861772E-5</v>
      </c>
      <c r="J191" s="814">
        <v>-1.782618800065805E-4</v>
      </c>
      <c r="K191" s="814">
        <v>-5.9313550591078013E-6</v>
      </c>
      <c r="L191" s="814">
        <v>1.5636741087621253E-4</v>
      </c>
      <c r="M191" s="814">
        <v>-2.1726169423752495E-5</v>
      </c>
      <c r="N191" s="814">
        <v>1.2555212281606387E-5</v>
      </c>
      <c r="O191" s="814">
        <v>-5.4110331993650895E-4</v>
      </c>
      <c r="P191" s="814">
        <v>1.726909682218114E-4</v>
      </c>
      <c r="Q191" s="814">
        <v>-1.9770678497454952E-4</v>
      </c>
      <c r="R191" s="814">
        <v>7.0423359911631067E-4</v>
      </c>
      <c r="S191" s="814">
        <v>7.2261828484010415E-4</v>
      </c>
      <c r="T191" s="814">
        <v>7.2628507067440395E-4</v>
      </c>
      <c r="U191" s="814">
        <v>7.2994848728158424E-4</v>
      </c>
      <c r="V191" s="814">
        <v>1.0970054419376929E-3</v>
      </c>
      <c r="W191" s="814">
        <v>7.2628507067440395E-4</v>
      </c>
      <c r="X191" s="814">
        <v>7.2811719974374967E-4</v>
      </c>
      <c r="Y191" s="814">
        <v>4.8335112941000347E-4</v>
      </c>
      <c r="Z191" s="814">
        <v>4.8335112941000347E-4</v>
      </c>
      <c r="AA191" s="814">
        <v>4.9388215129564372E-4</v>
      </c>
      <c r="AB191" s="814">
        <v>5.0613328152837589E-4</v>
      </c>
      <c r="AC191" s="814">
        <v>2.2770973841885755E-3</v>
      </c>
      <c r="AD191" s="814">
        <v>3.7191329544270513E-3</v>
      </c>
      <c r="AE191" s="814">
        <v>4.6760629643425311E-3</v>
      </c>
      <c r="AF191" s="814">
        <v>1.8153729132659446E-3</v>
      </c>
      <c r="AG191" s="814">
        <v>-1.8235919732834116E-3</v>
      </c>
      <c r="AH191" s="814">
        <v>-3.0369118549622431E-4</v>
      </c>
      <c r="AI191" s="814">
        <v>2.4804874984685199E-5</v>
      </c>
      <c r="AJ191" s="814">
        <v>-5.2177769865990875E-4</v>
      </c>
      <c r="AK191" s="814">
        <v>-1.2958329579645378E-3</v>
      </c>
      <c r="AM191" s="814">
        <v>1.3548546996070998E-2</v>
      </c>
      <c r="AN191" s="814">
        <v>1.0270485131664842E-2</v>
      </c>
      <c r="AO191" s="814">
        <v>5.2156228552679984E-3</v>
      </c>
      <c r="AP191" s="814">
        <v>6.2942488493584747E-3</v>
      </c>
    </row>
    <row r="192" spans="1:42" s="814" customFormat="1">
      <c r="A192" s="815">
        <v>44106</v>
      </c>
      <c r="B192" s="814">
        <v>7.4692290285005569E-5</v>
      </c>
      <c r="C192" s="814">
        <v>7.6559597542130708E-5</v>
      </c>
      <c r="D192" s="814">
        <v>8.8136902536306566E-5</v>
      </c>
      <c r="E192" s="814">
        <v>8.8883825439156625E-5</v>
      </c>
      <c r="F192" s="814">
        <v>1.3768845991979362E-4</v>
      </c>
      <c r="G192" s="814">
        <v>1.3964113116471388E-4</v>
      </c>
      <c r="H192" s="814">
        <v>-2.1187733818306409E-4</v>
      </c>
      <c r="I192" s="814">
        <v>-3.8655452903935128E-5</v>
      </c>
      <c r="J192" s="814">
        <v>3.744836465153778E-4</v>
      </c>
      <c r="K192" s="814">
        <v>1.3915954025334187E-4</v>
      </c>
      <c r="L192" s="814">
        <v>4.0312431930678017E-4</v>
      </c>
      <c r="M192" s="814">
        <v>5.765139047979595E-4</v>
      </c>
      <c r="N192" s="814">
        <v>7.6115018817324298E-5</v>
      </c>
      <c r="O192" s="814">
        <v>-1.227510451750069E-4</v>
      </c>
      <c r="P192" s="814">
        <v>1.726909682218114E-4</v>
      </c>
      <c r="Q192" s="814">
        <v>-9.1691290955653315E-5</v>
      </c>
      <c r="R192" s="814">
        <v>7.0423359911631067E-4</v>
      </c>
      <c r="S192" s="814">
        <v>7.2261828484010415E-4</v>
      </c>
      <c r="T192" s="814">
        <v>7.2628507067440395E-4</v>
      </c>
      <c r="U192" s="814">
        <v>7.2994848728158424E-4</v>
      </c>
      <c r="V192" s="814">
        <v>-7.7698616589519931E-3</v>
      </c>
      <c r="W192" s="814">
        <v>7.2628507067440395E-4</v>
      </c>
      <c r="X192" s="814">
        <v>7.2811719974374967E-4</v>
      </c>
      <c r="Y192" s="814">
        <v>4.8335112941000347E-4</v>
      </c>
      <c r="Z192" s="814">
        <v>4.8335112941000347E-4</v>
      </c>
      <c r="AA192" s="814">
        <v>4.9388215129564372E-4</v>
      </c>
      <c r="AB192" s="814">
        <v>5.0613328152837589E-4</v>
      </c>
      <c r="AC192" s="814">
        <v>-2.9096788300415621E-3</v>
      </c>
      <c r="AD192" s="814">
        <v>5.4613698877283845E-3</v>
      </c>
      <c r="AE192" s="814">
        <v>-3.1458957135727106E-3</v>
      </c>
      <c r="AF192" s="814">
        <v>-3.6890101922317786E-3</v>
      </c>
      <c r="AG192" s="814">
        <v>-1.9498194159897064E-3</v>
      </c>
      <c r="AH192" s="814">
        <v>-1.5071502915134927E-3</v>
      </c>
      <c r="AI192" s="814">
        <v>3.5979512214900922E-4</v>
      </c>
      <c r="AJ192" s="814">
        <v>8.8050294650399152E-4</v>
      </c>
      <c r="AK192" s="814">
        <v>-4.2128450470891865E-3</v>
      </c>
      <c r="AM192" s="814">
        <v>-1.6250301600577055E-2</v>
      </c>
      <c r="AN192" s="814">
        <v>-1.2009970482387611E-2</v>
      </c>
      <c r="AO192" s="814">
        <v>-1.3113404005198892E-2</v>
      </c>
      <c r="AP192" s="814">
        <v>-1.0185681964634985E-2</v>
      </c>
    </row>
    <row r="193" spans="1:42" s="814" customFormat="1">
      <c r="A193" s="815">
        <v>44109</v>
      </c>
      <c r="B193" s="814">
        <v>7.4692290285005569E-5</v>
      </c>
      <c r="C193" s="814">
        <v>7.6559597542130708E-5</v>
      </c>
      <c r="D193" s="814">
        <v>8.8136902536306566E-5</v>
      </c>
      <c r="E193" s="814">
        <v>8.8883825439156625E-5</v>
      </c>
      <c r="F193" s="814">
        <v>1.3768845991979362E-4</v>
      </c>
      <c r="G193" s="814">
        <v>1.3964113116471388E-4</v>
      </c>
      <c r="H193" s="814">
        <v>-2.1581072116549915E-4</v>
      </c>
      <c r="I193" s="814">
        <v>2.4942934982719045E-4</v>
      </c>
      <c r="J193" s="814">
        <v>4.5617836892120067E-4</v>
      </c>
      <c r="K193" s="814">
        <v>3.7043221044918972E-4</v>
      </c>
      <c r="L193" s="814">
        <v>8.7420607374144588E-4</v>
      </c>
      <c r="M193" s="814">
        <v>-1.5199886076600055E-4</v>
      </c>
      <c r="N193" s="814">
        <v>6.6791730340298727E-5</v>
      </c>
      <c r="O193" s="814">
        <v>-1.9568007959225309E-4</v>
      </c>
      <c r="P193" s="814">
        <v>1.726909682218114E-4</v>
      </c>
      <c r="Q193" s="814">
        <v>1.4322858271276218E-4</v>
      </c>
      <c r="R193" s="814">
        <v>7.0423359911631067E-4</v>
      </c>
      <c r="S193" s="814">
        <v>7.2261828484010415E-4</v>
      </c>
      <c r="T193" s="814">
        <v>7.2628507067440395E-4</v>
      </c>
      <c r="U193" s="814">
        <v>7.2994848728158424E-4</v>
      </c>
      <c r="V193" s="814">
        <v>5.2603683301335469E-3</v>
      </c>
      <c r="W193" s="814">
        <v>7.2628507067440395E-4</v>
      </c>
      <c r="X193" s="814">
        <v>7.2811719974374967E-4</v>
      </c>
      <c r="Y193" s="814">
        <v>4.8335112941000347E-4</v>
      </c>
      <c r="Z193" s="814">
        <v>4.8335112941000347E-4</v>
      </c>
      <c r="AA193" s="814">
        <v>4.9388215129564372E-4</v>
      </c>
      <c r="AB193" s="814">
        <v>5.0613328152837589E-4</v>
      </c>
      <c r="AC193" s="814">
        <v>4.6448753296994827E-3</v>
      </c>
      <c r="AD193" s="814">
        <v>-6.5531220887971031E-4</v>
      </c>
      <c r="AE193" s="814">
        <v>3.5671736408400267E-3</v>
      </c>
      <c r="AF193" s="814">
        <v>2.6092636551464654E-3</v>
      </c>
      <c r="AG193" s="814">
        <v>-1.4324426162010129E-3</v>
      </c>
      <c r="AH193" s="814">
        <v>1.6746232947852935E-3</v>
      </c>
      <c r="AI193" s="814">
        <v>-5.4659057430536118E-3</v>
      </c>
      <c r="AJ193" s="814">
        <v>-2.9779078540206338E-3</v>
      </c>
      <c r="AK193" s="814">
        <v>1.2283350750452726E-4</v>
      </c>
      <c r="AM193" s="814">
        <v>1.2502725885003896E-2</v>
      </c>
      <c r="AN193" s="814">
        <v>1.1339423913640845E-2</v>
      </c>
      <c r="AO193" s="814">
        <v>1.3425763085091358E-2</v>
      </c>
      <c r="AP193" s="814">
        <v>1.4052963612288361E-2</v>
      </c>
    </row>
    <row r="194" spans="1:42" s="814" customFormat="1">
      <c r="A194" s="815">
        <v>44110</v>
      </c>
      <c r="B194" s="814">
        <v>7.4692290285005569E-5</v>
      </c>
      <c r="C194" s="814">
        <v>7.6559597542130708E-5</v>
      </c>
      <c r="D194" s="814">
        <v>8.8136902536306566E-5</v>
      </c>
      <c r="E194" s="814">
        <v>8.8883825439156625E-5</v>
      </c>
      <c r="F194" s="814">
        <v>1.3768845991979362E-4</v>
      </c>
      <c r="G194" s="814">
        <v>1.3964113116471388E-4</v>
      </c>
      <c r="H194" s="814">
        <v>6.0090006662294471E-5</v>
      </c>
      <c r="I194" s="814">
        <v>6.9013048987320857E-5</v>
      </c>
      <c r="J194" s="814">
        <v>1.3629215675381445E-4</v>
      </c>
      <c r="K194" s="814">
        <v>3.0736312536316923E-4</v>
      </c>
      <c r="L194" s="814">
        <v>1.7862812065927436E-4</v>
      </c>
      <c r="M194" s="814">
        <v>7.0455363875421284E-4</v>
      </c>
      <c r="N194" s="814">
        <v>2.8244836441815302E-4</v>
      </c>
      <c r="O194" s="814">
        <v>-1.9272413300763791E-4</v>
      </c>
      <c r="P194" s="814">
        <v>1.726909682218114E-4</v>
      </c>
      <c r="Q194" s="814">
        <v>5.1438001092529717E-5</v>
      </c>
      <c r="R194" s="814">
        <v>7.0423359911631067E-4</v>
      </c>
      <c r="S194" s="814">
        <v>7.2261828484010415E-4</v>
      </c>
      <c r="T194" s="814">
        <v>7.2628507067440395E-4</v>
      </c>
      <c r="U194" s="814">
        <v>7.2994848728158424E-4</v>
      </c>
      <c r="V194" s="814">
        <v>-1.4546713909782127E-3</v>
      </c>
      <c r="W194" s="814">
        <v>7.2628507067440395E-4</v>
      </c>
      <c r="X194" s="814">
        <v>7.2811719974374967E-4</v>
      </c>
      <c r="Y194" s="814">
        <v>4.8335112941000347E-4</v>
      </c>
      <c r="Z194" s="814">
        <v>4.8335112941000347E-4</v>
      </c>
      <c r="AA194" s="814">
        <v>4.9388215129564372E-4</v>
      </c>
      <c r="AB194" s="814">
        <v>5.0613328152837589E-4</v>
      </c>
      <c r="AC194" s="814">
        <v>-2.3993512246858195E-3</v>
      </c>
      <c r="AD194" s="814">
        <v>2.9518070294460852E-3</v>
      </c>
      <c r="AE194" s="814">
        <v>-4.9851230354114318E-4</v>
      </c>
      <c r="AF194" s="814">
        <v>-3.0438903255274319E-3</v>
      </c>
      <c r="AG194" s="814">
        <v>-1.1836664792582718E-3</v>
      </c>
      <c r="AH194" s="814">
        <v>-5.8907223427706601E-4</v>
      </c>
      <c r="AI194" s="814">
        <v>9.8680930051009419E-4</v>
      </c>
      <c r="AJ194" s="814">
        <v>1.1370363873297595E-3</v>
      </c>
      <c r="AK194" s="814">
        <v>-1.4014406589718531E-3</v>
      </c>
      <c r="AM194" s="814">
        <v>-2.7140638814125984E-3</v>
      </c>
      <c r="AN194" s="814">
        <v>-6.0086985653170499E-3</v>
      </c>
      <c r="AO194" s="814">
        <v>-6.0566945145065221E-3</v>
      </c>
      <c r="AP194" s="814">
        <v>-1.6294149372887534E-2</v>
      </c>
    </row>
    <row r="195" spans="1:42" s="814" customFormat="1">
      <c r="A195" s="815">
        <v>44111</v>
      </c>
      <c r="B195" s="814">
        <v>7.4692290285005569E-5</v>
      </c>
      <c r="C195" s="814">
        <v>7.6559597542130708E-5</v>
      </c>
      <c r="D195" s="814">
        <v>8.8136902536306566E-5</v>
      </c>
      <c r="E195" s="814">
        <v>8.8883825439156625E-5</v>
      </c>
      <c r="F195" s="814">
        <v>1.3768845991979362E-4</v>
      </c>
      <c r="G195" s="814">
        <v>1.3964113116471388E-4</v>
      </c>
      <c r="H195" s="814">
        <v>6.076698631729549E-5</v>
      </c>
      <c r="I195" s="814">
        <v>1.3617635205642742E-4</v>
      </c>
      <c r="J195" s="814">
        <v>5.4828552530672425E-4</v>
      </c>
      <c r="K195" s="814">
        <v>2.1609103176634115E-4</v>
      </c>
      <c r="L195" s="814">
        <v>-1.218181844381272E-4</v>
      </c>
      <c r="M195" s="814">
        <v>8.7111355161995085E-4</v>
      </c>
      <c r="N195" s="814">
        <v>1.0784912181094342E-6</v>
      </c>
      <c r="O195" s="814">
        <v>1.1232490470192147E-4</v>
      </c>
      <c r="P195" s="814">
        <v>1.726909682218114E-4</v>
      </c>
      <c r="Q195" s="814">
        <v>2.2703365458709435E-4</v>
      </c>
      <c r="R195" s="814">
        <v>7.0423359911631067E-4</v>
      </c>
      <c r="S195" s="814">
        <v>7.2261828484010415E-4</v>
      </c>
      <c r="T195" s="814">
        <v>7.2628507067440395E-4</v>
      </c>
      <c r="U195" s="814">
        <v>7.2994848728158424E-4</v>
      </c>
      <c r="V195" s="814">
        <v>2.9327560967606914E-4</v>
      </c>
      <c r="W195" s="814">
        <v>7.2628507067440395E-4</v>
      </c>
      <c r="X195" s="814">
        <v>7.2811719974374967E-4</v>
      </c>
      <c r="Y195" s="814">
        <v>4.8335112941000347E-4</v>
      </c>
      <c r="Z195" s="814">
        <v>4.8335112941000347E-4</v>
      </c>
      <c r="AA195" s="814">
        <v>4.9388215129564372E-4</v>
      </c>
      <c r="AB195" s="814">
        <v>5.0613328152837589E-4</v>
      </c>
      <c r="AC195" s="814">
        <v>7.962668663008543E-4</v>
      </c>
      <c r="AD195" s="814">
        <v>7.5120481959611851E-4</v>
      </c>
      <c r="AE195" s="814">
        <v>8.3064380983421948E-4</v>
      </c>
      <c r="AF195" s="814">
        <v>2.9484119655447394E-3</v>
      </c>
      <c r="AG195" s="814">
        <v>-2.7269560800148307E-3</v>
      </c>
      <c r="AH195" s="814">
        <v>2.6182650959243325E-3</v>
      </c>
      <c r="AI195" s="814">
        <v>1.7555441584302667E-3</v>
      </c>
      <c r="AJ195" s="814">
        <v>-5.9859419185814833E-4</v>
      </c>
      <c r="AK195" s="814">
        <v>-2.1276219311426869E-3</v>
      </c>
      <c r="AM195" s="814">
        <v>3.508787827073423E-4</v>
      </c>
      <c r="AN195" s="814">
        <v>-1.476324151534647E-3</v>
      </c>
      <c r="AO195" s="814">
        <v>1.0540781246341391E-2</v>
      </c>
      <c r="AP195" s="814">
        <v>2.2465668984726461E-2</v>
      </c>
    </row>
    <row r="196" spans="1:42" s="814" customFormat="1">
      <c r="A196" s="815">
        <v>44112</v>
      </c>
      <c r="B196" s="814">
        <v>7.4692290285005569E-5</v>
      </c>
      <c r="C196" s="814">
        <v>7.6559597542130708E-5</v>
      </c>
      <c r="D196" s="814">
        <v>8.8136902536306566E-5</v>
      </c>
      <c r="E196" s="814">
        <v>8.8883825439156625E-5</v>
      </c>
      <c r="F196" s="814">
        <v>1.3768845991979362E-4</v>
      </c>
      <c r="G196" s="814">
        <v>1.3964113116471388E-4</v>
      </c>
      <c r="H196" s="814">
        <v>3.1489969438491805E-4</v>
      </c>
      <c r="I196" s="814">
        <v>3.1463494066996667E-4</v>
      </c>
      <c r="J196" s="814">
        <v>5.1755306426537473E-5</v>
      </c>
      <c r="K196" s="814">
        <v>2.069285513086605E-4</v>
      </c>
      <c r="L196" s="814">
        <v>-8.7435373488875534E-5</v>
      </c>
      <c r="M196" s="814">
        <v>9.7625029121095608E-4</v>
      </c>
      <c r="N196" s="814">
        <v>2.8521159729777423E-4</v>
      </c>
      <c r="O196" s="814">
        <v>1.2076553528084233E-4</v>
      </c>
      <c r="P196" s="814">
        <v>1.726909682218114E-4</v>
      </c>
      <c r="Q196" s="814">
        <v>1.2997836114903016E-4</v>
      </c>
      <c r="R196" s="814">
        <v>7.0423359911631067E-4</v>
      </c>
      <c r="S196" s="814">
        <v>7.2261828484010415E-4</v>
      </c>
      <c r="T196" s="814">
        <v>7.2628507067440395E-4</v>
      </c>
      <c r="U196" s="814">
        <v>7.2994848728158424E-4</v>
      </c>
      <c r="V196" s="814">
        <v>4.0833646779958599E-3</v>
      </c>
      <c r="W196" s="814">
        <v>7.2628507067440395E-4</v>
      </c>
      <c r="X196" s="814">
        <v>7.2811719974374967E-4</v>
      </c>
      <c r="Y196" s="814">
        <v>4.8335112941000347E-4</v>
      </c>
      <c r="Z196" s="814">
        <v>4.8335112941000347E-4</v>
      </c>
      <c r="AA196" s="814">
        <v>4.9388215129564372E-4</v>
      </c>
      <c r="AB196" s="814">
        <v>5.0613328152837589E-4</v>
      </c>
      <c r="AC196" s="814">
        <v>4.9843187136089373E-3</v>
      </c>
      <c r="AD196" s="814">
        <v>-2.1645000088387212E-3</v>
      </c>
      <c r="AE196" s="814">
        <v>2.4086771336173651E-3</v>
      </c>
      <c r="AF196" s="814">
        <v>1.7121458481497154E-3</v>
      </c>
      <c r="AG196" s="814">
        <v>2.1372178471750214E-3</v>
      </c>
      <c r="AH196" s="814">
        <v>-1.5993489868486588E-3</v>
      </c>
      <c r="AI196" s="814">
        <v>-1.0052293313089766E-4</v>
      </c>
      <c r="AJ196" s="814">
        <v>-1.9531135395712829E-3</v>
      </c>
      <c r="AK196" s="814">
        <v>1.194053367728598E-3</v>
      </c>
      <c r="AM196" s="814">
        <v>2.1045342598249306E-2</v>
      </c>
      <c r="AN196" s="814">
        <v>1.4831042535381478E-2</v>
      </c>
      <c r="AO196" s="814">
        <v>8.6626585268132494E-3</v>
      </c>
      <c r="AP196" s="814">
        <v>1.207338114283929E-2</v>
      </c>
    </row>
    <row r="197" spans="1:42" s="814" customFormat="1">
      <c r="A197" s="815">
        <v>44113</v>
      </c>
      <c r="B197" s="814">
        <v>7.4692290285005569E-5</v>
      </c>
      <c r="C197" s="814">
        <v>7.6559597542130708E-5</v>
      </c>
      <c r="D197" s="814">
        <v>8.8136902536306566E-5</v>
      </c>
      <c r="E197" s="814">
        <v>8.8883825439156625E-5</v>
      </c>
      <c r="F197" s="814">
        <v>1.3768845991979362E-4</v>
      </c>
      <c r="G197" s="814">
        <v>1.3964113116471388E-4</v>
      </c>
      <c r="H197" s="814">
        <v>6.2950393690219819E-4</v>
      </c>
      <c r="I197" s="814">
        <v>1.8301947180043854E-4</v>
      </c>
      <c r="J197" s="814">
        <v>2.6548986724361789E-4</v>
      </c>
      <c r="K197" s="814">
        <v>3.7594875795643468E-4</v>
      </c>
      <c r="L197" s="814">
        <v>3.2084861624315231E-4</v>
      </c>
      <c r="M197" s="814">
        <v>6.3374229358292844E-4</v>
      </c>
      <c r="N197" s="814">
        <v>3.0198912917556164E-4</v>
      </c>
      <c r="O197" s="814">
        <v>2.9696448820537569E-4</v>
      </c>
      <c r="P197" s="814">
        <v>1.726909682218114E-4</v>
      </c>
      <c r="Q197" s="814">
        <v>2.5391315902867362E-4</v>
      </c>
      <c r="R197" s="814">
        <v>7.0423359911631067E-4</v>
      </c>
      <c r="S197" s="814">
        <v>7.2261828484010415E-4</v>
      </c>
      <c r="T197" s="814">
        <v>7.2628507067440395E-4</v>
      </c>
      <c r="U197" s="814">
        <v>7.2994848728158424E-4</v>
      </c>
      <c r="V197" s="814">
        <v>3.7832778916160326E-3</v>
      </c>
      <c r="W197" s="814">
        <v>7.2628507067440395E-4</v>
      </c>
      <c r="X197" s="814">
        <v>7.2811719974374967E-4</v>
      </c>
      <c r="Y197" s="814">
        <v>4.8335112941000347E-4</v>
      </c>
      <c r="Z197" s="814">
        <v>4.8335112941000347E-4</v>
      </c>
      <c r="AA197" s="814">
        <v>4.9388215129564372E-4</v>
      </c>
      <c r="AB197" s="814">
        <v>5.0613328152837589E-4</v>
      </c>
      <c r="AC197" s="814">
        <v>2.9606518804858872E-3</v>
      </c>
      <c r="AD197" s="814">
        <v>2.4189951487227912E-3</v>
      </c>
      <c r="AE197" s="814">
        <v>4.3814510790867178E-3</v>
      </c>
      <c r="AF197" s="814">
        <v>4.4931083283352713E-3</v>
      </c>
      <c r="AG197" s="814">
        <v>2.5737022786909147E-3</v>
      </c>
      <c r="AH197" s="814">
        <v>2.0654374242341511E-3</v>
      </c>
      <c r="AI197" s="814">
        <v>1.8630697228709803E-3</v>
      </c>
      <c r="AJ197" s="814">
        <v>6.3324620319615832E-4</v>
      </c>
      <c r="AK197" s="814">
        <v>6.8938063017132123E-4</v>
      </c>
      <c r="AM197" s="814">
        <v>1.8186675130782426E-4</v>
      </c>
      <c r="AN197" s="814">
        <v>-2.1250094744970083E-3</v>
      </c>
      <c r="AO197" s="814">
        <v>3.8674637418183444E-3</v>
      </c>
      <c r="AP197" s="814">
        <v>1.1840724501864797E-2</v>
      </c>
    </row>
    <row r="198" spans="1:42" s="814" customFormat="1">
      <c r="A198" s="815">
        <v>44117</v>
      </c>
      <c r="B198" s="814">
        <v>7.4692290285005569E-5</v>
      </c>
      <c r="C198" s="814">
        <v>7.6559597542130708E-5</v>
      </c>
      <c r="D198" s="814">
        <v>8.8136902536306566E-5</v>
      </c>
      <c r="E198" s="814">
        <v>8.8883825439156625E-5</v>
      </c>
      <c r="F198" s="814">
        <v>1.3768845991979362E-4</v>
      </c>
      <c r="G198" s="814">
        <v>1.3964113116471388E-4</v>
      </c>
      <c r="H198" s="814">
        <v>2.9789624255416314E-4</v>
      </c>
      <c r="I198" s="814">
        <v>2.9884645269251386E-4</v>
      </c>
      <c r="J198" s="814">
        <v>5.1658136803967025E-4</v>
      </c>
      <c r="K198" s="814">
        <v>4.4550267779919217E-4</v>
      </c>
      <c r="L198" s="814">
        <v>-2.6916126583020894E-4</v>
      </c>
      <c r="M198" s="814">
        <v>3.4536714642152688E-4</v>
      </c>
      <c r="N198" s="814">
        <v>3.4452230600634515E-4</v>
      </c>
      <c r="O198" s="814">
        <v>6.0398305280462417E-4</v>
      </c>
      <c r="P198" s="814">
        <v>1.726909682218114E-4</v>
      </c>
      <c r="Q198" s="814">
        <v>8.3230998314687277E-4</v>
      </c>
      <c r="R198" s="814">
        <v>7.0423359911631067E-4</v>
      </c>
      <c r="S198" s="814">
        <v>7.2261828484010415E-4</v>
      </c>
      <c r="T198" s="814">
        <v>7.2628507067440395E-4</v>
      </c>
      <c r="U198" s="814">
        <v>7.2994848728158424E-4</v>
      </c>
      <c r="V198" s="814">
        <v>3.4481095109351045E-4</v>
      </c>
      <c r="W198" s="814">
        <v>7.2628507067440395E-4</v>
      </c>
      <c r="X198" s="814">
        <v>7.2811719974374967E-4</v>
      </c>
      <c r="Y198" s="814">
        <v>4.8335112941000347E-4</v>
      </c>
      <c r="Z198" s="814">
        <v>4.8335112941000347E-4</v>
      </c>
      <c r="AA198" s="814">
        <v>4.9388215129564372E-4</v>
      </c>
      <c r="AB198" s="814">
        <v>5.0613328152837589E-4</v>
      </c>
      <c r="AC198" s="814">
        <v>-2.0495512587390685E-3</v>
      </c>
      <c r="AD198" s="814">
        <v>-3.2999248239309331E-3</v>
      </c>
      <c r="AE198" s="814">
        <v>1.031481087860886E-3</v>
      </c>
      <c r="AF198" s="814">
        <v>8.205798373150941E-4</v>
      </c>
      <c r="AG198" s="814">
        <v>3.4429654418353106E-3</v>
      </c>
      <c r="AH198" s="814">
        <v>1.7704539239897787E-3</v>
      </c>
      <c r="AI198" s="814">
        <v>2.3784157701349784E-3</v>
      </c>
      <c r="AJ198" s="814">
        <v>2.8866706857770819E-3</v>
      </c>
      <c r="AK198" s="814">
        <v>-1.1287765149700091E-3</v>
      </c>
      <c r="AM198" s="814">
        <v>1.2474086236471615E-2</v>
      </c>
      <c r="AN198" s="814">
        <v>8.8465644749582406E-3</v>
      </c>
      <c r="AO198" s="814">
        <v>7.466885435656101E-3</v>
      </c>
      <c r="AP198" s="814">
        <v>7.605664200273976E-3</v>
      </c>
    </row>
    <row r="199" spans="1:42" s="814" customFormat="1">
      <c r="A199" s="815">
        <v>44118</v>
      </c>
      <c r="B199" s="814">
        <v>7.4692290285005569E-5</v>
      </c>
      <c r="C199" s="814">
        <v>7.6559597542130708E-5</v>
      </c>
      <c r="D199" s="814">
        <v>8.8136902536306566E-5</v>
      </c>
      <c r="E199" s="814">
        <v>8.8883825439156625E-5</v>
      </c>
      <c r="F199" s="814">
        <v>1.3768845991979362E-4</v>
      </c>
      <c r="G199" s="814">
        <v>1.3964113116471388E-4</v>
      </c>
      <c r="H199" s="814">
        <v>5.6998049637213555E-5</v>
      </c>
      <c r="I199" s="814">
        <v>2.3073246065608011E-4</v>
      </c>
      <c r="J199" s="814">
        <v>4.5487512663999752E-4</v>
      </c>
      <c r="K199" s="814">
        <v>2.5133739267491073E-4</v>
      </c>
      <c r="L199" s="814">
        <v>4.2864085776606053E-4</v>
      </c>
      <c r="M199" s="814">
        <v>3.7997401078415649E-4</v>
      </c>
      <c r="N199" s="814">
        <v>1.4967257654574517E-4</v>
      </c>
      <c r="O199" s="814">
        <v>1.9788569375500664E-4</v>
      </c>
      <c r="P199" s="814">
        <v>1.726909682218114E-4</v>
      </c>
      <c r="Q199" s="814">
        <v>1.4416154096918987E-4</v>
      </c>
      <c r="R199" s="814">
        <v>7.0423359911631067E-4</v>
      </c>
      <c r="S199" s="814">
        <v>7.2261828484010415E-4</v>
      </c>
      <c r="T199" s="814">
        <v>7.2628507067440395E-4</v>
      </c>
      <c r="U199" s="814">
        <v>7.2994848728158424E-4</v>
      </c>
      <c r="V199" s="814">
        <v>1.1387967831499868E-3</v>
      </c>
      <c r="W199" s="814">
        <v>7.2628507067440395E-4</v>
      </c>
      <c r="X199" s="814">
        <v>7.2811719974374967E-4</v>
      </c>
      <c r="Y199" s="814">
        <v>4.8335112941000347E-4</v>
      </c>
      <c r="Z199" s="814">
        <v>4.8335112941000347E-4</v>
      </c>
      <c r="AA199" s="814">
        <v>4.9388215129564372E-4</v>
      </c>
      <c r="AB199" s="814">
        <v>5.0613328152837589E-4</v>
      </c>
      <c r="AC199" s="814">
        <v>3.7251619861966567E-3</v>
      </c>
      <c r="AD199" s="814">
        <v>-1.7314869965997515E-3</v>
      </c>
      <c r="AE199" s="814">
        <v>-2.6309867717078106E-4</v>
      </c>
      <c r="AF199" s="814">
        <v>-2.3618480083409388E-4</v>
      </c>
      <c r="AG199" s="814">
        <v>1.0034469827790993E-4</v>
      </c>
      <c r="AH199" s="814">
        <v>2.9857692863144436E-3</v>
      </c>
      <c r="AI199" s="814">
        <v>2.4188326556520146E-3</v>
      </c>
      <c r="AJ199" s="814">
        <v>7.0726171250967695E-4</v>
      </c>
      <c r="AK199" s="814">
        <v>-5.1775689220379117E-4</v>
      </c>
      <c r="AM199" s="814">
        <v>8.2639740957177743E-3</v>
      </c>
      <c r="AN199" s="814">
        <v>9.8294690980553767E-3</v>
      </c>
      <c r="AO199" s="814">
        <v>3.4515360022209229E-3</v>
      </c>
      <c r="AP199" s="814">
        <v>-6.5841143015976655E-3</v>
      </c>
    </row>
    <row r="200" spans="1:42" s="814" customFormat="1">
      <c r="A200" s="815">
        <v>44119</v>
      </c>
      <c r="B200" s="814">
        <v>7.4692290285005569E-5</v>
      </c>
      <c r="C200" s="814">
        <v>7.6559597542130708E-5</v>
      </c>
      <c r="D200" s="814">
        <v>8.8136902536306566E-5</v>
      </c>
      <c r="E200" s="814">
        <v>8.8883825439156625E-5</v>
      </c>
      <c r="F200" s="814">
        <v>1.3768845991979362E-4</v>
      </c>
      <c r="G200" s="814">
        <v>1.3964113116471388E-4</v>
      </c>
      <c r="H200" s="814">
        <v>-7.2918391115339709E-5</v>
      </c>
      <c r="I200" s="814">
        <v>-3.6761631150183938E-5</v>
      </c>
      <c r="J200" s="814">
        <v>-6.9868722054500232E-5</v>
      </c>
      <c r="K200" s="814">
        <v>6.372897342177275E-5</v>
      </c>
      <c r="L200" s="814">
        <v>5.9711240398496734E-4</v>
      </c>
      <c r="M200" s="814">
        <v>1.126911914226536E-4</v>
      </c>
      <c r="N200" s="814">
        <v>1.5268627456177519E-4</v>
      </c>
      <c r="O200" s="814">
        <v>1.4536147425503465E-4</v>
      </c>
      <c r="P200" s="814">
        <v>1.726909682218114E-4</v>
      </c>
      <c r="Q200" s="814">
        <v>1.8474027026949003E-4</v>
      </c>
      <c r="R200" s="814">
        <v>7.0423359911631067E-4</v>
      </c>
      <c r="S200" s="814">
        <v>7.2261828484010415E-4</v>
      </c>
      <c r="T200" s="814">
        <v>7.2628507067440395E-4</v>
      </c>
      <c r="U200" s="814">
        <v>7.2994848728158424E-4</v>
      </c>
      <c r="V200" s="814">
        <v>-3.3341392080572518E-3</v>
      </c>
      <c r="W200" s="814">
        <v>7.2628507067440395E-4</v>
      </c>
      <c r="X200" s="814">
        <v>7.2811719974374967E-4</v>
      </c>
      <c r="Y200" s="814">
        <v>4.8335112941000347E-4</v>
      </c>
      <c r="Z200" s="814">
        <v>4.8335112941000347E-4</v>
      </c>
      <c r="AA200" s="814">
        <v>4.9388215129564372E-4</v>
      </c>
      <c r="AB200" s="814">
        <v>5.0613328152837589E-4</v>
      </c>
      <c r="AC200" s="814">
        <v>-1.819591354481398E-3</v>
      </c>
      <c r="AD200" s="814">
        <v>-4.9178028622776093E-4</v>
      </c>
      <c r="AE200" s="814">
        <v>-1.2671535169914705E-3</v>
      </c>
      <c r="AF200" s="814">
        <v>-8.0779042938350365E-4</v>
      </c>
      <c r="AG200" s="814">
        <v>-9.5343024251570707E-4</v>
      </c>
      <c r="AH200" s="814">
        <v>1.9391028336654959E-3</v>
      </c>
      <c r="AI200" s="814">
        <v>-1.7529745454825107E-4</v>
      </c>
      <c r="AJ200" s="814">
        <v>1.5975084377546356E-3</v>
      </c>
      <c r="AK200" s="814">
        <v>-1.7834866221977386E-5</v>
      </c>
      <c r="AM200" s="814">
        <v>-9.8666720086992843E-4</v>
      </c>
      <c r="AN200" s="814">
        <v>5.3261993692621523E-4</v>
      </c>
      <c r="AO200" s="814">
        <v>9.7283422826488497E-4</v>
      </c>
      <c r="AP200" s="814">
        <v>-1.4917311515324494E-3</v>
      </c>
    </row>
    <row r="201" spans="1:42" s="814" customFormat="1">
      <c r="A201" s="815">
        <v>44120</v>
      </c>
      <c r="B201" s="814">
        <v>7.4692290285005569E-5</v>
      </c>
      <c r="C201" s="814">
        <v>7.6559597542130708E-5</v>
      </c>
      <c r="D201" s="814">
        <v>8.8136902536306566E-5</v>
      </c>
      <c r="E201" s="814">
        <v>8.8883825439156625E-5</v>
      </c>
      <c r="F201" s="814">
        <v>1.3768845991979362E-4</v>
      </c>
      <c r="G201" s="814">
        <v>1.3964113116471388E-4</v>
      </c>
      <c r="H201" s="814">
        <v>-2.6314680465100437E-5</v>
      </c>
      <c r="I201" s="814">
        <v>1.7830046569500269E-4</v>
      </c>
      <c r="J201" s="814">
        <v>3.6501759304252701E-5</v>
      </c>
      <c r="K201" s="814">
        <v>8.4207919823109378E-5</v>
      </c>
      <c r="L201" s="814">
        <v>-9.9731310985839983E-5</v>
      </c>
      <c r="M201" s="814">
        <v>-6.3884681610337779E-5</v>
      </c>
      <c r="N201" s="814">
        <v>5.2291227274903207E-5</v>
      </c>
      <c r="O201" s="814">
        <v>1.3557691609000777E-4</v>
      </c>
      <c r="P201" s="814">
        <v>1.726909682218114E-4</v>
      </c>
      <c r="Q201" s="814">
        <v>7.8683485261521469E-5</v>
      </c>
      <c r="R201" s="814">
        <v>7.0423359911631067E-4</v>
      </c>
      <c r="S201" s="814">
        <v>7.2261828484010415E-4</v>
      </c>
      <c r="T201" s="814">
        <v>7.2628507067440395E-4</v>
      </c>
      <c r="U201" s="814">
        <v>7.2994848728158424E-4</v>
      </c>
      <c r="V201" s="814">
        <v>8.4441587716432842E-4</v>
      </c>
      <c r="W201" s="814">
        <v>7.2628507067440395E-4</v>
      </c>
      <c r="X201" s="814">
        <v>7.2811719974374967E-4</v>
      </c>
      <c r="Y201" s="814">
        <v>4.8335112941000347E-4</v>
      </c>
      <c r="Z201" s="814">
        <v>4.8335112941000347E-4</v>
      </c>
      <c r="AA201" s="814">
        <v>4.9388215129564372E-4</v>
      </c>
      <c r="AB201" s="814">
        <v>5.0613328152837589E-4</v>
      </c>
      <c r="AC201" s="814">
        <v>-2.3051674341112438E-3</v>
      </c>
      <c r="AD201" s="814">
        <v>4.3742924598919597E-3</v>
      </c>
      <c r="AE201" s="814">
        <v>1.0864799776983958E-3</v>
      </c>
      <c r="AF201" s="814">
        <v>1.7089955471072393E-3</v>
      </c>
      <c r="AG201" s="814">
        <v>-2.4462091763699512E-4</v>
      </c>
      <c r="AH201" s="814">
        <v>1.7202157794964368E-3</v>
      </c>
      <c r="AI201" s="814">
        <v>3.3442523833344673E-3</v>
      </c>
      <c r="AJ201" s="814">
        <v>1.0228707770987278E-4</v>
      </c>
      <c r="AK201" s="814">
        <v>1.3789102249353036E-3</v>
      </c>
      <c r="AM201" s="814">
        <v>-5.2510743139962957E-3</v>
      </c>
      <c r="AN201" s="814">
        <v>-8.3028695204512282E-4</v>
      </c>
      <c r="AO201" s="814">
        <v>-1.3706385748262218E-3</v>
      </c>
      <c r="AP201" s="814">
        <v>-3.9859988664807666E-3</v>
      </c>
    </row>
    <row r="202" spans="1:42" s="814" customFormat="1">
      <c r="A202" s="815">
        <v>44123</v>
      </c>
      <c r="B202" s="814">
        <v>7.4692290285005569E-5</v>
      </c>
      <c r="C202" s="814">
        <v>7.6559597542130708E-5</v>
      </c>
      <c r="D202" s="814">
        <v>8.8136902536306566E-5</v>
      </c>
      <c r="E202" s="814">
        <v>8.8883825439156625E-5</v>
      </c>
      <c r="F202" s="814">
        <v>1.3768845991979362E-4</v>
      </c>
      <c r="G202" s="814">
        <v>1.3964113116471388E-4</v>
      </c>
      <c r="H202" s="814">
        <v>1.0866015618526959E-4</v>
      </c>
      <c r="I202" s="814">
        <v>3.2713221746938359E-4</v>
      </c>
      <c r="J202" s="814">
        <v>4.3374859524103471E-4</v>
      </c>
      <c r="K202" s="814">
        <v>1.7022221736739951E-4</v>
      </c>
      <c r="L202" s="814">
        <v>4.6395524679820888E-4</v>
      </c>
      <c r="M202" s="814">
        <v>4.1100094072432647E-4</v>
      </c>
      <c r="N202" s="814">
        <v>2.0543306818288087E-4</v>
      </c>
      <c r="O202" s="814">
        <v>1.2426633764484052E-4</v>
      </c>
      <c r="P202" s="814">
        <v>1.726909682218114E-4</v>
      </c>
      <c r="Q202" s="814">
        <v>3.5129745443129856E-4</v>
      </c>
      <c r="R202" s="814">
        <v>7.0423359911631067E-4</v>
      </c>
      <c r="S202" s="814">
        <v>7.2261828484010415E-4</v>
      </c>
      <c r="T202" s="814">
        <v>7.2628507067440395E-4</v>
      </c>
      <c r="U202" s="814">
        <v>7.2994848728158424E-4</v>
      </c>
      <c r="V202" s="814">
        <v>3.7882063607637129E-3</v>
      </c>
      <c r="W202" s="814">
        <v>7.2628507067440395E-4</v>
      </c>
      <c r="X202" s="814">
        <v>7.2811719974374967E-4</v>
      </c>
      <c r="Y202" s="814">
        <v>4.8335112941000347E-4</v>
      </c>
      <c r="Z202" s="814">
        <v>4.8335112941000347E-4</v>
      </c>
      <c r="AA202" s="814">
        <v>4.9388215129564372E-4</v>
      </c>
      <c r="AB202" s="814">
        <v>5.0613328152837589E-4</v>
      </c>
      <c r="AC202" s="814">
        <v>-4.1717815656150403E-4</v>
      </c>
      <c r="AD202" s="814">
        <v>-3.2759554143102498E-3</v>
      </c>
      <c r="AE202" s="814">
        <v>-1.4731570943326E-3</v>
      </c>
      <c r="AF202" s="814">
        <v>-2.0170748549129813E-3</v>
      </c>
      <c r="AG202" s="814">
        <v>9.3998336204270672E-5</v>
      </c>
      <c r="AH202" s="814">
        <v>-3.4429870738275081E-3</v>
      </c>
      <c r="AI202" s="814">
        <v>-3.0069172069162597E-3</v>
      </c>
      <c r="AJ202" s="814">
        <v>-1.1316896655323427E-3</v>
      </c>
      <c r="AK202" s="814">
        <v>-6.5645344136833206E-4</v>
      </c>
      <c r="AM202" s="814">
        <v>1.7729557698631382E-5</v>
      </c>
      <c r="AN202" s="814">
        <v>-2.9280002426845808E-3</v>
      </c>
      <c r="AO202" s="814">
        <v>-2.2156564169841797E-3</v>
      </c>
      <c r="AP202" s="814">
        <v>-1.1054805954077263E-2</v>
      </c>
    </row>
    <row r="203" spans="1:42" s="814" customFormat="1">
      <c r="A203" s="815">
        <v>44124</v>
      </c>
      <c r="B203" s="814">
        <v>7.4692290285005569E-5</v>
      </c>
      <c r="C203" s="814">
        <v>7.6559597542130708E-5</v>
      </c>
      <c r="D203" s="814">
        <v>8.8136902536306566E-5</v>
      </c>
      <c r="E203" s="814">
        <v>8.8883825439156625E-5</v>
      </c>
      <c r="F203" s="814">
        <v>1.3768845991979362E-4</v>
      </c>
      <c r="G203" s="814">
        <v>1.3964113116471388E-4</v>
      </c>
      <c r="H203" s="814">
        <v>1.1505656413701715E-4</v>
      </c>
      <c r="I203" s="814">
        <v>3.4723466173547379E-4</v>
      </c>
      <c r="J203" s="814">
        <v>-7.6473060217630007E-7</v>
      </c>
      <c r="K203" s="814">
        <v>1.8885079512998004E-4</v>
      </c>
      <c r="L203" s="814">
        <v>5.0279289941279615E-4</v>
      </c>
      <c r="M203" s="814">
        <v>9.8559472847536966E-5</v>
      </c>
      <c r="N203" s="814">
        <v>2.0734884240036777E-4</v>
      </c>
      <c r="O203" s="814">
        <v>1.4111992127885387E-4</v>
      </c>
      <c r="P203" s="814">
        <v>1.726909682218114E-4</v>
      </c>
      <c r="Q203" s="814">
        <v>1.0581046063884436E-4</v>
      </c>
      <c r="R203" s="814">
        <v>7.0423359911631067E-4</v>
      </c>
      <c r="S203" s="814">
        <v>7.2261828484010415E-4</v>
      </c>
      <c r="T203" s="814">
        <v>7.2628507067440395E-4</v>
      </c>
      <c r="U203" s="814">
        <v>7.2994848728158424E-4</v>
      </c>
      <c r="V203" s="814">
        <v>2.8546007834178155E-3</v>
      </c>
      <c r="W203" s="814">
        <v>7.2628507067440395E-4</v>
      </c>
      <c r="X203" s="814">
        <v>7.2811719974374967E-4</v>
      </c>
      <c r="Y203" s="814">
        <v>4.8335112941000347E-4</v>
      </c>
      <c r="Z203" s="814">
        <v>4.8335112941000347E-4</v>
      </c>
      <c r="AA203" s="814">
        <v>4.9388215129564372E-4</v>
      </c>
      <c r="AB203" s="814">
        <v>5.0613328152837589E-4</v>
      </c>
      <c r="AC203" s="814">
        <v>5.915579199202492E-3</v>
      </c>
      <c r="AD203" s="814">
        <v>1.6933040669049326E-3</v>
      </c>
      <c r="AE203" s="814">
        <v>2.7940490894531322E-3</v>
      </c>
      <c r="AF203" s="814">
        <v>3.90849887234479E-4</v>
      </c>
      <c r="AG203" s="814">
        <v>2.1771020445946476E-3</v>
      </c>
      <c r="AH203" s="814">
        <v>9.1835131618611676E-4</v>
      </c>
      <c r="AI203" s="814">
        <v>-7.2737393048283305E-4</v>
      </c>
      <c r="AJ203" s="814">
        <v>1.5004098313942116E-3</v>
      </c>
      <c r="AK203" s="814">
        <v>-4.3628756069309382E-3</v>
      </c>
      <c r="AM203" s="814">
        <v>2.3151477440995105E-2</v>
      </c>
      <c r="AN203" s="814">
        <v>1.0815886980080958E-2</v>
      </c>
      <c r="AO203" s="814">
        <v>1.6713487081114531E-2</v>
      </c>
      <c r="AP203" s="814">
        <v>2.80637908765069E-3</v>
      </c>
    </row>
    <row r="204" spans="1:42" s="814" customFormat="1">
      <c r="A204" s="815">
        <v>44125</v>
      </c>
      <c r="B204" s="814">
        <v>7.4692290285005569E-5</v>
      </c>
      <c r="C204" s="814">
        <v>7.6559597542130708E-5</v>
      </c>
      <c r="D204" s="814">
        <v>8.8136902536306566E-5</v>
      </c>
      <c r="E204" s="814">
        <v>8.8883825439156625E-5</v>
      </c>
      <c r="F204" s="814">
        <v>1.3768845991979362E-4</v>
      </c>
      <c r="G204" s="814">
        <v>1.3964113116471388E-4</v>
      </c>
      <c r="H204" s="814">
        <v>1.6737105220565596E-4</v>
      </c>
      <c r="I204" s="814">
        <v>8.7237678596308044E-5</v>
      </c>
      <c r="J204" s="814">
        <v>1.8037923075198137E-4</v>
      </c>
      <c r="K204" s="814">
        <v>2.8208526527739863E-5</v>
      </c>
      <c r="L204" s="814">
        <v>-2.0763350930541602E-4</v>
      </c>
      <c r="M204" s="814">
        <v>8.2962808024555912E-5</v>
      </c>
      <c r="N204" s="814">
        <v>2.0573980785343338E-4</v>
      </c>
      <c r="O204" s="814">
        <v>1.3899293182384476E-4</v>
      </c>
      <c r="P204" s="814">
        <v>1.726909682218114E-4</v>
      </c>
      <c r="Q204" s="814">
        <v>1.5353389541905571E-4</v>
      </c>
      <c r="R204" s="814">
        <v>7.0423359911631067E-4</v>
      </c>
      <c r="S204" s="814">
        <v>7.2261828484010415E-4</v>
      </c>
      <c r="T204" s="814">
        <v>7.2628507067440395E-4</v>
      </c>
      <c r="U204" s="814">
        <v>7.2994848728158424E-4</v>
      </c>
      <c r="V204" s="814">
        <v>4.709545643157842E-4</v>
      </c>
      <c r="W204" s="814">
        <v>7.2628507067440395E-4</v>
      </c>
      <c r="X204" s="814">
        <v>7.2811719974374967E-4</v>
      </c>
      <c r="Y204" s="814">
        <v>4.8335112941000347E-4</v>
      </c>
      <c r="Z204" s="814">
        <v>4.8335112941000347E-4</v>
      </c>
      <c r="AA204" s="814">
        <v>4.9388215129564372E-4</v>
      </c>
      <c r="AB204" s="814">
        <v>5.0613328152837589E-4</v>
      </c>
      <c r="AC204" s="814">
        <v>2.6583107358497671E-3</v>
      </c>
      <c r="AD204" s="814">
        <v>4.8077121079925789E-3</v>
      </c>
      <c r="AE204" s="814">
        <v>2.9592169266434709E-3</v>
      </c>
      <c r="AF204" s="814">
        <v>3.8518283865556224E-3</v>
      </c>
      <c r="AG204" s="814">
        <v>7.5237412395212644E-4</v>
      </c>
      <c r="AH204" s="814">
        <v>-1.0587752818806972E-3</v>
      </c>
      <c r="AI204" s="814">
        <v>2.2057678437326089E-5</v>
      </c>
      <c r="AJ204" s="814">
        <v>1.4973219261933401E-3</v>
      </c>
      <c r="AK204" s="814">
        <v>-1.0675652265029756E-3</v>
      </c>
      <c r="AM204" s="814">
        <v>3.679010980063957E-3</v>
      </c>
      <c r="AN204" s="814">
        <v>9.5683914735249509E-3</v>
      </c>
      <c r="AO204" s="814">
        <v>2.4387911642453908E-4</v>
      </c>
      <c r="AP204" s="814">
        <v>-5.5625628392341753E-7</v>
      </c>
    </row>
    <row r="205" spans="1:42" s="814" customFormat="1">
      <c r="A205" s="815">
        <v>44126</v>
      </c>
      <c r="B205" s="814">
        <v>7.4692290285005569E-5</v>
      </c>
      <c r="C205" s="814">
        <v>7.6559597542130708E-5</v>
      </c>
      <c r="D205" s="814">
        <v>8.8136902536306566E-5</v>
      </c>
      <c r="E205" s="814">
        <v>8.8883825439156625E-5</v>
      </c>
      <c r="F205" s="814">
        <v>1.3768845991979362E-4</v>
      </c>
      <c r="G205" s="814">
        <v>1.3964113116471388E-4</v>
      </c>
      <c r="H205" s="814">
        <v>1.1250034094678618E-4</v>
      </c>
      <c r="I205" s="814">
        <v>5.6010886312574115E-5</v>
      </c>
      <c r="J205" s="814">
        <v>6.7798570544175263E-5</v>
      </c>
      <c r="K205" s="814">
        <v>6.8699473470656969E-5</v>
      </c>
      <c r="L205" s="814">
        <v>-3.8369816153904779E-5</v>
      </c>
      <c r="M205" s="814">
        <v>4.1327133928059645E-4</v>
      </c>
      <c r="N205" s="814">
        <v>4.3057514074407166E-5</v>
      </c>
      <c r="O205" s="814">
        <v>1.2998921147877596E-4</v>
      </c>
      <c r="P205" s="814">
        <v>1.726909682218114E-4</v>
      </c>
      <c r="Q205" s="814">
        <v>1.0478350004716752E-4</v>
      </c>
      <c r="R205" s="814">
        <v>7.0423359911631067E-4</v>
      </c>
      <c r="S205" s="814">
        <v>7.2261828484010415E-4</v>
      </c>
      <c r="T205" s="814">
        <v>7.2628507067440395E-4</v>
      </c>
      <c r="U205" s="814">
        <v>7.2994848728158424E-4</v>
      </c>
      <c r="V205" s="814">
        <v>-2.6618233045472284E-3</v>
      </c>
      <c r="W205" s="814">
        <v>7.2628507067440395E-4</v>
      </c>
      <c r="X205" s="814">
        <v>7.2811719974374967E-4</v>
      </c>
      <c r="Y205" s="814">
        <v>4.8335112941000347E-4</v>
      </c>
      <c r="Z205" s="814">
        <v>4.8335112941000347E-4</v>
      </c>
      <c r="AA205" s="814">
        <v>4.9388215129564372E-4</v>
      </c>
      <c r="AB205" s="814">
        <v>5.0613328152837589E-4</v>
      </c>
      <c r="AC205" s="814">
        <v>1.8890809292984034E-3</v>
      </c>
      <c r="AD205" s="814">
        <v>2.2148812383648853E-4</v>
      </c>
      <c r="AE205" s="814">
        <v>2.7694096099113441E-3</v>
      </c>
      <c r="AF205" s="814">
        <v>-5.434747672847795E-4</v>
      </c>
      <c r="AG205" s="814">
        <v>-1.2118554170212903E-3</v>
      </c>
      <c r="AH205" s="814">
        <v>1.9760529016643602E-5</v>
      </c>
      <c r="AI205" s="814">
        <v>-2.7983401298725674E-4</v>
      </c>
      <c r="AJ205" s="814">
        <v>-6.8286223590374728E-4</v>
      </c>
      <c r="AK205" s="814">
        <v>2.3043245910316923E-3</v>
      </c>
      <c r="AM205" s="814">
        <v>6.8152427585825848E-3</v>
      </c>
      <c r="AN205" s="814">
        <v>7.5519143375131215E-3</v>
      </c>
      <c r="AO205" s="814">
        <v>4.1001190537850452E-3</v>
      </c>
      <c r="AP205" s="814">
        <v>4.8071694799807219E-3</v>
      </c>
    </row>
    <row r="206" spans="1:42" s="814" customFormat="1">
      <c r="A206" s="815">
        <v>44127</v>
      </c>
      <c r="B206" s="814">
        <v>7.4692290285005569E-5</v>
      </c>
      <c r="C206" s="814">
        <v>7.6559597542130708E-5</v>
      </c>
      <c r="D206" s="814">
        <v>8.8136902536306566E-5</v>
      </c>
      <c r="E206" s="814">
        <v>8.8883825439156625E-5</v>
      </c>
      <c r="F206" s="814">
        <v>1.3768845991979362E-4</v>
      </c>
      <c r="G206" s="814">
        <v>1.3964113116471388E-4</v>
      </c>
      <c r="H206" s="814">
        <v>1.2675489039981613E-4</v>
      </c>
      <c r="I206" s="814">
        <v>-8.4470703815342496E-5</v>
      </c>
      <c r="J206" s="814">
        <v>2.1352947259267729E-4</v>
      </c>
      <c r="K206" s="814">
        <v>4.4583350393256893E-5</v>
      </c>
      <c r="L206" s="814">
        <v>3.1147893401861637E-4</v>
      </c>
      <c r="M206" s="814">
        <v>-5.578365991065759E-5</v>
      </c>
      <c r="N206" s="814">
        <v>1.93456909601597E-4</v>
      </c>
      <c r="O206" s="814">
        <v>1.3418132945819394E-4</v>
      </c>
      <c r="P206" s="814">
        <v>1.726909682218114E-4</v>
      </c>
      <c r="Q206" s="814">
        <v>1.9188862464414314E-4</v>
      </c>
      <c r="R206" s="814">
        <v>7.0423359911631067E-4</v>
      </c>
      <c r="S206" s="814">
        <v>7.2261828484010415E-4</v>
      </c>
      <c r="T206" s="814">
        <v>7.2628507067440395E-4</v>
      </c>
      <c r="U206" s="814">
        <v>7.2994848728158424E-4</v>
      </c>
      <c r="V206" s="814">
        <v>-2.2583628041740189E-3</v>
      </c>
      <c r="W206" s="814">
        <v>7.2628507067440395E-4</v>
      </c>
      <c r="X206" s="814">
        <v>7.2811719974374967E-4</v>
      </c>
      <c r="Y206" s="814">
        <v>4.8335112941000347E-4</v>
      </c>
      <c r="Z206" s="814">
        <v>4.8335112941000347E-4</v>
      </c>
      <c r="AA206" s="814">
        <v>4.9388215129564372E-4</v>
      </c>
      <c r="AB206" s="814">
        <v>5.0613328152837589E-4</v>
      </c>
      <c r="AC206" s="814">
        <v>-5.3422495810306891E-4</v>
      </c>
      <c r="AD206" s="814">
        <v>3.1563372927250199E-3</v>
      </c>
      <c r="AE206" s="814">
        <v>4.2741724825390293E-4</v>
      </c>
      <c r="AF206" s="814">
        <v>2.4054526712276036E-3</v>
      </c>
      <c r="AG206" s="814">
        <v>5.1015595371239897E-4</v>
      </c>
      <c r="AH206" s="814">
        <v>-1.7859626116102367E-3</v>
      </c>
      <c r="AI206" s="814">
        <v>4.3121918438913109E-3</v>
      </c>
      <c r="AJ206" s="814">
        <v>-2.6690873650804248E-3</v>
      </c>
      <c r="AK206" s="814">
        <v>-3.4580408092904635E-3</v>
      </c>
      <c r="AM206" s="814">
        <v>-4.8466890745483271E-3</v>
      </c>
      <c r="AN206" s="814">
        <v>-2.3398274943964292E-4</v>
      </c>
      <c r="AO206" s="814">
        <v>-6.0727047205635376E-3</v>
      </c>
      <c r="AP206" s="814">
        <v>7.10816450750551E-4</v>
      </c>
    </row>
    <row r="207" spans="1:42" s="814" customFormat="1">
      <c r="A207" s="815">
        <v>44130</v>
      </c>
      <c r="B207" s="814">
        <v>7.4692290285005569E-5</v>
      </c>
      <c r="C207" s="814">
        <v>7.6559597542130708E-5</v>
      </c>
      <c r="D207" s="814">
        <v>8.8136902536306566E-5</v>
      </c>
      <c r="E207" s="814">
        <v>8.8883825439156625E-5</v>
      </c>
      <c r="F207" s="814">
        <v>1.3768845991979362E-4</v>
      </c>
      <c r="G207" s="814">
        <v>1.3964113116471388E-4</v>
      </c>
      <c r="H207" s="814">
        <v>8.2681071546630847E-5</v>
      </c>
      <c r="I207" s="814">
        <v>1.5701859338879132E-4</v>
      </c>
      <c r="J207" s="814">
        <v>5.8591675104002761E-4</v>
      </c>
      <c r="K207" s="814">
        <v>1.4011285453552347E-4</v>
      </c>
      <c r="L207" s="814">
        <v>4.1322599366999668E-4</v>
      </c>
      <c r="M207" s="814">
        <v>3.9854873979705552E-4</v>
      </c>
      <c r="N207" s="814">
        <v>2.5035937184947343E-4</v>
      </c>
      <c r="O207" s="814">
        <v>1.2916328987966352E-4</v>
      </c>
      <c r="P207" s="814">
        <v>1.726909682218114E-4</v>
      </c>
      <c r="Q207" s="814">
        <v>4.0918393950550858E-4</v>
      </c>
      <c r="R207" s="814">
        <v>7.0423359911631067E-4</v>
      </c>
      <c r="S207" s="814">
        <v>7.2261828484010415E-4</v>
      </c>
      <c r="T207" s="814">
        <v>7.2628507067440395E-4</v>
      </c>
      <c r="U207" s="814">
        <v>7.2994848728158424E-4</v>
      </c>
      <c r="V207" s="814">
        <v>-5.1017915954965076E-5</v>
      </c>
      <c r="W207" s="814">
        <v>7.2628507067440395E-4</v>
      </c>
      <c r="X207" s="814">
        <v>7.2811719974374967E-4</v>
      </c>
      <c r="Y207" s="814">
        <v>4.8335112941000347E-4</v>
      </c>
      <c r="Z207" s="814">
        <v>4.8335112941000347E-4</v>
      </c>
      <c r="AA207" s="814">
        <v>4.9388215129564372E-4</v>
      </c>
      <c r="AB207" s="814">
        <v>5.0613328152837589E-4</v>
      </c>
      <c r="AC207" s="814">
        <v>-2.4492553471031631E-3</v>
      </c>
      <c r="AD207" s="814">
        <v>-3.2912673674058146E-3</v>
      </c>
      <c r="AE207" s="814">
        <v>-3.2396833976158224E-3</v>
      </c>
      <c r="AF207" s="814">
        <v>-2.5035070680911042E-3</v>
      </c>
      <c r="AG207" s="814">
        <v>-2.3956319788592806E-3</v>
      </c>
      <c r="AH207" s="814">
        <v>1.0022681582522175E-4</v>
      </c>
      <c r="AI207" s="814">
        <v>-2.2765326827088872E-3</v>
      </c>
      <c r="AJ207" s="814">
        <v>-8.9234150703398907E-4</v>
      </c>
      <c r="AK207" s="814">
        <v>3.4969612496249525E-4</v>
      </c>
      <c r="AM207" s="814">
        <v>-7.9742712144460492E-3</v>
      </c>
      <c r="AN207" s="814">
        <v>-5.6650460064907593E-3</v>
      </c>
      <c r="AO207" s="814">
        <v>-4.643041671708481E-3</v>
      </c>
      <c r="AP207" s="814">
        <v>-1.6814579089235671E-2</v>
      </c>
    </row>
    <row r="208" spans="1:42" s="814" customFormat="1">
      <c r="A208" s="815">
        <v>44131</v>
      </c>
      <c r="B208" s="814">
        <v>7.4692290285005569E-5</v>
      </c>
      <c r="C208" s="814">
        <v>7.6559597542130708E-5</v>
      </c>
      <c r="D208" s="814">
        <v>8.8136902536306566E-5</v>
      </c>
      <c r="E208" s="814">
        <v>8.8883825439156625E-5</v>
      </c>
      <c r="F208" s="814">
        <v>1.3768845991979362E-4</v>
      </c>
      <c r="G208" s="814">
        <v>1.3964113116471388E-4</v>
      </c>
      <c r="H208" s="814">
        <v>2.3385552657861908E-4</v>
      </c>
      <c r="I208" s="814">
        <v>3.9937055528138643E-4</v>
      </c>
      <c r="J208" s="814">
        <v>-1.2083993420342054E-6</v>
      </c>
      <c r="K208" s="814">
        <v>1.4691594770344096E-4</v>
      </c>
      <c r="L208" s="814">
        <v>8.4537822359753712E-4</v>
      </c>
      <c r="M208" s="814">
        <v>4.064280948821164E-4</v>
      </c>
      <c r="N208" s="814">
        <v>4.8112915407938495E-4</v>
      </c>
      <c r="O208" s="814">
        <v>1.3582515488796965E-4</v>
      </c>
      <c r="P208" s="814">
        <v>1.726909682218114E-4</v>
      </c>
      <c r="Q208" s="814">
        <v>2.9914643384398865E-4</v>
      </c>
      <c r="R208" s="814">
        <v>7.0423359911631067E-4</v>
      </c>
      <c r="S208" s="814">
        <v>7.2261828484010415E-4</v>
      </c>
      <c r="T208" s="814">
        <v>7.2628507067440395E-4</v>
      </c>
      <c r="U208" s="814">
        <v>7.2994848728158424E-4</v>
      </c>
      <c r="V208" s="814">
        <v>-1.8295689428808881E-3</v>
      </c>
      <c r="W208" s="814">
        <v>7.2628507067440395E-4</v>
      </c>
      <c r="X208" s="814">
        <v>7.2811719974374967E-4</v>
      </c>
      <c r="Y208" s="814">
        <v>4.8335112941000347E-4</v>
      </c>
      <c r="Z208" s="814">
        <v>4.8335112941000347E-4</v>
      </c>
      <c r="AA208" s="814">
        <v>4.9388215129564372E-4</v>
      </c>
      <c r="AB208" s="814">
        <v>5.0613328152837589E-4</v>
      </c>
      <c r="AC208" s="814">
        <v>-3.020441879732827E-3</v>
      </c>
      <c r="AD208" s="814">
        <v>-6.2451604586144516E-4</v>
      </c>
      <c r="AE208" s="814">
        <v>2.6465172626854994E-3</v>
      </c>
      <c r="AF208" s="814">
        <v>1.0858995042988262E-3</v>
      </c>
      <c r="AG208" s="814">
        <v>-3.6528957416936958E-4</v>
      </c>
      <c r="AH208" s="814">
        <v>2.0334221793176788E-3</v>
      </c>
      <c r="AI208" s="814">
        <v>-1.4264442117588594E-3</v>
      </c>
      <c r="AJ208" s="814">
        <v>2.7677589402053115E-4</v>
      </c>
      <c r="AK208" s="814">
        <v>-3.4837999911142559E-3</v>
      </c>
      <c r="AM208" s="814">
        <v>-1.0321656204783647E-2</v>
      </c>
      <c r="AN208" s="814">
        <v>-9.3046224805202193E-3</v>
      </c>
      <c r="AO208" s="814">
        <v>-6.8003224927607464E-3</v>
      </c>
      <c r="AP208" s="814">
        <v>-3.0479459280775556E-3</v>
      </c>
    </row>
    <row r="209" spans="1:42" s="814" customFormat="1">
      <c r="A209" s="815">
        <v>44132</v>
      </c>
      <c r="B209" s="814">
        <v>7.4692290285005569E-5</v>
      </c>
      <c r="C209" s="814">
        <v>7.6559597542130708E-5</v>
      </c>
      <c r="D209" s="814">
        <v>8.8136902536306566E-5</v>
      </c>
      <c r="E209" s="814">
        <v>8.8883825439156625E-5</v>
      </c>
      <c r="F209" s="814">
        <v>1.3768845991979362E-4</v>
      </c>
      <c r="G209" s="814">
        <v>1.3964113116471388E-4</v>
      </c>
      <c r="H209" s="814">
        <v>6.6550781641749879E-5</v>
      </c>
      <c r="I209" s="814">
        <v>4.5886335873213113E-6</v>
      </c>
      <c r="J209" s="814">
        <v>1.3197959108279811E-4</v>
      </c>
      <c r="K209" s="814">
        <v>1.3597961488209798E-4</v>
      </c>
      <c r="L209" s="814">
        <v>4.2352930359212948E-4</v>
      </c>
      <c r="M209" s="814">
        <v>1.275535184936949E-4</v>
      </c>
      <c r="N209" s="814">
        <v>1.094949204620832E-4</v>
      </c>
      <c r="O209" s="814">
        <v>1.4432756062876528E-4</v>
      </c>
      <c r="P209" s="814">
        <v>1.726909682218114E-4</v>
      </c>
      <c r="Q209" s="814">
        <v>9.2196751528828003E-5</v>
      </c>
      <c r="R209" s="814">
        <v>7.0423359911631067E-4</v>
      </c>
      <c r="S209" s="814">
        <v>7.2261828484010415E-4</v>
      </c>
      <c r="T209" s="814">
        <v>7.2628507067440395E-4</v>
      </c>
      <c r="U209" s="814">
        <v>7.2994848728158424E-4</v>
      </c>
      <c r="V209" s="814">
        <v>1.8515270066021827E-5</v>
      </c>
      <c r="W209" s="814">
        <v>7.2628507067440395E-4</v>
      </c>
      <c r="X209" s="814">
        <v>7.2811719974374967E-4</v>
      </c>
      <c r="Y209" s="814">
        <v>4.8335112941000347E-4</v>
      </c>
      <c r="Z209" s="814">
        <v>4.8335112941000347E-4</v>
      </c>
      <c r="AA209" s="814">
        <v>4.9388215129564372E-4</v>
      </c>
      <c r="AB209" s="814">
        <v>5.0613328152837589E-4</v>
      </c>
      <c r="AC209" s="814">
        <v>-9.9147917346776859E-3</v>
      </c>
      <c r="AD209" s="814">
        <v>5.4040073352079609E-4</v>
      </c>
      <c r="AE209" s="814">
        <v>-8.2591277397250362E-3</v>
      </c>
      <c r="AF209" s="814">
        <v>-6.5509708170751191E-3</v>
      </c>
      <c r="AG209" s="814">
        <v>-4.7477314157290396E-3</v>
      </c>
      <c r="AH209" s="814">
        <v>-3.1772134209162584E-4</v>
      </c>
      <c r="AI209" s="814">
        <v>-5.7944240059338847E-3</v>
      </c>
      <c r="AJ209" s="814">
        <v>-1.8520683757550227E-4</v>
      </c>
      <c r="AK209" s="814">
        <v>7.383513949117404E-3</v>
      </c>
      <c r="AM209" s="814">
        <v>-4.6945451415585815E-2</v>
      </c>
      <c r="AN209" s="814">
        <v>-4.0248190832491759E-2</v>
      </c>
      <c r="AO209" s="814">
        <v>-2.1148836293220175E-2</v>
      </c>
      <c r="AP209" s="814">
        <v>-3.3579395043190852E-2</v>
      </c>
    </row>
    <row r="210" spans="1:42" s="814" customFormat="1">
      <c r="A210" s="815">
        <v>44133</v>
      </c>
      <c r="B210" s="814">
        <v>7.4692290285005569E-5</v>
      </c>
      <c r="C210" s="814">
        <v>7.6559597542130708E-5</v>
      </c>
      <c r="D210" s="814">
        <v>8.8136902536306566E-5</v>
      </c>
      <c r="E210" s="814">
        <v>8.8883825439156625E-5</v>
      </c>
      <c r="F210" s="814">
        <v>1.3768845991979362E-4</v>
      </c>
      <c r="G210" s="814">
        <v>1.3964113116471388E-4</v>
      </c>
      <c r="H210" s="814">
        <v>5.9193271950319648E-4</v>
      </c>
      <c r="I210" s="814">
        <v>1.9180400383977947E-4</v>
      </c>
      <c r="J210" s="814">
        <v>3.6895801905756365E-4</v>
      </c>
      <c r="K210" s="814">
        <v>2.0917096452355288E-4</v>
      </c>
      <c r="L210" s="814">
        <v>1.9587835934742337E-4</v>
      </c>
      <c r="M210" s="814">
        <v>8.8824171823809195E-4</v>
      </c>
      <c r="N210" s="814">
        <v>1.0928742740023978E-4</v>
      </c>
      <c r="O210" s="814">
        <v>1.3785241332664455E-4</v>
      </c>
      <c r="P210" s="814">
        <v>1.726909682218114E-4</v>
      </c>
      <c r="Q210" s="814">
        <v>-4.5262102100207535E-5</v>
      </c>
      <c r="R210" s="814">
        <v>7.0423359911631067E-4</v>
      </c>
      <c r="S210" s="814">
        <v>7.2261828484010415E-4</v>
      </c>
      <c r="T210" s="814">
        <v>7.2628507067440395E-4</v>
      </c>
      <c r="U210" s="814">
        <v>7.2994848728158424E-4</v>
      </c>
      <c r="V210" s="814">
        <v>9.0066859271220601E-4</v>
      </c>
      <c r="W210" s="814">
        <v>7.2628507067440395E-4</v>
      </c>
      <c r="X210" s="814">
        <v>7.2811719974374967E-4</v>
      </c>
      <c r="Y210" s="814">
        <v>4.8335112941000347E-4</v>
      </c>
      <c r="Z210" s="814">
        <v>4.8335112941000347E-4</v>
      </c>
      <c r="AA210" s="814">
        <v>4.9388215129564372E-4</v>
      </c>
      <c r="AB210" s="814">
        <v>5.0613328152837589E-4</v>
      </c>
      <c r="AC210" s="814">
        <v>3.5077603150823755E-3</v>
      </c>
      <c r="AD210" s="814">
        <v>-1.3727844443681692E-3</v>
      </c>
      <c r="AE210" s="814">
        <v>1.9327565092728261E-3</v>
      </c>
      <c r="AF210" s="814">
        <v>1.7439416255817797E-3</v>
      </c>
      <c r="AG210" s="814">
        <v>5.4328132513643546E-3</v>
      </c>
      <c r="AH210" s="814">
        <v>2.325652489612029E-4</v>
      </c>
      <c r="AI210" s="814">
        <v>1.0528214412164338E-4</v>
      </c>
      <c r="AJ210" s="814">
        <v>-1.8851797271199899E-3</v>
      </c>
      <c r="AK210" s="814">
        <v>-5.0321743828563026E-4</v>
      </c>
      <c r="AM210" s="814">
        <v>2.152405756095499E-2</v>
      </c>
      <c r="AN210" s="814">
        <v>1.6883214041230277E-2</v>
      </c>
      <c r="AO210" s="814">
        <v>9.2955480093268594E-3</v>
      </c>
      <c r="AP210" s="814">
        <v>4.7557505834094904E-3</v>
      </c>
    </row>
    <row r="211" spans="1:42" s="814" customFormat="1">
      <c r="A211" s="815">
        <v>44134</v>
      </c>
      <c r="B211" s="814">
        <v>7.4692290285005569E-5</v>
      </c>
      <c r="C211" s="814">
        <v>7.6559597542130708E-5</v>
      </c>
      <c r="D211" s="814">
        <v>8.8136902536306566E-5</v>
      </c>
      <c r="E211" s="814">
        <v>8.8883825439156625E-5</v>
      </c>
      <c r="F211" s="814">
        <v>1.3768845991979362E-4</v>
      </c>
      <c r="G211" s="814">
        <v>1.3964113116471388E-4</v>
      </c>
      <c r="H211" s="814">
        <v>1.2050755494152909E-4</v>
      </c>
      <c r="I211" s="814">
        <v>-1.6515837311670278E-4</v>
      </c>
      <c r="J211" s="814">
        <v>-1.5333452474741716E-4</v>
      </c>
      <c r="K211" s="814">
        <v>-2.1367346511924623E-5</v>
      </c>
      <c r="L211" s="814">
        <v>-7.0257360176406713E-5</v>
      </c>
      <c r="M211" s="814">
        <v>-1.8260771848710444E-4</v>
      </c>
      <c r="N211" s="814">
        <v>1.1914742054641714E-4</v>
      </c>
      <c r="O211" s="814">
        <v>1.3301036485402484E-4</v>
      </c>
      <c r="P211" s="814">
        <v>1.726909682218114E-4</v>
      </c>
      <c r="Q211" s="814">
        <v>-1.1565656191536711E-5</v>
      </c>
      <c r="R211" s="814">
        <v>7.0423359911631067E-4</v>
      </c>
      <c r="S211" s="814">
        <v>7.2261828484010415E-4</v>
      </c>
      <c r="T211" s="814">
        <v>7.2628507067440395E-4</v>
      </c>
      <c r="U211" s="814">
        <v>7.2994848728158424E-4</v>
      </c>
      <c r="V211" s="814">
        <v>-1.4995503595104376E-3</v>
      </c>
      <c r="W211" s="814">
        <v>7.2628507067440395E-4</v>
      </c>
      <c r="X211" s="814">
        <v>7.2811719974374967E-4</v>
      </c>
      <c r="Y211" s="814">
        <v>4.8335112941000347E-4</v>
      </c>
      <c r="Z211" s="814">
        <v>4.8335112941000347E-4</v>
      </c>
      <c r="AA211" s="814">
        <v>4.9388215129564372E-4</v>
      </c>
      <c r="AB211" s="814">
        <v>5.0613328152837589E-4</v>
      </c>
      <c r="AC211" s="814">
        <v>-4.2747892008296873E-3</v>
      </c>
      <c r="AD211" s="814">
        <v>2.9709510224202873E-3</v>
      </c>
      <c r="AE211" s="814">
        <v>-6.0515617699891111E-3</v>
      </c>
      <c r="AF211" s="814">
        <v>-3.453050429327531E-3</v>
      </c>
      <c r="AG211" s="814">
        <v>-1.0985649324896096E-3</v>
      </c>
      <c r="AH211" s="814">
        <v>-2.1160370269666107E-3</v>
      </c>
      <c r="AI211" s="814">
        <v>-5.6827669937283831E-3</v>
      </c>
      <c r="AJ211" s="814">
        <v>7.9805997099002823E-5</v>
      </c>
      <c r="AK211" s="814">
        <v>-6.139312175588163E-4</v>
      </c>
      <c r="AM211" s="814">
        <v>-3.2284790903539085E-2</v>
      </c>
      <c r="AN211" s="814">
        <v>-2.2732087845050764E-2</v>
      </c>
      <c r="AO211" s="814">
        <v>-1.5151068341905161E-2</v>
      </c>
      <c r="AP211" s="814">
        <v>-6.4856466887515118E-3</v>
      </c>
    </row>
    <row r="212" spans="1:42" s="814" customFormat="1">
      <c r="A212" s="815">
        <v>44138</v>
      </c>
      <c r="B212" s="814">
        <v>7.4692290285005569E-5</v>
      </c>
      <c r="C212" s="814">
        <v>7.6559597542130708E-5</v>
      </c>
      <c r="D212" s="814">
        <v>8.8136902536306566E-5</v>
      </c>
      <c r="E212" s="814">
        <v>8.8883825439156625E-5</v>
      </c>
      <c r="F212" s="814">
        <v>1.3768845991979362E-4</v>
      </c>
      <c r="G212" s="814">
        <v>1.3964113116471388E-4</v>
      </c>
      <c r="H212" s="814">
        <v>1.0973299693506355E-4</v>
      </c>
      <c r="I212" s="814">
        <v>4.7720300307529939E-5</v>
      </c>
      <c r="J212" s="814">
        <v>1.7433803061095432E-4</v>
      </c>
      <c r="K212" s="814">
        <v>1.8185364327849562E-4</v>
      </c>
      <c r="L212" s="814">
        <v>2.3940872458627638E-4</v>
      </c>
      <c r="M212" s="814">
        <v>5.2484219610837712E-4</v>
      </c>
      <c r="N212" s="814">
        <v>2.8977031622190452E-4</v>
      </c>
      <c r="O212" s="814">
        <v>1.3528772433013536E-4</v>
      </c>
      <c r="P212" s="814">
        <v>1.726909682218114E-4</v>
      </c>
      <c r="Q212" s="814">
        <v>6.1781288082873864E-4</v>
      </c>
      <c r="R212" s="814">
        <v>7.3951593537735505E-4</v>
      </c>
      <c r="S212" s="814">
        <v>7.5790126929931034E-4</v>
      </c>
      <c r="T212" s="814">
        <v>7.615681844153066E-4</v>
      </c>
      <c r="U212" s="814">
        <v>7.6523173018538948E-4</v>
      </c>
      <c r="V212" s="814">
        <v>-1.1142156383248114E-4</v>
      </c>
      <c r="W212" s="814">
        <v>7.615681844153066E-4</v>
      </c>
      <c r="X212" s="814">
        <v>7.634003780809806E-4</v>
      </c>
      <c r="Y212" s="814">
        <v>4.8335112941000347E-4</v>
      </c>
      <c r="Z212" s="814">
        <v>4.8335112941000347E-4</v>
      </c>
      <c r="AA212" s="814">
        <v>4.9388215129564372E-4</v>
      </c>
      <c r="AB212" s="814">
        <v>5.0613328152837589E-4</v>
      </c>
      <c r="AC212" s="814">
        <v>9.9741726850137713E-3</v>
      </c>
      <c r="AD212" s="814">
        <v>3.0191013405400646E-3</v>
      </c>
      <c r="AE212" s="814">
        <v>6.386800938359416E-3</v>
      </c>
      <c r="AF212" s="814">
        <v>3.5515965103651848E-3</v>
      </c>
      <c r="AG212" s="814">
        <v>6.5831961484463797E-4</v>
      </c>
      <c r="AH212" s="814">
        <v>2.0876924891342075E-3</v>
      </c>
      <c r="AI212" s="814">
        <v>7.376963280441684E-3</v>
      </c>
      <c r="AJ212" s="814">
        <v>5.8261976293128015E-4</v>
      </c>
      <c r="AK212" s="814">
        <v>1.8953707164117706E-3</v>
      </c>
      <c r="AM212" s="814">
        <v>2.5776890854410706E-2</v>
      </c>
      <c r="AN212" s="814">
        <v>7.1907018882404472E-3</v>
      </c>
      <c r="AO212" s="814">
        <v>9.1989425587941653E-3</v>
      </c>
      <c r="AP212" s="814">
        <v>3.372894573497387E-2</v>
      </c>
    </row>
    <row r="213" spans="1:42" s="814" customFormat="1">
      <c r="A213" s="815">
        <v>44139</v>
      </c>
      <c r="B213" s="814">
        <v>7.4692290285005569E-5</v>
      </c>
      <c r="C213" s="814">
        <v>7.6559597542130708E-5</v>
      </c>
      <c r="D213" s="814">
        <v>8.8136902536306566E-5</v>
      </c>
      <c r="E213" s="814">
        <v>8.8883825439156625E-5</v>
      </c>
      <c r="F213" s="814">
        <v>1.3768845991979362E-4</v>
      </c>
      <c r="G213" s="814">
        <v>1.3964113116471388E-4</v>
      </c>
      <c r="H213" s="814">
        <v>1.5702115743776446E-4</v>
      </c>
      <c r="I213" s="814">
        <v>2.2666061014842143E-4</v>
      </c>
      <c r="J213" s="814">
        <v>2.960425668259159E-4</v>
      </c>
      <c r="K213" s="814">
        <v>1.227288905172319E-4</v>
      </c>
      <c r="L213" s="814">
        <v>4.1362528783639441E-4</v>
      </c>
      <c r="M213" s="814">
        <v>-1.0782206450676846E-4</v>
      </c>
      <c r="N213" s="814">
        <v>5.9402804457153735E-5</v>
      </c>
      <c r="O213" s="814">
        <v>1.4198944338628117E-4</v>
      </c>
      <c r="P213" s="814">
        <v>1.726909682218114E-4</v>
      </c>
      <c r="Q213" s="814">
        <v>8.5234640987863486E-5</v>
      </c>
      <c r="R213" s="814">
        <v>7.3951593537735505E-4</v>
      </c>
      <c r="S213" s="814">
        <v>7.5790126929931034E-4</v>
      </c>
      <c r="T213" s="814">
        <v>7.615681844153066E-4</v>
      </c>
      <c r="U213" s="814">
        <v>7.6523173018538948E-4</v>
      </c>
      <c r="V213" s="814">
        <v>3.1910595412840692E-3</v>
      </c>
      <c r="W213" s="814">
        <v>7.615681844153066E-4</v>
      </c>
      <c r="X213" s="814">
        <v>7.634003780809806E-4</v>
      </c>
      <c r="Y213" s="814">
        <v>4.8335112941000347E-4</v>
      </c>
      <c r="Z213" s="814">
        <v>4.8335112941000347E-4</v>
      </c>
      <c r="AA213" s="814">
        <v>4.9388215129564372E-4</v>
      </c>
      <c r="AB213" s="814">
        <v>5.0613328152837589E-4</v>
      </c>
      <c r="AC213" s="814">
        <v>2.7850521609451562E-3</v>
      </c>
      <c r="AD213" s="814">
        <v>-6.9225310277083452E-3</v>
      </c>
      <c r="AE213" s="814">
        <v>7.5980246358153813E-3</v>
      </c>
      <c r="AF213" s="814">
        <v>3.9475120579297585E-3</v>
      </c>
      <c r="AG213" s="814">
        <v>3.4360396171140284E-3</v>
      </c>
      <c r="AH213" s="814">
        <v>1.6807991616991647E-3</v>
      </c>
      <c r="AI213" s="814">
        <v>-1.3377246623877959E-3</v>
      </c>
      <c r="AJ213" s="814">
        <v>-2.1835138143899702E-3</v>
      </c>
      <c r="AK213" s="814">
        <v>5.281865312514622E-3</v>
      </c>
      <c r="AM213" s="814">
        <v>2.7656457883670438E-2</v>
      </c>
      <c r="AN213" s="814">
        <v>2.9893272872670407E-2</v>
      </c>
      <c r="AO213" s="814">
        <v>1.5807375568235749E-2</v>
      </c>
      <c r="AP213" s="814">
        <v>1.7004086617502079E-2</v>
      </c>
    </row>
    <row r="214" spans="1:42" s="814" customFormat="1">
      <c r="A214" s="815">
        <v>44140</v>
      </c>
      <c r="B214" s="814">
        <v>7.4692290285005569E-5</v>
      </c>
      <c r="C214" s="814">
        <v>7.6559597542130708E-5</v>
      </c>
      <c r="D214" s="814">
        <v>8.8136902536306566E-5</v>
      </c>
      <c r="E214" s="814">
        <v>8.8883825439156625E-5</v>
      </c>
      <c r="F214" s="814">
        <v>1.3768845991979362E-4</v>
      </c>
      <c r="G214" s="814">
        <v>1.3964113116471388E-4</v>
      </c>
      <c r="H214" s="814">
        <v>5.5917891215395699E-5</v>
      </c>
      <c r="I214" s="814">
        <v>1.688101271397624E-4</v>
      </c>
      <c r="J214" s="814">
        <v>7.8065491326384517E-5</v>
      </c>
      <c r="K214" s="814">
        <v>1.3907567398274701E-4</v>
      </c>
      <c r="L214" s="814">
        <v>9.6619346465764977E-6</v>
      </c>
      <c r="M214" s="814">
        <v>2.4927137025532176E-4</v>
      </c>
      <c r="N214" s="814">
        <v>1.2983822001477741E-4</v>
      </c>
      <c r="O214" s="814">
        <v>1.4252586050322869E-4</v>
      </c>
      <c r="P214" s="814">
        <v>1.726909682218114E-4</v>
      </c>
      <c r="Q214" s="814">
        <v>1.7153568590844159E-4</v>
      </c>
      <c r="R214" s="814">
        <v>7.3951593537735505E-4</v>
      </c>
      <c r="S214" s="814">
        <v>7.5790126929931034E-4</v>
      </c>
      <c r="T214" s="814">
        <v>7.615681844153066E-4</v>
      </c>
      <c r="U214" s="814">
        <v>7.6523173018538948E-4</v>
      </c>
      <c r="V214" s="814">
        <v>5.0670574519078304E-3</v>
      </c>
      <c r="W214" s="814">
        <v>7.615681844153066E-4</v>
      </c>
      <c r="X214" s="814">
        <v>7.634003780809806E-4</v>
      </c>
      <c r="Y214" s="814">
        <v>4.8335112941000347E-4</v>
      </c>
      <c r="Z214" s="814">
        <v>4.8335112941000347E-4</v>
      </c>
      <c r="AA214" s="814">
        <v>4.9388215129564372E-4</v>
      </c>
      <c r="AB214" s="814">
        <v>5.0613328152837589E-4</v>
      </c>
      <c r="AC214" s="814">
        <v>8.8897065840300993E-3</v>
      </c>
      <c r="AD214" s="814">
        <v>3.6814910767164477E-3</v>
      </c>
      <c r="AE214" s="814">
        <v>8.6549151974002481E-3</v>
      </c>
      <c r="AF214" s="814">
        <v>5.8360185761119343E-3</v>
      </c>
      <c r="AG214" s="814">
        <v>5.9806935759010305E-3</v>
      </c>
      <c r="AH214" s="814">
        <v>1.664379106290248E-3</v>
      </c>
      <c r="AI214" s="814">
        <v>1.6920912164040125E-3</v>
      </c>
      <c r="AJ214" s="814">
        <v>-1.5524325954719975E-3</v>
      </c>
      <c r="AK214" s="814">
        <v>-2.0801341182894451E-3</v>
      </c>
      <c r="AM214" s="814">
        <v>3.4179681353408098E-2</v>
      </c>
      <c r="AN214" s="814">
        <v>2.5176573177724038E-2</v>
      </c>
      <c r="AO214" s="814">
        <v>2.308093645871967E-2</v>
      </c>
      <c r="AP214" s="814">
        <v>2.0093676632538138E-2</v>
      </c>
    </row>
    <row r="215" spans="1:42" s="814" customFormat="1">
      <c r="A215" s="815">
        <v>44141</v>
      </c>
      <c r="B215" s="814">
        <v>7.4692290285005569E-5</v>
      </c>
      <c r="C215" s="814">
        <v>7.6559597542130708E-5</v>
      </c>
      <c r="D215" s="814">
        <v>8.8136902536306566E-5</v>
      </c>
      <c r="E215" s="814">
        <v>8.8883825439156625E-5</v>
      </c>
      <c r="F215" s="814">
        <v>1.3768845991979362E-4</v>
      </c>
      <c r="G215" s="814">
        <v>1.3964113116471388E-4</v>
      </c>
      <c r="H215" s="814">
        <v>1.3198597808883328E-4</v>
      </c>
      <c r="I215" s="814">
        <v>2.2198454180388794E-4</v>
      </c>
      <c r="J215" s="814">
        <v>2.6468033601223517E-4</v>
      </c>
      <c r="K215" s="814">
        <v>1.8540844617276342E-4</v>
      </c>
      <c r="L215" s="814">
        <v>-7.7964362920290853E-5</v>
      </c>
      <c r="M215" s="814">
        <v>1.7750517974146618E-4</v>
      </c>
      <c r="N215" s="814">
        <v>-2.1959249571956718E-4</v>
      </c>
      <c r="O215" s="814">
        <v>1.3815161136765397E-4</v>
      </c>
      <c r="P215" s="814">
        <v>1.726909682218114E-4</v>
      </c>
      <c r="Q215" s="814">
        <v>7.4155884481452716E-5</v>
      </c>
      <c r="R215" s="814">
        <v>7.3951593537735505E-4</v>
      </c>
      <c r="S215" s="814">
        <v>7.5790126929931034E-4</v>
      </c>
      <c r="T215" s="814">
        <v>7.615681844153066E-4</v>
      </c>
      <c r="U215" s="814">
        <v>7.6523173018538948E-4</v>
      </c>
      <c r="V215" s="814">
        <v>6.0733988892205382E-3</v>
      </c>
      <c r="W215" s="814">
        <v>7.615681844153066E-4</v>
      </c>
      <c r="X215" s="814">
        <v>7.634003780809806E-4</v>
      </c>
      <c r="Y215" s="814">
        <v>4.8335112941000347E-4</v>
      </c>
      <c r="Z215" s="814">
        <v>4.8335112941000347E-4</v>
      </c>
      <c r="AA215" s="814">
        <v>4.9388215129564372E-4</v>
      </c>
      <c r="AB215" s="814">
        <v>5.0613328152837589E-4</v>
      </c>
      <c r="AC215" s="814">
        <v>2.6654777555343845E-3</v>
      </c>
      <c r="AD215" s="814">
        <v>2.9816429764184527E-3</v>
      </c>
      <c r="AE215" s="814">
        <v>5.1222378862323392E-3</v>
      </c>
      <c r="AF215" s="814">
        <v>-2.6444770822642294E-3</v>
      </c>
      <c r="AG215" s="814">
        <v>-4.3321659583483996E-4</v>
      </c>
      <c r="AH215" s="814">
        <v>1.0719453629450815E-3</v>
      </c>
      <c r="AI215" s="814">
        <v>-3.3677997281762462E-3</v>
      </c>
      <c r="AJ215" s="814">
        <v>2.7632632419962722E-3</v>
      </c>
      <c r="AK215" s="814">
        <v>1.48559694314776E-3</v>
      </c>
      <c r="AM215" s="814">
        <v>2.407048440825843E-3</v>
      </c>
      <c r="AN215" s="814">
        <v>9.6483436099541464E-3</v>
      </c>
      <c r="AO215" s="814">
        <v>4.4317415840509078E-3</v>
      </c>
      <c r="AP215" s="814">
        <v>-3.2157901570095682E-4</v>
      </c>
    </row>
    <row r="216" spans="1:42" s="814" customFormat="1">
      <c r="A216" s="815">
        <v>44144</v>
      </c>
      <c r="B216" s="814">
        <v>7.4692290285005569E-5</v>
      </c>
      <c r="C216" s="814">
        <v>7.6559597542130708E-5</v>
      </c>
      <c r="D216" s="814">
        <v>8.8136902536306566E-5</v>
      </c>
      <c r="E216" s="814">
        <v>8.8883825439156625E-5</v>
      </c>
      <c r="F216" s="814">
        <v>1.3768845991979362E-4</v>
      </c>
      <c r="G216" s="814">
        <v>1.3964113116471388E-4</v>
      </c>
      <c r="H216" s="814">
        <v>1.244108892470841E-4</v>
      </c>
      <c r="I216" s="814">
        <v>2.338574185074549E-4</v>
      </c>
      <c r="J216" s="814">
        <v>8.6570978081734751E-6</v>
      </c>
      <c r="K216" s="814">
        <v>1.1313270830171085E-4</v>
      </c>
      <c r="L216" s="814">
        <v>-3.086290127153335E-4</v>
      </c>
      <c r="M216" s="814">
        <v>1.3887064575346386E-4</v>
      </c>
      <c r="N216" s="814">
        <v>1.6707546417693564E-5</v>
      </c>
      <c r="O216" s="814">
        <v>1.3670942073562564E-4</v>
      </c>
      <c r="P216" s="814">
        <v>1.726909682218114E-4</v>
      </c>
      <c r="Q216" s="814">
        <v>8.805773954212448E-4</v>
      </c>
      <c r="R216" s="814">
        <v>7.3951593537735505E-4</v>
      </c>
      <c r="S216" s="814">
        <v>7.5790126929931034E-4</v>
      </c>
      <c r="T216" s="814">
        <v>7.615681844153066E-4</v>
      </c>
      <c r="U216" s="814">
        <v>7.6523173018538948E-4</v>
      </c>
      <c r="V216" s="814">
        <v>4.0020106535303412E-3</v>
      </c>
      <c r="W216" s="814">
        <v>7.615681844153066E-4</v>
      </c>
      <c r="X216" s="814">
        <v>7.634003780809806E-4</v>
      </c>
      <c r="Y216" s="814">
        <v>4.8335112941000347E-4</v>
      </c>
      <c r="Z216" s="814">
        <v>4.8335112941000347E-4</v>
      </c>
      <c r="AA216" s="814">
        <v>4.9388215129564372E-4</v>
      </c>
      <c r="AB216" s="814">
        <v>5.0613328152837589E-4</v>
      </c>
      <c r="AC216" s="814">
        <v>3.7479458101647989E-3</v>
      </c>
      <c r="AD216" s="814">
        <v>-2.3614102581859253E-3</v>
      </c>
      <c r="AE216" s="814">
        <v>-1.3580503443362257E-3</v>
      </c>
      <c r="AF216" s="814">
        <v>1.1532519782730954E-3</v>
      </c>
      <c r="AG216" s="814">
        <v>-1.0987224296976628E-3</v>
      </c>
      <c r="AH216" s="814">
        <v>-1.3774878411983438E-2</v>
      </c>
      <c r="AI216" s="814">
        <v>-2.1685079140505437E-3</v>
      </c>
      <c r="AJ216" s="814">
        <v>-6.7116388609265165E-3</v>
      </c>
      <c r="AK216" s="814">
        <v>3.8403536615838618E-4</v>
      </c>
      <c r="AM216" s="814">
        <v>5.6322273907600806E-3</v>
      </c>
      <c r="AN216" s="814">
        <v>2.1263794965967753E-2</v>
      </c>
      <c r="AO216" s="814">
        <v>2.9181809620906218E-3</v>
      </c>
      <c r="AP216" s="814">
        <v>1.4203958686040297E-2</v>
      </c>
    </row>
    <row r="217" spans="1:42" s="814" customFormat="1">
      <c r="A217" s="815">
        <v>44145</v>
      </c>
      <c r="B217" s="814">
        <v>7.4692290285005569E-5</v>
      </c>
      <c r="C217" s="814">
        <v>7.6559597542130708E-5</v>
      </c>
      <c r="D217" s="814">
        <v>8.8136902536306566E-5</v>
      </c>
      <c r="E217" s="814">
        <v>8.8883825439156625E-5</v>
      </c>
      <c r="F217" s="814">
        <v>1.3768845991979362E-4</v>
      </c>
      <c r="G217" s="814">
        <v>1.3964113116471388E-4</v>
      </c>
      <c r="H217" s="814">
        <v>6.5976071902840161E-5</v>
      </c>
      <c r="I217" s="814">
        <v>9.902233778902314E-5</v>
      </c>
      <c r="J217" s="814">
        <v>1.0725551884149809E-4</v>
      </c>
      <c r="K217" s="814">
        <v>9.0859366056017521E-5</v>
      </c>
      <c r="L217" s="814">
        <v>2.7121036861932346E-4</v>
      </c>
      <c r="M217" s="814">
        <v>1.4887673257168998E-4</v>
      </c>
      <c r="N217" s="814">
        <v>-1.0327240652163727E-4</v>
      </c>
      <c r="O217" s="814">
        <v>1.1739448985603751E-4</v>
      </c>
      <c r="P217" s="814">
        <v>1.726909682218114E-4</v>
      </c>
      <c r="Q217" s="814">
        <v>-1.0863606916822199E-4</v>
      </c>
      <c r="R217" s="814">
        <v>7.3951593537735505E-4</v>
      </c>
      <c r="S217" s="814">
        <v>7.5790126929931034E-4</v>
      </c>
      <c r="T217" s="814">
        <v>7.615681844153066E-4</v>
      </c>
      <c r="U217" s="814">
        <v>7.6523173018538948E-4</v>
      </c>
      <c r="V217" s="814">
        <v>-3.3675030687465579E-3</v>
      </c>
      <c r="W217" s="814">
        <v>7.615681844153066E-4</v>
      </c>
      <c r="X217" s="814">
        <v>7.634003780809806E-4</v>
      </c>
      <c r="Y217" s="814">
        <v>4.8335112941000347E-4</v>
      </c>
      <c r="Z217" s="814">
        <v>4.8335112941000347E-4</v>
      </c>
      <c r="AA217" s="814">
        <v>4.9388215129564372E-4</v>
      </c>
      <c r="AB217" s="814">
        <v>5.0613328152837589E-4</v>
      </c>
      <c r="AC217" s="814">
        <v>4.8434565659465356E-3</v>
      </c>
      <c r="AD217" s="814">
        <v>1.8782406321717904E-3</v>
      </c>
      <c r="AE217" s="814">
        <v>-4.0065933855950586E-3</v>
      </c>
      <c r="AF217" s="814">
        <v>-2.6263157772195012E-3</v>
      </c>
      <c r="AG217" s="814">
        <v>-2.5969621002307486E-3</v>
      </c>
      <c r="AH217" s="814">
        <v>-7.839315535509872E-3</v>
      </c>
      <c r="AI217" s="814">
        <v>-3.0969398480429344E-4</v>
      </c>
      <c r="AJ217" s="814">
        <v>-2.1931588131580693E-3</v>
      </c>
      <c r="AK217" s="814">
        <v>-3.1544650289843101E-3</v>
      </c>
      <c r="AM217" s="814">
        <v>-2.52505608462128E-3</v>
      </c>
      <c r="AN217" s="814">
        <v>-9.6597102555329162E-4</v>
      </c>
      <c r="AO217" s="814">
        <v>-6.9206887422207375E-3</v>
      </c>
      <c r="AP217" s="814">
        <v>-2.7305763210877521E-3</v>
      </c>
    </row>
    <row r="218" spans="1:42" s="814" customFormat="1">
      <c r="A218" s="815">
        <v>44146</v>
      </c>
      <c r="B218" s="814">
        <v>7.4692290285005569E-5</v>
      </c>
      <c r="C218" s="814">
        <v>7.6559597542130708E-5</v>
      </c>
      <c r="D218" s="814">
        <v>8.8136902536306566E-5</v>
      </c>
      <c r="E218" s="814">
        <v>8.8883825439156625E-5</v>
      </c>
      <c r="F218" s="814">
        <v>1.3768845991979362E-4</v>
      </c>
      <c r="G218" s="814">
        <v>1.3964113116471388E-4</v>
      </c>
      <c r="H218" s="814">
        <v>1.0598099995107191E-4</v>
      </c>
      <c r="I218" s="814">
        <v>5.5006962964787576E-5</v>
      </c>
      <c r="J218" s="814">
        <v>-1.2061657249773372E-4</v>
      </c>
      <c r="K218" s="814">
        <v>3.9974489007832403E-5</v>
      </c>
      <c r="L218" s="814">
        <v>-3.1572037774152406E-6</v>
      </c>
      <c r="M218" s="814">
        <v>5.5632516654746667E-5</v>
      </c>
      <c r="N218" s="814">
        <v>1.0113337782557963E-4</v>
      </c>
      <c r="O218" s="814">
        <v>1.3640254821645215E-4</v>
      </c>
      <c r="P218" s="814">
        <v>1.726909682218114E-4</v>
      </c>
      <c r="Q218" s="814">
        <v>-2.3008761936060829E-5</v>
      </c>
      <c r="R218" s="814">
        <v>7.3951593537735505E-4</v>
      </c>
      <c r="S218" s="814">
        <v>7.5790126929931034E-4</v>
      </c>
      <c r="T218" s="814">
        <v>7.615681844153066E-4</v>
      </c>
      <c r="U218" s="814">
        <v>7.6523173018538948E-4</v>
      </c>
      <c r="V218" s="814">
        <v>-3.6844532472545266E-3</v>
      </c>
      <c r="W218" s="814">
        <v>7.615681844153066E-4</v>
      </c>
      <c r="X218" s="814">
        <v>7.634003780809806E-4</v>
      </c>
      <c r="Y218" s="814">
        <v>4.8335112941000347E-4</v>
      </c>
      <c r="Z218" s="814">
        <v>4.8335112941000347E-4</v>
      </c>
      <c r="AA218" s="814">
        <v>4.9388215129564372E-4</v>
      </c>
      <c r="AB218" s="814">
        <v>5.0613328152837589E-4</v>
      </c>
      <c r="AC218" s="814">
        <v>-2.6559940268812143E-3</v>
      </c>
      <c r="AD218" s="814">
        <v>-2.185100196463452E-4</v>
      </c>
      <c r="AE218" s="814">
        <v>1.2778909112836079E-3</v>
      </c>
      <c r="AF218" s="814">
        <v>1.0469896421561042E-3</v>
      </c>
      <c r="AG218" s="814">
        <v>1.6385906451832355E-4</v>
      </c>
      <c r="AH218" s="814">
        <v>1.321229061556739E-3</v>
      </c>
      <c r="AI218" s="814">
        <v>-2.2396068162366944E-3</v>
      </c>
      <c r="AJ218" s="814">
        <v>-1.2753577127463389E-3</v>
      </c>
      <c r="AK218" s="814">
        <v>-1.152998716845044E-3</v>
      </c>
      <c r="AM218" s="814">
        <v>-4.2695198419762104E-4</v>
      </c>
      <c r="AN218" s="814">
        <v>-9.7337094129068547E-4</v>
      </c>
      <c r="AO218" s="814">
        <v>-6.3732602435528918E-5</v>
      </c>
      <c r="AP218" s="814">
        <v>6.2754011719405867E-3</v>
      </c>
    </row>
    <row r="219" spans="1:42" s="814" customFormat="1">
      <c r="A219" s="815">
        <v>44147</v>
      </c>
      <c r="B219" s="814">
        <v>7.4692290285005569E-5</v>
      </c>
      <c r="C219" s="814">
        <v>7.6559597542130708E-5</v>
      </c>
      <c r="D219" s="814">
        <v>8.8136902536306566E-5</v>
      </c>
      <c r="E219" s="814">
        <v>8.8883825439156625E-5</v>
      </c>
      <c r="F219" s="814">
        <v>1.3768845991979362E-4</v>
      </c>
      <c r="G219" s="814">
        <v>1.3964113116471388E-4</v>
      </c>
      <c r="H219" s="814">
        <v>1.0102967938152574E-4</v>
      </c>
      <c r="I219" s="814">
        <v>1.9893090680400682E-4</v>
      </c>
      <c r="J219" s="814">
        <v>5.3899012230074206E-5</v>
      </c>
      <c r="K219" s="814">
        <v>9.9932227780152871E-5</v>
      </c>
      <c r="L219" s="814">
        <v>4.5473445249211153E-4</v>
      </c>
      <c r="M219" s="814">
        <v>2.9268092216527819E-4</v>
      </c>
      <c r="N219" s="814">
        <v>1.6492355431751982E-4</v>
      </c>
      <c r="O219" s="814">
        <v>1.2884107221444729E-4</v>
      </c>
      <c r="P219" s="814">
        <v>1.726909682218114E-4</v>
      </c>
      <c r="Q219" s="814">
        <v>3.5136932280011024E-4</v>
      </c>
      <c r="R219" s="814">
        <v>7.3951593537735505E-4</v>
      </c>
      <c r="S219" s="814">
        <v>7.5790126929931034E-4</v>
      </c>
      <c r="T219" s="814">
        <v>7.615681844153066E-4</v>
      </c>
      <c r="U219" s="814">
        <v>7.6523173018538948E-4</v>
      </c>
      <c r="V219" s="814">
        <v>-2.7637826142759003E-3</v>
      </c>
      <c r="W219" s="814">
        <v>7.615681844153066E-4</v>
      </c>
      <c r="X219" s="814">
        <v>7.634003780809806E-4</v>
      </c>
      <c r="Y219" s="814">
        <v>4.8335112941000347E-4</v>
      </c>
      <c r="Z219" s="814">
        <v>4.8335112941000347E-4</v>
      </c>
      <c r="AA219" s="814">
        <v>4.9388215129564372E-4</v>
      </c>
      <c r="AB219" s="814">
        <v>5.0613328152837589E-4</v>
      </c>
      <c r="AC219" s="814">
        <v>-2.6726381053367998E-3</v>
      </c>
      <c r="AD219" s="814">
        <v>-7.871328626152474E-3</v>
      </c>
      <c r="AE219" s="814">
        <v>-2.025820370569309E-3</v>
      </c>
      <c r="AF219" s="814">
        <v>-3.6069954841140284E-3</v>
      </c>
      <c r="AG219" s="814">
        <v>-2.8437068991549186E-3</v>
      </c>
      <c r="AH219" s="814">
        <v>2.0977662249441753E-3</v>
      </c>
      <c r="AI219" s="814">
        <v>-4.0785132620230202E-3</v>
      </c>
      <c r="AJ219" s="814">
        <v>-6.235989486157667E-3</v>
      </c>
      <c r="AK219" s="814">
        <v>8.0522553409578812E-4</v>
      </c>
      <c r="AM219" s="814">
        <v>-1.7887939416791676E-2</v>
      </c>
      <c r="AN219" s="814">
        <v>-2.0477462449769668E-2</v>
      </c>
      <c r="AO219" s="814">
        <v>-2.2236527765113534E-2</v>
      </c>
      <c r="AP219" s="814">
        <v>-1.0978005118654766E-2</v>
      </c>
    </row>
    <row r="220" spans="1:42" s="814" customFormat="1">
      <c r="A220" s="815">
        <v>44148</v>
      </c>
      <c r="B220" s="814">
        <v>7.4692290285005569E-5</v>
      </c>
      <c r="C220" s="814">
        <v>7.6559597542130708E-5</v>
      </c>
      <c r="D220" s="814">
        <v>8.8136902536306566E-5</v>
      </c>
      <c r="E220" s="814">
        <v>8.8883825439156625E-5</v>
      </c>
      <c r="F220" s="814">
        <v>1.3768845991979362E-4</v>
      </c>
      <c r="G220" s="814">
        <v>1.3964113116471388E-4</v>
      </c>
      <c r="H220" s="814">
        <v>1.7375736846503287E-4</v>
      </c>
      <c r="I220" s="814">
        <v>1.5673004304117555E-4</v>
      </c>
      <c r="J220" s="814">
        <v>5.6185131144692591E-5</v>
      </c>
      <c r="K220" s="814">
        <v>2.979499589408352E-4</v>
      </c>
      <c r="L220" s="814">
        <v>-6.9675768601851207E-4</v>
      </c>
      <c r="M220" s="814">
        <v>-1.5832210632527044E-4</v>
      </c>
      <c r="N220" s="814">
        <v>-1.3090113808789106E-5</v>
      </c>
      <c r="O220" s="814">
        <v>1.355501697577477E-4</v>
      </c>
      <c r="P220" s="814">
        <v>1.726909682218114E-4</v>
      </c>
      <c r="Q220" s="814">
        <v>1.1832752144536052E-4</v>
      </c>
      <c r="R220" s="814">
        <v>7.3951593537735505E-4</v>
      </c>
      <c r="S220" s="814">
        <v>7.5790126929931034E-4</v>
      </c>
      <c r="T220" s="814">
        <v>7.615681844153066E-4</v>
      </c>
      <c r="U220" s="814">
        <v>7.6523173018538948E-4</v>
      </c>
      <c r="V220" s="814">
        <v>3.2028165552380194E-3</v>
      </c>
      <c r="W220" s="814">
        <v>7.615681844153066E-4</v>
      </c>
      <c r="X220" s="814">
        <v>7.634003780809806E-4</v>
      </c>
      <c r="Y220" s="814">
        <v>4.8335112941000347E-4</v>
      </c>
      <c r="Z220" s="814">
        <v>4.8335112941000347E-4</v>
      </c>
      <c r="AA220" s="814">
        <v>4.9388215129564372E-4</v>
      </c>
      <c r="AB220" s="814">
        <v>5.0613328152837589E-4</v>
      </c>
      <c r="AC220" s="814">
        <v>2.8031855671748485E-3</v>
      </c>
      <c r="AD220" s="814">
        <v>-1.3415843368802527E-4</v>
      </c>
      <c r="AE220" s="814">
        <v>3.3966305388481999E-3</v>
      </c>
      <c r="AF220" s="814">
        <v>1.5996807659743872E-3</v>
      </c>
      <c r="AG220" s="814">
        <v>1.3338872444073058E-3</v>
      </c>
      <c r="AH220" s="814">
        <v>3.1703329550092363E-4</v>
      </c>
      <c r="AI220" s="814">
        <v>4.5721630604098618E-3</v>
      </c>
      <c r="AJ220" s="814">
        <v>-2.3563424305994563E-4</v>
      </c>
      <c r="AK220" s="814">
        <v>-2.7095198525958208E-3</v>
      </c>
      <c r="AM220" s="814">
        <v>1.82616480018023E-2</v>
      </c>
      <c r="AN220" s="814">
        <v>1.2360090621604369E-2</v>
      </c>
      <c r="AO220" s="814">
        <v>2.0698523528387192E-2</v>
      </c>
      <c r="AP220" s="814">
        <v>1.6184256961840893E-2</v>
      </c>
    </row>
    <row r="221" spans="1:42" s="814" customFormat="1">
      <c r="A221" s="815">
        <v>44151</v>
      </c>
      <c r="B221" s="814">
        <v>7.4692290285005569E-5</v>
      </c>
      <c r="C221" s="814">
        <v>7.6559597542130708E-5</v>
      </c>
      <c r="D221" s="814">
        <v>8.8136902536306566E-5</v>
      </c>
      <c r="E221" s="814">
        <v>8.8883825439156625E-5</v>
      </c>
      <c r="F221" s="814">
        <v>1.3768845991979362E-4</v>
      </c>
      <c r="G221" s="814">
        <v>1.3964113116471388E-4</v>
      </c>
      <c r="H221" s="814">
        <v>1.5368173800012208E-4</v>
      </c>
      <c r="I221" s="814">
        <v>7.2945943939761726E-4</v>
      </c>
      <c r="J221" s="814">
        <v>1.750519350334212E-4</v>
      </c>
      <c r="K221" s="814">
        <v>2.4882308497042871E-4</v>
      </c>
      <c r="L221" s="814">
        <v>-4.3934187333805053E-4</v>
      </c>
      <c r="M221" s="814">
        <v>6.39401888640867E-4</v>
      </c>
      <c r="N221" s="814">
        <v>2.6971848755619199E-4</v>
      </c>
      <c r="O221" s="814">
        <v>1.3848614277578442E-4</v>
      </c>
      <c r="P221" s="814">
        <v>1.726909682218114E-4</v>
      </c>
      <c r="Q221" s="814">
        <v>4.7250684350319538E-4</v>
      </c>
      <c r="R221" s="814">
        <v>7.3951593537735505E-4</v>
      </c>
      <c r="S221" s="814">
        <v>7.5790126929931034E-4</v>
      </c>
      <c r="T221" s="814">
        <v>7.615681844153066E-4</v>
      </c>
      <c r="U221" s="814">
        <v>7.6523173018538948E-4</v>
      </c>
      <c r="V221" s="814">
        <v>3.5908864977551858E-4</v>
      </c>
      <c r="W221" s="814">
        <v>7.615681844153066E-4</v>
      </c>
      <c r="X221" s="814">
        <v>7.634003780809806E-4</v>
      </c>
      <c r="Y221" s="814">
        <v>4.8335112941000347E-4</v>
      </c>
      <c r="Z221" s="814">
        <v>4.8335112941000347E-4</v>
      </c>
      <c r="AA221" s="814">
        <v>4.9388215129564372E-4</v>
      </c>
      <c r="AB221" s="814">
        <v>5.0613328152837589E-4</v>
      </c>
      <c r="AC221" s="814">
        <v>4.4153014675263336E-3</v>
      </c>
      <c r="AD221" s="814">
        <v>-1.2033461644098686E-3</v>
      </c>
      <c r="AE221" s="814">
        <v>2.7252818545555613E-3</v>
      </c>
      <c r="AF221" s="814">
        <v>1.2115724446133402E-3</v>
      </c>
      <c r="AG221" s="814">
        <v>1.0923388491084207E-3</v>
      </c>
      <c r="AH221" s="814">
        <v>-3.7218854066169982E-3</v>
      </c>
      <c r="AI221" s="814">
        <v>4.2590179351111868E-3</v>
      </c>
      <c r="AJ221" s="814">
        <v>-1.6962428703914956E-3</v>
      </c>
      <c r="AK221" s="814">
        <v>-8.7970668371406546E-5</v>
      </c>
      <c r="AM221" s="814">
        <v>1.3105467644697777E-2</v>
      </c>
      <c r="AN221" s="814">
        <v>9.1049802017806325E-3</v>
      </c>
      <c r="AO221" s="814">
        <v>1.2005023259298531E-2</v>
      </c>
      <c r="AP221" s="814">
        <v>9.4763052358808331E-3</v>
      </c>
    </row>
    <row r="222" spans="1:42" s="814" customFormat="1">
      <c r="A222" s="815">
        <v>44152</v>
      </c>
      <c r="B222" s="814">
        <v>7.4692290285005569E-5</v>
      </c>
      <c r="C222" s="814">
        <v>7.6559597542130708E-5</v>
      </c>
      <c r="D222" s="814">
        <v>8.8136902536306566E-5</v>
      </c>
      <c r="E222" s="814">
        <v>8.8883825439156625E-5</v>
      </c>
      <c r="F222" s="814">
        <v>1.3768845991979362E-4</v>
      </c>
      <c r="G222" s="814">
        <v>1.3964113116471388E-4</v>
      </c>
      <c r="H222" s="814">
        <v>1.2035100666407672E-4</v>
      </c>
      <c r="I222" s="814">
        <v>1.4102370388680008E-4</v>
      </c>
      <c r="J222" s="814">
        <v>1.4747614337951021E-4</v>
      </c>
      <c r="K222" s="814">
        <v>2.8189908285192189E-4</v>
      </c>
      <c r="L222" s="814">
        <v>1.2514923222592955E-3</v>
      </c>
      <c r="M222" s="814">
        <v>4.6922941712890243E-4</v>
      </c>
      <c r="N222" s="814">
        <v>2.910338146135949E-4</v>
      </c>
      <c r="O222" s="814">
        <v>1.4747076980037299E-4</v>
      </c>
      <c r="P222" s="814">
        <v>1.726909682218114E-4</v>
      </c>
      <c r="Q222" s="814">
        <v>1.191705101784013E-4</v>
      </c>
      <c r="R222" s="814">
        <v>7.3951593537735505E-4</v>
      </c>
      <c r="S222" s="814">
        <v>7.5790126929931034E-4</v>
      </c>
      <c r="T222" s="814">
        <v>7.615681844153066E-4</v>
      </c>
      <c r="U222" s="814">
        <v>7.6523173018538948E-4</v>
      </c>
      <c r="V222" s="814">
        <v>1.2347653481437071E-3</v>
      </c>
      <c r="W222" s="814">
        <v>7.615681844153066E-4</v>
      </c>
      <c r="X222" s="814">
        <v>7.634003780809806E-4</v>
      </c>
      <c r="Y222" s="814">
        <v>4.8335112941000347E-4</v>
      </c>
      <c r="Z222" s="814">
        <v>4.8335112941000347E-4</v>
      </c>
      <c r="AA222" s="814">
        <v>4.9388215129564372E-4</v>
      </c>
      <c r="AB222" s="814">
        <v>5.0613328152837589E-4</v>
      </c>
      <c r="AC222" s="814">
        <v>1.8819293310514684E-3</v>
      </c>
      <c r="AD222" s="814">
        <v>-4.5161268161559853E-3</v>
      </c>
      <c r="AE222" s="814">
        <v>7.0932361862108273E-4</v>
      </c>
      <c r="AF222" s="814">
        <v>-1.4219040911979119E-3</v>
      </c>
      <c r="AG222" s="814">
        <v>2.6871840681064185E-5</v>
      </c>
      <c r="AH222" s="814">
        <v>-3.5806570680799732E-3</v>
      </c>
      <c r="AI222" s="814">
        <v>9.4445608292526018E-5</v>
      </c>
      <c r="AJ222" s="814">
        <v>-2.7080257048022194E-3</v>
      </c>
      <c r="AK222" s="814">
        <v>1.0119311527814201E-3</v>
      </c>
      <c r="AM222" s="814">
        <v>1.6932527578572554E-3</v>
      </c>
      <c r="AN222" s="814">
        <v>5.3131212892172375E-3</v>
      </c>
      <c r="AO222" s="814">
        <v>3.8858009145683603E-3</v>
      </c>
      <c r="AP222" s="814">
        <v>-2.8510564762844748E-3</v>
      </c>
    </row>
    <row r="223" spans="1:42" s="814" customFormat="1">
      <c r="A223" s="815">
        <v>44153</v>
      </c>
      <c r="B223" s="814">
        <v>7.4692290285005569E-5</v>
      </c>
      <c r="C223" s="814">
        <v>7.6559597542130708E-5</v>
      </c>
      <c r="D223" s="814">
        <v>8.8136902536306566E-5</v>
      </c>
      <c r="E223" s="814">
        <v>8.8883825439156625E-5</v>
      </c>
      <c r="F223" s="814">
        <v>1.3768845991979362E-4</v>
      </c>
      <c r="G223" s="814">
        <v>1.3964113116471388E-4</v>
      </c>
      <c r="H223" s="814">
        <v>5.682827000241808E-5</v>
      </c>
      <c r="I223" s="814">
        <v>1.5107552036353056E-4</v>
      </c>
      <c r="J223" s="814">
        <v>2.4293295713273544E-4</v>
      </c>
      <c r="K223" s="814">
        <v>1.9695607561853734E-4</v>
      </c>
      <c r="L223" s="814">
        <v>-7.1044716864365753E-5</v>
      </c>
      <c r="M223" s="814">
        <v>9.4853010369266855E-4</v>
      </c>
      <c r="N223" s="814">
        <v>3.1428365002517111E-4</v>
      </c>
      <c r="O223" s="814">
        <v>1.4768498541251063E-4</v>
      </c>
      <c r="P223" s="814">
        <v>1.726909682218114E-4</v>
      </c>
      <c r="Q223" s="814">
        <v>1.713494294479645E-4</v>
      </c>
      <c r="R223" s="814">
        <v>7.3951593537735505E-4</v>
      </c>
      <c r="S223" s="814">
        <v>7.5790126929931034E-4</v>
      </c>
      <c r="T223" s="814">
        <v>7.615681844153066E-4</v>
      </c>
      <c r="U223" s="814">
        <v>7.6523173018538948E-4</v>
      </c>
      <c r="V223" s="814">
        <v>-2.3089570014093175E-3</v>
      </c>
      <c r="W223" s="814">
        <v>7.615681844153066E-4</v>
      </c>
      <c r="X223" s="814">
        <v>7.634003780809806E-4</v>
      </c>
      <c r="Y223" s="814">
        <v>4.8335112941000347E-4</v>
      </c>
      <c r="Z223" s="814">
        <v>4.8335112941000347E-4</v>
      </c>
      <c r="AA223" s="814">
        <v>4.9388215129564372E-4</v>
      </c>
      <c r="AB223" s="814">
        <v>5.0613328152837589E-4</v>
      </c>
      <c r="AC223" s="814">
        <v>1.4134507738019497E-3</v>
      </c>
      <c r="AD223" s="814">
        <v>-1.1931657827894959E-3</v>
      </c>
      <c r="AE223" s="814">
        <v>-2.0572981795934364E-3</v>
      </c>
      <c r="AF223" s="814">
        <v>-1.4291874432502683E-3</v>
      </c>
      <c r="AG223" s="814">
        <v>-2.4676365749631834E-4</v>
      </c>
      <c r="AH223" s="814">
        <v>-4.8384506001797334E-4</v>
      </c>
      <c r="AI223" s="814">
        <v>-2.6827510450905256E-3</v>
      </c>
      <c r="AJ223" s="814">
        <v>5.9567875934374293E-4</v>
      </c>
      <c r="AK223" s="814">
        <v>4.4919854159783945E-3</v>
      </c>
      <c r="AM223" s="814">
        <v>-1.6478668286222797E-2</v>
      </c>
      <c r="AN223" s="814">
        <v>-3.9107169869122549E-3</v>
      </c>
      <c r="AO223" s="814">
        <v>-1.2918630854815483E-2</v>
      </c>
      <c r="AP223" s="814">
        <v>-1.0918518659844834E-2</v>
      </c>
    </row>
    <row r="224" spans="1:42" s="814" customFormat="1">
      <c r="A224" s="815">
        <v>44154</v>
      </c>
      <c r="B224" s="814">
        <v>7.4692290285005569E-5</v>
      </c>
      <c r="C224" s="814">
        <v>7.6559597542130708E-5</v>
      </c>
      <c r="D224" s="814">
        <v>8.8136902536306566E-5</v>
      </c>
      <c r="E224" s="814">
        <v>8.8883825439156625E-5</v>
      </c>
      <c r="F224" s="814">
        <v>1.3768845991979362E-4</v>
      </c>
      <c r="G224" s="814">
        <v>1.3964113116471388E-4</v>
      </c>
      <c r="H224" s="814">
        <v>1.0319504841871385E-4</v>
      </c>
      <c r="I224" s="814">
        <v>1.6936211817997204E-4</v>
      </c>
      <c r="J224" s="814">
        <v>1.7900134910253662E-4</v>
      </c>
      <c r="K224" s="814">
        <v>1.3475676404084425E-4</v>
      </c>
      <c r="L224" s="814">
        <v>6.9424130661177585E-4</v>
      </c>
      <c r="M224" s="814">
        <v>-3.6805097505998585E-4</v>
      </c>
      <c r="N224" s="814">
        <v>4.9777664645755948E-6</v>
      </c>
      <c r="O224" s="814">
        <v>1.4714334261189954E-4</v>
      </c>
      <c r="P224" s="814">
        <v>1.726909682218114E-4</v>
      </c>
      <c r="Q224" s="814">
        <v>1.3896422455239588E-4</v>
      </c>
      <c r="R224" s="814">
        <v>7.3951593537735505E-4</v>
      </c>
      <c r="S224" s="814">
        <v>7.5790126929931034E-4</v>
      </c>
      <c r="T224" s="814">
        <v>7.615681844153066E-4</v>
      </c>
      <c r="U224" s="814">
        <v>7.6523173018538948E-4</v>
      </c>
      <c r="V224" s="814">
        <v>3.5531585105119667E-4</v>
      </c>
      <c r="W224" s="814">
        <v>7.615681844153066E-4</v>
      </c>
      <c r="X224" s="814">
        <v>7.634003780809806E-4</v>
      </c>
      <c r="Y224" s="814">
        <v>4.8335112941000347E-4</v>
      </c>
      <c r="Z224" s="814">
        <v>4.8335112941000347E-4</v>
      </c>
      <c r="AA224" s="814">
        <v>4.9388215129564372E-4</v>
      </c>
      <c r="AB224" s="814">
        <v>5.0613328152837589E-4</v>
      </c>
      <c r="AC224" s="814">
        <v>1.2704458387058359E-4</v>
      </c>
      <c r="AD224" s="814">
        <v>-2.191889581426798E-3</v>
      </c>
      <c r="AE224" s="814">
        <v>2.9301506143821765E-3</v>
      </c>
      <c r="AF224" s="814">
        <v>1.3007485008915687E-3</v>
      </c>
      <c r="AG224" s="814">
        <v>1.2353748932922848E-3</v>
      </c>
      <c r="AH224" s="814">
        <v>3.7422588541735635E-3</v>
      </c>
      <c r="AI224" s="814">
        <v>1.1652591816468938E-3</v>
      </c>
      <c r="AJ224" s="814">
        <v>2.4544628124703038E-3</v>
      </c>
      <c r="AK224" s="814">
        <v>2.1810251646794399E-3</v>
      </c>
      <c r="AM224" s="814">
        <v>8.2062343114392977E-3</v>
      </c>
      <c r="AN224" s="814">
        <v>4.9634737929482586E-3</v>
      </c>
      <c r="AO224" s="814">
        <v>4.1807152834221206E-3</v>
      </c>
      <c r="AP224" s="814">
        <v>2.7991452533482342E-3</v>
      </c>
    </row>
    <row r="225" spans="1:42" s="814" customFormat="1">
      <c r="A225" s="815">
        <v>44155</v>
      </c>
      <c r="B225" s="814">
        <v>7.4692290285005569E-5</v>
      </c>
      <c r="C225" s="814">
        <v>7.6559597542130708E-5</v>
      </c>
      <c r="D225" s="814">
        <v>8.8136902536306566E-5</v>
      </c>
      <c r="E225" s="814">
        <v>8.8883825439156625E-5</v>
      </c>
      <c r="F225" s="814">
        <v>1.3768845991979362E-4</v>
      </c>
      <c r="G225" s="814">
        <v>1.3964113116471388E-4</v>
      </c>
      <c r="H225" s="814">
        <v>1.5758368075791118E-4</v>
      </c>
      <c r="I225" s="814">
        <v>6.6818059914819372E-5</v>
      </c>
      <c r="J225" s="814">
        <v>2.0466903506100032E-4</v>
      </c>
      <c r="K225" s="814">
        <v>-9.0733068753845458E-6</v>
      </c>
      <c r="L225" s="814">
        <v>6.6986987419470623E-5</v>
      </c>
      <c r="M225" s="814">
        <v>5.8029391887037818E-5</v>
      </c>
      <c r="N225" s="814">
        <v>1.3869354777296117E-4</v>
      </c>
      <c r="O225" s="814">
        <v>1.4720165750881087E-4</v>
      </c>
      <c r="P225" s="814">
        <v>1.726909682218114E-4</v>
      </c>
      <c r="Q225" s="814">
        <v>1.8125053244921752E-4</v>
      </c>
      <c r="R225" s="814">
        <v>7.3951593537735505E-4</v>
      </c>
      <c r="S225" s="814">
        <v>7.5790126929931034E-4</v>
      </c>
      <c r="T225" s="814">
        <v>7.615681844153066E-4</v>
      </c>
      <c r="U225" s="814">
        <v>7.6523173018538948E-4</v>
      </c>
      <c r="V225" s="814">
        <v>-3.3509097443389368E-3</v>
      </c>
      <c r="W225" s="814">
        <v>7.615681844153066E-4</v>
      </c>
      <c r="X225" s="814">
        <v>7.634003780809806E-4</v>
      </c>
      <c r="Y225" s="814">
        <v>4.8335112941000347E-4</v>
      </c>
      <c r="Z225" s="814">
        <v>4.8335112941000347E-4</v>
      </c>
      <c r="AA225" s="814">
        <v>4.9388215129564372E-4</v>
      </c>
      <c r="AB225" s="814">
        <v>5.0613328152837589E-4</v>
      </c>
      <c r="AC225" s="814">
        <v>8.5201616963592741E-4</v>
      </c>
      <c r="AD225" s="814">
        <v>3.1286168731048392E-4</v>
      </c>
      <c r="AE225" s="814">
        <v>-6.1165732673229556E-4</v>
      </c>
      <c r="AF225" s="814">
        <v>-8.6487042429528316E-5</v>
      </c>
      <c r="AG225" s="814">
        <v>-1.9883336088656334E-3</v>
      </c>
      <c r="AH225" s="814">
        <v>-2.7175743551954845E-4</v>
      </c>
      <c r="AI225" s="814">
        <v>-5.9990300808898667E-4</v>
      </c>
      <c r="AJ225" s="814">
        <v>1.2804844565408313E-3</v>
      </c>
      <c r="AK225" s="814">
        <v>-1.210335742269919E-4</v>
      </c>
      <c r="AM225" s="814">
        <v>-3.0972455967871459E-3</v>
      </c>
      <c r="AN225" s="814">
        <v>-7.3805001535585113E-3</v>
      </c>
      <c r="AO225" s="814">
        <v>-2.4951550387597443E-3</v>
      </c>
      <c r="AP225" s="814">
        <v>-6.9409267820389475E-3</v>
      </c>
    </row>
    <row r="226" spans="1:42" s="814" customFormat="1">
      <c r="A226" s="815">
        <v>44158</v>
      </c>
      <c r="B226" s="814">
        <v>7.4692290285005569E-5</v>
      </c>
      <c r="C226" s="814">
        <v>7.6559597542130708E-5</v>
      </c>
      <c r="D226" s="814">
        <v>8.8136902536306566E-5</v>
      </c>
      <c r="E226" s="814">
        <v>8.8883825439156625E-5</v>
      </c>
      <c r="F226" s="814">
        <v>1.3768845991979362E-4</v>
      </c>
      <c r="G226" s="814">
        <v>1.3964113116471388E-4</v>
      </c>
      <c r="H226" s="814">
        <v>7.8779426027075772E-5</v>
      </c>
      <c r="I226" s="814">
        <v>7.6881397630623738E-5</v>
      </c>
      <c r="J226" s="814">
        <v>2.1254060528930196E-4</v>
      </c>
      <c r="K226" s="814">
        <v>1.2067607637611388E-4</v>
      </c>
      <c r="L226" s="814">
        <v>-7.6986876780882341E-4</v>
      </c>
      <c r="M226" s="814">
        <v>6.4528941229990977E-5</v>
      </c>
      <c r="N226" s="814">
        <v>1.2140101850000029E-4</v>
      </c>
      <c r="O226" s="814">
        <v>1.4728392880791752E-4</v>
      </c>
      <c r="P226" s="814">
        <v>1.726909682218114E-4</v>
      </c>
      <c r="Q226" s="814">
        <v>4.4628483837461097E-4</v>
      </c>
      <c r="R226" s="814">
        <v>7.3951593537735505E-4</v>
      </c>
      <c r="S226" s="814">
        <v>7.5790126929931034E-4</v>
      </c>
      <c r="T226" s="814">
        <v>7.615681844153066E-4</v>
      </c>
      <c r="U226" s="814">
        <v>7.6523173018538948E-4</v>
      </c>
      <c r="V226" s="814">
        <v>-1.038772956786449E-3</v>
      </c>
      <c r="W226" s="814">
        <v>7.615681844153066E-4</v>
      </c>
      <c r="X226" s="814">
        <v>7.634003780809806E-4</v>
      </c>
      <c r="Y226" s="814">
        <v>4.8335112941000347E-4</v>
      </c>
      <c r="Z226" s="814">
        <v>4.8335112941000347E-4</v>
      </c>
      <c r="AA226" s="814">
        <v>4.9388215129564372E-4</v>
      </c>
      <c r="AB226" s="814">
        <v>5.0613328152837589E-4</v>
      </c>
      <c r="AC226" s="814">
        <v>3.3841960618987699E-3</v>
      </c>
      <c r="AD226" s="814">
        <v>3.1880829552897172E-3</v>
      </c>
      <c r="AE226" s="814">
        <v>9.2757978162039123E-4</v>
      </c>
      <c r="AF226" s="814">
        <v>1.3050153381672924E-3</v>
      </c>
      <c r="AG226" s="814">
        <v>1.3866707030496528E-4</v>
      </c>
      <c r="AH226" s="814">
        <v>4.4091684815557031E-3</v>
      </c>
      <c r="AI226" s="814">
        <v>2.0696878926740325E-4</v>
      </c>
      <c r="AJ226" s="814">
        <v>3.4245526637755042E-4</v>
      </c>
      <c r="AK226" s="814">
        <v>-5.9589503305380598E-3</v>
      </c>
      <c r="AM226" s="814">
        <v>1.4400287123571109E-2</v>
      </c>
      <c r="AN226" s="814">
        <v>7.2431103005261566E-3</v>
      </c>
      <c r="AO226" s="814">
        <v>1.5370840363138738E-2</v>
      </c>
      <c r="AP226" s="814">
        <v>4.5256489310301351E-3</v>
      </c>
    </row>
    <row r="227" spans="1:42" s="814" customFormat="1">
      <c r="A227" s="815">
        <v>44159</v>
      </c>
      <c r="B227" s="814">
        <v>7.4692290285005569E-5</v>
      </c>
      <c r="C227" s="814">
        <v>7.6559597542130708E-5</v>
      </c>
      <c r="D227" s="814">
        <v>8.8136902536306566E-5</v>
      </c>
      <c r="E227" s="814">
        <v>8.8883825439156625E-5</v>
      </c>
      <c r="F227" s="814">
        <v>1.3768845991979362E-4</v>
      </c>
      <c r="G227" s="814">
        <v>1.3964113116471388E-4</v>
      </c>
      <c r="H227" s="814">
        <v>2.2577140417912034E-4</v>
      </c>
      <c r="I227" s="814">
        <v>1.5100542155210839E-4</v>
      </c>
      <c r="J227" s="814">
        <v>2.3332099226625047E-4</v>
      </c>
      <c r="K227" s="814">
        <v>1.1476452406289361E-4</v>
      </c>
      <c r="L227" s="814">
        <v>5.9479622157354584E-5</v>
      </c>
      <c r="M227" s="814">
        <v>3.5463618029329957E-4</v>
      </c>
      <c r="N227" s="814">
        <v>9.9148393266190737E-4</v>
      </c>
      <c r="O227" s="814">
        <v>1.4746408626087337E-4</v>
      </c>
      <c r="P227" s="814">
        <v>1.726909682218114E-4</v>
      </c>
      <c r="Q227" s="814">
        <v>1.4747938335224475E-4</v>
      </c>
      <c r="R227" s="814">
        <v>7.3951593537735505E-4</v>
      </c>
      <c r="S227" s="814">
        <v>7.5790126929931034E-4</v>
      </c>
      <c r="T227" s="814">
        <v>7.615681844153066E-4</v>
      </c>
      <c r="U227" s="814">
        <v>7.6523173018538948E-4</v>
      </c>
      <c r="V227" s="814">
        <v>2.6074406825411511E-3</v>
      </c>
      <c r="W227" s="814">
        <v>7.615681844153066E-4</v>
      </c>
      <c r="X227" s="814">
        <v>7.634003780809806E-4</v>
      </c>
      <c r="Y227" s="814">
        <v>4.8335112941000347E-4</v>
      </c>
      <c r="Z227" s="814">
        <v>4.8335112941000347E-4</v>
      </c>
      <c r="AA227" s="814">
        <v>4.9388215129564372E-4</v>
      </c>
      <c r="AB227" s="814">
        <v>5.0613328152837589E-4</v>
      </c>
      <c r="AC227" s="814">
        <v>2.6669838507080712E-3</v>
      </c>
      <c r="AD227" s="814">
        <v>2.1781235461260096E-3</v>
      </c>
      <c r="AE227" s="814">
        <v>3.1412949336651064E-3</v>
      </c>
      <c r="AF227" s="814">
        <v>5.4502242424665504E-3</v>
      </c>
      <c r="AG227" s="814">
        <v>4.5600106708727495E-3</v>
      </c>
      <c r="AH227" s="814">
        <v>4.141736033118848E-3</v>
      </c>
      <c r="AI227" s="814">
        <v>4.1682715490471978E-3</v>
      </c>
      <c r="AJ227" s="814">
        <v>1.1770278774647647E-3</v>
      </c>
      <c r="AK227" s="814">
        <v>-1.1657653878899277E-3</v>
      </c>
      <c r="AM227" s="814">
        <v>2.0258912578156707E-2</v>
      </c>
      <c r="AN227" s="814">
        <v>1.9786819109030684E-2</v>
      </c>
      <c r="AO227" s="814">
        <v>1.4965982128860356E-2</v>
      </c>
      <c r="AP227" s="814">
        <v>1.7746523836739359E-2</v>
      </c>
    </row>
    <row r="228" spans="1:42" s="814" customFormat="1">
      <c r="A228" s="815">
        <v>44160</v>
      </c>
      <c r="B228" s="814">
        <v>7.4692290285005569E-5</v>
      </c>
      <c r="C228" s="814">
        <v>7.6559597542130708E-5</v>
      </c>
      <c r="D228" s="814">
        <v>8.8136902536306566E-5</v>
      </c>
      <c r="E228" s="814">
        <v>8.8883825439156625E-5</v>
      </c>
      <c r="F228" s="814">
        <v>1.3768845991979362E-4</v>
      </c>
      <c r="G228" s="814">
        <v>1.3964113116471388E-4</v>
      </c>
      <c r="H228" s="814">
        <v>1.3438735330839613E-4</v>
      </c>
      <c r="I228" s="814">
        <v>1.6562336149550383E-4</v>
      </c>
      <c r="J228" s="814">
        <v>2.5397643720914687E-4</v>
      </c>
      <c r="K228" s="814">
        <v>1.6010762134954781E-4</v>
      </c>
      <c r="L228" s="814">
        <v>-1.2593248125725154E-4</v>
      </c>
      <c r="M228" s="814">
        <v>6.1701820203685642E-4</v>
      </c>
      <c r="N228" s="814">
        <v>2.1445764247118859E-4</v>
      </c>
      <c r="O228" s="814">
        <v>1.4784597791672738E-4</v>
      </c>
      <c r="P228" s="814">
        <v>1.726909682218114E-4</v>
      </c>
      <c r="Q228" s="814">
        <v>-1.2068483338134595E-4</v>
      </c>
      <c r="R228" s="814">
        <v>7.3951593537735505E-4</v>
      </c>
      <c r="S228" s="814">
        <v>7.5790126929931034E-4</v>
      </c>
      <c r="T228" s="814">
        <v>7.615681844153066E-4</v>
      </c>
      <c r="U228" s="814">
        <v>7.6523173018538948E-4</v>
      </c>
      <c r="V228" s="814">
        <v>2.8984738367279217E-3</v>
      </c>
      <c r="W228" s="814">
        <v>7.615681844153066E-4</v>
      </c>
      <c r="X228" s="814">
        <v>7.634003780809806E-4</v>
      </c>
      <c r="Y228" s="814">
        <v>4.8335112941000347E-4</v>
      </c>
      <c r="Z228" s="814">
        <v>4.8335112941000347E-4</v>
      </c>
      <c r="AA228" s="814">
        <v>4.9388215129564372E-4</v>
      </c>
      <c r="AB228" s="814">
        <v>5.0613328152837589E-4</v>
      </c>
      <c r="AC228" s="814">
        <v>1.5749661293134043E-3</v>
      </c>
      <c r="AD228" s="814">
        <v>-5.9842388878319497E-3</v>
      </c>
      <c r="AE228" s="814">
        <v>4.6386055792861924E-3</v>
      </c>
      <c r="AF228" s="814">
        <v>2.8502399193808259E-4</v>
      </c>
      <c r="AG228" s="814">
        <v>1.9021606959124249E-3</v>
      </c>
      <c r="AH228" s="814">
        <v>4.7487887042152455E-3</v>
      </c>
      <c r="AI228" s="814">
        <v>-1.5935493549195101E-3</v>
      </c>
      <c r="AJ228" s="814">
        <v>2.6088573083056232E-3</v>
      </c>
      <c r="AK228" s="814">
        <v>5.6887234161409062E-3</v>
      </c>
      <c r="AM228" s="814">
        <v>3.2713443780834073E-3</v>
      </c>
      <c r="AN228" s="814">
        <v>7.8956030191745796E-3</v>
      </c>
      <c r="AO228" s="814">
        <v>5.5877508832715694E-3</v>
      </c>
      <c r="AP228" s="814">
        <v>-1.5828443357460698E-3</v>
      </c>
    </row>
    <row r="229" spans="1:42" s="814" customFormat="1">
      <c r="A229" s="815">
        <v>44161</v>
      </c>
      <c r="B229" s="814">
        <v>7.4692290285005569E-5</v>
      </c>
      <c r="C229" s="814">
        <v>7.6559597542130708E-5</v>
      </c>
      <c r="D229" s="814">
        <v>8.8136902536306566E-5</v>
      </c>
      <c r="E229" s="814">
        <v>8.8883825439156625E-5</v>
      </c>
      <c r="F229" s="814">
        <v>1.3768845991979362E-4</v>
      </c>
      <c r="G229" s="814">
        <v>1.3964113116471388E-4</v>
      </c>
      <c r="H229" s="814">
        <v>8.0137886695030858E-4</v>
      </c>
      <c r="I229" s="814">
        <v>1.7931935496284801E-4</v>
      </c>
      <c r="J229" s="814">
        <v>-1.0417397646811377E-4</v>
      </c>
      <c r="K229" s="814">
        <v>2.0089609635776107E-4</v>
      </c>
      <c r="L229" s="814">
        <v>6.2236842558258676E-3</v>
      </c>
      <c r="M229" s="814">
        <v>2.7383911951739393E-4</v>
      </c>
      <c r="N229" s="814">
        <v>9.3561451746104751E-5</v>
      </c>
      <c r="O229" s="814">
        <v>1.475324302979697E-4</v>
      </c>
      <c r="P229" s="814">
        <v>1.726909682218114E-4</v>
      </c>
      <c r="Q229" s="814">
        <v>5.0816436937273224E-5</v>
      </c>
      <c r="R229" s="814">
        <v>7.3951593537735505E-4</v>
      </c>
      <c r="S229" s="814">
        <v>7.5790126929931034E-4</v>
      </c>
      <c r="T229" s="814">
        <v>7.615681844153066E-4</v>
      </c>
      <c r="U229" s="814">
        <v>7.6523173018538948E-4</v>
      </c>
      <c r="V229" s="814">
        <v>3.3067581753356556E-3</v>
      </c>
      <c r="W229" s="814">
        <v>7.615681844153066E-4</v>
      </c>
      <c r="X229" s="814">
        <v>7.634003780809806E-4</v>
      </c>
      <c r="Y229" s="814">
        <v>4.8335112941000347E-4</v>
      </c>
      <c r="Z229" s="814">
        <v>4.8335112941000347E-4</v>
      </c>
      <c r="AA229" s="814">
        <v>4.9388215129564372E-4</v>
      </c>
      <c r="AB229" s="814">
        <v>5.0613328152837589E-4</v>
      </c>
      <c r="AC229" s="814">
        <v>-3.6022866647988927E-4</v>
      </c>
      <c r="AD229" s="814">
        <v>-1.9765921590265689E-3</v>
      </c>
      <c r="AE229" s="814">
        <v>1.5946864085889523E-3</v>
      </c>
      <c r="AF229" s="814">
        <v>2.419982439167967E-4</v>
      </c>
      <c r="AG229" s="814">
        <v>1.298644933015014E-3</v>
      </c>
      <c r="AH229" s="814">
        <v>2.4055215067417812E-3</v>
      </c>
      <c r="AI229" s="814">
        <v>7.9564023372991066E-4</v>
      </c>
      <c r="AJ229" s="814">
        <v>-8.4739582454651519E-4</v>
      </c>
      <c r="AK229" s="814">
        <v>4.2465136694300742E-3</v>
      </c>
      <c r="AM229" s="814">
        <v>1.1509852012994148E-3</v>
      </c>
      <c r="AN229" s="814">
        <v>7.6141096490938143E-3</v>
      </c>
      <c r="AO229" s="814">
        <v>3.9881934028049848E-3</v>
      </c>
      <c r="AP229" s="814">
        <v>-3.186784976487278E-3</v>
      </c>
    </row>
    <row r="230" spans="1:42" s="814" customFormat="1">
      <c r="A230" s="815">
        <v>44162</v>
      </c>
      <c r="B230" s="814">
        <v>7.4692290285005569E-5</v>
      </c>
      <c r="C230" s="814">
        <v>7.6559597542130708E-5</v>
      </c>
      <c r="D230" s="814">
        <v>8.8136902536306566E-5</v>
      </c>
      <c r="E230" s="814">
        <v>8.8883825439156625E-5</v>
      </c>
      <c r="F230" s="814">
        <v>1.3768845991979362E-4</v>
      </c>
      <c r="G230" s="814">
        <v>1.3964113116471388E-4</v>
      </c>
      <c r="H230" s="814">
        <v>1.5282055416165896E-4</v>
      </c>
      <c r="I230" s="814">
        <v>1.7928720529680753E-4</v>
      </c>
      <c r="J230" s="814">
        <v>-1.0720427848676106E-4</v>
      </c>
      <c r="K230" s="814">
        <v>4.3843680729116485E-4</v>
      </c>
      <c r="L230" s="814">
        <v>1.1595032650024706E-5</v>
      </c>
      <c r="M230" s="814">
        <v>4.0065483585882689E-4</v>
      </c>
      <c r="N230" s="814">
        <v>2.4284721402012543E-4</v>
      </c>
      <c r="O230" s="814">
        <v>1.475845788372343E-4</v>
      </c>
      <c r="P230" s="814">
        <v>1.726909682218114E-4</v>
      </c>
      <c r="Q230" s="814">
        <v>3.5967588221108571E-4</v>
      </c>
      <c r="R230" s="814">
        <v>7.3951593537735505E-4</v>
      </c>
      <c r="S230" s="814">
        <v>7.5790126929931034E-4</v>
      </c>
      <c r="T230" s="814">
        <v>7.615681844153066E-4</v>
      </c>
      <c r="U230" s="814">
        <v>7.6523173018538948E-4</v>
      </c>
      <c r="V230" s="814">
        <v>5.1231427679467867E-3</v>
      </c>
      <c r="W230" s="814">
        <v>7.615681844153066E-4</v>
      </c>
      <c r="X230" s="814">
        <v>7.634003780809806E-4</v>
      </c>
      <c r="Y230" s="814">
        <v>4.8335112941000347E-4</v>
      </c>
      <c r="Z230" s="814">
        <v>4.8335112941000347E-4</v>
      </c>
      <c r="AA230" s="814">
        <v>4.9388215129564372E-4</v>
      </c>
      <c r="AB230" s="814">
        <v>5.0613328152837589E-4</v>
      </c>
      <c r="AC230" s="814">
        <v>9.1249130070258921E-4</v>
      </c>
      <c r="AD230" s="814">
        <v>1.5835410413171935E-3</v>
      </c>
      <c r="AE230" s="814">
        <v>3.6287004061947847E-3</v>
      </c>
      <c r="AF230" s="814">
        <v>2.3625382200895828E-3</v>
      </c>
      <c r="AG230" s="814">
        <v>2.8890504829228725E-3</v>
      </c>
      <c r="AH230" s="814">
        <v>1.2689095963813735E-4</v>
      </c>
      <c r="AI230" s="814">
        <v>4.8699564028042985E-4</v>
      </c>
      <c r="AJ230" s="814">
        <v>7.7005957332954011E-6</v>
      </c>
      <c r="AK230" s="814">
        <v>-1.1501500402966158E-3</v>
      </c>
      <c r="AM230" s="814">
        <v>3.8337697790764569E-3</v>
      </c>
      <c r="AN230" s="814">
        <v>6.7734610434613263E-3</v>
      </c>
      <c r="AO230" s="814">
        <v>2.4367365528839002E-3</v>
      </c>
      <c r="AP230" s="814">
        <v>5.278667588573871E-3</v>
      </c>
    </row>
    <row r="231" spans="1:42" s="814" customFormat="1">
      <c r="A231" s="815">
        <v>44165</v>
      </c>
      <c r="B231" s="814">
        <v>7.4692290285005569E-5</v>
      </c>
      <c r="C231" s="814">
        <v>7.6559597542130708E-5</v>
      </c>
      <c r="D231" s="814">
        <v>8.8136902536306566E-5</v>
      </c>
      <c r="E231" s="814">
        <v>8.8883825439156625E-5</v>
      </c>
      <c r="F231" s="814">
        <v>1.3768845991979362E-4</v>
      </c>
      <c r="G231" s="814">
        <v>1.3964113116471388E-4</v>
      </c>
      <c r="H231" s="814">
        <v>8.7271268094823995E-5</v>
      </c>
      <c r="I231" s="814">
        <v>8.231100022482174E-5</v>
      </c>
      <c r="J231" s="814">
        <v>1.8225296104268374E-4</v>
      </c>
      <c r="K231" s="814">
        <v>1.7221610401740861E-5</v>
      </c>
      <c r="L231" s="814">
        <v>-1.2792404087147435E-4</v>
      </c>
      <c r="M231" s="814">
        <v>5.0086765458634552E-4</v>
      </c>
      <c r="N231" s="814">
        <v>2.4756217990340446E-4</v>
      </c>
      <c r="O231" s="814">
        <v>1.4832377358509063E-4</v>
      </c>
      <c r="P231" s="814">
        <v>1.726909682218114E-4</v>
      </c>
      <c r="Q231" s="814">
        <v>2.3168752876414622E-3</v>
      </c>
      <c r="R231" s="814">
        <v>7.3951593537735505E-4</v>
      </c>
      <c r="S231" s="814">
        <v>7.5790126929931034E-4</v>
      </c>
      <c r="T231" s="814">
        <v>7.615681844153066E-4</v>
      </c>
      <c r="U231" s="814">
        <v>7.6523173018538948E-4</v>
      </c>
      <c r="V231" s="814">
        <v>8.3362981437562489E-4</v>
      </c>
      <c r="W231" s="814">
        <v>7.615681844153066E-4</v>
      </c>
      <c r="X231" s="814">
        <v>7.634003780809806E-4</v>
      </c>
      <c r="Y231" s="814">
        <v>4.8335112941000347E-4</v>
      </c>
      <c r="Z231" s="814">
        <v>4.8335112941000347E-4</v>
      </c>
      <c r="AA231" s="814">
        <v>4.9388215129564372E-4</v>
      </c>
      <c r="AB231" s="814">
        <v>5.0613328152837589E-4</v>
      </c>
      <c r="AC231" s="814">
        <v>-1.3870602720034153E-3</v>
      </c>
      <c r="AD231" s="814">
        <v>1.2309381758468518E-4</v>
      </c>
      <c r="AE231" s="814">
        <v>1.8218538905858672E-3</v>
      </c>
      <c r="AF231" s="814">
        <v>-2.5167251085582709E-3</v>
      </c>
      <c r="AG231" s="814">
        <v>-3.74108702750231E-4</v>
      </c>
      <c r="AH231" s="814">
        <v>-1.6255398249659381E-3</v>
      </c>
      <c r="AI231" s="814">
        <v>-7.0397094080582034E-3</v>
      </c>
      <c r="AJ231" s="814">
        <v>1.8440875336847018E-3</v>
      </c>
      <c r="AK231" s="814">
        <v>5.6553602386699708E-4</v>
      </c>
      <c r="AM231" s="814">
        <v>-9.9230145461461916E-3</v>
      </c>
      <c r="AN231" s="814">
        <v>-1.0139602756344068E-2</v>
      </c>
      <c r="AO231" s="814">
        <v>-7.0118943634850384E-3</v>
      </c>
      <c r="AP231" s="814">
        <v>-4.6244337488451359E-3</v>
      </c>
    </row>
    <row r="232" spans="1:42" s="814" customFormat="1">
      <c r="A232" s="815">
        <v>44166</v>
      </c>
      <c r="B232" s="814">
        <v>7.4692290285005569E-5</v>
      </c>
      <c r="C232" s="814">
        <v>7.6559597542130708E-5</v>
      </c>
      <c r="D232" s="814">
        <v>8.8136902536306566E-5</v>
      </c>
      <c r="E232" s="814">
        <v>8.8883825439156625E-5</v>
      </c>
      <c r="F232" s="814">
        <v>1.3768845991979362E-4</v>
      </c>
      <c r="G232" s="814">
        <v>1.3964113116471388E-4</v>
      </c>
      <c r="H232" s="814">
        <v>2.7135806885825176E-4</v>
      </c>
      <c r="I232" s="814">
        <v>2.6611699637135722E-4</v>
      </c>
      <c r="J232" s="814">
        <v>9.8387862793591907E-5</v>
      </c>
      <c r="K232" s="814">
        <v>1.305194310803337E-4</v>
      </c>
      <c r="L232" s="814">
        <v>2.1187159611746331E-4</v>
      </c>
      <c r="M232" s="814">
        <v>-5.1059930282981725E-4</v>
      </c>
      <c r="N232" s="814">
        <v>-2.4068270120591873E-4</v>
      </c>
      <c r="O232" s="814">
        <v>1.5137716857882566E-4</v>
      </c>
      <c r="P232" s="814">
        <v>1.726909682218114E-4</v>
      </c>
      <c r="Q232" s="814">
        <v>1.1458392065177847E-4</v>
      </c>
      <c r="R232" s="814">
        <v>9.0616226137596456E-4</v>
      </c>
      <c r="S232" s="814">
        <v>9.2455065688223925E-4</v>
      </c>
      <c r="T232" s="814">
        <v>9.2821818262467382E-4</v>
      </c>
      <c r="U232" s="814">
        <v>9.3188233846008828E-4</v>
      </c>
      <c r="V232" s="814">
        <v>7.5816132605768249E-3</v>
      </c>
      <c r="W232" s="814">
        <v>9.2821818262467382E-4</v>
      </c>
      <c r="X232" s="814">
        <v>9.3005068139295766E-4</v>
      </c>
      <c r="Y232" s="814">
        <v>4.8335112941000347E-4</v>
      </c>
      <c r="Z232" s="814">
        <v>4.8335112941000347E-4</v>
      </c>
      <c r="AA232" s="814">
        <v>4.9388215129564372E-4</v>
      </c>
      <c r="AB232" s="814">
        <v>5.0613328152837589E-4</v>
      </c>
      <c r="AC232" s="814">
        <v>2.185431213475475E-3</v>
      </c>
      <c r="AD232" s="814">
        <v>1.1277382090288945E-3</v>
      </c>
      <c r="AE232" s="814">
        <v>5.1445512403036631E-4</v>
      </c>
      <c r="AF232" s="814">
        <v>4.935896022385089E-3</v>
      </c>
      <c r="AG232" s="814">
        <v>2.4327406364659243E-3</v>
      </c>
      <c r="AH232" s="814">
        <v>-2.6119006674396594E-4</v>
      </c>
      <c r="AI232" s="814">
        <v>9.168773518897666E-3</v>
      </c>
      <c r="AJ232" s="814">
        <v>1.1404090927029653E-3</v>
      </c>
      <c r="AK232" s="814">
        <v>-7.3848699650186367E-3</v>
      </c>
      <c r="AM232" s="814">
        <v>1.4164790992991394E-2</v>
      </c>
      <c r="AN232" s="814">
        <v>1.8401735701162991E-2</v>
      </c>
      <c r="AO232" s="814">
        <v>1.6421056477301965E-2</v>
      </c>
      <c r="AP232" s="814">
        <v>1.2270118594851498E-2</v>
      </c>
    </row>
    <row r="233" spans="1:42" s="814" customFormat="1">
      <c r="A233" s="815">
        <v>44167</v>
      </c>
      <c r="B233" s="814">
        <v>7.4692290285005569E-5</v>
      </c>
      <c r="C233" s="814">
        <v>7.6559597542130708E-5</v>
      </c>
      <c r="D233" s="814">
        <v>8.8136902536306566E-5</v>
      </c>
      <c r="E233" s="814">
        <v>8.8883825439156625E-5</v>
      </c>
      <c r="F233" s="814">
        <v>1.3768845991979362E-4</v>
      </c>
      <c r="G233" s="814">
        <v>1.3964113116471388E-4</v>
      </c>
      <c r="H233" s="814">
        <v>1.7370706824482163E-4</v>
      </c>
      <c r="I233" s="814">
        <v>3.4650002971292615E-4</v>
      </c>
      <c r="J233" s="814">
        <v>1.8750571587622389E-5</v>
      </c>
      <c r="K233" s="814">
        <v>4.087262603449382E-4</v>
      </c>
      <c r="L233" s="814">
        <v>5.8739386806805349E-4</v>
      </c>
      <c r="M233" s="814">
        <v>3.5805154044554754E-4</v>
      </c>
      <c r="N233" s="814">
        <v>1.4243740207420252E-4</v>
      </c>
      <c r="O233" s="814">
        <v>1.5151998354201446E-4</v>
      </c>
      <c r="P233" s="814">
        <v>1.726909682218114E-4</v>
      </c>
      <c r="Q233" s="814">
        <v>2.0483868994491949E-4</v>
      </c>
      <c r="R233" s="814">
        <v>9.0616226137596456E-4</v>
      </c>
      <c r="S233" s="814">
        <v>9.2455065688223925E-4</v>
      </c>
      <c r="T233" s="814">
        <v>9.2821818262467382E-4</v>
      </c>
      <c r="U233" s="814">
        <v>9.3188233846008828E-4</v>
      </c>
      <c r="V233" s="814">
        <v>3.1260299342366071E-3</v>
      </c>
      <c r="W233" s="814">
        <v>9.2821818262467382E-4</v>
      </c>
      <c r="X233" s="814">
        <v>9.3005068139295766E-4</v>
      </c>
      <c r="Y233" s="814">
        <v>4.8335112941000347E-4</v>
      </c>
      <c r="Z233" s="814">
        <v>4.8335112941000347E-4</v>
      </c>
      <c r="AA233" s="814">
        <v>4.9388215129564372E-4</v>
      </c>
      <c r="AB233" s="814">
        <v>5.0613328152837589E-4</v>
      </c>
      <c r="AC233" s="814">
        <v>-2.3229670009117243E-5</v>
      </c>
      <c r="AD233" s="814">
        <v>-1.2344336004017631E-3</v>
      </c>
      <c r="AE233" s="814">
        <v>1.9501727875415042E-4</v>
      </c>
      <c r="AF233" s="814">
        <v>1.2097239866035725E-3</v>
      </c>
      <c r="AG233" s="814">
        <v>9.8435870836222072E-4</v>
      </c>
      <c r="AH233" s="814">
        <v>-1.1735350539199274E-4</v>
      </c>
      <c r="AI233" s="814">
        <v>2.7400034373281645E-3</v>
      </c>
      <c r="AJ233" s="814">
        <v>2.3977796458400924E-3</v>
      </c>
      <c r="AK233" s="814">
        <v>5.5220237102358016E-3</v>
      </c>
      <c r="AM233" s="814">
        <v>1.266661349214715E-3</v>
      </c>
      <c r="AN233" s="814">
        <v>1.7515649383152976E-3</v>
      </c>
      <c r="AO233" s="814">
        <v>4.9181242902962552E-4</v>
      </c>
      <c r="AP233" s="814">
        <v>9.4888003441551128E-4</v>
      </c>
    </row>
    <row r="234" spans="1:42" s="814" customFormat="1">
      <c r="A234" s="815">
        <v>44168</v>
      </c>
      <c r="B234" s="814">
        <v>7.4692290285005569E-5</v>
      </c>
      <c r="C234" s="814">
        <v>7.6559597542130708E-5</v>
      </c>
      <c r="D234" s="814">
        <v>8.8136902536306566E-5</v>
      </c>
      <c r="E234" s="814">
        <v>8.8883825439156625E-5</v>
      </c>
      <c r="F234" s="814">
        <v>1.3768845991979362E-4</v>
      </c>
      <c r="G234" s="814">
        <v>1.3964113116471388E-4</v>
      </c>
      <c r="H234" s="814">
        <v>3.8840645842386223E-4</v>
      </c>
      <c r="I234" s="814">
        <v>2.1842960991591553E-4</v>
      </c>
      <c r="J234" s="814">
        <v>-7.0791081752785701E-5</v>
      </c>
      <c r="K234" s="814">
        <v>3.3472871573780871E-4</v>
      </c>
      <c r="L234" s="814">
        <v>-9.4881409160807451E-5</v>
      </c>
      <c r="M234" s="814">
        <v>-6.5893845015763119E-5</v>
      </c>
      <c r="N234" s="814">
        <v>-2.0515078485272564E-4</v>
      </c>
      <c r="O234" s="814">
        <v>1.4995780213311605E-4</v>
      </c>
      <c r="P234" s="814">
        <v>1.726909682218114E-4</v>
      </c>
      <c r="Q234" s="814">
        <v>1.2768803985396815E-4</v>
      </c>
      <c r="R234" s="814">
        <v>9.0616226137596456E-4</v>
      </c>
      <c r="S234" s="814">
        <v>9.2455065688223925E-4</v>
      </c>
      <c r="T234" s="814">
        <v>9.2821818262467382E-4</v>
      </c>
      <c r="U234" s="814">
        <v>9.3188233846008828E-4</v>
      </c>
      <c r="V234" s="814">
        <v>8.9442443548777284E-3</v>
      </c>
      <c r="W234" s="814">
        <v>9.2821818262467382E-4</v>
      </c>
      <c r="X234" s="814">
        <v>9.3005068139295766E-4</v>
      </c>
      <c r="Y234" s="814">
        <v>4.8335112941000347E-4</v>
      </c>
      <c r="Z234" s="814">
        <v>4.8335112941000347E-4</v>
      </c>
      <c r="AA234" s="814">
        <v>4.9388215129564372E-4</v>
      </c>
      <c r="AB234" s="814">
        <v>5.0613328152837589E-4</v>
      </c>
      <c r="AC234" s="814">
        <v>7.6343634535391836E-4</v>
      </c>
      <c r="AD234" s="814">
        <v>2.6559896244933157E-3</v>
      </c>
      <c r="AE234" s="814">
        <v>4.050061444512032E-3</v>
      </c>
      <c r="AF234" s="814">
        <v>-5.8077334556017046E-4</v>
      </c>
      <c r="AG234" s="814">
        <v>-1.0806916723302695E-3</v>
      </c>
      <c r="AH234" s="814">
        <v>-3.4679603021126049E-3</v>
      </c>
      <c r="AI234" s="814">
        <v>7.4667875567535624E-3</v>
      </c>
      <c r="AJ234" s="814">
        <v>-3.3864857115051272E-3</v>
      </c>
      <c r="AK234" s="814">
        <v>3.060222820616687E-4</v>
      </c>
      <c r="AM234" s="814">
        <v>9.2030438420276361E-4</v>
      </c>
      <c r="AN234" s="814">
        <v>1.6726424140012242E-4</v>
      </c>
      <c r="AO234" s="814">
        <v>-1.0640622287703128E-3</v>
      </c>
      <c r="AP234" s="814">
        <v>-6.0686400482778957E-4</v>
      </c>
    </row>
    <row r="235" spans="1:42" s="814" customFormat="1">
      <c r="A235" s="815">
        <v>44169</v>
      </c>
      <c r="B235" s="814">
        <v>7.4692290285005569E-5</v>
      </c>
      <c r="C235" s="814">
        <v>7.6559597542130708E-5</v>
      </c>
      <c r="D235" s="814">
        <v>8.8136902536306566E-5</v>
      </c>
      <c r="E235" s="814">
        <v>8.8883825439156625E-5</v>
      </c>
      <c r="F235" s="814">
        <v>1.3768845991979362E-4</v>
      </c>
      <c r="G235" s="814">
        <v>1.3964113116471388E-4</v>
      </c>
      <c r="H235" s="814">
        <v>7.5990351253052424E-5</v>
      </c>
      <c r="I235" s="814">
        <v>1.0416542932145667E-4</v>
      </c>
      <c r="J235" s="814">
        <v>3.4590649979859833E-4</v>
      </c>
      <c r="K235" s="814">
        <v>8.6936953050065213E-5</v>
      </c>
      <c r="L235" s="814">
        <v>-7.4687018364683055E-4</v>
      </c>
      <c r="M235" s="814">
        <v>3.6843077445358752E-4</v>
      </c>
      <c r="N235" s="814">
        <v>4.4312308630356512E-4</v>
      </c>
      <c r="O235" s="814">
        <v>1.4852606909276922E-4</v>
      </c>
      <c r="P235" s="814">
        <v>1.726909682218114E-4</v>
      </c>
      <c r="Q235" s="814">
        <v>1.6527085786388618E-4</v>
      </c>
      <c r="R235" s="814">
        <v>9.0616226137596456E-4</v>
      </c>
      <c r="S235" s="814">
        <v>9.2455065688223925E-4</v>
      </c>
      <c r="T235" s="814">
        <v>9.2821818262467382E-4</v>
      </c>
      <c r="U235" s="814">
        <v>9.3188233846008828E-4</v>
      </c>
      <c r="V235" s="814">
        <v>5.6823091473812148E-4</v>
      </c>
      <c r="W235" s="814">
        <v>9.2821818262467382E-4</v>
      </c>
      <c r="X235" s="814">
        <v>9.3005068139295766E-4</v>
      </c>
      <c r="Y235" s="814">
        <v>4.8335112941000347E-4</v>
      </c>
      <c r="Z235" s="814">
        <v>4.8335112941000347E-4</v>
      </c>
      <c r="AA235" s="814">
        <v>4.9388215129564372E-4</v>
      </c>
      <c r="AB235" s="814">
        <v>5.0613328152837589E-4</v>
      </c>
      <c r="AC235" s="814">
        <v>1.7117236330608243E-3</v>
      </c>
      <c r="AD235" s="814">
        <v>6.714082537517152E-3</v>
      </c>
      <c r="AE235" s="814">
        <v>4.0621864518826101E-3</v>
      </c>
      <c r="AF235" s="814">
        <v>1.8379722174775015E-3</v>
      </c>
      <c r="AG235" s="814">
        <v>5.9229756657606103E-3</v>
      </c>
      <c r="AH235" s="814">
        <v>1.7038769833364054E-3</v>
      </c>
      <c r="AI235" s="814">
        <v>3.4289057280401103E-4</v>
      </c>
      <c r="AJ235" s="814">
        <v>6.9357970110250911E-4</v>
      </c>
      <c r="AK235" s="814">
        <v>1.8500270379064876E-3</v>
      </c>
      <c r="AM235" s="814">
        <v>2.1870901789748931E-2</v>
      </c>
      <c r="AN235" s="814">
        <v>2.1144294658042018E-3</v>
      </c>
      <c r="AO235" s="814">
        <v>1.5190601379506452E-2</v>
      </c>
      <c r="AP235" s="814">
        <v>9.5390565062865029E-3</v>
      </c>
    </row>
    <row r="236" spans="1:42" s="814" customFormat="1">
      <c r="A236" s="815">
        <v>44172</v>
      </c>
      <c r="B236" s="814">
        <v>7.4692290285005569E-5</v>
      </c>
      <c r="C236" s="814">
        <v>7.6559597542130708E-5</v>
      </c>
      <c r="D236" s="814">
        <v>8.8136902536306566E-5</v>
      </c>
      <c r="E236" s="814">
        <v>8.8883825439156625E-5</v>
      </c>
      <c r="F236" s="814">
        <v>1.3768845991979362E-4</v>
      </c>
      <c r="G236" s="814">
        <v>1.3964113116471388E-4</v>
      </c>
      <c r="H236" s="814">
        <v>1.1016315443157509E-4</v>
      </c>
      <c r="I236" s="814">
        <v>1.6993642002427478E-4</v>
      </c>
      <c r="J236" s="814">
        <v>1.0971538223913946E-4</v>
      </c>
      <c r="K236" s="814">
        <v>2.7120160420945894E-4</v>
      </c>
      <c r="L236" s="814">
        <v>7.7195296495635723E-4</v>
      </c>
      <c r="M236" s="814">
        <v>9.1025776663467006E-4</v>
      </c>
      <c r="N236" s="814">
        <v>1.0852096529998523E-3</v>
      </c>
      <c r="O236" s="814">
        <v>1.4932828069480486E-4</v>
      </c>
      <c r="P236" s="814">
        <v>1.726909682218114E-4</v>
      </c>
      <c r="Q236" s="814">
        <v>3.7510285378083985E-4</v>
      </c>
      <c r="R236" s="814">
        <v>9.0616226137596456E-4</v>
      </c>
      <c r="S236" s="814">
        <v>9.2455065688223925E-4</v>
      </c>
      <c r="T236" s="814">
        <v>9.2821818262467382E-4</v>
      </c>
      <c r="U236" s="814">
        <v>9.3188233846008828E-4</v>
      </c>
      <c r="V236" s="814">
        <v>-9.2460449833176028E-4</v>
      </c>
      <c r="W236" s="814">
        <v>9.2821818262467382E-4</v>
      </c>
      <c r="X236" s="814">
        <v>9.3005068139295766E-4</v>
      </c>
      <c r="Y236" s="814">
        <v>4.8335112941000347E-4</v>
      </c>
      <c r="Z236" s="814">
        <v>4.8335112941000347E-4</v>
      </c>
      <c r="AA236" s="814">
        <v>4.9388215129564372E-4</v>
      </c>
      <c r="AB236" s="814">
        <v>5.0613328152837589E-4</v>
      </c>
      <c r="AC236" s="814">
        <v>-5.2430482319454352E-4</v>
      </c>
      <c r="AD236" s="814">
        <v>-4.6144262535100511E-3</v>
      </c>
      <c r="AE236" s="814">
        <v>-1.8462996680704835E-3</v>
      </c>
      <c r="AF236" s="814">
        <v>-1.5788506589295981E-3</v>
      </c>
      <c r="AG236" s="814">
        <v>-7.9540562037982987E-4</v>
      </c>
      <c r="AH236" s="814">
        <v>1.3713540867592577E-3</v>
      </c>
      <c r="AI236" s="814">
        <v>3.0490980191146821E-3</v>
      </c>
      <c r="AJ236" s="814">
        <v>-3.5857609482929931E-3</v>
      </c>
      <c r="AK236" s="814">
        <v>4.4494117962745605E-4</v>
      </c>
      <c r="AM236" s="814">
        <v>-5.0897345337601596E-3</v>
      </c>
      <c r="AN236" s="814">
        <v>-6.6741124108604666E-4</v>
      </c>
      <c r="AO236" s="814">
        <v>-2.944663774120726E-3</v>
      </c>
      <c r="AP236" s="814">
        <v>-1.9388967080631314E-3</v>
      </c>
    </row>
    <row r="237" spans="1:42" s="814" customFormat="1">
      <c r="A237" s="815">
        <v>44173</v>
      </c>
      <c r="B237" s="814">
        <v>7.4692290285005569E-5</v>
      </c>
      <c r="C237" s="814">
        <v>7.6559597542130708E-5</v>
      </c>
      <c r="D237" s="814">
        <v>8.8136902536306566E-5</v>
      </c>
      <c r="E237" s="814">
        <v>8.8883825439156625E-5</v>
      </c>
      <c r="F237" s="814">
        <v>1.3768845991979362E-4</v>
      </c>
      <c r="G237" s="814">
        <v>1.3964113116471388E-4</v>
      </c>
      <c r="H237" s="814">
        <v>3.4686469264966213E-4</v>
      </c>
      <c r="I237" s="814">
        <v>1.2606043775864606E-4</v>
      </c>
      <c r="J237" s="814">
        <v>-6.9891759549745025E-5</v>
      </c>
      <c r="K237" s="814">
        <v>-3.2137050488545427E-5</v>
      </c>
      <c r="L237" s="814">
        <v>-2.4505632116089693E-5</v>
      </c>
      <c r="M237" s="814">
        <v>-1.2843703693362629E-3</v>
      </c>
      <c r="N237" s="814">
        <v>-1.7297057505916147E-4</v>
      </c>
      <c r="O237" s="814">
        <v>1.5181234449701542E-4</v>
      </c>
      <c r="P237" s="814">
        <v>1.726909682218114E-4</v>
      </c>
      <c r="Q237" s="814">
        <v>1.89628462835989E-4</v>
      </c>
      <c r="R237" s="814">
        <v>9.0616226137596456E-4</v>
      </c>
      <c r="S237" s="814">
        <v>9.2455065688223925E-4</v>
      </c>
      <c r="T237" s="814">
        <v>9.2821818262467382E-4</v>
      </c>
      <c r="U237" s="814">
        <v>9.3188233846008828E-4</v>
      </c>
      <c r="V237" s="814">
        <v>2.569416056915852E-3</v>
      </c>
      <c r="W237" s="814">
        <v>9.2821818262467382E-4</v>
      </c>
      <c r="X237" s="814">
        <v>9.3005068139295766E-4</v>
      </c>
      <c r="Y237" s="814">
        <v>4.8335112941000347E-4</v>
      </c>
      <c r="Z237" s="814">
        <v>4.8335112941000347E-4</v>
      </c>
      <c r="AA237" s="814">
        <v>4.9388215129564372E-4</v>
      </c>
      <c r="AB237" s="814">
        <v>5.0613328152837589E-4</v>
      </c>
      <c r="AC237" s="814">
        <v>1.8101632853397831E-3</v>
      </c>
      <c r="AD237" s="814">
        <v>-1.8220751543146507E-3</v>
      </c>
      <c r="AE237" s="814">
        <v>2.5174639819238731E-3</v>
      </c>
      <c r="AF237" s="814">
        <v>8.5615450473408572E-4</v>
      </c>
      <c r="AG237" s="814">
        <v>7.0815532349000065E-5</v>
      </c>
      <c r="AH237" s="814">
        <v>-8.2529421359167632E-4</v>
      </c>
      <c r="AI237" s="814">
        <v>-2.1255672407135551E-3</v>
      </c>
      <c r="AJ237" s="814">
        <v>2.0868957597939275E-3</v>
      </c>
      <c r="AK237" s="814">
        <v>1.0265574019259205E-3</v>
      </c>
      <c r="AM237" s="814">
        <v>2.0655752177942688E-3</v>
      </c>
      <c r="AN237" s="814">
        <v>2.2125427300880851E-3</v>
      </c>
      <c r="AO237" s="814">
        <v>4.2975673339784581E-3</v>
      </c>
      <c r="AP237" s="814">
        <v>2.8113065543975413E-3</v>
      </c>
    </row>
    <row r="238" spans="1:42" s="814" customFormat="1">
      <c r="A238" s="815">
        <v>44174</v>
      </c>
      <c r="B238" s="814">
        <v>7.4692290285005569E-5</v>
      </c>
      <c r="C238" s="814">
        <v>7.6559597542130708E-5</v>
      </c>
      <c r="D238" s="814">
        <v>8.8136902536306566E-5</v>
      </c>
      <c r="E238" s="814">
        <v>8.8883825439156625E-5</v>
      </c>
      <c r="F238" s="814">
        <v>1.3768845991979362E-4</v>
      </c>
      <c r="G238" s="814">
        <v>1.3964113116471388E-4</v>
      </c>
      <c r="H238" s="814">
        <v>9.3417366500592181E-5</v>
      </c>
      <c r="I238" s="814">
        <v>1.1143068782870635E-4</v>
      </c>
      <c r="J238" s="814">
        <v>2.6869161773390715E-4</v>
      </c>
      <c r="K238" s="814">
        <v>1.6521690716664317E-4</v>
      </c>
      <c r="L238" s="814">
        <v>8.4091522610227898E-3</v>
      </c>
      <c r="M238" s="814">
        <v>-2.5660534098548293E-4</v>
      </c>
      <c r="N238" s="814">
        <v>4.1839265800813763E-6</v>
      </c>
      <c r="O238" s="814">
        <v>1.1980215543450079E-4</v>
      </c>
      <c r="P238" s="814">
        <v>1.726909682218114E-4</v>
      </c>
      <c r="Q238" s="814">
        <v>1.2229377541195241E-4</v>
      </c>
      <c r="R238" s="814">
        <v>9.0616226137596456E-4</v>
      </c>
      <c r="S238" s="814">
        <v>9.2455065688223925E-4</v>
      </c>
      <c r="T238" s="814">
        <v>9.2821818262467382E-4</v>
      </c>
      <c r="U238" s="814">
        <v>9.3188233846008828E-4</v>
      </c>
      <c r="V238" s="814">
        <v>5.1525838743260444E-4</v>
      </c>
      <c r="W238" s="814">
        <v>9.2821818262467382E-4</v>
      </c>
      <c r="X238" s="814">
        <v>9.3005068139295766E-4</v>
      </c>
      <c r="Y238" s="814">
        <v>4.8335112941000347E-4</v>
      </c>
      <c r="Z238" s="814">
        <v>4.8335112941000347E-4</v>
      </c>
      <c r="AA238" s="814">
        <v>4.9388215129564372E-4</v>
      </c>
      <c r="AB238" s="814">
        <v>5.0613328152837589E-4</v>
      </c>
      <c r="AC238" s="814">
        <v>-1.3875618349412644E-3</v>
      </c>
      <c r="AD238" s="814">
        <v>-2.1236046776901274E-3</v>
      </c>
      <c r="AE238" s="814">
        <v>-3.6702218067476977E-3</v>
      </c>
      <c r="AF238" s="814">
        <v>-4.5883828602000243E-4</v>
      </c>
      <c r="AG238" s="814">
        <v>-4.2141694061640367E-3</v>
      </c>
      <c r="AH238" s="814">
        <v>5.4220045722197519E-4</v>
      </c>
      <c r="AI238" s="814">
        <v>-1.6053423602010453E-3</v>
      </c>
      <c r="AJ238" s="814">
        <v>-9.4319943104526072E-4</v>
      </c>
      <c r="AK238" s="814">
        <v>-3.3154204190701808E-3</v>
      </c>
      <c r="AM238" s="814">
        <v>-1.3427533159238503E-2</v>
      </c>
      <c r="AN238" s="814">
        <v>-6.2047150624628955E-3</v>
      </c>
      <c r="AO238" s="814">
        <v>-6.1033301058355249E-3</v>
      </c>
      <c r="AP238" s="814">
        <v>-6.7382928263562958E-3</v>
      </c>
    </row>
    <row r="239" spans="1:42" s="814" customFormat="1">
      <c r="A239" s="815">
        <v>44175</v>
      </c>
      <c r="B239" s="814">
        <v>7.4692290285005569E-5</v>
      </c>
      <c r="C239" s="814">
        <v>7.6559597542130708E-5</v>
      </c>
      <c r="D239" s="814">
        <v>8.8136902536306566E-5</v>
      </c>
      <c r="E239" s="814">
        <v>8.8883825439156625E-5</v>
      </c>
      <c r="F239" s="814">
        <v>1.3768845991979362E-4</v>
      </c>
      <c r="G239" s="814">
        <v>1.3964113116471388E-4</v>
      </c>
      <c r="H239" s="814">
        <v>8.7039869567595574E-5</v>
      </c>
      <c r="I239" s="814">
        <v>1.5525496975721254E-4</v>
      </c>
      <c r="J239" s="814">
        <v>-3.2925222957391753E-5</v>
      </c>
      <c r="K239" s="814">
        <v>2.0094298378592335E-4</v>
      </c>
      <c r="L239" s="814">
        <v>4.8142201759238112E-4</v>
      </c>
      <c r="M239" s="814">
        <v>1.6174280746363845E-3</v>
      </c>
      <c r="N239" s="814">
        <v>0</v>
      </c>
      <c r="O239" s="814">
        <v>1.4835772964727489E-4</v>
      </c>
      <c r="P239" s="814">
        <v>1.726909682218114E-4</v>
      </c>
      <c r="Q239" s="814">
        <v>1.1146280147977805E-5</v>
      </c>
      <c r="R239" s="814">
        <v>9.0616226137596456E-4</v>
      </c>
      <c r="S239" s="814">
        <v>9.2455065688223925E-4</v>
      </c>
      <c r="T239" s="814">
        <v>9.2821818262467382E-4</v>
      </c>
      <c r="U239" s="814">
        <v>9.3188233846008828E-4</v>
      </c>
      <c r="V239" s="814">
        <v>5.2746264371810181E-3</v>
      </c>
      <c r="W239" s="814">
        <v>9.2821818262467382E-4</v>
      </c>
      <c r="X239" s="814">
        <v>9.3005068139295766E-4</v>
      </c>
      <c r="Y239" s="814">
        <v>4.8335112941000347E-4</v>
      </c>
      <c r="Z239" s="814">
        <v>4.8335112941000347E-4</v>
      </c>
      <c r="AA239" s="814">
        <v>4.9388215129564372E-4</v>
      </c>
      <c r="AB239" s="814">
        <v>5.0613328152837589E-4</v>
      </c>
      <c r="AC239" s="814">
        <v>2.1249490873802568E-3</v>
      </c>
      <c r="AD239" s="814">
        <v>3.3422659545958577E-3</v>
      </c>
      <c r="AE239" s="814">
        <v>4.3853647816736174E-3</v>
      </c>
      <c r="AF239" s="814">
        <v>-4.4982180136332595E-4</v>
      </c>
      <c r="AG239" s="814">
        <v>4.379003295541084E-3</v>
      </c>
      <c r="AH239" s="814">
        <v>2.9269391934028111E-3</v>
      </c>
      <c r="AI239" s="814">
        <v>6.8551794850686409E-3</v>
      </c>
      <c r="AJ239" s="814">
        <v>3.1868489114046383E-3</v>
      </c>
      <c r="AK239" s="814">
        <v>-4.0988995063739875E-4</v>
      </c>
      <c r="AM239" s="814">
        <v>1.9380200473303688E-2</v>
      </c>
      <c r="AN239" s="814">
        <v>7.9158938707397652E-3</v>
      </c>
      <c r="AO239" s="814">
        <v>0</v>
      </c>
      <c r="AP239" s="814">
        <v>-3.4321747663379476E-4</v>
      </c>
    </row>
    <row r="240" spans="1:42" s="814" customFormat="1">
      <c r="A240" s="815">
        <v>44176</v>
      </c>
      <c r="B240" s="814">
        <v>7.4692290285005569E-5</v>
      </c>
      <c r="C240" s="814">
        <v>7.6559597542130708E-5</v>
      </c>
      <c r="D240" s="814">
        <v>8.8136902536306566E-5</v>
      </c>
      <c r="E240" s="814">
        <v>8.8883825439156625E-5</v>
      </c>
      <c r="F240" s="814">
        <v>1.3768845991979362E-4</v>
      </c>
      <c r="G240" s="814">
        <v>1.3964113116471388E-4</v>
      </c>
      <c r="H240" s="814">
        <v>1.2437320103919625E-4</v>
      </c>
      <c r="I240" s="814">
        <v>2.7576307386345533E-4</v>
      </c>
      <c r="J240" s="814">
        <v>2.2353626960036621E-4</v>
      </c>
      <c r="K240" s="814">
        <v>2.7510988558510086E-4</v>
      </c>
      <c r="L240" s="814">
        <v>2.9750763916758238E-4</v>
      </c>
      <c r="M240" s="814">
        <v>-7.0794660088302486E-5</v>
      </c>
      <c r="N240" s="814">
        <v>4.4047805539704221E-4</v>
      </c>
      <c r="O240" s="814">
        <v>1.5480444179138964E-4</v>
      </c>
      <c r="P240" s="814">
        <v>1.726909682218114E-4</v>
      </c>
      <c r="Q240" s="814">
        <v>1.6463285099077574E-4</v>
      </c>
      <c r="R240" s="814">
        <v>9.0616226137596456E-4</v>
      </c>
      <c r="S240" s="814">
        <v>9.2455065688223925E-4</v>
      </c>
      <c r="T240" s="814">
        <v>9.2821818262467382E-4</v>
      </c>
      <c r="U240" s="814">
        <v>9.3188233846008828E-4</v>
      </c>
      <c r="V240" s="814">
        <v>4.5371367251314521E-3</v>
      </c>
      <c r="W240" s="814">
        <v>9.2821818262467382E-4</v>
      </c>
      <c r="X240" s="814">
        <v>9.3005068139295766E-4</v>
      </c>
      <c r="Y240" s="814">
        <v>4.8335112941000347E-4</v>
      </c>
      <c r="Z240" s="814">
        <v>4.8335112941000347E-4</v>
      </c>
      <c r="AA240" s="814">
        <v>4.9388215129564372E-4</v>
      </c>
      <c r="AB240" s="814">
        <v>5.0613328152837589E-4</v>
      </c>
      <c r="AC240" s="814">
        <v>-4.9264888883016056E-4</v>
      </c>
      <c r="AD240" s="814">
        <v>-2.1584573714392707E-3</v>
      </c>
      <c r="AE240" s="814">
        <v>3.2194476102573866E-3</v>
      </c>
      <c r="AF240" s="814">
        <v>-1.2398744547783558E-3</v>
      </c>
      <c r="AG240" s="814">
        <v>2.3723384207987586E-3</v>
      </c>
      <c r="AH240" s="814">
        <v>6.2516247103754363E-3</v>
      </c>
      <c r="AI240" s="814">
        <v>1.4379074005455017E-3</v>
      </c>
      <c r="AJ240" s="814">
        <v>9.6687422304619908E-4</v>
      </c>
      <c r="AK240" s="814">
        <v>4.5881869132968767E-3</v>
      </c>
      <c r="AM240" s="814">
        <v>-4.8592605379279563E-3</v>
      </c>
      <c r="AN240" s="814">
        <v>2.1510625363061475E-3</v>
      </c>
      <c r="AO240" s="814">
        <v>2.0052590280980498E-2</v>
      </c>
      <c r="AP240" s="814">
        <v>-3.9930937581119652E-3</v>
      </c>
    </row>
    <row r="241" spans="1:42" s="814" customFormat="1">
      <c r="A241" s="815">
        <v>44179</v>
      </c>
      <c r="B241" s="814">
        <v>7.4692290285005569E-5</v>
      </c>
      <c r="C241" s="814">
        <v>7.6559597542130708E-5</v>
      </c>
      <c r="D241" s="814">
        <v>8.8136902536306566E-5</v>
      </c>
      <c r="E241" s="814">
        <v>8.8883825439156625E-5</v>
      </c>
      <c r="F241" s="814">
        <v>1.3768845991979362E-4</v>
      </c>
      <c r="G241" s="814">
        <v>1.3964113116471388E-4</v>
      </c>
      <c r="H241" s="814">
        <v>9.1459373225522E-5</v>
      </c>
      <c r="I241" s="814">
        <v>1.542752032279715E-4</v>
      </c>
      <c r="J241" s="814">
        <v>-2.2762366648443333E-5</v>
      </c>
      <c r="K241" s="814">
        <v>1.3932654614023932E-4</v>
      </c>
      <c r="L241" s="814">
        <v>-1.6113341545598292E-4</v>
      </c>
      <c r="M241" s="814">
        <v>9.5629416565823355E-4</v>
      </c>
      <c r="N241" s="814">
        <v>2.1202106944784305E-4</v>
      </c>
      <c r="O241" s="814">
        <v>1.5452320831998989E-4</v>
      </c>
      <c r="P241" s="814">
        <v>1.726909682218114E-4</v>
      </c>
      <c r="Q241" s="814">
        <v>1.7201878883021937E-3</v>
      </c>
      <c r="R241" s="814">
        <v>9.0616226137596456E-4</v>
      </c>
      <c r="S241" s="814">
        <v>9.2455065688223925E-4</v>
      </c>
      <c r="T241" s="814">
        <v>9.2821818262467382E-4</v>
      </c>
      <c r="U241" s="814">
        <v>9.3188233846008828E-4</v>
      </c>
      <c r="V241" s="814">
        <v>-1.0269161423626105E-4</v>
      </c>
      <c r="W241" s="814">
        <v>9.2821818262467382E-4</v>
      </c>
      <c r="X241" s="814">
        <v>9.3005068139295766E-4</v>
      </c>
      <c r="Y241" s="814">
        <v>4.8335112941000347E-4</v>
      </c>
      <c r="Z241" s="814">
        <v>4.8335112941000347E-4</v>
      </c>
      <c r="AA241" s="814">
        <v>4.9388215129564372E-4</v>
      </c>
      <c r="AB241" s="814">
        <v>5.0613328152837589E-4</v>
      </c>
      <c r="AC241" s="814">
        <v>-9.5265115221210284E-4</v>
      </c>
      <c r="AD241" s="814">
        <v>2.1047807608061131E-3</v>
      </c>
      <c r="AE241" s="814">
        <v>-1.5479032139069648E-3</v>
      </c>
      <c r="AF241" s="814">
        <v>3.3158279951783776E-4</v>
      </c>
      <c r="AG241" s="814">
        <v>-2.9772086720778468E-3</v>
      </c>
      <c r="AH241" s="814">
        <v>9.6536005184488793E-4</v>
      </c>
      <c r="AI241" s="814">
        <v>-5.45290542932797E-3</v>
      </c>
      <c r="AJ241" s="814">
        <v>-8.5382423173141486E-4</v>
      </c>
      <c r="AK241" s="814">
        <v>1.4251171799661844E-3</v>
      </c>
      <c r="AM241" s="814">
        <v>1.0134585737424651E-3</v>
      </c>
      <c r="AN241" s="814">
        <v>-1.5148544386125451E-3</v>
      </c>
      <c r="AO241" s="814">
        <v>-5.8477049917974311E-3</v>
      </c>
      <c r="AP241" s="814">
        <v>-3.88740877542193E-3</v>
      </c>
    </row>
    <row r="242" spans="1:42" s="814" customFormat="1">
      <c r="A242" s="815">
        <v>44180</v>
      </c>
      <c r="B242" s="814">
        <v>7.4692290285005569E-5</v>
      </c>
      <c r="C242" s="814">
        <v>7.6559597542130708E-5</v>
      </c>
      <c r="D242" s="814">
        <v>8.8136902536306566E-5</v>
      </c>
      <c r="E242" s="814">
        <v>8.8883825439156625E-5</v>
      </c>
      <c r="F242" s="814">
        <v>1.3768845991979362E-4</v>
      </c>
      <c r="G242" s="814">
        <v>1.3964113116471388E-4</v>
      </c>
      <c r="H242" s="814">
        <v>2.3374029032408039E-4</v>
      </c>
      <c r="I242" s="814">
        <v>2.4643715761207829E-4</v>
      </c>
      <c r="J242" s="814">
        <v>6.6129985647700451E-5</v>
      </c>
      <c r="K242" s="814">
        <v>7.9875455801192707E-4</v>
      </c>
      <c r="L242" s="814">
        <v>-1.3828454120035083E-4</v>
      </c>
      <c r="M242" s="814">
        <v>2.2913193366913553E-4</v>
      </c>
      <c r="N242" s="814">
        <v>1.6724721871197445E-5</v>
      </c>
      <c r="O242" s="814">
        <v>1.5475058544089926E-4</v>
      </c>
      <c r="P242" s="814">
        <v>1.726909682218114E-4</v>
      </c>
      <c r="Q242" s="814">
        <v>4.5580289998103929E-4</v>
      </c>
      <c r="R242" s="814">
        <v>9.0616226137596456E-4</v>
      </c>
      <c r="S242" s="814">
        <v>9.2455065688223925E-4</v>
      </c>
      <c r="T242" s="814">
        <v>9.2821818262467382E-4</v>
      </c>
      <c r="U242" s="814">
        <v>9.3188233846008828E-4</v>
      </c>
      <c r="V242" s="814">
        <v>3.0193211227844685E-3</v>
      </c>
      <c r="W242" s="814">
        <v>9.2821818262467382E-4</v>
      </c>
      <c r="X242" s="814">
        <v>9.3005068139295766E-4</v>
      </c>
      <c r="Y242" s="814">
        <v>4.8335112941000347E-4</v>
      </c>
      <c r="Z242" s="814">
        <v>4.8335112941000347E-4</v>
      </c>
      <c r="AA242" s="814">
        <v>4.9388215129564372E-4</v>
      </c>
      <c r="AB242" s="814">
        <v>5.0613328152837589E-4</v>
      </c>
      <c r="AC242" s="814">
        <v>3.5757105023104252E-3</v>
      </c>
      <c r="AD242" s="814">
        <v>2.2447569661672162E-3</v>
      </c>
      <c r="AE242" s="814">
        <v>5.0450897862008848E-3</v>
      </c>
      <c r="AF242" s="814">
        <v>3.591918760268209E-3</v>
      </c>
      <c r="AG242" s="814">
        <v>6.3674602562187044E-3</v>
      </c>
      <c r="AH242" s="814">
        <v>9.218750221287042E-4</v>
      </c>
      <c r="AI242" s="814">
        <v>9.3600739460049098E-3</v>
      </c>
      <c r="AJ242" s="814">
        <v>1.8497494929885505E-3</v>
      </c>
      <c r="AK242" s="814">
        <v>2.9736390290011627E-3</v>
      </c>
      <c r="AM242" s="814">
        <v>1.4369003709220118E-2</v>
      </c>
      <c r="AN242" s="814">
        <v>1.1412933205764642E-2</v>
      </c>
      <c r="AO242" s="814">
        <v>1.6393521469460604E-2</v>
      </c>
      <c r="AP242" s="814">
        <v>1.3315069211409458E-2</v>
      </c>
    </row>
    <row r="243" spans="1:42" s="814" customFormat="1">
      <c r="A243" s="815">
        <v>44181</v>
      </c>
      <c r="B243" s="814">
        <v>7.4692290285005569E-5</v>
      </c>
      <c r="C243" s="814">
        <v>7.6559597542130708E-5</v>
      </c>
      <c r="D243" s="814">
        <v>8.8136902536306566E-5</v>
      </c>
      <c r="E243" s="814">
        <v>8.8883825439156625E-5</v>
      </c>
      <c r="F243" s="814">
        <v>1.3768845991979362E-4</v>
      </c>
      <c r="G243" s="814">
        <v>1.3964113116471388E-4</v>
      </c>
      <c r="H243" s="814">
        <v>4.1664139009967016E-5</v>
      </c>
      <c r="I243" s="814">
        <v>9.3988049830073805E-5</v>
      </c>
      <c r="J243" s="814">
        <v>-1.1442954960028118E-5</v>
      </c>
      <c r="K243" s="814">
        <v>4.4289621585757999E-5</v>
      </c>
      <c r="L243" s="814">
        <v>-1.2022721720117424E-4</v>
      </c>
      <c r="M243" s="814">
        <v>2.3903942009040335E-4</v>
      </c>
      <c r="N243" s="814">
        <v>1.6043796257969589E-5</v>
      </c>
      <c r="O243" s="814">
        <v>1.5409063647253696E-4</v>
      </c>
      <c r="P243" s="814">
        <v>1.726909682218114E-4</v>
      </c>
      <c r="Q243" s="814">
        <v>2.3129839618274417E-4</v>
      </c>
      <c r="R243" s="814">
        <v>9.0616226137596456E-4</v>
      </c>
      <c r="S243" s="814">
        <v>9.2455065688223925E-4</v>
      </c>
      <c r="T243" s="814">
        <v>9.2821818262467382E-4</v>
      </c>
      <c r="U243" s="814">
        <v>9.3188233846008828E-4</v>
      </c>
      <c r="V243" s="814">
        <v>-3.9382747877869662E-4</v>
      </c>
      <c r="W243" s="814">
        <v>9.2821818262467382E-4</v>
      </c>
      <c r="X243" s="814">
        <v>9.3005068139295766E-4</v>
      </c>
      <c r="Y243" s="814">
        <v>4.8335112941000347E-4</v>
      </c>
      <c r="Z243" s="814">
        <v>4.8335112941000347E-4</v>
      </c>
      <c r="AA243" s="814">
        <v>4.9388215129564372E-4</v>
      </c>
      <c r="AB243" s="814">
        <v>5.0613328152837589E-4</v>
      </c>
      <c r="AC243" s="814">
        <v>2.5807830057491543E-3</v>
      </c>
      <c r="AD243" s="814">
        <v>3.2471489673369103E-3</v>
      </c>
      <c r="AE243" s="814">
        <v>4.1504902748330519E-3</v>
      </c>
      <c r="AF243" s="814">
        <v>1.6686949942028573E-3</v>
      </c>
      <c r="AG243" s="814">
        <v>5.7686596194717055E-4</v>
      </c>
      <c r="AH243" s="814">
        <v>-4.6098182749476635E-5</v>
      </c>
      <c r="AI243" s="814">
        <v>-8.1330801303902689E-5</v>
      </c>
      <c r="AJ243" s="814">
        <v>-1.4662683983248659E-3</v>
      </c>
      <c r="AK243" s="814">
        <v>-8.0059335472615345E-5</v>
      </c>
      <c r="AM243" s="814">
        <v>1.5422362874604412E-2</v>
      </c>
      <c r="AN243" s="814">
        <v>4.5597481347730007E-3</v>
      </c>
      <c r="AO243" s="814">
        <v>6.1704427275637297E-3</v>
      </c>
      <c r="AP243" s="814">
        <v>3.2880668965993287E-3</v>
      </c>
    </row>
    <row r="244" spans="1:42" s="814" customFormat="1">
      <c r="A244" s="815">
        <v>44182</v>
      </c>
      <c r="B244" s="814">
        <v>7.4692290285005569E-5</v>
      </c>
      <c r="C244" s="814">
        <v>7.6559597542130708E-5</v>
      </c>
      <c r="D244" s="814">
        <v>8.8136902536306566E-5</v>
      </c>
      <c r="E244" s="814">
        <v>8.8883825439156625E-5</v>
      </c>
      <c r="F244" s="814">
        <v>1.3768845991979362E-4</v>
      </c>
      <c r="G244" s="814">
        <v>1.3964113116471388E-4</v>
      </c>
      <c r="H244" s="814">
        <v>1.2469788730151699E-4</v>
      </c>
      <c r="I244" s="814">
        <v>9.3979216906792118E-5</v>
      </c>
      <c r="J244" s="814">
        <v>2.9832277153918341E-5</v>
      </c>
      <c r="K244" s="814">
        <v>7.1402554042254707E-5</v>
      </c>
      <c r="L244" s="814">
        <v>-3.125153597676178E-4</v>
      </c>
      <c r="M244" s="814">
        <v>4.9987129807704811E-4</v>
      </c>
      <c r="N244" s="814">
        <v>1.2173642818713581E-4</v>
      </c>
      <c r="O244" s="814">
        <v>1.5404865624235597E-4</v>
      </c>
      <c r="P244" s="814">
        <v>1.726909682218114E-4</v>
      </c>
      <c r="Q244" s="814">
        <v>2.0596279163997977E-4</v>
      </c>
      <c r="R244" s="814">
        <v>9.0616226137596456E-4</v>
      </c>
      <c r="S244" s="814">
        <v>9.2455065688223925E-4</v>
      </c>
      <c r="T244" s="814">
        <v>9.2821818262467382E-4</v>
      </c>
      <c r="U244" s="814">
        <v>9.3188233846008828E-4</v>
      </c>
      <c r="V244" s="814">
        <v>1.1481166101254825E-3</v>
      </c>
      <c r="W244" s="814">
        <v>9.2821818262467382E-4</v>
      </c>
      <c r="X244" s="814">
        <v>9.3005068139295766E-4</v>
      </c>
      <c r="Y244" s="814">
        <v>4.8335112941000347E-4</v>
      </c>
      <c r="Z244" s="814">
        <v>4.8335112941000347E-4</v>
      </c>
      <c r="AA244" s="814">
        <v>4.9388215129564372E-4</v>
      </c>
      <c r="AB244" s="814">
        <v>5.0613328152837589E-4</v>
      </c>
      <c r="AC244" s="814">
        <v>2.3925821810093506E-3</v>
      </c>
      <c r="AD244" s="814">
        <v>5.2331328291199686E-3</v>
      </c>
      <c r="AE244" s="814">
        <v>3.0724358921068173E-3</v>
      </c>
      <c r="AF244" s="814">
        <v>2.3546848117372843E-3</v>
      </c>
      <c r="AG244" s="814">
        <v>3.5650176306547543E-3</v>
      </c>
      <c r="AH244" s="814">
        <v>-1.9007794945835599E-4</v>
      </c>
      <c r="AI244" s="814">
        <v>5.1479806552512386E-3</v>
      </c>
      <c r="AJ244" s="814">
        <v>1.0981405258929655E-3</v>
      </c>
      <c r="AK244" s="814">
        <v>-4.9778646637987922E-4</v>
      </c>
      <c r="AM244" s="814">
        <v>4.9764866055035384E-3</v>
      </c>
      <c r="AN244" s="814">
        <v>9.4135830328712089E-4</v>
      </c>
      <c r="AO244" s="814">
        <v>6.6072790715039353E-3</v>
      </c>
      <c r="AP244" s="814">
        <v>3.853634107962467E-3</v>
      </c>
    </row>
    <row r="245" spans="1:42" s="814" customFormat="1">
      <c r="A245" s="815">
        <v>44183</v>
      </c>
      <c r="B245" s="814">
        <v>7.4692290285005569E-5</v>
      </c>
      <c r="C245" s="814">
        <v>7.6559597542130708E-5</v>
      </c>
      <c r="D245" s="814">
        <v>8.8136902536306566E-5</v>
      </c>
      <c r="E245" s="814">
        <v>8.8883825439156625E-5</v>
      </c>
      <c r="F245" s="814">
        <v>1.3768845991979362E-4</v>
      </c>
      <c r="G245" s="814">
        <v>1.3964113116471388E-4</v>
      </c>
      <c r="H245" s="814">
        <v>1.3201092267434156E-4</v>
      </c>
      <c r="I245" s="814">
        <v>1.3137607313251642E-4</v>
      </c>
      <c r="J245" s="814">
        <v>2.1833918843583433E-5</v>
      </c>
      <c r="K245" s="814">
        <v>2.1012542454390548E-4</v>
      </c>
      <c r="L245" s="814">
        <v>-8.3451391307054479E-5</v>
      </c>
      <c r="M245" s="814">
        <v>-4.6578264173391393E-4</v>
      </c>
      <c r="N245" s="814">
        <v>1.5827698199633033E-4</v>
      </c>
      <c r="O245" s="814">
        <v>1.5415769140836311E-4</v>
      </c>
      <c r="P245" s="814">
        <v>1.726909682218114E-4</v>
      </c>
      <c r="Q245" s="814">
        <v>1.2333815625598099E-4</v>
      </c>
      <c r="R245" s="814">
        <v>9.0616226137596456E-4</v>
      </c>
      <c r="S245" s="814">
        <v>9.2455065688223925E-4</v>
      </c>
      <c r="T245" s="814">
        <v>9.2821818262467382E-4</v>
      </c>
      <c r="U245" s="814">
        <v>9.3188233846008828E-4</v>
      </c>
      <c r="V245" s="814">
        <v>1.4336141138637792E-3</v>
      </c>
      <c r="W245" s="814">
        <v>9.2821818262467382E-4</v>
      </c>
      <c r="X245" s="814">
        <v>9.3005068139295766E-4</v>
      </c>
      <c r="Y245" s="814">
        <v>4.8335112941000347E-4</v>
      </c>
      <c r="Z245" s="814">
        <v>4.8335112941000347E-4</v>
      </c>
      <c r="AA245" s="814">
        <v>4.9388215129564372E-4</v>
      </c>
      <c r="AB245" s="814">
        <v>5.0613328152837589E-4</v>
      </c>
      <c r="AC245" s="814">
        <v>5.7617638354789946E-4</v>
      </c>
      <c r="AD245" s="814">
        <v>4.0871584918988901E-4</v>
      </c>
      <c r="AE245" s="814">
        <v>3.3379062059479825E-3</v>
      </c>
      <c r="AF245" s="814">
        <v>1.8453948801178122E-4</v>
      </c>
      <c r="AG245" s="814">
        <v>1.0349184238145348E-4</v>
      </c>
      <c r="AH245" s="814">
        <v>1.7233956620072988E-3</v>
      </c>
      <c r="AI245" s="814">
        <v>-2.6071033971190039E-3</v>
      </c>
      <c r="AJ245" s="814">
        <v>4.5525974983040562E-4</v>
      </c>
      <c r="AK245" s="814">
        <v>-2.0713179769300538E-3</v>
      </c>
      <c r="AM245" s="814">
        <v>1.4863483206963846E-3</v>
      </c>
      <c r="AN245" s="814">
        <v>-9.9610134479788393E-4</v>
      </c>
      <c r="AO245" s="814">
        <v>3.6729827324744058E-4</v>
      </c>
      <c r="AP245" s="814">
        <v>-4.2832460192322452E-3</v>
      </c>
    </row>
    <row r="246" spans="1:42" s="814" customFormat="1">
      <c r="A246" s="815">
        <v>44186</v>
      </c>
      <c r="B246" s="814">
        <v>7.4692290285005569E-5</v>
      </c>
      <c r="C246" s="814">
        <v>7.6559597542130708E-5</v>
      </c>
      <c r="D246" s="814">
        <v>8.8136902536306566E-5</v>
      </c>
      <c r="E246" s="814">
        <v>8.8883825439156625E-5</v>
      </c>
      <c r="F246" s="814">
        <v>1.3768845991979362E-4</v>
      </c>
      <c r="G246" s="814">
        <v>1.3964113116471388E-4</v>
      </c>
      <c r="H246" s="814">
        <v>1.3363257001763884E-4</v>
      </c>
      <c r="I246" s="814">
        <v>1.9156493960226229E-4</v>
      </c>
      <c r="J246" s="814">
        <v>1.3382322707156113E-4</v>
      </c>
      <c r="K246" s="814">
        <v>1.5541496926263498E-4</v>
      </c>
      <c r="L246" s="814">
        <v>1.8038685302945723E-4</v>
      </c>
      <c r="M246" s="814">
        <v>1.5583109502448345E-4</v>
      </c>
      <c r="N246" s="814">
        <v>1.4114361712991297E-4</v>
      </c>
      <c r="O246" s="814">
        <v>1.4045922892913509E-4</v>
      </c>
      <c r="P246" s="814">
        <v>1.726909682218114E-4</v>
      </c>
      <c r="Q246" s="814">
        <v>4.9156295698127295E-4</v>
      </c>
      <c r="R246" s="814">
        <v>9.0616226137596456E-4</v>
      </c>
      <c r="S246" s="814">
        <v>9.2455065688223925E-4</v>
      </c>
      <c r="T246" s="814">
        <v>9.2821818262467382E-4</v>
      </c>
      <c r="U246" s="814">
        <v>9.3188233846008828E-4</v>
      </c>
      <c r="V246" s="814">
        <v>1.1622716142123402E-4</v>
      </c>
      <c r="W246" s="814">
        <v>9.2821818262467382E-4</v>
      </c>
      <c r="X246" s="814">
        <v>9.3005068139295766E-4</v>
      </c>
      <c r="Y246" s="814">
        <v>4.8335112941000347E-4</v>
      </c>
      <c r="Z246" s="814">
        <v>4.8335112941000347E-4</v>
      </c>
      <c r="AA246" s="814">
        <v>4.9388215129564372E-4</v>
      </c>
      <c r="AB246" s="814">
        <v>5.0613328152837589E-4</v>
      </c>
      <c r="AC246" s="814">
        <v>-1.4412897669987546E-3</v>
      </c>
      <c r="AD246" s="814">
        <v>-3.3806961295478333E-3</v>
      </c>
      <c r="AE246" s="814">
        <v>-3.5305558467997322E-3</v>
      </c>
      <c r="AF246" s="814">
        <v>-3.6992767615972033E-3</v>
      </c>
      <c r="AG246" s="814">
        <v>-2.4857402755148472E-3</v>
      </c>
      <c r="AH246" s="814">
        <v>7.4435932480709788E-4</v>
      </c>
      <c r="AI246" s="814">
        <v>-5.5513255779120474E-3</v>
      </c>
      <c r="AJ246" s="814">
        <v>7.6213410973791085E-4</v>
      </c>
      <c r="AK246" s="814">
        <v>1.2735953262332789E-3</v>
      </c>
      <c r="AM246" s="814">
        <v>-2.3877704830138624E-2</v>
      </c>
      <c r="AN246" s="814">
        <v>-1.1363952160210022E-2</v>
      </c>
      <c r="AO246" s="814">
        <v>-1.1402058687970507E-2</v>
      </c>
      <c r="AP246" s="814">
        <v>-5.4213336470451123E-3</v>
      </c>
    </row>
    <row r="247" spans="1:42" s="814" customFormat="1">
      <c r="A247" s="815">
        <v>44187</v>
      </c>
      <c r="B247" s="814">
        <v>7.4692290285005569E-5</v>
      </c>
      <c r="C247" s="814">
        <v>7.6559597542130708E-5</v>
      </c>
      <c r="D247" s="814">
        <v>8.8136902536306566E-5</v>
      </c>
      <c r="E247" s="814">
        <v>8.8883825439156625E-5</v>
      </c>
      <c r="F247" s="814">
        <v>1.3768845991979362E-4</v>
      </c>
      <c r="G247" s="814">
        <v>1.3964113116471388E-4</v>
      </c>
      <c r="H247" s="814">
        <v>1.8451555845033774E-4</v>
      </c>
      <c r="I247" s="814">
        <v>2.9550072780737402E-4</v>
      </c>
      <c r="J247" s="814">
        <v>1.9705572680339678E-4</v>
      </c>
      <c r="K247" s="814">
        <v>6.6583159158595251E-4</v>
      </c>
      <c r="L247" s="814">
        <v>3.216240214247712E-4</v>
      </c>
      <c r="M247" s="814">
        <v>-2.04091994715494E-4</v>
      </c>
      <c r="N247" s="814">
        <v>-7.9892341667942013E-5</v>
      </c>
      <c r="O247" s="814">
        <v>1.4889313228438894E-4</v>
      </c>
      <c r="P247" s="814">
        <v>1.726909682218114E-4</v>
      </c>
      <c r="Q247" s="814">
        <v>9.1829631348350205E-5</v>
      </c>
      <c r="R247" s="814">
        <v>9.0616226137596456E-4</v>
      </c>
      <c r="S247" s="814">
        <v>9.2455065688223925E-4</v>
      </c>
      <c r="T247" s="814">
        <v>9.2821818262467382E-4</v>
      </c>
      <c r="U247" s="814">
        <v>9.3188233846008828E-4</v>
      </c>
      <c r="V247" s="814">
        <v>-4.2263166865086355E-4</v>
      </c>
      <c r="W247" s="814">
        <v>9.2821818262467382E-4</v>
      </c>
      <c r="X247" s="814">
        <v>9.3005068139295766E-4</v>
      </c>
      <c r="Y247" s="814">
        <v>4.8335112941000347E-4</v>
      </c>
      <c r="Z247" s="814">
        <v>4.8335112941000347E-4</v>
      </c>
      <c r="AA247" s="814">
        <v>4.9388215129564372E-4</v>
      </c>
      <c r="AB247" s="814">
        <v>5.0613328152837589E-4</v>
      </c>
      <c r="AC247" s="814">
        <v>-1.7627813766485367E-4</v>
      </c>
      <c r="AD247" s="814">
        <v>-5.1991578049810361E-3</v>
      </c>
      <c r="AE247" s="814">
        <v>-1.160540067065563E-4</v>
      </c>
      <c r="AF247" s="814">
        <v>-1.51603163191949E-3</v>
      </c>
      <c r="AG247" s="814">
        <v>-1.0276186769286877E-3</v>
      </c>
      <c r="AH247" s="814">
        <v>1.5570556937345437E-3</v>
      </c>
      <c r="AI247" s="814">
        <v>2.7906344300274721E-3</v>
      </c>
      <c r="AJ247" s="814">
        <v>1.0504775439035274E-3</v>
      </c>
      <c r="AK247" s="814">
        <v>-1.699408024231408E-3</v>
      </c>
      <c r="AM247" s="814">
        <v>1.0296571748066974E-2</v>
      </c>
      <c r="AN247" s="814">
        <v>3.1849784592972163E-3</v>
      </c>
      <c r="AO247" s="814">
        <v>3.0222407879838542E-3</v>
      </c>
      <c r="AP247" s="814">
        <v>-1.3706326647392464E-3</v>
      </c>
    </row>
    <row r="248" spans="1:42" s="814" customFormat="1">
      <c r="A248" s="815">
        <v>44188</v>
      </c>
      <c r="B248" s="814">
        <v>7.4692290285005569E-5</v>
      </c>
      <c r="C248" s="814">
        <v>7.6559597542130708E-5</v>
      </c>
      <c r="D248" s="814">
        <v>8.8136902536306566E-5</v>
      </c>
      <c r="E248" s="814">
        <v>8.8883825439156625E-5</v>
      </c>
      <c r="F248" s="814">
        <v>1.3768845991979362E-4</v>
      </c>
      <c r="G248" s="814">
        <v>1.3964113116471388E-4</v>
      </c>
      <c r="H248" s="814">
        <v>2.1783084239901385E-4</v>
      </c>
      <c r="I248" s="814">
        <v>3.0088405205108693E-4</v>
      </c>
      <c r="J248" s="814">
        <v>-1.2507890047042114E-4</v>
      </c>
      <c r="K248" s="814">
        <v>1.6296151174111095E-4</v>
      </c>
      <c r="L248" s="814">
        <v>1.7577715486361001E-4</v>
      </c>
      <c r="M248" s="814">
        <v>8.563655844595619E-4</v>
      </c>
      <c r="N248" s="814">
        <v>2.4368139110109155E-4</v>
      </c>
      <c r="O248" s="814">
        <v>1.4997800879412715E-4</v>
      </c>
      <c r="P248" s="814">
        <v>1.726909682218114E-4</v>
      </c>
      <c r="Q248" s="814">
        <v>7.5694895596889467E-5</v>
      </c>
      <c r="R248" s="814">
        <v>9.0616226137596456E-4</v>
      </c>
      <c r="S248" s="814">
        <v>9.2455065688223925E-4</v>
      </c>
      <c r="T248" s="814">
        <v>9.2821818262467382E-4</v>
      </c>
      <c r="U248" s="814">
        <v>9.3188233846008828E-4</v>
      </c>
      <c r="V248" s="814">
        <v>3.53879792641143E-3</v>
      </c>
      <c r="W248" s="814">
        <v>9.2821818262467382E-4</v>
      </c>
      <c r="X248" s="814">
        <v>9.3005068139295766E-4</v>
      </c>
      <c r="Y248" s="814">
        <v>4.8335112941000347E-4</v>
      </c>
      <c r="Z248" s="814">
        <v>4.8335112941000347E-4</v>
      </c>
      <c r="AA248" s="814">
        <v>4.9388215129564372E-4</v>
      </c>
      <c r="AB248" s="814">
        <v>5.0613328152837589E-4</v>
      </c>
      <c r="AC248" s="814">
        <v>2.4142243930798113E-3</v>
      </c>
      <c r="AD248" s="814">
        <v>6.5180103452684435E-3</v>
      </c>
      <c r="AE248" s="814">
        <v>9.1988566044509668E-4</v>
      </c>
      <c r="AF248" s="814">
        <v>2.3489240913903142E-3</v>
      </c>
      <c r="AG248" s="814">
        <v>1.0405764496828063E-3</v>
      </c>
      <c r="AH248" s="814">
        <v>4.0812808449188775E-3</v>
      </c>
      <c r="AI248" s="814">
        <v>5.2606435852691202E-3</v>
      </c>
      <c r="AJ248" s="814">
        <v>8.970121739924064E-4</v>
      </c>
      <c r="AK248" s="814">
        <v>7.3730738838007071E-4</v>
      </c>
      <c r="AM248" s="814">
        <v>1.5775822214462831E-2</v>
      </c>
      <c r="AN248" s="814">
        <v>8.3169279898294146E-3</v>
      </c>
      <c r="AO248" s="814">
        <v>9.4127395823591087E-3</v>
      </c>
      <c r="AP248" s="814">
        <v>2.9042539098722564E-3</v>
      </c>
    </row>
    <row r="249" spans="1:42" s="814" customFormat="1">
      <c r="A249" s="815">
        <v>44189</v>
      </c>
      <c r="B249" s="814">
        <v>7.4692290285005569E-5</v>
      </c>
      <c r="C249" s="814">
        <v>7.6559597542130708E-5</v>
      </c>
      <c r="D249" s="814">
        <v>8.8136902536306566E-5</v>
      </c>
      <c r="E249" s="814">
        <v>8.8883825439156625E-5</v>
      </c>
      <c r="F249" s="814">
        <v>1.3768845991979362E-4</v>
      </c>
      <c r="G249" s="814">
        <v>1.3964113116471388E-4</v>
      </c>
      <c r="H249" s="814">
        <v>1.2363544484639277E-4</v>
      </c>
      <c r="I249" s="814">
        <v>1.2122891482824194E-4</v>
      </c>
      <c r="J249" s="814">
        <v>1.5404764759052725E-4</v>
      </c>
      <c r="K249" s="814">
        <v>2.4598214124504914E-4</v>
      </c>
      <c r="L249" s="814">
        <v>5.2432066585783588E-5</v>
      </c>
      <c r="M249" s="814">
        <v>3.3230392078831272E-4</v>
      </c>
      <c r="N249" s="814">
        <v>1.7122537214042666E-4</v>
      </c>
      <c r="O249" s="814">
        <v>1.515376343697028E-4</v>
      </c>
      <c r="P249" s="814">
        <v>1.726909682218114E-4</v>
      </c>
      <c r="Q249" s="814">
        <v>2.003294782317866E-4</v>
      </c>
      <c r="R249" s="814">
        <v>9.0616226137596456E-4</v>
      </c>
      <c r="S249" s="814">
        <v>9.2455065688223925E-4</v>
      </c>
      <c r="T249" s="814">
        <v>9.2821818262467382E-4</v>
      </c>
      <c r="U249" s="814">
        <v>9.3188233846008828E-4</v>
      </c>
      <c r="V249" s="814">
        <v>7.4064629711068086E-4</v>
      </c>
      <c r="W249" s="814">
        <v>9.2821818262467382E-4</v>
      </c>
      <c r="X249" s="814">
        <v>9.3005068139295766E-4</v>
      </c>
      <c r="Y249" s="814">
        <v>4.8335112941000347E-4</v>
      </c>
      <c r="Z249" s="814">
        <v>4.8335112941000347E-4</v>
      </c>
      <c r="AA249" s="814">
        <v>4.9388215129564372E-4</v>
      </c>
      <c r="AB249" s="814">
        <v>5.0613328152837589E-4</v>
      </c>
      <c r="AC249" s="814">
        <v>1.9187410063903343E-4</v>
      </c>
      <c r="AD249" s="814">
        <v>3.2108532310837212E-4</v>
      </c>
      <c r="AE249" s="814">
        <v>1.2066898922502567E-3</v>
      </c>
      <c r="AF249" s="814">
        <v>5.6028300325472458E-4</v>
      </c>
      <c r="AG249" s="814">
        <v>4.4084479999373372E-4</v>
      </c>
      <c r="AH249" s="814">
        <v>1.38059298611104E-5</v>
      </c>
      <c r="AI249" s="814">
        <v>3.4500057845887611E-5</v>
      </c>
      <c r="AJ249" s="814">
        <v>-1.0025687768311364E-5</v>
      </c>
      <c r="AK249" s="814">
        <v>-1.974798179782411E-5</v>
      </c>
      <c r="AM249" s="814">
        <v>1.2857170271152185E-3</v>
      </c>
      <c r="AN249" s="814">
        <v>-1.6501857802782016E-3</v>
      </c>
      <c r="AO249" s="814">
        <v>-3.6813600713980765E-4</v>
      </c>
      <c r="AP249" s="814">
        <v>3.8331532010493774E-5</v>
      </c>
    </row>
    <row r="250" spans="1:42" s="814" customFormat="1">
      <c r="A250" s="815">
        <v>44193</v>
      </c>
      <c r="B250" s="814">
        <v>7.4692290285005569E-5</v>
      </c>
      <c r="C250" s="814">
        <v>7.6559597542130708E-5</v>
      </c>
      <c r="D250" s="814">
        <v>8.8136902536306566E-5</v>
      </c>
      <c r="E250" s="814">
        <v>8.8883825439156625E-5</v>
      </c>
      <c r="F250" s="814">
        <v>1.3768845991979362E-4</v>
      </c>
      <c r="G250" s="814">
        <v>1.3964113116471388E-4</v>
      </c>
      <c r="H250" s="814">
        <v>-4.0757075688513389E-5</v>
      </c>
      <c r="I250" s="814">
        <v>8.202466025841737E-5</v>
      </c>
      <c r="J250" s="814">
        <v>1.2146534396784148E-4</v>
      </c>
      <c r="K250" s="814">
        <v>-8.347799091468211E-5</v>
      </c>
      <c r="L250" s="814">
        <v>6.0241944830341509E-6</v>
      </c>
      <c r="M250" s="814">
        <v>9.8016983642934541E-4</v>
      </c>
      <c r="N250" s="814">
        <v>-1.0949940892657217E-4</v>
      </c>
      <c r="O250" s="814">
        <v>1.4449031312491201E-4</v>
      </c>
      <c r="P250" s="814">
        <v>1.726909682218114E-4</v>
      </c>
      <c r="Q250" s="814">
        <v>7.870919227785933E-4</v>
      </c>
      <c r="R250" s="814">
        <v>9.0616226137596456E-4</v>
      </c>
      <c r="S250" s="814">
        <v>9.2455065688223925E-4</v>
      </c>
      <c r="T250" s="814">
        <v>9.2821818262467382E-4</v>
      </c>
      <c r="U250" s="814">
        <v>9.3188233846008828E-4</v>
      </c>
      <c r="V250" s="814">
        <v>1.3967948005744191E-4</v>
      </c>
      <c r="W250" s="814">
        <v>9.2821818262467382E-4</v>
      </c>
      <c r="X250" s="814">
        <v>9.3005068139295766E-4</v>
      </c>
      <c r="Y250" s="814">
        <v>4.8335112941000347E-4</v>
      </c>
      <c r="Z250" s="814">
        <v>4.8335112941000347E-4</v>
      </c>
      <c r="AA250" s="814">
        <v>4.9388215129564372E-4</v>
      </c>
      <c r="AB250" s="814">
        <v>5.0613328152837589E-4</v>
      </c>
      <c r="AC250" s="814">
        <v>4.56744316839508E-4</v>
      </c>
      <c r="AD250" s="814">
        <v>2.4354000668753706E-3</v>
      </c>
      <c r="AE250" s="814">
        <v>-4.7745702266325241E-3</v>
      </c>
      <c r="AF250" s="814">
        <v>2.3179855809352112E-3</v>
      </c>
      <c r="AG250" s="814">
        <v>-7.1656582329371332E-4</v>
      </c>
      <c r="AH250" s="814">
        <v>-9.0992447911741881E-4</v>
      </c>
      <c r="AI250" s="814">
        <v>4.1764381034545828E-3</v>
      </c>
      <c r="AJ250" s="814">
        <v>-1.7601227881449688E-3</v>
      </c>
      <c r="AK250" s="814">
        <v>3.4778696318116253E-3</v>
      </c>
      <c r="AM250" s="814">
        <v>8.5489136684293587E-3</v>
      </c>
      <c r="AN250" s="814">
        <v>1.0845533822031461E-2</v>
      </c>
      <c r="AO250" s="814">
        <v>6.5719730176576618E-3</v>
      </c>
      <c r="AP250" s="814">
        <v>1.2335805536052291E-2</v>
      </c>
    </row>
    <row r="251" spans="1:42" s="814" customFormat="1">
      <c r="A251" s="815">
        <v>44194</v>
      </c>
      <c r="B251" s="814">
        <v>7.4692290285005569E-5</v>
      </c>
      <c r="C251" s="814">
        <v>7.6559597542130708E-5</v>
      </c>
      <c r="D251" s="814">
        <v>8.8136902536306566E-5</v>
      </c>
      <c r="E251" s="814">
        <v>8.8883825439156625E-5</v>
      </c>
      <c r="F251" s="814">
        <v>1.3768845991979362E-4</v>
      </c>
      <c r="G251" s="814">
        <v>1.3964113116471388E-4</v>
      </c>
      <c r="H251" s="814">
        <v>2.2913540505276053E-4</v>
      </c>
      <c r="I251" s="814">
        <v>1.4763227897751641E-4</v>
      </c>
      <c r="J251" s="814">
        <v>1.6501348928565918E-4</v>
      </c>
      <c r="K251" s="814">
        <v>1.1281751361025272E-4</v>
      </c>
      <c r="L251" s="814">
        <v>-1.4002402697845806E-3</v>
      </c>
      <c r="M251" s="814">
        <v>7.5316206348530201E-4</v>
      </c>
      <c r="N251" s="814">
        <v>-3.5272971012356713E-5</v>
      </c>
      <c r="O251" s="814">
        <v>1.5137796315678465E-4</v>
      </c>
      <c r="P251" s="814">
        <v>1.726909682218114E-4</v>
      </c>
      <c r="Q251" s="814">
        <v>-1.4235249831928698E-4</v>
      </c>
      <c r="R251" s="814">
        <v>9.0616226137596456E-4</v>
      </c>
      <c r="S251" s="814">
        <v>9.2455065688223925E-4</v>
      </c>
      <c r="T251" s="814">
        <v>9.2821818262467382E-4</v>
      </c>
      <c r="U251" s="814">
        <v>9.3188233846008828E-4</v>
      </c>
      <c r="V251" s="814">
        <v>5.4937739628482252E-3</v>
      </c>
      <c r="W251" s="814">
        <v>9.2821818262467382E-4</v>
      </c>
      <c r="X251" s="814">
        <v>9.3005068139295766E-4</v>
      </c>
      <c r="Y251" s="814">
        <v>4.8335112941000347E-4</v>
      </c>
      <c r="Z251" s="814">
        <v>4.8335112941000347E-4</v>
      </c>
      <c r="AA251" s="814">
        <v>4.9388215129564372E-4</v>
      </c>
      <c r="AB251" s="814">
        <v>5.0613328152837589E-4</v>
      </c>
      <c r="AC251" s="814">
        <v>2.1140795421454861E-3</v>
      </c>
      <c r="AD251" s="814">
        <v>4.1201571435016682E-3</v>
      </c>
      <c r="AE251" s="814">
        <v>2.7589880944307588E-3</v>
      </c>
      <c r="AF251" s="814">
        <v>8.0219894190047825E-5</v>
      </c>
      <c r="AG251" s="814">
        <v>7.8614866647952475E-4</v>
      </c>
      <c r="AH251" s="814">
        <v>1.6853852010607628E-3</v>
      </c>
      <c r="AI251" s="814">
        <v>2.3031023170509979E-3</v>
      </c>
      <c r="AJ251" s="814">
        <v>8.1161388176864691E-4</v>
      </c>
      <c r="AK251" s="814">
        <v>2.2958315698882181E-3</v>
      </c>
      <c r="AM251" s="814">
        <v>-4.3045275615760659E-4</v>
      </c>
      <c r="AN251" s="814">
        <v>1.2310173502958488E-3</v>
      </c>
      <c r="AO251" s="814">
        <v>4.1128930691736176E-3</v>
      </c>
      <c r="AP251" s="814">
        <v>-1.6030372259729919E-3</v>
      </c>
    </row>
    <row r="252" spans="1:42" s="814" customFormat="1">
      <c r="A252" s="815">
        <v>44195</v>
      </c>
      <c r="B252" s="814">
        <v>7.4692290285005569E-5</v>
      </c>
      <c r="C252" s="814">
        <v>7.6559597542130708E-5</v>
      </c>
      <c r="D252" s="814">
        <v>8.8136902536306566E-5</v>
      </c>
      <c r="E252" s="814">
        <v>8.8883825439156625E-5</v>
      </c>
      <c r="F252" s="814">
        <v>1.3768845991979362E-4</v>
      </c>
      <c r="G252" s="814">
        <v>1.3964113116471388E-4</v>
      </c>
      <c r="H252" s="814">
        <v>1.6733264158896866E-4</v>
      </c>
      <c r="I252" s="814">
        <v>1.5034401444036227E-4</v>
      </c>
      <c r="J252" s="814">
        <v>9.1508472788381923E-5</v>
      </c>
      <c r="K252" s="814">
        <v>1.389754978977642E-4</v>
      </c>
      <c r="L252" s="814">
        <v>-1.7730203982169179E-4</v>
      </c>
      <c r="M252" s="814">
        <v>-1.3254810577834064E-4</v>
      </c>
      <c r="N252" s="814">
        <v>-8.5707597356599052E-5</v>
      </c>
      <c r="O252" s="814">
        <v>8.8942274285130907E-5</v>
      </c>
      <c r="P252" s="814">
        <v>1.726909682218114E-4</v>
      </c>
      <c r="Q252" s="814">
        <v>2.6781204953651994E-4</v>
      </c>
      <c r="R252" s="814">
        <v>9.0616226137596456E-4</v>
      </c>
      <c r="S252" s="814">
        <v>9.2455065688223925E-4</v>
      </c>
      <c r="T252" s="814">
        <v>9.2821818262467382E-4</v>
      </c>
      <c r="U252" s="814">
        <v>9.3188233846008828E-4</v>
      </c>
      <c r="V252" s="814">
        <v>1.7805157958559192E-3</v>
      </c>
      <c r="W252" s="814">
        <v>9.2821818262467382E-4</v>
      </c>
      <c r="X252" s="814">
        <v>9.3005068139295766E-4</v>
      </c>
      <c r="Y252" s="814">
        <v>4.8335112941000347E-4</v>
      </c>
      <c r="Z252" s="814">
        <v>4.8335112941000347E-4</v>
      </c>
      <c r="AA252" s="814">
        <v>4.9388215129564372E-4</v>
      </c>
      <c r="AB252" s="814">
        <v>5.0613328152837589E-4</v>
      </c>
      <c r="AC252" s="814">
        <v>2.6994450833852657E-3</v>
      </c>
      <c r="AD252" s="814">
        <v>3.3939031210477033E-3</v>
      </c>
      <c r="AE252" s="814">
        <v>4.6371696525642214E-3</v>
      </c>
      <c r="AF252" s="814">
        <v>2.2723327162625928E-3</v>
      </c>
      <c r="AG252" s="814">
        <v>6.4196741527067225E-4</v>
      </c>
      <c r="AH252" s="814">
        <v>-6.2692003598985302E-5</v>
      </c>
      <c r="AI252" s="814">
        <v>1.6651134885274921E-3</v>
      </c>
      <c r="AJ252" s="814">
        <v>3.5808099375767011E-3</v>
      </c>
      <c r="AK252" s="814">
        <v>2.6229516651929963E-3</v>
      </c>
      <c r="AM252" s="814">
        <v>2.1277738860543405E-3</v>
      </c>
      <c r="AN252" s="814">
        <v>3.6066459902905912E-4</v>
      </c>
      <c r="AO252" s="814">
        <v>2.8475353999355413E-3</v>
      </c>
      <c r="AP252" s="814">
        <v>6.0985546937852853E-4</v>
      </c>
    </row>
    <row r="253" spans="1:42" s="814" customFormat="1">
      <c r="A253" s="815">
        <v>44196</v>
      </c>
      <c r="B253" s="814">
        <v>7.4692290285005569E-5</v>
      </c>
      <c r="C253" s="814">
        <v>7.6559597542130708E-5</v>
      </c>
      <c r="D253" s="814">
        <v>8.8136902536306566E-5</v>
      </c>
      <c r="E253" s="814">
        <v>8.8883825439156625E-5</v>
      </c>
      <c r="F253" s="814">
        <v>1.3768845991979362E-4</v>
      </c>
      <c r="G253" s="814">
        <v>1.3964113116471388E-4</v>
      </c>
      <c r="H253" s="814">
        <v>1.3022215398628134E-4</v>
      </c>
      <c r="I253" s="814">
        <v>1.0841362622615591E-4</v>
      </c>
      <c r="J253" s="814">
        <v>7.9900132438748273E-5</v>
      </c>
      <c r="K253" s="814">
        <v>1.6467210400405996E-4</v>
      </c>
      <c r="L253" s="814">
        <v>6.6087597271780041E-5</v>
      </c>
      <c r="M253" s="814">
        <v>1.9661426267680859E-4</v>
      </c>
      <c r="N253" s="814">
        <v>1.687087782307195E-4</v>
      </c>
      <c r="O253" s="814">
        <v>1.9905243088724767E-4</v>
      </c>
      <c r="P253" s="814">
        <v>1.726909682218114E-4</v>
      </c>
      <c r="Q253" s="814">
        <v>1.4685451114559989E-4</v>
      </c>
      <c r="R253" s="814">
        <v>9.0616226137596456E-4</v>
      </c>
      <c r="S253" s="814">
        <v>9.2455065688223925E-4</v>
      </c>
      <c r="T253" s="814">
        <v>9.2821818262467382E-4</v>
      </c>
      <c r="U253" s="814">
        <v>9.3188233846008828E-4</v>
      </c>
      <c r="V253" s="814">
        <v>7.3963065263971117E-4</v>
      </c>
      <c r="W253" s="814">
        <v>9.2821818262467382E-4</v>
      </c>
      <c r="X253" s="814">
        <v>9.3005068139295766E-4</v>
      </c>
      <c r="Y253" s="814">
        <v>4.8335112941000347E-4</v>
      </c>
      <c r="Z253" s="814">
        <v>4.8335112941000347E-4</v>
      </c>
      <c r="AA253" s="814">
        <v>4.9388215129564372E-4</v>
      </c>
      <c r="AB253" s="814">
        <v>5.0613328152837589E-4</v>
      </c>
      <c r="AC253" s="814">
        <v>1.8850286140370542E-4</v>
      </c>
      <c r="AD253" s="814">
        <v>3.1596365113295555E-4</v>
      </c>
      <c r="AE253" s="814">
        <v>1.4363376487882551E-3</v>
      </c>
      <c r="AF253" s="814">
        <v>-6.1967325383915917E-4</v>
      </c>
      <c r="AG253" s="814">
        <v>2.3562201446503117E-4</v>
      </c>
      <c r="AH253" s="814">
        <v>1.3555204612547556E-5</v>
      </c>
      <c r="AI253" s="814">
        <v>-1.1866177714279225E-3</v>
      </c>
      <c r="AJ253" s="814">
        <v>1.8500776229690707E-4</v>
      </c>
      <c r="AK253" s="814">
        <v>-1.6066348677123976E-5</v>
      </c>
      <c r="AM253" s="814">
        <v>-1.1176117256027629E-3</v>
      </c>
      <c r="AN253" s="814">
        <v>7.4917156640785798E-4</v>
      </c>
      <c r="AO253" s="814">
        <v>1.8364641964208062E-4</v>
      </c>
      <c r="AP253" s="814">
        <v>3.8156757177665312E-5</v>
      </c>
    </row>
    <row r="254" spans="1:42" s="814" customFormat="1">
      <c r="A254" s="815">
        <v>44200</v>
      </c>
      <c r="B254" s="814">
        <v>7.4692290285005569E-5</v>
      </c>
      <c r="C254" s="814">
        <v>7.6559597542130708E-5</v>
      </c>
      <c r="D254" s="814">
        <v>8.8136902536306566E-5</v>
      </c>
      <c r="E254" s="814">
        <v>8.8883825439156625E-5</v>
      </c>
      <c r="F254" s="814">
        <v>1.3768845991979362E-4</v>
      </c>
      <c r="G254" s="814">
        <v>1.3964113116471388E-4</v>
      </c>
      <c r="H254" s="814">
        <v>1.2943475342375166E-4</v>
      </c>
      <c r="I254" s="814">
        <v>1.7854426303576254E-4</v>
      </c>
      <c r="J254" s="814">
        <v>9.1105693955206846E-5</v>
      </c>
      <c r="K254" s="814">
        <v>1.1231946000056503E-4</v>
      </c>
      <c r="L254" s="814">
        <v>-5.0443846458769759E-4</v>
      </c>
      <c r="M254" s="814">
        <v>-7.7438877890800839E-5</v>
      </c>
      <c r="N254" s="814">
        <v>2.6351441755201321E-4</v>
      </c>
      <c r="O254" s="814">
        <v>1.6702593254058762E-4</v>
      </c>
      <c r="P254" s="814">
        <v>1.726909682218114E-4</v>
      </c>
      <c r="Q254" s="814">
        <v>3.1502939165051203E-4</v>
      </c>
      <c r="R254" s="814">
        <v>4.2112396352833592E-4</v>
      </c>
      <c r="S254" s="814">
        <v>4.395034480333404E-4</v>
      </c>
      <c r="T254" s="814">
        <v>4.431691964956741E-4</v>
      </c>
      <c r="U254" s="814">
        <v>4.4683157668434781E-4</v>
      </c>
      <c r="V254" s="814">
        <v>5.1428876897485765E-4</v>
      </c>
      <c r="W254" s="814">
        <v>4.431691964956741E-4</v>
      </c>
      <c r="X254" s="814">
        <v>4.4500080723652857E-4</v>
      </c>
      <c r="Y254" s="814">
        <v>4.8335112941000347E-4</v>
      </c>
      <c r="Z254" s="814">
        <v>4.8335112941000347E-4</v>
      </c>
      <c r="AA254" s="814">
        <v>4.9388215129564372E-4</v>
      </c>
      <c r="AB254" s="814">
        <v>5.0613328152837589E-4</v>
      </c>
      <c r="AC254" s="814">
        <v>1.3340074724583761E-3</v>
      </c>
      <c r="AD254" s="814">
        <v>-3.8735465471739783E-4</v>
      </c>
      <c r="AE254" s="814">
        <v>-6.6435440850615146E-3</v>
      </c>
      <c r="AF254" s="814">
        <v>-2.1198644339258665E-3</v>
      </c>
      <c r="AG254" s="814">
        <v>-1.0542353467994925E-3</v>
      </c>
      <c r="AH254" s="814">
        <v>2.0826588160987036E-3</v>
      </c>
      <c r="AI254" s="814">
        <v>1.6135742188758684E-3</v>
      </c>
      <c r="AJ254" s="814">
        <v>2.2711769196013254E-3</v>
      </c>
      <c r="AK254" s="814">
        <v>-4.9697532683187218E-3</v>
      </c>
      <c r="AM254" s="814">
        <v>3.3179837277805824E-3</v>
      </c>
      <c r="AN254" s="814">
        <v>-7.8927752707559362E-3</v>
      </c>
      <c r="AO254" s="814">
        <v>1.7304668964801539E-3</v>
      </c>
      <c r="AP254" s="814">
        <v>-1.0144700779213256E-2</v>
      </c>
    </row>
    <row r="255" spans="1:42" s="814" customFormat="1">
      <c r="A255" s="815">
        <v>44201</v>
      </c>
      <c r="B255" s="814">
        <v>7.4692290285005569E-5</v>
      </c>
      <c r="C255" s="814">
        <v>7.6559597542130708E-5</v>
      </c>
      <c r="D255" s="814">
        <v>8.8136902536306566E-5</v>
      </c>
      <c r="E255" s="814">
        <v>8.8883825439156625E-5</v>
      </c>
      <c r="F255" s="814">
        <v>1.3768845991979362E-4</v>
      </c>
      <c r="G255" s="814">
        <v>1.3964113116471388E-4</v>
      </c>
      <c r="H255" s="814">
        <v>6.2205379051327725E-5</v>
      </c>
      <c r="I255" s="814">
        <v>1.0200708038410333E-4</v>
      </c>
      <c r="J255" s="814">
        <v>4.1221916584399665E-5</v>
      </c>
      <c r="K255" s="814">
        <v>1.0509034161110264E-4</v>
      </c>
      <c r="L255" s="814">
        <v>6.6691918610750633E-4</v>
      </c>
      <c r="M255" s="814">
        <v>3.1722612314921683E-4</v>
      </c>
      <c r="N255" s="814">
        <v>1.232712757819332E-4</v>
      </c>
      <c r="O255" s="814">
        <v>1.7991844825915315E-4</v>
      </c>
      <c r="P255" s="814">
        <v>1.726909682218114E-4</v>
      </c>
      <c r="Q255" s="814">
        <v>2.0584638224985241E-4</v>
      </c>
      <c r="R255" s="814">
        <v>4.2112396352833592E-4</v>
      </c>
      <c r="S255" s="814">
        <v>4.395034480333404E-4</v>
      </c>
      <c r="T255" s="814">
        <v>4.431691964956741E-4</v>
      </c>
      <c r="U255" s="814">
        <v>4.4683157668434781E-4</v>
      </c>
      <c r="V255" s="814">
        <v>-1.5856419765659657E-3</v>
      </c>
      <c r="W255" s="814">
        <v>4.431691964956741E-4</v>
      </c>
      <c r="X255" s="814">
        <v>4.4500080723652857E-4</v>
      </c>
      <c r="Y255" s="814">
        <v>4.8335112941000347E-4</v>
      </c>
      <c r="Z255" s="814">
        <v>4.8335112941000347E-4</v>
      </c>
      <c r="AA255" s="814">
        <v>4.9388215129564372E-4</v>
      </c>
      <c r="AB255" s="814">
        <v>5.0613328152837589E-4</v>
      </c>
      <c r="AC255" s="814">
        <v>4.7202777297341569E-3</v>
      </c>
      <c r="AD255" s="814">
        <v>6.0490071036896076E-3</v>
      </c>
      <c r="AE255" s="814">
        <v>-1.9478128760830327E-4</v>
      </c>
      <c r="AF255" s="814">
        <v>3.3482008507790262E-3</v>
      </c>
      <c r="AG255" s="814">
        <v>-2.9121579337745285E-3</v>
      </c>
      <c r="AH255" s="814">
        <v>-3.2524078474693852E-4</v>
      </c>
      <c r="AI255" s="814">
        <v>-1.3568810663913133E-3</v>
      </c>
      <c r="AJ255" s="814">
        <v>6.7966504154304275E-4</v>
      </c>
      <c r="AK255" s="814">
        <v>-2.7823740783032846E-3</v>
      </c>
      <c r="AM255" s="814">
        <v>6.5860403104347487E-3</v>
      </c>
      <c r="AN255" s="814">
        <v>4.6257257581472366E-4</v>
      </c>
      <c r="AO255" s="814">
        <v>3.0229647585546804E-3</v>
      </c>
      <c r="AP255" s="814">
        <v>7.1797089983978157E-3</v>
      </c>
    </row>
    <row r="256" spans="1:42" s="814" customFormat="1">
      <c r="A256" s="815">
        <v>44202</v>
      </c>
      <c r="B256" s="814">
        <v>7.4692290285005569E-5</v>
      </c>
      <c r="C256" s="814">
        <v>7.6559597542130708E-5</v>
      </c>
      <c r="D256" s="814">
        <v>8.8136902536306566E-5</v>
      </c>
      <c r="E256" s="814">
        <v>8.8883825439156625E-5</v>
      </c>
      <c r="F256" s="814">
        <v>1.3768845991979362E-4</v>
      </c>
      <c r="G256" s="814">
        <v>1.3964113116471388E-4</v>
      </c>
      <c r="H256" s="814">
        <v>1.4173470959799594E-4</v>
      </c>
      <c r="I256" s="814">
        <v>1.2840652960877108E-4</v>
      </c>
      <c r="J256" s="814">
        <v>1.4411870781216862E-4</v>
      </c>
      <c r="K256" s="814">
        <v>1.2221669516132572E-4</v>
      </c>
      <c r="L256" s="814">
        <v>5.3253882938752994E-5</v>
      </c>
      <c r="M256" s="814">
        <v>2.1290586731836925E-4</v>
      </c>
      <c r="N256" s="814">
        <v>2.9323097801214892E-4</v>
      </c>
      <c r="O256" s="814">
        <v>1.6652296146379975E-4</v>
      </c>
      <c r="P256" s="814">
        <v>1.726909682218114E-4</v>
      </c>
      <c r="Q256" s="814">
        <v>2.6550853589824008E-4</v>
      </c>
      <c r="R256" s="814">
        <v>4.2112396352833592E-4</v>
      </c>
      <c r="S256" s="814">
        <v>4.395034480333404E-4</v>
      </c>
      <c r="T256" s="814">
        <v>4.431691964956741E-4</v>
      </c>
      <c r="U256" s="814">
        <v>4.4683157668434781E-4</v>
      </c>
      <c r="V256" s="814">
        <v>-2.8495627375360044E-3</v>
      </c>
      <c r="W256" s="814">
        <v>4.431691964956741E-4</v>
      </c>
      <c r="X256" s="814">
        <v>4.4500080723652857E-4</v>
      </c>
      <c r="Y256" s="814">
        <v>4.8335112941000347E-4</v>
      </c>
      <c r="Z256" s="814">
        <v>4.8335112941000347E-4</v>
      </c>
      <c r="AA256" s="814">
        <v>4.9388215129564372E-4</v>
      </c>
      <c r="AB256" s="814">
        <v>5.0613328152837589E-4</v>
      </c>
      <c r="AC256" s="814">
        <v>1.5718927384800185E-3</v>
      </c>
      <c r="AD256" s="814">
        <v>4.4659724710116588E-3</v>
      </c>
      <c r="AE256" s="814">
        <v>-1.2215464397167031E-2</v>
      </c>
      <c r="AF256" s="814">
        <v>2.5154825293083327E-3</v>
      </c>
      <c r="AG256" s="814">
        <v>-1.4173903559330236E-3</v>
      </c>
      <c r="AH256" s="814">
        <v>2.6110257911340362E-3</v>
      </c>
      <c r="AI256" s="814">
        <v>-3.2286450893150853E-3</v>
      </c>
      <c r="AJ256" s="814">
        <v>-2.315219144808367E-3</v>
      </c>
      <c r="AK256" s="814">
        <v>-3.5038917688015037E-3</v>
      </c>
      <c r="AM256" s="814">
        <v>-1.4145727256560825E-2</v>
      </c>
      <c r="AN256" s="814">
        <v>-1.2575388541808064E-2</v>
      </c>
      <c r="AO256" s="814">
        <v>-5.7138368675856421E-3</v>
      </c>
      <c r="AP256" s="814">
        <v>6.0402288074425936E-3</v>
      </c>
    </row>
    <row r="257" spans="1:42" s="814" customFormat="1">
      <c r="A257" s="815">
        <v>44203</v>
      </c>
      <c r="B257" s="814">
        <v>7.4692290285005569E-5</v>
      </c>
      <c r="C257" s="814">
        <v>7.6559597542130708E-5</v>
      </c>
      <c r="D257" s="814">
        <v>8.8136902536306566E-5</v>
      </c>
      <c r="E257" s="814">
        <v>8.8883825439156625E-5</v>
      </c>
      <c r="F257" s="814">
        <v>1.3768845991979362E-4</v>
      </c>
      <c r="G257" s="814">
        <v>1.3964113116471388E-4</v>
      </c>
      <c r="H257" s="814">
        <v>3.6959404921810268E-4</v>
      </c>
      <c r="I257" s="814">
        <v>9.7430742221904509E-5</v>
      </c>
      <c r="J257" s="814">
        <v>-4.3259788420346723E-6</v>
      </c>
      <c r="K257" s="814">
        <v>3.4811719103688965E-4</v>
      </c>
      <c r="L257" s="814">
        <v>1.3753850097828479E-3</v>
      </c>
      <c r="M257" s="814">
        <v>6.2617718333379813E-4</v>
      </c>
      <c r="N257" s="814">
        <v>2.3420529492335085E-4</v>
      </c>
      <c r="O257" s="814">
        <v>1.6644380855845853E-4</v>
      </c>
      <c r="P257" s="814">
        <v>1.726909682218114E-4</v>
      </c>
      <c r="Q257" s="814">
        <v>2.7061053052657158E-4</v>
      </c>
      <c r="R257" s="814">
        <v>4.2112396352833592E-4</v>
      </c>
      <c r="S257" s="814">
        <v>4.395034480333404E-4</v>
      </c>
      <c r="T257" s="814">
        <v>4.431691964956741E-4</v>
      </c>
      <c r="U257" s="814">
        <v>4.4683157668434781E-4</v>
      </c>
      <c r="V257" s="814">
        <v>-4.9866912316059997E-3</v>
      </c>
      <c r="W257" s="814">
        <v>4.431691964956741E-4</v>
      </c>
      <c r="X257" s="814">
        <v>4.4500080723652857E-4</v>
      </c>
      <c r="Y257" s="814">
        <v>4.8335112941000347E-4</v>
      </c>
      <c r="Z257" s="814">
        <v>4.8335112941000347E-4</v>
      </c>
      <c r="AA257" s="814">
        <v>4.9388215129564372E-4</v>
      </c>
      <c r="AB257" s="814">
        <v>5.0613328152837589E-4</v>
      </c>
      <c r="AC257" s="814">
        <v>4.6574768667495547E-4</v>
      </c>
      <c r="AD257" s="814">
        <v>2.211486035783583E-4</v>
      </c>
      <c r="AE257" s="814">
        <v>-8.1035336755641563E-4</v>
      </c>
      <c r="AF257" s="814">
        <v>2.0760638331214221E-3</v>
      </c>
      <c r="AG257" s="814">
        <v>4.1278099659007861E-3</v>
      </c>
      <c r="AH257" s="814">
        <v>4.3523686793656147E-3</v>
      </c>
      <c r="AI257" s="814">
        <v>4.0278867210470359E-3</v>
      </c>
      <c r="AJ257" s="814">
        <v>-3.1875615456401496E-3</v>
      </c>
      <c r="AK257" s="814">
        <v>-8.8919431384160141E-4</v>
      </c>
      <c r="AM257" s="814">
        <v>4.1454587675730403E-2</v>
      </c>
      <c r="AN257" s="814">
        <v>9.2323271823180342E-3</v>
      </c>
      <c r="AO257" s="814">
        <v>2.9302692607524827E-2</v>
      </c>
      <c r="AP257" s="814">
        <v>1.5801892693577901E-2</v>
      </c>
    </row>
    <row r="258" spans="1:42" s="814" customFormat="1">
      <c r="A258" s="815">
        <v>44204</v>
      </c>
      <c r="B258" s="814">
        <v>7.4692290285005569E-5</v>
      </c>
      <c r="C258" s="814">
        <v>7.6559597542130708E-5</v>
      </c>
      <c r="D258" s="814">
        <v>8.8136902536306566E-5</v>
      </c>
      <c r="E258" s="814">
        <v>8.8883825439156625E-5</v>
      </c>
      <c r="F258" s="814">
        <v>1.3768845991979362E-4</v>
      </c>
      <c r="G258" s="814">
        <v>1.3964113116471388E-4</v>
      </c>
      <c r="H258" s="814">
        <v>1.4955377829717342E-4</v>
      </c>
      <c r="I258" s="814">
        <v>1.6570717357300424E-4</v>
      </c>
      <c r="J258" s="814">
        <v>7.2007818747721331E-6</v>
      </c>
      <c r="K258" s="814">
        <v>6.0493613461143347E-4</v>
      </c>
      <c r="L258" s="814">
        <v>1.0261924251508958E-3</v>
      </c>
      <c r="M258" s="814">
        <v>5.8016548104777854E-5</v>
      </c>
      <c r="N258" s="814">
        <v>3.0676427854237076E-4</v>
      </c>
      <c r="O258" s="814">
        <v>1.651842500105527E-4</v>
      </c>
      <c r="P258" s="814">
        <v>1.726909682218114E-4</v>
      </c>
      <c r="Q258" s="814">
        <v>3.2848615162461847E-4</v>
      </c>
      <c r="R258" s="814">
        <v>4.2112396352833592E-4</v>
      </c>
      <c r="S258" s="814">
        <v>4.395034480333404E-4</v>
      </c>
      <c r="T258" s="814">
        <v>4.431691964956741E-4</v>
      </c>
      <c r="U258" s="814">
        <v>4.4683157668434781E-4</v>
      </c>
      <c r="V258" s="814">
        <v>1.945240532239545E-4</v>
      </c>
      <c r="W258" s="814">
        <v>4.431691964956741E-4</v>
      </c>
      <c r="X258" s="814">
        <v>4.4500080723652857E-4</v>
      </c>
      <c r="Y258" s="814">
        <v>4.8335112941000347E-4</v>
      </c>
      <c r="Z258" s="814">
        <v>4.8335112941000347E-4</v>
      </c>
      <c r="AA258" s="814">
        <v>4.9388215129564372E-4</v>
      </c>
      <c r="AB258" s="814">
        <v>5.0613328152837589E-4</v>
      </c>
      <c r="AC258" s="814">
        <v>-2.7665658516540237E-4</v>
      </c>
      <c r="AD258" s="814">
        <v>2.4241807939191506E-3</v>
      </c>
      <c r="AE258" s="814">
        <v>6.3364855510492646E-3</v>
      </c>
      <c r="AF258" s="814">
        <v>4.8652017793389124E-3</v>
      </c>
      <c r="AG258" s="814">
        <v>1.0490619871472706E-3</v>
      </c>
      <c r="AH258" s="814">
        <v>3.223969532214932E-3</v>
      </c>
      <c r="AI258" s="814">
        <v>2.0843487027910612E-5</v>
      </c>
      <c r="AJ258" s="814">
        <v>1.3675955979277621E-3</v>
      </c>
      <c r="AK258" s="814">
        <v>1.4165509843546698E-3</v>
      </c>
      <c r="AM258" s="814">
        <v>2.3087287657793221E-2</v>
      </c>
      <c r="AN258" s="814">
        <v>2.0680805786287948E-2</v>
      </c>
      <c r="AO258" s="814">
        <v>1.9443109841763562E-2</v>
      </c>
      <c r="AP258" s="814">
        <v>5.1213505727336628E-3</v>
      </c>
    </row>
    <row r="259" spans="1:42" s="814" customFormat="1">
      <c r="A259" s="815">
        <v>44207</v>
      </c>
      <c r="B259" s="814">
        <v>7.4692290285005569E-5</v>
      </c>
      <c r="C259" s="814">
        <v>7.6559597542130708E-5</v>
      </c>
      <c r="D259" s="814">
        <v>8.8136902536306566E-5</v>
      </c>
      <c r="E259" s="814">
        <v>8.8883825439156625E-5</v>
      </c>
      <c r="F259" s="814">
        <v>1.3768845991979362E-4</v>
      </c>
      <c r="G259" s="814">
        <v>1.3964113116471388E-4</v>
      </c>
      <c r="H259" s="814">
        <v>1.1325513244453411E-4</v>
      </c>
      <c r="I259" s="814">
        <v>1.1379101597164265E-4</v>
      </c>
      <c r="J259" s="814">
        <v>2.8046912548784775E-4</v>
      </c>
      <c r="K259" s="814">
        <v>2.4417076095684109E-4</v>
      </c>
      <c r="L259" s="814">
        <v>7.7842223713231462E-4</v>
      </c>
      <c r="M259" s="814">
        <v>1.0685334019573389E-3</v>
      </c>
      <c r="N259" s="814">
        <v>2.9648021215367137E-4</v>
      </c>
      <c r="O259" s="814">
        <v>1.671774440454854E-4</v>
      </c>
      <c r="P259" s="814">
        <v>1.726909682218114E-4</v>
      </c>
      <c r="Q259" s="814">
        <v>5.6173856362318197E-4</v>
      </c>
      <c r="R259" s="814">
        <v>4.2112396352833592E-4</v>
      </c>
      <c r="S259" s="814">
        <v>4.395034480333404E-4</v>
      </c>
      <c r="T259" s="814">
        <v>4.431691964956741E-4</v>
      </c>
      <c r="U259" s="814">
        <v>4.4683157668434781E-4</v>
      </c>
      <c r="V259" s="814">
        <v>-6.6176681450282882E-3</v>
      </c>
      <c r="W259" s="814">
        <v>4.431691964956741E-4</v>
      </c>
      <c r="X259" s="814">
        <v>4.4500080723652857E-4</v>
      </c>
      <c r="Y259" s="814">
        <v>4.8335112941000347E-4</v>
      </c>
      <c r="Z259" s="814">
        <v>4.8335112941000347E-4</v>
      </c>
      <c r="AA259" s="814">
        <v>4.9388215129564372E-4</v>
      </c>
      <c r="AB259" s="814">
        <v>5.0613328152837589E-4</v>
      </c>
      <c r="AC259" s="814">
        <v>-2.0654173760710215E-3</v>
      </c>
      <c r="AD259" s="814">
        <v>-3.8905640329224278E-3</v>
      </c>
      <c r="AE259" s="814">
        <v>-7.4955883736465001E-3</v>
      </c>
      <c r="AF259" s="814">
        <v>-2.3831878575700793E-3</v>
      </c>
      <c r="AG259" s="814">
        <v>-6.4684953241429533E-3</v>
      </c>
      <c r="AH259" s="814">
        <v>1.7254834463957813E-3</v>
      </c>
      <c r="AI259" s="814">
        <v>-8.3946037594176959E-3</v>
      </c>
      <c r="AJ259" s="814">
        <v>3.4992147324646172E-3</v>
      </c>
      <c r="AK259" s="814">
        <v>1.8987730143791293E-3</v>
      </c>
      <c r="AM259" s="814">
        <v>-1.4524249113444521E-3</v>
      </c>
      <c r="AN259" s="814">
        <v>-1.0141102173180538E-2</v>
      </c>
      <c r="AO259" s="814">
        <v>-6.9226827360610033E-3</v>
      </c>
      <c r="AP259" s="814">
        <v>-6.668393759061586E-3</v>
      </c>
    </row>
    <row r="260" spans="1:42" s="814" customFormat="1">
      <c r="A260" s="815">
        <v>44208</v>
      </c>
      <c r="B260" s="814">
        <v>7.4692290285005569E-5</v>
      </c>
      <c r="C260" s="814">
        <v>7.6559597542130708E-5</v>
      </c>
      <c r="D260" s="814">
        <v>8.8136902536306566E-5</v>
      </c>
      <c r="E260" s="814">
        <v>8.8883825439156625E-5</v>
      </c>
      <c r="F260" s="814">
        <v>1.3768845991979362E-4</v>
      </c>
      <c r="G260" s="814">
        <v>1.3964113116471388E-4</v>
      </c>
      <c r="H260" s="814">
        <v>3.0566763796535668E-4</v>
      </c>
      <c r="I260" s="814">
        <v>2.4211973093768435E-4</v>
      </c>
      <c r="J260" s="814">
        <v>1.4945961031243016E-4</v>
      </c>
      <c r="K260" s="814">
        <v>2.1168310588648431E-4</v>
      </c>
      <c r="L260" s="814">
        <v>1.7437225752425789E-4</v>
      </c>
      <c r="M260" s="814">
        <v>2.7687823994604344E-4</v>
      </c>
      <c r="N260" s="814">
        <v>2.9775060044912038E-4</v>
      </c>
      <c r="O260" s="814">
        <v>1.6422405159000064E-4</v>
      </c>
      <c r="P260" s="814">
        <v>1.726909682218114E-4</v>
      </c>
      <c r="Q260" s="814">
        <v>1.7689012884192223E-4</v>
      </c>
      <c r="R260" s="814">
        <v>4.2112396352833592E-4</v>
      </c>
      <c r="S260" s="814">
        <v>4.395034480333404E-4</v>
      </c>
      <c r="T260" s="814">
        <v>4.431691964956741E-4</v>
      </c>
      <c r="U260" s="814">
        <v>4.4683157668434781E-4</v>
      </c>
      <c r="V260" s="814">
        <v>6.5208549686113226E-3</v>
      </c>
      <c r="W260" s="814">
        <v>4.431691964956741E-4</v>
      </c>
      <c r="X260" s="814">
        <v>4.4500080723652857E-4</v>
      </c>
      <c r="Y260" s="814">
        <v>4.8335112941000347E-4</v>
      </c>
      <c r="Z260" s="814">
        <v>4.8335112941000347E-4</v>
      </c>
      <c r="AA260" s="814">
        <v>4.9388215129564372E-4</v>
      </c>
      <c r="AB260" s="814">
        <v>5.0613328152837589E-4</v>
      </c>
      <c r="AC260" s="814">
        <v>4.8018801278166823E-3</v>
      </c>
      <c r="AD260" s="814">
        <v>4.2382347814184929E-3</v>
      </c>
      <c r="AE260" s="814">
        <v>4.2756653610644957E-3</v>
      </c>
      <c r="AF260" s="814">
        <v>6.9890795631821767E-4</v>
      </c>
      <c r="AG260" s="814">
        <v>1.8675883617171873E-3</v>
      </c>
      <c r="AH260" s="814">
        <v>-3.2412846698526288E-3</v>
      </c>
      <c r="AI260" s="814">
        <v>1.3405771903620689E-3</v>
      </c>
      <c r="AJ260" s="814">
        <v>-3.7401591245704857E-3</v>
      </c>
      <c r="AK260" s="814">
        <v>1.0057372511955709E-3</v>
      </c>
      <c r="AM260" s="814">
        <v>1.1261557960903668E-2</v>
      </c>
      <c r="AN260" s="814">
        <v>2.1855137661781487E-3</v>
      </c>
      <c r="AO260" s="814">
        <v>8.0246203717886377E-3</v>
      </c>
      <c r="AP260" s="814">
        <v>2.9972205348625103E-3</v>
      </c>
    </row>
    <row r="261" spans="1:42" s="814" customFormat="1">
      <c r="A261" s="815">
        <v>44209</v>
      </c>
      <c r="B261" s="814">
        <v>7.4692290285005569E-5</v>
      </c>
      <c r="C261" s="814">
        <v>7.6559597542130708E-5</v>
      </c>
      <c r="D261" s="814">
        <v>8.8136902536306566E-5</v>
      </c>
      <c r="E261" s="814">
        <v>8.8883825439156625E-5</v>
      </c>
      <c r="F261" s="814">
        <v>1.3768845991979362E-4</v>
      </c>
      <c r="G261" s="814">
        <v>1.3964113116471388E-4</v>
      </c>
      <c r="H261" s="814">
        <v>8.6757305287399333E-5</v>
      </c>
      <c r="I261" s="814">
        <v>6.4610299791656445E-5</v>
      </c>
      <c r="J261" s="814">
        <v>3.0036657514909137E-4</v>
      </c>
      <c r="K261" s="814">
        <v>2.7918244572822104E-4</v>
      </c>
      <c r="L261" s="814">
        <v>5.9930013392195391E-4</v>
      </c>
      <c r="M261" s="814">
        <v>6.5659914325211233E-4</v>
      </c>
      <c r="N261" s="814">
        <v>3.7215020669023602E-4</v>
      </c>
      <c r="O261" s="814">
        <v>1.643808904603361E-4</v>
      </c>
      <c r="P261" s="814">
        <v>1.726909682218114E-4</v>
      </c>
      <c r="Q261" s="814">
        <v>1.9973488391866745E-4</v>
      </c>
      <c r="R261" s="814">
        <v>4.2112396352833592E-4</v>
      </c>
      <c r="S261" s="814">
        <v>4.395034480333404E-4</v>
      </c>
      <c r="T261" s="814">
        <v>4.431691964956741E-4</v>
      </c>
      <c r="U261" s="814">
        <v>4.4683157668434781E-4</v>
      </c>
      <c r="V261" s="814">
        <v>-2.6326084584469278E-3</v>
      </c>
      <c r="W261" s="814">
        <v>4.431691964956741E-4</v>
      </c>
      <c r="X261" s="814">
        <v>4.4500080723652857E-4</v>
      </c>
      <c r="Y261" s="814">
        <v>4.8335112941000347E-4</v>
      </c>
      <c r="Z261" s="814">
        <v>4.8335112941000347E-4</v>
      </c>
      <c r="AA261" s="814">
        <v>4.9388215129564372E-4</v>
      </c>
      <c r="AB261" s="814">
        <v>5.0613328152837589E-4</v>
      </c>
      <c r="AC261" s="814">
        <v>-2.07637849505804E-3</v>
      </c>
      <c r="AD261" s="814">
        <v>-2.1339629449569353E-3</v>
      </c>
      <c r="AE261" s="814">
        <v>-1.0052452853628324E-3</v>
      </c>
      <c r="AF261" s="814">
        <v>-1.3662270930203668E-4</v>
      </c>
      <c r="AG261" s="814">
        <v>-2.2970007602196585E-3</v>
      </c>
      <c r="AH261" s="814">
        <v>-1.1860021418258482E-3</v>
      </c>
      <c r="AI261" s="814">
        <v>-5.455681014219671E-3</v>
      </c>
      <c r="AJ261" s="814">
        <v>-1.5776424368826314E-3</v>
      </c>
      <c r="AK261" s="814">
        <v>1.8119919786117045E-3</v>
      </c>
      <c r="AM261" s="814">
        <v>-1.6661537539525928E-2</v>
      </c>
      <c r="AN261" s="814">
        <v>7.8754008455850233E-4</v>
      </c>
      <c r="AO261" s="814">
        <v>-1.4043584802552744E-2</v>
      </c>
      <c r="AP261" s="814">
        <v>1.9659896095955975E-3</v>
      </c>
    </row>
    <row r="262" spans="1:42" s="814" customFormat="1">
      <c r="A262" s="815">
        <v>44210</v>
      </c>
      <c r="B262" s="814">
        <v>7.4692290285005569E-5</v>
      </c>
      <c r="C262" s="814">
        <v>7.6559597542130708E-5</v>
      </c>
      <c r="D262" s="814">
        <v>8.8136902536306566E-5</v>
      </c>
      <c r="E262" s="814">
        <v>8.8883825439156625E-5</v>
      </c>
      <c r="F262" s="814">
        <v>1.3768845991979362E-4</v>
      </c>
      <c r="G262" s="814">
        <v>1.3964113116471388E-4</v>
      </c>
      <c r="H262" s="814">
        <v>3.8662318406124108E-4</v>
      </c>
      <c r="I262" s="814">
        <v>2.1838690333741972E-4</v>
      </c>
      <c r="J262" s="814">
        <v>2.5209018506000547E-4</v>
      </c>
      <c r="K262" s="814">
        <v>2.1833176524599374E-4</v>
      </c>
      <c r="L262" s="814">
        <v>4.9314076216311342E-4</v>
      </c>
      <c r="M262" s="814">
        <v>2.9245510368802741E-4</v>
      </c>
      <c r="N262" s="814">
        <v>1.2991810311802077E-4</v>
      </c>
      <c r="O262" s="814">
        <v>1.6663417933981961E-4</v>
      </c>
      <c r="P262" s="814">
        <v>1.726909682218114E-4</v>
      </c>
      <c r="Q262" s="814">
        <v>1.8830025044680454E-4</v>
      </c>
      <c r="R262" s="814">
        <v>4.2112396352833592E-4</v>
      </c>
      <c r="S262" s="814">
        <v>4.395034480333404E-4</v>
      </c>
      <c r="T262" s="814">
        <v>4.431691964956741E-4</v>
      </c>
      <c r="U262" s="814">
        <v>4.4683157668434781E-4</v>
      </c>
      <c r="V262" s="814">
        <v>4.3950101218594995E-3</v>
      </c>
      <c r="W262" s="814">
        <v>4.431691964956741E-4</v>
      </c>
      <c r="X262" s="814">
        <v>4.4500080723652857E-4</v>
      </c>
      <c r="Y262" s="814">
        <v>4.8335112941000347E-4</v>
      </c>
      <c r="Z262" s="814">
        <v>4.8335112941000347E-4</v>
      </c>
      <c r="AA262" s="814">
        <v>4.9388215129564372E-4</v>
      </c>
      <c r="AB262" s="814">
        <v>5.0613328152837589E-4</v>
      </c>
      <c r="AC262" s="814">
        <v>1.6690196136337487E-3</v>
      </c>
      <c r="AD262" s="814">
        <v>4.2040577142603563E-3</v>
      </c>
      <c r="AE262" s="814">
        <v>7.1019288489966304E-3</v>
      </c>
      <c r="AF262" s="814">
        <v>1.2042584483775709E-3</v>
      </c>
      <c r="AG262" s="814">
        <v>-2.43234159313932E-5</v>
      </c>
      <c r="AH262" s="814">
        <v>4.3790272202657299E-3</v>
      </c>
      <c r="AI262" s="814">
        <v>5.9249369019496179E-3</v>
      </c>
      <c r="AJ262" s="814">
        <v>-4.8989834934646259E-3</v>
      </c>
      <c r="AK262" s="814">
        <v>-6.0911816693116627E-3</v>
      </c>
      <c r="AM262" s="814">
        <v>1.557833800882058E-2</v>
      </c>
      <c r="AN262" s="814">
        <v>9.4549113605624235E-4</v>
      </c>
      <c r="AO262" s="814">
        <v>1.3001130370136726E-2</v>
      </c>
      <c r="AP262" s="814">
        <v>-4.6479459610839768E-3</v>
      </c>
    </row>
    <row r="263" spans="1:42" s="814" customFormat="1">
      <c r="A263" s="815">
        <v>44211</v>
      </c>
      <c r="B263" s="814">
        <v>7.4692290285005569E-5</v>
      </c>
      <c r="C263" s="814">
        <v>7.6559597542130708E-5</v>
      </c>
      <c r="D263" s="814">
        <v>8.8136902536306566E-5</v>
      </c>
      <c r="E263" s="814">
        <v>8.8883825439156625E-5</v>
      </c>
      <c r="F263" s="814">
        <v>1.3768845991979362E-4</v>
      </c>
      <c r="G263" s="814">
        <v>1.3964113116471388E-4</v>
      </c>
      <c r="H263" s="814">
        <v>1.5141695991083282E-4</v>
      </c>
      <c r="I263" s="814">
        <v>1.6830314945215363E-4</v>
      </c>
      <c r="J263" s="814">
        <v>2.023890132782924E-4</v>
      </c>
      <c r="K263" s="814">
        <v>3.4340365682150598E-4</v>
      </c>
      <c r="L263" s="814">
        <v>9.3362498714499864E-5</v>
      </c>
      <c r="M263" s="814">
        <v>-1.5335799593763078E-4</v>
      </c>
      <c r="N263" s="814">
        <v>2.6909911560530908E-3</v>
      </c>
      <c r="O263" s="814">
        <v>1.6477299026007586E-4</v>
      </c>
      <c r="P263" s="814">
        <v>1.726909682218114E-4</v>
      </c>
      <c r="Q263" s="814">
        <v>2.5965297641983298E-4</v>
      </c>
      <c r="R263" s="814">
        <v>4.2112396352833592E-4</v>
      </c>
      <c r="S263" s="814">
        <v>4.395034480333404E-4</v>
      </c>
      <c r="T263" s="814">
        <v>4.431691964956741E-4</v>
      </c>
      <c r="U263" s="814">
        <v>4.4683157668434781E-4</v>
      </c>
      <c r="V263" s="814">
        <v>-2.1966296165308874E-3</v>
      </c>
      <c r="W263" s="814">
        <v>4.431691964956741E-4</v>
      </c>
      <c r="X263" s="814">
        <v>4.4500080723652857E-4</v>
      </c>
      <c r="Y263" s="814">
        <v>4.8335112941000347E-4</v>
      </c>
      <c r="Z263" s="814">
        <v>4.8335112941000347E-4</v>
      </c>
      <c r="AA263" s="814">
        <v>4.9388215129564372E-4</v>
      </c>
      <c r="AB263" s="814">
        <v>5.0613328152837589E-4</v>
      </c>
      <c r="AC263" s="814">
        <v>-3.5233476486128401E-3</v>
      </c>
      <c r="AD263" s="814">
        <v>-2.9927595163153908E-3</v>
      </c>
      <c r="AE263" s="814">
        <v>-3.7157093293127552E-3</v>
      </c>
      <c r="AF263" s="814">
        <v>-3.2006976750771354E-3</v>
      </c>
      <c r="AG263" s="814">
        <v>-2.2460804973957194E-3</v>
      </c>
      <c r="AH263" s="814">
        <v>-6.5414664587483129E-3</v>
      </c>
      <c r="AI263" s="814">
        <v>-1.1605485004724803E-2</v>
      </c>
      <c r="AJ263" s="814">
        <v>7.030682214685946E-4</v>
      </c>
      <c r="AK263" s="814">
        <v>3.7671501962015519E-3</v>
      </c>
      <c r="AM263" s="814">
        <v>-2.0888790006230784E-2</v>
      </c>
      <c r="AN263" s="814">
        <v>-7.2793257771761599E-3</v>
      </c>
      <c r="AO263" s="814">
        <v>-2.1659897731857725E-2</v>
      </c>
      <c r="AP263" s="814">
        <v>-9.1102850336388652E-3</v>
      </c>
    </row>
    <row r="264" spans="1:42" s="814" customFormat="1">
      <c r="A264" s="815">
        <v>44214</v>
      </c>
      <c r="B264" s="814">
        <v>7.4692290285005569E-5</v>
      </c>
      <c r="C264" s="814">
        <v>7.6559597542130708E-5</v>
      </c>
      <c r="D264" s="814">
        <v>8.8136902536306566E-5</v>
      </c>
      <c r="E264" s="814">
        <v>8.8883825439156625E-5</v>
      </c>
      <c r="F264" s="814">
        <v>1.3768845991979362E-4</v>
      </c>
      <c r="G264" s="814">
        <v>1.3964113116471388E-4</v>
      </c>
      <c r="H264" s="814">
        <v>2.5078542264789228E-4</v>
      </c>
      <c r="I264" s="814">
        <v>1.9556263825837306E-4</v>
      </c>
      <c r="J264" s="814">
        <v>3.1678832628667664E-4</v>
      </c>
      <c r="K264" s="814">
        <v>2.1595959395992459E-4</v>
      </c>
      <c r="L264" s="814">
        <v>5.3920019169906297E-4</v>
      </c>
      <c r="M264" s="814">
        <v>8.5844172293958465E-4</v>
      </c>
      <c r="N264" s="814">
        <v>2.8578917209021171E-4</v>
      </c>
      <c r="O264" s="814">
        <v>8.9524659173223498E-5</v>
      </c>
      <c r="P264" s="814">
        <v>1.726909682218114E-4</v>
      </c>
      <c r="Q264" s="814">
        <v>-8.6856284313707732E-6</v>
      </c>
      <c r="R264" s="814">
        <v>4.2112396352833592E-4</v>
      </c>
      <c r="S264" s="814">
        <v>4.395034480333404E-4</v>
      </c>
      <c r="T264" s="814">
        <v>4.431691964956741E-4</v>
      </c>
      <c r="U264" s="814">
        <v>4.4683157668434781E-4</v>
      </c>
      <c r="V264" s="814">
        <v>-5.181049871878507E-4</v>
      </c>
      <c r="W264" s="814">
        <v>4.431691964956741E-4</v>
      </c>
      <c r="X264" s="814">
        <v>4.4500080723652857E-4</v>
      </c>
      <c r="Y264" s="814">
        <v>4.8335112941000347E-4</v>
      </c>
      <c r="Z264" s="814">
        <v>4.8335112941000347E-4</v>
      </c>
      <c r="AA264" s="814">
        <v>4.9388215129564372E-4</v>
      </c>
      <c r="AB264" s="814">
        <v>5.0613328152837589E-4</v>
      </c>
      <c r="AC264" s="814">
        <v>7.0423321985257914E-5</v>
      </c>
      <c r="AD264" s="814">
        <v>-3.0366621952484518E-3</v>
      </c>
      <c r="AE264" s="814">
        <v>1.4968138619186888E-4</v>
      </c>
      <c r="AF264" s="814">
        <v>-6.5389813619154413E-4</v>
      </c>
      <c r="AG264" s="814">
        <v>8.8806010210840114E-4</v>
      </c>
      <c r="AH264" s="814">
        <v>-8.8927815964401358E-4</v>
      </c>
      <c r="AI264" s="814">
        <v>3.7755391399654226E-3</v>
      </c>
      <c r="AJ264" s="814">
        <v>-7.9019196830509841E-4</v>
      </c>
      <c r="AK264" s="814">
        <v>-4.656831292703778E-3</v>
      </c>
      <c r="AM264" s="814">
        <v>7.8879075208666549E-3</v>
      </c>
      <c r="AN264" s="814">
        <v>-2.8661156776563779E-3</v>
      </c>
      <c r="AO264" s="814">
        <v>6.413898439570298E-3</v>
      </c>
      <c r="AP264" s="814">
        <v>1.0458861599393909E-3</v>
      </c>
    </row>
    <row r="265" spans="1:42" s="814" customFormat="1">
      <c r="A265" s="815">
        <v>44215</v>
      </c>
      <c r="B265" s="814">
        <v>7.4692290285005569E-5</v>
      </c>
      <c r="C265" s="814">
        <v>7.6559597542130708E-5</v>
      </c>
      <c r="D265" s="814">
        <v>8.8136902536306566E-5</v>
      </c>
      <c r="E265" s="814">
        <v>8.8883825439156625E-5</v>
      </c>
      <c r="F265" s="814">
        <v>1.3768845991979362E-4</v>
      </c>
      <c r="G265" s="814">
        <v>1.3964113116471388E-4</v>
      </c>
      <c r="H265" s="814">
        <v>1.8508686157159282E-4</v>
      </c>
      <c r="I265" s="814">
        <v>1.764266688006888E-4</v>
      </c>
      <c r="J265" s="814">
        <v>2.5861657575454444E-5</v>
      </c>
      <c r="K265" s="814">
        <v>2.2580897640156472E-4</v>
      </c>
      <c r="L265" s="814">
        <v>5.507249257932223E-4</v>
      </c>
      <c r="M265" s="814">
        <v>2.5706445248463439E-5</v>
      </c>
      <c r="N265" s="814">
        <v>1.9736629086208879E-4</v>
      </c>
      <c r="O265" s="814">
        <v>1.6557092462710088E-4</v>
      </c>
      <c r="P265" s="814">
        <v>1.726909682218114E-4</v>
      </c>
      <c r="Q265" s="814">
        <v>7.0231290461264528E-4</v>
      </c>
      <c r="R265" s="814">
        <v>4.2112396352833592E-4</v>
      </c>
      <c r="S265" s="814">
        <v>4.395034480333404E-4</v>
      </c>
      <c r="T265" s="814">
        <v>4.431691964956741E-4</v>
      </c>
      <c r="U265" s="814">
        <v>4.4683157668434781E-4</v>
      </c>
      <c r="V265" s="814">
        <v>-2.6448880706640976E-3</v>
      </c>
      <c r="W265" s="814">
        <v>4.431691964956741E-4</v>
      </c>
      <c r="X265" s="814">
        <v>4.4500080723652857E-4</v>
      </c>
      <c r="Y265" s="814">
        <v>4.8335112941000347E-4</v>
      </c>
      <c r="Z265" s="814">
        <v>4.8335112941000347E-4</v>
      </c>
      <c r="AA265" s="814">
        <v>4.9388215129564372E-4</v>
      </c>
      <c r="AB265" s="814">
        <v>5.0613328152837589E-4</v>
      </c>
      <c r="AC265" s="814">
        <v>1.0808525306194028E-3</v>
      </c>
      <c r="AD265" s="814">
        <v>-2.2401411703206753E-3</v>
      </c>
      <c r="AE265" s="814">
        <v>-1.0660177973202956E-3</v>
      </c>
      <c r="AF265" s="814">
        <v>2.4160603776330891E-3</v>
      </c>
      <c r="AG265" s="814">
        <v>1.7681474792459184E-3</v>
      </c>
      <c r="AH265" s="814">
        <v>-1.8129493753399339E-3</v>
      </c>
      <c r="AI265" s="814">
        <v>1.8041681244485019E-3</v>
      </c>
      <c r="AJ265" s="814">
        <v>1.597529498831296E-4</v>
      </c>
      <c r="AK265" s="814">
        <v>2.5504375174458804E-3</v>
      </c>
      <c r="AM265" s="814">
        <v>-7.8617631185814441E-3</v>
      </c>
      <c r="AN265" s="814">
        <v>4.238405480199825E-3</v>
      </c>
      <c r="AO265" s="814">
        <v>-5.3241853292733676E-3</v>
      </c>
      <c r="AP265" s="814">
        <v>7.9224670926860696E-3</v>
      </c>
    </row>
    <row r="266" spans="1:42" s="814" customFormat="1">
      <c r="A266" s="815">
        <v>44216</v>
      </c>
      <c r="B266" s="814">
        <v>7.4692290285005569E-5</v>
      </c>
      <c r="C266" s="814">
        <v>7.6559597542130708E-5</v>
      </c>
      <c r="D266" s="814">
        <v>8.8136902536306566E-5</v>
      </c>
      <c r="E266" s="814">
        <v>8.8883825439156625E-5</v>
      </c>
      <c r="F266" s="814">
        <v>1.3768845991979362E-4</v>
      </c>
      <c r="G266" s="814">
        <v>1.3964113116471388E-4</v>
      </c>
      <c r="H266" s="814">
        <v>2.9266368244518226E-4</v>
      </c>
      <c r="I266" s="814">
        <v>1.7366778171701291E-4</v>
      </c>
      <c r="J266" s="814">
        <v>5.4951151159166045E-5</v>
      </c>
      <c r="K266" s="814">
        <v>1.7853769978692924E-4</v>
      </c>
      <c r="L266" s="814">
        <v>7.5079669641975322E-4</v>
      </c>
      <c r="M266" s="814">
        <v>6.8169762977832171E-4</v>
      </c>
      <c r="N266" s="814">
        <v>2.0070954738704572E-4</v>
      </c>
      <c r="O266" s="814">
        <v>1.6483953517010264E-4</v>
      </c>
      <c r="P266" s="814">
        <v>1.726909682218114E-4</v>
      </c>
      <c r="Q266" s="814">
        <v>2.3091032793920441E-4</v>
      </c>
      <c r="R266" s="814">
        <v>4.2112396352833592E-4</v>
      </c>
      <c r="S266" s="814">
        <v>4.395034480333404E-4</v>
      </c>
      <c r="T266" s="814">
        <v>4.431691964956741E-4</v>
      </c>
      <c r="U266" s="814">
        <v>4.4683157668434781E-4</v>
      </c>
      <c r="V266" s="814">
        <v>-8.6433838934174556E-4</v>
      </c>
      <c r="W266" s="814">
        <v>4.431691964956741E-4</v>
      </c>
      <c r="X266" s="814">
        <v>4.4500080723652857E-4</v>
      </c>
      <c r="Y266" s="814">
        <v>4.8335112941000347E-4</v>
      </c>
      <c r="Z266" s="814">
        <v>4.8335112941000347E-4</v>
      </c>
      <c r="AA266" s="814">
        <v>4.9388215129564372E-4</v>
      </c>
      <c r="AB266" s="814">
        <v>5.0613328152837589E-4</v>
      </c>
      <c r="AC266" s="814">
        <v>1.6211829856518367E-3</v>
      </c>
      <c r="AD266" s="814">
        <v>2.0701080335052691E-3</v>
      </c>
      <c r="AE266" s="814">
        <v>5.3313727466361982E-3</v>
      </c>
      <c r="AF266" s="814">
        <v>2.9166704474308247E-3</v>
      </c>
      <c r="AG266" s="814">
        <v>4.8477652232934432E-3</v>
      </c>
      <c r="AH266" s="814">
        <v>-6.4068378570176776E-3</v>
      </c>
      <c r="AI266" s="814">
        <v>-6.3436132533045697E-4</v>
      </c>
      <c r="AJ266" s="814">
        <v>1.7323908709601099E-3</v>
      </c>
      <c r="AK266" s="814">
        <v>3.8329945601900395E-3</v>
      </c>
      <c r="AM266" s="814">
        <v>4.7089879725987771E-3</v>
      </c>
      <c r="AN266" s="814">
        <v>-2.3451552923210439E-3</v>
      </c>
      <c r="AO266" s="814">
        <v>8.0034103814385915E-4</v>
      </c>
      <c r="AP266" s="814">
        <v>1.552102802267985E-2</v>
      </c>
    </row>
    <row r="267" spans="1:42" s="814" customFormat="1">
      <c r="A267" s="815">
        <v>44217</v>
      </c>
      <c r="B267" s="814">
        <v>7.4692290285005569E-5</v>
      </c>
      <c r="C267" s="814">
        <v>7.6559597542130708E-5</v>
      </c>
      <c r="D267" s="814">
        <v>8.8136902536306566E-5</v>
      </c>
      <c r="E267" s="814">
        <v>8.8883825439156625E-5</v>
      </c>
      <c r="F267" s="814">
        <v>1.3768845991979362E-4</v>
      </c>
      <c r="G267" s="814">
        <v>1.3964113116471388E-4</v>
      </c>
      <c r="H267" s="814">
        <v>-7.9243892241009917E-5</v>
      </c>
      <c r="I267" s="814">
        <v>1.7272852893457369E-4</v>
      </c>
      <c r="J267" s="814">
        <v>5.3416428376307223E-5</v>
      </c>
      <c r="K267" s="814">
        <v>1.501787081663597E-4</v>
      </c>
      <c r="L267" s="814">
        <v>1.2277568573171305E-3</v>
      </c>
      <c r="M267" s="814">
        <v>6.0614443725404143E-4</v>
      </c>
      <c r="N267" s="814">
        <v>1.330387994085136E-4</v>
      </c>
      <c r="O267" s="814">
        <v>1.6430908244746689E-4</v>
      </c>
      <c r="P267" s="814">
        <v>1.726909682218114E-4</v>
      </c>
      <c r="Q267" s="814">
        <v>1.9598287499356104E-4</v>
      </c>
      <c r="R267" s="814">
        <v>4.2112396352833592E-4</v>
      </c>
      <c r="S267" s="814">
        <v>4.395034480333404E-4</v>
      </c>
      <c r="T267" s="814">
        <v>4.431691964956741E-4</v>
      </c>
      <c r="U267" s="814">
        <v>4.4683157668434781E-4</v>
      </c>
      <c r="V267" s="814">
        <v>-2.95344918415541E-3</v>
      </c>
      <c r="W267" s="814">
        <v>4.431691964956741E-4</v>
      </c>
      <c r="X267" s="814">
        <v>4.4500080723652857E-4</v>
      </c>
      <c r="Y267" s="814">
        <v>4.8335112941000347E-4</v>
      </c>
      <c r="Z267" s="814">
        <v>4.8335112941000347E-4</v>
      </c>
      <c r="AA267" s="814">
        <v>4.9388215129564372E-4</v>
      </c>
      <c r="AB267" s="814">
        <v>5.0613328152837589E-4</v>
      </c>
      <c r="AC267" s="814">
        <v>-9.3156465134747179E-4</v>
      </c>
      <c r="AD267" s="814">
        <v>1.0346993659755555E-3</v>
      </c>
      <c r="AE267" s="814">
        <v>-1.5702666583818914E-3</v>
      </c>
      <c r="AF267" s="814">
        <v>-7.3171214421630104E-4</v>
      </c>
      <c r="AG267" s="814">
        <v>4.3049196416355962E-4</v>
      </c>
      <c r="AH267" s="814">
        <v>-1.0319166311512085E-3</v>
      </c>
      <c r="AI267" s="814">
        <v>-3.6322896151149697E-3</v>
      </c>
      <c r="AJ267" s="814">
        <v>4.7994787492369184E-3</v>
      </c>
      <c r="AK267" s="814">
        <v>7.2422400902261153E-4</v>
      </c>
      <c r="AM267" s="814">
        <v>-1.8686466553167191E-3</v>
      </c>
      <c r="AN267" s="814">
        <v>-6.7091175651387003E-3</v>
      </c>
      <c r="AO267" s="814">
        <v>-2.5135145144946636E-3</v>
      </c>
      <c r="AP267" s="814">
        <v>4.2212657104578888E-4</v>
      </c>
    </row>
    <row r="268" spans="1:42" s="814" customFormat="1">
      <c r="A268" s="815">
        <v>44218</v>
      </c>
      <c r="B268" s="814">
        <v>7.4692290285005569E-5</v>
      </c>
      <c r="C268" s="814">
        <v>7.6559597542130708E-5</v>
      </c>
      <c r="D268" s="814">
        <v>8.8136902536306566E-5</v>
      </c>
      <c r="E268" s="814">
        <v>8.8883825439156625E-5</v>
      </c>
      <c r="F268" s="814">
        <v>1.3768845991979362E-4</v>
      </c>
      <c r="G268" s="814">
        <v>1.3964113116471388E-4</v>
      </c>
      <c r="H268" s="814">
        <v>3.4005528491976023E-5</v>
      </c>
      <c r="I268" s="814">
        <v>1.2816061342579843E-4</v>
      </c>
      <c r="J268" s="814">
        <v>2.668884969747598E-4</v>
      </c>
      <c r="K268" s="814">
        <v>2.7333815571384257E-4</v>
      </c>
      <c r="L268" s="814">
        <v>1.4815098885803124E-3</v>
      </c>
      <c r="M268" s="814">
        <v>1.7753667371513959E-3</v>
      </c>
      <c r="N268" s="814">
        <v>2.407324526374488E-4</v>
      </c>
      <c r="O268" s="814">
        <v>8.8471857785599184E-5</v>
      </c>
      <c r="P268" s="814">
        <v>1.726909682218114E-4</v>
      </c>
      <c r="Q268" s="814">
        <v>1.9610816953408161E-4</v>
      </c>
      <c r="R268" s="814">
        <v>4.2112396352833592E-4</v>
      </c>
      <c r="S268" s="814">
        <v>4.395034480333404E-4</v>
      </c>
      <c r="T268" s="814">
        <v>4.431691964956741E-4</v>
      </c>
      <c r="U268" s="814">
        <v>4.4683157668434781E-4</v>
      </c>
      <c r="V268" s="814">
        <v>-3.430139276655475E-3</v>
      </c>
      <c r="W268" s="814">
        <v>4.431691964956741E-4</v>
      </c>
      <c r="X268" s="814">
        <v>4.4500080723652857E-4</v>
      </c>
      <c r="Y268" s="814">
        <v>4.8335112941000347E-4</v>
      </c>
      <c r="Z268" s="814">
        <v>4.8335112941000347E-4</v>
      </c>
      <c r="AA268" s="814">
        <v>4.9388215129564372E-4</v>
      </c>
      <c r="AB268" s="814">
        <v>5.0613328152837589E-4</v>
      </c>
      <c r="AC268" s="814">
        <v>-5.3323431677457789E-3</v>
      </c>
      <c r="AD268" s="814">
        <v>-8.2338303032976068E-3</v>
      </c>
      <c r="AE268" s="814">
        <v>-4.4173515241084926E-3</v>
      </c>
      <c r="AF268" s="814">
        <v>-2.1656204499760356E-3</v>
      </c>
      <c r="AG268" s="814">
        <v>-2.3693743442892989E-3</v>
      </c>
      <c r="AH268" s="814">
        <v>1.4590238862077776E-4</v>
      </c>
      <c r="AI268" s="814">
        <v>-2.6045865431527648E-3</v>
      </c>
      <c r="AJ268" s="814">
        <v>1.5669979002512768E-3</v>
      </c>
      <c r="AK268" s="814">
        <v>3.304207739618592E-3</v>
      </c>
      <c r="AM268" s="814">
        <v>-1.0974629742343311E-2</v>
      </c>
      <c r="AN268" s="814">
        <v>-4.0839534669423472E-3</v>
      </c>
      <c r="AO268" s="814">
        <v>-4.0583233112247985E-3</v>
      </c>
      <c r="AP268" s="814">
        <v>-3.5098777563540295E-3</v>
      </c>
    </row>
    <row r="269" spans="1:42" s="814" customFormat="1">
      <c r="A269" s="815">
        <v>44221</v>
      </c>
      <c r="B269" s="814">
        <v>7.4692290285005569E-5</v>
      </c>
      <c r="C269" s="814">
        <v>7.6559597542130708E-5</v>
      </c>
      <c r="D269" s="814">
        <v>8.8136902536306566E-5</v>
      </c>
      <c r="E269" s="814">
        <v>8.8883825439156625E-5</v>
      </c>
      <c r="F269" s="814">
        <v>1.3768845991979362E-4</v>
      </c>
      <c r="G269" s="814">
        <v>1.3964113116471388E-4</v>
      </c>
      <c r="H269" s="814">
        <v>1.2295366203085578E-4</v>
      </c>
      <c r="I269" s="814">
        <v>1.1269418161763411E-4</v>
      </c>
      <c r="J269" s="814">
        <v>-1.093230790814026E-4</v>
      </c>
      <c r="K269" s="814">
        <v>3.1910700376935885E-4</v>
      </c>
      <c r="L269" s="814">
        <v>9.2556626022366473E-5</v>
      </c>
      <c r="M269" s="814">
        <v>2.0501770988312629E-4</v>
      </c>
      <c r="N269" s="814">
        <v>1.3366513965840099E-4</v>
      </c>
      <c r="O269" s="814">
        <v>1.7849259315960708E-4</v>
      </c>
      <c r="P269" s="814">
        <v>1.726909682218114E-4</v>
      </c>
      <c r="Q269" s="814">
        <v>5.1987935002051344E-4</v>
      </c>
      <c r="R269" s="814">
        <v>4.2112396352833592E-4</v>
      </c>
      <c r="S269" s="814">
        <v>4.395034480333404E-4</v>
      </c>
      <c r="T269" s="814">
        <v>4.431691964956741E-4</v>
      </c>
      <c r="U269" s="814">
        <v>4.4683157668434781E-4</v>
      </c>
      <c r="V269" s="814">
        <v>3.1027679027206823E-4</v>
      </c>
      <c r="W269" s="814">
        <v>4.431691964956741E-4</v>
      </c>
      <c r="X269" s="814">
        <v>4.4500080723652857E-4</v>
      </c>
      <c r="Y269" s="814">
        <v>4.8335112941000347E-4</v>
      </c>
      <c r="Z269" s="814">
        <v>4.8335112941000347E-4</v>
      </c>
      <c r="AA269" s="814">
        <v>4.9388215129564372E-4</v>
      </c>
      <c r="AB269" s="814">
        <v>5.0613328152837589E-4</v>
      </c>
      <c r="AC269" s="814">
        <v>4.5541689009054309E-5</v>
      </c>
      <c r="AD269" s="814">
        <v>8.4545115951906169E-5</v>
      </c>
      <c r="AE269" s="814">
        <v>-3.3920595440540824E-3</v>
      </c>
      <c r="AF269" s="814">
        <v>-5.3308108390104358E-5</v>
      </c>
      <c r="AG269" s="814">
        <v>-1.5609135874905533E-3</v>
      </c>
      <c r="AH269" s="814">
        <v>4.2377286866290831E-6</v>
      </c>
      <c r="AI269" s="814">
        <v>-1.3228828822209326E-3</v>
      </c>
      <c r="AJ269" s="814">
        <v>3.7907361081224167E-6</v>
      </c>
      <c r="AK269" s="814">
        <v>-1.8223972022002322E-5</v>
      </c>
      <c r="AM269" s="814">
        <v>-2.3634663033172965E-3</v>
      </c>
      <c r="AN269" s="814">
        <v>2.2735677677852006E-3</v>
      </c>
      <c r="AO269" s="814">
        <v>-1.5213941450901158E-3</v>
      </c>
      <c r="AP269" s="814">
        <v>3.829062685234419E-5</v>
      </c>
    </row>
    <row r="270" spans="1:42" s="814" customFormat="1">
      <c r="A270" s="815">
        <v>44222</v>
      </c>
      <c r="B270" s="814">
        <v>7.4692290285005569E-5</v>
      </c>
      <c r="C270" s="814">
        <v>7.6559597542130708E-5</v>
      </c>
      <c r="D270" s="814">
        <v>8.8136902536306566E-5</v>
      </c>
      <c r="E270" s="814">
        <v>8.8883825439156625E-5</v>
      </c>
      <c r="F270" s="814">
        <v>1.3768845991979362E-4</v>
      </c>
      <c r="G270" s="814">
        <v>1.3964113116471388E-4</v>
      </c>
      <c r="H270" s="814">
        <v>2.3233464333327625E-4</v>
      </c>
      <c r="I270" s="814">
        <v>2.5353333690780744E-4</v>
      </c>
      <c r="J270" s="814">
        <v>1.0870040587085406E-4</v>
      </c>
      <c r="K270" s="814">
        <v>3.9403882607880192E-4</v>
      </c>
      <c r="L270" s="814">
        <v>7.3057868219406075E-4</v>
      </c>
      <c r="M270" s="814">
        <v>1.4338443436301418E-4</v>
      </c>
      <c r="N270" s="814">
        <v>2.2615745638354667E-4</v>
      </c>
      <c r="O270" s="814">
        <v>1.7750396171511973E-4</v>
      </c>
      <c r="P270" s="814">
        <v>1.726909682218114E-4</v>
      </c>
      <c r="Q270" s="814">
        <v>2.5166654452757342E-4</v>
      </c>
      <c r="R270" s="814">
        <v>4.2112396352833592E-4</v>
      </c>
      <c r="S270" s="814">
        <v>4.395034480333404E-4</v>
      </c>
      <c r="T270" s="814">
        <v>4.431691964956741E-4</v>
      </c>
      <c r="U270" s="814">
        <v>4.4683157668434781E-4</v>
      </c>
      <c r="V270" s="814">
        <v>2.4398603056712265E-3</v>
      </c>
      <c r="W270" s="814">
        <v>4.431691964956741E-4</v>
      </c>
      <c r="X270" s="814">
        <v>4.4500080723652857E-4</v>
      </c>
      <c r="Y270" s="814">
        <v>4.8335112941000347E-4</v>
      </c>
      <c r="Z270" s="814">
        <v>4.8335112941000347E-4</v>
      </c>
      <c r="AA270" s="814">
        <v>4.9388215129564372E-4</v>
      </c>
      <c r="AB270" s="814">
        <v>5.0613328152837589E-4</v>
      </c>
      <c r="AC270" s="814">
        <v>1.3622452932218199E-3</v>
      </c>
      <c r="AD270" s="814">
        <v>-3.8600349716350069E-3</v>
      </c>
      <c r="AE270" s="814">
        <v>2.3624535789994461E-3</v>
      </c>
      <c r="AF270" s="814">
        <v>-1.9991606361017267E-3</v>
      </c>
      <c r="AG270" s="814">
        <v>5.6404027798606649E-4</v>
      </c>
      <c r="AH270" s="814">
        <v>-7.2022100102704378E-3</v>
      </c>
      <c r="AI270" s="814">
        <v>-3.3908139004449334E-3</v>
      </c>
      <c r="AJ270" s="814">
        <v>-3.9554006338516912E-3</v>
      </c>
      <c r="AK270" s="814">
        <v>-3.0929567627689947E-3</v>
      </c>
      <c r="AM270" s="814">
        <v>-1.1655507519601982E-2</v>
      </c>
      <c r="AN270" s="814">
        <v>-1.8495022255209381E-3</v>
      </c>
      <c r="AO270" s="814">
        <v>-9.963783195104492E-3</v>
      </c>
      <c r="AP270" s="814">
        <v>5.5571495559698647E-3</v>
      </c>
    </row>
    <row r="271" spans="1:42" s="814" customFormat="1">
      <c r="A271" s="815">
        <v>44223</v>
      </c>
      <c r="B271" s="814">
        <v>7.4692290285005569E-5</v>
      </c>
      <c r="C271" s="814">
        <v>7.6559597542130708E-5</v>
      </c>
      <c r="D271" s="814">
        <v>8.8136902536306566E-5</v>
      </c>
      <c r="E271" s="814">
        <v>8.8883825439156625E-5</v>
      </c>
      <c r="F271" s="814">
        <v>1.3768845991979362E-4</v>
      </c>
      <c r="G271" s="814">
        <v>1.3964113116471388E-4</v>
      </c>
      <c r="H271" s="814">
        <v>6.2876141778600569E-4</v>
      </c>
      <c r="I271" s="814">
        <v>1.2264632615210935E-4</v>
      </c>
      <c r="J271" s="814">
        <v>2.4411134826829439E-4</v>
      </c>
      <c r="K271" s="814">
        <v>1.4641512010094004E-4</v>
      </c>
      <c r="L271" s="814">
        <v>1.4784747679892352E-3</v>
      </c>
      <c r="M271" s="814">
        <v>1.7982067198762941E-4</v>
      </c>
      <c r="N271" s="814">
        <v>5.0907712610159805E-4</v>
      </c>
      <c r="O271" s="814">
        <v>1.7598265959928305E-4</v>
      </c>
      <c r="P271" s="814">
        <v>1.726909682218114E-4</v>
      </c>
      <c r="Q271" s="814">
        <v>5.0942089310890282E-5</v>
      </c>
      <c r="R271" s="814">
        <v>4.2112396352833592E-4</v>
      </c>
      <c r="S271" s="814">
        <v>4.395034480333404E-4</v>
      </c>
      <c r="T271" s="814">
        <v>4.431691964956741E-4</v>
      </c>
      <c r="U271" s="814">
        <v>4.4683157668434781E-4</v>
      </c>
      <c r="V271" s="814">
        <v>2.412652324061737E-3</v>
      </c>
      <c r="W271" s="814">
        <v>4.431691964956741E-4</v>
      </c>
      <c r="X271" s="814">
        <v>4.4500080723652857E-4</v>
      </c>
      <c r="Y271" s="814">
        <v>4.8335112941000347E-4</v>
      </c>
      <c r="Z271" s="814">
        <v>4.8335112941000347E-4</v>
      </c>
      <c r="AA271" s="814">
        <v>4.9388215129564372E-4</v>
      </c>
      <c r="AB271" s="814">
        <v>5.0613328152837589E-4</v>
      </c>
      <c r="AC271" s="814">
        <v>-8.9197989439453451E-3</v>
      </c>
      <c r="AD271" s="814">
        <v>-3.8053553523837991E-3</v>
      </c>
      <c r="AE271" s="814">
        <v>-6.9931550831865419E-3</v>
      </c>
      <c r="AF271" s="814">
        <v>-8.6019611130211393E-3</v>
      </c>
      <c r="AG271" s="814">
        <v>-2.9324346242675103E-3</v>
      </c>
      <c r="AH271" s="814">
        <v>-1.099625618094402E-3</v>
      </c>
      <c r="AI271" s="814">
        <v>-5.5433214367074379E-3</v>
      </c>
      <c r="AJ271" s="814">
        <v>2.9616417079081359E-4</v>
      </c>
      <c r="AK271" s="814">
        <v>-2.6825075870986481E-3</v>
      </c>
      <c r="AM271" s="814">
        <v>-2.1827970337934488E-2</v>
      </c>
      <c r="AN271" s="814">
        <v>-1.0250570068569775E-2</v>
      </c>
      <c r="AO271" s="814">
        <v>-9.1029656181808027E-3</v>
      </c>
      <c r="AP271" s="814">
        <v>-2.7879695686134132E-2</v>
      </c>
    </row>
    <row r="272" spans="1:42" s="814" customFormat="1">
      <c r="A272" s="815">
        <v>44224</v>
      </c>
      <c r="B272" s="814">
        <v>7.4692290285005569E-5</v>
      </c>
      <c r="C272" s="814">
        <v>7.6559597542130708E-5</v>
      </c>
      <c r="D272" s="814">
        <v>8.8136902536306566E-5</v>
      </c>
      <c r="E272" s="814">
        <v>8.8883825439156625E-5</v>
      </c>
      <c r="F272" s="814">
        <v>1.3768845991979362E-4</v>
      </c>
      <c r="G272" s="814">
        <v>1.3964113116471388E-4</v>
      </c>
      <c r="H272" s="814">
        <v>2.0795201998935475E-4</v>
      </c>
      <c r="I272" s="814">
        <v>1.8258435896978398E-4</v>
      </c>
      <c r="J272" s="814">
        <v>1.6254487964673103E-4</v>
      </c>
      <c r="K272" s="814">
        <v>1.198991230748625E-4</v>
      </c>
      <c r="L272" s="814">
        <v>-4.848291254551107E-4</v>
      </c>
      <c r="M272" s="814">
        <v>7.6348474138843159E-5</v>
      </c>
      <c r="N272" s="814">
        <v>2.7983547989940405E-6</v>
      </c>
      <c r="O272" s="814">
        <v>1.5775678956186923E-4</v>
      </c>
      <c r="P272" s="814">
        <v>1.726909682218114E-4</v>
      </c>
      <c r="Q272" s="814">
        <v>7.0767467667720574E-4</v>
      </c>
      <c r="R272" s="814">
        <v>4.2112396352833592E-4</v>
      </c>
      <c r="S272" s="814">
        <v>4.395034480333404E-4</v>
      </c>
      <c r="T272" s="814">
        <v>4.431691964956741E-4</v>
      </c>
      <c r="U272" s="814">
        <v>4.4683157668434781E-4</v>
      </c>
      <c r="V272" s="814">
        <v>3.8244738070303264E-3</v>
      </c>
      <c r="W272" s="814">
        <v>4.431691964956741E-4</v>
      </c>
      <c r="X272" s="814">
        <v>4.4500080723652857E-4</v>
      </c>
      <c r="Y272" s="814">
        <v>4.8335112941000347E-4</v>
      </c>
      <c r="Z272" s="814">
        <v>4.8335112941000347E-4</v>
      </c>
      <c r="AA272" s="814">
        <v>4.9388215129564372E-4</v>
      </c>
      <c r="AB272" s="814">
        <v>5.0613328152837589E-4</v>
      </c>
      <c r="AC272" s="814">
        <v>4.8795217845836181E-3</v>
      </c>
      <c r="AD272" s="814">
        <v>-5.1274748421070715E-4</v>
      </c>
      <c r="AE272" s="814">
        <v>4.1760517251057117E-3</v>
      </c>
      <c r="AF272" s="814">
        <v>4.562708001591087E-3</v>
      </c>
      <c r="AG272" s="814">
        <v>2.5037683139073064E-3</v>
      </c>
      <c r="AH272" s="814">
        <v>3.7717407516191237E-3</v>
      </c>
      <c r="AI272" s="814">
        <v>6.3969384205524449E-3</v>
      </c>
      <c r="AJ272" s="814">
        <v>1.7248490629329094E-3</v>
      </c>
      <c r="AK272" s="814">
        <v>2.0114038094731779E-3</v>
      </c>
      <c r="AM272" s="814">
        <v>3.1683140982467828E-2</v>
      </c>
      <c r="AN272" s="814">
        <v>2.3116067116643269E-2</v>
      </c>
      <c r="AO272" s="814">
        <v>1.2686975599850436E-2</v>
      </c>
      <c r="AP272" s="814">
        <v>1.000401615516866E-2</v>
      </c>
    </row>
    <row r="273" spans="1:42" s="814" customFormat="1">
      <c r="A273" s="815">
        <v>44225</v>
      </c>
      <c r="B273" s="814">
        <v>7.4692290285005569E-5</v>
      </c>
      <c r="C273" s="814">
        <v>7.6559597542130708E-5</v>
      </c>
      <c r="D273" s="814">
        <v>8.8136902536306566E-5</v>
      </c>
      <c r="E273" s="814">
        <v>8.8883825439156625E-5</v>
      </c>
      <c r="F273" s="814">
        <v>1.3768845991979362E-4</v>
      </c>
      <c r="G273" s="814">
        <v>1.3964113116471388E-4</v>
      </c>
      <c r="H273" s="814">
        <v>1.9572400612499763E-4</v>
      </c>
      <c r="I273" s="814">
        <v>2.5793279579167105E-4</v>
      </c>
      <c r="J273" s="814">
        <v>-4.4704298097664186E-5</v>
      </c>
      <c r="K273" s="814">
        <v>2.0160394119983494E-4</v>
      </c>
      <c r="L273" s="814">
        <v>1.0236413608177841E-4</v>
      </c>
      <c r="M273" s="814">
        <v>-2.9995271681326763E-4</v>
      </c>
      <c r="N273" s="814">
        <v>2.0234943421781892E-4</v>
      </c>
      <c r="O273" s="814">
        <v>1.5264231753908675E-4</v>
      </c>
      <c r="P273" s="814">
        <v>1.726909682218114E-4</v>
      </c>
      <c r="Q273" s="814">
        <v>2.1202970769085283E-4</v>
      </c>
      <c r="R273" s="814">
        <v>4.2112396352833592E-4</v>
      </c>
      <c r="S273" s="814">
        <v>4.395034480333404E-4</v>
      </c>
      <c r="T273" s="814">
        <v>4.431691964956741E-4</v>
      </c>
      <c r="U273" s="814">
        <v>4.4683157668434781E-4</v>
      </c>
      <c r="V273" s="814">
        <v>3.9559335446424093E-3</v>
      </c>
      <c r="W273" s="814">
        <v>4.431691964956741E-4</v>
      </c>
      <c r="X273" s="814">
        <v>4.4500080723652857E-4</v>
      </c>
      <c r="Y273" s="814">
        <v>4.8335112941000347E-4</v>
      </c>
      <c r="Z273" s="814">
        <v>4.8335112941000347E-4</v>
      </c>
      <c r="AA273" s="814">
        <v>4.9388215129564372E-4</v>
      </c>
      <c r="AB273" s="814">
        <v>5.0613328152837589E-4</v>
      </c>
      <c r="AC273" s="814">
        <v>-1.3761964355295753E-2</v>
      </c>
      <c r="AD273" s="814">
        <v>-3.4031452839633491E-4</v>
      </c>
      <c r="AE273" s="814">
        <v>-2.4405984860428331E-3</v>
      </c>
      <c r="AF273" s="814">
        <v>-6.4118438516026499E-3</v>
      </c>
      <c r="AG273" s="814">
        <v>-2.0132496152404089E-3</v>
      </c>
      <c r="AH273" s="814">
        <v>-5.3957720236348372E-3</v>
      </c>
      <c r="AI273" s="814">
        <v>-8.1227153875031988E-3</v>
      </c>
      <c r="AJ273" s="814">
        <v>3.3027927207252006E-3</v>
      </c>
      <c r="AK273" s="814">
        <v>2.0218247475087825E-3</v>
      </c>
      <c r="AM273" s="814">
        <v>-2.8672402864664104E-2</v>
      </c>
      <c r="AN273" s="814">
        <v>-2.0852520316321677E-2</v>
      </c>
      <c r="AO273" s="814">
        <v>-1.0802479848933344E-2</v>
      </c>
      <c r="AP273" s="814">
        <v>-1.8150806619972593E-2</v>
      </c>
    </row>
    <row r="274" spans="1:42" s="814" customFormat="1">
      <c r="A274" s="815">
        <v>44228</v>
      </c>
      <c r="B274" s="814">
        <v>7.4692290285005569E-5</v>
      </c>
      <c r="C274" s="814">
        <v>7.6559597542130708E-5</v>
      </c>
      <c r="D274" s="814">
        <v>8.8136902536306566E-5</v>
      </c>
      <c r="E274" s="814">
        <v>8.8883825439156625E-5</v>
      </c>
      <c r="F274" s="814">
        <v>1.3768845991979362E-4</v>
      </c>
      <c r="G274" s="814">
        <v>1.3964113116471388E-4</v>
      </c>
      <c r="H274" s="814">
        <v>1.99522680357056E-4</v>
      </c>
      <c r="I274" s="814">
        <v>1.8704385361201226E-4</v>
      </c>
      <c r="J274" s="814">
        <v>1.6606968867716176E-4</v>
      </c>
      <c r="K274" s="814">
        <v>1.970741447701041E-4</v>
      </c>
      <c r="L274" s="814">
        <v>-2.7937515048925832E-4</v>
      </c>
      <c r="M274" s="814">
        <v>3.9414478218979809E-6</v>
      </c>
      <c r="N274" s="814">
        <v>2.316369584147715E-4</v>
      </c>
      <c r="O274" s="814">
        <v>2.0315240471213691E-4</v>
      </c>
      <c r="P274" s="814">
        <v>1.726909682218114E-4</v>
      </c>
      <c r="Q274" s="814">
        <v>5.6382228047247018E-4</v>
      </c>
      <c r="R274" s="814">
        <v>7.7223152276895135E-4</v>
      </c>
      <c r="S274" s="814">
        <v>7.9061745773345571E-4</v>
      </c>
      <c r="T274" s="814">
        <v>7.942844927260051E-4</v>
      </c>
      <c r="U274" s="814">
        <v>7.9794815826250698E-4</v>
      </c>
      <c r="V274" s="814">
        <v>-8.485780154078304E-4</v>
      </c>
      <c r="W274" s="814">
        <v>7.942844927260051E-4</v>
      </c>
      <c r="X274" s="814">
        <v>7.9611674628865536E-4</v>
      </c>
      <c r="Y274" s="814">
        <v>4.8335112941000347E-4</v>
      </c>
      <c r="Z274" s="814">
        <v>4.8335112941000347E-4</v>
      </c>
      <c r="AA274" s="814">
        <v>4.9388215129564372E-4</v>
      </c>
      <c r="AB274" s="814">
        <v>5.0613328152837589E-4</v>
      </c>
      <c r="AC274" s="814">
        <v>1.2766357521999172E-2</v>
      </c>
      <c r="AD274" s="814">
        <v>8.6014418738040721E-3</v>
      </c>
      <c r="AE274" s="814">
        <v>7.1012389856504043E-3</v>
      </c>
      <c r="AF274" s="814">
        <v>6.4371409652896894E-3</v>
      </c>
      <c r="AG274" s="814">
        <v>3.0615159434979056E-3</v>
      </c>
      <c r="AH274" s="814">
        <v>9.8960014698963317E-3</v>
      </c>
      <c r="AI274" s="814">
        <v>4.3458825273052781E-3</v>
      </c>
      <c r="AJ274" s="814">
        <v>6.4876060913350297E-3</v>
      </c>
      <c r="AK274" s="814">
        <v>1.7295346853976046E-3</v>
      </c>
      <c r="AM274" s="814">
        <v>3.4136862009066293E-2</v>
      </c>
      <c r="AN274" s="814">
        <v>2.0073615809239831E-2</v>
      </c>
      <c r="AO274" s="814">
        <v>1.8242316023217686E-2</v>
      </c>
      <c r="AP274" s="814">
        <v>1.4478528047948247E-2</v>
      </c>
    </row>
    <row r="275" spans="1:42" s="814" customFormat="1">
      <c r="A275" s="815">
        <v>44229</v>
      </c>
      <c r="B275" s="814">
        <v>7.4692290285005569E-5</v>
      </c>
      <c r="C275" s="814">
        <v>7.6559597542130708E-5</v>
      </c>
      <c r="D275" s="814">
        <v>8.8136902536306566E-5</v>
      </c>
      <c r="E275" s="814">
        <v>8.8883825439156625E-5</v>
      </c>
      <c r="F275" s="814">
        <v>1.3768845991979362E-4</v>
      </c>
      <c r="G275" s="814">
        <v>1.3964113116471388E-4</v>
      </c>
      <c r="H275" s="814">
        <v>2.4139346463392108E-4</v>
      </c>
      <c r="I275" s="814">
        <v>2.3693842868954818E-4</v>
      </c>
      <c r="J275" s="814">
        <v>2.846830168765635E-4</v>
      </c>
      <c r="K275" s="814">
        <v>2.3653214256369459E-4</v>
      </c>
      <c r="L275" s="814">
        <v>-1.1375806866398275E-4</v>
      </c>
      <c r="M275" s="814">
        <v>2.6062720997321875E-4</v>
      </c>
      <c r="N275" s="814">
        <v>1.8181363976532694E-4</v>
      </c>
      <c r="O275" s="814">
        <v>1.4774227160541109E-4</v>
      </c>
      <c r="P275" s="814">
        <v>1.726909682218114E-4</v>
      </c>
      <c r="Q275" s="814">
        <v>7.8786135077058006E-5</v>
      </c>
      <c r="R275" s="814">
        <v>7.7223152276895135E-4</v>
      </c>
      <c r="S275" s="814">
        <v>7.9061745773345571E-4</v>
      </c>
      <c r="T275" s="814">
        <v>7.942844927260051E-4</v>
      </c>
      <c r="U275" s="814">
        <v>7.9794815826250698E-4</v>
      </c>
      <c r="V275" s="814">
        <v>7.5814232257200853E-3</v>
      </c>
      <c r="W275" s="814">
        <v>7.942844927260051E-4</v>
      </c>
      <c r="X275" s="814">
        <v>7.9611674628865536E-4</v>
      </c>
      <c r="Y275" s="814">
        <v>4.8335112941000347E-4</v>
      </c>
      <c r="Z275" s="814">
        <v>4.8335112941000347E-4</v>
      </c>
      <c r="AA275" s="814">
        <v>4.9388215129564372E-4</v>
      </c>
      <c r="AB275" s="814">
        <v>5.0613328152837589E-4</v>
      </c>
      <c r="AC275" s="814">
        <v>8.9338897282973395E-3</v>
      </c>
      <c r="AD275" s="814">
        <v>4.3047609876576409E-3</v>
      </c>
      <c r="AE275" s="814">
        <v>8.0317904026032672E-3</v>
      </c>
      <c r="AF275" s="814">
        <v>3.6655996256798051E-3</v>
      </c>
      <c r="AG275" s="814">
        <v>2.0964081534859957E-3</v>
      </c>
      <c r="AH275" s="814">
        <v>-3.5469310076935434E-3</v>
      </c>
      <c r="AI275" s="814">
        <v>5.7916512949951482E-5</v>
      </c>
      <c r="AJ275" s="814">
        <v>3.0403909439959964E-3</v>
      </c>
      <c r="AK275" s="814">
        <v>3.1052534890019245E-3</v>
      </c>
      <c r="AM275" s="814">
        <v>8.2292900937581681E-3</v>
      </c>
      <c r="AN275" s="814">
        <v>6.1989430420370528E-3</v>
      </c>
      <c r="AO275" s="814">
        <v>5.2665839762280342E-3</v>
      </c>
      <c r="AP275" s="814">
        <v>1.3740962504490861E-2</v>
      </c>
    </row>
    <row r="276" spans="1:42" s="814" customFormat="1">
      <c r="A276" s="815">
        <v>44230</v>
      </c>
      <c r="B276" s="814">
        <v>7.4692290285005569E-5</v>
      </c>
      <c r="C276" s="814">
        <v>7.6559597542130708E-5</v>
      </c>
      <c r="D276" s="814">
        <v>8.8136902536306566E-5</v>
      </c>
      <c r="E276" s="814">
        <v>8.8883825439156625E-5</v>
      </c>
      <c r="F276" s="814">
        <v>1.3768845991979362E-4</v>
      </c>
      <c r="G276" s="814">
        <v>1.3964113116471388E-4</v>
      </c>
      <c r="H276" s="814">
        <v>2.4536225546101242E-4</v>
      </c>
      <c r="I276" s="814">
        <v>1.9331774085085129E-4</v>
      </c>
      <c r="J276" s="814">
        <v>2.5454015165182753E-4</v>
      </c>
      <c r="K276" s="814">
        <v>1.960912771241663E-4</v>
      </c>
      <c r="L276" s="814">
        <v>-1.9825997496669689E-4</v>
      </c>
      <c r="M276" s="814">
        <v>2.443051292255749E-4</v>
      </c>
      <c r="N276" s="814">
        <v>2.0251418467220894E-4</v>
      </c>
      <c r="O276" s="814">
        <v>1.4841996208025954E-4</v>
      </c>
      <c r="P276" s="814">
        <v>1.726909682218114E-4</v>
      </c>
      <c r="Q276" s="814">
        <v>2.9936372758210261E-4</v>
      </c>
      <c r="R276" s="814">
        <v>7.7223152276895135E-4</v>
      </c>
      <c r="S276" s="814">
        <v>7.9061745773345571E-4</v>
      </c>
      <c r="T276" s="814">
        <v>7.942844927260051E-4</v>
      </c>
      <c r="U276" s="814">
        <v>7.9794815826250698E-4</v>
      </c>
      <c r="V276" s="814">
        <v>2.260046620710332E-3</v>
      </c>
      <c r="W276" s="814">
        <v>7.942844927260051E-4</v>
      </c>
      <c r="X276" s="814">
        <v>7.9611674628865536E-4</v>
      </c>
      <c r="Y276" s="814">
        <v>4.8335112941000347E-4</v>
      </c>
      <c r="Z276" s="814">
        <v>4.8335112941000347E-4</v>
      </c>
      <c r="AA276" s="814">
        <v>4.9388215129564372E-4</v>
      </c>
      <c r="AB276" s="814">
        <v>5.0613328152837589E-4</v>
      </c>
      <c r="AC276" s="814">
        <v>4.7225401859427585E-3</v>
      </c>
      <c r="AD276" s="814">
        <v>4.2545725984757254E-3</v>
      </c>
      <c r="AE276" s="814">
        <v>2.652509271003245E-3</v>
      </c>
      <c r="AF276" s="814">
        <v>1.2791838693209101E-3</v>
      </c>
      <c r="AG276" s="814">
        <v>1.7253154678051885E-3</v>
      </c>
      <c r="AH276" s="814">
        <v>-2.3082906092543043E-3</v>
      </c>
      <c r="AI276" s="814">
        <v>1.2558428823934431E-3</v>
      </c>
      <c r="AJ276" s="814">
        <v>3.2418442682669024E-4</v>
      </c>
      <c r="AK276" s="814">
        <v>-8.8414940128445085E-4</v>
      </c>
      <c r="AM276" s="814">
        <v>1.0557340417833183E-2</v>
      </c>
      <c r="AN276" s="814">
        <v>1.3338302421264991E-2</v>
      </c>
      <c r="AO276" s="814">
        <v>1.0627636488636183E-2</v>
      </c>
      <c r="AP276" s="814">
        <v>8.7687861141949597E-4</v>
      </c>
    </row>
    <row r="277" spans="1:42" s="814" customFormat="1">
      <c r="A277" s="815">
        <v>44231</v>
      </c>
      <c r="B277" s="814">
        <v>7.4692290285005569E-5</v>
      </c>
      <c r="C277" s="814">
        <v>7.6559597542130708E-5</v>
      </c>
      <c r="D277" s="814">
        <v>8.8136902536306566E-5</v>
      </c>
      <c r="E277" s="814">
        <v>8.8883825439156625E-5</v>
      </c>
      <c r="F277" s="814">
        <v>1.3768845991979362E-4</v>
      </c>
      <c r="G277" s="814">
        <v>1.3964113116471388E-4</v>
      </c>
      <c r="H277" s="814">
        <v>1.5030622977141306E-4</v>
      </c>
      <c r="I277" s="814">
        <v>1.6061327046745788E-4</v>
      </c>
      <c r="J277" s="814">
        <v>2.1039313710491392E-4</v>
      </c>
      <c r="K277" s="814">
        <v>2.566183533267985E-4</v>
      </c>
      <c r="L277" s="814">
        <v>-5.6896785872617706E-5</v>
      </c>
      <c r="M277" s="814">
        <v>5.5496901628182549E-4</v>
      </c>
      <c r="N277" s="814">
        <v>5.1206431628081361E-4</v>
      </c>
      <c r="O277" s="814">
        <v>1.4792280129216628E-4</v>
      </c>
      <c r="P277" s="814">
        <v>1.726909682218114E-4</v>
      </c>
      <c r="Q277" s="814">
        <v>2.4549130089179805E-4</v>
      </c>
      <c r="R277" s="814">
        <v>7.7223152276895135E-4</v>
      </c>
      <c r="S277" s="814">
        <v>7.9061745773345571E-4</v>
      </c>
      <c r="T277" s="814">
        <v>7.942844927260051E-4</v>
      </c>
      <c r="U277" s="814">
        <v>7.9794815826250698E-4</v>
      </c>
      <c r="V277" s="814">
        <v>-2.325457009471732E-3</v>
      </c>
      <c r="W277" s="814">
        <v>7.942844927260051E-4</v>
      </c>
      <c r="X277" s="814">
        <v>7.9611674628865536E-4</v>
      </c>
      <c r="Y277" s="814">
        <v>4.8335112941000347E-4</v>
      </c>
      <c r="Z277" s="814">
        <v>4.8335112941000347E-4</v>
      </c>
      <c r="AA277" s="814">
        <v>4.9388215129564372E-4</v>
      </c>
      <c r="AB277" s="814">
        <v>5.0613328152837589E-4</v>
      </c>
      <c r="AC277" s="814">
        <v>1.3177743564485311E-4</v>
      </c>
      <c r="AD277" s="814">
        <v>3.6318399932289136E-3</v>
      </c>
      <c r="AE277" s="814">
        <v>6.0572240532368316E-3</v>
      </c>
      <c r="AF277" s="814">
        <v>2.5670230935552762E-3</v>
      </c>
      <c r="AG277" s="814">
        <v>8.3180456196596531E-4</v>
      </c>
      <c r="AH277" s="814">
        <v>4.2205603785738788E-3</v>
      </c>
      <c r="AI277" s="814">
        <v>-2.9723160479976363E-3</v>
      </c>
      <c r="AJ277" s="814">
        <v>5.5254685643157941E-3</v>
      </c>
      <c r="AK277" s="814">
        <v>-4.3739042706492093E-5</v>
      </c>
      <c r="AM277" s="814">
        <v>9.9088898051140628E-3</v>
      </c>
      <c r="AN277" s="814">
        <v>-3.5134581978005786E-3</v>
      </c>
      <c r="AO277" s="814">
        <v>9.3972999118394629E-3</v>
      </c>
      <c r="AP277" s="814">
        <v>7.9166389455975761E-3</v>
      </c>
    </row>
    <row r="278" spans="1:42" s="814" customFormat="1">
      <c r="A278" s="815">
        <v>44232</v>
      </c>
      <c r="B278" s="814">
        <v>7.4692290285005569E-5</v>
      </c>
      <c r="C278" s="814">
        <v>7.6559597542130708E-5</v>
      </c>
      <c r="D278" s="814">
        <v>8.8136902536306566E-5</v>
      </c>
      <c r="E278" s="814">
        <v>8.8883825439156625E-5</v>
      </c>
      <c r="F278" s="814">
        <v>1.3768845991979362E-4</v>
      </c>
      <c r="G278" s="814">
        <v>1.3964113116471388E-4</v>
      </c>
      <c r="H278" s="814">
        <v>3.1082260741355228E-4</v>
      </c>
      <c r="I278" s="814">
        <v>2.567585100021752E-4</v>
      </c>
      <c r="J278" s="814">
        <v>8.3654598264759628E-5</v>
      </c>
      <c r="K278" s="814">
        <v>3.7765248167476173E-4</v>
      </c>
      <c r="L278" s="814">
        <v>4.0585573997176105E-4</v>
      </c>
      <c r="M278" s="814">
        <v>6.5407695665697929E-4</v>
      </c>
      <c r="N278" s="814">
        <v>1.5813735207159674E-4</v>
      </c>
      <c r="O278" s="814">
        <v>1.2564792569014216E-4</v>
      </c>
      <c r="P278" s="814">
        <v>1.726909682218114E-4</v>
      </c>
      <c r="Q278" s="814">
        <v>2.5342714108389508E-4</v>
      </c>
      <c r="R278" s="814">
        <v>7.7223152276895135E-4</v>
      </c>
      <c r="S278" s="814">
        <v>7.9061745773345571E-4</v>
      </c>
      <c r="T278" s="814">
        <v>7.942844927260051E-4</v>
      </c>
      <c r="U278" s="814">
        <v>7.9794815826250698E-4</v>
      </c>
      <c r="V278" s="814">
        <v>8.8595173773620139E-4</v>
      </c>
      <c r="W278" s="814">
        <v>7.942844927260051E-4</v>
      </c>
      <c r="X278" s="814">
        <v>7.9611674628865536E-4</v>
      </c>
      <c r="Y278" s="814">
        <v>4.8335112941000347E-4</v>
      </c>
      <c r="Z278" s="814">
        <v>4.8335112941000347E-4</v>
      </c>
      <c r="AA278" s="814">
        <v>4.9388215129564372E-4</v>
      </c>
      <c r="AB278" s="814">
        <v>5.0613328152837589E-4</v>
      </c>
      <c r="AC278" s="814">
        <v>4.0563115448160048E-3</v>
      </c>
      <c r="AD278" s="814">
        <v>6.1705329001453535E-3</v>
      </c>
      <c r="AE278" s="814">
        <v>2.8128425641182897E-3</v>
      </c>
      <c r="AF278" s="814">
        <v>2.5043821023329471E-3</v>
      </c>
      <c r="AG278" s="814">
        <v>1.5398150791334775E-3</v>
      </c>
      <c r="AH278" s="814">
        <v>5.4300686570813994E-3</v>
      </c>
      <c r="AI278" s="814">
        <v>3.9912381897946325E-3</v>
      </c>
      <c r="AJ278" s="814">
        <v>7.1755163397748678E-3</v>
      </c>
      <c r="AK278" s="814">
        <v>1.277600797162215E-3</v>
      </c>
      <c r="AM278" s="814">
        <v>1.3309181894149091E-2</v>
      </c>
      <c r="AN278" s="814">
        <v>7.4276548717433499E-3</v>
      </c>
      <c r="AO278" s="814">
        <v>1.5172536755197141E-2</v>
      </c>
      <c r="AP278" s="814">
        <v>5.9216843462635005E-3</v>
      </c>
    </row>
    <row r="279" spans="1:42" s="814" customFormat="1">
      <c r="A279" s="815">
        <v>44235</v>
      </c>
      <c r="B279" s="814">
        <v>7.4692290285005569E-5</v>
      </c>
      <c r="C279" s="814">
        <v>7.6559597542130708E-5</v>
      </c>
      <c r="D279" s="814">
        <v>8.8136902536306566E-5</v>
      </c>
      <c r="E279" s="814">
        <v>8.8883825439156625E-5</v>
      </c>
      <c r="F279" s="814">
        <v>1.3768845991979362E-4</v>
      </c>
      <c r="G279" s="814">
        <v>1.3964113116471388E-4</v>
      </c>
      <c r="H279" s="814">
        <v>2.6799281430478494E-4</v>
      </c>
      <c r="I279" s="814">
        <v>2.0952647017735693E-4</v>
      </c>
      <c r="J279" s="814">
        <v>4.5760968412178471E-4</v>
      </c>
      <c r="K279" s="814">
        <v>2.986004783884777E-4</v>
      </c>
      <c r="L279" s="814">
        <v>-8.3329378365826212E-4</v>
      </c>
      <c r="M279" s="814">
        <v>1.2984457997244903E-4</v>
      </c>
      <c r="N279" s="814">
        <v>1.6476058263958926E-4</v>
      </c>
      <c r="O279" s="814">
        <v>2.0555374580477626E-4</v>
      </c>
      <c r="P279" s="814">
        <v>1.726909682218114E-4</v>
      </c>
      <c r="Q279" s="814">
        <v>5.7230982974765254E-4</v>
      </c>
      <c r="R279" s="814">
        <v>7.7223152276895135E-4</v>
      </c>
      <c r="S279" s="814">
        <v>7.9061745773345571E-4</v>
      </c>
      <c r="T279" s="814">
        <v>7.942844927260051E-4</v>
      </c>
      <c r="U279" s="814">
        <v>7.9794815826250698E-4</v>
      </c>
      <c r="V279" s="814">
        <v>-2.5274072619652088E-4</v>
      </c>
      <c r="W279" s="814">
        <v>7.942844927260051E-4</v>
      </c>
      <c r="X279" s="814">
        <v>7.9611674628865536E-4</v>
      </c>
      <c r="Y279" s="814">
        <v>4.8335112941000347E-4</v>
      </c>
      <c r="Z279" s="814">
        <v>4.8335112941000347E-4</v>
      </c>
      <c r="AA279" s="814">
        <v>4.9388215129564372E-4</v>
      </c>
      <c r="AB279" s="814">
        <v>5.0613328152837589E-4</v>
      </c>
      <c r="AC279" s="814">
        <v>7.4009108320627348E-4</v>
      </c>
      <c r="AD279" s="814">
        <v>2.2278191976674577E-3</v>
      </c>
      <c r="AE279" s="814">
        <v>-5.3072897744943504E-4</v>
      </c>
      <c r="AF279" s="814">
        <v>1.6710665392936086E-3</v>
      </c>
      <c r="AG279" s="814">
        <v>2.9341682817007886E-3</v>
      </c>
      <c r="AH279" s="814">
        <v>8.5658559247447918E-4</v>
      </c>
      <c r="AI279" s="814">
        <v>-4.889071118703292E-4</v>
      </c>
      <c r="AJ279" s="814">
        <v>5.3355504378904683E-5</v>
      </c>
      <c r="AK279" s="814">
        <v>3.5215874439264994E-3</v>
      </c>
      <c r="AM279" s="814">
        <v>-1.1024759183755339E-3</v>
      </c>
      <c r="AN279" s="814">
        <v>2.0346288573991345E-4</v>
      </c>
      <c r="AO279" s="814">
        <v>8.5027731777560511E-3</v>
      </c>
      <c r="AP279" s="814">
        <v>5.6221348334213328E-3</v>
      </c>
    </row>
    <row r="280" spans="1:42" s="814" customFormat="1">
      <c r="A280" s="815">
        <v>44236</v>
      </c>
      <c r="B280" s="814">
        <v>7.4692290285005569E-5</v>
      </c>
      <c r="C280" s="814">
        <v>7.6559597542130708E-5</v>
      </c>
      <c r="D280" s="814">
        <v>8.8136902536306566E-5</v>
      </c>
      <c r="E280" s="814">
        <v>8.8883825439156625E-5</v>
      </c>
      <c r="F280" s="814">
        <v>1.3768845991979362E-4</v>
      </c>
      <c r="G280" s="814">
        <v>1.3964113116471388E-4</v>
      </c>
      <c r="H280" s="814">
        <v>1.3860625898742818E-4</v>
      </c>
      <c r="I280" s="814">
        <v>1.7774279348192756E-4</v>
      </c>
      <c r="J280" s="814">
        <v>-8.9736836434317624E-5</v>
      </c>
      <c r="K280" s="814">
        <v>1.9093968771044523E-4</v>
      </c>
      <c r="L280" s="814">
        <v>7.5410798012542912E-4</v>
      </c>
      <c r="M280" s="814">
        <v>1.0278028034904629E-4</v>
      </c>
      <c r="N280" s="814">
        <v>9.151857836764421E-5</v>
      </c>
      <c r="O280" s="814">
        <v>1.4322896912499772E-4</v>
      </c>
      <c r="P280" s="814">
        <v>1.726909682218114E-4</v>
      </c>
      <c r="Q280" s="814">
        <v>2.4571767251413412E-4</v>
      </c>
      <c r="R280" s="814">
        <v>7.7223152276895135E-4</v>
      </c>
      <c r="S280" s="814">
        <v>7.9061745773345571E-4</v>
      </c>
      <c r="T280" s="814">
        <v>7.942844927260051E-4</v>
      </c>
      <c r="U280" s="814">
        <v>7.9794815826250698E-4</v>
      </c>
      <c r="V280" s="814">
        <v>-3.0288193976917288E-3</v>
      </c>
      <c r="W280" s="814">
        <v>7.942844927260051E-4</v>
      </c>
      <c r="X280" s="814">
        <v>7.9611674628865536E-4</v>
      </c>
      <c r="Y280" s="814">
        <v>4.8335112941000347E-4</v>
      </c>
      <c r="Z280" s="814">
        <v>4.8335112941000347E-4</v>
      </c>
      <c r="AA280" s="814">
        <v>4.9388215129564372E-4</v>
      </c>
      <c r="AB280" s="814">
        <v>5.0613328152837589E-4</v>
      </c>
      <c r="AC280" s="814">
        <v>9.318586549467156E-5</v>
      </c>
      <c r="AD280" s="814">
        <v>-2.0876172951710403E-3</v>
      </c>
      <c r="AE280" s="814">
        <v>2.1377271902305317E-3</v>
      </c>
      <c r="AF280" s="814">
        <v>4.0212398164785057E-4</v>
      </c>
      <c r="AG280" s="814">
        <v>8.6649208431799352E-4</v>
      </c>
      <c r="AH280" s="814">
        <v>2.0916795616565675E-3</v>
      </c>
      <c r="AI280" s="814">
        <v>1.8214296744645253E-5</v>
      </c>
      <c r="AJ280" s="814">
        <v>-6.040598082032167E-4</v>
      </c>
      <c r="AK280" s="814">
        <v>4.7367750870197511E-4</v>
      </c>
      <c r="AM280" s="814">
        <v>-3.4309534458136781E-3</v>
      </c>
      <c r="AN280" s="814">
        <v>-2.1803175806871522E-3</v>
      </c>
      <c r="AO280" s="814">
        <v>-2.6259756391374678E-3</v>
      </c>
      <c r="AP280" s="814">
        <v>2.3754867364988996E-4</v>
      </c>
    </row>
    <row r="281" spans="1:42" s="814" customFormat="1">
      <c r="A281" s="815">
        <v>44237</v>
      </c>
      <c r="B281" s="814">
        <v>7.4692290285005569E-5</v>
      </c>
      <c r="C281" s="814">
        <v>7.6559597542130708E-5</v>
      </c>
      <c r="D281" s="814">
        <v>8.8136902536306566E-5</v>
      </c>
      <c r="E281" s="814">
        <v>8.8883825439156625E-5</v>
      </c>
      <c r="F281" s="814">
        <v>1.3768845991979362E-4</v>
      </c>
      <c r="G281" s="814">
        <v>1.3964113116471388E-4</v>
      </c>
      <c r="H281" s="814">
        <v>3.4977187728757464E-4</v>
      </c>
      <c r="I281" s="814">
        <v>2.5749991159762509E-4</v>
      </c>
      <c r="J281" s="814">
        <v>5.7328214895679963E-5</v>
      </c>
      <c r="K281" s="814">
        <v>3.5805560123969293E-4</v>
      </c>
      <c r="L281" s="814">
        <v>3.7140808610325315E-4</v>
      </c>
      <c r="M281" s="814">
        <v>2.1635730031333011E-4</v>
      </c>
      <c r="N281" s="814">
        <v>2.3108734542964804E-4</v>
      </c>
      <c r="O281" s="814">
        <v>1.4266704461118884E-4</v>
      </c>
      <c r="P281" s="814">
        <v>1.726909682218114E-4</v>
      </c>
      <c r="Q281" s="814">
        <v>-9.7806493770669078E-7</v>
      </c>
      <c r="R281" s="814">
        <v>7.7223152276895135E-4</v>
      </c>
      <c r="S281" s="814">
        <v>7.9061745773345571E-4</v>
      </c>
      <c r="T281" s="814">
        <v>7.942844927260051E-4</v>
      </c>
      <c r="U281" s="814">
        <v>7.9794815826250698E-4</v>
      </c>
      <c r="V281" s="814">
        <v>2.2962885595658733E-3</v>
      </c>
      <c r="W281" s="814">
        <v>7.942844927260051E-4</v>
      </c>
      <c r="X281" s="814">
        <v>7.9611674628865536E-4</v>
      </c>
      <c r="Y281" s="814">
        <v>4.8335112941000347E-4</v>
      </c>
      <c r="Z281" s="814">
        <v>4.8335112941000347E-4</v>
      </c>
      <c r="AA281" s="814">
        <v>4.9388215129564372E-4</v>
      </c>
      <c r="AB281" s="814">
        <v>5.0613328152837589E-4</v>
      </c>
      <c r="AC281" s="814">
        <v>-7.9493926759988121E-4</v>
      </c>
      <c r="AD281" s="814">
        <v>-2.4156532789039176E-3</v>
      </c>
      <c r="AE281" s="814">
        <v>-3.440434389337943E-3</v>
      </c>
      <c r="AF281" s="814">
        <v>3.7659305061810144E-4</v>
      </c>
      <c r="AG281" s="814">
        <v>-1.9155793283336386E-3</v>
      </c>
      <c r="AH281" s="814">
        <v>3.5286332547146415E-4</v>
      </c>
      <c r="AI281" s="814">
        <v>-1.1353371510507415E-3</v>
      </c>
      <c r="AJ281" s="814">
        <v>-1.1865730429335697E-3</v>
      </c>
      <c r="AK281" s="814">
        <v>2.5194006000206493E-4</v>
      </c>
      <c r="AM281" s="814">
        <v>-2.2490601541563571E-2</v>
      </c>
      <c r="AN281" s="814">
        <v>-5.1720759697518881E-3</v>
      </c>
      <c r="AO281" s="814">
        <v>-8.4840746193669547E-3</v>
      </c>
      <c r="AP281" s="814">
        <v>-7.1516444261998657E-4</v>
      </c>
    </row>
    <row r="282" spans="1:42" s="814" customFormat="1">
      <c r="A282" s="815">
        <v>44238</v>
      </c>
      <c r="B282" s="814">
        <v>7.4692290285005569E-5</v>
      </c>
      <c r="C282" s="814">
        <v>7.6559597542130708E-5</v>
      </c>
      <c r="D282" s="814">
        <v>8.8136902536306566E-5</v>
      </c>
      <c r="E282" s="814">
        <v>8.8883825439156625E-5</v>
      </c>
      <c r="F282" s="814">
        <v>1.3768845991979362E-4</v>
      </c>
      <c r="G282" s="814">
        <v>1.3964113116471388E-4</v>
      </c>
      <c r="H282" s="814">
        <v>3.9110584147428185E-4</v>
      </c>
      <c r="I282" s="814">
        <v>3.9249562861409792E-4</v>
      </c>
      <c r="J282" s="814">
        <v>8.5925427386612796E-6</v>
      </c>
      <c r="K282" s="814">
        <v>4.331862799558106E-4</v>
      </c>
      <c r="L282" s="814">
        <v>4.9953225362009412E-4</v>
      </c>
      <c r="M282" s="814">
        <v>2.025452863236854E-4</v>
      </c>
      <c r="N282" s="814">
        <v>4.2133120436682603E-4</v>
      </c>
      <c r="O282" s="814">
        <v>1.3882573661927466E-4</v>
      </c>
      <c r="P282" s="814">
        <v>1.726909682218114E-4</v>
      </c>
      <c r="Q282" s="814">
        <v>2.1452245280673132E-4</v>
      </c>
      <c r="R282" s="814">
        <v>7.7223152276895135E-4</v>
      </c>
      <c r="S282" s="814">
        <v>7.9061745773345571E-4</v>
      </c>
      <c r="T282" s="814">
        <v>7.942844927260051E-4</v>
      </c>
      <c r="U282" s="814">
        <v>7.9794815826250698E-4</v>
      </c>
      <c r="V282" s="814">
        <v>1.2090347460191886E-4</v>
      </c>
      <c r="W282" s="814">
        <v>7.942844927260051E-4</v>
      </c>
      <c r="X282" s="814">
        <v>7.9611674628865536E-4</v>
      </c>
      <c r="Y282" s="814">
        <v>4.8335112941000347E-4</v>
      </c>
      <c r="Z282" s="814">
        <v>4.8335112941000347E-4</v>
      </c>
      <c r="AA282" s="814">
        <v>4.9388215129564372E-4</v>
      </c>
      <c r="AB282" s="814">
        <v>5.0613328152837589E-4</v>
      </c>
      <c r="AC282" s="814">
        <v>3.4269666476733907E-3</v>
      </c>
      <c r="AD282" s="814">
        <v>9.5084491965935491E-4</v>
      </c>
      <c r="AE282" s="814">
        <v>3.0010853378428237E-3</v>
      </c>
      <c r="AF282" s="814">
        <v>4.3641298283538799E-3</v>
      </c>
      <c r="AG282" s="814">
        <v>3.1311743669788505E-3</v>
      </c>
      <c r="AH282" s="814">
        <v>-1.5401681610961448E-3</v>
      </c>
      <c r="AI282" s="814">
        <v>1.8221453958389144E-3</v>
      </c>
      <c r="AJ282" s="814">
        <v>7.331552336564684E-6</v>
      </c>
      <c r="AK282" s="814">
        <v>6.3229610722839169E-3</v>
      </c>
      <c r="AM282" s="814">
        <v>5.5461239052361222E-3</v>
      </c>
      <c r="AN282" s="814">
        <v>5.05624127884996E-3</v>
      </c>
      <c r="AO282" s="814">
        <v>1.0200950966627431E-2</v>
      </c>
      <c r="AP282" s="814">
        <v>2.2140241251609183E-3</v>
      </c>
    </row>
    <row r="283" spans="1:42" s="814" customFormat="1">
      <c r="A283" s="815">
        <v>44239</v>
      </c>
      <c r="B283" s="814">
        <v>7.4692290285005569E-5</v>
      </c>
      <c r="C283" s="814">
        <v>7.6559597542130708E-5</v>
      </c>
      <c r="D283" s="814">
        <v>8.8136902536306566E-5</v>
      </c>
      <c r="E283" s="814">
        <v>8.8883825439156625E-5</v>
      </c>
      <c r="F283" s="814">
        <v>1.3768845991979362E-4</v>
      </c>
      <c r="G283" s="814">
        <v>1.3964113116471388E-4</v>
      </c>
      <c r="H283" s="814">
        <v>3.018520354627352E-4</v>
      </c>
      <c r="I283" s="814">
        <v>2.990132562543657E-4</v>
      </c>
      <c r="J283" s="814">
        <v>3.5238761508527006E-4</v>
      </c>
      <c r="K283" s="814">
        <v>3.7120572006066332E-4</v>
      </c>
      <c r="L283" s="814">
        <v>-1.1608628956627509E-4</v>
      </c>
      <c r="M283" s="814">
        <v>-2.8507882675388174E-5</v>
      </c>
      <c r="N283" s="814">
        <v>2.4325841128303161E-4</v>
      </c>
      <c r="O283" s="814">
        <v>1.5067468023222119E-4</v>
      </c>
      <c r="P283" s="814">
        <v>1.726909682218114E-4</v>
      </c>
      <c r="Q283" s="814">
        <v>2.2645518029063005E-4</v>
      </c>
      <c r="R283" s="814">
        <v>7.7223152276895135E-4</v>
      </c>
      <c r="S283" s="814">
        <v>7.9061745773345571E-4</v>
      </c>
      <c r="T283" s="814">
        <v>7.942844927260051E-4</v>
      </c>
      <c r="U283" s="814">
        <v>7.9794815826250698E-4</v>
      </c>
      <c r="V283" s="814">
        <v>-4.776859535868816E-4</v>
      </c>
      <c r="W283" s="814">
        <v>7.942844927260051E-4</v>
      </c>
      <c r="X283" s="814">
        <v>7.9611674628865536E-4</v>
      </c>
      <c r="Y283" s="814">
        <v>4.8335112941000347E-4</v>
      </c>
      <c r="Z283" s="814">
        <v>4.8335112941000347E-4</v>
      </c>
      <c r="AA283" s="814">
        <v>4.9388215129564372E-4</v>
      </c>
      <c r="AB283" s="814">
        <v>5.0613328152837589E-4</v>
      </c>
      <c r="AC283" s="814">
        <v>2.5400374862025732E-3</v>
      </c>
      <c r="AD283" s="814">
        <v>6.3146697941340868E-3</v>
      </c>
      <c r="AE283" s="814">
        <v>1.8877983702496604E-3</v>
      </c>
      <c r="AF283" s="814">
        <v>2.0665353690081378E-3</v>
      </c>
      <c r="AG283" s="814">
        <v>1.6449250428574036E-3</v>
      </c>
      <c r="AH283" s="814">
        <v>-5.8026746791073336E-4</v>
      </c>
      <c r="AI283" s="814">
        <v>-1.9000785038681967E-3</v>
      </c>
      <c r="AJ283" s="814">
        <v>9.1148108049443621E-5</v>
      </c>
      <c r="AK283" s="814">
        <v>-1.0134223479594251E-3</v>
      </c>
      <c r="AM283" s="814">
        <v>-1.0782027278353201E-3</v>
      </c>
      <c r="AN283" s="814">
        <v>-1.4507776667601613E-3</v>
      </c>
      <c r="AO283" s="814">
        <v>3.6994720510485912E-4</v>
      </c>
      <c r="AP283" s="814">
        <v>5.514171753202568E-3</v>
      </c>
    </row>
    <row r="284" spans="1:42" s="814" customFormat="1">
      <c r="A284" s="815">
        <v>44244</v>
      </c>
      <c r="B284" s="814">
        <v>7.4692290285005569E-5</v>
      </c>
      <c r="C284" s="814">
        <v>7.6559597542130708E-5</v>
      </c>
      <c r="D284" s="814">
        <v>8.8136902536306566E-5</v>
      </c>
      <c r="E284" s="814">
        <v>8.8883825439156625E-5</v>
      </c>
      <c r="F284" s="814">
        <v>1.3768845991979362E-4</v>
      </c>
      <c r="G284" s="814">
        <v>1.3964113116471388E-4</v>
      </c>
      <c r="H284" s="814">
        <v>6.3911323230581019E-5</v>
      </c>
      <c r="I284" s="814">
        <v>4.3479836226101298E-5</v>
      </c>
      <c r="J284" s="814">
        <v>2.0957412802768971E-4</v>
      </c>
      <c r="K284" s="814">
        <v>3.0750747954888524E-4</v>
      </c>
      <c r="L284" s="814">
        <v>1.8905812805991573E-4</v>
      </c>
      <c r="M284" s="814">
        <v>5.1856333870259341E-4</v>
      </c>
      <c r="N284" s="814">
        <v>3.1306971253108884E-4</v>
      </c>
      <c r="O284" s="814">
        <v>2.6276415190618074E-4</v>
      </c>
      <c r="P284" s="814">
        <v>1.726909682218114E-4</v>
      </c>
      <c r="Q284" s="814">
        <v>9.3461880351686233E-4</v>
      </c>
      <c r="R284" s="814">
        <v>7.7223152276895135E-4</v>
      </c>
      <c r="S284" s="814">
        <v>7.9061745773345571E-4</v>
      </c>
      <c r="T284" s="814">
        <v>7.942844927260051E-4</v>
      </c>
      <c r="U284" s="814">
        <v>7.9794815826250698E-4</v>
      </c>
      <c r="V284" s="814">
        <v>-2.5404230605536871E-3</v>
      </c>
      <c r="W284" s="814">
        <v>7.942844927260051E-4</v>
      </c>
      <c r="X284" s="814">
        <v>7.9611674628865536E-4</v>
      </c>
      <c r="Y284" s="814">
        <v>4.8335112941000347E-4</v>
      </c>
      <c r="Z284" s="814">
        <v>4.8335112941000347E-4</v>
      </c>
      <c r="AA284" s="814">
        <v>4.9388215129564372E-4</v>
      </c>
      <c r="AB284" s="814">
        <v>5.0613328152837589E-4</v>
      </c>
      <c r="AC284" s="814">
        <v>5.2371366469272651E-3</v>
      </c>
      <c r="AD284" s="814">
        <v>1.3453810628510476E-2</v>
      </c>
      <c r="AE284" s="814">
        <v>-3.5372582954229514E-4</v>
      </c>
      <c r="AF284" s="814">
        <v>1.7302268388985631E-4</v>
      </c>
      <c r="AG284" s="814">
        <v>-7.7918959928202636E-4</v>
      </c>
      <c r="AH284" s="814">
        <v>-2.0385863532135229E-4</v>
      </c>
      <c r="AI284" s="814">
        <v>-1.3666542185107877E-3</v>
      </c>
      <c r="AJ284" s="814">
        <v>4.7236963038004287E-3</v>
      </c>
      <c r="AK284" s="814">
        <v>-2.4282866902329836E-3</v>
      </c>
      <c r="AM284" s="814">
        <v>8.2459465232713747E-3</v>
      </c>
      <c r="AN284" s="814">
        <v>4.095591833289447E-3</v>
      </c>
      <c r="AO284" s="814">
        <v>1.1424936530856744E-2</v>
      </c>
      <c r="AP284" s="814">
        <v>-1.7321384594668476E-3</v>
      </c>
    </row>
    <row r="285" spans="1:42" s="814" customFormat="1">
      <c r="A285" s="815">
        <v>44245</v>
      </c>
      <c r="B285" s="814">
        <v>7.4692290285005569E-5</v>
      </c>
      <c r="C285" s="814">
        <v>7.6559597542130708E-5</v>
      </c>
      <c r="D285" s="814">
        <v>8.8136902536306566E-5</v>
      </c>
      <c r="E285" s="814">
        <v>8.8883825439156625E-5</v>
      </c>
      <c r="F285" s="814">
        <v>1.3768845991979362E-4</v>
      </c>
      <c r="G285" s="814">
        <v>1.3964113116471388E-4</v>
      </c>
      <c r="H285" s="814">
        <v>3.2489368724686329E-4</v>
      </c>
      <c r="I285" s="814">
        <v>2.6086767487187856E-4</v>
      </c>
      <c r="J285" s="814">
        <v>1.9463946428199819E-4</v>
      </c>
      <c r="K285" s="814">
        <v>3.2799663859384154E-4</v>
      </c>
      <c r="L285" s="814">
        <v>1.3690848055620819E-3</v>
      </c>
      <c r="M285" s="814">
        <v>1.409957740570178E-4</v>
      </c>
      <c r="N285" s="814">
        <v>2.7035061877578315E-4</v>
      </c>
      <c r="O285" s="814">
        <v>1.5016810839774131E-4</v>
      </c>
      <c r="P285" s="814">
        <v>1.726909682218114E-4</v>
      </c>
      <c r="Q285" s="814">
        <v>1.2382391495355805E-3</v>
      </c>
      <c r="R285" s="814">
        <v>7.7223152276895135E-4</v>
      </c>
      <c r="S285" s="814">
        <v>7.9061745773345571E-4</v>
      </c>
      <c r="T285" s="814">
        <v>7.942844927260051E-4</v>
      </c>
      <c r="U285" s="814">
        <v>7.9794815826250698E-4</v>
      </c>
      <c r="V285" s="814">
        <v>9.5060337615859858E-4</v>
      </c>
      <c r="W285" s="814">
        <v>7.942844927260051E-4</v>
      </c>
      <c r="X285" s="814">
        <v>7.9611674628865536E-4</v>
      </c>
      <c r="Y285" s="814">
        <v>4.8335112941000347E-4</v>
      </c>
      <c r="Z285" s="814">
        <v>4.8335112941000347E-4</v>
      </c>
      <c r="AA285" s="814">
        <v>4.9388215129564372E-4</v>
      </c>
      <c r="AB285" s="814">
        <v>5.0613328152837589E-4</v>
      </c>
      <c r="AC285" s="814">
        <v>-3.0662243691171875E-3</v>
      </c>
      <c r="AD285" s="814">
        <v>1.6429276775249413E-3</v>
      </c>
      <c r="AE285" s="814">
        <v>-2.6452318201423131E-3</v>
      </c>
      <c r="AF285" s="814">
        <v>-2.0389631183931334E-3</v>
      </c>
      <c r="AG285" s="814">
        <v>-1.5778286831117372E-3</v>
      </c>
      <c r="AH285" s="814">
        <v>2.0985544052463112E-3</v>
      </c>
      <c r="AI285" s="814">
        <v>-1.0554391373135408E-3</v>
      </c>
      <c r="AJ285" s="814">
        <v>3.101955406164647E-3</v>
      </c>
      <c r="AK285" s="814">
        <v>3.0333929706471974E-3</v>
      </c>
      <c r="AM285" s="814">
        <v>-7.9782525624344514E-3</v>
      </c>
      <c r="AN285" s="814">
        <v>-4.910357352881034E-3</v>
      </c>
      <c r="AO285" s="814">
        <v>-2.8324991504889985E-3</v>
      </c>
      <c r="AP285" s="814">
        <v>-4.6736354365057853E-3</v>
      </c>
    </row>
    <row r="286" spans="1:42" s="814" customFormat="1">
      <c r="A286" s="815">
        <v>44246</v>
      </c>
      <c r="B286" s="814">
        <v>7.4692290285005569E-5</v>
      </c>
      <c r="C286" s="814">
        <v>7.6559597542130708E-5</v>
      </c>
      <c r="D286" s="814">
        <v>8.8136902536306566E-5</v>
      </c>
      <c r="E286" s="814">
        <v>8.8883825439156625E-5</v>
      </c>
      <c r="F286" s="814">
        <v>1.3768845991979362E-4</v>
      </c>
      <c r="G286" s="814">
        <v>1.3964113116471388E-4</v>
      </c>
      <c r="H286" s="814">
        <v>2.6654435146888922E-4</v>
      </c>
      <c r="I286" s="814">
        <v>2.0556082789391361E-4</v>
      </c>
      <c r="J286" s="814">
        <v>1.7971373326375328E-4</v>
      </c>
      <c r="K286" s="814">
        <v>2.5900107000098593E-4</v>
      </c>
      <c r="L286" s="814">
        <v>3.5092047781004609E-4</v>
      </c>
      <c r="M286" s="814">
        <v>9.6374463419723888E-4</v>
      </c>
      <c r="N286" s="814">
        <v>4.1253395301610318E-4</v>
      </c>
      <c r="O286" s="814">
        <v>1.5059301928066482E-4</v>
      </c>
      <c r="P286" s="814">
        <v>1.726909682218114E-4</v>
      </c>
      <c r="Q286" s="814">
        <v>1.242154429061948E-4</v>
      </c>
      <c r="R286" s="814">
        <v>7.7223152276895135E-4</v>
      </c>
      <c r="S286" s="814">
        <v>7.9061745773345571E-4</v>
      </c>
      <c r="T286" s="814">
        <v>7.942844927260051E-4</v>
      </c>
      <c r="U286" s="814">
        <v>7.9794815826250698E-4</v>
      </c>
      <c r="V286" s="814">
        <v>-1.8020104311341489E-3</v>
      </c>
      <c r="W286" s="814">
        <v>7.942844927260051E-4</v>
      </c>
      <c r="X286" s="814">
        <v>7.9611674628865536E-4</v>
      </c>
      <c r="Y286" s="814">
        <v>4.8335112941000347E-4</v>
      </c>
      <c r="Z286" s="814">
        <v>4.8335112941000347E-4</v>
      </c>
      <c r="AA286" s="814">
        <v>4.9388215129564372E-4</v>
      </c>
      <c r="AB286" s="814">
        <v>5.0613328152837589E-4</v>
      </c>
      <c r="AC286" s="814">
        <v>1.1612552780808638E-3</v>
      </c>
      <c r="AD286" s="814">
        <v>7.0597602619693056E-3</v>
      </c>
      <c r="AE286" s="814">
        <v>1.3773375959900136E-3</v>
      </c>
      <c r="AF286" s="814">
        <v>-2.0711785297550245E-3</v>
      </c>
      <c r="AG286" s="814">
        <v>9.3028578004195062E-4</v>
      </c>
      <c r="AH286" s="814">
        <v>-4.8527085240590573E-4</v>
      </c>
      <c r="AI286" s="814">
        <v>1.1312654754203066E-3</v>
      </c>
      <c r="AJ286" s="814">
        <v>3.6228170749725841E-3</v>
      </c>
      <c r="AK286" s="814">
        <v>3.2252056018158282E-3</v>
      </c>
      <c r="AM286" s="814">
        <v>1.4700644992676315E-2</v>
      </c>
      <c r="AN286" s="814">
        <v>-1.1861585158035037E-2</v>
      </c>
      <c r="AO286" s="814">
        <v>1.0614912412037603E-2</v>
      </c>
      <c r="AP286" s="814">
        <v>-1.037574658856677E-3</v>
      </c>
    </row>
    <row r="287" spans="1:42" s="814" customFormat="1">
      <c r="A287" s="815">
        <v>44249</v>
      </c>
      <c r="B287" s="814">
        <v>7.4692290285005569E-5</v>
      </c>
      <c r="C287" s="814">
        <v>7.6559597542130708E-5</v>
      </c>
      <c r="D287" s="814">
        <v>8.8136902536306566E-5</v>
      </c>
      <c r="E287" s="814">
        <v>8.8883825439156625E-5</v>
      </c>
      <c r="F287" s="814">
        <v>1.3768845991979362E-4</v>
      </c>
      <c r="G287" s="814">
        <v>1.3964113116471388E-4</v>
      </c>
      <c r="H287" s="814">
        <v>3.8694565636543388E-4</v>
      </c>
      <c r="I287" s="814">
        <v>2.5350309590654874E-4</v>
      </c>
      <c r="J287" s="814">
        <v>1.7167481167046361E-4</v>
      </c>
      <c r="K287" s="814">
        <v>3.3495953429429903E-4</v>
      </c>
      <c r="L287" s="814">
        <v>3.7637247613298008E-4</v>
      </c>
      <c r="M287" s="814">
        <v>4.7061225230904391E-4</v>
      </c>
      <c r="N287" s="814">
        <v>1.8921241198799343E-4</v>
      </c>
      <c r="O287" s="814">
        <v>2.0331291466524348E-4</v>
      </c>
      <c r="P287" s="814">
        <v>1.726909682218114E-4</v>
      </c>
      <c r="Q287" s="814">
        <v>5.6662192865064576E-4</v>
      </c>
      <c r="R287" s="814">
        <v>7.7223152276895135E-4</v>
      </c>
      <c r="S287" s="814">
        <v>7.9061745773345571E-4</v>
      </c>
      <c r="T287" s="814">
        <v>7.942844927260051E-4</v>
      </c>
      <c r="U287" s="814">
        <v>7.9794815826250698E-4</v>
      </c>
      <c r="V287" s="814">
        <v>-7.3007745049590289E-3</v>
      </c>
      <c r="W287" s="814">
        <v>7.942844927260051E-4</v>
      </c>
      <c r="X287" s="814">
        <v>7.9611674628865536E-4</v>
      </c>
      <c r="Y287" s="814">
        <v>4.8335112941000347E-4</v>
      </c>
      <c r="Z287" s="814">
        <v>4.8335112941000347E-4</v>
      </c>
      <c r="AA287" s="814">
        <v>4.9388215129564372E-4</v>
      </c>
      <c r="AB287" s="814">
        <v>5.0613328152837589E-4</v>
      </c>
      <c r="AC287" s="814">
        <v>-1.358076332000302E-2</v>
      </c>
      <c r="AD287" s="814">
        <v>-1.1476941747323721E-3</v>
      </c>
      <c r="AE287" s="814">
        <v>-1.0499659284007645E-2</v>
      </c>
      <c r="AF287" s="814">
        <v>-6.8414294933630826E-3</v>
      </c>
      <c r="AG287" s="814">
        <v>-2.7710669063742976E-3</v>
      </c>
      <c r="AH287" s="814">
        <v>-1.6727670279500506E-3</v>
      </c>
      <c r="AI287" s="814">
        <v>-8.148874617471602E-3</v>
      </c>
      <c r="AJ287" s="814">
        <v>3.2255180736324718E-3</v>
      </c>
      <c r="AK287" s="814">
        <v>9.3222013637337398E-3</v>
      </c>
      <c r="AM287" s="814">
        <v>-2.5175860436481012E-2</v>
      </c>
      <c r="AN287" s="814">
        <v>-2.5019242763207994E-2</v>
      </c>
      <c r="AO287" s="814">
        <v>-1.7986274457225115E-2</v>
      </c>
      <c r="AP287" s="814">
        <v>-8.1830844136638881E-3</v>
      </c>
    </row>
    <row r="288" spans="1:42" s="814" customFormat="1">
      <c r="A288" s="815">
        <v>44250</v>
      </c>
      <c r="B288" s="814">
        <v>7.4692290285005569E-5</v>
      </c>
      <c r="C288" s="814">
        <v>7.6559597542130708E-5</v>
      </c>
      <c r="D288" s="814">
        <v>8.8136902536306566E-5</v>
      </c>
      <c r="E288" s="814">
        <v>8.8883825439156625E-5</v>
      </c>
      <c r="F288" s="814">
        <v>1.3768845991979362E-4</v>
      </c>
      <c r="G288" s="814">
        <v>1.3964113116471388E-4</v>
      </c>
      <c r="H288" s="814">
        <v>2.4410105057115494E-4</v>
      </c>
      <c r="I288" s="814">
        <v>2.2900010228066314E-4</v>
      </c>
      <c r="J288" s="814">
        <v>2.4964844959218802E-4</v>
      </c>
      <c r="K288" s="814">
        <v>2.9863557518639006E-4</v>
      </c>
      <c r="L288" s="814">
        <v>4.0077373222420221E-3</v>
      </c>
      <c r="M288" s="814">
        <v>5.331750648689404E-4</v>
      </c>
      <c r="N288" s="814">
        <v>1.105452794902817E-5</v>
      </c>
      <c r="O288" s="814">
        <v>1.7855847965697613E-4</v>
      </c>
      <c r="P288" s="814">
        <v>1.726909682218114E-4</v>
      </c>
      <c r="Q288" s="814">
        <v>2.4241031894578491E-4</v>
      </c>
      <c r="R288" s="814">
        <v>7.7223152276895135E-4</v>
      </c>
      <c r="S288" s="814">
        <v>7.9061745773345571E-4</v>
      </c>
      <c r="T288" s="814">
        <v>7.942844927260051E-4</v>
      </c>
      <c r="U288" s="814">
        <v>7.9794815826250698E-4</v>
      </c>
      <c r="V288" s="814">
        <v>-1.0999894263151733E-3</v>
      </c>
      <c r="W288" s="814">
        <v>7.942844927260051E-4</v>
      </c>
      <c r="X288" s="814">
        <v>7.9611674628865536E-4</v>
      </c>
      <c r="Y288" s="814">
        <v>4.8335112941000347E-4</v>
      </c>
      <c r="Z288" s="814">
        <v>4.8335112941000347E-4</v>
      </c>
      <c r="AA288" s="814">
        <v>4.9388215129564372E-4</v>
      </c>
      <c r="AB288" s="814">
        <v>5.0613328152837589E-4</v>
      </c>
      <c r="AC288" s="814">
        <v>8.2713503469773464E-3</v>
      </c>
      <c r="AD288" s="814">
        <v>4.3341016531339704E-4</v>
      </c>
      <c r="AE288" s="814">
        <v>-3.4932924397473863E-3</v>
      </c>
      <c r="AF288" s="814">
        <v>2.0065681853944639E-3</v>
      </c>
      <c r="AG288" s="814">
        <v>2.5971752804276882E-4</v>
      </c>
      <c r="AH288" s="814">
        <v>4.6083661983371549E-3</v>
      </c>
      <c r="AI288" s="814">
        <v>1.3391102640840646E-3</v>
      </c>
      <c r="AJ288" s="814">
        <v>-4.0467371855691381E-3</v>
      </c>
      <c r="AK288" s="814">
        <v>-1.2033676067357835E-3</v>
      </c>
      <c r="AM288" s="814">
        <v>1.8867872443797395E-3</v>
      </c>
      <c r="AN288" s="814">
        <v>1.5772862277802835E-2</v>
      </c>
      <c r="AO288" s="814">
        <v>7.3911990382728998E-3</v>
      </c>
      <c r="AP288" s="814">
        <v>2.0530378799044069E-3</v>
      </c>
    </row>
    <row r="289" spans="1:42" s="814" customFormat="1">
      <c r="A289" s="815">
        <v>44251</v>
      </c>
      <c r="B289" s="814">
        <v>7.4692290285005569E-5</v>
      </c>
      <c r="C289" s="814">
        <v>7.6559597542130708E-5</v>
      </c>
      <c r="D289" s="814">
        <v>8.8136902536306566E-5</v>
      </c>
      <c r="E289" s="814">
        <v>8.8883825439156625E-5</v>
      </c>
      <c r="F289" s="814">
        <v>1.3768845991979362E-4</v>
      </c>
      <c r="G289" s="814">
        <v>1.3964113116471388E-4</v>
      </c>
      <c r="H289" s="814">
        <v>2.2808418647524142E-4</v>
      </c>
      <c r="I289" s="814">
        <v>1.2307068601047355E-4</v>
      </c>
      <c r="J289" s="814">
        <v>7.7832372282760076E-6</v>
      </c>
      <c r="K289" s="814">
        <v>4.7284747138331973E-4</v>
      </c>
      <c r="L289" s="814">
        <v>3.6815486356567284E-4</v>
      </c>
      <c r="M289" s="814">
        <v>8.8586378091748408E-4</v>
      </c>
      <c r="N289" s="814">
        <v>2.192617348764081E-4</v>
      </c>
      <c r="O289" s="814">
        <v>1.2757707410804286E-4</v>
      </c>
      <c r="P289" s="814">
        <v>1.726909682218114E-4</v>
      </c>
      <c r="Q289" s="814">
        <v>2.0344862061416613E-4</v>
      </c>
      <c r="R289" s="814">
        <v>7.7223152276895135E-4</v>
      </c>
      <c r="S289" s="814">
        <v>7.9061745773345571E-4</v>
      </c>
      <c r="T289" s="814">
        <v>7.942844927260051E-4</v>
      </c>
      <c r="U289" s="814">
        <v>7.9794815826250698E-4</v>
      </c>
      <c r="V289" s="814">
        <v>-2.9210849972262087E-3</v>
      </c>
      <c r="W289" s="814">
        <v>7.942844927260051E-4</v>
      </c>
      <c r="X289" s="814">
        <v>7.9611674628865536E-4</v>
      </c>
      <c r="Y289" s="814">
        <v>4.8335112941000347E-4</v>
      </c>
      <c r="Z289" s="814">
        <v>4.8335112941000347E-4</v>
      </c>
      <c r="AA289" s="814">
        <v>4.9388215129564372E-4</v>
      </c>
      <c r="AB289" s="814">
        <v>5.0613328152837589E-4</v>
      </c>
      <c r="AC289" s="814">
        <v>6.7619238305252072E-3</v>
      </c>
      <c r="AD289" s="814">
        <v>2.1648492293826482E-3</v>
      </c>
      <c r="AE289" s="814">
        <v>6.2729074113021532E-4</v>
      </c>
      <c r="AF289" s="814">
        <v>2.4742365878582806E-3</v>
      </c>
      <c r="AG289" s="814">
        <v>2.1877624677573149E-3</v>
      </c>
      <c r="AH289" s="814">
        <v>1.7135627031870104E-3</v>
      </c>
      <c r="AI289" s="814">
        <v>1.7063545988176276E-3</v>
      </c>
      <c r="AJ289" s="814">
        <v>4.4764914013171175E-3</v>
      </c>
      <c r="AK289" s="814">
        <v>2.9891383998281729E-3</v>
      </c>
      <c r="AM289" s="814">
        <v>6.9738108653687458E-3</v>
      </c>
      <c r="AN289" s="814">
        <v>2.8657033042867042E-3</v>
      </c>
      <c r="AO289" s="814">
        <v>1.1026982618003833E-2</v>
      </c>
      <c r="AP289" s="814">
        <v>1.1047211178700556E-2</v>
      </c>
    </row>
    <row r="290" spans="1:42" s="814" customFormat="1">
      <c r="A290" s="815">
        <v>44252</v>
      </c>
      <c r="B290" s="814">
        <v>7.4692290285005569E-5</v>
      </c>
      <c r="C290" s="814">
        <v>7.6559597542130708E-5</v>
      </c>
      <c r="D290" s="814">
        <v>8.8136902536306566E-5</v>
      </c>
      <c r="E290" s="814">
        <v>8.8883825439156625E-5</v>
      </c>
      <c r="F290" s="814">
        <v>1.3768845991979362E-4</v>
      </c>
      <c r="G290" s="814">
        <v>1.3964113116471388E-4</v>
      </c>
      <c r="H290" s="814">
        <v>2.2545284257269316E-5</v>
      </c>
      <c r="I290" s="814">
        <v>1.2667482211248249E-4</v>
      </c>
      <c r="J290" s="814">
        <v>1.3279529489107489E-4</v>
      </c>
      <c r="K290" s="814">
        <v>1.7913253395263062E-4</v>
      </c>
      <c r="L290" s="814">
        <v>-4.9834414421101592E-4</v>
      </c>
      <c r="M290" s="814">
        <v>4.1633523116879623E-4</v>
      </c>
      <c r="N290" s="814">
        <v>3.1281915602643373E-4</v>
      </c>
      <c r="O290" s="814">
        <v>1.5403124733648355E-4</v>
      </c>
      <c r="P290" s="814">
        <v>1.726909682218114E-4</v>
      </c>
      <c r="Q290" s="814">
        <v>1.6321299311838899E-5</v>
      </c>
      <c r="R290" s="814">
        <v>7.7223152276895135E-4</v>
      </c>
      <c r="S290" s="814">
        <v>7.9061745773345571E-4</v>
      </c>
      <c r="T290" s="814">
        <v>7.942844927260051E-4</v>
      </c>
      <c r="U290" s="814">
        <v>7.9794815826250698E-4</v>
      </c>
      <c r="V290" s="814">
        <v>-3.1671707975915453E-3</v>
      </c>
      <c r="W290" s="814">
        <v>7.942844927260051E-4</v>
      </c>
      <c r="X290" s="814">
        <v>7.9611674628865536E-4</v>
      </c>
      <c r="Y290" s="814">
        <v>4.8335112941000347E-4</v>
      </c>
      <c r="Z290" s="814">
        <v>4.8335112941000347E-4</v>
      </c>
      <c r="AA290" s="814">
        <v>4.9388215129564372E-4</v>
      </c>
      <c r="AB290" s="814">
        <v>5.0613328152837589E-4</v>
      </c>
      <c r="AC290" s="814">
        <v>-1.2931449435920173E-2</v>
      </c>
      <c r="AD290" s="814">
        <v>1.4137810273375795E-3</v>
      </c>
      <c r="AE290" s="814">
        <v>-1.0210087520135525E-2</v>
      </c>
      <c r="AF290" s="814">
        <v>-1.4975011594011822E-2</v>
      </c>
      <c r="AG290" s="814">
        <v>-3.3864962854903702E-3</v>
      </c>
      <c r="AH290" s="814">
        <v>-1.7752073330422613E-3</v>
      </c>
      <c r="AI290" s="814">
        <v>-2.6735407510811715E-3</v>
      </c>
      <c r="AJ290" s="814">
        <v>-3.4356299994864337E-4</v>
      </c>
      <c r="AK290" s="814">
        <v>-2.4857552756322177E-3</v>
      </c>
      <c r="AM290" s="814">
        <v>-2.7664529565405771E-2</v>
      </c>
      <c r="AN290" s="814">
        <v>-1.8733724722214906E-2</v>
      </c>
      <c r="AO290" s="814">
        <v>-2.9543631782979807E-2</v>
      </c>
      <c r="AP290" s="814">
        <v>-2.4384482540096397E-2</v>
      </c>
    </row>
    <row r="291" spans="1:42" s="814" customFormat="1">
      <c r="A291" s="815">
        <v>44253</v>
      </c>
      <c r="B291" s="814">
        <v>7.4692290285005569E-5</v>
      </c>
      <c r="C291" s="814">
        <v>7.6559597542130708E-5</v>
      </c>
      <c r="D291" s="814">
        <v>8.8136902536306566E-5</v>
      </c>
      <c r="E291" s="814">
        <v>8.8883825439156625E-5</v>
      </c>
      <c r="F291" s="814">
        <v>1.3768845991979362E-4</v>
      </c>
      <c r="G291" s="814">
        <v>1.3964113116471388E-4</v>
      </c>
      <c r="H291" s="814">
        <v>2.3098842507263129E-4</v>
      </c>
      <c r="I291" s="814">
        <v>4.2249749396550129E-4</v>
      </c>
      <c r="J291" s="814">
        <v>2.7597734747342173E-4</v>
      </c>
      <c r="K291" s="814">
        <v>6.1814220575828749E-4</v>
      </c>
      <c r="L291" s="814">
        <v>2.1475413707316982E-4</v>
      </c>
      <c r="M291" s="814">
        <v>9.6157894788384546E-4</v>
      </c>
      <c r="N291" s="814">
        <v>5.3667015479841318E-4</v>
      </c>
      <c r="O291" s="814">
        <v>1.5407573903702954E-4</v>
      </c>
      <c r="P291" s="814">
        <v>1.726909682218114E-4</v>
      </c>
      <c r="Q291" s="814">
        <v>1.4347893129240674E-4</v>
      </c>
      <c r="R291" s="814">
        <v>7.7223152276895135E-4</v>
      </c>
      <c r="S291" s="814">
        <v>7.9061745773345571E-4</v>
      </c>
      <c r="T291" s="814">
        <v>7.942844927260051E-4</v>
      </c>
      <c r="U291" s="814">
        <v>7.9794815826250698E-4</v>
      </c>
      <c r="V291" s="814">
        <v>-1.9742623565033313E-3</v>
      </c>
      <c r="W291" s="814">
        <v>7.942844927260051E-4</v>
      </c>
      <c r="X291" s="814">
        <v>7.9611674628865536E-4</v>
      </c>
      <c r="Y291" s="814">
        <v>4.8335112941000347E-4</v>
      </c>
      <c r="Z291" s="814">
        <v>4.8335112941000347E-4</v>
      </c>
      <c r="AA291" s="814">
        <v>4.9388215129564372E-4</v>
      </c>
      <c r="AB291" s="814">
        <v>5.0613328152837589E-4</v>
      </c>
      <c r="AC291" s="814">
        <v>-7.8900976740390316E-3</v>
      </c>
      <c r="AD291" s="814">
        <v>-4.0702870334099472E-3</v>
      </c>
      <c r="AE291" s="814">
        <v>-1.7909375556631746E-3</v>
      </c>
      <c r="AF291" s="814">
        <v>-9.19368346864613E-3</v>
      </c>
      <c r="AG291" s="814">
        <v>-6.24698799134904E-3</v>
      </c>
      <c r="AH291" s="814">
        <v>1.1325706557854254E-3</v>
      </c>
      <c r="AI291" s="814">
        <v>-7.4812309118593712E-3</v>
      </c>
      <c r="AJ291" s="814">
        <v>-4.264501673680865E-4</v>
      </c>
      <c r="AK291" s="814">
        <v>-3.1335666997037714E-3</v>
      </c>
      <c r="AM291" s="814">
        <v>-1.4940181385476148E-2</v>
      </c>
      <c r="AN291" s="814">
        <v>-2.1258136857229992E-2</v>
      </c>
      <c r="AO291" s="814">
        <v>-1.0086368898038711E-2</v>
      </c>
      <c r="AP291" s="814">
        <v>-1.8826000626869233E-3</v>
      </c>
    </row>
    <row r="292" spans="1:42" s="814" customFormat="1">
      <c r="A292" s="815">
        <v>44256</v>
      </c>
      <c r="B292" s="814">
        <v>7.4692290285005569E-5</v>
      </c>
      <c r="C292" s="814">
        <v>7.6559597542130708E-5</v>
      </c>
      <c r="D292" s="814">
        <v>8.8136902536306566E-5</v>
      </c>
      <c r="E292" s="814">
        <v>8.8883825439156625E-5</v>
      </c>
      <c r="F292" s="814">
        <v>1.3768845991979362E-4</v>
      </c>
      <c r="G292" s="814">
        <v>1.3964113116471388E-4</v>
      </c>
      <c r="H292" s="814">
        <v>1.6627707912020284E-4</v>
      </c>
      <c r="I292" s="814">
        <v>1.5735228554203395E-4</v>
      </c>
      <c r="J292" s="814">
        <v>6.8859838407830942E-4</v>
      </c>
      <c r="K292" s="814">
        <v>3.7672668255983588E-4</v>
      </c>
      <c r="L292" s="814">
        <v>-1.8961709383302772E-4</v>
      </c>
      <c r="M292" s="814">
        <v>3.2527276444671571E-4</v>
      </c>
      <c r="N292" s="814">
        <v>1.488350441047892E-5</v>
      </c>
      <c r="O292" s="814">
        <v>2.3109440545354687E-4</v>
      </c>
      <c r="P292" s="814">
        <v>1.726909682218114E-4</v>
      </c>
      <c r="Q292" s="814">
        <v>4.3833142109650503E-4</v>
      </c>
      <c r="R292" s="814">
        <v>6.9893859896619226E-4</v>
      </c>
      <c r="S292" s="814">
        <v>7.1732318741180023E-4</v>
      </c>
      <c r="T292" s="814">
        <v>7.209899538440645E-4</v>
      </c>
      <c r="U292" s="814">
        <v>7.2465335106697282E-4</v>
      </c>
      <c r="V292" s="814">
        <v>-3.9393109519156866E-3</v>
      </c>
      <c r="W292" s="814">
        <v>7.209899538440645E-4</v>
      </c>
      <c r="X292" s="814">
        <v>7.2282207321894276E-4</v>
      </c>
      <c r="Y292" s="814">
        <v>4.8335112941000347E-4</v>
      </c>
      <c r="Z292" s="814">
        <v>4.8335112941000347E-4</v>
      </c>
      <c r="AA292" s="814">
        <v>4.9388215129564372E-4</v>
      </c>
      <c r="AB292" s="814">
        <v>5.0613328152837589E-4</v>
      </c>
      <c r="AC292" s="814">
        <v>8.5101704707462034E-3</v>
      </c>
      <c r="AD292" s="814">
        <v>-1.7175138520555411E-3</v>
      </c>
      <c r="AE292" s="814">
        <v>1.1475574715185122E-3</v>
      </c>
      <c r="AF292" s="814">
        <v>7.8188105269296759E-3</v>
      </c>
      <c r="AG292" s="814">
        <v>4.8270836618935498E-3</v>
      </c>
      <c r="AH292" s="814">
        <v>3.453079645612922E-3</v>
      </c>
      <c r="AI292" s="814">
        <v>7.7743647236083735E-3</v>
      </c>
      <c r="AJ292" s="814">
        <v>3.2658930506515027E-3</v>
      </c>
      <c r="AK292" s="814">
        <v>3.7328870140669324E-3</v>
      </c>
      <c r="AM292" s="814">
        <v>9.951003037925954E-3</v>
      </c>
      <c r="AN292" s="814">
        <v>2.8417463070349314E-3</v>
      </c>
      <c r="AO292" s="814">
        <v>1.4234806855792259E-2</v>
      </c>
      <c r="AP292" s="814">
        <v>1.9302693748296518E-2</v>
      </c>
    </row>
    <row r="293" spans="1:42" s="814" customFormat="1">
      <c r="A293" s="815">
        <v>44257</v>
      </c>
      <c r="B293" s="814">
        <v>7.4692290285005569E-5</v>
      </c>
      <c r="C293" s="814">
        <v>7.6559597542130708E-5</v>
      </c>
      <c r="D293" s="814">
        <v>8.8136902536306566E-5</v>
      </c>
      <c r="E293" s="814">
        <v>8.8883825439156625E-5</v>
      </c>
      <c r="F293" s="814">
        <v>1.3768845991979362E-4</v>
      </c>
      <c r="G293" s="814">
        <v>1.3964113116471388E-4</v>
      </c>
      <c r="H293" s="814">
        <v>1.1812208609884856E-4</v>
      </c>
      <c r="I293" s="814">
        <v>3.2912195867340621E-4</v>
      </c>
      <c r="J293" s="814">
        <v>4.0875938477302753E-4</v>
      </c>
      <c r="K293" s="814">
        <v>2.0881717119669574E-4</v>
      </c>
      <c r="L293" s="814">
        <v>7.9046800780768756E-4</v>
      </c>
      <c r="M293" s="814">
        <v>3.7797607259859589E-4</v>
      </c>
      <c r="N293" s="814">
        <v>4.9335682267437342E-4</v>
      </c>
      <c r="O293" s="814">
        <v>1.5276723160462247E-4</v>
      </c>
      <c r="P293" s="814">
        <v>1.726909682218114E-4</v>
      </c>
      <c r="Q293" s="814">
        <v>1.8664948193003461E-4</v>
      </c>
      <c r="R293" s="814">
        <v>6.9893859896619226E-4</v>
      </c>
      <c r="S293" s="814">
        <v>7.1732318741180023E-4</v>
      </c>
      <c r="T293" s="814">
        <v>7.209899538440645E-4</v>
      </c>
      <c r="U293" s="814">
        <v>7.2465335106697282E-4</v>
      </c>
      <c r="V293" s="814">
        <v>-2.3357940096404572E-3</v>
      </c>
      <c r="W293" s="814">
        <v>7.209899538440645E-4</v>
      </c>
      <c r="X293" s="814">
        <v>7.2282207321894276E-4</v>
      </c>
      <c r="Y293" s="814">
        <v>4.8335112941000347E-4</v>
      </c>
      <c r="Z293" s="814">
        <v>4.8335112941000347E-4</v>
      </c>
      <c r="AA293" s="814">
        <v>4.9388215129564372E-4</v>
      </c>
      <c r="AB293" s="814">
        <v>5.0613328152837589E-4</v>
      </c>
      <c r="AC293" s="814">
        <v>1.5856728571339573E-3</v>
      </c>
      <c r="AD293" s="814">
        <v>-1.8463509977055814E-3</v>
      </c>
      <c r="AE293" s="814">
        <v>-5.7187633194576426E-3</v>
      </c>
      <c r="AF293" s="814">
        <v>-3.1979027441122465E-3</v>
      </c>
      <c r="AG293" s="814">
        <v>-9.4949860386384088E-6</v>
      </c>
      <c r="AH293" s="814">
        <v>5.6372283840366855E-4</v>
      </c>
      <c r="AI293" s="814">
        <v>7.5645341234644725E-3</v>
      </c>
      <c r="AJ293" s="814">
        <v>-3.6927800461872273E-3</v>
      </c>
      <c r="AK293" s="814">
        <v>-1.6943154592387044E-3</v>
      </c>
      <c r="AM293" s="814">
        <v>-9.2898666708163269E-4</v>
      </c>
      <c r="AN293" s="814">
        <v>8.5345451373275427E-3</v>
      </c>
      <c r="AO293" s="814">
        <v>-3.3691590898466961E-3</v>
      </c>
      <c r="AP293" s="814">
        <v>-5.3297360596864518E-3</v>
      </c>
    </row>
    <row r="294" spans="1:42" s="814" customFormat="1">
      <c r="A294" s="815">
        <v>44258</v>
      </c>
      <c r="B294" s="814">
        <v>7.4692290285005569E-5</v>
      </c>
      <c r="C294" s="814">
        <v>7.6559597542130708E-5</v>
      </c>
      <c r="D294" s="814">
        <v>8.8136902536306566E-5</v>
      </c>
      <c r="E294" s="814">
        <v>8.8883825439156625E-5</v>
      </c>
      <c r="F294" s="814">
        <v>1.3768845991979362E-4</v>
      </c>
      <c r="G294" s="814">
        <v>1.3964113116471388E-4</v>
      </c>
      <c r="H294" s="814">
        <v>2.4958339909497695E-4</v>
      </c>
      <c r="I294" s="814">
        <v>1.8168062715084865E-4</v>
      </c>
      <c r="J294" s="814">
        <v>1.3531412711209612E-4</v>
      </c>
      <c r="K294" s="814">
        <v>2.0074382277801561E-4</v>
      </c>
      <c r="L294" s="814">
        <v>1.1214743649645698E-4</v>
      </c>
      <c r="M294" s="814">
        <v>3.4215172376006464E-5</v>
      </c>
      <c r="N294" s="814">
        <v>6.3074001485863285E-4</v>
      </c>
      <c r="O294" s="814">
        <v>1.5349920347174084E-4</v>
      </c>
      <c r="P294" s="814">
        <v>1.726909682218114E-4</v>
      </c>
      <c r="Q294" s="814">
        <v>2.9306613793611547E-4</v>
      </c>
      <c r="R294" s="814">
        <v>6.9893859896619226E-4</v>
      </c>
      <c r="S294" s="814">
        <v>7.1732318741180023E-4</v>
      </c>
      <c r="T294" s="814">
        <v>7.209899538440645E-4</v>
      </c>
      <c r="U294" s="814">
        <v>7.2465335106697282E-4</v>
      </c>
      <c r="V294" s="814">
        <v>1.7831287263179174E-3</v>
      </c>
      <c r="W294" s="814">
        <v>7.209899538440645E-4</v>
      </c>
      <c r="X294" s="814">
        <v>7.2282207321894276E-4</v>
      </c>
      <c r="Y294" s="814">
        <v>4.8335112941000347E-4</v>
      </c>
      <c r="Z294" s="814">
        <v>4.8335112941000347E-4</v>
      </c>
      <c r="AA294" s="814">
        <v>4.9388215129564372E-4</v>
      </c>
      <c r="AB294" s="814">
        <v>5.0613328152837589E-4</v>
      </c>
      <c r="AC294" s="814">
        <v>-3.7186051298979672E-3</v>
      </c>
      <c r="AD294" s="814">
        <v>8.3409917940282519E-3</v>
      </c>
      <c r="AE294" s="814">
        <v>-6.4175931951407916E-3</v>
      </c>
      <c r="AF294" s="814">
        <v>-4.5139565398057968E-3</v>
      </c>
      <c r="AG294" s="814">
        <v>2.8583425524844053E-3</v>
      </c>
      <c r="AH294" s="814">
        <v>8.4589171487836623E-4</v>
      </c>
      <c r="AI294" s="814">
        <v>5.4064525451400502E-3</v>
      </c>
      <c r="AJ294" s="814">
        <v>-2.440003153906467E-3</v>
      </c>
      <c r="AK294" s="814">
        <v>-1.7109095462904955E-3</v>
      </c>
      <c r="AM294" s="814">
        <v>-1.2971798512441457E-2</v>
      </c>
      <c r="AN294" s="814">
        <v>-5.2672329923610928E-3</v>
      </c>
      <c r="AO294" s="814">
        <v>-6.1370641501140577E-3</v>
      </c>
      <c r="AP294" s="814">
        <v>-1.4406483767788192E-2</v>
      </c>
    </row>
    <row r="295" spans="1:42" s="814" customFormat="1">
      <c r="A295" s="815">
        <v>44259</v>
      </c>
      <c r="B295" s="814">
        <v>7.4692290285005569E-5</v>
      </c>
      <c r="C295" s="814">
        <v>7.6559597542130708E-5</v>
      </c>
      <c r="D295" s="814">
        <v>8.8136902536306566E-5</v>
      </c>
      <c r="E295" s="814">
        <v>8.8883825439156625E-5</v>
      </c>
      <c r="F295" s="814">
        <v>1.3768845991979362E-4</v>
      </c>
      <c r="G295" s="814">
        <v>1.3964113116471388E-4</v>
      </c>
      <c r="H295" s="814">
        <v>4.6420092578625116E-4</v>
      </c>
      <c r="I295" s="814">
        <v>4.500523253605504E-4</v>
      </c>
      <c r="J295" s="814">
        <v>3.3062701423269836E-4</v>
      </c>
      <c r="K295" s="814">
        <v>5.0086681625782781E-4</v>
      </c>
      <c r="L295" s="814">
        <v>1.2276546771801122E-3</v>
      </c>
      <c r="M295" s="814">
        <v>1.1197753997418403E-3</v>
      </c>
      <c r="N295" s="814">
        <v>5.4354086517083289E-4</v>
      </c>
      <c r="O295" s="814">
        <v>1.5259418614577136E-4</v>
      </c>
      <c r="P295" s="814">
        <v>1.726909682218114E-4</v>
      </c>
      <c r="Q295" s="814">
        <v>2.1275948566223946E-4</v>
      </c>
      <c r="R295" s="814">
        <v>6.9893859896619226E-4</v>
      </c>
      <c r="S295" s="814">
        <v>7.1732318741180023E-4</v>
      </c>
      <c r="T295" s="814">
        <v>7.209899538440645E-4</v>
      </c>
      <c r="U295" s="814">
        <v>7.2465335106697282E-4</v>
      </c>
      <c r="V295" s="814">
        <v>9.4222210934689077E-3</v>
      </c>
      <c r="W295" s="814">
        <v>7.209899538440645E-4</v>
      </c>
      <c r="X295" s="814">
        <v>7.2282207321894276E-4</v>
      </c>
      <c r="Y295" s="814">
        <v>4.8335112941000347E-4</v>
      </c>
      <c r="Z295" s="814">
        <v>4.8335112941000347E-4</v>
      </c>
      <c r="AA295" s="814">
        <v>4.9388215129564372E-4</v>
      </c>
      <c r="AB295" s="814">
        <v>5.0613328152837589E-4</v>
      </c>
      <c r="AC295" s="814">
        <v>2.3181138086703079E-4</v>
      </c>
      <c r="AD295" s="814">
        <v>8.2012858391737886E-3</v>
      </c>
      <c r="AE295" s="814">
        <v>2.1826376231826039E-3</v>
      </c>
      <c r="AF295" s="814">
        <v>-3.4692332873192955E-3</v>
      </c>
      <c r="AG295" s="814">
        <v>-3.4900553894967601E-3</v>
      </c>
      <c r="AH295" s="814">
        <v>-1.0004474827152166E-4</v>
      </c>
      <c r="AI295" s="814">
        <v>-1.5818904771756848E-2</v>
      </c>
      <c r="AJ295" s="814">
        <v>-3.1884206727164077E-3</v>
      </c>
      <c r="AK295" s="814">
        <v>-1.3924848418205293E-3</v>
      </c>
      <c r="AM295" s="814">
        <v>-5.7962557703894468E-4</v>
      </c>
      <c r="AN295" s="814">
        <v>1.7505252284948369E-2</v>
      </c>
      <c r="AO295" s="814">
        <v>-1.8836828903964764E-2</v>
      </c>
      <c r="AP295" s="814">
        <v>-1.3366287375178532E-2</v>
      </c>
    </row>
    <row r="296" spans="1:42" s="814" customFormat="1">
      <c r="A296" s="815">
        <v>44260</v>
      </c>
      <c r="B296" s="814">
        <v>7.4692290285005569E-5</v>
      </c>
      <c r="C296" s="814">
        <v>7.6559597542130708E-5</v>
      </c>
      <c r="D296" s="814">
        <v>8.8136902536306566E-5</v>
      </c>
      <c r="E296" s="814">
        <v>8.8883825439156625E-5</v>
      </c>
      <c r="F296" s="814">
        <v>1.3768845991979362E-4</v>
      </c>
      <c r="G296" s="814">
        <v>1.3964113116471388E-4</v>
      </c>
      <c r="H296" s="814">
        <v>3.5111388016151324E-4</v>
      </c>
      <c r="I296" s="814">
        <v>3.0260985189300982E-4</v>
      </c>
      <c r="J296" s="814">
        <v>3.9390939927375079E-4</v>
      </c>
      <c r="K296" s="814">
        <v>1.8901265849868842E-4</v>
      </c>
      <c r="L296" s="814">
        <v>9.76003455285257E-4</v>
      </c>
      <c r="M296" s="814">
        <v>-6.1565141143327118E-4</v>
      </c>
      <c r="N296" s="814">
        <v>4.0597230799144235E-4</v>
      </c>
      <c r="O296" s="814">
        <v>1.53125307108537E-4</v>
      </c>
      <c r="P296" s="814">
        <v>1.726909682218114E-4</v>
      </c>
      <c r="Q296" s="814">
        <v>2.8918754842433003E-4</v>
      </c>
      <c r="R296" s="814">
        <v>6.9893859896619226E-4</v>
      </c>
      <c r="S296" s="814">
        <v>7.1732318741180023E-4</v>
      </c>
      <c r="T296" s="814">
        <v>7.209899538440645E-4</v>
      </c>
      <c r="U296" s="814">
        <v>7.2465335106697282E-4</v>
      </c>
      <c r="V296" s="814">
        <v>9.1498523739090842E-3</v>
      </c>
      <c r="W296" s="814">
        <v>7.209899538440645E-4</v>
      </c>
      <c r="X296" s="814">
        <v>7.2282207321894276E-4</v>
      </c>
      <c r="Y296" s="814">
        <v>4.8335112941000347E-4</v>
      </c>
      <c r="Z296" s="814">
        <v>4.8335112941000347E-4</v>
      </c>
      <c r="AA296" s="814">
        <v>4.9388215129564372E-4</v>
      </c>
      <c r="AB296" s="814">
        <v>5.0613328152837589E-4</v>
      </c>
      <c r="AC296" s="814">
        <v>6.3202180542583086E-3</v>
      </c>
      <c r="AD296" s="814">
        <v>1.105093892272313E-2</v>
      </c>
      <c r="AE296" s="814">
        <v>4.363058544956111E-4</v>
      </c>
      <c r="AF296" s="814">
        <v>5.4117030903657604E-3</v>
      </c>
      <c r="AG296" s="814">
        <v>1.8629607652715929E-3</v>
      </c>
      <c r="AH296" s="814">
        <v>-5.9268357515803727E-3</v>
      </c>
      <c r="AI296" s="814">
        <v>-1.0978974127866525E-3</v>
      </c>
      <c r="AJ296" s="814">
        <v>-1.9418661189052333E-3</v>
      </c>
      <c r="AK296" s="814">
        <v>-2.9779791733774985E-4</v>
      </c>
      <c r="AM296" s="814">
        <v>1.8603876907887562E-2</v>
      </c>
      <c r="AN296" s="814">
        <v>1.693582660222881E-2</v>
      </c>
      <c r="AO296" s="814">
        <v>9.867857093694532E-3</v>
      </c>
      <c r="AP296" s="814">
        <v>1.9647531325621692E-2</v>
      </c>
    </row>
    <row r="297" spans="1:42" s="814" customFormat="1">
      <c r="A297" s="815">
        <v>44263</v>
      </c>
      <c r="B297" s="814">
        <v>7.4692290285005569E-5</v>
      </c>
      <c r="C297" s="814">
        <v>7.6559597542130708E-5</v>
      </c>
      <c r="D297" s="814">
        <v>8.8136902536306566E-5</v>
      </c>
      <c r="E297" s="814">
        <v>8.8883825439156625E-5</v>
      </c>
      <c r="F297" s="814">
        <v>1.3768845991979362E-4</v>
      </c>
      <c r="G297" s="814">
        <v>1.3964113116471388E-4</v>
      </c>
      <c r="H297" s="814">
        <v>-1.0586946009449871E-4</v>
      </c>
      <c r="I297" s="814">
        <v>1.9866873884222258E-5</v>
      </c>
      <c r="J297" s="814">
        <v>2.7935400754186546E-4</v>
      </c>
      <c r="K297" s="814">
        <v>-2.8079120722557249E-5</v>
      </c>
      <c r="L297" s="814">
        <v>2.4168581859052019E-4</v>
      </c>
      <c r="M297" s="814">
        <v>-1.5974784267136499E-4</v>
      </c>
      <c r="N297" s="814">
        <v>-2.2326602549416208E-5</v>
      </c>
      <c r="O297" s="814">
        <v>1.9135554380111941E-4</v>
      </c>
      <c r="P297" s="814">
        <v>1.726909682218114E-4</v>
      </c>
      <c r="Q297" s="814">
        <v>4.7394886476026521E-4</v>
      </c>
      <c r="R297" s="814">
        <v>6.9893859896619226E-4</v>
      </c>
      <c r="S297" s="814">
        <v>7.1732318741180023E-4</v>
      </c>
      <c r="T297" s="814">
        <v>7.209899538440645E-4</v>
      </c>
      <c r="U297" s="814">
        <v>7.2465335106697282E-4</v>
      </c>
      <c r="V297" s="814">
        <v>-5.8916329016984736E-3</v>
      </c>
      <c r="W297" s="814">
        <v>7.209899538440645E-4</v>
      </c>
      <c r="X297" s="814">
        <v>7.2282207321894276E-4</v>
      </c>
      <c r="Y297" s="814">
        <v>4.8335112941000347E-4</v>
      </c>
      <c r="Z297" s="814">
        <v>4.8335112941000347E-4</v>
      </c>
      <c r="AA297" s="814">
        <v>4.9388215129564372E-4</v>
      </c>
      <c r="AB297" s="814">
        <v>5.0613328152837589E-4</v>
      </c>
      <c r="AC297" s="814">
        <v>-3.4269225889849153E-3</v>
      </c>
      <c r="AD297" s="814">
        <v>-1.3153727429728868E-3</v>
      </c>
      <c r="AE297" s="814">
        <v>-1.0999332999709233E-2</v>
      </c>
      <c r="AF297" s="814">
        <v>-1.4860998666024194E-3</v>
      </c>
      <c r="AG297" s="814">
        <v>-5.7784539616345665E-4</v>
      </c>
      <c r="AH297" s="814">
        <v>7.9248523303734331E-3</v>
      </c>
      <c r="AI297" s="814">
        <v>8.6669915338193348E-3</v>
      </c>
      <c r="AJ297" s="814">
        <v>-1.6628386543011686E-3</v>
      </c>
      <c r="AK297" s="814">
        <v>-4.5932463915507871E-3</v>
      </c>
      <c r="AM297" s="814">
        <v>-5.3523729555839616E-2</v>
      </c>
      <c r="AN297" s="814">
        <v>-3.7600218586625656E-2</v>
      </c>
      <c r="AO297" s="814">
        <v>-2.2210986949993905E-2</v>
      </c>
      <c r="AP297" s="814">
        <v>-4.8752630475041858E-3</v>
      </c>
    </row>
    <row r="298" spans="1:42" s="814" customFormat="1">
      <c r="A298" s="815">
        <v>44264</v>
      </c>
      <c r="B298" s="814">
        <v>7.4692290285005569E-5</v>
      </c>
      <c r="C298" s="814">
        <v>7.6559597542130708E-5</v>
      </c>
      <c r="D298" s="814">
        <v>8.8136902536306566E-5</v>
      </c>
      <c r="E298" s="814">
        <v>8.8883825439156625E-5</v>
      </c>
      <c r="F298" s="814">
        <v>1.3768845991979362E-4</v>
      </c>
      <c r="G298" s="814">
        <v>1.3964113116471388E-4</v>
      </c>
      <c r="H298" s="814">
        <v>3.9490628130023353E-5</v>
      </c>
      <c r="I298" s="814">
        <v>6.5920590070600582E-5</v>
      </c>
      <c r="J298" s="814">
        <v>2.7084134282007177E-4</v>
      </c>
      <c r="K298" s="814">
        <v>9.8056825713355167E-4</v>
      </c>
      <c r="L298" s="814">
        <v>-1.8708127643141115E-4</v>
      </c>
      <c r="M298" s="814">
        <v>1.3592951209513426E-3</v>
      </c>
      <c r="N298" s="814">
        <v>3.1000173633934924E-3</v>
      </c>
      <c r="O298" s="814">
        <v>1.5435460232104958E-4</v>
      </c>
      <c r="P298" s="814">
        <v>1.726909682218114E-4</v>
      </c>
      <c r="Q298" s="814">
        <v>1.8313667749558782E-4</v>
      </c>
      <c r="R298" s="814">
        <v>6.9893859896619226E-4</v>
      </c>
      <c r="S298" s="814">
        <v>7.1732318741180023E-4</v>
      </c>
      <c r="T298" s="814">
        <v>7.209899538440645E-4</v>
      </c>
      <c r="U298" s="814">
        <v>7.2465335106697282E-4</v>
      </c>
      <c r="V298" s="814">
        <v>-3.1287710459860785E-3</v>
      </c>
      <c r="W298" s="814">
        <v>7.209899538440645E-4</v>
      </c>
      <c r="X298" s="814">
        <v>7.2282207321894276E-4</v>
      </c>
      <c r="Y298" s="814">
        <v>4.8335112941000347E-4</v>
      </c>
      <c r="Z298" s="814">
        <v>4.8335112941000347E-4</v>
      </c>
      <c r="AA298" s="814">
        <v>4.9388215129564372E-4</v>
      </c>
      <c r="AB298" s="814">
        <v>5.0613328152837589E-4</v>
      </c>
      <c r="AC298" s="814">
        <v>2.8679930253558972E-3</v>
      </c>
      <c r="AD298" s="814">
        <v>-9.2396435488285578E-3</v>
      </c>
      <c r="AE298" s="814">
        <v>2.7745890558654729E-3</v>
      </c>
      <c r="AF298" s="814">
        <v>2.8075363161890188E-3</v>
      </c>
      <c r="AG298" s="814">
        <v>-2.9204187709714891E-3</v>
      </c>
      <c r="AH298" s="814">
        <v>7.7323868564886933E-3</v>
      </c>
      <c r="AI298" s="814">
        <v>4.7384948622728462E-3</v>
      </c>
      <c r="AJ298" s="814">
        <v>-3.7146150848510473E-4</v>
      </c>
      <c r="AK298" s="814">
        <v>-4.1163905300511949E-5</v>
      </c>
      <c r="AM298" s="814">
        <v>3.7004156109821107E-3</v>
      </c>
      <c r="AN298" s="814">
        <v>-7.0207177050951586E-4</v>
      </c>
      <c r="AO298" s="814">
        <v>-7.1356401331460484E-3</v>
      </c>
      <c r="AP298" s="814">
        <v>1.3594398120053919E-2</v>
      </c>
    </row>
    <row r="299" spans="1:42" s="814" customFormat="1">
      <c r="A299" s="815">
        <v>44265</v>
      </c>
      <c r="B299" s="814">
        <v>7.4692290285005569E-5</v>
      </c>
      <c r="C299" s="814">
        <v>7.6559597542130708E-5</v>
      </c>
      <c r="D299" s="814">
        <v>8.8136902536306566E-5</v>
      </c>
      <c r="E299" s="814">
        <v>8.8883825439156625E-5</v>
      </c>
      <c r="F299" s="814">
        <v>1.3768845991979362E-4</v>
      </c>
      <c r="G299" s="814">
        <v>1.3964113116471388E-4</v>
      </c>
      <c r="H299" s="814">
        <v>1.0082112462961312E-4</v>
      </c>
      <c r="I299" s="814">
        <v>1.1828805579572332E-4</v>
      </c>
      <c r="J299" s="814">
        <v>1.3120209971617669E-4</v>
      </c>
      <c r="K299" s="814">
        <v>1.0285880691784932E-4</v>
      </c>
      <c r="L299" s="814">
        <v>1.1585147231985005E-4</v>
      </c>
      <c r="M299" s="814">
        <v>-1.0832274909466921E-4</v>
      </c>
      <c r="N299" s="814">
        <v>-8.7886062216657734E-6</v>
      </c>
      <c r="O299" s="814">
        <v>1.552789677221611E-4</v>
      </c>
      <c r="P299" s="814">
        <v>1.726909682218114E-4</v>
      </c>
      <c r="Q299" s="814">
        <v>3.2650693482905169E-4</v>
      </c>
      <c r="R299" s="814">
        <v>6.9893859896619226E-4</v>
      </c>
      <c r="S299" s="814">
        <v>7.1732318741180023E-4</v>
      </c>
      <c r="T299" s="814">
        <v>7.209899538440645E-4</v>
      </c>
      <c r="U299" s="814">
        <v>7.2465335106697282E-4</v>
      </c>
      <c r="V299" s="814">
        <v>1.6941528131215744E-3</v>
      </c>
      <c r="W299" s="814">
        <v>7.209899538440645E-4</v>
      </c>
      <c r="X299" s="814">
        <v>7.2282207321894276E-4</v>
      </c>
      <c r="Y299" s="814">
        <v>4.8335112941000347E-4</v>
      </c>
      <c r="Z299" s="814">
        <v>4.8335112941000347E-4</v>
      </c>
      <c r="AA299" s="814">
        <v>4.9388215129564372E-4</v>
      </c>
      <c r="AB299" s="814">
        <v>5.0613328152837589E-4</v>
      </c>
      <c r="AC299" s="814">
        <v>2.8151961079019294E-3</v>
      </c>
      <c r="AD299" s="814">
        <v>-3.6048107324324619E-3</v>
      </c>
      <c r="AE299" s="814">
        <v>5.1007512717582415E-4</v>
      </c>
      <c r="AF299" s="814">
        <v>2.5309302348333063E-3</v>
      </c>
      <c r="AG299" s="814">
        <v>1.271995153436567E-3</v>
      </c>
      <c r="AH299" s="814">
        <v>-1.1082207135928779E-2</v>
      </c>
      <c r="AI299" s="814">
        <v>-2.2448660940148635E-3</v>
      </c>
      <c r="AJ299" s="814">
        <v>-7.24505747560511E-3</v>
      </c>
      <c r="AK299" s="814">
        <v>1.1069839319433061E-3</v>
      </c>
      <c r="AM299" s="814">
        <v>-3.9808335259483574E-4</v>
      </c>
      <c r="AN299" s="814">
        <v>1.0794197641853298E-2</v>
      </c>
      <c r="AO299" s="814">
        <v>-5.7494908793874755E-3</v>
      </c>
      <c r="AP299" s="814">
        <v>1.8549539310442897E-2</v>
      </c>
    </row>
    <row r="300" spans="1:42" s="814" customFormat="1">
      <c r="A300" s="815">
        <v>44266</v>
      </c>
      <c r="B300" s="814">
        <v>7.4692290285005569E-5</v>
      </c>
      <c r="C300" s="814">
        <v>7.6559597542130708E-5</v>
      </c>
      <c r="D300" s="814">
        <v>8.8136902536306566E-5</v>
      </c>
      <c r="E300" s="814">
        <v>8.8883825439156625E-5</v>
      </c>
      <c r="F300" s="814">
        <v>1.3768845991979362E-4</v>
      </c>
      <c r="G300" s="814">
        <v>1.3964113116471388E-4</v>
      </c>
      <c r="H300" s="814">
        <v>1.3867468016837137E-4</v>
      </c>
      <c r="I300" s="814">
        <v>1.5619399474720019E-4</v>
      </c>
      <c r="J300" s="814">
        <v>1.4049354499490185E-4</v>
      </c>
      <c r="K300" s="814">
        <v>7.7024863447849867E-5</v>
      </c>
      <c r="L300" s="814">
        <v>4.1987832666356972E-4</v>
      </c>
      <c r="M300" s="814">
        <v>1.6542968530797175E-4</v>
      </c>
      <c r="N300" s="814">
        <v>1.2590744350871041E-4</v>
      </c>
      <c r="O300" s="814">
        <v>1.5277744627550938E-4</v>
      </c>
      <c r="P300" s="814">
        <v>1.726909682218114E-4</v>
      </c>
      <c r="Q300" s="814">
        <v>1.7194738717729585E-4</v>
      </c>
      <c r="R300" s="814">
        <v>6.9893859896619226E-4</v>
      </c>
      <c r="S300" s="814">
        <v>7.1732318741180023E-4</v>
      </c>
      <c r="T300" s="814">
        <v>7.209899538440645E-4</v>
      </c>
      <c r="U300" s="814">
        <v>7.2465335106697282E-4</v>
      </c>
      <c r="V300" s="814">
        <v>2.493364654860164E-3</v>
      </c>
      <c r="W300" s="814">
        <v>7.209899538440645E-4</v>
      </c>
      <c r="X300" s="814">
        <v>7.2282207321894276E-4</v>
      </c>
      <c r="Y300" s="814">
        <v>4.8335112941000347E-4</v>
      </c>
      <c r="Z300" s="814">
        <v>4.8335112941000347E-4</v>
      </c>
      <c r="AA300" s="814">
        <v>4.9388215129564372E-4</v>
      </c>
      <c r="AB300" s="814">
        <v>5.0613328152837589E-4</v>
      </c>
      <c r="AC300" s="814">
        <v>7.5780140684136299E-3</v>
      </c>
      <c r="AD300" s="814">
        <v>3.9285667728028439E-3</v>
      </c>
      <c r="AE300" s="814">
        <v>1.1115362692627029E-2</v>
      </c>
      <c r="AF300" s="814">
        <v>4.997419779243284E-3</v>
      </c>
      <c r="AG300" s="814">
        <v>3.4718120898054039E-3</v>
      </c>
      <c r="AH300" s="814">
        <v>-1.1236372130969507E-2</v>
      </c>
      <c r="AI300" s="814">
        <v>1.3602239484147294E-3</v>
      </c>
      <c r="AJ300" s="814">
        <v>2.3207084890093377E-3</v>
      </c>
      <c r="AK300" s="814">
        <v>-5.0758629593672389E-4</v>
      </c>
      <c r="AM300" s="814">
        <v>2.3443285395946534E-2</v>
      </c>
      <c r="AN300" s="814">
        <v>2.5371408817213448E-2</v>
      </c>
      <c r="AO300" s="814">
        <v>1.6854024543480728E-2</v>
      </c>
      <c r="AP300" s="814">
        <v>-3.1232946694996766E-3</v>
      </c>
    </row>
    <row r="301" spans="1:42" s="814" customFormat="1">
      <c r="A301" s="815">
        <v>44267</v>
      </c>
      <c r="B301" s="814">
        <v>7.4692290285005569E-5</v>
      </c>
      <c r="C301" s="814">
        <v>7.6559597542130708E-5</v>
      </c>
      <c r="D301" s="814">
        <v>8.8136902536306566E-5</v>
      </c>
      <c r="E301" s="814">
        <v>8.8883825439156625E-5</v>
      </c>
      <c r="F301" s="814">
        <v>1.3768845991979362E-4</v>
      </c>
      <c r="G301" s="814">
        <v>1.3964113116471388E-4</v>
      </c>
      <c r="H301" s="814">
        <v>8.6588136567256058E-5</v>
      </c>
      <c r="I301" s="814">
        <v>2.0762432634957584E-4</v>
      </c>
      <c r="J301" s="814">
        <v>4.0057241706570323E-4</v>
      </c>
      <c r="K301" s="814">
        <v>5.0262643458887091E-4</v>
      </c>
      <c r="L301" s="814">
        <v>1.065724112988331E-3</v>
      </c>
      <c r="M301" s="814">
        <v>6.1623343293248922E-4</v>
      </c>
      <c r="N301" s="814">
        <v>1.8501670355997035E-4</v>
      </c>
      <c r="O301" s="814">
        <v>1.667277851469251E-4</v>
      </c>
      <c r="P301" s="814">
        <v>1.726909682218114E-4</v>
      </c>
      <c r="Q301" s="814">
        <v>2.6423356919469398E-4</v>
      </c>
      <c r="R301" s="814">
        <v>6.9893859896619226E-4</v>
      </c>
      <c r="S301" s="814">
        <v>7.1732318741180023E-4</v>
      </c>
      <c r="T301" s="814">
        <v>7.209899538440645E-4</v>
      </c>
      <c r="U301" s="814">
        <v>7.2465335106697282E-4</v>
      </c>
      <c r="V301" s="814">
        <v>-2.6817495005774239E-3</v>
      </c>
      <c r="W301" s="814">
        <v>7.209899538440645E-4</v>
      </c>
      <c r="X301" s="814">
        <v>7.2282207321894276E-4</v>
      </c>
      <c r="Y301" s="814">
        <v>4.8335112941000347E-4</v>
      </c>
      <c r="Z301" s="814">
        <v>4.8335112941000347E-4</v>
      </c>
      <c r="AA301" s="814">
        <v>4.9388215129564372E-4</v>
      </c>
      <c r="AB301" s="814">
        <v>5.0613328152837589E-4</v>
      </c>
      <c r="AC301" s="814">
        <v>1.0024611890857571E-4</v>
      </c>
      <c r="AD301" s="814">
        <v>6.4170066836077844E-3</v>
      </c>
      <c r="AE301" s="814">
        <v>1.0927651152377038E-3</v>
      </c>
      <c r="AF301" s="814">
        <v>-1.6221109718095317E-4</v>
      </c>
      <c r="AG301" s="814">
        <v>6.7986529308727839E-4</v>
      </c>
      <c r="AH301" s="814">
        <v>5.5001309798274889E-4</v>
      </c>
      <c r="AI301" s="814">
        <v>3.488094441657541E-3</v>
      </c>
      <c r="AJ301" s="814">
        <v>-1.9535122310082587E-3</v>
      </c>
      <c r="AK301" s="814">
        <v>-5.1346872319424364E-4</v>
      </c>
      <c r="AM301" s="814">
        <v>-8.4585374278632885E-3</v>
      </c>
      <c r="AN301" s="814">
        <v>-6.3832276298967372E-3</v>
      </c>
      <c r="AO301" s="814">
        <v>-3.6725030908649758E-3</v>
      </c>
      <c r="AP301" s="814">
        <v>1.3433032837164571E-3</v>
      </c>
    </row>
    <row r="302" spans="1:42" s="814" customFormat="1">
      <c r="A302" s="815">
        <v>44270</v>
      </c>
      <c r="B302" s="814">
        <v>7.4692290285005569E-5</v>
      </c>
      <c r="C302" s="814">
        <v>7.6559597542130708E-5</v>
      </c>
      <c r="D302" s="814">
        <v>8.8136902536306566E-5</v>
      </c>
      <c r="E302" s="814">
        <v>8.8883825439156625E-5</v>
      </c>
      <c r="F302" s="814">
        <v>1.3768845991979362E-4</v>
      </c>
      <c r="G302" s="814">
        <v>1.3964113116471388E-4</v>
      </c>
      <c r="H302" s="814">
        <v>1.1957282180308226E-4</v>
      </c>
      <c r="I302" s="814">
        <v>1.6335740072204175E-4</v>
      </c>
      <c r="J302" s="814">
        <v>3.4450807568142672E-4</v>
      </c>
      <c r="K302" s="814">
        <v>1.1035317465624139E-4</v>
      </c>
      <c r="L302" s="814">
        <v>-6.3058797766790686E-4</v>
      </c>
      <c r="M302" s="814">
        <v>1.6432523523612907E-4</v>
      </c>
      <c r="N302" s="814">
        <v>8.5949525472805988E-5</v>
      </c>
      <c r="O302" s="814">
        <v>2.3585030027195586E-4</v>
      </c>
      <c r="P302" s="814">
        <v>1.726909682218114E-4</v>
      </c>
      <c r="Q302" s="814">
        <v>5.0306884951378805E-4</v>
      </c>
      <c r="R302" s="814">
        <v>6.9893859896619226E-4</v>
      </c>
      <c r="S302" s="814">
        <v>7.1732318741180023E-4</v>
      </c>
      <c r="T302" s="814">
        <v>7.209899538440645E-4</v>
      </c>
      <c r="U302" s="814">
        <v>7.2465335106697282E-4</v>
      </c>
      <c r="V302" s="814">
        <v>7.036190730382863E-4</v>
      </c>
      <c r="W302" s="814">
        <v>7.209899538440645E-4</v>
      </c>
      <c r="X302" s="814">
        <v>7.2282207321894276E-4</v>
      </c>
      <c r="Y302" s="814">
        <v>4.8335112941000347E-4</v>
      </c>
      <c r="Z302" s="814">
        <v>4.8335112941000347E-4</v>
      </c>
      <c r="AA302" s="814">
        <v>4.9388215129564372E-4</v>
      </c>
      <c r="AB302" s="814">
        <v>5.0613328152837589E-4</v>
      </c>
      <c r="AC302" s="814">
        <v>1.0818868449984365E-3</v>
      </c>
      <c r="AD302" s="814">
        <v>-2.1075174304057143E-3</v>
      </c>
      <c r="AE302" s="814">
        <v>1.0145018309599685E-3</v>
      </c>
      <c r="AF302" s="814">
        <v>1.1333768632308949E-3</v>
      </c>
      <c r="AG302" s="814">
        <v>-5.5416923357642922E-5</v>
      </c>
      <c r="AH302" s="814">
        <v>3.2058697188430685E-3</v>
      </c>
      <c r="AI302" s="814">
        <v>3.9447555042120275E-3</v>
      </c>
      <c r="AJ302" s="814">
        <v>5.6145348371305914E-4</v>
      </c>
      <c r="AK302" s="814">
        <v>-1.8580248646735686E-3</v>
      </c>
      <c r="AM302" s="814">
        <v>6.0382155069209631E-3</v>
      </c>
      <c r="AN302" s="814">
        <v>1.8827246062109726E-3</v>
      </c>
      <c r="AO302" s="814">
        <v>2.2366036824601476E-3</v>
      </c>
      <c r="AP302" s="814">
        <v>5.9497615539703119E-3</v>
      </c>
    </row>
    <row r="303" spans="1:42" s="814" customFormat="1">
      <c r="A303" s="815">
        <v>44271</v>
      </c>
      <c r="B303" s="814">
        <v>7.4692290285005569E-5</v>
      </c>
      <c r="C303" s="814">
        <v>7.6559597542130708E-5</v>
      </c>
      <c r="D303" s="814">
        <v>8.8136902536306566E-5</v>
      </c>
      <c r="E303" s="814">
        <v>8.8883825439156625E-5</v>
      </c>
      <c r="F303" s="814">
        <v>1.3768845991979362E-4</v>
      </c>
      <c r="G303" s="814">
        <v>1.3964113116471388E-4</v>
      </c>
      <c r="H303" s="814">
        <v>1.8753717731478936E-4</v>
      </c>
      <c r="I303" s="814">
        <v>6.2986100646011955E-4</v>
      </c>
      <c r="J303" s="814">
        <v>3.6188079227539305E-4</v>
      </c>
      <c r="K303" s="814">
        <v>1.592825699487932E-4</v>
      </c>
      <c r="L303" s="814">
        <v>5.6347905061415737E-4</v>
      </c>
      <c r="M303" s="814">
        <v>7.9516446399785501E-4</v>
      </c>
      <c r="N303" s="814">
        <v>3.7671304168118702E-4</v>
      </c>
      <c r="O303" s="814">
        <v>1.6367999228750207E-4</v>
      </c>
      <c r="P303" s="814">
        <v>1.726909682218114E-4</v>
      </c>
      <c r="Q303" s="814">
        <v>2.3870403935788431E-4</v>
      </c>
      <c r="R303" s="814">
        <v>6.9893859896619226E-4</v>
      </c>
      <c r="S303" s="814">
        <v>7.1732318741180023E-4</v>
      </c>
      <c r="T303" s="814">
        <v>7.209899538440645E-4</v>
      </c>
      <c r="U303" s="814">
        <v>7.2465335106697282E-4</v>
      </c>
      <c r="V303" s="814">
        <v>1.1741004561138801E-3</v>
      </c>
      <c r="W303" s="814">
        <v>7.209899538440645E-4</v>
      </c>
      <c r="X303" s="814">
        <v>7.2282207321894276E-4</v>
      </c>
      <c r="Y303" s="814">
        <v>4.8335112941000347E-4</v>
      </c>
      <c r="Z303" s="814">
        <v>4.8335112941000347E-4</v>
      </c>
      <c r="AA303" s="814">
        <v>4.9388215129564372E-4</v>
      </c>
      <c r="AB303" s="814">
        <v>5.0613328152837589E-4</v>
      </c>
      <c r="AC303" s="814">
        <v>9.6441598405938578E-5</v>
      </c>
      <c r="AD303" s="814">
        <v>-2.1026464340063722E-3</v>
      </c>
      <c r="AE303" s="814">
        <v>-6.2133782516970992E-4</v>
      </c>
      <c r="AF303" s="814">
        <v>-1.7460720511486283E-4</v>
      </c>
      <c r="AG303" s="814">
        <v>-2.4635603422606955E-4</v>
      </c>
      <c r="AH303" s="814">
        <v>7.307237928238175E-3</v>
      </c>
      <c r="AI303" s="814">
        <v>-1.8871975562497756E-3</v>
      </c>
      <c r="AJ303" s="814">
        <v>5.3487475884888003E-3</v>
      </c>
      <c r="AK303" s="814">
        <v>4.1291911609464549E-3</v>
      </c>
      <c r="AM303" s="814">
        <v>-3.3772653243829831E-3</v>
      </c>
      <c r="AN303" s="814">
        <v>-2.4983013821592293E-3</v>
      </c>
      <c r="AO303" s="814">
        <v>-5.5505828072432983E-4</v>
      </c>
      <c r="AP303" s="814">
        <v>9.1538185997386279E-5</v>
      </c>
    </row>
    <row r="304" spans="1:42" s="814" customFormat="1">
      <c r="A304" s="815">
        <v>44272</v>
      </c>
      <c r="B304" s="814">
        <v>7.4692290285005569E-5</v>
      </c>
      <c r="C304" s="814">
        <v>7.6559597542130708E-5</v>
      </c>
      <c r="D304" s="814">
        <v>8.8136902536306566E-5</v>
      </c>
      <c r="E304" s="814">
        <v>8.8883825439156625E-5</v>
      </c>
      <c r="F304" s="814">
        <v>1.3768845991979362E-4</v>
      </c>
      <c r="G304" s="814">
        <v>1.3964113116471388E-4</v>
      </c>
      <c r="H304" s="814">
        <v>1.5385269452861117E-4</v>
      </c>
      <c r="I304" s="814">
        <v>8.6573918344656775E-5</v>
      </c>
      <c r="J304" s="814">
        <v>1.7383711207918928E-4</v>
      </c>
      <c r="K304" s="814">
        <v>1.3390060926998792E-4</v>
      </c>
      <c r="L304" s="814">
        <v>8.2123910510212283E-5</v>
      </c>
      <c r="M304" s="814">
        <v>2.4844369510779174E-5</v>
      </c>
      <c r="N304" s="814">
        <v>1.5311031092002381E-4</v>
      </c>
      <c r="O304" s="814">
        <v>1.6226866692603537E-4</v>
      </c>
      <c r="P304" s="814">
        <v>1.726909682218114E-4</v>
      </c>
      <c r="Q304" s="814">
        <v>2.1559133913373607E-4</v>
      </c>
      <c r="R304" s="814">
        <v>6.9893859896619226E-4</v>
      </c>
      <c r="S304" s="814">
        <v>7.1732318741180023E-4</v>
      </c>
      <c r="T304" s="814">
        <v>7.209899538440645E-4</v>
      </c>
      <c r="U304" s="814">
        <v>7.2465335106697282E-4</v>
      </c>
      <c r="V304" s="814">
        <v>8.9433603577115939E-4</v>
      </c>
      <c r="W304" s="814">
        <v>7.209899538440645E-4</v>
      </c>
      <c r="X304" s="814">
        <v>7.2282207321894276E-4</v>
      </c>
      <c r="Y304" s="814">
        <v>4.8335112941000347E-4</v>
      </c>
      <c r="Z304" s="814">
        <v>4.8335112941000347E-4</v>
      </c>
      <c r="AA304" s="814">
        <v>4.9388215129564372E-4</v>
      </c>
      <c r="AB304" s="814">
        <v>5.0613328152837589E-4</v>
      </c>
      <c r="AC304" s="814">
        <v>3.9511667443064002E-3</v>
      </c>
      <c r="AD304" s="814">
        <v>4.1295004731125573E-3</v>
      </c>
      <c r="AE304" s="814">
        <v>8.2080017619334811E-4</v>
      </c>
      <c r="AF304" s="814">
        <v>2.6749244806096861E-3</v>
      </c>
      <c r="AG304" s="814">
        <v>1.8894377854377087E-3</v>
      </c>
      <c r="AH304" s="814">
        <v>1.3482189168678715E-4</v>
      </c>
      <c r="AI304" s="814">
        <v>2.3667444010833094E-5</v>
      </c>
      <c r="AJ304" s="814">
        <v>5.8370980043798149E-4</v>
      </c>
      <c r="AK304" s="814">
        <v>-2.1183787495714368E-3</v>
      </c>
      <c r="AM304" s="814">
        <v>1.9566112651065559E-2</v>
      </c>
      <c r="AN304" s="814">
        <v>2.2544084532847508E-2</v>
      </c>
      <c r="AO304" s="814">
        <v>9.3163844278194574E-3</v>
      </c>
      <c r="AP304" s="814">
        <v>7.2164027195920077E-4</v>
      </c>
    </row>
    <row r="305" spans="1:42" s="814" customFormat="1">
      <c r="A305" s="815">
        <v>44273</v>
      </c>
      <c r="B305" s="814">
        <v>1.0379490011502845E-4</v>
      </c>
      <c r="C305" s="814">
        <v>1.0638977261790416E-4</v>
      </c>
      <c r="D305" s="814">
        <v>1.2247798213573357E-4</v>
      </c>
      <c r="E305" s="814">
        <v>1.2351593113688386E-4</v>
      </c>
      <c r="F305" s="814">
        <v>1.6679290296583993E-4</v>
      </c>
      <c r="G305" s="814">
        <v>1.6874563103441709E-4</v>
      </c>
      <c r="H305" s="814">
        <v>1.2237699586981066E-4</v>
      </c>
      <c r="I305" s="814">
        <v>1.4968777474688721E-4</v>
      </c>
      <c r="J305" s="814">
        <v>-3.8906679591055315E-5</v>
      </c>
      <c r="K305" s="814">
        <v>7.9173147670807964E-5</v>
      </c>
      <c r="L305" s="814">
        <v>2.6596377075394084E-3</v>
      </c>
      <c r="M305" s="814">
        <v>5.6507358134672003E-5</v>
      </c>
      <c r="N305" s="814">
        <v>6.834508033290998E-4</v>
      </c>
      <c r="O305" s="814">
        <v>1.6181794306291408E-4</v>
      </c>
      <c r="P305" s="814">
        <v>2.0179642985618251E-4</v>
      </c>
      <c r="Q305" s="814">
        <v>1.6329646963386679E-4</v>
      </c>
      <c r="R305" s="814">
        <v>6.9893859896619226E-4</v>
      </c>
      <c r="S305" s="814">
        <v>7.1732318741180023E-4</v>
      </c>
      <c r="T305" s="814">
        <v>7.209899538440645E-4</v>
      </c>
      <c r="U305" s="814">
        <v>7.2465335106697282E-4</v>
      </c>
      <c r="V305" s="814">
        <v>-2.7547149679394423E-3</v>
      </c>
      <c r="W305" s="814">
        <v>7.209899538440645E-4</v>
      </c>
      <c r="X305" s="814">
        <v>7.2282207321894276E-4</v>
      </c>
      <c r="Y305" s="814">
        <v>4.8335112941000347E-4</v>
      </c>
      <c r="Z305" s="814">
        <v>4.8335112941000347E-4</v>
      </c>
      <c r="AA305" s="814">
        <v>4.9388215129564372E-4</v>
      </c>
      <c r="AB305" s="814">
        <v>5.0613328152837589E-4</v>
      </c>
      <c r="AC305" s="814">
        <v>-5.197788927991831E-3</v>
      </c>
      <c r="AD305" s="814">
        <v>2.0267218754390637E-3</v>
      </c>
      <c r="AE305" s="814">
        <v>-1.4762434174842021E-3</v>
      </c>
      <c r="AF305" s="814">
        <v>-1.159779291314289E-2</v>
      </c>
      <c r="AG305" s="814">
        <v>-7.2477095565811611E-3</v>
      </c>
      <c r="AH305" s="814">
        <v>1.7817027593232115E-3</v>
      </c>
      <c r="AI305" s="814">
        <v>7.0490498797985968E-3</v>
      </c>
      <c r="AJ305" s="814">
        <v>-2.5930411314584179E-3</v>
      </c>
      <c r="AK305" s="814">
        <v>-3.2370543635483751E-3</v>
      </c>
      <c r="AM305" s="814">
        <v>-1.9385127662717383E-2</v>
      </c>
      <c r="AN305" s="814">
        <v>-1.5219683191845523E-2</v>
      </c>
      <c r="AO305" s="814">
        <v>-1.5952033209947092E-2</v>
      </c>
      <c r="AP305" s="814">
        <v>-1.2131951459678159E-2</v>
      </c>
    </row>
    <row r="306" spans="1:42" s="814" customFormat="1">
      <c r="A306" s="815">
        <v>44274</v>
      </c>
      <c r="B306" s="814">
        <v>1.0379490011502845E-4</v>
      </c>
      <c r="C306" s="814">
        <v>1.0638977261790416E-4</v>
      </c>
      <c r="D306" s="814">
        <v>1.2247798213573357E-4</v>
      </c>
      <c r="E306" s="814">
        <v>1.2351593113688386E-4</v>
      </c>
      <c r="F306" s="814">
        <v>1.6679290296583993E-4</v>
      </c>
      <c r="G306" s="814">
        <v>1.6874563103441709E-4</v>
      </c>
      <c r="H306" s="814">
        <v>7.2712011261799603E-5</v>
      </c>
      <c r="I306" s="814">
        <v>7.1226291337378456E-5</v>
      </c>
      <c r="J306" s="814">
        <v>7.456080323158254E-4</v>
      </c>
      <c r="K306" s="814">
        <v>2.4817482537686786E-4</v>
      </c>
      <c r="L306" s="814">
        <v>4.8221341112331118E-3</v>
      </c>
      <c r="M306" s="814">
        <v>-5.8160321800959647E-4</v>
      </c>
      <c r="N306" s="814">
        <v>4.3014354395465304E-5</v>
      </c>
      <c r="O306" s="814">
        <v>1.8740173476161637E-4</v>
      </c>
      <c r="P306" s="814">
        <v>2.0179642985618251E-4</v>
      </c>
      <c r="Q306" s="814">
        <v>2.2917614491446692E-4</v>
      </c>
      <c r="R306" s="814">
        <v>6.9893859896619226E-4</v>
      </c>
      <c r="S306" s="814">
        <v>7.1732318741180023E-4</v>
      </c>
      <c r="T306" s="814">
        <v>7.209899538440645E-4</v>
      </c>
      <c r="U306" s="814">
        <v>7.2465335106697282E-4</v>
      </c>
      <c r="V306" s="814">
        <v>-7.8085811349608569E-3</v>
      </c>
      <c r="W306" s="814">
        <v>7.209899538440645E-4</v>
      </c>
      <c r="X306" s="814">
        <v>7.2282207321894276E-4</v>
      </c>
      <c r="Y306" s="814">
        <v>4.8335112941000347E-4</v>
      </c>
      <c r="Z306" s="814">
        <v>4.8335112941000347E-4</v>
      </c>
      <c r="AA306" s="814">
        <v>4.9388215129564372E-4</v>
      </c>
      <c r="AB306" s="814">
        <v>5.0613328152837589E-4</v>
      </c>
      <c r="AC306" s="814">
        <v>3.5823883417416269E-3</v>
      </c>
      <c r="AD306" s="814">
        <v>-2.4210475544248489E-3</v>
      </c>
      <c r="AE306" s="814">
        <v>-1.1482905496488227E-3</v>
      </c>
      <c r="AF306" s="814">
        <v>6.9104122636831633E-5</v>
      </c>
      <c r="AG306" s="814">
        <v>6.0655454804847686E-4</v>
      </c>
      <c r="AH306" s="814">
        <v>-5.8881349567410091E-3</v>
      </c>
      <c r="AI306" s="814">
        <v>-9.1680880554256827E-4</v>
      </c>
      <c r="AJ306" s="814">
        <v>-5.086587775812168E-4</v>
      </c>
      <c r="AK306" s="814">
        <v>-1.2167102838674948E-3</v>
      </c>
      <c r="AM306" s="814">
        <v>1.3771500064066577E-2</v>
      </c>
      <c r="AN306" s="814">
        <v>1.7541784823747353E-2</v>
      </c>
      <c r="AO306" s="814">
        <v>-1.8094686077098077E-3</v>
      </c>
      <c r="AP306" s="814">
        <v>-2.7795611616751037E-3</v>
      </c>
    </row>
    <row r="307" spans="1:42" s="814" customFormat="1">
      <c r="A307" s="815">
        <v>44277</v>
      </c>
      <c r="B307" s="814">
        <v>1.0379490011502845E-4</v>
      </c>
      <c r="C307" s="814">
        <v>1.0638977261790416E-4</v>
      </c>
      <c r="D307" s="814">
        <v>1.2247798213573357E-4</v>
      </c>
      <c r="E307" s="814">
        <v>1.2351593113688386E-4</v>
      </c>
      <c r="F307" s="814">
        <v>1.6679290296583993E-4</v>
      </c>
      <c r="G307" s="814">
        <v>1.6874563103441709E-4</v>
      </c>
      <c r="H307" s="814">
        <v>1.1844621060275173E-4</v>
      </c>
      <c r="I307" s="814">
        <v>9.7365716449360207E-5</v>
      </c>
      <c r="J307" s="814">
        <v>-7.585685793121133E-5</v>
      </c>
      <c r="K307" s="814">
        <v>1.2272268275337339E-4</v>
      </c>
      <c r="L307" s="814">
        <v>4.738526203085236E-5</v>
      </c>
      <c r="M307" s="814">
        <v>2.3004729616427078E-4</v>
      </c>
      <c r="N307" s="814">
        <v>1.0767431771063762E-4</v>
      </c>
      <c r="O307" s="814">
        <v>2.5107034872307032E-4</v>
      </c>
      <c r="P307" s="814">
        <v>2.0179642985618251E-4</v>
      </c>
      <c r="Q307" s="814">
        <v>4.2429105072505635E-4</v>
      </c>
      <c r="R307" s="814">
        <v>6.9893859896619226E-4</v>
      </c>
      <c r="S307" s="814">
        <v>7.1732318741180023E-4</v>
      </c>
      <c r="T307" s="814">
        <v>7.209899538440645E-4</v>
      </c>
      <c r="U307" s="814">
        <v>7.2465335106697282E-4</v>
      </c>
      <c r="V307" s="814">
        <v>-3.5892916529560726E-3</v>
      </c>
      <c r="W307" s="814">
        <v>7.209899538440645E-4</v>
      </c>
      <c r="X307" s="814">
        <v>7.2282207321894276E-4</v>
      </c>
      <c r="Y307" s="814">
        <v>4.8335112941000347E-4</v>
      </c>
      <c r="Z307" s="814">
        <v>4.8335112941000347E-4</v>
      </c>
      <c r="AA307" s="814">
        <v>4.9388215129564372E-4</v>
      </c>
      <c r="AB307" s="814">
        <v>5.0613328152837589E-4</v>
      </c>
      <c r="AC307" s="814">
        <v>-9.3358208843219437E-4</v>
      </c>
      <c r="AD307" s="814">
        <v>-6.2835145532267322E-3</v>
      </c>
      <c r="AE307" s="814">
        <v>-2.9514284686920078E-3</v>
      </c>
      <c r="AF307" s="814">
        <v>3.6755094637315189E-3</v>
      </c>
      <c r="AG307" s="814">
        <v>9.4729402412774277E-4</v>
      </c>
      <c r="AH307" s="814">
        <v>-3.090559701639517E-4</v>
      </c>
      <c r="AI307" s="814">
        <v>-1.8292888512175809E-3</v>
      </c>
      <c r="AJ307" s="814">
        <v>1.318474614475651E-3</v>
      </c>
      <c r="AK307" s="814">
        <v>7.9137004861484783E-4</v>
      </c>
      <c r="AM307" s="814">
        <v>-1.1457944993150115E-2</v>
      </c>
      <c r="AN307" s="814">
        <v>-6.6235231438316333E-4</v>
      </c>
      <c r="AO307" s="814">
        <v>-6.1422912840760624E-3</v>
      </c>
      <c r="AP307" s="814">
        <v>7.1402794687400739E-3</v>
      </c>
    </row>
    <row r="308" spans="1:42" s="814" customFormat="1">
      <c r="A308" s="815">
        <v>44278</v>
      </c>
      <c r="B308" s="814">
        <v>1.0379490011502845E-4</v>
      </c>
      <c r="C308" s="814">
        <v>1.0638977261790416E-4</v>
      </c>
      <c r="D308" s="814">
        <v>1.2247798213573357E-4</v>
      </c>
      <c r="E308" s="814">
        <v>1.2351593113688386E-4</v>
      </c>
      <c r="F308" s="814">
        <v>1.6679290296583993E-4</v>
      </c>
      <c r="G308" s="814">
        <v>1.6874563103441709E-4</v>
      </c>
      <c r="H308" s="814">
        <v>8.6894731035069839E-5</v>
      </c>
      <c r="I308" s="814">
        <v>4.4170885436844998E-5</v>
      </c>
      <c r="J308" s="814">
        <v>3.9771436414204331E-5</v>
      </c>
      <c r="K308" s="814">
        <v>2.0495729908076576E-4</v>
      </c>
      <c r="L308" s="814">
        <v>2.452391273584098E-4</v>
      </c>
      <c r="M308" s="814">
        <v>7.0655055198765027E-5</v>
      </c>
      <c r="N308" s="814">
        <v>2.0636150339514714E-4</v>
      </c>
      <c r="O308" s="814">
        <v>1.80763504766146E-4</v>
      </c>
      <c r="P308" s="814">
        <v>2.0179642985618251E-4</v>
      </c>
      <c r="Q308" s="814">
        <v>2.1310613218772367E-4</v>
      </c>
      <c r="R308" s="814">
        <v>6.9893859896619226E-4</v>
      </c>
      <c r="S308" s="814">
        <v>7.1732318741180023E-4</v>
      </c>
      <c r="T308" s="814">
        <v>7.209899538440645E-4</v>
      </c>
      <c r="U308" s="814">
        <v>7.2465335106697282E-4</v>
      </c>
      <c r="V308" s="814">
        <v>-3.5265100090744461E-3</v>
      </c>
      <c r="W308" s="814">
        <v>7.209899538440645E-4</v>
      </c>
      <c r="X308" s="814">
        <v>7.2282207321894276E-4</v>
      </c>
      <c r="Y308" s="814">
        <v>4.8335112941000347E-4</v>
      </c>
      <c r="Z308" s="814">
        <v>4.8335112941000347E-4</v>
      </c>
      <c r="AA308" s="814">
        <v>4.9388215129564372E-4</v>
      </c>
      <c r="AB308" s="814">
        <v>5.0613328152837589E-4</v>
      </c>
      <c r="AC308" s="814">
        <v>-8.4413389440665121E-3</v>
      </c>
      <c r="AD308" s="814">
        <v>-4.199066621494274E-3</v>
      </c>
      <c r="AE308" s="814">
        <v>-1.296526919961849E-3</v>
      </c>
      <c r="AF308" s="814">
        <v>-1.984494665272063E-3</v>
      </c>
      <c r="AG308" s="814">
        <v>-4.4205293359668163E-3</v>
      </c>
      <c r="AH308" s="814">
        <v>-1.8380755379654445E-4</v>
      </c>
      <c r="AI308" s="814">
        <v>-4.7419822271244083E-4</v>
      </c>
      <c r="AJ308" s="814">
        <v>3.3469711306826078E-3</v>
      </c>
      <c r="AK308" s="814">
        <v>2.415390215606994E-3</v>
      </c>
      <c r="AM308" s="814">
        <v>-1.4001956739670973E-2</v>
      </c>
      <c r="AN308" s="814">
        <v>-5.6694409179041116E-3</v>
      </c>
      <c r="AO308" s="814">
        <v>-7.4229950029494063E-3</v>
      </c>
      <c r="AP308" s="814">
        <v>-8.0214727535571351E-3</v>
      </c>
    </row>
    <row r="309" spans="1:42" s="814" customFormat="1">
      <c r="A309" s="815">
        <v>44279</v>
      </c>
      <c r="B309" s="814">
        <v>1.0379490011502845E-4</v>
      </c>
      <c r="C309" s="814">
        <v>1.0638977261790416E-4</v>
      </c>
      <c r="D309" s="814">
        <v>1.2247798213573357E-4</v>
      </c>
      <c r="E309" s="814">
        <v>1.2351593113688386E-4</v>
      </c>
      <c r="F309" s="814">
        <v>1.6679290296583993E-4</v>
      </c>
      <c r="G309" s="814">
        <v>1.6874563103441709E-4</v>
      </c>
      <c r="H309" s="814">
        <v>1.1451578021737241E-4</v>
      </c>
      <c r="I309" s="814">
        <v>6.850691874804582E-5</v>
      </c>
      <c r="J309" s="814">
        <v>1.6999663385885988E-4</v>
      </c>
      <c r="K309" s="814">
        <v>3.5915740250969108E-4</v>
      </c>
      <c r="L309" s="814">
        <v>3.7348416094284964E-4</v>
      </c>
      <c r="M309" s="814">
        <v>-4.3510694227011371E-4</v>
      </c>
      <c r="N309" s="814">
        <v>1.503534880102908E-4</v>
      </c>
      <c r="O309" s="814">
        <v>1.9069113261838133E-4</v>
      </c>
      <c r="P309" s="814">
        <v>2.0179642985618251E-4</v>
      </c>
      <c r="Q309" s="814">
        <v>3.5736351852544423E-4</v>
      </c>
      <c r="R309" s="814">
        <v>6.9893859896619226E-4</v>
      </c>
      <c r="S309" s="814">
        <v>7.1732318741180023E-4</v>
      </c>
      <c r="T309" s="814">
        <v>7.209899538440645E-4</v>
      </c>
      <c r="U309" s="814">
        <v>7.2465335106697282E-4</v>
      </c>
      <c r="V309" s="814">
        <v>-2.4460914385764365E-3</v>
      </c>
      <c r="W309" s="814">
        <v>7.209899538440645E-4</v>
      </c>
      <c r="X309" s="814">
        <v>7.2282207321894276E-4</v>
      </c>
      <c r="Y309" s="814">
        <v>4.8335112941000347E-4</v>
      </c>
      <c r="Z309" s="814">
        <v>4.8335112941000347E-4</v>
      </c>
      <c r="AA309" s="814">
        <v>4.9388215129564372E-4</v>
      </c>
      <c r="AB309" s="814">
        <v>5.0613328152837589E-4</v>
      </c>
      <c r="AC309" s="814">
        <v>1.6392170908874348E-3</v>
      </c>
      <c r="AD309" s="814">
        <v>2.0928663813397641E-3</v>
      </c>
      <c r="AE309" s="814">
        <v>-8.175685737260685E-3</v>
      </c>
      <c r="AF309" s="814">
        <v>-8.5136764940907383E-4</v>
      </c>
      <c r="AG309" s="814">
        <v>-2.8866407048244724E-3</v>
      </c>
      <c r="AH309" s="814">
        <v>2.0418645409594482E-3</v>
      </c>
      <c r="AI309" s="814">
        <v>7.5891992883914128E-4</v>
      </c>
      <c r="AJ309" s="814">
        <v>-4.7907398093467446E-3</v>
      </c>
      <c r="AK309" s="814">
        <v>5.9139394960687763E-3</v>
      </c>
      <c r="AM309" s="814">
        <v>-2.3017307470103443E-2</v>
      </c>
      <c r="AN309" s="814">
        <v>-1.3863631652862196E-2</v>
      </c>
      <c r="AO309" s="814">
        <v>-6.0769091841298417E-3</v>
      </c>
      <c r="AP309" s="814">
        <v>-4.0618772921274804E-3</v>
      </c>
    </row>
    <row r="310" spans="1:42" s="814" customFormat="1">
      <c r="A310" s="815">
        <v>44280</v>
      </c>
      <c r="B310" s="814">
        <v>1.0379490011502845E-4</v>
      </c>
      <c r="C310" s="814">
        <v>1.0638977261790416E-4</v>
      </c>
      <c r="D310" s="814">
        <v>1.2247798213573357E-4</v>
      </c>
      <c r="E310" s="814">
        <v>1.2351593113688386E-4</v>
      </c>
      <c r="F310" s="814">
        <v>1.6679290296583993E-4</v>
      </c>
      <c r="G310" s="814">
        <v>1.6874563103441709E-4</v>
      </c>
      <c r="H310" s="814">
        <v>2.1252533442983612E-4</v>
      </c>
      <c r="I310" s="814">
        <v>2.1902685377384046E-4</v>
      </c>
      <c r="J310" s="814">
        <v>1.007824165213389E-4</v>
      </c>
      <c r="K310" s="814">
        <v>1.8440199100822063E-4</v>
      </c>
      <c r="L310" s="814">
        <v>1.2935425623952224E-3</v>
      </c>
      <c r="M310" s="814">
        <v>6.361273541586332E-4</v>
      </c>
      <c r="N310" s="814">
        <v>2.7111035993332422E-4</v>
      </c>
      <c r="O310" s="814">
        <v>1.8953360273576969E-4</v>
      </c>
      <c r="P310" s="814">
        <v>2.0179642985618251E-4</v>
      </c>
      <c r="Q310" s="814">
        <v>2.3810339179419771E-4</v>
      </c>
      <c r="R310" s="814">
        <v>6.9893859896619226E-4</v>
      </c>
      <c r="S310" s="814">
        <v>7.1732318741180023E-4</v>
      </c>
      <c r="T310" s="814">
        <v>7.209899538440645E-4</v>
      </c>
      <c r="U310" s="814">
        <v>7.2465335106697282E-4</v>
      </c>
      <c r="V310" s="814">
        <v>2.2395194031568089E-3</v>
      </c>
      <c r="W310" s="814">
        <v>7.209899538440645E-4</v>
      </c>
      <c r="X310" s="814">
        <v>7.2282207321894276E-4</v>
      </c>
      <c r="Y310" s="814">
        <v>4.8335112941000347E-4</v>
      </c>
      <c r="Z310" s="814">
        <v>4.8335112941000347E-4</v>
      </c>
      <c r="AA310" s="814">
        <v>4.9388215129564372E-4</v>
      </c>
      <c r="AB310" s="814">
        <v>5.0613328152837589E-4</v>
      </c>
      <c r="AC310" s="814">
        <v>5.8032761244630748E-4</v>
      </c>
      <c r="AD310" s="814">
        <v>-2.6140335828339634E-4</v>
      </c>
      <c r="AE310" s="814">
        <v>1.5742068497304196E-4</v>
      </c>
      <c r="AF310" s="814">
        <v>1.4372238680424587E-3</v>
      </c>
      <c r="AG310" s="814">
        <v>9.9451352265900184E-4</v>
      </c>
      <c r="AH310" s="814">
        <v>-7.2193232053552325E-4</v>
      </c>
      <c r="AI310" s="814">
        <v>-2.224511827240927E-3</v>
      </c>
      <c r="AJ310" s="814">
        <v>-1.5793430904661454E-3</v>
      </c>
      <c r="AK310" s="814">
        <v>-1.9233548157704394E-4</v>
      </c>
      <c r="AM310" s="814">
        <v>1.8561018731299228E-2</v>
      </c>
      <c r="AN310" s="814">
        <v>9.6349802575521615E-3</v>
      </c>
      <c r="AO310" s="814">
        <v>4.7536748396286299E-3</v>
      </c>
      <c r="AP310" s="814">
        <v>4.3569041940267894E-3</v>
      </c>
    </row>
    <row r="311" spans="1:42" s="814" customFormat="1">
      <c r="A311" s="815">
        <v>44281</v>
      </c>
      <c r="B311" s="814">
        <v>1.0379490011502845E-4</v>
      </c>
      <c r="C311" s="814">
        <v>1.0638977261790416E-4</v>
      </c>
      <c r="D311" s="814">
        <v>1.2247798213573357E-4</v>
      </c>
      <c r="E311" s="814">
        <v>1.2351593113688386E-4</v>
      </c>
      <c r="F311" s="814">
        <v>1.6679290296583993E-4</v>
      </c>
      <c r="G311" s="814">
        <v>1.6874563103441709E-4</v>
      </c>
      <c r="H311" s="814">
        <v>1.8495585107647372E-4</v>
      </c>
      <c r="I311" s="814">
        <v>1.0092854259169393E-4</v>
      </c>
      <c r="J311" s="814">
        <v>1.3559394545281656E-4</v>
      </c>
      <c r="K311" s="814">
        <v>1.9236467722505424E-4</v>
      </c>
      <c r="L311" s="814">
        <v>6.0256902565170023E-5</v>
      </c>
      <c r="M311" s="814">
        <v>7.7455900069134387E-5</v>
      </c>
      <c r="N311" s="814">
        <v>1.9298511956056252E-4</v>
      </c>
      <c r="O311" s="814">
        <v>1.6993197972370311E-4</v>
      </c>
      <c r="P311" s="814">
        <v>2.0179642985618251E-4</v>
      </c>
      <c r="Q311" s="814">
        <v>3.8500906483163178E-4</v>
      </c>
      <c r="R311" s="814">
        <v>6.9893859896619226E-4</v>
      </c>
      <c r="S311" s="814">
        <v>7.1732318741180023E-4</v>
      </c>
      <c r="T311" s="814">
        <v>7.209899538440645E-4</v>
      </c>
      <c r="U311" s="814">
        <v>7.2465335106697282E-4</v>
      </c>
      <c r="V311" s="814">
        <v>2.6144363147448946E-3</v>
      </c>
      <c r="W311" s="814">
        <v>7.209899538440645E-4</v>
      </c>
      <c r="X311" s="814">
        <v>7.2282207321894276E-4</v>
      </c>
      <c r="Y311" s="814">
        <v>4.8335112941000347E-4</v>
      </c>
      <c r="Z311" s="814">
        <v>4.8335112941000347E-4</v>
      </c>
      <c r="AA311" s="814">
        <v>4.9388215129564372E-4</v>
      </c>
      <c r="AB311" s="814">
        <v>5.0613328152837589E-4</v>
      </c>
      <c r="AC311" s="814">
        <v>8.3714331175406276E-3</v>
      </c>
      <c r="AD311" s="814">
        <v>6.5438846371477233E-3</v>
      </c>
      <c r="AE311" s="814">
        <v>7.3556504267657807E-4</v>
      </c>
      <c r="AF311" s="814">
        <v>6.9718500423137097E-3</v>
      </c>
      <c r="AG311" s="814">
        <v>1.3520873354078145E-3</v>
      </c>
      <c r="AH311" s="814">
        <v>4.6797168510930298E-3</v>
      </c>
      <c r="AI311" s="814">
        <v>5.2588553141854621E-3</v>
      </c>
      <c r="AJ311" s="814">
        <v>-3.3548637139491078E-4</v>
      </c>
      <c r="AK311" s="814">
        <v>-8.8210591665194293E-5</v>
      </c>
      <c r="AM311" s="814">
        <v>7.2795368861864329E-3</v>
      </c>
      <c r="AN311" s="814">
        <v>2.1059210865881361E-3</v>
      </c>
      <c r="AO311" s="814">
        <v>4.9572074039394565E-3</v>
      </c>
      <c r="AP311" s="814">
        <v>1.6474292993132078E-2</v>
      </c>
    </row>
    <row r="312" spans="1:42" s="814" customFormat="1">
      <c r="A312" s="815">
        <v>44284</v>
      </c>
      <c r="B312" s="814">
        <v>1.0379490011502845E-4</v>
      </c>
      <c r="C312" s="814">
        <v>1.0638977261790416E-4</v>
      </c>
      <c r="D312" s="814">
        <v>1.2247798213573357E-4</v>
      </c>
      <c r="E312" s="814">
        <v>1.2351593113688386E-4</v>
      </c>
      <c r="F312" s="814">
        <v>1.6679290296583993E-4</v>
      </c>
      <c r="G312" s="814">
        <v>1.6874563103441709E-4</v>
      </c>
      <c r="H312" s="814">
        <v>1.327398446637762E-4</v>
      </c>
      <c r="I312" s="814">
        <v>1.7300289779864642E-4</v>
      </c>
      <c r="J312" s="814">
        <v>1.831241026615249E-4</v>
      </c>
      <c r="K312" s="814">
        <v>1.5235194988294509E-4</v>
      </c>
      <c r="L312" s="814">
        <v>9.1639748973904034E-4</v>
      </c>
      <c r="M312" s="814">
        <v>3.6094576558509672E-4</v>
      </c>
      <c r="N312" s="814">
        <v>2.5955063438409809E-4</v>
      </c>
      <c r="O312" s="814">
        <v>2.4580801639828564E-4</v>
      </c>
      <c r="P312" s="814">
        <v>2.0179642985618251E-4</v>
      </c>
      <c r="Q312" s="814">
        <v>7.845737940084252E-4</v>
      </c>
      <c r="R312" s="814">
        <v>6.9893859896619226E-4</v>
      </c>
      <c r="S312" s="814">
        <v>7.1732318741180023E-4</v>
      </c>
      <c r="T312" s="814">
        <v>7.209899538440645E-4</v>
      </c>
      <c r="U312" s="814">
        <v>7.2465335106697282E-4</v>
      </c>
      <c r="V312" s="814">
        <v>-9.8513629975205408E-4</v>
      </c>
      <c r="W312" s="814">
        <v>7.209899538440645E-4</v>
      </c>
      <c r="X312" s="814">
        <v>7.2282207321894276E-4</v>
      </c>
      <c r="Y312" s="814">
        <v>4.8335112941000347E-4</v>
      </c>
      <c r="Z312" s="814">
        <v>4.8335112941000347E-4</v>
      </c>
      <c r="AA312" s="814">
        <v>4.9388215129564372E-4</v>
      </c>
      <c r="AB312" s="814">
        <v>5.0613328152837589E-4</v>
      </c>
      <c r="AC312" s="814">
        <v>-8.7584467025214607E-4</v>
      </c>
      <c r="AD312" s="814">
        <v>1.8098840105669201E-3</v>
      </c>
      <c r="AE312" s="814">
        <v>-4.1510877123348555E-3</v>
      </c>
      <c r="AF312" s="814">
        <v>-3.5944419657485405E-5</v>
      </c>
      <c r="AG312" s="814">
        <v>2.0515584586393576E-3</v>
      </c>
      <c r="AH312" s="814">
        <v>2.8178768986444336E-3</v>
      </c>
      <c r="AI312" s="814">
        <v>3.4198821362050325E-3</v>
      </c>
      <c r="AJ312" s="814">
        <v>8.9748985938364889E-4</v>
      </c>
      <c r="AK312" s="814">
        <v>4.2979518111119219E-3</v>
      </c>
      <c r="AM312" s="814">
        <v>-2.8124353818255177E-3</v>
      </c>
      <c r="AN312" s="814">
        <v>2.5338500429228361E-3</v>
      </c>
      <c r="AO312" s="814">
        <v>-6.2284738241380477E-4</v>
      </c>
      <c r="AP312" s="814">
        <v>6.8117662679045843E-4</v>
      </c>
    </row>
    <row r="313" spans="1:42" s="814" customFormat="1">
      <c r="A313" s="815">
        <v>44285</v>
      </c>
      <c r="B313" s="814">
        <v>1.0379490011502845E-4</v>
      </c>
      <c r="C313" s="814">
        <v>1.0638977261790416E-4</v>
      </c>
      <c r="D313" s="814">
        <v>1.2247798213573357E-4</v>
      </c>
      <c r="E313" s="814">
        <v>1.2351593113688386E-4</v>
      </c>
      <c r="F313" s="814">
        <v>1.6679290296583993E-4</v>
      </c>
      <c r="G313" s="814">
        <v>1.6874563103441709E-4</v>
      </c>
      <c r="H313" s="814">
        <v>2.9467381132453063E-4</v>
      </c>
      <c r="I313" s="814">
        <v>3.4324324324330746E-4</v>
      </c>
      <c r="J313" s="814">
        <v>1.7643198951500239E-4</v>
      </c>
      <c r="K313" s="814">
        <v>1.8918963329639382E-4</v>
      </c>
      <c r="L313" s="814">
        <v>1.6554479286390311E-4</v>
      </c>
      <c r="M313" s="814">
        <v>3.7493651643050185E-4</v>
      </c>
      <c r="N313" s="814">
        <v>1.9670814398398129E-4</v>
      </c>
      <c r="O313" s="814">
        <v>1.8325678650166211E-4</v>
      </c>
      <c r="P313" s="814">
        <v>2.0179642985618251E-4</v>
      </c>
      <c r="Q313" s="814">
        <v>3.2503638310421579E-5</v>
      </c>
      <c r="R313" s="814">
        <v>6.9893859896619226E-4</v>
      </c>
      <c r="S313" s="814">
        <v>7.1732318741180023E-4</v>
      </c>
      <c r="T313" s="814">
        <v>7.209899538440645E-4</v>
      </c>
      <c r="U313" s="814">
        <v>7.2465335106697282E-4</v>
      </c>
      <c r="V313" s="814">
        <v>1.9958108012982922E-3</v>
      </c>
      <c r="W313" s="814">
        <v>7.209899538440645E-4</v>
      </c>
      <c r="X313" s="814">
        <v>7.2282207321894276E-4</v>
      </c>
      <c r="Y313" s="814">
        <v>4.8335112941000347E-4</v>
      </c>
      <c r="Z313" s="814">
        <v>4.8335112941000347E-4</v>
      </c>
      <c r="AA313" s="814">
        <v>4.9388215129564372E-4</v>
      </c>
      <c r="AB313" s="814">
        <v>5.0613328152837589E-4</v>
      </c>
      <c r="AC313" s="814">
        <v>1.4799775009808336E-3</v>
      </c>
      <c r="AD313" s="814">
        <v>6.3918235205051577E-3</v>
      </c>
      <c r="AE313" s="814">
        <v>4.8924707090054476E-3</v>
      </c>
      <c r="AF313" s="814">
        <v>-1.5399599347956094E-3</v>
      </c>
      <c r="AG313" s="814">
        <v>1.3051307550531188E-3</v>
      </c>
      <c r="AH313" s="814">
        <v>-4.8878782874776094E-3</v>
      </c>
      <c r="AI313" s="814">
        <v>-4.8137556683481852E-3</v>
      </c>
      <c r="AJ313" s="814">
        <v>-2.1921224523162586E-3</v>
      </c>
      <c r="AK313" s="814">
        <v>-2.2361240942039284E-3</v>
      </c>
      <c r="AM313" s="814">
        <v>1.8976411222657807E-2</v>
      </c>
      <c r="AN313" s="814">
        <v>6.9974228439699804E-3</v>
      </c>
      <c r="AO313" s="814">
        <v>7.4938998360825071E-3</v>
      </c>
      <c r="AP313" s="814">
        <v>-4.654903536823074E-3</v>
      </c>
    </row>
    <row r="314" spans="1:42" s="814" customFormat="1">
      <c r="A314" s="815">
        <v>44286</v>
      </c>
      <c r="B314" s="814">
        <v>1.0379490011502845E-4</v>
      </c>
      <c r="C314" s="814">
        <v>1.0638977261790416E-4</v>
      </c>
      <c r="D314" s="814">
        <v>1.2247798213573357E-4</v>
      </c>
      <c r="E314" s="814">
        <v>1.2351593113688386E-4</v>
      </c>
      <c r="F314" s="814">
        <v>1.6679290296583993E-4</v>
      </c>
      <c r="G314" s="814">
        <v>1.6874563103441709E-4</v>
      </c>
      <c r="H314" s="814">
        <v>2.2967316357114242E-4</v>
      </c>
      <c r="I314" s="814">
        <v>4.2778109495755778E-4</v>
      </c>
      <c r="J314" s="814">
        <v>2.0251103845092544E-4</v>
      </c>
      <c r="K314" s="814">
        <v>2.797345629814707E-4</v>
      </c>
      <c r="L314" s="814">
        <v>2.6519260433621739E-4</v>
      </c>
      <c r="M314" s="814">
        <v>8.9853688406305032E-4</v>
      </c>
      <c r="N314" s="814">
        <v>2.1428875514506451E-4</v>
      </c>
      <c r="O314" s="814">
        <v>1.9199351783960594E-4</v>
      </c>
      <c r="P314" s="814">
        <v>2.0179642985618251E-4</v>
      </c>
      <c r="Q314" s="814">
        <v>1.800142995229681E-4</v>
      </c>
      <c r="R314" s="814">
        <v>6.9893859896619226E-4</v>
      </c>
      <c r="S314" s="814">
        <v>7.1732318741180023E-4</v>
      </c>
      <c r="T314" s="814">
        <v>7.209899538440645E-4</v>
      </c>
      <c r="U314" s="814">
        <v>7.2465335106697282E-4</v>
      </c>
      <c r="V314" s="814">
        <v>2.4796968135831765E-3</v>
      </c>
      <c r="W314" s="814">
        <v>7.209899538440645E-4</v>
      </c>
      <c r="X314" s="814">
        <v>7.2282207321894276E-4</v>
      </c>
      <c r="Y314" s="814">
        <v>4.8335112941000347E-4</v>
      </c>
      <c r="Z314" s="814">
        <v>4.8335112941000347E-4</v>
      </c>
      <c r="AA314" s="814">
        <v>4.9388215129564372E-4</v>
      </c>
      <c r="AB314" s="814">
        <v>5.0613328152837589E-4</v>
      </c>
      <c r="AC314" s="814">
        <v>2.7148012103708208E-3</v>
      </c>
      <c r="AD314" s="814">
        <v>-1.8476392191568713E-4</v>
      </c>
      <c r="AE314" s="814">
        <v>1.8048335001561444E-3</v>
      </c>
      <c r="AF314" s="814">
        <v>3.6012580974020825E-3</v>
      </c>
      <c r="AG314" s="814">
        <v>2.2220712398854925E-3</v>
      </c>
      <c r="AH314" s="814">
        <v>5.212837913327828E-3</v>
      </c>
      <c r="AI314" s="814">
        <v>-1.8853688425941595E-3</v>
      </c>
      <c r="AJ314" s="814">
        <v>-1.2727352699809513E-3</v>
      </c>
      <c r="AK314" s="814">
        <v>6.7933454812270089E-3</v>
      </c>
      <c r="AM314" s="814">
        <v>-2.3829954611087611E-3</v>
      </c>
      <c r="AN314" s="814">
        <v>7.6427163148868882E-3</v>
      </c>
      <c r="AO314" s="814">
        <v>2.3402307108577602E-3</v>
      </c>
      <c r="AP314" s="814">
        <v>5.5636615311649429E-3</v>
      </c>
    </row>
    <row r="315" spans="1:42" s="814" customFormat="1">
      <c r="A315" s="815">
        <v>44287</v>
      </c>
      <c r="B315" s="814">
        <v>1.0379490011502845E-4</v>
      </c>
      <c r="C315" s="814">
        <v>1.0638977261790416E-4</v>
      </c>
      <c r="D315" s="814">
        <v>1.2247798213573357E-4</v>
      </c>
      <c r="E315" s="814">
        <v>1.2351593113688386E-4</v>
      </c>
      <c r="F315" s="814">
        <v>1.6679290296583993E-4</v>
      </c>
      <c r="G315" s="814">
        <v>1.6874563103441709E-4</v>
      </c>
      <c r="H315" s="814">
        <v>2.6835043559936267E-5</v>
      </c>
      <c r="I315" s="814">
        <v>1.4223265661783557E-4</v>
      </c>
      <c r="J315" s="814">
        <v>1.6850635036202988E-4</v>
      </c>
      <c r="K315" s="814">
        <v>1.5935972016611899E-4</v>
      </c>
      <c r="L315" s="814">
        <v>3.9558653430393775E-4</v>
      </c>
      <c r="M315" s="814">
        <v>9.8721147772096174E-5</v>
      </c>
      <c r="N315" s="814">
        <v>1.9472294162858894E-4</v>
      </c>
      <c r="O315" s="814">
        <v>1.8742444160824157E-4</v>
      </c>
      <c r="P315" s="814">
        <v>2.0179642985618251E-4</v>
      </c>
      <c r="Q315" s="814">
        <v>2.5473244747065138E-4</v>
      </c>
      <c r="R315" s="814">
        <v>4.5105213937324251E-4</v>
      </c>
      <c r="S315" s="814">
        <v>4.6943217371109291E-4</v>
      </c>
      <c r="T315" s="814">
        <v>4.7309803183659405E-4</v>
      </c>
      <c r="U315" s="814">
        <v>4.767605215874049E-4</v>
      </c>
      <c r="V315" s="814">
        <v>-1.7163265336972433E-4</v>
      </c>
      <c r="W315" s="814">
        <v>4.7309803183659405E-4</v>
      </c>
      <c r="X315" s="814">
        <v>4.7492969737117363E-4</v>
      </c>
      <c r="Y315" s="814">
        <v>4.8335112941000347E-4</v>
      </c>
      <c r="Z315" s="814">
        <v>4.8335112941000347E-4</v>
      </c>
      <c r="AA315" s="814">
        <v>4.9388215129564372E-4</v>
      </c>
      <c r="AB315" s="814">
        <v>5.0613328152837589E-4</v>
      </c>
      <c r="AC315" s="814">
        <v>5.5616384419487908E-4</v>
      </c>
      <c r="AD315" s="814">
        <v>-3.2937082661026462E-3</v>
      </c>
      <c r="AE315" s="814">
        <v>9.4863415385204597E-4</v>
      </c>
      <c r="AF315" s="814">
        <v>5.4764537542006941E-3</v>
      </c>
      <c r="AG315" s="814">
        <v>-7.4919661085159905E-4</v>
      </c>
      <c r="AH315" s="814">
        <v>-1.363993407084374E-3</v>
      </c>
      <c r="AI315" s="814">
        <v>1.1049744009894447E-4</v>
      </c>
      <c r="AJ315" s="814">
        <v>5.3948870360476242E-4</v>
      </c>
      <c r="AK315" s="814">
        <v>-1.1780206489943046E-3</v>
      </c>
      <c r="AM315" s="814">
        <v>-1.4155117157961805E-2</v>
      </c>
      <c r="AN315" s="814">
        <v>-5.497189300668559E-3</v>
      </c>
      <c r="AO315" s="814">
        <v>-2.9704402285806175E-3</v>
      </c>
      <c r="AP315" s="814">
        <v>1.1557109397007714E-2</v>
      </c>
    </row>
    <row r="316" spans="1:42" s="814" customFormat="1">
      <c r="A316" s="815">
        <v>44291</v>
      </c>
      <c r="B316" s="814">
        <v>1.0379490011502845E-4</v>
      </c>
      <c r="C316" s="814">
        <v>1.0638977261790416E-4</v>
      </c>
      <c r="D316" s="814">
        <v>1.2247798213573357E-4</v>
      </c>
      <c r="E316" s="814">
        <v>1.2351593113688386E-4</v>
      </c>
      <c r="F316" s="814">
        <v>1.6679290296583993E-4</v>
      </c>
      <c r="G316" s="814">
        <v>1.6874563103441709E-4</v>
      </c>
      <c r="H316" s="814">
        <v>1.5291758084945428E-4</v>
      </c>
      <c r="I316" s="814">
        <v>1.620141600375824E-4</v>
      </c>
      <c r="J316" s="814">
        <v>2.2122554194758948E-4</v>
      </c>
      <c r="K316" s="814">
        <v>1.8330105222785775E-4</v>
      </c>
      <c r="L316" s="814">
        <v>3.0721246653775403E-4</v>
      </c>
      <c r="M316" s="814">
        <v>1.8818380743979013E-4</v>
      </c>
      <c r="N316" s="814">
        <v>9.6247710189789615E-5</v>
      </c>
      <c r="O316" s="814">
        <v>3.1336872057474707E-4</v>
      </c>
      <c r="P316" s="814">
        <v>2.0179642985618251E-4</v>
      </c>
      <c r="Q316" s="814">
        <v>5.0989946636703642E-4</v>
      </c>
      <c r="R316" s="814">
        <v>4.5105213937324251E-4</v>
      </c>
      <c r="S316" s="814">
        <v>4.6943217371109291E-4</v>
      </c>
      <c r="T316" s="814">
        <v>4.7309803183659405E-4</v>
      </c>
      <c r="U316" s="814">
        <v>4.767605215874049E-4</v>
      </c>
      <c r="V316" s="814">
        <v>-1.1616393929684277E-3</v>
      </c>
      <c r="W316" s="814">
        <v>4.7309803183659405E-4</v>
      </c>
      <c r="X316" s="814">
        <v>4.7492969737117363E-4</v>
      </c>
      <c r="Y316" s="814">
        <v>4.8335112941000347E-4</v>
      </c>
      <c r="Z316" s="814">
        <v>4.8335112941000347E-4</v>
      </c>
      <c r="AA316" s="814">
        <v>4.9388215129564372E-4</v>
      </c>
      <c r="AB316" s="814">
        <v>5.0613328152837589E-4</v>
      </c>
      <c r="AC316" s="814">
        <v>1.4604253333840855E-3</v>
      </c>
      <c r="AD316" s="814">
        <v>-1.902688659652485E-3</v>
      </c>
      <c r="AE316" s="814">
        <v>-9.8338727998992237E-4</v>
      </c>
      <c r="AF316" s="814">
        <v>5.0077469159572896E-3</v>
      </c>
      <c r="AG316" s="814">
        <v>4.6843645814427237E-3</v>
      </c>
      <c r="AH316" s="814">
        <v>-2.4375891209893474E-3</v>
      </c>
      <c r="AI316" s="814">
        <v>1.4622275341240609E-3</v>
      </c>
      <c r="AJ316" s="814">
        <v>-1.891946839371883E-5</v>
      </c>
      <c r="AK316" s="814">
        <v>3.402275734004867E-3</v>
      </c>
      <c r="AM316" s="814">
        <v>2.0826391448425685E-2</v>
      </c>
      <c r="AN316" s="814">
        <v>1.5454032133518814E-2</v>
      </c>
      <c r="AO316" s="814">
        <v>9.2728250722446948E-3</v>
      </c>
      <c r="AP316" s="814">
        <v>1.4245724442747854E-2</v>
      </c>
    </row>
    <row r="317" spans="1:42" s="814" customFormat="1">
      <c r="A317" s="815">
        <v>44292</v>
      </c>
      <c r="B317" s="814">
        <v>1.0379490011502845E-4</v>
      </c>
      <c r="C317" s="814">
        <v>1.0638977261790416E-4</v>
      </c>
      <c r="D317" s="814">
        <v>1.2247798213573357E-4</v>
      </c>
      <c r="E317" s="814">
        <v>1.2351593113688386E-4</v>
      </c>
      <c r="F317" s="814">
        <v>1.6679290296583993E-4</v>
      </c>
      <c r="G317" s="814">
        <v>1.6874563103441709E-4</v>
      </c>
      <c r="H317" s="814">
        <v>1.1750114361452901E-4</v>
      </c>
      <c r="I317" s="814">
        <v>1.5928811710663737E-4</v>
      </c>
      <c r="J317" s="814">
        <v>5.9143464913535837E-5</v>
      </c>
      <c r="K317" s="814">
        <v>2.3074837466596776E-4</v>
      </c>
      <c r="L317" s="814">
        <v>8.1840463845850309E-4</v>
      </c>
      <c r="M317" s="814">
        <v>3.7921383138694864E-4</v>
      </c>
      <c r="N317" s="814">
        <v>2.1989200161387501E-4</v>
      </c>
      <c r="O317" s="814">
        <v>1.9788098657236297E-4</v>
      </c>
      <c r="P317" s="814">
        <v>2.0179642985618251E-4</v>
      </c>
      <c r="Q317" s="814">
        <v>1.5325446986169666E-4</v>
      </c>
      <c r="R317" s="814">
        <v>4.5105213937324251E-4</v>
      </c>
      <c r="S317" s="814">
        <v>4.6943217371109291E-4</v>
      </c>
      <c r="T317" s="814">
        <v>4.7309803183659405E-4</v>
      </c>
      <c r="U317" s="814">
        <v>4.767605215874049E-4</v>
      </c>
      <c r="V317" s="814">
        <v>-1.5440500540511159E-3</v>
      </c>
      <c r="W317" s="814">
        <v>4.7309803183659405E-4</v>
      </c>
      <c r="X317" s="814">
        <v>4.7492969737117363E-4</v>
      </c>
      <c r="Y317" s="814">
        <v>4.8335112941000347E-4</v>
      </c>
      <c r="Z317" s="814">
        <v>4.8335112941000347E-4</v>
      </c>
      <c r="AA317" s="814">
        <v>4.9388215129564372E-4</v>
      </c>
      <c r="AB317" s="814">
        <v>5.0613328152837589E-4</v>
      </c>
      <c r="AC317" s="814">
        <v>7.9573221493389745E-4</v>
      </c>
      <c r="AD317" s="814">
        <v>-3.1995385748835314E-3</v>
      </c>
      <c r="AE317" s="814">
        <v>9.2240756079431385E-4</v>
      </c>
      <c r="AF317" s="814">
        <v>-1.016505823214886E-3</v>
      </c>
      <c r="AG317" s="814">
        <v>-1.5424215249683071E-3</v>
      </c>
      <c r="AH317" s="814">
        <v>3.1156391179809617E-3</v>
      </c>
      <c r="AI317" s="814">
        <v>1.3095082481504594E-3</v>
      </c>
      <c r="AJ317" s="814">
        <v>3.5359386839628471E-4</v>
      </c>
      <c r="AK317" s="814">
        <v>-1.9190972081138957E-3</v>
      </c>
      <c r="AM317" s="814">
        <v>1.4425658371706174E-3</v>
      </c>
      <c r="AN317" s="814">
        <v>3.8636836563659127E-3</v>
      </c>
      <c r="AO317" s="814">
        <v>1.462513861280712E-3</v>
      </c>
      <c r="AP317" s="814">
        <v>-2.1932771024224529E-4</v>
      </c>
    </row>
    <row r="318" spans="1:42" s="814" customFormat="1">
      <c r="A318" s="815">
        <v>44293</v>
      </c>
      <c r="B318" s="814">
        <v>1.0379490011502845E-4</v>
      </c>
      <c r="C318" s="814">
        <v>1.0638977261790416E-4</v>
      </c>
      <c r="D318" s="814">
        <v>1.2247798213573357E-4</v>
      </c>
      <c r="E318" s="814">
        <v>1.2351593113688386E-4</v>
      </c>
      <c r="F318" s="814">
        <v>1.6679290296583993E-4</v>
      </c>
      <c r="G318" s="814">
        <v>1.6874563103441709E-4</v>
      </c>
      <c r="H318" s="814">
        <v>9.9888020772098685E-5</v>
      </c>
      <c r="I318" s="814">
        <v>1.2057179825619713E-4</v>
      </c>
      <c r="J318" s="814">
        <v>1.6199624179114025E-4</v>
      </c>
      <c r="K318" s="814">
        <v>1.6902855606582001E-4</v>
      </c>
      <c r="L318" s="814">
        <v>6.9229407960658129E-4</v>
      </c>
      <c r="M318" s="814">
        <v>3.2075160849576179E-5</v>
      </c>
      <c r="N318" s="814">
        <v>2.0908940280284227E-4</v>
      </c>
      <c r="O318" s="814">
        <v>1.9564156297380286E-4</v>
      </c>
      <c r="P318" s="814">
        <v>2.0179642985618251E-4</v>
      </c>
      <c r="Q318" s="814">
        <v>2.6037988877947171E-4</v>
      </c>
      <c r="R318" s="814">
        <v>4.5105213937324251E-4</v>
      </c>
      <c r="S318" s="814">
        <v>4.6943217371109291E-4</v>
      </c>
      <c r="T318" s="814">
        <v>4.7309803183659405E-4</v>
      </c>
      <c r="U318" s="814">
        <v>4.767605215874049E-4</v>
      </c>
      <c r="V318" s="814">
        <v>-7.0731885360963975E-4</v>
      </c>
      <c r="W318" s="814">
        <v>4.7309803183659405E-4</v>
      </c>
      <c r="X318" s="814">
        <v>4.7492969737117363E-4</v>
      </c>
      <c r="Y318" s="814">
        <v>4.8335112941000347E-4</v>
      </c>
      <c r="Z318" s="814">
        <v>4.8335112941000347E-4</v>
      </c>
      <c r="AA318" s="814">
        <v>4.9388215129564372E-4</v>
      </c>
      <c r="AB318" s="814">
        <v>5.0613328152837589E-4</v>
      </c>
      <c r="AC318" s="814">
        <v>9.2235121480266358E-5</v>
      </c>
      <c r="AD318" s="814">
        <v>-8.665336032810389E-4</v>
      </c>
      <c r="AE318" s="814">
        <v>1.7475881713568953E-4</v>
      </c>
      <c r="AF318" s="814">
        <v>4.8113179344855261E-4</v>
      </c>
      <c r="AG318" s="814">
        <v>5.7740835738062657E-4</v>
      </c>
      <c r="AH318" s="814">
        <v>4.1303677790767157E-3</v>
      </c>
      <c r="AI318" s="814">
        <v>2.0197858598802743E-3</v>
      </c>
      <c r="AJ318" s="814">
        <v>3.1488242297670332E-3</v>
      </c>
      <c r="AK318" s="814">
        <v>1.129062952344162E-3</v>
      </c>
      <c r="AM318" s="814">
        <v>4.5442490849745276E-4</v>
      </c>
      <c r="AN318" s="814">
        <v>1.2422345913729593E-3</v>
      </c>
      <c r="AO318" s="814">
        <v>3.4602991501799796E-3</v>
      </c>
      <c r="AP318" s="814">
        <v>7.4334924842145433E-4</v>
      </c>
    </row>
    <row r="319" spans="1:42" s="814" customFormat="1">
      <c r="A319" s="815">
        <v>44294</v>
      </c>
      <c r="B319" s="814">
        <v>1.0379490011502845E-4</v>
      </c>
      <c r="C319" s="814">
        <v>1.0638977261790416E-4</v>
      </c>
      <c r="D319" s="814">
        <v>1.2247798213573357E-4</v>
      </c>
      <c r="E319" s="814">
        <v>1.2351593113688386E-4</v>
      </c>
      <c r="F319" s="814">
        <v>1.6679290296583993E-4</v>
      </c>
      <c r="G319" s="814">
        <v>1.6874563103441709E-4</v>
      </c>
      <c r="H319" s="814">
        <v>3.2189266800974892E-4</v>
      </c>
      <c r="I319" s="814">
        <v>2.9689475081084993E-4</v>
      </c>
      <c r="J319" s="814">
        <v>9.4084110511705177E-5</v>
      </c>
      <c r="K319" s="814">
        <v>5.8107608193358473E-5</v>
      </c>
      <c r="L319" s="814">
        <v>7.88150739468918E-4</v>
      </c>
      <c r="M319" s="814">
        <v>-2.8234955652650662E-4</v>
      </c>
      <c r="N319" s="814">
        <v>3.9192499398654768E-4</v>
      </c>
      <c r="O319" s="814">
        <v>1.9734305181051681E-4</v>
      </c>
      <c r="P319" s="814">
        <v>2.0179642985618251E-4</v>
      </c>
      <c r="Q319" s="814">
        <v>1.2274617998841997E-4</v>
      </c>
      <c r="R319" s="814">
        <v>4.5105213937324251E-4</v>
      </c>
      <c r="S319" s="814">
        <v>4.6943217371109291E-4</v>
      </c>
      <c r="T319" s="814">
        <v>4.7309803183659405E-4</v>
      </c>
      <c r="U319" s="814">
        <v>4.767605215874049E-4</v>
      </c>
      <c r="V319" s="814">
        <v>7.1727307197124723E-3</v>
      </c>
      <c r="W319" s="814">
        <v>4.7309803183659405E-4</v>
      </c>
      <c r="X319" s="814">
        <v>4.7492969737117363E-4</v>
      </c>
      <c r="Y319" s="814">
        <v>4.8335112941000347E-4</v>
      </c>
      <c r="Z319" s="814">
        <v>4.8335112941000347E-4</v>
      </c>
      <c r="AA319" s="814">
        <v>4.9388215129564372E-4</v>
      </c>
      <c r="AB319" s="814">
        <v>5.0613328152837589E-4</v>
      </c>
      <c r="AC319" s="814">
        <v>-6.9579691729271254E-5</v>
      </c>
      <c r="AD319" s="814">
        <v>-2.6947251160639452E-3</v>
      </c>
      <c r="AE319" s="814">
        <v>3.3838097282250512E-3</v>
      </c>
      <c r="AF319" s="814">
        <v>9.6687481254464913E-4</v>
      </c>
      <c r="AG319" s="814">
        <v>2.121878368683161E-3</v>
      </c>
      <c r="AH319" s="814">
        <v>2.9164991769570214E-4</v>
      </c>
      <c r="AI319" s="814">
        <v>-2.5631571884743298E-3</v>
      </c>
      <c r="AJ319" s="814">
        <v>1.5392493987702593E-3</v>
      </c>
      <c r="AK319" s="814">
        <v>1.0300906798812459E-3</v>
      </c>
      <c r="AM319" s="814">
        <v>5.4909603932580264E-3</v>
      </c>
      <c r="AN319" s="814">
        <v>5.3767290140602775E-3</v>
      </c>
      <c r="AO319" s="814">
        <v>7.025076433482047E-3</v>
      </c>
      <c r="AP319" s="814">
        <v>6.813847328644318E-3</v>
      </c>
    </row>
    <row r="320" spans="1:42" s="814" customFormat="1">
      <c r="A320" s="815">
        <v>44295</v>
      </c>
      <c r="B320" s="814">
        <v>1.0379490011502845E-4</v>
      </c>
      <c r="C320" s="814">
        <v>1.0638977261790416E-4</v>
      </c>
      <c r="D320" s="814">
        <v>1.2247798213573357E-4</v>
      </c>
      <c r="E320" s="814">
        <v>1.2351593113688386E-4</v>
      </c>
      <c r="F320" s="814">
        <v>1.6679290296583993E-4</v>
      </c>
      <c r="G320" s="814">
        <v>1.6874563103441709E-4</v>
      </c>
      <c r="H320" s="814">
        <v>9.2904236842050736E-5</v>
      </c>
      <c r="I320" s="814">
        <v>1.2861620654147643E-4</v>
      </c>
      <c r="J320" s="814">
        <v>7.6074215382249122E-5</v>
      </c>
      <c r="K320" s="814">
        <v>3.7435092915760748E-4</v>
      </c>
      <c r="L320" s="814">
        <v>4.7384512181758431E-4</v>
      </c>
      <c r="M320" s="814">
        <v>-3.8013719939022916E-4</v>
      </c>
      <c r="N320" s="814">
        <v>-2.0354234056441101E-5</v>
      </c>
      <c r="O320" s="814">
        <v>1.9371815309532359E-4</v>
      </c>
      <c r="P320" s="814">
        <v>2.0179642985618251E-4</v>
      </c>
      <c r="Q320" s="814">
        <v>2.7389010684930604E-4</v>
      </c>
      <c r="R320" s="814">
        <v>4.5105213937324251E-4</v>
      </c>
      <c r="S320" s="814">
        <v>4.6943217371109291E-4</v>
      </c>
      <c r="T320" s="814">
        <v>4.7309803183659405E-4</v>
      </c>
      <c r="U320" s="814">
        <v>4.767605215874049E-4</v>
      </c>
      <c r="V320" s="814">
        <v>-4.9830246825184332E-3</v>
      </c>
      <c r="W320" s="814">
        <v>4.7309803183659405E-4</v>
      </c>
      <c r="X320" s="814">
        <v>4.7492969737117363E-4</v>
      </c>
      <c r="Y320" s="814">
        <v>4.8335112941000347E-4</v>
      </c>
      <c r="Z320" s="814">
        <v>4.8335112941000347E-4</v>
      </c>
      <c r="AA320" s="814">
        <v>4.9388215129564372E-4</v>
      </c>
      <c r="AB320" s="814">
        <v>5.0613328152837589E-4</v>
      </c>
      <c r="AC320" s="814">
        <v>1.0966641666401156E-3</v>
      </c>
      <c r="AD320" s="814">
        <v>2.610422183262795E-3</v>
      </c>
      <c r="AE320" s="814">
        <v>2.9047998764175631E-4</v>
      </c>
      <c r="AF320" s="814">
        <v>2.3717650133401325E-3</v>
      </c>
      <c r="AG320" s="814">
        <v>5.0493178856991783E-4</v>
      </c>
      <c r="AH320" s="814">
        <v>7.3846590085024921E-4</v>
      </c>
      <c r="AI320" s="814">
        <v>2.37904413992851E-3</v>
      </c>
      <c r="AJ320" s="814">
        <v>1.1459833485276683E-3</v>
      </c>
      <c r="AK320" s="814">
        <v>3.2336273693731599E-3</v>
      </c>
      <c r="AM320" s="814">
        <v>-5.6554243870987619E-3</v>
      </c>
      <c r="AN320" s="814">
        <v>7.7193409108899935E-4</v>
      </c>
      <c r="AO320" s="814">
        <v>2.4200145036270548E-3</v>
      </c>
      <c r="AP320" s="814">
        <v>3.5422256581780776E-3</v>
      </c>
    </row>
    <row r="321" spans="1:42" s="814" customFormat="1">
      <c r="A321" s="815">
        <v>44298</v>
      </c>
      <c r="B321" s="814">
        <v>1.0379490011502845E-4</v>
      </c>
      <c r="C321" s="814">
        <v>1.0638977261790416E-4</v>
      </c>
      <c r="D321" s="814">
        <v>1.2247798213573357E-4</v>
      </c>
      <c r="E321" s="814">
        <v>1.2351593113688386E-4</v>
      </c>
      <c r="F321" s="814">
        <v>1.6679290296583993E-4</v>
      </c>
      <c r="G321" s="814">
        <v>1.6874563103441709E-4</v>
      </c>
      <c r="H321" s="814">
        <v>1.6392223696404251E-4</v>
      </c>
      <c r="I321" s="814">
        <v>1.9874493919846969E-4</v>
      </c>
      <c r="J321" s="814">
        <v>1.6072699020508452E-4</v>
      </c>
      <c r="K321" s="814">
        <v>2.4873493236055033E-4</v>
      </c>
      <c r="L321" s="814">
        <v>-1.95244750060386E-4</v>
      </c>
      <c r="M321" s="814">
        <v>2.2174997690105336E-4</v>
      </c>
      <c r="N321" s="814">
        <v>3.1349963081028775E-4</v>
      </c>
      <c r="O321" s="814">
        <v>2.6477977041472478E-4</v>
      </c>
      <c r="P321" s="814">
        <v>2.0179642985618251E-4</v>
      </c>
      <c r="Q321" s="814">
        <v>5.5302440505000661E-4</v>
      </c>
      <c r="R321" s="814">
        <v>4.5105213937324251E-4</v>
      </c>
      <c r="S321" s="814">
        <v>4.6943217371109291E-4</v>
      </c>
      <c r="T321" s="814">
        <v>4.7309803183659405E-4</v>
      </c>
      <c r="U321" s="814">
        <v>4.767605215874049E-4</v>
      </c>
      <c r="V321" s="814">
        <v>4.8830860203152859E-4</v>
      </c>
      <c r="W321" s="814">
        <v>4.7309803183659405E-4</v>
      </c>
      <c r="X321" s="814">
        <v>4.7492969737117363E-4</v>
      </c>
      <c r="Y321" s="814">
        <v>4.8335112941000347E-4</v>
      </c>
      <c r="Z321" s="814">
        <v>4.8335112941000347E-4</v>
      </c>
      <c r="AA321" s="814">
        <v>4.9388215129564372E-4</v>
      </c>
      <c r="AB321" s="814">
        <v>5.0613328152837589E-4</v>
      </c>
      <c r="AC321" s="814">
        <v>1.0556480968604287E-3</v>
      </c>
      <c r="AD321" s="814">
        <v>-2.1546179619430506E-3</v>
      </c>
      <c r="AE321" s="814">
        <v>3.3000857635112624E-4</v>
      </c>
      <c r="AF321" s="814">
        <v>6.3550679278656652E-4</v>
      </c>
      <c r="AG321" s="814">
        <v>-2.9105110300298165E-4</v>
      </c>
      <c r="AH321" s="814">
        <v>5.9953982326537147E-3</v>
      </c>
      <c r="AI321" s="814">
        <v>7.7688575922274516E-4</v>
      </c>
      <c r="AJ321" s="814">
        <v>2.0099379894267244E-3</v>
      </c>
      <c r="AK321" s="814">
        <v>-2.0281965463797569E-4</v>
      </c>
      <c r="AM321" s="814">
        <v>1.5203548002293177E-2</v>
      </c>
      <c r="AN321" s="814">
        <v>5.6194243993643589E-3</v>
      </c>
      <c r="AO321" s="814">
        <v>9.8990833026624259E-4</v>
      </c>
      <c r="AP321" s="814">
        <v>2.2291156729732364E-3</v>
      </c>
    </row>
    <row r="322" spans="1:42" s="814" customFormat="1">
      <c r="A322" s="815">
        <v>44299</v>
      </c>
      <c r="B322" s="814">
        <v>1.0379490011502845E-4</v>
      </c>
      <c r="C322" s="814">
        <v>1.0638977261790416E-4</v>
      </c>
      <c r="D322" s="814">
        <v>1.2247798213573357E-4</v>
      </c>
      <c r="E322" s="814">
        <v>1.2351593113688386E-4</v>
      </c>
      <c r="F322" s="814">
        <v>1.6679290296583993E-4</v>
      </c>
      <c r="G322" s="814">
        <v>1.6874563103441709E-4</v>
      </c>
      <c r="H322" s="814">
        <v>1.0980229312829159E-4</v>
      </c>
      <c r="I322" s="814">
        <v>1.3936354914911853E-4</v>
      </c>
      <c r="J322" s="814">
        <v>2.0805536520263068E-4</v>
      </c>
      <c r="K322" s="814">
        <v>1.7243106525155483E-4</v>
      </c>
      <c r="L322" s="814">
        <v>3.3059055850470642E-4</v>
      </c>
      <c r="M322" s="814">
        <v>-5.3772171296939675E-4</v>
      </c>
      <c r="N322" s="814">
        <v>1.4015583541304721E-4</v>
      </c>
      <c r="O322" s="814">
        <v>2.1167776232444702E-4</v>
      </c>
      <c r="P322" s="814">
        <v>2.0179642985618251E-4</v>
      </c>
      <c r="Q322" s="814">
        <v>1.5570108577978026E-4</v>
      </c>
      <c r="R322" s="814">
        <v>4.5105213937324251E-4</v>
      </c>
      <c r="S322" s="814">
        <v>4.6943217371109291E-4</v>
      </c>
      <c r="T322" s="814">
        <v>4.7309803183659405E-4</v>
      </c>
      <c r="U322" s="814">
        <v>4.767605215874049E-4</v>
      </c>
      <c r="V322" s="814">
        <v>-4.1471885960232546E-3</v>
      </c>
      <c r="W322" s="814">
        <v>4.7309803183659405E-4</v>
      </c>
      <c r="X322" s="814">
        <v>4.7492969737117363E-4</v>
      </c>
      <c r="Y322" s="814">
        <v>4.8335112941000347E-4</v>
      </c>
      <c r="Z322" s="814">
        <v>4.8335112941000347E-4</v>
      </c>
      <c r="AA322" s="814">
        <v>4.9388215129564372E-4</v>
      </c>
      <c r="AB322" s="814">
        <v>5.0613328152837589E-4</v>
      </c>
      <c r="AC322" s="814">
        <v>6.9695202620856378E-4</v>
      </c>
      <c r="AD322" s="814">
        <v>-5.7470618181952871E-3</v>
      </c>
      <c r="AE322" s="814">
        <v>-1.8885120615114159E-3</v>
      </c>
      <c r="AF322" s="814">
        <v>8.7095051529839651E-4</v>
      </c>
      <c r="AG322" s="814">
        <v>2.0381123866710649E-3</v>
      </c>
      <c r="AH322" s="814">
        <v>-3.4361066281322072E-3</v>
      </c>
      <c r="AI322" s="814">
        <v>2.1173949817920867E-3</v>
      </c>
      <c r="AJ322" s="814">
        <v>5.39272840793803E-4</v>
      </c>
      <c r="AK322" s="814">
        <v>5.2373422577833839E-3</v>
      </c>
      <c r="AM322" s="814">
        <v>-6.1316317784809726E-4</v>
      </c>
      <c r="AN322" s="814">
        <v>-1.1076241138563425E-4</v>
      </c>
      <c r="AO322" s="814">
        <v>-8.7183576773219862E-4</v>
      </c>
      <c r="AP322" s="814">
        <v>1.5513887412841321E-3</v>
      </c>
    </row>
    <row r="323" spans="1:42" s="814" customFormat="1">
      <c r="A323" s="815">
        <v>44300</v>
      </c>
      <c r="B323" s="814">
        <v>1.0379490011502845E-4</v>
      </c>
      <c r="C323" s="814">
        <v>1.0638977261790416E-4</v>
      </c>
      <c r="D323" s="814">
        <v>1.2247798213573357E-4</v>
      </c>
      <c r="E323" s="814">
        <v>1.2351593113688386E-4</v>
      </c>
      <c r="F323" s="814">
        <v>1.6679290296583993E-4</v>
      </c>
      <c r="G323" s="814">
        <v>1.6874563103441709E-4</v>
      </c>
      <c r="H323" s="814">
        <v>1.7623471955152681E-4</v>
      </c>
      <c r="I323" s="814">
        <v>1.9957675344350889E-4</v>
      </c>
      <c r="J323" s="814">
        <v>2.046810542080113E-4</v>
      </c>
      <c r="K323" s="814">
        <v>1.0858181950346157E-4</v>
      </c>
      <c r="L323" s="814">
        <v>1.0265087248244598E-3</v>
      </c>
      <c r="M323" s="814">
        <v>8.9019905434595259E-4</v>
      </c>
      <c r="N323" s="814">
        <v>1.4717152584653448E-4</v>
      </c>
      <c r="O323" s="814">
        <v>2.0759289226335298E-4</v>
      </c>
      <c r="P323" s="814">
        <v>2.0179642985618251E-4</v>
      </c>
      <c r="Q323" s="814">
        <v>2.1682124130539826E-4</v>
      </c>
      <c r="R323" s="814">
        <v>4.5105213937324251E-4</v>
      </c>
      <c r="S323" s="814">
        <v>4.6943217371109291E-4</v>
      </c>
      <c r="T323" s="814">
        <v>4.7309803183659405E-4</v>
      </c>
      <c r="U323" s="814">
        <v>4.767605215874049E-4</v>
      </c>
      <c r="V323" s="814">
        <v>2.1571901599790611E-3</v>
      </c>
      <c r="W323" s="814">
        <v>4.7309803183659405E-4</v>
      </c>
      <c r="X323" s="814">
        <v>4.7492969737117363E-4</v>
      </c>
      <c r="Y323" s="814">
        <v>4.8335112941000347E-4</v>
      </c>
      <c r="Z323" s="814">
        <v>4.8335112941000347E-4</v>
      </c>
      <c r="AA323" s="814">
        <v>4.9388215129564372E-4</v>
      </c>
      <c r="AB323" s="814">
        <v>5.0613328152837589E-4</v>
      </c>
      <c r="AC323" s="814">
        <v>3.6195463227566282E-3</v>
      </c>
      <c r="AD323" s="814">
        <v>3.5264549260634048E-3</v>
      </c>
      <c r="AE323" s="814">
        <v>-2.5505229131306262E-4</v>
      </c>
      <c r="AF323" s="814">
        <v>-2.3429557598784179E-3</v>
      </c>
      <c r="AG323" s="814">
        <v>-4.8203654273815122E-4</v>
      </c>
      <c r="AH323" s="814">
        <v>3.2802368836268858E-3</v>
      </c>
      <c r="AI323" s="814">
        <v>-2.0866752403114752E-4</v>
      </c>
      <c r="AJ323" s="814">
        <v>4.874315301190979E-4</v>
      </c>
      <c r="AK323" s="814">
        <v>-4.4631211859516018E-3</v>
      </c>
      <c r="AM323" s="814">
        <v>7.1896102462700728E-3</v>
      </c>
      <c r="AN323" s="814">
        <v>6.6444189801284637E-6</v>
      </c>
      <c r="AO323" s="814">
        <v>5.7938814572806585E-3</v>
      </c>
      <c r="AP323" s="814">
        <v>-1.5674396985534411E-3</v>
      </c>
    </row>
    <row r="324" spans="1:42" s="814" customFormat="1">
      <c r="A324" s="815">
        <v>44301</v>
      </c>
      <c r="B324" s="814">
        <v>1.0379490011502845E-4</v>
      </c>
      <c r="C324" s="814">
        <v>1.0638977261790416E-4</v>
      </c>
      <c r="D324" s="814">
        <v>1.2247798213573357E-4</v>
      </c>
      <c r="E324" s="814">
        <v>1.2351593113688386E-4</v>
      </c>
      <c r="F324" s="814">
        <v>1.6679290296583993E-4</v>
      </c>
      <c r="G324" s="814">
        <v>1.6874563103441709E-4</v>
      </c>
      <c r="H324" s="814">
        <v>1.9179018268067338E-4</v>
      </c>
      <c r="I324" s="814">
        <v>1.231376553152419E-4</v>
      </c>
      <c r="J324" s="814">
        <v>8.3804741830562079E-6</v>
      </c>
      <c r="K324" s="814">
        <v>4.5953927310371512E-4</v>
      </c>
      <c r="L324" s="814">
        <v>1.2868112644470742E-4</v>
      </c>
      <c r="M324" s="814">
        <v>1.202400913707935E-3</v>
      </c>
      <c r="N324" s="814">
        <v>1.5874695231965497E-4</v>
      </c>
      <c r="O324" s="814">
        <v>2.1297026623856574E-4</v>
      </c>
      <c r="P324" s="814">
        <v>2.0179642985618251E-4</v>
      </c>
      <c r="Q324" s="814">
        <v>1.6328449250169186E-4</v>
      </c>
      <c r="R324" s="814">
        <v>4.5105213937324251E-4</v>
      </c>
      <c r="S324" s="814">
        <v>4.6943217371109291E-4</v>
      </c>
      <c r="T324" s="814">
        <v>4.7309803183659405E-4</v>
      </c>
      <c r="U324" s="814">
        <v>4.767605215874049E-4</v>
      </c>
      <c r="V324" s="814">
        <v>2.5351164714815244E-3</v>
      </c>
      <c r="W324" s="814">
        <v>4.7309803183659405E-4</v>
      </c>
      <c r="X324" s="814">
        <v>4.7492969737117363E-4</v>
      </c>
      <c r="Y324" s="814">
        <v>4.8335112941000347E-4</v>
      </c>
      <c r="Z324" s="814">
        <v>4.8335112941000347E-4</v>
      </c>
      <c r="AA324" s="814">
        <v>4.9388215129564372E-4</v>
      </c>
      <c r="AB324" s="814">
        <v>5.0613328152837589E-4</v>
      </c>
      <c r="AC324" s="814">
        <v>-1.0861225690762533E-3</v>
      </c>
      <c r="AD324" s="814">
        <v>-6.9833984619770417E-3</v>
      </c>
      <c r="AE324" s="814">
        <v>4.0580071231466341E-4</v>
      </c>
      <c r="AF324" s="814">
        <v>2.3164029900100136E-3</v>
      </c>
      <c r="AG324" s="814">
        <v>7.6029335115435082E-4</v>
      </c>
      <c r="AH324" s="814">
        <v>-7.9122524940988814E-4</v>
      </c>
      <c r="AI324" s="814">
        <v>-1.1451818151574367E-3</v>
      </c>
      <c r="AJ324" s="814">
        <v>1.314591455713332E-3</v>
      </c>
      <c r="AK324" s="814">
        <v>1.5732480189025733E-3</v>
      </c>
      <c r="AM324" s="814">
        <v>9.9623001824054036E-3</v>
      </c>
      <c r="AN324" s="814">
        <v>7.7958104541406836E-3</v>
      </c>
      <c r="AO324" s="814">
        <v>5.0128767401633745E-3</v>
      </c>
      <c r="AP324" s="814">
        <v>9.8431254765152243E-3</v>
      </c>
    </row>
    <row r="325" spans="1:42" s="814" customFormat="1">
      <c r="A325" s="815">
        <v>44302</v>
      </c>
      <c r="B325" s="814">
        <v>1.0379490011502845E-4</v>
      </c>
      <c r="C325" s="814">
        <v>1.0638977261790416E-4</v>
      </c>
      <c r="D325" s="814">
        <v>1.2247798213573357E-4</v>
      </c>
      <c r="E325" s="814">
        <v>1.2351593113688386E-4</v>
      </c>
      <c r="F325" s="814">
        <v>1.6679290296583993E-4</v>
      </c>
      <c r="G325" s="814">
        <v>1.6874563103441709E-4</v>
      </c>
      <c r="H325" s="814">
        <v>2.1085272967802382E-4</v>
      </c>
      <c r="I325" s="814">
        <v>2.57928144993258E-4</v>
      </c>
      <c r="J325" s="814">
        <v>9.5282736130242185E-5</v>
      </c>
      <c r="K325" s="814">
        <v>2.2811380885845445E-4</v>
      </c>
      <c r="L325" s="814">
        <v>1.7176447850686394E-4</v>
      </c>
      <c r="M325" s="814">
        <v>4.7717890665355256E-4</v>
      </c>
      <c r="N325" s="814">
        <v>7.1377268592520693E-5</v>
      </c>
      <c r="O325" s="814">
        <v>2.1234322094509928E-4</v>
      </c>
      <c r="P325" s="814">
        <v>2.0179642985618251E-4</v>
      </c>
      <c r="Q325" s="814">
        <v>2.3370801408595376E-4</v>
      </c>
      <c r="R325" s="814">
        <v>4.5105213937324251E-4</v>
      </c>
      <c r="S325" s="814">
        <v>4.6943217371109291E-4</v>
      </c>
      <c r="T325" s="814">
        <v>4.7309803183659405E-4</v>
      </c>
      <c r="U325" s="814">
        <v>4.767605215874049E-4</v>
      </c>
      <c r="V325" s="814">
        <v>4.2278737459253701E-3</v>
      </c>
      <c r="W325" s="814">
        <v>4.7309803183659405E-4</v>
      </c>
      <c r="X325" s="814">
        <v>4.7492969737117363E-4</v>
      </c>
      <c r="Y325" s="814">
        <v>4.8335112941000347E-4</v>
      </c>
      <c r="Z325" s="814">
        <v>4.8335112941000347E-4</v>
      </c>
      <c r="AA325" s="814">
        <v>4.9388215129564372E-4</v>
      </c>
      <c r="AB325" s="814">
        <v>5.0613328152837589E-4</v>
      </c>
      <c r="AC325" s="814">
        <v>-1.4679671922301907E-4</v>
      </c>
      <c r="AD325" s="814">
        <v>1.9033278726772185E-3</v>
      </c>
      <c r="AE325" s="814">
        <v>2.7924764941704705E-3</v>
      </c>
      <c r="AF325" s="814">
        <v>2.3020725385693996E-3</v>
      </c>
      <c r="AG325" s="814">
        <v>1.5847755833211519E-3</v>
      </c>
      <c r="AH325" s="814">
        <v>1.4415164965797533E-3</v>
      </c>
      <c r="AI325" s="814">
        <v>5.4020043621960667E-4</v>
      </c>
      <c r="AJ325" s="814">
        <v>2.49748332151567E-3</v>
      </c>
      <c r="AK325" s="814">
        <v>-6.4632776495540112E-3</v>
      </c>
      <c r="AM325" s="814">
        <v>4.1759828628529228E-3</v>
      </c>
      <c r="AN325" s="814">
        <v>6.7834881877402164E-3</v>
      </c>
      <c r="AO325" s="814">
        <v>3.6228190575131602E-3</v>
      </c>
      <c r="AP325" s="814">
        <v>1.9805971487818486E-3</v>
      </c>
    </row>
    <row r="326" spans="1:42" s="814" customFormat="1">
      <c r="A326" s="815">
        <v>44305</v>
      </c>
      <c r="B326" s="814">
        <v>1.0379490011502845E-4</v>
      </c>
      <c r="C326" s="814">
        <v>1.0638977261790416E-4</v>
      </c>
      <c r="D326" s="814">
        <v>1.2247798213573357E-4</v>
      </c>
      <c r="E326" s="814">
        <v>1.2351593113688386E-4</v>
      </c>
      <c r="F326" s="814">
        <v>1.6679290296583993E-4</v>
      </c>
      <c r="G326" s="814">
        <v>1.6874563103441709E-4</v>
      </c>
      <c r="H326" s="814">
        <v>1.6872262532396931E-4</v>
      </c>
      <c r="I326" s="814">
        <v>2.4618149146471424E-4</v>
      </c>
      <c r="J326" s="814">
        <v>1.522931889135215E-4</v>
      </c>
      <c r="K326" s="814">
        <v>1.8023523576715661E-4</v>
      </c>
      <c r="L326" s="814">
        <v>3.6288426949360186E-5</v>
      </c>
      <c r="M326" s="814">
        <v>2.2319186688823933E-5</v>
      </c>
      <c r="N326" s="814">
        <v>3.3338693374096451E-4</v>
      </c>
      <c r="O326" s="814">
        <v>2.8478033332368646E-4</v>
      </c>
      <c r="P326" s="814">
        <v>2.0179642985618251E-4</v>
      </c>
      <c r="Q326" s="814">
        <v>2.6300078996732701E-4</v>
      </c>
      <c r="R326" s="814">
        <v>4.5105213937324251E-4</v>
      </c>
      <c r="S326" s="814">
        <v>4.6943217371109291E-4</v>
      </c>
      <c r="T326" s="814">
        <v>4.7309803183659405E-4</v>
      </c>
      <c r="U326" s="814">
        <v>4.767605215874049E-4</v>
      </c>
      <c r="V326" s="814">
        <v>1.5443139186988031E-3</v>
      </c>
      <c r="W326" s="814">
        <v>4.7309803183659405E-4</v>
      </c>
      <c r="X326" s="814">
        <v>4.7492969737117363E-4</v>
      </c>
      <c r="Y326" s="814">
        <v>4.8335112941000347E-4</v>
      </c>
      <c r="Z326" s="814">
        <v>4.8335112941000347E-4</v>
      </c>
      <c r="AA326" s="814">
        <v>4.9388215129564372E-4</v>
      </c>
      <c r="AB326" s="814">
        <v>5.0613328152837589E-4</v>
      </c>
      <c r="AC326" s="814">
        <v>3.1557405388371595E-3</v>
      </c>
      <c r="AD326" s="814">
        <v>1.4923056493023612E-3</v>
      </c>
      <c r="AE326" s="814">
        <v>5.8898827637476892E-4</v>
      </c>
      <c r="AF326" s="814">
        <v>-9.1300429352736412E-4</v>
      </c>
      <c r="AG326" s="814">
        <v>-1.7921484302411139E-3</v>
      </c>
      <c r="AH326" s="814">
        <v>4.0538640334615295E-3</v>
      </c>
      <c r="AI326" s="814">
        <v>-2.3908388195451602E-3</v>
      </c>
      <c r="AJ326" s="814">
        <v>2.8267173229563625E-3</v>
      </c>
      <c r="AK326" s="814">
        <v>8.7743567639502196E-3</v>
      </c>
      <c r="AM326" s="814">
        <v>-6.0318511454816592E-3</v>
      </c>
      <c r="AN326" s="814">
        <v>2.0101168623964938E-3</v>
      </c>
      <c r="AO326" s="814">
        <v>-5.317510067426312E-5</v>
      </c>
      <c r="AP326" s="814">
        <v>-3.6590425387384995E-3</v>
      </c>
    </row>
    <row r="327" spans="1:42" s="814" customFormat="1">
      <c r="A327" s="815">
        <v>44306</v>
      </c>
      <c r="B327" s="814">
        <v>1.0379490011502845E-4</v>
      </c>
      <c r="C327" s="814">
        <v>1.0638977261790416E-4</v>
      </c>
      <c r="D327" s="814">
        <v>1.2247798213573357E-4</v>
      </c>
      <c r="E327" s="814">
        <v>1.2351593113688386E-4</v>
      </c>
      <c r="F327" s="814">
        <v>1.6679290296583993E-4</v>
      </c>
      <c r="G327" s="814">
        <v>1.6874563103441709E-4</v>
      </c>
      <c r="H327" s="814">
        <v>1.4561269795909659E-4</v>
      </c>
      <c r="I327" s="814">
        <v>1.3653422248238734E-4</v>
      </c>
      <c r="J327" s="814">
        <v>2.2077034837653109E-4</v>
      </c>
      <c r="K327" s="814">
        <v>1.2352965397965932E-4</v>
      </c>
      <c r="L327" s="814">
        <v>6.1143780597738839E-5</v>
      </c>
      <c r="M327" s="814">
        <v>1.4313072007388072E-4</v>
      </c>
      <c r="N327" s="814">
        <v>3.238703773655871E-4</v>
      </c>
      <c r="O327" s="814">
        <v>2.1020048713937811E-4</v>
      </c>
      <c r="P327" s="814">
        <v>2.0179642985618251E-4</v>
      </c>
      <c r="Q327" s="814">
        <v>1.5666577924222658E-4</v>
      </c>
      <c r="R327" s="814">
        <v>4.5105213937324251E-4</v>
      </c>
      <c r="S327" s="814">
        <v>4.6943217371109291E-4</v>
      </c>
      <c r="T327" s="814">
        <v>4.7309803183659405E-4</v>
      </c>
      <c r="U327" s="814">
        <v>4.767605215874049E-4</v>
      </c>
      <c r="V327" s="814">
        <v>-4.5445756654954872E-3</v>
      </c>
      <c r="W327" s="814">
        <v>4.7309803183659405E-4</v>
      </c>
      <c r="X327" s="814">
        <v>4.7492969737117363E-4</v>
      </c>
      <c r="Y327" s="814">
        <v>4.8335112941000347E-4</v>
      </c>
      <c r="Z327" s="814">
        <v>4.8335112941000347E-4</v>
      </c>
      <c r="AA327" s="814">
        <v>4.9388215129564372E-4</v>
      </c>
      <c r="AB327" s="814">
        <v>5.0613328152837589E-4</v>
      </c>
      <c r="AC327" s="814">
        <v>-4.9833581459532983E-3</v>
      </c>
      <c r="AD327" s="814">
        <v>-4.124075909417102E-3</v>
      </c>
      <c r="AE327" s="814">
        <v>-5.2103808401738894E-3</v>
      </c>
      <c r="AF327" s="814">
        <v>-1.066238453052204E-3</v>
      </c>
      <c r="AG327" s="814">
        <v>-6.990306409775382E-4</v>
      </c>
      <c r="AH327" s="814">
        <v>5.3457265465064463E-3</v>
      </c>
      <c r="AI327" s="814">
        <v>-4.026954814527306E-3</v>
      </c>
      <c r="AJ327" s="814">
        <v>-5.9994280761943575E-4</v>
      </c>
      <c r="AK327" s="814">
        <v>1.3689174926945213E-4</v>
      </c>
      <c r="AM327" s="814">
        <v>-1.1066817552079278E-2</v>
      </c>
      <c r="AN327" s="814">
        <v>-4.3115000778415347E-4</v>
      </c>
      <c r="AO327" s="814">
        <v>-6.2393123924303628E-3</v>
      </c>
      <c r="AP327" s="814">
        <v>-8.4747782532330618E-3</v>
      </c>
    </row>
    <row r="328" spans="1:42" s="814" customFormat="1">
      <c r="A328" s="815">
        <v>44308</v>
      </c>
      <c r="B328" s="814">
        <v>1.0379490011502845E-4</v>
      </c>
      <c r="C328" s="814">
        <v>1.0638977261790416E-4</v>
      </c>
      <c r="D328" s="814">
        <v>1.2247798213573357E-4</v>
      </c>
      <c r="E328" s="814">
        <v>1.2351593113688386E-4</v>
      </c>
      <c r="F328" s="814">
        <v>1.6679290296583993E-4</v>
      </c>
      <c r="G328" s="814">
        <v>1.6874563103441709E-4</v>
      </c>
      <c r="H328" s="814">
        <v>2.3448493707323159E-4</v>
      </c>
      <c r="I328" s="814">
        <v>2.9279000131121613E-4</v>
      </c>
      <c r="J328" s="814">
        <v>2.4824531496570046E-3</v>
      </c>
      <c r="K328" s="814">
        <v>3.5593395919875093E-4</v>
      </c>
      <c r="L328" s="814">
        <v>4.4095214458228504E-4</v>
      </c>
      <c r="M328" s="814">
        <v>6.1707193545190719E-4</v>
      </c>
      <c r="N328" s="814">
        <v>1.7000301541614249E-5</v>
      </c>
      <c r="O328" s="814">
        <v>2.2967057347433872E-4</v>
      </c>
      <c r="P328" s="814">
        <v>2.0179642985618251E-4</v>
      </c>
      <c r="Q328" s="814">
        <v>2.3853832586762103E-4</v>
      </c>
      <c r="R328" s="814">
        <v>4.5105213937324251E-4</v>
      </c>
      <c r="S328" s="814">
        <v>4.6943217371109291E-4</v>
      </c>
      <c r="T328" s="814">
        <v>4.7309803183659405E-4</v>
      </c>
      <c r="U328" s="814">
        <v>4.767605215874049E-4</v>
      </c>
      <c r="V328" s="814">
        <v>6.4786407271704149E-3</v>
      </c>
      <c r="W328" s="814">
        <v>4.7309803183659405E-4</v>
      </c>
      <c r="X328" s="814">
        <v>4.7492969737117363E-4</v>
      </c>
      <c r="Y328" s="814">
        <v>4.8335112941000347E-4</v>
      </c>
      <c r="Z328" s="814">
        <v>4.8335112941000347E-4</v>
      </c>
      <c r="AA328" s="814">
        <v>4.9388215129564372E-4</v>
      </c>
      <c r="AB328" s="814">
        <v>5.0613328152837589E-4</v>
      </c>
      <c r="AC328" s="814">
        <v>5.7172561417795364E-5</v>
      </c>
      <c r="AD328" s="814">
        <v>3.8592898484028915E-3</v>
      </c>
      <c r="AE328" s="814">
        <v>2.1702797032756571E-3</v>
      </c>
      <c r="AF328" s="814">
        <v>-1.0713027714770451E-3</v>
      </c>
      <c r="AG328" s="814">
        <v>-1.0319406435741474E-3</v>
      </c>
      <c r="AH328" s="814">
        <v>3.4521728913374794E-3</v>
      </c>
      <c r="AI328" s="814">
        <v>-1.2328377726834594E-3</v>
      </c>
      <c r="AJ328" s="814">
        <v>-1.5254758533345125E-4</v>
      </c>
      <c r="AK328" s="814">
        <v>-6.1212498097784618E-4</v>
      </c>
      <c r="AM328" s="814">
        <v>-6.247704015754918E-3</v>
      </c>
      <c r="AN328" s="814">
        <v>-4.0709225565789264E-3</v>
      </c>
      <c r="AO328" s="814">
        <v>-3.8962798515411734E-3</v>
      </c>
      <c r="AP328" s="814">
        <v>2.2838026365543662E-3</v>
      </c>
    </row>
    <row r="329" spans="1:42" s="814" customFormat="1">
      <c r="A329" s="815">
        <v>44309</v>
      </c>
      <c r="B329" s="814">
        <v>1.0379490011502845E-4</v>
      </c>
      <c r="C329" s="814">
        <v>1.0638977261790416E-4</v>
      </c>
      <c r="D329" s="814">
        <v>1.2247798213573357E-4</v>
      </c>
      <c r="E329" s="814">
        <v>1.2351593113688386E-4</v>
      </c>
      <c r="F329" s="814">
        <v>1.6679290296583993E-4</v>
      </c>
      <c r="G329" s="814">
        <v>1.6874563103441709E-4</v>
      </c>
      <c r="H329" s="814">
        <v>1.7271288358333692E-4</v>
      </c>
      <c r="I329" s="814">
        <v>1.9573477758050295E-4</v>
      </c>
      <c r="J329" s="814">
        <v>1.6462436019737403E-4</v>
      </c>
      <c r="K329" s="814">
        <v>4.0581505985426425E-4</v>
      </c>
      <c r="L329" s="814">
        <v>3.8762385488877449E-4</v>
      </c>
      <c r="M329" s="814">
        <v>2.5743956715240657E-4</v>
      </c>
      <c r="N329" s="814">
        <v>1.5936324601084628E-4</v>
      </c>
      <c r="O329" s="814">
        <v>2.1963990533246935E-4</v>
      </c>
      <c r="P329" s="814">
        <v>2.0179642985618251E-4</v>
      </c>
      <c r="Q329" s="814">
        <v>2.8283512969795588E-4</v>
      </c>
      <c r="R329" s="814">
        <v>4.5105213937324251E-4</v>
      </c>
      <c r="S329" s="814">
        <v>4.6943217371109291E-4</v>
      </c>
      <c r="T329" s="814">
        <v>4.7309803183659405E-4</v>
      </c>
      <c r="U329" s="814">
        <v>4.767605215874049E-4</v>
      </c>
      <c r="V329" s="814">
        <v>1.9866169051807603E-3</v>
      </c>
      <c r="W329" s="814">
        <v>4.7309803183659405E-4</v>
      </c>
      <c r="X329" s="814">
        <v>4.7492969737117363E-4</v>
      </c>
      <c r="Y329" s="814">
        <v>4.8335112941000347E-4</v>
      </c>
      <c r="Z329" s="814">
        <v>4.8335112941000347E-4</v>
      </c>
      <c r="AA329" s="814">
        <v>4.9388215129564372E-4</v>
      </c>
      <c r="AB329" s="814">
        <v>5.0613328152837589E-4</v>
      </c>
      <c r="AC329" s="814">
        <v>3.395410523411746E-3</v>
      </c>
      <c r="AD329" s="814">
        <v>3.1415677667281372E-3</v>
      </c>
      <c r="AE329" s="814">
        <v>3.589918857845209E-3</v>
      </c>
      <c r="AF329" s="814">
        <v>2.9787205370568337E-3</v>
      </c>
      <c r="AG329" s="814">
        <v>2.3548611939703257E-3</v>
      </c>
      <c r="AH329" s="814">
        <v>-8.0752806880801664E-5</v>
      </c>
      <c r="AI329" s="814">
        <v>1.5194939702454224E-3</v>
      </c>
      <c r="AJ329" s="814">
        <v>-9.71431421912472E-4</v>
      </c>
      <c r="AK329" s="814">
        <v>-5.5045876085069168E-4</v>
      </c>
      <c r="AM329" s="814">
        <v>9.6190701023337599E-3</v>
      </c>
      <c r="AN329" s="814">
        <v>7.7272768040408391E-3</v>
      </c>
      <c r="AO329" s="814">
        <v>7.1566650272640864E-3</v>
      </c>
      <c r="AP329" s="814">
        <v>8.8888642911220117E-3</v>
      </c>
    </row>
    <row r="330" spans="1:42" s="814" customFormat="1">
      <c r="A330" s="815">
        <v>44312</v>
      </c>
      <c r="B330" s="814">
        <v>1.0379490011502845E-4</v>
      </c>
      <c r="C330" s="814">
        <v>1.0638977261790416E-4</v>
      </c>
      <c r="D330" s="814">
        <v>1.2247798213573357E-4</v>
      </c>
      <c r="E330" s="814">
        <v>1.2351593113688386E-4</v>
      </c>
      <c r="F330" s="814">
        <v>1.6679290296583993E-4</v>
      </c>
      <c r="G330" s="814">
        <v>1.6874563103441709E-4</v>
      </c>
      <c r="H330" s="814">
        <v>1.64139092359461E-4</v>
      </c>
      <c r="I330" s="814">
        <v>1.5260734131072873E-4</v>
      </c>
      <c r="J330" s="814">
        <v>2.1879176628347707E-4</v>
      </c>
      <c r="K330" s="814">
        <v>1.7606202337727694E-4</v>
      </c>
      <c r="L330" s="814">
        <v>-7.9633768053111176E-4</v>
      </c>
      <c r="M330" s="814">
        <v>-1.4056169422405063E-5</v>
      </c>
      <c r="N330" s="814">
        <v>1.2021556759322927E-4</v>
      </c>
      <c r="O330" s="814">
        <v>2.7173709840133675E-4</v>
      </c>
      <c r="P330" s="814">
        <v>2.0179642985618251E-4</v>
      </c>
      <c r="Q330" s="814">
        <v>5.5651355823016502E-4</v>
      </c>
      <c r="R330" s="814">
        <v>4.5105213937324251E-4</v>
      </c>
      <c r="S330" s="814">
        <v>4.6943217371109291E-4</v>
      </c>
      <c r="T330" s="814">
        <v>4.7309803183659405E-4</v>
      </c>
      <c r="U330" s="814">
        <v>4.767605215874049E-4</v>
      </c>
      <c r="V330" s="814">
        <v>1.1536193262193795E-3</v>
      </c>
      <c r="W330" s="814">
        <v>4.7309803183659405E-4</v>
      </c>
      <c r="X330" s="814">
        <v>4.7492969737117363E-4</v>
      </c>
      <c r="Y330" s="814">
        <v>4.8335112941000347E-4</v>
      </c>
      <c r="Z330" s="814">
        <v>4.8335112941000347E-4</v>
      </c>
      <c r="AA330" s="814">
        <v>4.9388215129564372E-4</v>
      </c>
      <c r="AB330" s="814">
        <v>5.0613328152837589E-4</v>
      </c>
      <c r="AC330" s="814">
        <v>2.0125789328071519E-3</v>
      </c>
      <c r="AD330" s="814">
        <v>3.7085356951793713E-3</v>
      </c>
      <c r="AE330" s="814">
        <v>1.4055775223464906E-3</v>
      </c>
      <c r="AF330" s="814">
        <v>2.7039570143605474E-4</v>
      </c>
      <c r="AG330" s="814">
        <v>1.7423853395435174E-3</v>
      </c>
      <c r="AH330" s="814">
        <v>-1.3903368152816675E-3</v>
      </c>
      <c r="AI330" s="814">
        <v>1.7458921032400543E-3</v>
      </c>
      <c r="AJ330" s="814">
        <v>2.5902413091738463E-3</v>
      </c>
      <c r="AK330" s="814">
        <v>-2.1405283455339097E-3</v>
      </c>
      <c r="AM330" s="814">
        <v>2.7110444701117231E-3</v>
      </c>
      <c r="AN330" s="814">
        <v>1.4737905320572064E-3</v>
      </c>
      <c r="AO330" s="814">
        <v>3.7740320988692844E-3</v>
      </c>
      <c r="AP330" s="814">
        <v>3.2322411309939625E-3</v>
      </c>
    </row>
    <row r="331" spans="1:42" s="814" customFormat="1">
      <c r="A331" s="815">
        <v>44313</v>
      </c>
      <c r="B331" s="814">
        <v>1.0379490011502845E-4</v>
      </c>
      <c r="C331" s="814">
        <v>1.0638977261790416E-4</v>
      </c>
      <c r="D331" s="814">
        <v>1.2247798213573357E-4</v>
      </c>
      <c r="E331" s="814">
        <v>1.2351593113688386E-4</v>
      </c>
      <c r="F331" s="814">
        <v>1.6679290296583993E-4</v>
      </c>
      <c r="G331" s="814">
        <v>1.6874563103441709E-4</v>
      </c>
      <c r="H331" s="814">
        <v>2.0046551281294178E-4</v>
      </c>
      <c r="I331" s="814">
        <v>8.6344624553480465E-4</v>
      </c>
      <c r="J331" s="814">
        <v>1.7655952536599351E-4</v>
      </c>
      <c r="K331" s="814">
        <v>4.4803877990151619E-4</v>
      </c>
      <c r="L331" s="814">
        <v>2.2214719551194584E-4</v>
      </c>
      <c r="M331" s="814">
        <v>2.3750413208722954E-4</v>
      </c>
      <c r="N331" s="814">
        <v>2.8084905663949833E-4</v>
      </c>
      <c r="O331" s="814">
        <v>2.2029265831413625E-4</v>
      </c>
      <c r="P331" s="814">
        <v>2.0179642985618251E-4</v>
      </c>
      <c r="Q331" s="814">
        <v>2.0392006622627079E-5</v>
      </c>
      <c r="R331" s="814">
        <v>4.5105213937324251E-4</v>
      </c>
      <c r="S331" s="814">
        <v>4.6943217371109291E-4</v>
      </c>
      <c r="T331" s="814">
        <v>4.7309803183659405E-4</v>
      </c>
      <c r="U331" s="814">
        <v>4.767605215874049E-4</v>
      </c>
      <c r="V331" s="814">
        <v>-2.5676254916440211E-4</v>
      </c>
      <c r="W331" s="814">
        <v>4.7309803183659405E-4</v>
      </c>
      <c r="X331" s="814">
        <v>4.7492969737117363E-4</v>
      </c>
      <c r="Y331" s="814">
        <v>4.8335112941000347E-4</v>
      </c>
      <c r="Z331" s="814">
        <v>4.8335112941000347E-4</v>
      </c>
      <c r="AA331" s="814">
        <v>4.9388215129564372E-4</v>
      </c>
      <c r="AB331" s="814">
        <v>5.0613328152837589E-4</v>
      </c>
      <c r="AC331" s="814">
        <v>-1.4902855623740718E-3</v>
      </c>
      <c r="AD331" s="814">
        <v>4.0662510085411885E-3</v>
      </c>
      <c r="AE331" s="814">
        <v>6.2674166502185713E-4</v>
      </c>
      <c r="AF331" s="814">
        <v>-1.1462126291588159E-3</v>
      </c>
      <c r="AG331" s="814">
        <v>1.7086422468790552E-3</v>
      </c>
      <c r="AH331" s="814">
        <v>1.8076851614343692E-3</v>
      </c>
      <c r="AI331" s="814">
        <v>-2.9690085246019127E-3</v>
      </c>
      <c r="AJ331" s="814">
        <v>2.8661505876301785E-3</v>
      </c>
      <c r="AK331" s="814">
        <v>-2.2241558785738302E-3</v>
      </c>
      <c r="AM331" s="814">
        <v>-4.1245657004048697E-3</v>
      </c>
      <c r="AN331" s="814">
        <v>-7.507562671271395E-3</v>
      </c>
      <c r="AO331" s="814">
        <v>-1.4914300531551072E-3</v>
      </c>
      <c r="AP331" s="814">
        <v>-1.4185062896376888E-3</v>
      </c>
    </row>
    <row r="332" spans="1:42" s="814" customFormat="1">
      <c r="A332" s="815">
        <v>44314</v>
      </c>
      <c r="B332" s="814">
        <v>1.0379490011502845E-4</v>
      </c>
      <c r="C332" s="814">
        <v>1.0638977261790416E-4</v>
      </c>
      <c r="D332" s="814">
        <v>1.2247798213573357E-4</v>
      </c>
      <c r="E332" s="814">
        <v>1.2351593113688386E-4</v>
      </c>
      <c r="F332" s="814">
        <v>1.6679290296583993E-4</v>
      </c>
      <c r="G332" s="814">
        <v>1.6874563103441709E-4</v>
      </c>
      <c r="H332" s="814">
        <v>1.7091194476170912E-4</v>
      </c>
      <c r="I332" s="814">
        <v>2.7800147430467881E-4</v>
      </c>
      <c r="J332" s="814">
        <v>2.7834600803933185E-4</v>
      </c>
      <c r="K332" s="814">
        <v>2.2590847479508902E-4</v>
      </c>
      <c r="L332" s="814">
        <v>3.8388739448191878E-4</v>
      </c>
      <c r="M332" s="814">
        <v>6.6388448991316906E-5</v>
      </c>
      <c r="N332" s="814">
        <v>1.0754315062122544E-4</v>
      </c>
      <c r="O332" s="814">
        <v>2.0534901291124896E-4</v>
      </c>
      <c r="P332" s="814">
        <v>2.0179642985618251E-4</v>
      </c>
      <c r="Q332" s="814">
        <v>2.3956105093758673E-4</v>
      </c>
      <c r="R332" s="814">
        <v>4.5105213937324251E-4</v>
      </c>
      <c r="S332" s="814">
        <v>4.6943217371109291E-4</v>
      </c>
      <c r="T332" s="814">
        <v>4.7309803183659405E-4</v>
      </c>
      <c r="U332" s="814">
        <v>4.767605215874049E-4</v>
      </c>
      <c r="V332" s="814">
        <v>1.9480077748541547E-3</v>
      </c>
      <c r="W332" s="814">
        <v>4.7309803183659405E-4</v>
      </c>
      <c r="X332" s="814">
        <v>4.7492969737117363E-4</v>
      </c>
      <c r="Y332" s="814">
        <v>4.8335112941000347E-4</v>
      </c>
      <c r="Z332" s="814">
        <v>4.8335112941000347E-4</v>
      </c>
      <c r="AA332" s="814">
        <v>4.9388215129564372E-4</v>
      </c>
      <c r="AB332" s="814">
        <v>5.0613328152837589E-4</v>
      </c>
      <c r="AC332" s="814">
        <v>1.4014697609043836E-4</v>
      </c>
      <c r="AD332" s="814">
        <v>1.7476440721941877E-3</v>
      </c>
      <c r="AE332" s="814">
        <v>3.7675084032700035E-3</v>
      </c>
      <c r="AF332" s="814">
        <v>1.0926169352276638E-4</v>
      </c>
      <c r="AG332" s="814">
        <v>-8.7742405249524591E-4</v>
      </c>
      <c r="AH332" s="814">
        <v>1.8939954026431227E-3</v>
      </c>
      <c r="AI332" s="814">
        <v>2.1481075484275358E-3</v>
      </c>
      <c r="AJ332" s="814">
        <v>-3.0346397817584414E-3</v>
      </c>
      <c r="AK332" s="814">
        <v>1.224373200799489E-3</v>
      </c>
      <c r="AM332" s="814">
        <v>1.421290229804506E-2</v>
      </c>
      <c r="AN332" s="814">
        <v>7.6901034535439283E-3</v>
      </c>
      <c r="AO332" s="814">
        <v>3.6899500959739484E-3</v>
      </c>
      <c r="AP332" s="814">
        <v>2.4778126253450772E-3</v>
      </c>
    </row>
    <row r="333" spans="1:42" s="814" customFormat="1">
      <c r="A333" s="815">
        <v>44315</v>
      </c>
      <c r="B333" s="814">
        <v>1.0379490011502845E-4</v>
      </c>
      <c r="C333" s="814">
        <v>1.0638977261790416E-4</v>
      </c>
      <c r="D333" s="814">
        <v>1.2247798213573357E-4</v>
      </c>
      <c r="E333" s="814">
        <v>1.2351593113688386E-4</v>
      </c>
      <c r="F333" s="814">
        <v>1.6679290296583993E-4</v>
      </c>
      <c r="G333" s="814">
        <v>1.6874563103441709E-4</v>
      </c>
      <c r="H333" s="814">
        <v>1.4355668178556158E-4</v>
      </c>
      <c r="I333" s="814">
        <v>2.1785672020735447E-4</v>
      </c>
      <c r="J333" s="814">
        <v>1.1832362321340106E-4</v>
      </c>
      <c r="K333" s="814">
        <v>2.0729382551687436E-4</v>
      </c>
      <c r="L333" s="814">
        <v>1.346217862108201E-4</v>
      </c>
      <c r="M333" s="814">
        <v>3.0478512648590694E-4</v>
      </c>
      <c r="N333" s="814">
        <v>5.4800298279156223E-4</v>
      </c>
      <c r="O333" s="814">
        <v>2.1983116562784843E-4</v>
      </c>
      <c r="P333" s="814">
        <v>2.0179642985618251E-4</v>
      </c>
      <c r="Q333" s="814">
        <v>2.6534824067137031E-4</v>
      </c>
      <c r="R333" s="814">
        <v>4.5105213937324251E-4</v>
      </c>
      <c r="S333" s="814">
        <v>4.6943217371109291E-4</v>
      </c>
      <c r="T333" s="814">
        <v>4.7309803183659405E-4</v>
      </c>
      <c r="U333" s="814">
        <v>4.767605215874049E-4</v>
      </c>
      <c r="V333" s="814">
        <v>3.421512115535652E-4</v>
      </c>
      <c r="W333" s="814">
        <v>4.7309803183659405E-4</v>
      </c>
      <c r="X333" s="814">
        <v>4.7492969737117363E-4</v>
      </c>
      <c r="Y333" s="814">
        <v>4.8335112941000347E-4</v>
      </c>
      <c r="Z333" s="814">
        <v>4.8335112941000347E-4</v>
      </c>
      <c r="AA333" s="814">
        <v>4.9388215129564372E-4</v>
      </c>
      <c r="AB333" s="814">
        <v>5.0613328152837589E-4</v>
      </c>
      <c r="AC333" s="814">
        <v>-2.5659201145511457E-4</v>
      </c>
      <c r="AD333" s="814">
        <v>4.1503663891637732E-3</v>
      </c>
      <c r="AE333" s="814">
        <v>7.4237322830672525E-4</v>
      </c>
      <c r="AF333" s="814">
        <v>1.8101844303970438E-3</v>
      </c>
      <c r="AG333" s="814">
        <v>2.307309307175931E-3</v>
      </c>
      <c r="AH333" s="814">
        <v>1.4207856044228251E-3</v>
      </c>
      <c r="AI333" s="814">
        <v>-1.1639072670218686E-3</v>
      </c>
      <c r="AJ333" s="814">
        <v>2.6838060838150213E-3</v>
      </c>
      <c r="AK333" s="814">
        <v>-1.4478002332235507E-3</v>
      </c>
      <c r="AM333" s="814">
        <v>-6.0022180943122283E-3</v>
      </c>
      <c r="AN333" s="814">
        <v>5.5279642984835675E-3</v>
      </c>
      <c r="AO333" s="814">
        <v>3.3195195479958084E-3</v>
      </c>
      <c r="AP333" s="814">
        <v>3.6881867412816849E-3</v>
      </c>
    </row>
    <row r="334" spans="1:42" s="814" customFormat="1">
      <c r="A334" s="815">
        <v>44316</v>
      </c>
      <c r="B334" s="814">
        <v>1.0379490011502845E-4</v>
      </c>
      <c r="C334" s="814">
        <v>1.0638977261790416E-4</v>
      </c>
      <c r="D334" s="814">
        <v>1.2247798213573357E-4</v>
      </c>
      <c r="E334" s="814">
        <v>1.2351593113688386E-4</v>
      </c>
      <c r="F334" s="814">
        <v>1.6679290296583993E-4</v>
      </c>
      <c r="G334" s="814">
        <v>1.6874563103441709E-4</v>
      </c>
      <c r="H334" s="814">
        <v>1.3072882553544218E-4</v>
      </c>
      <c r="I334" s="814">
        <v>1.8643756358360797E-4</v>
      </c>
      <c r="J334" s="814">
        <v>1.9460859153297427E-4</v>
      </c>
      <c r="K334" s="814">
        <v>3.2700562714826908E-4</v>
      </c>
      <c r="L334" s="814">
        <v>2.6811056064102168E-3</v>
      </c>
      <c r="M334" s="814">
        <v>1.0070830051474022E-3</v>
      </c>
      <c r="N334" s="814">
        <v>2.332527335577872E-4</v>
      </c>
      <c r="O334" s="814">
        <v>2.2630034394799381E-4</v>
      </c>
      <c r="P334" s="814">
        <v>2.0179642985618251E-4</v>
      </c>
      <c r="Q334" s="814">
        <v>3.3709384344349225E-4</v>
      </c>
      <c r="R334" s="814">
        <v>4.5105213937324251E-4</v>
      </c>
      <c r="S334" s="814">
        <v>4.6943217371109291E-4</v>
      </c>
      <c r="T334" s="814">
        <v>4.7309803183659405E-4</v>
      </c>
      <c r="U334" s="814">
        <v>4.767605215874049E-4</v>
      </c>
      <c r="V334" s="814">
        <v>-4.1922460547646478E-3</v>
      </c>
      <c r="W334" s="814">
        <v>4.7309803183659405E-4</v>
      </c>
      <c r="X334" s="814">
        <v>4.7492969737117363E-4</v>
      </c>
      <c r="Y334" s="814">
        <v>4.8335112941000347E-4</v>
      </c>
      <c r="Z334" s="814">
        <v>4.8335112941000347E-4</v>
      </c>
      <c r="AA334" s="814">
        <v>4.9388215129564372E-4</v>
      </c>
      <c r="AB334" s="814">
        <v>5.0613328152837589E-4</v>
      </c>
      <c r="AC334" s="814">
        <v>-7.5562443158039283E-4</v>
      </c>
      <c r="AD334" s="814">
        <v>3.0139587404764967E-4</v>
      </c>
      <c r="AE334" s="814">
        <v>-3.7521328412054578E-3</v>
      </c>
      <c r="AF334" s="814">
        <v>-1.572590837812915E-3</v>
      </c>
      <c r="AG334" s="814">
        <v>-3.6667503407071811E-3</v>
      </c>
      <c r="AH334" s="814">
        <v>2.3902530101611585E-3</v>
      </c>
      <c r="AI334" s="814">
        <v>-5.1240709889428526E-3</v>
      </c>
      <c r="AJ334" s="814">
        <v>1.0819275733935374E-3</v>
      </c>
      <c r="AK334" s="814">
        <v>9.5498019785345001E-4</v>
      </c>
      <c r="AM334" s="814">
        <v>-1.1861458073670006E-2</v>
      </c>
      <c r="AN334" s="814">
        <v>-2.9701801154665697E-3</v>
      </c>
      <c r="AO334" s="814">
        <v>-1.1113215635368823E-3</v>
      </c>
      <c r="AP334" s="814">
        <v>-4.6104695209462365E-3</v>
      </c>
    </row>
    <row r="335" spans="1:42" s="814" customFormat="1">
      <c r="A335" s="815">
        <v>44319</v>
      </c>
      <c r="B335" s="814">
        <v>1.0379490011502845E-4</v>
      </c>
      <c r="C335" s="814">
        <v>1.0638977261790416E-4</v>
      </c>
      <c r="D335" s="814">
        <v>1.2247798213573357E-4</v>
      </c>
      <c r="E335" s="814">
        <v>1.2351593113688386E-4</v>
      </c>
      <c r="F335" s="814">
        <v>1.6679290296583993E-4</v>
      </c>
      <c r="G335" s="814">
        <v>1.6874563103441709E-4</v>
      </c>
      <c r="H335" s="814">
        <v>9.182072723912249E-5</v>
      </c>
      <c r="I335" s="814">
        <v>1.406982756844144E-4</v>
      </c>
      <c r="J335" s="814">
        <v>2.2514146579055705E-4</v>
      </c>
      <c r="K335" s="814">
        <v>9.6302598668218664E-5</v>
      </c>
      <c r="L335" s="814">
        <v>-1.3485846279793767E-3</v>
      </c>
      <c r="M335" s="814">
        <v>9.1944811820399153E-5</v>
      </c>
      <c r="N335" s="814">
        <v>3.2717945138549531E-4</v>
      </c>
      <c r="O335" s="814">
        <v>2.7751538074616278E-4</v>
      </c>
      <c r="P335" s="814">
        <v>2.0179642985618251E-4</v>
      </c>
      <c r="Q335" s="814">
        <v>5.2139291159125634E-4</v>
      </c>
      <c r="R335" s="814">
        <v>6.9008116045976564E-4</v>
      </c>
      <c r="S335" s="814">
        <v>7.0846558617843058E-4</v>
      </c>
      <c r="T335" s="814">
        <v>7.1213232015532313E-4</v>
      </c>
      <c r="U335" s="814">
        <v>7.157956849526137E-4</v>
      </c>
      <c r="V335" s="814">
        <v>-9.1780200241464716E-4</v>
      </c>
      <c r="W335" s="814">
        <v>7.1213232015532313E-4</v>
      </c>
      <c r="X335" s="814">
        <v>7.139644233138398E-4</v>
      </c>
      <c r="Y335" s="814">
        <v>4.8335112941000347E-4</v>
      </c>
      <c r="Z335" s="814">
        <v>4.8335112941000347E-4</v>
      </c>
      <c r="AA335" s="814">
        <v>4.9388215129564372E-4</v>
      </c>
      <c r="AB335" s="814">
        <v>5.0613328152837589E-4</v>
      </c>
      <c r="AC335" s="814">
        <v>-3.5529952934654219E-4</v>
      </c>
      <c r="AD335" s="814">
        <v>-8.7909306029843037E-4</v>
      </c>
      <c r="AE335" s="814">
        <v>-2.1049690646801622E-3</v>
      </c>
      <c r="AF335" s="814">
        <v>6.0493356933255527E-5</v>
      </c>
      <c r="AG335" s="814">
        <v>5.691307655761868E-4</v>
      </c>
      <c r="AH335" s="814">
        <v>-1.9491852897204343E-3</v>
      </c>
      <c r="AI335" s="814">
        <v>2.0547127111736341E-3</v>
      </c>
      <c r="AJ335" s="814">
        <v>-7.3296648998888436E-4</v>
      </c>
      <c r="AK335" s="814">
        <v>1.08494870062259E-4</v>
      </c>
      <c r="AM335" s="814">
        <v>4.3025456306517995E-3</v>
      </c>
      <c r="AN335" s="814">
        <v>1.598610317927962E-3</v>
      </c>
      <c r="AO335" s="814">
        <v>-2.3600643980137281E-4</v>
      </c>
      <c r="AP335" s="814">
        <v>1.0388116905524214E-4</v>
      </c>
    </row>
    <row r="336" spans="1:42" s="814" customFormat="1">
      <c r="A336" s="815">
        <v>44320</v>
      </c>
      <c r="B336" s="814">
        <v>1.0379490011502845E-4</v>
      </c>
      <c r="C336" s="814">
        <v>1.0638977261790416E-4</v>
      </c>
      <c r="D336" s="814">
        <v>1.2247798213573357E-4</v>
      </c>
      <c r="E336" s="814">
        <v>1.2351593113688386E-4</v>
      </c>
      <c r="F336" s="814">
        <v>1.6679290296583993E-4</v>
      </c>
      <c r="G336" s="814">
        <v>1.6874563103441709E-4</v>
      </c>
      <c r="H336" s="814">
        <v>7.2747966708641698E-5</v>
      </c>
      <c r="I336" s="814">
        <v>1.3440619343740856E-4</v>
      </c>
      <c r="J336" s="814">
        <v>1.8320647950531566E-4</v>
      </c>
      <c r="K336" s="814">
        <v>4.240440016323177E-5</v>
      </c>
      <c r="L336" s="814">
        <v>4.6139014488044694E-4</v>
      </c>
      <c r="M336" s="814">
        <v>-5.3371475631791565E-4</v>
      </c>
      <c r="N336" s="814">
        <v>2.4800623276832745E-4</v>
      </c>
      <c r="O336" s="814">
        <v>2.3447287396094474E-4</v>
      </c>
      <c r="P336" s="814">
        <v>2.0179642985618251E-4</v>
      </c>
      <c r="Q336" s="814">
        <v>2.2921315669077735E-4</v>
      </c>
      <c r="R336" s="814">
        <v>6.9008116045976564E-4</v>
      </c>
      <c r="S336" s="814">
        <v>7.0846558617843058E-4</v>
      </c>
      <c r="T336" s="814">
        <v>7.1213232015532313E-4</v>
      </c>
      <c r="U336" s="814">
        <v>7.157956849526137E-4</v>
      </c>
      <c r="V336" s="814">
        <v>-5.7921993282178397E-3</v>
      </c>
      <c r="W336" s="814">
        <v>7.1213232015532313E-4</v>
      </c>
      <c r="X336" s="814">
        <v>7.139644233138398E-4</v>
      </c>
      <c r="Y336" s="814">
        <v>4.8335112941000347E-4</v>
      </c>
      <c r="Z336" s="814">
        <v>4.8335112941000347E-4</v>
      </c>
      <c r="AA336" s="814">
        <v>4.9388215129564372E-4</v>
      </c>
      <c r="AB336" s="814">
        <v>5.0613328152837589E-4</v>
      </c>
      <c r="AC336" s="814">
        <v>-3.9837309758428141E-5</v>
      </c>
      <c r="AD336" s="814">
        <v>3.339304395932885E-5</v>
      </c>
      <c r="AE336" s="814">
        <v>-5.3691625869957127E-3</v>
      </c>
      <c r="AF336" s="814">
        <v>-2.3983044961768396E-3</v>
      </c>
      <c r="AG336" s="814">
        <v>-6.0193050295498374E-4</v>
      </c>
      <c r="AH336" s="814">
        <v>1.741922251854211E-3</v>
      </c>
      <c r="AI336" s="814">
        <v>-3.0445060790352807E-3</v>
      </c>
      <c r="AJ336" s="814">
        <v>3.586783825706874E-3</v>
      </c>
      <c r="AK336" s="814">
        <v>-2.9316332124473821E-3</v>
      </c>
      <c r="AM336" s="814">
        <v>-1.0280984271493154E-2</v>
      </c>
      <c r="AN336" s="814">
        <v>-9.8246995573099127E-3</v>
      </c>
      <c r="AO336" s="814">
        <v>1.9343598432357556E-3</v>
      </c>
      <c r="AP336" s="814">
        <v>-5.6201619694552507E-3</v>
      </c>
    </row>
    <row r="337" spans="1:42" s="814" customFormat="1">
      <c r="A337" s="815">
        <v>44321</v>
      </c>
      <c r="B337" s="814">
        <v>1.0379490011502845E-4</v>
      </c>
      <c r="C337" s="814">
        <v>1.0638977261790416E-4</v>
      </c>
      <c r="D337" s="814">
        <v>1.2247798213573357E-4</v>
      </c>
      <c r="E337" s="814">
        <v>1.2351593113688386E-4</v>
      </c>
      <c r="F337" s="814">
        <v>1.6679290296583993E-4</v>
      </c>
      <c r="G337" s="814">
        <v>1.6874563103441709E-4</v>
      </c>
      <c r="H337" s="814">
        <v>2.8262473400708643E-5</v>
      </c>
      <c r="I337" s="814">
        <v>1.9979035451567206E-4</v>
      </c>
      <c r="J337" s="814">
        <v>8.8305082251771694E-5</v>
      </c>
      <c r="K337" s="814">
        <v>2.1775502956700166E-4</v>
      </c>
      <c r="L337" s="814">
        <v>1.2576741876468844E-4</v>
      </c>
      <c r="M337" s="814">
        <v>2.65305411068395E-4</v>
      </c>
      <c r="N337" s="814">
        <v>1.9572090596886582E-4</v>
      </c>
      <c r="O337" s="814">
        <v>2.3334017893650305E-4</v>
      </c>
      <c r="P337" s="814">
        <v>2.0179642985618251E-4</v>
      </c>
      <c r="Q337" s="814">
        <v>1.6391517610059303E-4</v>
      </c>
      <c r="R337" s="814">
        <v>6.9008116045976564E-4</v>
      </c>
      <c r="S337" s="814">
        <v>7.0846558617843058E-4</v>
      </c>
      <c r="T337" s="814">
        <v>7.1213232015532313E-4</v>
      </c>
      <c r="U337" s="814">
        <v>7.157956849526137E-4</v>
      </c>
      <c r="V337" s="814">
        <v>5.3366006699295809E-4</v>
      </c>
      <c r="W337" s="814">
        <v>7.1213232015532313E-4</v>
      </c>
      <c r="X337" s="814">
        <v>7.139644233138398E-4</v>
      </c>
      <c r="Y337" s="814">
        <v>4.8335112941000347E-4</v>
      </c>
      <c r="Z337" s="814">
        <v>4.8335112941000347E-4</v>
      </c>
      <c r="AA337" s="814">
        <v>4.9388215129564372E-4</v>
      </c>
      <c r="AB337" s="814">
        <v>5.0613328152837589E-4</v>
      </c>
      <c r="AC337" s="814">
        <v>4.3999025502077238E-3</v>
      </c>
      <c r="AD337" s="814">
        <v>-2.3227758515422803E-3</v>
      </c>
      <c r="AE337" s="814">
        <v>-7.3939437719983125E-4</v>
      </c>
      <c r="AF337" s="814">
        <v>-5.4459320010691314E-5</v>
      </c>
      <c r="AG337" s="814">
        <v>1.431119701940986E-3</v>
      </c>
      <c r="AH337" s="814">
        <v>1.7963410199608454E-3</v>
      </c>
      <c r="AI337" s="814">
        <v>7.4946698015816438E-3</v>
      </c>
      <c r="AJ337" s="814">
        <v>2.469761075271748E-3</v>
      </c>
      <c r="AK337" s="814">
        <v>3.0490355261154622E-3</v>
      </c>
      <c r="AM337" s="814">
        <v>1.7535465478420775E-2</v>
      </c>
      <c r="AN337" s="814">
        <v>8.7131184939850392E-3</v>
      </c>
      <c r="AO337" s="814">
        <v>5.9575965115554741E-3</v>
      </c>
      <c r="AP337" s="814">
        <v>4.5814669580312994E-6</v>
      </c>
    </row>
    <row r="338" spans="1:42" s="814" customFormat="1">
      <c r="A338" s="815">
        <v>44322</v>
      </c>
      <c r="B338" s="814">
        <v>1.3268648495490254E-4</v>
      </c>
      <c r="C338" s="814">
        <v>1.360036470787751E-4</v>
      </c>
      <c r="D338" s="814">
        <v>1.56570052246785E-4</v>
      </c>
      <c r="E338" s="814">
        <v>1.5789691709633402E-4</v>
      </c>
      <c r="F338" s="814">
        <v>1.9568630772881512E-4</v>
      </c>
      <c r="G338" s="814">
        <v>1.9763909220915643E-4</v>
      </c>
      <c r="H338" s="814">
        <v>3.2055188032598103E-4</v>
      </c>
      <c r="I338" s="814">
        <v>1.5854631836642596E-4</v>
      </c>
      <c r="J338" s="814">
        <v>2.1259823327723915E-4</v>
      </c>
      <c r="K338" s="814">
        <v>1.2408892892690204E-4</v>
      </c>
      <c r="L338" s="814">
        <v>-2.3928992140698213E-4</v>
      </c>
      <c r="M338" s="814">
        <v>2.1489846531541623E-4</v>
      </c>
      <c r="N338" s="814">
        <v>1.083124549943193E-4</v>
      </c>
      <c r="O338" s="814">
        <v>2.3089812618515282E-4</v>
      </c>
      <c r="P338" s="814">
        <v>2.3069084582161281E-4</v>
      </c>
      <c r="Q338" s="814">
        <v>2.8185584079509773E-4</v>
      </c>
      <c r="R338" s="814">
        <v>6.9008116045976564E-4</v>
      </c>
      <c r="S338" s="814">
        <v>7.0846558617843058E-4</v>
      </c>
      <c r="T338" s="814">
        <v>7.1213232015532313E-4</v>
      </c>
      <c r="U338" s="814">
        <v>7.157956849526137E-4</v>
      </c>
      <c r="V338" s="814">
        <v>1.3806992240765759E-3</v>
      </c>
      <c r="W338" s="814">
        <v>7.1213232015532313E-4</v>
      </c>
      <c r="X338" s="814">
        <v>7.139644233138398E-4</v>
      </c>
      <c r="Y338" s="814">
        <v>4.8335112941000347E-4</v>
      </c>
      <c r="Z338" s="814">
        <v>4.8335112941000347E-4</v>
      </c>
      <c r="AA338" s="814">
        <v>4.9388215129564372E-4</v>
      </c>
      <c r="AB338" s="814">
        <v>5.0613328152837589E-4</v>
      </c>
      <c r="AC338" s="814">
        <v>1.2382215967670085E-3</v>
      </c>
      <c r="AD338" s="814">
        <v>-2.7521328720653271E-3</v>
      </c>
      <c r="AE338" s="814">
        <v>-2.970071950870623E-3</v>
      </c>
      <c r="AF338" s="814">
        <v>1.2402803067179669E-3</v>
      </c>
      <c r="AG338" s="814">
        <v>1.3587855870886845E-3</v>
      </c>
      <c r="AH338" s="814">
        <v>-3.0164857150394297E-4</v>
      </c>
      <c r="AI338" s="814">
        <v>2.8867987508662818E-3</v>
      </c>
      <c r="AJ338" s="814">
        <v>-9.9342239536681642E-4</v>
      </c>
      <c r="AK338" s="814">
        <v>-2.3821787656764792E-3</v>
      </c>
      <c r="AM338" s="814">
        <v>7.967152909882369E-4</v>
      </c>
      <c r="AN338" s="814">
        <v>4.6972070739779159E-3</v>
      </c>
      <c r="AO338" s="814">
        <v>1.0101817137006197E-2</v>
      </c>
      <c r="AP338" s="814">
        <v>9.4748884074298267E-3</v>
      </c>
    </row>
    <row r="339" spans="1:42" s="814" customFormat="1">
      <c r="A339" s="815">
        <v>44323</v>
      </c>
      <c r="B339" s="814">
        <v>1.3268648495490254E-4</v>
      </c>
      <c r="C339" s="814">
        <v>1.360036470787751E-4</v>
      </c>
      <c r="D339" s="814">
        <v>1.56570052246785E-4</v>
      </c>
      <c r="E339" s="814">
        <v>1.5789691709633402E-4</v>
      </c>
      <c r="F339" s="814">
        <v>1.9568630772881512E-4</v>
      </c>
      <c r="G339" s="814">
        <v>1.9763909220915643E-4</v>
      </c>
      <c r="H339" s="814">
        <v>1.8041856538331125E-4</v>
      </c>
      <c r="I339" s="814">
        <v>1.8180678327373023E-4</v>
      </c>
      <c r="J339" s="814">
        <v>1.3367424045362952E-4</v>
      </c>
      <c r="K339" s="814">
        <v>2.6978266379251714E-4</v>
      </c>
      <c r="L339" s="814">
        <v>-1.2532924943986501E-4</v>
      </c>
      <c r="M339" s="814">
        <v>-2.3953127359033211E-4</v>
      </c>
      <c r="N339" s="814">
        <v>2.4161578996140243E-4</v>
      </c>
      <c r="O339" s="814">
        <v>2.5658362925939926E-4</v>
      </c>
      <c r="P339" s="814">
        <v>2.3069084582161281E-4</v>
      </c>
      <c r="Q339" s="814">
        <v>4.3800730471521554E-4</v>
      </c>
      <c r="R339" s="814">
        <v>6.9008116045976564E-4</v>
      </c>
      <c r="S339" s="814">
        <v>7.0846558617843058E-4</v>
      </c>
      <c r="T339" s="814">
        <v>7.1213232015532313E-4</v>
      </c>
      <c r="U339" s="814">
        <v>7.157956849526137E-4</v>
      </c>
      <c r="V339" s="814">
        <v>4.1428691384617355E-3</v>
      </c>
      <c r="W339" s="814">
        <v>7.1213232015532313E-4</v>
      </c>
      <c r="X339" s="814">
        <v>7.139644233138398E-4</v>
      </c>
      <c r="Y339" s="814">
        <v>4.8335112941000347E-4</v>
      </c>
      <c r="Z339" s="814">
        <v>4.8335112941000347E-4</v>
      </c>
      <c r="AA339" s="814">
        <v>4.9388215129564372E-4</v>
      </c>
      <c r="AB339" s="814">
        <v>5.0613328152837589E-4</v>
      </c>
      <c r="AC339" s="814">
        <v>4.8206254170009011E-3</v>
      </c>
      <c r="AD339" s="814">
        <v>1.2388832594945054E-3</v>
      </c>
      <c r="AE339" s="814">
        <v>5.7368732415423729E-3</v>
      </c>
      <c r="AF339" s="814">
        <v>2.115790311889798E-3</v>
      </c>
      <c r="AG339" s="814">
        <v>2.1524955495275666E-3</v>
      </c>
      <c r="AH339" s="814">
        <v>-1.5204240788290191E-3</v>
      </c>
      <c r="AI339" s="814">
        <v>7.1594728330208746E-3</v>
      </c>
      <c r="AJ339" s="814">
        <v>-1.0174885033228387E-3</v>
      </c>
      <c r="AK339" s="814">
        <v>4.7536630712050609E-3</v>
      </c>
      <c r="AM339" s="814">
        <v>2.2275267622243966E-2</v>
      </c>
      <c r="AN339" s="814">
        <v>1.3135494324040264E-2</v>
      </c>
      <c r="AO339" s="814">
        <v>3.6748714665060245E-3</v>
      </c>
      <c r="AP339" s="814">
        <v>7.0740737715111468E-3</v>
      </c>
    </row>
    <row r="340" spans="1:42" s="814" customFormat="1">
      <c r="A340" s="815">
        <v>44326</v>
      </c>
      <c r="B340" s="814">
        <v>1.3268648495490254E-4</v>
      </c>
      <c r="C340" s="814">
        <v>1.360036470787751E-4</v>
      </c>
      <c r="D340" s="814">
        <v>1.56570052246785E-4</v>
      </c>
      <c r="E340" s="814">
        <v>1.5789691709633402E-4</v>
      </c>
      <c r="F340" s="814">
        <v>1.9568630772881512E-4</v>
      </c>
      <c r="G340" s="814">
        <v>1.9763909220915643E-4</v>
      </c>
      <c r="H340" s="814">
        <v>2.2143023838450127E-4</v>
      </c>
      <c r="I340" s="814">
        <v>3.4653416585106456E-4</v>
      </c>
      <c r="J340" s="814">
        <v>3.0534118495628704E-4</v>
      </c>
      <c r="K340" s="814">
        <v>2.2689179865609255E-4</v>
      </c>
      <c r="L340" s="814">
        <v>1.5484853758640504E-4</v>
      </c>
      <c r="M340" s="814">
        <v>1.0164367503007199E-5</v>
      </c>
      <c r="N340" s="814">
        <v>9.2360192245788397E-5</v>
      </c>
      <c r="O340" s="814">
        <v>3.2822405566279578E-4</v>
      </c>
      <c r="P340" s="814">
        <v>2.3069084582161281E-4</v>
      </c>
      <c r="Q340" s="814">
        <v>5.1445528043014832E-4</v>
      </c>
      <c r="R340" s="814">
        <v>6.9008116045976564E-4</v>
      </c>
      <c r="S340" s="814">
        <v>7.0846558617843058E-4</v>
      </c>
      <c r="T340" s="814">
        <v>7.1213232015532313E-4</v>
      </c>
      <c r="U340" s="814">
        <v>7.157956849526137E-4</v>
      </c>
      <c r="V340" s="814">
        <v>9.6094026333237714E-4</v>
      </c>
      <c r="W340" s="814">
        <v>7.1213232015532313E-4</v>
      </c>
      <c r="X340" s="814">
        <v>7.139644233138398E-4</v>
      </c>
      <c r="Y340" s="814">
        <v>4.8335112941000347E-4</v>
      </c>
      <c r="Z340" s="814">
        <v>4.8335112941000347E-4</v>
      </c>
      <c r="AA340" s="814">
        <v>4.9388215129564372E-4</v>
      </c>
      <c r="AB340" s="814">
        <v>5.0613328152837589E-4</v>
      </c>
      <c r="AC340" s="814">
        <v>-5.2762443692566663E-4</v>
      </c>
      <c r="AD340" s="814">
        <v>-1.3081638454914835E-3</v>
      </c>
      <c r="AE340" s="814">
        <v>-3.9787539617732737E-3</v>
      </c>
      <c r="AF340" s="814">
        <v>-2.3620183421552143E-3</v>
      </c>
      <c r="AG340" s="814">
        <v>-1.4969145549215135E-5</v>
      </c>
      <c r="AH340" s="814">
        <v>1.9601886681996916E-4</v>
      </c>
      <c r="AI340" s="814">
        <v>-7.5850032762236896E-4</v>
      </c>
      <c r="AJ340" s="814">
        <v>-1.83311103822692E-3</v>
      </c>
      <c r="AK340" s="814">
        <v>9.4055170149065503E-4</v>
      </c>
      <c r="AM340" s="814">
        <v>-8.9484031637754313E-3</v>
      </c>
      <c r="AN340" s="814">
        <v>-5.9321218939617504E-3</v>
      </c>
      <c r="AO340" s="814">
        <v>-4.7946742054079117E-3</v>
      </c>
      <c r="AP340" s="814">
        <v>-1.2108464004939146E-2</v>
      </c>
    </row>
    <row r="341" spans="1:42" s="814" customFormat="1">
      <c r="A341" s="815">
        <v>44327</v>
      </c>
      <c r="B341" s="814">
        <v>1.3268648495490254E-4</v>
      </c>
      <c r="C341" s="814">
        <v>1.360036470787751E-4</v>
      </c>
      <c r="D341" s="814">
        <v>1.56570052246785E-4</v>
      </c>
      <c r="E341" s="814">
        <v>1.5789691709633402E-4</v>
      </c>
      <c r="F341" s="814">
        <v>1.9568630772881512E-4</v>
      </c>
      <c r="G341" s="814">
        <v>1.9763909220915643E-4</v>
      </c>
      <c r="H341" s="814">
        <v>2.256458389524596E-4</v>
      </c>
      <c r="I341" s="814">
        <v>2.6674782484170656E-4</v>
      </c>
      <c r="J341" s="814">
        <v>9.6223309114185085E-5</v>
      </c>
      <c r="K341" s="814">
        <v>1.8138399963651963E-4</v>
      </c>
      <c r="L341" s="814">
        <v>-2.8440304046128961E-4</v>
      </c>
      <c r="M341" s="814">
        <v>3.4703702018612503E-4</v>
      </c>
      <c r="N341" s="814">
        <v>3.9166576919780205E-4</v>
      </c>
      <c r="O341" s="814">
        <v>2.5628529826549062E-4</v>
      </c>
      <c r="P341" s="814">
        <v>2.3069084582161281E-4</v>
      </c>
      <c r="Q341" s="814">
        <v>2.3484365927717299E-4</v>
      </c>
      <c r="R341" s="814">
        <v>6.9008116045976564E-4</v>
      </c>
      <c r="S341" s="814">
        <v>7.0846558617843058E-4</v>
      </c>
      <c r="T341" s="814">
        <v>7.1213232015532313E-4</v>
      </c>
      <c r="U341" s="814">
        <v>7.157956849526137E-4</v>
      </c>
      <c r="V341" s="814">
        <v>4.4251269431192508E-3</v>
      </c>
      <c r="W341" s="814">
        <v>7.1213232015532313E-4</v>
      </c>
      <c r="X341" s="814">
        <v>7.139644233138398E-4</v>
      </c>
      <c r="Y341" s="814">
        <v>4.8335112941000347E-4</v>
      </c>
      <c r="Z341" s="814">
        <v>4.8335112941000347E-4</v>
      </c>
      <c r="AA341" s="814">
        <v>4.9388215129564372E-4</v>
      </c>
      <c r="AB341" s="814">
        <v>5.0613328152837589E-4</v>
      </c>
      <c r="AC341" s="814">
        <v>1.3424865842992517E-4</v>
      </c>
      <c r="AD341" s="814">
        <v>2.794728033342464E-3</v>
      </c>
      <c r="AE341" s="814">
        <v>2.0874638140910839E-3</v>
      </c>
      <c r="AF341" s="814">
        <v>-1.2962682506828527E-3</v>
      </c>
      <c r="AG341" s="814">
        <v>-1.8627659424587106E-3</v>
      </c>
      <c r="AH341" s="814">
        <v>3.6936829203497723E-3</v>
      </c>
      <c r="AI341" s="814">
        <v>-8.6266886594144054E-4</v>
      </c>
      <c r="AJ341" s="814">
        <v>7.3402639825337346E-4</v>
      </c>
      <c r="AK341" s="814">
        <v>-1.8226821716017527E-3</v>
      </c>
      <c r="AM341" s="814">
        <v>5.4806182358491107E-4</v>
      </c>
      <c r="AN341" s="814">
        <v>8.7679656344286094E-4</v>
      </c>
      <c r="AO341" s="814">
        <v>5.658519971604159E-3</v>
      </c>
      <c r="AP341" s="814">
        <v>-7.8579309083253168E-3</v>
      </c>
    </row>
    <row r="342" spans="1:42" s="814" customFormat="1">
      <c r="A342" s="815">
        <v>44328</v>
      </c>
      <c r="B342" s="814">
        <v>1.3268648495490254E-4</v>
      </c>
      <c r="C342" s="814">
        <v>1.360036470787751E-4</v>
      </c>
      <c r="D342" s="814">
        <v>1.56570052246785E-4</v>
      </c>
      <c r="E342" s="814">
        <v>1.5789691709633402E-4</v>
      </c>
      <c r="F342" s="814">
        <v>1.9568630772881512E-4</v>
      </c>
      <c r="G342" s="814">
        <v>1.9763909220915643E-4</v>
      </c>
      <c r="H342" s="814">
        <v>1.188139637673391E-4</v>
      </c>
      <c r="I342" s="814">
        <v>1.0291214524382752E-4</v>
      </c>
      <c r="J342" s="814">
        <v>9.864417879867915E-5</v>
      </c>
      <c r="K342" s="814">
        <v>1.0766342999790623E-4</v>
      </c>
      <c r="L342" s="814">
        <v>1.4446860652195248E-3</v>
      </c>
      <c r="M342" s="814">
        <v>3.2078901517773595E-4</v>
      </c>
      <c r="N342" s="814">
        <v>3.4776907981615146E-4</v>
      </c>
      <c r="O342" s="814">
        <v>2.5400176213730141E-4</v>
      </c>
      <c r="P342" s="814">
        <v>2.3069084582161281E-4</v>
      </c>
      <c r="Q342" s="814">
        <v>2.5215358850338987E-4</v>
      </c>
      <c r="R342" s="814">
        <v>6.9008116045976564E-4</v>
      </c>
      <c r="S342" s="814">
        <v>7.0846558617843058E-4</v>
      </c>
      <c r="T342" s="814">
        <v>7.1213232015532313E-4</v>
      </c>
      <c r="U342" s="814">
        <v>7.157956849526137E-4</v>
      </c>
      <c r="V342" s="814">
        <v>-3.1809983088931792E-3</v>
      </c>
      <c r="W342" s="814">
        <v>7.1213232015532313E-4</v>
      </c>
      <c r="X342" s="814">
        <v>7.139644233138398E-4</v>
      </c>
      <c r="Y342" s="814">
        <v>4.8335112941000347E-4</v>
      </c>
      <c r="Z342" s="814">
        <v>4.8335112941000347E-4</v>
      </c>
      <c r="AA342" s="814">
        <v>4.9388215129564372E-4</v>
      </c>
      <c r="AB342" s="814">
        <v>5.0613328152837589E-4</v>
      </c>
      <c r="AC342" s="814">
        <v>-4.3885574502365854E-3</v>
      </c>
      <c r="AD342" s="814">
        <v>1.482437767892808E-3</v>
      </c>
      <c r="AE342" s="814">
        <v>-5.0092668302397225E-3</v>
      </c>
      <c r="AF342" s="814">
        <v>-3.0592547370147383E-3</v>
      </c>
      <c r="AG342" s="814">
        <v>-2.6578113589104113E-4</v>
      </c>
      <c r="AH342" s="814">
        <v>-1.6118654584367231E-3</v>
      </c>
      <c r="AI342" s="814">
        <v>-5.5998768255198783E-3</v>
      </c>
      <c r="AJ342" s="814">
        <v>6.0543526583445306E-4</v>
      </c>
      <c r="AK342" s="814">
        <v>2.8967630641179021E-3</v>
      </c>
      <c r="AM342" s="814">
        <v>-2.8171837712598014E-2</v>
      </c>
      <c r="AN342" s="814">
        <v>-1.5423083719651953E-2</v>
      </c>
      <c r="AO342" s="814">
        <v>-1.8439436233982587E-2</v>
      </c>
      <c r="AP342" s="814">
        <v>-2.1792816283666694E-2</v>
      </c>
    </row>
    <row r="343" spans="1:42" s="814" customFormat="1">
      <c r="A343" s="815">
        <v>44329</v>
      </c>
      <c r="B343" s="814">
        <v>1.3268648495490254E-4</v>
      </c>
      <c r="C343" s="814">
        <v>1.360036470787751E-4</v>
      </c>
      <c r="D343" s="814">
        <v>1.56570052246785E-4</v>
      </c>
      <c r="E343" s="814">
        <v>1.5789691709633402E-4</v>
      </c>
      <c r="F343" s="814">
        <v>1.9568630772881512E-4</v>
      </c>
      <c r="G343" s="814">
        <v>1.9763909220915643E-4</v>
      </c>
      <c r="H343" s="814">
        <v>1.7687345892958284E-4</v>
      </c>
      <c r="I343" s="814">
        <v>1.4227258532550913E-4</v>
      </c>
      <c r="J343" s="814">
        <v>2.9508885964757425E-4</v>
      </c>
      <c r="K343" s="814">
        <v>2.4001065929701859E-4</v>
      </c>
      <c r="L343" s="814">
        <v>-8.775278749997284E-4</v>
      </c>
      <c r="M343" s="814">
        <v>3.2842517468467669E-4</v>
      </c>
      <c r="N343" s="814">
        <v>1.3108977055864557E-4</v>
      </c>
      <c r="O343" s="814">
        <v>2.5556634568668635E-4</v>
      </c>
      <c r="P343" s="814">
        <v>2.3069084582161281E-4</v>
      </c>
      <c r="Q343" s="814">
        <v>2.6497053522844816E-4</v>
      </c>
      <c r="R343" s="814">
        <v>6.9008116045976564E-4</v>
      </c>
      <c r="S343" s="814">
        <v>7.0846558617843058E-4</v>
      </c>
      <c r="T343" s="814">
        <v>7.1213232015532313E-4</v>
      </c>
      <c r="U343" s="814">
        <v>7.157956849526137E-4</v>
      </c>
      <c r="V343" s="814">
        <v>1.3430454003771075E-3</v>
      </c>
      <c r="W343" s="814">
        <v>7.1213232015532313E-4</v>
      </c>
      <c r="X343" s="814">
        <v>7.139644233138398E-4</v>
      </c>
      <c r="Y343" s="814">
        <v>4.8335112941000347E-4</v>
      </c>
      <c r="Z343" s="814">
        <v>4.8335112941000347E-4</v>
      </c>
      <c r="AA343" s="814">
        <v>4.9388215129564372E-4</v>
      </c>
      <c r="AB343" s="814">
        <v>5.0613328152837589E-4</v>
      </c>
      <c r="AC343" s="814">
        <v>-1.1424184575354879E-3</v>
      </c>
      <c r="AD343" s="814">
        <v>-2.6816311539178406E-3</v>
      </c>
      <c r="AE343" s="814">
        <v>-2.3275835562525105E-3</v>
      </c>
      <c r="AF343" s="814">
        <v>1.9621960370737046E-3</v>
      </c>
      <c r="AG343" s="814">
        <v>-1.9727101608972841E-3</v>
      </c>
      <c r="AH343" s="814">
        <v>-4.045141622421311E-3</v>
      </c>
      <c r="AI343" s="814">
        <v>-3.1782913809992319E-3</v>
      </c>
      <c r="AJ343" s="814">
        <v>-1.0306828013065816E-3</v>
      </c>
      <c r="AK343" s="814">
        <v>-1.6608568157151504E-3</v>
      </c>
      <c r="AM343" s="814">
        <v>7.536253894824263E-3</v>
      </c>
      <c r="AN343" s="814">
        <v>8.3303344470411211E-3</v>
      </c>
      <c r="AO343" s="814">
        <v>-9.1826620888080246E-4</v>
      </c>
      <c r="AP343" s="814">
        <v>1.4012495452396134E-2</v>
      </c>
    </row>
    <row r="344" spans="1:42" s="814" customFormat="1">
      <c r="A344" s="815">
        <v>44330</v>
      </c>
      <c r="B344" s="814">
        <v>1.3268648495490254E-4</v>
      </c>
      <c r="C344" s="814">
        <v>1.360036470787751E-4</v>
      </c>
      <c r="D344" s="814">
        <v>1.56570052246785E-4</v>
      </c>
      <c r="E344" s="814">
        <v>1.5789691709633402E-4</v>
      </c>
      <c r="F344" s="814">
        <v>1.9568630772881512E-4</v>
      </c>
      <c r="G344" s="814">
        <v>1.9763909220915643E-4</v>
      </c>
      <c r="H344" s="814">
        <v>1.3620731397279151E-4</v>
      </c>
      <c r="I344" s="814">
        <v>1.8251244484379647E-4</v>
      </c>
      <c r="J344" s="814">
        <v>1.0984196490682052E-4</v>
      </c>
      <c r="K344" s="814">
        <v>2.0422476192161199E-4</v>
      </c>
      <c r="L344" s="814">
        <v>2.9490714360091985E-4</v>
      </c>
      <c r="M344" s="814">
        <v>1.3732271951183428E-4</v>
      </c>
      <c r="N344" s="814">
        <v>2.4492119745667118E-4</v>
      </c>
      <c r="O344" s="814">
        <v>2.552143688674402E-4</v>
      </c>
      <c r="P344" s="814">
        <v>2.3069084582161281E-4</v>
      </c>
      <c r="Q344" s="814">
        <v>2.4682441514167763E-4</v>
      </c>
      <c r="R344" s="814">
        <v>6.9008116045976564E-4</v>
      </c>
      <c r="S344" s="814">
        <v>7.0846558617843058E-4</v>
      </c>
      <c r="T344" s="814">
        <v>7.1213232015532313E-4</v>
      </c>
      <c r="U344" s="814">
        <v>7.157956849526137E-4</v>
      </c>
      <c r="V344" s="814">
        <v>4.5611408484891314E-4</v>
      </c>
      <c r="W344" s="814">
        <v>7.1213232015532313E-4</v>
      </c>
      <c r="X344" s="814">
        <v>7.139644233138398E-4</v>
      </c>
      <c r="Y344" s="814">
        <v>4.8335112941000347E-4</v>
      </c>
      <c r="Z344" s="814">
        <v>4.8335112941000347E-4</v>
      </c>
      <c r="AA344" s="814">
        <v>4.9388215129564372E-4</v>
      </c>
      <c r="AB344" s="814">
        <v>5.0613328152837589E-4</v>
      </c>
      <c r="AC344" s="814">
        <v>6.4988500458116327E-3</v>
      </c>
      <c r="AD344" s="814">
        <v>-8.1653311130724937E-4</v>
      </c>
      <c r="AE344" s="814">
        <v>3.9240365221113738E-3</v>
      </c>
      <c r="AF344" s="814">
        <v>2.6977259373586193E-3</v>
      </c>
      <c r="AG344" s="814">
        <v>2.8480827226040617E-3</v>
      </c>
      <c r="AH344" s="814">
        <v>-5.7758010759023648E-4</v>
      </c>
      <c r="AI344" s="814">
        <v>6.2202139301725801E-3</v>
      </c>
      <c r="AJ344" s="814">
        <v>-5.9545087098489269E-5</v>
      </c>
      <c r="AK344" s="814">
        <v>-1.1482292393401039E-3</v>
      </c>
      <c r="AM344" s="814">
        <v>1.8654870388249867E-2</v>
      </c>
      <c r="AN344" s="814">
        <v>1.0906382868444142E-2</v>
      </c>
      <c r="AO344" s="814">
        <v>4.8363595374947277E-3</v>
      </c>
      <c r="AP344" s="814">
        <v>1.5264643788281296E-2</v>
      </c>
    </row>
    <row r="345" spans="1:42" s="814" customFormat="1">
      <c r="A345" s="815">
        <v>44333</v>
      </c>
      <c r="B345" s="814">
        <v>1.3268648495490254E-4</v>
      </c>
      <c r="C345" s="814">
        <v>1.360036470787751E-4</v>
      </c>
      <c r="D345" s="814">
        <v>1.56570052246785E-4</v>
      </c>
      <c r="E345" s="814">
        <v>1.5789691709633402E-4</v>
      </c>
      <c r="F345" s="814">
        <v>1.9568630772881512E-4</v>
      </c>
      <c r="G345" s="814">
        <v>1.9763909220915643E-4</v>
      </c>
      <c r="H345" s="814">
        <v>2.3004346865018732E-4</v>
      </c>
      <c r="I345" s="814">
        <v>2.0573628544018341E-4</v>
      </c>
      <c r="J345" s="814">
        <v>2.8890393151148608E-4</v>
      </c>
      <c r="K345" s="814">
        <v>1.1995203682513278E-4</v>
      </c>
      <c r="L345" s="814">
        <v>-1.4713879257743923E-4</v>
      </c>
      <c r="M345" s="814">
        <v>2.7460772914422726E-4</v>
      </c>
      <c r="N345" s="814">
        <v>2.1023247435114634E-4</v>
      </c>
      <c r="O345" s="814">
        <v>3.2241312149983159E-4</v>
      </c>
      <c r="P345" s="814">
        <v>2.3069084582161281E-4</v>
      </c>
      <c r="Q345" s="814">
        <v>5.0304252368538194E-4</v>
      </c>
      <c r="R345" s="814">
        <v>6.9008116045976564E-4</v>
      </c>
      <c r="S345" s="814">
        <v>7.0846558617843058E-4</v>
      </c>
      <c r="T345" s="814">
        <v>7.1213232015532313E-4</v>
      </c>
      <c r="U345" s="814">
        <v>7.157956849526137E-4</v>
      </c>
      <c r="V345" s="814">
        <v>4.8265351353555808E-3</v>
      </c>
      <c r="W345" s="814">
        <v>7.1213232015532313E-4</v>
      </c>
      <c r="X345" s="814">
        <v>7.139644233138398E-4</v>
      </c>
      <c r="Y345" s="814">
        <v>4.8335112941000347E-4</v>
      </c>
      <c r="Z345" s="814">
        <v>4.8335112941000347E-4</v>
      </c>
      <c r="AA345" s="814">
        <v>4.9388215129564372E-4</v>
      </c>
      <c r="AB345" s="814">
        <v>5.0613328152837589E-4</v>
      </c>
      <c r="AC345" s="814">
        <v>2.578536376288465E-3</v>
      </c>
      <c r="AD345" s="814">
        <v>2.0189995487274182E-3</v>
      </c>
      <c r="AE345" s="814">
        <v>8.0243517398992381E-4</v>
      </c>
      <c r="AF345" s="814">
        <v>-2.2205611627224009E-4</v>
      </c>
      <c r="AG345" s="814">
        <v>1.1893622809209248E-3</v>
      </c>
      <c r="AH345" s="814">
        <v>3.4564836978479008E-3</v>
      </c>
      <c r="AI345" s="814">
        <v>4.4179574898928209E-4</v>
      </c>
      <c r="AJ345" s="814">
        <v>2.1656868569972509E-3</v>
      </c>
      <c r="AK345" s="814">
        <v>-1.2569005912449471E-3</v>
      </c>
      <c r="AM345" s="814">
        <v>1.3621077574976548E-2</v>
      </c>
      <c r="AN345" s="814">
        <v>4.5192381152003858E-3</v>
      </c>
      <c r="AO345" s="814">
        <v>6.5632310204655209E-3</v>
      </c>
      <c r="AP345" s="814">
        <v>-2.5572586698419109E-3</v>
      </c>
    </row>
    <row r="346" spans="1:42" s="814" customFormat="1">
      <c r="A346" s="815">
        <v>44334</v>
      </c>
      <c r="B346" s="814">
        <v>1.3268648495490254E-4</v>
      </c>
      <c r="C346" s="814">
        <v>1.360036470787751E-4</v>
      </c>
      <c r="D346" s="814">
        <v>1.56570052246785E-4</v>
      </c>
      <c r="E346" s="814">
        <v>1.5789691709633402E-4</v>
      </c>
      <c r="F346" s="814">
        <v>1.9568630772881512E-4</v>
      </c>
      <c r="G346" s="814">
        <v>1.9763909220915643E-4</v>
      </c>
      <c r="H346" s="814">
        <v>1.7374750066356803E-4</v>
      </c>
      <c r="I346" s="814">
        <v>4.6325858593454505E-4</v>
      </c>
      <c r="J346" s="814">
        <v>1.6647433445848847E-4</v>
      </c>
      <c r="K346" s="814">
        <v>1.4904016808925391E-4</v>
      </c>
      <c r="L346" s="814">
        <v>4.9113781164233927E-5</v>
      </c>
      <c r="M346" s="814">
        <v>4.8333158528368614E-5</v>
      </c>
      <c r="N346" s="814">
        <v>8.0121277316713702E-5</v>
      </c>
      <c r="O346" s="814">
        <v>2.6020465825449257E-4</v>
      </c>
      <c r="P346" s="814">
        <v>2.3069084582161281E-4</v>
      </c>
      <c r="Q346" s="814">
        <v>1.6024370470013594E-4</v>
      </c>
      <c r="R346" s="814">
        <v>6.9008116045976564E-4</v>
      </c>
      <c r="S346" s="814">
        <v>7.0846558617843058E-4</v>
      </c>
      <c r="T346" s="814">
        <v>7.1213232015532313E-4</v>
      </c>
      <c r="U346" s="814">
        <v>7.157956849526137E-4</v>
      </c>
      <c r="V346" s="814">
        <v>-6.7810144934011829E-3</v>
      </c>
      <c r="W346" s="814">
        <v>7.1213232015532313E-4</v>
      </c>
      <c r="X346" s="814">
        <v>7.139644233138398E-4</v>
      </c>
      <c r="Y346" s="814">
        <v>4.8335112941000347E-4</v>
      </c>
      <c r="Z346" s="814">
        <v>4.8335112941000347E-4</v>
      </c>
      <c r="AA346" s="814">
        <v>4.9388215129564372E-4</v>
      </c>
      <c r="AB346" s="814">
        <v>5.0613328152837589E-4</v>
      </c>
      <c r="AC346" s="814">
        <v>-7.0583828048376152E-4</v>
      </c>
      <c r="AD346" s="814">
        <v>-8.0295902073734826E-4</v>
      </c>
      <c r="AE346" s="814">
        <v>6.7902045986789616E-4</v>
      </c>
      <c r="AF346" s="814">
        <v>-1.3444109354396883E-3</v>
      </c>
      <c r="AG346" s="814">
        <v>7.2634710649577272E-4</v>
      </c>
      <c r="AH346" s="814">
        <v>2.4728950067023359E-3</v>
      </c>
      <c r="AI346" s="814">
        <v>1.855761797491251E-3</v>
      </c>
      <c r="AJ346" s="814">
        <v>-1.1554926895924744E-3</v>
      </c>
      <c r="AK346" s="814">
        <v>-2.5582359092879425E-3</v>
      </c>
      <c r="AM346" s="814">
        <v>-3.1994675686252139E-3</v>
      </c>
      <c r="AN346" s="814">
        <v>-5.5690586481920157E-3</v>
      </c>
      <c r="AO346" s="814">
        <v>-1.7012363961006471E-3</v>
      </c>
      <c r="AP346" s="814">
        <v>-1.0918070982109285E-2</v>
      </c>
    </row>
    <row r="347" spans="1:42" s="814" customFormat="1">
      <c r="A347" s="815">
        <v>44335</v>
      </c>
      <c r="B347" s="814">
        <v>1.3268648495490254E-4</v>
      </c>
      <c r="C347" s="814">
        <v>1.360036470787751E-4</v>
      </c>
      <c r="D347" s="814">
        <v>1.56570052246785E-4</v>
      </c>
      <c r="E347" s="814">
        <v>1.5789691709633402E-4</v>
      </c>
      <c r="F347" s="814">
        <v>1.9568630772881512E-4</v>
      </c>
      <c r="G347" s="814">
        <v>1.9763909220915643E-4</v>
      </c>
      <c r="H347" s="814">
        <v>1.758000321494535E-4</v>
      </c>
      <c r="I347" s="814">
        <v>1.796754043141835E-4</v>
      </c>
      <c r="J347" s="814">
        <v>1.9810295062860916E-4</v>
      </c>
      <c r="K347" s="814">
        <v>2.3366721291884218E-4</v>
      </c>
      <c r="L347" s="814">
        <v>6.7553004779186132E-4</v>
      </c>
      <c r="M347" s="814">
        <v>4.1902823148332047E-4</v>
      </c>
      <c r="N347" s="814">
        <v>2.7770628606527126E-4</v>
      </c>
      <c r="O347" s="814">
        <v>2.6012082041293461E-4</v>
      </c>
      <c r="P347" s="814">
        <v>2.3069084582161281E-4</v>
      </c>
      <c r="Q347" s="814">
        <v>2.7792434464624094E-4</v>
      </c>
      <c r="R347" s="814">
        <v>6.9008116045976564E-4</v>
      </c>
      <c r="S347" s="814">
        <v>7.0846558617843058E-4</v>
      </c>
      <c r="T347" s="814">
        <v>7.1213232015532313E-4</v>
      </c>
      <c r="U347" s="814">
        <v>7.157956849526137E-4</v>
      </c>
      <c r="V347" s="814">
        <v>2.8250715173694374E-4</v>
      </c>
      <c r="W347" s="814">
        <v>7.1213232015532313E-4</v>
      </c>
      <c r="X347" s="814">
        <v>7.139644233138398E-4</v>
      </c>
      <c r="Y347" s="814">
        <v>4.8335112941000347E-4</v>
      </c>
      <c r="Z347" s="814">
        <v>4.8335112941000347E-4</v>
      </c>
      <c r="AA347" s="814">
        <v>4.9388215129564372E-4</v>
      </c>
      <c r="AB347" s="814">
        <v>5.0613328152837589E-4</v>
      </c>
      <c r="AC347" s="814">
        <v>-4.5788347796108519E-3</v>
      </c>
      <c r="AD347" s="814">
        <v>-4.5374978783224718E-3</v>
      </c>
      <c r="AE347" s="814">
        <v>-9.3881381692895172E-4</v>
      </c>
      <c r="AF347" s="814">
        <v>-1.5781729138353295E-4</v>
      </c>
      <c r="AG347" s="814">
        <v>-2.7953626243626406E-3</v>
      </c>
      <c r="AH347" s="814">
        <v>5.8488424452978194E-3</v>
      </c>
      <c r="AI347" s="814">
        <v>-5.3041711522784363E-3</v>
      </c>
      <c r="AJ347" s="814">
        <v>-1.0164010712584437E-3</v>
      </c>
      <c r="AK347" s="814">
        <v>-8.8556507851289545E-4</v>
      </c>
      <c r="AM347" s="814">
        <v>-5.8606629919063513E-3</v>
      </c>
      <c r="AN347" s="814">
        <v>-9.4075622275291426E-4</v>
      </c>
      <c r="AO347" s="814">
        <v>-2.3791704212784426E-3</v>
      </c>
      <c r="AP347" s="814">
        <v>-2.034910493094344E-3</v>
      </c>
    </row>
    <row r="348" spans="1:42" s="814" customFormat="1">
      <c r="A348" s="815">
        <v>44336</v>
      </c>
      <c r="B348" s="814">
        <v>1.3268648495490254E-4</v>
      </c>
      <c r="C348" s="814">
        <v>1.360036470787751E-4</v>
      </c>
      <c r="D348" s="814">
        <v>1.56570052246785E-4</v>
      </c>
      <c r="E348" s="814">
        <v>1.5789691709633402E-4</v>
      </c>
      <c r="F348" s="814">
        <v>1.9568630772881512E-4</v>
      </c>
      <c r="G348" s="814">
        <v>1.9763909220915643E-4</v>
      </c>
      <c r="H348" s="814">
        <v>2.2565084034575911E-4</v>
      </c>
      <c r="I348" s="814">
        <v>3.0834268043644641E-4</v>
      </c>
      <c r="J348" s="814">
        <v>1.4492036885394022E-4</v>
      </c>
      <c r="K348" s="814">
        <v>2.8782838552077195E-4</v>
      </c>
      <c r="L348" s="814">
        <v>9.3750237256566837E-3</v>
      </c>
      <c r="M348" s="814">
        <v>7.5364503318930964E-4</v>
      </c>
      <c r="N348" s="814">
        <v>2.0878925211920141E-4</v>
      </c>
      <c r="O348" s="814">
        <v>2.6012321736823552E-4</v>
      </c>
      <c r="P348" s="814">
        <v>2.3069084582161281E-4</v>
      </c>
      <c r="Q348" s="814">
        <v>2.1633410357746463E-4</v>
      </c>
      <c r="R348" s="814">
        <v>6.9008116045976564E-4</v>
      </c>
      <c r="S348" s="814">
        <v>7.0846558617843058E-4</v>
      </c>
      <c r="T348" s="814">
        <v>7.1213232015532313E-4</v>
      </c>
      <c r="U348" s="814">
        <v>7.157956849526137E-4</v>
      </c>
      <c r="V348" s="814">
        <v>3.8802041553651634E-3</v>
      </c>
      <c r="W348" s="814">
        <v>7.1213232015532313E-4</v>
      </c>
      <c r="X348" s="814">
        <v>7.139644233138398E-4</v>
      </c>
      <c r="Y348" s="814">
        <v>4.8335112941000347E-4</v>
      </c>
      <c r="Z348" s="814">
        <v>4.8335112941000347E-4</v>
      </c>
      <c r="AA348" s="814">
        <v>4.9388215129564372E-4</v>
      </c>
      <c r="AB348" s="814">
        <v>5.0613328152837589E-4</v>
      </c>
      <c r="AC348" s="814">
        <v>2.6791238090084768E-4</v>
      </c>
      <c r="AD348" s="814">
        <v>2.5795895003799529E-3</v>
      </c>
      <c r="AE348" s="814">
        <v>4.5795681633953311E-3</v>
      </c>
      <c r="AF348" s="814">
        <v>1.8519777178489516E-3</v>
      </c>
      <c r="AG348" s="814">
        <v>2.6246243302361361E-3</v>
      </c>
      <c r="AH348" s="814">
        <v>-2.1953182894496326E-4</v>
      </c>
      <c r="AI348" s="814">
        <v>1.5707765699359832E-3</v>
      </c>
      <c r="AJ348" s="814">
        <v>1.4897399336355477E-4</v>
      </c>
      <c r="AK348" s="814">
        <v>1.823654592537638E-3</v>
      </c>
      <c r="AM348" s="814">
        <v>6.9930317843593937E-3</v>
      </c>
      <c r="AN348" s="814">
        <v>6.4627037360942552E-3</v>
      </c>
      <c r="AO348" s="814">
        <v>6.1440071276586128E-3</v>
      </c>
      <c r="AP348" s="814">
        <v>1.1734680154666277E-2</v>
      </c>
    </row>
    <row r="349" spans="1:42" s="814" customFormat="1">
      <c r="A349" s="815">
        <v>44337</v>
      </c>
      <c r="B349" s="814">
        <v>1.3268648495490254E-4</v>
      </c>
      <c r="C349" s="814">
        <v>1.360036470787751E-4</v>
      </c>
      <c r="D349" s="814">
        <v>1.56570052246785E-4</v>
      </c>
      <c r="E349" s="814">
        <v>1.5789691709633402E-4</v>
      </c>
      <c r="F349" s="814">
        <v>1.9568630772881512E-4</v>
      </c>
      <c r="G349" s="814">
        <v>1.9763909220915643E-4</v>
      </c>
      <c r="H349" s="814">
        <v>1.699569969053627E-4</v>
      </c>
      <c r="I349" s="814">
        <v>1.4474236752048952E-4</v>
      </c>
      <c r="J349" s="814">
        <v>2.1269172049587226E-4</v>
      </c>
      <c r="K349" s="814">
        <v>6.2352216434002905E-4</v>
      </c>
      <c r="L349" s="814">
        <v>-4.0572375844372122E-4</v>
      </c>
      <c r="M349" s="814">
        <v>2.0342746801835787E-3</v>
      </c>
      <c r="N349" s="814">
        <v>2.2396670657864881E-4</v>
      </c>
      <c r="O349" s="814">
        <v>3.0628502134821822E-4</v>
      </c>
      <c r="P349" s="814">
        <v>2.3069084582161281E-4</v>
      </c>
      <c r="Q349" s="814">
        <v>3.1077324072281698E-4</v>
      </c>
      <c r="R349" s="814">
        <v>6.9008116045976564E-4</v>
      </c>
      <c r="S349" s="814">
        <v>7.0846558617843058E-4</v>
      </c>
      <c r="T349" s="814">
        <v>7.1213232015532313E-4</v>
      </c>
      <c r="U349" s="814">
        <v>7.157956849526137E-4</v>
      </c>
      <c r="V349" s="814">
        <v>9.7415930818489649E-4</v>
      </c>
      <c r="W349" s="814">
        <v>7.1213232015532313E-4</v>
      </c>
      <c r="X349" s="814">
        <v>7.139644233138398E-4</v>
      </c>
      <c r="Y349" s="814">
        <v>4.8335112941000347E-4</v>
      </c>
      <c r="Z349" s="814">
        <v>4.8335112941000347E-4</v>
      </c>
      <c r="AA349" s="814">
        <v>4.9388215129564372E-4</v>
      </c>
      <c r="AB349" s="814">
        <v>5.0613328152837589E-4</v>
      </c>
      <c r="AC349" s="814">
        <v>2.2265720218148655E-3</v>
      </c>
      <c r="AD349" s="814">
        <v>-1.7096018296423043E-3</v>
      </c>
      <c r="AE349" s="814">
        <v>1.4142550954154842E-3</v>
      </c>
      <c r="AF349" s="814">
        <v>4.5414890252892803E-5</v>
      </c>
      <c r="AG349" s="814">
        <v>9.8366794365878363E-4</v>
      </c>
      <c r="AH349" s="814">
        <v>1.0109981523898082E-3</v>
      </c>
      <c r="AI349" s="814">
        <v>-2.1531122270384007E-3</v>
      </c>
      <c r="AJ349" s="814">
        <v>-1.0609523746685223E-4</v>
      </c>
      <c r="AK349" s="814">
        <v>2.0510804027562557E-3</v>
      </c>
      <c r="AM349" s="814">
        <v>-5.2694722274052586E-3</v>
      </c>
      <c r="AN349" s="814">
        <v>-1.028165592851904E-3</v>
      </c>
      <c r="AO349" s="814">
        <v>-4.3047460179477248E-3</v>
      </c>
      <c r="AP349" s="814">
        <v>-9.8639105776010538E-4</v>
      </c>
    </row>
    <row r="350" spans="1:42" s="814" customFormat="1">
      <c r="A350" s="815">
        <v>44340</v>
      </c>
      <c r="B350" s="814">
        <v>1.3268648495490254E-4</v>
      </c>
      <c r="C350" s="814">
        <v>1.360036470787751E-4</v>
      </c>
      <c r="D350" s="814">
        <v>1.56570052246785E-4</v>
      </c>
      <c r="E350" s="814">
        <v>1.5789691709633402E-4</v>
      </c>
      <c r="F350" s="814">
        <v>1.9568630772881512E-4</v>
      </c>
      <c r="G350" s="814">
        <v>1.9763909220915643E-4</v>
      </c>
      <c r="H350" s="814">
        <v>1.6245355006438977E-4</v>
      </c>
      <c r="I350" s="814">
        <v>9.4694262599892554E-5</v>
      </c>
      <c r="J350" s="814">
        <v>2.1549316560531828E-4</v>
      </c>
      <c r="K350" s="814">
        <v>1.2506710246396047E-4</v>
      </c>
      <c r="L350" s="814">
        <v>8.393676130946659E-5</v>
      </c>
      <c r="M350" s="814">
        <v>-5.46318038034177E-4</v>
      </c>
      <c r="N350" s="814">
        <v>1.4839552303014258E-4</v>
      </c>
      <c r="O350" s="814">
        <v>3.8958281891487978E-4</v>
      </c>
      <c r="P350" s="814">
        <v>2.3069084582161281E-4</v>
      </c>
      <c r="Q350" s="814">
        <v>5.2458130507204714E-4</v>
      </c>
      <c r="R350" s="814">
        <v>6.9008116045976564E-4</v>
      </c>
      <c r="S350" s="814">
        <v>7.0846558617843058E-4</v>
      </c>
      <c r="T350" s="814">
        <v>7.1213232015532313E-4</v>
      </c>
      <c r="U350" s="814">
        <v>7.157956849526137E-4</v>
      </c>
      <c r="V350" s="814">
        <v>-1.7721267632102577E-3</v>
      </c>
      <c r="W350" s="814">
        <v>7.1213232015532313E-4</v>
      </c>
      <c r="X350" s="814">
        <v>7.139644233138398E-4</v>
      </c>
      <c r="Y350" s="814">
        <v>4.8335112941000347E-4</v>
      </c>
      <c r="Z350" s="814">
        <v>4.8335112941000347E-4</v>
      </c>
      <c r="AA350" s="814">
        <v>4.9388215129564372E-4</v>
      </c>
      <c r="AB350" s="814">
        <v>5.0613328152837589E-4</v>
      </c>
      <c r="AC350" s="814">
        <v>4.4012006711027229E-3</v>
      </c>
      <c r="AD350" s="814">
        <v>7.3606218889299413E-4</v>
      </c>
      <c r="AE350" s="814">
        <v>2.2163930065381976E-3</v>
      </c>
      <c r="AF350" s="814">
        <v>3.2955136050665246E-3</v>
      </c>
      <c r="AG350" s="814">
        <v>1.2404065924596086E-3</v>
      </c>
      <c r="AH350" s="814">
        <v>1.1875984672620188E-3</v>
      </c>
      <c r="AI350" s="814">
        <v>5.3241045029932543E-3</v>
      </c>
      <c r="AJ350" s="814">
        <v>-1.7245265309716595E-3</v>
      </c>
      <c r="AK350" s="814">
        <v>3.2457868958286618E-3</v>
      </c>
      <c r="AM350" s="814">
        <v>1.8378050391828049E-2</v>
      </c>
      <c r="AN350" s="814">
        <v>1.1726305083282984E-2</v>
      </c>
      <c r="AO350" s="814">
        <v>6.2557274893801917E-3</v>
      </c>
      <c r="AP350" s="814">
        <v>1.2518017002222992E-2</v>
      </c>
    </row>
    <row r="351" spans="1:42" s="814" customFormat="1">
      <c r="A351" s="815">
        <v>44341</v>
      </c>
      <c r="B351" s="814">
        <v>1.3268648495490254E-4</v>
      </c>
      <c r="C351" s="814">
        <v>1.360036470787751E-4</v>
      </c>
      <c r="D351" s="814">
        <v>1.56570052246785E-4</v>
      </c>
      <c r="E351" s="814">
        <v>1.5789691709633402E-4</v>
      </c>
      <c r="F351" s="814">
        <v>1.9568630772881512E-4</v>
      </c>
      <c r="G351" s="814">
        <v>1.9763909220915643E-4</v>
      </c>
      <c r="H351" s="814">
        <v>1.6999511488702268E-4</v>
      </c>
      <c r="I351" s="814">
        <v>3.0728058469065012E-4</v>
      </c>
      <c r="J351" s="814">
        <v>1.1248713140421529E-4</v>
      </c>
      <c r="K351" s="814">
        <v>2.8753029966099852E-4</v>
      </c>
      <c r="L351" s="814">
        <v>9.9425811459497027E-6</v>
      </c>
      <c r="M351" s="814">
        <v>6.5266222560711462E-4</v>
      </c>
      <c r="N351" s="814">
        <v>1.5083064591414619E-4</v>
      </c>
      <c r="O351" s="814">
        <v>3.0592649314398201E-4</v>
      </c>
      <c r="P351" s="814">
        <v>2.3069084582161281E-4</v>
      </c>
      <c r="Q351" s="814">
        <v>2.4890581991110494E-4</v>
      </c>
      <c r="R351" s="814">
        <v>6.9008116045976564E-4</v>
      </c>
      <c r="S351" s="814">
        <v>7.0846558617843058E-4</v>
      </c>
      <c r="T351" s="814">
        <v>7.1213232015532313E-4</v>
      </c>
      <c r="U351" s="814">
        <v>7.157956849526137E-4</v>
      </c>
      <c r="V351" s="814">
        <v>-4.2384912164594724E-4</v>
      </c>
      <c r="W351" s="814">
        <v>7.1213232015532313E-4</v>
      </c>
      <c r="X351" s="814">
        <v>7.139644233138398E-4</v>
      </c>
      <c r="Y351" s="814">
        <v>4.8335112941000347E-4</v>
      </c>
      <c r="Z351" s="814">
        <v>4.8335112941000347E-4</v>
      </c>
      <c r="AA351" s="814">
        <v>4.9388215129564372E-4</v>
      </c>
      <c r="AB351" s="814">
        <v>5.0613328152837589E-4</v>
      </c>
      <c r="AC351" s="814">
        <v>-4.2577031057491332E-3</v>
      </c>
      <c r="AD351" s="814">
        <v>-4.9726378353943668E-3</v>
      </c>
      <c r="AE351" s="814">
        <v>-3.4907348193502497E-4</v>
      </c>
      <c r="AF351" s="814">
        <v>-1.5138179897905557E-3</v>
      </c>
      <c r="AG351" s="814">
        <v>-2.4101200613255713E-3</v>
      </c>
      <c r="AH351" s="814">
        <v>-4.5020616556141757E-3</v>
      </c>
      <c r="AI351" s="814">
        <v>-4.2519298946551709E-3</v>
      </c>
      <c r="AJ351" s="814">
        <v>2.6740971394023649E-3</v>
      </c>
      <c r="AK351" s="814">
        <v>2.5193890493837579E-3</v>
      </c>
      <c r="AM351" s="814">
        <v>-5.3421524188352887E-3</v>
      </c>
      <c r="AN351" s="814">
        <v>-3.2094625687485445E-3</v>
      </c>
      <c r="AO351" s="814">
        <v>-5.9869209360289277E-3</v>
      </c>
      <c r="AP351" s="814">
        <v>-2.6143930049636888E-3</v>
      </c>
    </row>
    <row r="352" spans="1:42" s="814" customFormat="1">
      <c r="A352" s="815">
        <v>44342</v>
      </c>
      <c r="B352" s="814">
        <v>1.3268648495490254E-4</v>
      </c>
      <c r="C352" s="814">
        <v>1.360036470787751E-4</v>
      </c>
      <c r="D352" s="814">
        <v>1.56570052246785E-4</v>
      </c>
      <c r="E352" s="814">
        <v>1.5789691709633402E-4</v>
      </c>
      <c r="F352" s="814">
        <v>1.9568630772881512E-4</v>
      </c>
      <c r="G352" s="814">
        <v>1.9763909220915643E-4</v>
      </c>
      <c r="H352" s="814">
        <v>2.0846163166265974E-4</v>
      </c>
      <c r="I352" s="814">
        <v>1.9824225203191048E-4</v>
      </c>
      <c r="J352" s="814">
        <v>1.4067440619380811E-4</v>
      </c>
      <c r="K352" s="814">
        <v>2.3990653769545567E-4</v>
      </c>
      <c r="L352" s="814">
        <v>3.9760971977065296E-4</v>
      </c>
      <c r="M352" s="814">
        <v>4.6099731494342322E-4</v>
      </c>
      <c r="N352" s="814">
        <v>2.3877917414716343E-4</v>
      </c>
      <c r="O352" s="814">
        <v>3.0015194729915429E-4</v>
      </c>
      <c r="P352" s="814">
        <v>2.3069084582161281E-4</v>
      </c>
      <c r="Q352" s="814">
        <v>1.0659038964777601E-4</v>
      </c>
      <c r="R352" s="814">
        <v>6.9008116045976564E-4</v>
      </c>
      <c r="S352" s="814">
        <v>7.0846558617843058E-4</v>
      </c>
      <c r="T352" s="814">
        <v>7.1213232015532313E-4</v>
      </c>
      <c r="U352" s="814">
        <v>7.157956849526137E-4</v>
      </c>
      <c r="V352" s="814">
        <v>1.7258779978661654E-3</v>
      </c>
      <c r="W352" s="814">
        <v>7.1213232015532313E-4</v>
      </c>
      <c r="X352" s="814">
        <v>7.139644233138398E-4</v>
      </c>
      <c r="Y352" s="814">
        <v>4.8335112941000347E-4</v>
      </c>
      <c r="Z352" s="814">
        <v>4.8335112941000347E-4</v>
      </c>
      <c r="AA352" s="814">
        <v>4.9388215129564372E-4</v>
      </c>
      <c r="AB352" s="814">
        <v>5.0613328152837589E-4</v>
      </c>
      <c r="AC352" s="814">
        <v>1.8715844462842135E-3</v>
      </c>
      <c r="AD352" s="814">
        <v>-1.1787462729792031E-3</v>
      </c>
      <c r="AE352" s="814">
        <v>2.8791726824226593E-3</v>
      </c>
      <c r="AF352" s="814">
        <v>-3.2851915652842845E-4</v>
      </c>
      <c r="AG352" s="814">
        <v>-1.472501475086041E-5</v>
      </c>
      <c r="AH352" s="814">
        <v>2.3590001950737349E-3</v>
      </c>
      <c r="AI352" s="814">
        <v>8.410420166666821E-4</v>
      </c>
      <c r="AJ352" s="814">
        <v>1.15328296108963E-3</v>
      </c>
      <c r="AK352" s="814">
        <v>-4.3093477075017983E-3</v>
      </c>
      <c r="AM352" s="814">
        <v>7.0386419716661486E-3</v>
      </c>
      <c r="AN352" s="814">
        <v>1.5778451702994634E-3</v>
      </c>
      <c r="AO352" s="814">
        <v>2.7643174476184029E-3</v>
      </c>
      <c r="AP352" s="814">
        <v>3.0894310789952861E-4</v>
      </c>
    </row>
    <row r="353" spans="1:42" s="814" customFormat="1">
      <c r="A353" s="815">
        <v>44343</v>
      </c>
      <c r="B353" s="814">
        <v>1.3268648495490254E-4</v>
      </c>
      <c r="C353" s="814">
        <v>1.360036470787751E-4</v>
      </c>
      <c r="D353" s="814">
        <v>1.56570052246785E-4</v>
      </c>
      <c r="E353" s="814">
        <v>1.5789691709633402E-4</v>
      </c>
      <c r="F353" s="814">
        <v>1.9568630772881512E-4</v>
      </c>
      <c r="G353" s="814">
        <v>1.9763909220915643E-4</v>
      </c>
      <c r="H353" s="814">
        <v>1.8468271972094108E-4</v>
      </c>
      <c r="I353" s="814">
        <v>1.2677846980180263E-4</v>
      </c>
      <c r="J353" s="814">
        <v>2.2540509133395226E-4</v>
      </c>
      <c r="K353" s="814">
        <v>1.641535332836952E-4</v>
      </c>
      <c r="L353" s="814">
        <v>5.3847138056850596E-4</v>
      </c>
      <c r="M353" s="814">
        <v>5.0074847452341587E-5</v>
      </c>
      <c r="N353" s="814">
        <v>2.0027344883266629E-4</v>
      </c>
      <c r="O353" s="814">
        <v>3.046756391376082E-4</v>
      </c>
      <c r="P353" s="814">
        <v>2.3069084582161281E-4</v>
      </c>
      <c r="Q353" s="814">
        <v>3.1008434661194961E-4</v>
      </c>
      <c r="R353" s="814">
        <v>6.9008116045976564E-4</v>
      </c>
      <c r="S353" s="814">
        <v>7.0846558617843058E-4</v>
      </c>
      <c r="T353" s="814">
        <v>7.1213232015532313E-4</v>
      </c>
      <c r="U353" s="814">
        <v>7.157956849526137E-4</v>
      </c>
      <c r="V353" s="814">
        <v>3.9111100804360976E-3</v>
      </c>
      <c r="W353" s="814">
        <v>7.1213232015532313E-4</v>
      </c>
      <c r="X353" s="814">
        <v>7.139644233138398E-4</v>
      </c>
      <c r="Y353" s="814">
        <v>4.8335112941000347E-4</v>
      </c>
      <c r="Z353" s="814">
        <v>4.8335112941000347E-4</v>
      </c>
      <c r="AA353" s="814">
        <v>4.9388215129564372E-4</v>
      </c>
      <c r="AB353" s="814">
        <v>5.0613328152837589E-4</v>
      </c>
      <c r="AC353" s="814">
        <v>5.0965007069945223E-3</v>
      </c>
      <c r="AD353" s="814">
        <v>6.2915586316492078E-3</v>
      </c>
      <c r="AE353" s="814">
        <v>3.0117239493170356E-3</v>
      </c>
      <c r="AF353" s="814">
        <v>3.3814442685931034E-4</v>
      </c>
      <c r="AG353" s="814">
        <v>9.9531361502092075E-4</v>
      </c>
      <c r="AH353" s="814">
        <v>-9.560478488116475E-4</v>
      </c>
      <c r="AI353" s="814">
        <v>2.3481487112255728E-3</v>
      </c>
      <c r="AJ353" s="814">
        <v>4.1003364477372184E-3</v>
      </c>
      <c r="AK353" s="814">
        <v>2.7413554956230435E-3</v>
      </c>
      <c r="AM353" s="814">
        <v>8.5867965570314286E-3</v>
      </c>
      <c r="AN353" s="814">
        <v>2.4291786152537131E-3</v>
      </c>
      <c r="AO353" s="814">
        <v>4.2324710007359823E-3</v>
      </c>
      <c r="AP353" s="814">
        <v>4.4219722423137764E-3</v>
      </c>
    </row>
    <row r="354" spans="1:42" s="814" customFormat="1">
      <c r="A354" s="815">
        <v>44344</v>
      </c>
      <c r="B354" s="814">
        <v>1.3268648495490254E-4</v>
      </c>
      <c r="C354" s="814">
        <v>1.360036470787751E-4</v>
      </c>
      <c r="D354" s="814">
        <v>1.56570052246785E-4</v>
      </c>
      <c r="E354" s="814">
        <v>1.5789691709633402E-4</v>
      </c>
      <c r="F354" s="814">
        <v>1.9568630772881512E-4</v>
      </c>
      <c r="G354" s="814">
        <v>1.9763909220915643E-4</v>
      </c>
      <c r="H354" s="814">
        <v>1.9968145513327151E-4</v>
      </c>
      <c r="I354" s="814">
        <v>2.6870057828642935E-4</v>
      </c>
      <c r="J354" s="814">
        <v>2.8739581207593012E-4</v>
      </c>
      <c r="K354" s="814">
        <v>3.3353339470121313E-4</v>
      </c>
      <c r="L354" s="814">
        <v>5.7719840779180132E-5</v>
      </c>
      <c r="M354" s="814">
        <v>-6.8030977445798779E-4</v>
      </c>
      <c r="N354" s="814">
        <v>1.626423699241375E-4</v>
      </c>
      <c r="O354" s="814">
        <v>3.0546251470164876E-4</v>
      </c>
      <c r="P354" s="814">
        <v>2.3069084582161281E-4</v>
      </c>
      <c r="Q354" s="814">
        <v>2.7130947734566035E-4</v>
      </c>
      <c r="R354" s="814">
        <v>6.9008116045976564E-4</v>
      </c>
      <c r="S354" s="814">
        <v>7.0846558617843058E-4</v>
      </c>
      <c r="T354" s="814">
        <v>7.1213232015532313E-4</v>
      </c>
      <c r="U354" s="814">
        <v>7.157956849526137E-4</v>
      </c>
      <c r="V354" s="814">
        <v>3.6631500431916209E-3</v>
      </c>
      <c r="W354" s="814">
        <v>7.1213232015532313E-4</v>
      </c>
      <c r="X354" s="814">
        <v>7.139644233138398E-4</v>
      </c>
      <c r="Y354" s="814">
        <v>4.8335112941000347E-4</v>
      </c>
      <c r="Z354" s="814">
        <v>4.8335112941000347E-4</v>
      </c>
      <c r="AA354" s="814">
        <v>4.9388215129564372E-4</v>
      </c>
      <c r="AB354" s="814">
        <v>5.0613328152837589E-4</v>
      </c>
      <c r="AC354" s="814">
        <v>9.826636856267168E-4</v>
      </c>
      <c r="AD354" s="814">
        <v>2.2686921721226661E-4</v>
      </c>
      <c r="AE354" s="814">
        <v>1.863582677354314E-3</v>
      </c>
      <c r="AF354" s="814">
        <v>1.6140378761633212E-3</v>
      </c>
      <c r="AG354" s="814">
        <v>4.9632251241527037E-4</v>
      </c>
      <c r="AH354" s="814">
        <v>-1.0121994007772361E-4</v>
      </c>
      <c r="AI354" s="814">
        <v>3.0197301851471181E-3</v>
      </c>
      <c r="AJ354" s="814">
        <v>1.1404229957940881E-3</v>
      </c>
      <c r="AK354" s="814">
        <v>-1.3398632582435344E-3</v>
      </c>
      <c r="AM354" s="814">
        <v>1.3268958911329953E-2</v>
      </c>
      <c r="AN354" s="814">
        <v>7.2973892327465872E-3</v>
      </c>
      <c r="AO354" s="814">
        <v>8.3999239530396785E-3</v>
      </c>
      <c r="AP354" s="814">
        <v>-9.240466233184641E-4</v>
      </c>
    </row>
    <row r="355" spans="1:42" s="814" customFormat="1">
      <c r="A355" s="815">
        <v>44347</v>
      </c>
      <c r="B355" s="814">
        <v>1.3268648495490254E-4</v>
      </c>
      <c r="C355" s="814">
        <v>1.360036470787751E-4</v>
      </c>
      <c r="D355" s="814">
        <v>1.56570052246785E-4</v>
      </c>
      <c r="E355" s="814">
        <v>1.5789691709633402E-4</v>
      </c>
      <c r="F355" s="814">
        <v>1.9568630772881512E-4</v>
      </c>
      <c r="G355" s="814">
        <v>1.9763909220915643E-4</v>
      </c>
      <c r="H355" s="814">
        <v>1.5029835641655609E-4</v>
      </c>
      <c r="I355" s="814">
        <v>9.3707580586244177E-5</v>
      </c>
      <c r="J355" s="814">
        <v>3.3785306833977735E-4</v>
      </c>
      <c r="K355" s="814">
        <v>1.2932206207971753E-4</v>
      </c>
      <c r="L355" s="814">
        <v>-3.7940775165723473E-5</v>
      </c>
      <c r="M355" s="814">
        <v>-1.6043692805189913E-4</v>
      </c>
      <c r="N355" s="814">
        <v>2.2739787422643154E-4</v>
      </c>
      <c r="O355" s="814">
        <v>3.4404779549412901E-4</v>
      </c>
      <c r="P355" s="814">
        <v>2.3069084582161281E-4</v>
      </c>
      <c r="Q355" s="814">
        <v>1.1879525979829886E-4</v>
      </c>
      <c r="R355" s="814">
        <v>6.9008116045976564E-4</v>
      </c>
      <c r="S355" s="814">
        <v>7.0846558617843058E-4</v>
      </c>
      <c r="T355" s="814">
        <v>7.1213232015532313E-4</v>
      </c>
      <c r="U355" s="814">
        <v>7.157956849526137E-4</v>
      </c>
      <c r="V355" s="814">
        <v>-1.1956232341732154E-3</v>
      </c>
      <c r="W355" s="814">
        <v>7.1213232015532313E-4</v>
      </c>
      <c r="X355" s="814">
        <v>7.139644233138398E-4</v>
      </c>
      <c r="Y355" s="814">
        <v>4.8335112941000347E-4</v>
      </c>
      <c r="Z355" s="814">
        <v>4.8335112941000347E-4</v>
      </c>
      <c r="AA355" s="814">
        <v>4.9388215129564372E-4</v>
      </c>
      <c r="AB355" s="814">
        <v>5.0613328152837589E-4</v>
      </c>
      <c r="AC355" s="814">
        <v>1.5747588609626995E-4</v>
      </c>
      <c r="AD355" s="814">
        <v>8.6410612566645284E-4</v>
      </c>
      <c r="AE355" s="814">
        <v>4.0662182799588997E-4</v>
      </c>
      <c r="AF355" s="814">
        <v>1.1795226816455617E-3</v>
      </c>
      <c r="AG355" s="814">
        <v>8.7292807437067133E-4</v>
      </c>
      <c r="AH355" s="814">
        <v>2.5726155876548695E-4</v>
      </c>
      <c r="AI355" s="814">
        <v>9.3501478908053492E-4</v>
      </c>
      <c r="AJ355" s="814">
        <v>3.8867770161288284E-4</v>
      </c>
      <c r="AK355" s="814">
        <v>5.2271298351258544E-4</v>
      </c>
      <c r="AM355" s="814">
        <v>1.4130291479934831E-2</v>
      </c>
      <c r="AN355" s="814">
        <v>5.1481732811440306E-3</v>
      </c>
      <c r="AO355" s="814">
        <v>1.0096887835560286E-2</v>
      </c>
      <c r="AP355" s="814">
        <v>-2.5364065311109796E-3</v>
      </c>
    </row>
    <row r="356" spans="1:42" s="814" customFormat="1">
      <c r="A356" s="815">
        <v>44348</v>
      </c>
      <c r="B356" s="814">
        <v>1.3268648495490254E-4</v>
      </c>
      <c r="C356" s="814">
        <v>1.360036470787751E-4</v>
      </c>
      <c r="D356" s="814">
        <v>1.56570052246785E-4</v>
      </c>
      <c r="E356" s="814">
        <v>1.5789691709633402E-4</v>
      </c>
      <c r="F356" s="814">
        <v>1.9568630772881512E-4</v>
      </c>
      <c r="G356" s="814">
        <v>1.9763909220915643E-4</v>
      </c>
      <c r="H356" s="814">
        <v>1.6719360849748455E-4</v>
      </c>
      <c r="I356" s="814">
        <v>1.3831727663116133E-4</v>
      </c>
      <c r="J356" s="814">
        <v>1.6025949312425958E-4</v>
      </c>
      <c r="K356" s="814">
        <v>2.0671261844196209E-4</v>
      </c>
      <c r="L356" s="814">
        <v>7.3468297847822939E-5</v>
      </c>
      <c r="M356" s="814">
        <v>6.8762832797419904E-4</v>
      </c>
      <c r="N356" s="814">
        <v>1.5965215279734046E-4</v>
      </c>
      <c r="O356" s="814">
        <v>3.0381806666124334E-4</v>
      </c>
      <c r="P356" s="814">
        <v>2.3069084582161281E-4</v>
      </c>
      <c r="Q356" s="814">
        <v>6.4524471228555313E-4</v>
      </c>
      <c r="R356" s="814">
        <v>5.4807190884353929E-4</v>
      </c>
      <c r="S356" s="814">
        <v>5.6645372560426566E-4</v>
      </c>
      <c r="T356" s="814">
        <v>5.7011993923006266E-4</v>
      </c>
      <c r="U356" s="814">
        <v>5.7378278415454176E-4</v>
      </c>
      <c r="V356" s="814">
        <v>3.3170828383237705E-3</v>
      </c>
      <c r="W356" s="814">
        <v>5.7011993923006266E-4</v>
      </c>
      <c r="X356" s="814">
        <v>5.7195178239233258E-4</v>
      </c>
      <c r="Y356" s="814">
        <v>4.8335112941000347E-4</v>
      </c>
      <c r="Z356" s="814">
        <v>4.8335112941000347E-4</v>
      </c>
      <c r="AA356" s="814">
        <v>4.9388215129564372E-4</v>
      </c>
      <c r="AB356" s="814">
        <v>5.0613328152837589E-4</v>
      </c>
      <c r="AC356" s="814">
        <v>6.7968446423469775E-3</v>
      </c>
      <c r="AD356" s="814">
        <v>1.5369989063567235E-3</v>
      </c>
      <c r="AE356" s="814">
        <v>2.2192719323965715E-3</v>
      </c>
      <c r="AF356" s="814">
        <v>1.2177576070784291E-3</v>
      </c>
      <c r="AG356" s="814">
        <v>2.0108377335543715E-3</v>
      </c>
      <c r="AH356" s="814">
        <v>-3.2960443058904776E-4</v>
      </c>
      <c r="AI356" s="814">
        <v>7.1016473069256403E-3</v>
      </c>
      <c r="AJ356" s="814">
        <v>-5.561677076292737E-3</v>
      </c>
      <c r="AK356" s="814">
        <v>-2.9732323412042794E-3</v>
      </c>
      <c r="AM356" s="814">
        <v>3.0210935339411993E-3</v>
      </c>
      <c r="AN356" s="814">
        <v>5.4498277822025987E-3</v>
      </c>
      <c r="AO356" s="814">
        <v>4.4309785896357035E-4</v>
      </c>
      <c r="AP356" s="814">
        <v>1.2761925764388504E-3</v>
      </c>
    </row>
    <row r="357" spans="1:42" s="814" customFormat="1">
      <c r="A357" s="815">
        <v>44349</v>
      </c>
      <c r="B357" s="814">
        <v>1.3268648495490254E-4</v>
      </c>
      <c r="C357" s="814">
        <v>1.360036470787751E-4</v>
      </c>
      <c r="D357" s="814">
        <v>1.56570052246785E-4</v>
      </c>
      <c r="E357" s="814">
        <v>1.5789691709633402E-4</v>
      </c>
      <c r="F357" s="814">
        <v>1.9568630772881512E-4</v>
      </c>
      <c r="G357" s="814">
        <v>1.9763909220915643E-4</v>
      </c>
      <c r="H357" s="814">
        <v>2.17343706486961E-4</v>
      </c>
      <c r="I357" s="814">
        <v>2.5875137294351092E-4</v>
      </c>
      <c r="J357" s="814">
        <v>2.3848281561367202E-4</v>
      </c>
      <c r="K357" s="814">
        <v>2.3393273466498776E-4</v>
      </c>
      <c r="L357" s="814">
        <v>2.1555679375673265E-4</v>
      </c>
      <c r="M357" s="814">
        <v>1.0526437441373826E-3</v>
      </c>
      <c r="N357" s="814">
        <v>8.0823390413797824E-4</v>
      </c>
      <c r="O357" s="814">
        <v>3.0511280720468825E-4</v>
      </c>
      <c r="P357" s="814">
        <v>2.3069084582161281E-4</v>
      </c>
      <c r="Q357" s="814">
        <v>2.1573955487541596E-4</v>
      </c>
      <c r="R357" s="814">
        <v>5.4807190884353929E-4</v>
      </c>
      <c r="S357" s="814">
        <v>5.6645372560426566E-4</v>
      </c>
      <c r="T357" s="814">
        <v>5.7011993923006266E-4</v>
      </c>
      <c r="U357" s="814">
        <v>5.7378278415454176E-4</v>
      </c>
      <c r="V357" s="814">
        <v>5.5350639351281483E-3</v>
      </c>
      <c r="W357" s="814">
        <v>5.7011993923006266E-4</v>
      </c>
      <c r="X357" s="814">
        <v>5.7195178239233258E-4</v>
      </c>
      <c r="Y357" s="814">
        <v>4.8335112941000347E-4</v>
      </c>
      <c r="Z357" s="814">
        <v>4.8335112941000347E-4</v>
      </c>
      <c r="AA357" s="814">
        <v>4.9388215129564372E-4</v>
      </c>
      <c r="AB357" s="814">
        <v>5.0613328152837589E-4</v>
      </c>
      <c r="AC357" s="814">
        <v>3.1975494042564279E-3</v>
      </c>
      <c r="AD357" s="814">
        <v>-1.4891896020508E-3</v>
      </c>
      <c r="AE357" s="814">
        <v>2.45655992988425E-4</v>
      </c>
      <c r="AF357" s="814">
        <v>-4.5875139353401817E-4</v>
      </c>
      <c r="AG357" s="814">
        <v>9.3830321695520524E-4</v>
      </c>
      <c r="AH357" s="814">
        <v>3.6149899266579855E-3</v>
      </c>
      <c r="AI357" s="814">
        <v>1.9213805992959188E-3</v>
      </c>
      <c r="AJ357" s="814">
        <v>-1.0123361322842417E-3</v>
      </c>
      <c r="AK357" s="814">
        <v>-1.1634876803453542E-3</v>
      </c>
      <c r="AM357" s="814">
        <v>1.063098159594511E-2</v>
      </c>
      <c r="AN357" s="814">
        <v>-4.8217856220265087E-3</v>
      </c>
      <c r="AO357" s="814">
        <v>9.496802787851033E-3</v>
      </c>
      <c r="AP357" s="814">
        <v>2.4870464442781071E-3</v>
      </c>
    </row>
    <row r="358" spans="1:42" s="814" customFormat="1">
      <c r="A358" s="815">
        <v>44351</v>
      </c>
      <c r="B358" s="814">
        <v>1.3268648495490254E-4</v>
      </c>
      <c r="C358" s="814">
        <v>1.360036470787751E-4</v>
      </c>
      <c r="D358" s="814">
        <v>1.56570052246785E-4</v>
      </c>
      <c r="E358" s="814">
        <v>1.5789691709633402E-4</v>
      </c>
      <c r="F358" s="814">
        <v>1.9568630772881512E-4</v>
      </c>
      <c r="G358" s="814">
        <v>1.9763909220915643E-4</v>
      </c>
      <c r="H358" s="814">
        <v>2.13517409274111E-4</v>
      </c>
      <c r="I358" s="814">
        <v>1.944593361444813E-4</v>
      </c>
      <c r="J358" s="814">
        <v>2.5850791876202983E-4</v>
      </c>
      <c r="K358" s="814">
        <v>2.7432309457542381E-4</v>
      </c>
      <c r="L358" s="814">
        <v>1.5124191746769267E-3</v>
      </c>
      <c r="M358" s="814">
        <v>9.9669915559563727E-4</v>
      </c>
      <c r="N358" s="814">
        <v>1.7930528398801826E-4</v>
      </c>
      <c r="O358" s="814">
        <v>3.4241039648219562E-4</v>
      </c>
      <c r="P358" s="814">
        <v>2.3069084582161281E-4</v>
      </c>
      <c r="Q358" s="814">
        <v>2.6977557730556434E-4</v>
      </c>
      <c r="R358" s="814">
        <v>5.4807190884353929E-4</v>
      </c>
      <c r="S358" s="814">
        <v>5.6645372560426566E-4</v>
      </c>
      <c r="T358" s="814">
        <v>5.7011993923006266E-4</v>
      </c>
      <c r="U358" s="814">
        <v>5.7378278415454176E-4</v>
      </c>
      <c r="V358" s="814">
        <v>4.4659230229200375E-3</v>
      </c>
      <c r="W358" s="814">
        <v>5.7011993923006266E-4</v>
      </c>
      <c r="X358" s="814">
        <v>5.7195178239233258E-4</v>
      </c>
      <c r="Y358" s="814">
        <v>4.8335112941000347E-4</v>
      </c>
      <c r="Z358" s="814">
        <v>4.8335112941000347E-4</v>
      </c>
      <c r="AA358" s="814">
        <v>4.9388215129564372E-4</v>
      </c>
      <c r="AB358" s="814">
        <v>5.0613328152837589E-4</v>
      </c>
      <c r="AC358" s="814">
        <v>7.4139319190136277E-4</v>
      </c>
      <c r="AD358" s="814">
        <v>4.2191675953628938E-4</v>
      </c>
      <c r="AE358" s="814">
        <v>1.7896231829372944E-4</v>
      </c>
      <c r="AF358" s="814">
        <v>1.2352377930344716E-3</v>
      </c>
      <c r="AG358" s="814">
        <v>-1.1617493585859284E-3</v>
      </c>
      <c r="AH358" s="814">
        <v>-1.2248287258732615E-3</v>
      </c>
      <c r="AI358" s="814">
        <v>-3.2867463108698924E-4</v>
      </c>
      <c r="AJ358" s="814">
        <v>1.9735792562745047E-3</v>
      </c>
      <c r="AK358" s="814">
        <v>-7.2848421028891552E-3</v>
      </c>
      <c r="AM358" s="814">
        <v>8.0083457497641675E-3</v>
      </c>
      <c r="AN358" s="814">
        <v>1.7789202000844107E-3</v>
      </c>
      <c r="AO358" s="814">
        <v>3.0121255128845448E-3</v>
      </c>
      <c r="AP358" s="814">
        <v>4.9660472989392357E-3</v>
      </c>
    </row>
    <row r="359" spans="1:42" s="814" customFormat="1">
      <c r="A359" s="815">
        <v>44354</v>
      </c>
      <c r="B359" s="814">
        <v>1.3268648495490254E-4</v>
      </c>
      <c r="C359" s="814">
        <v>1.360036470787751E-4</v>
      </c>
      <c r="D359" s="814">
        <v>1.56570052246785E-4</v>
      </c>
      <c r="E359" s="814">
        <v>1.5789691709633402E-4</v>
      </c>
      <c r="F359" s="814">
        <v>1.9568630772881512E-4</v>
      </c>
      <c r="G359" s="814">
        <v>1.9763909220915643E-4</v>
      </c>
      <c r="H359" s="814">
        <v>1.4414071307333742E-4</v>
      </c>
      <c r="I359" s="814">
        <v>1.5339680274695233E-4</v>
      </c>
      <c r="J359" s="814">
        <v>2.2437553285814538E-4</v>
      </c>
      <c r="K359" s="814">
        <v>1.7448141223574964E-4</v>
      </c>
      <c r="L359" s="814">
        <v>-5.0022224159618212E-5</v>
      </c>
      <c r="M359" s="814">
        <v>6.3240833202793389E-4</v>
      </c>
      <c r="N359" s="814">
        <v>1.3900505388053652E-4</v>
      </c>
      <c r="O359" s="814">
        <v>3.8108978419448825E-4</v>
      </c>
      <c r="P359" s="814">
        <v>2.3069084582161281E-4</v>
      </c>
      <c r="Q359" s="814">
        <v>4.5691017717652826E-4</v>
      </c>
      <c r="R359" s="814">
        <v>5.4807190884353929E-4</v>
      </c>
      <c r="S359" s="814">
        <v>5.6645372560426566E-4</v>
      </c>
      <c r="T359" s="814">
        <v>5.7011993923006266E-4</v>
      </c>
      <c r="U359" s="814">
        <v>5.7378278415454176E-4</v>
      </c>
      <c r="V359" s="814">
        <v>-2.1250779405511677E-3</v>
      </c>
      <c r="W359" s="814">
        <v>5.7011993923006266E-4</v>
      </c>
      <c r="X359" s="814">
        <v>5.7195178239233258E-4</v>
      </c>
      <c r="Y359" s="814">
        <v>4.8335112941000347E-4</v>
      </c>
      <c r="Z359" s="814">
        <v>4.8335112941000347E-4</v>
      </c>
      <c r="AA359" s="814">
        <v>4.9388215129564372E-4</v>
      </c>
      <c r="AB359" s="814">
        <v>5.0613328152837589E-4</v>
      </c>
      <c r="AC359" s="814">
        <v>-3.7904813415290395E-4</v>
      </c>
      <c r="AD359" s="814">
        <v>-3.941627036443407E-4</v>
      </c>
      <c r="AE359" s="814">
        <v>9.361521465760525E-4</v>
      </c>
      <c r="AF359" s="814">
        <v>1.6598046554738843E-4</v>
      </c>
      <c r="AG359" s="814">
        <v>8.120345286422026E-4</v>
      </c>
      <c r="AH359" s="814">
        <v>-7.4199592572001816E-3</v>
      </c>
      <c r="AI359" s="814">
        <v>2.5074168451633128E-3</v>
      </c>
      <c r="AJ359" s="814">
        <v>-1.9741203049011835E-3</v>
      </c>
      <c r="AK359" s="814">
        <v>-9.0852825700482587E-4</v>
      </c>
      <c r="AM359" s="814">
        <v>-1.2602637598815303E-3</v>
      </c>
      <c r="AN359" s="814">
        <v>-1.537157954919266E-3</v>
      </c>
      <c r="AO359" s="814">
        <v>-5.7695503335245535E-3</v>
      </c>
      <c r="AP359" s="814">
        <v>4.5994187414266641E-4</v>
      </c>
    </row>
    <row r="360" spans="1:42" s="814" customFormat="1">
      <c r="A360" s="815">
        <v>44355</v>
      </c>
      <c r="B360" s="814">
        <v>1.3268648495490254E-4</v>
      </c>
      <c r="C360" s="814">
        <v>1.360036470787751E-4</v>
      </c>
      <c r="D360" s="814">
        <v>1.56570052246785E-4</v>
      </c>
      <c r="E360" s="814">
        <v>1.5789691709633402E-4</v>
      </c>
      <c r="F360" s="814">
        <v>1.9568630772881512E-4</v>
      </c>
      <c r="G360" s="814">
        <v>1.9763909220915643E-4</v>
      </c>
      <c r="H360" s="814">
        <v>1.6914732089445828E-4</v>
      </c>
      <c r="I360" s="814">
        <v>2.3630184930722997E-4</v>
      </c>
      <c r="J360" s="814">
        <v>1.4652486518706986E-4</v>
      </c>
      <c r="K360" s="814">
        <v>2.0389232200401786E-4</v>
      </c>
      <c r="L360" s="814">
        <v>-1.6891384884528682E-3</v>
      </c>
      <c r="M360" s="814">
        <v>2.6173610277324677E-4</v>
      </c>
      <c r="N360" s="814">
        <v>7.0058616337576041E-5</v>
      </c>
      <c r="O360" s="814">
        <v>3.0112052522546229E-4</v>
      </c>
      <c r="P360" s="814">
        <v>2.3069084582161281E-4</v>
      </c>
      <c r="Q360" s="814">
        <v>2.4498557585728165E-4</v>
      </c>
      <c r="R360" s="814">
        <v>5.4807190884353929E-4</v>
      </c>
      <c r="S360" s="814">
        <v>5.6645372560426566E-4</v>
      </c>
      <c r="T360" s="814">
        <v>5.7011993923006266E-4</v>
      </c>
      <c r="U360" s="814">
        <v>5.7378278415454176E-4</v>
      </c>
      <c r="V360" s="814">
        <v>1.6128765018184055E-3</v>
      </c>
      <c r="W360" s="814">
        <v>5.7011993923006266E-4</v>
      </c>
      <c r="X360" s="814">
        <v>5.7195178239233258E-4</v>
      </c>
      <c r="Y360" s="814">
        <v>4.8335112941000347E-4</v>
      </c>
      <c r="Z360" s="814">
        <v>4.8335112941000347E-4</v>
      </c>
      <c r="AA360" s="814">
        <v>4.9388215129564372E-4</v>
      </c>
      <c r="AB360" s="814">
        <v>5.0613328152837589E-4</v>
      </c>
      <c r="AC360" s="814">
        <v>5.5580768694474258E-4</v>
      </c>
      <c r="AD360" s="814">
        <v>-3.4456065252199686E-3</v>
      </c>
      <c r="AE360" s="814">
        <v>-1.4140325244358376E-3</v>
      </c>
      <c r="AF360" s="814">
        <v>-2.5728271583624895E-4</v>
      </c>
      <c r="AG360" s="814">
        <v>-1.2815260137518658E-3</v>
      </c>
      <c r="AH360" s="814">
        <v>-4.4872731106646579E-3</v>
      </c>
      <c r="AI360" s="814">
        <v>-3.3896059077886953E-4</v>
      </c>
      <c r="AJ360" s="814">
        <v>7.8398227655118724E-4</v>
      </c>
      <c r="AK360" s="814">
        <v>-2.4802529210486979E-3</v>
      </c>
      <c r="AM360" s="814">
        <v>-5.4755061084378331E-3</v>
      </c>
      <c r="AN360" s="814">
        <v>-2.2942181826490771E-4</v>
      </c>
      <c r="AO360" s="814">
        <v>-3.5891711757429778E-4</v>
      </c>
      <c r="AP360" s="814">
        <v>-1.670316409183914E-3</v>
      </c>
    </row>
    <row r="361" spans="1:42" s="814" customFormat="1">
      <c r="A361" s="815">
        <v>44356</v>
      </c>
      <c r="B361" s="814">
        <v>1.3268648495490254E-4</v>
      </c>
      <c r="C361" s="814">
        <v>1.360036470787751E-4</v>
      </c>
      <c r="D361" s="814">
        <v>1.56570052246785E-4</v>
      </c>
      <c r="E361" s="814">
        <v>1.5789691709633402E-4</v>
      </c>
      <c r="F361" s="814">
        <v>1.9568630772881512E-4</v>
      </c>
      <c r="G361" s="814">
        <v>1.9763909220915643E-4</v>
      </c>
      <c r="H361" s="814">
        <v>1.9433071764307641E-4</v>
      </c>
      <c r="I361" s="814">
        <v>1.9523728015746755E-4</v>
      </c>
      <c r="J361" s="814">
        <v>2.3016166750822187E-4</v>
      </c>
      <c r="K361" s="814">
        <v>1.9111008599947965E-4</v>
      </c>
      <c r="L361" s="814">
        <v>-1.2572082549799912E-4</v>
      </c>
      <c r="M361" s="814">
        <v>5.3197746297639625E-4</v>
      </c>
      <c r="N361" s="814">
        <v>3.7393406164043519E-4</v>
      </c>
      <c r="O361" s="814">
        <v>3.0345939038434189E-4</v>
      </c>
      <c r="P361" s="814">
        <v>2.3069084582161281E-4</v>
      </c>
      <c r="Q361" s="814">
        <v>2.8439376106614844E-4</v>
      </c>
      <c r="R361" s="814">
        <v>5.4807190884353929E-4</v>
      </c>
      <c r="S361" s="814">
        <v>5.6645372560426566E-4</v>
      </c>
      <c r="T361" s="814">
        <v>5.7011993923006266E-4</v>
      </c>
      <c r="U361" s="814">
        <v>5.7378278415454176E-4</v>
      </c>
      <c r="V361" s="814">
        <v>3.8310838460886565E-4</v>
      </c>
      <c r="W361" s="814">
        <v>5.7011993923006266E-4</v>
      </c>
      <c r="X361" s="814">
        <v>5.7195178239233258E-4</v>
      </c>
      <c r="Y361" s="814">
        <v>4.8335112941000347E-4</v>
      </c>
      <c r="Z361" s="814">
        <v>4.8335112941000347E-4</v>
      </c>
      <c r="AA361" s="814">
        <v>4.9388215129564372E-4</v>
      </c>
      <c r="AB361" s="814">
        <v>5.0613328152837589E-4</v>
      </c>
      <c r="AC361" s="814">
        <v>-1.5389239520591236E-3</v>
      </c>
      <c r="AD361" s="814">
        <v>-1.8630497731678686E-3</v>
      </c>
      <c r="AE361" s="814">
        <v>-1.20343487474317E-3</v>
      </c>
      <c r="AF361" s="814">
        <v>-1.8493472695391144E-4</v>
      </c>
      <c r="AG361" s="814">
        <v>-4.7450116380753915E-4</v>
      </c>
      <c r="AH361" s="814">
        <v>5.0777390800329503E-3</v>
      </c>
      <c r="AI361" s="814">
        <v>1.0796676496871438E-3</v>
      </c>
      <c r="AJ361" s="814">
        <v>8.8936411455153852E-4</v>
      </c>
      <c r="AK361" s="814">
        <v>4.8993520116791256E-3</v>
      </c>
      <c r="AM361" s="814">
        <v>1.1214708713518373E-3</v>
      </c>
      <c r="AN361" s="814">
        <v>-2.7004464210355072E-3</v>
      </c>
      <c r="AO361" s="814">
        <v>5.3657346290683083E-3</v>
      </c>
      <c r="AP361" s="814">
        <v>-1.6143382237866488E-3</v>
      </c>
    </row>
    <row r="362" spans="1:42" s="814" customFormat="1">
      <c r="A362" s="815">
        <v>44357</v>
      </c>
      <c r="B362" s="814">
        <v>1.3268648495490254E-4</v>
      </c>
      <c r="C362" s="814">
        <v>1.360036470787751E-4</v>
      </c>
      <c r="D362" s="814">
        <v>1.56570052246785E-4</v>
      </c>
      <c r="E362" s="814">
        <v>1.5789691709633402E-4</v>
      </c>
      <c r="F362" s="814">
        <v>1.9568630772881512E-4</v>
      </c>
      <c r="G362" s="814">
        <v>1.9763909220915643E-4</v>
      </c>
      <c r="H362" s="814">
        <v>1.2915100584831585E-4</v>
      </c>
      <c r="I362" s="814">
        <v>1.8450332507091716E-4</v>
      </c>
      <c r="J362" s="814">
        <v>1.9019561416788733E-4</v>
      </c>
      <c r="K362" s="814">
        <v>1.8448482612298811E-4</v>
      </c>
      <c r="L362" s="814">
        <v>1.785370699336486E-4</v>
      </c>
      <c r="M362" s="814">
        <v>2.7880376389877171E-4</v>
      </c>
      <c r="N362" s="814">
        <v>3.0433226259396484E-4</v>
      </c>
      <c r="O362" s="814">
        <v>3.0326305038563817E-4</v>
      </c>
      <c r="P362" s="814">
        <v>2.3069084582161281E-4</v>
      </c>
      <c r="Q362" s="814">
        <v>2.3785550747246198E-4</v>
      </c>
      <c r="R362" s="814">
        <v>5.4807190884353929E-4</v>
      </c>
      <c r="S362" s="814">
        <v>5.6645372560426566E-4</v>
      </c>
      <c r="T362" s="814">
        <v>5.7011993923006266E-4</v>
      </c>
      <c r="U362" s="814">
        <v>5.7378278415454176E-4</v>
      </c>
      <c r="V362" s="814">
        <v>-2.5060497659022962E-3</v>
      </c>
      <c r="W362" s="814">
        <v>5.7011993923006266E-4</v>
      </c>
      <c r="X362" s="814">
        <v>5.7195178239233258E-4</v>
      </c>
      <c r="Y362" s="814">
        <v>4.8335112941000347E-4</v>
      </c>
      <c r="Z362" s="814">
        <v>4.8335112941000347E-4</v>
      </c>
      <c r="AA362" s="814">
        <v>4.9388215129564372E-4</v>
      </c>
      <c r="AB362" s="814">
        <v>5.0613328152837589E-4</v>
      </c>
      <c r="AC362" s="814">
        <v>1.5281230353192399E-3</v>
      </c>
      <c r="AD362" s="814">
        <v>-2.1722392484069264E-3</v>
      </c>
      <c r="AE362" s="814">
        <v>0</v>
      </c>
      <c r="AF362" s="814">
        <v>1.8636177249267138E-3</v>
      </c>
      <c r="AG362" s="814">
        <v>2.1663032628329582E-3</v>
      </c>
      <c r="AH362" s="814">
        <v>2.0976716353593439E-3</v>
      </c>
      <c r="AI362" s="814">
        <v>1.7078644332437776E-3</v>
      </c>
      <c r="AJ362" s="814">
        <v>-5.7889048201242854E-4</v>
      </c>
      <c r="AK362" s="814">
        <v>5.6572704660509121E-3</v>
      </c>
      <c r="AM362" s="814">
        <v>4.6221664474133117E-3</v>
      </c>
      <c r="AN362" s="814">
        <v>3.555828256004645E-3</v>
      </c>
      <c r="AO362" s="814">
        <v>5.378837721536911E-4</v>
      </c>
      <c r="AP362" s="814">
        <v>4.6852938655648213E-3</v>
      </c>
    </row>
    <row r="363" spans="1:42" s="814" customFormat="1">
      <c r="A363" s="815">
        <v>44358</v>
      </c>
      <c r="B363" s="814">
        <v>1.3268648495490254E-4</v>
      </c>
      <c r="C363" s="814">
        <v>1.360036470787751E-4</v>
      </c>
      <c r="D363" s="814">
        <v>1.56570052246785E-4</v>
      </c>
      <c r="E363" s="814">
        <v>1.5789691709633402E-4</v>
      </c>
      <c r="F363" s="814">
        <v>1.9568630772881512E-4</v>
      </c>
      <c r="G363" s="814">
        <v>1.9763909220915643E-4</v>
      </c>
      <c r="H363" s="814">
        <v>1.680256607279329E-4</v>
      </c>
      <c r="I363" s="814">
        <v>1.6040807815076441E-4</v>
      </c>
      <c r="J363" s="814">
        <v>1.4194029928837892E-4</v>
      </c>
      <c r="K363" s="814">
        <v>2.0597005748723696E-4</v>
      </c>
      <c r="L363" s="814">
        <v>2.9366118639306826E-4</v>
      </c>
      <c r="M363" s="814">
        <v>3.0271280566340764E-4</v>
      </c>
      <c r="N363" s="814">
        <v>2.2311537467523124E-4</v>
      </c>
      <c r="O363" s="814">
        <v>3.0273526493984626E-4</v>
      </c>
      <c r="P363" s="814">
        <v>2.3069084582161281E-4</v>
      </c>
      <c r="Q363" s="814">
        <v>2.3294752906610761E-4</v>
      </c>
      <c r="R363" s="814">
        <v>5.4807190884353929E-4</v>
      </c>
      <c r="S363" s="814">
        <v>5.6645372560426566E-4</v>
      </c>
      <c r="T363" s="814">
        <v>5.7011993923006266E-4</v>
      </c>
      <c r="U363" s="814">
        <v>5.7378278415454176E-4</v>
      </c>
      <c r="V363" s="814">
        <v>-2.4189000880242562E-3</v>
      </c>
      <c r="W363" s="814">
        <v>5.7011993923006266E-4</v>
      </c>
      <c r="X363" s="814">
        <v>5.7195178239233258E-4</v>
      </c>
      <c r="Y363" s="814">
        <v>4.8335112941000347E-4</v>
      </c>
      <c r="Z363" s="814">
        <v>4.8335112941000347E-4</v>
      </c>
      <c r="AA363" s="814">
        <v>4.9388215129564372E-4</v>
      </c>
      <c r="AB363" s="814">
        <v>5.0613328152837589E-4</v>
      </c>
      <c r="AC363" s="814">
        <v>-4.0751978213859896E-4</v>
      </c>
      <c r="AD363" s="814">
        <v>-2.8493781775527083E-3</v>
      </c>
      <c r="AE363" s="814">
        <v>-2.2701220041585479E-3</v>
      </c>
      <c r="AF363" s="814">
        <v>-3.9983517225994358E-4</v>
      </c>
      <c r="AG363" s="814">
        <v>3.7595131084255939E-4</v>
      </c>
      <c r="AH363" s="814">
        <v>-1.7073640071481044E-3</v>
      </c>
      <c r="AI363" s="814">
        <v>-2.2087060019639893E-3</v>
      </c>
      <c r="AJ363" s="814">
        <v>6.8578417792752866E-4</v>
      </c>
      <c r="AK363" s="814">
        <v>8.0798372687884701E-4</v>
      </c>
      <c r="AM363" s="814">
        <v>-5.7414688299570749E-3</v>
      </c>
      <c r="AN363" s="814">
        <v>-6.3695409417757753E-3</v>
      </c>
      <c r="AO363" s="814">
        <v>-2.1406782473292196E-3</v>
      </c>
      <c r="AP363" s="814">
        <v>1.5088340087279217E-3</v>
      </c>
    </row>
    <row r="364" spans="1:42" s="814" customFormat="1">
      <c r="A364" s="815">
        <v>44361</v>
      </c>
      <c r="B364" s="814">
        <v>1.3268648495490254E-4</v>
      </c>
      <c r="C364" s="814">
        <v>1.360036470787751E-4</v>
      </c>
      <c r="D364" s="814">
        <v>1.56570052246785E-4</v>
      </c>
      <c r="E364" s="814">
        <v>1.5789691709633402E-4</v>
      </c>
      <c r="F364" s="814">
        <v>1.9568630772881512E-4</v>
      </c>
      <c r="G364" s="814">
        <v>1.9763909220915643E-4</v>
      </c>
      <c r="H364" s="814">
        <v>2.2575834796234595E-4</v>
      </c>
      <c r="I364" s="814">
        <v>2.2186225294440476E-4</v>
      </c>
      <c r="J364" s="814">
        <v>3.4817744717585697E-5</v>
      </c>
      <c r="K364" s="814">
        <v>4.9308473900522287E-4</v>
      </c>
      <c r="L364" s="814">
        <v>4.1102285474914346E-4</v>
      </c>
      <c r="M364" s="814">
        <v>2.4938672447305521E-4</v>
      </c>
      <c r="N364" s="814">
        <v>1.8877680449280732E-4</v>
      </c>
      <c r="O364" s="814">
        <v>3.7149359162080842E-4</v>
      </c>
      <c r="P364" s="814">
        <v>2.3069084582161281E-4</v>
      </c>
      <c r="Q364" s="814">
        <v>4.0360746836043404E-4</v>
      </c>
      <c r="R364" s="814">
        <v>5.4807190884353929E-4</v>
      </c>
      <c r="S364" s="814">
        <v>5.6645372560426566E-4</v>
      </c>
      <c r="T364" s="814">
        <v>5.7011993923006266E-4</v>
      </c>
      <c r="U364" s="814">
        <v>5.7378278415454176E-4</v>
      </c>
      <c r="V364" s="814">
        <v>2.0382361353830092E-3</v>
      </c>
      <c r="W364" s="814">
        <v>5.7011993923006266E-4</v>
      </c>
      <c r="X364" s="814">
        <v>5.7195178239233258E-4</v>
      </c>
      <c r="Y364" s="814">
        <v>4.8335112941000347E-4</v>
      </c>
      <c r="Z364" s="814">
        <v>4.8335112941000347E-4</v>
      </c>
      <c r="AA364" s="814">
        <v>4.9388215129564372E-4</v>
      </c>
      <c r="AB364" s="814">
        <v>5.0613328152837589E-4</v>
      </c>
      <c r="AC364" s="814">
        <v>2.0825776104211879E-3</v>
      </c>
      <c r="AD364" s="814">
        <v>2.29215025987628E-3</v>
      </c>
      <c r="AE364" s="814">
        <v>3.6312857813503019E-3</v>
      </c>
      <c r="AF364" s="814">
        <v>1.7346102022672838E-3</v>
      </c>
      <c r="AG364" s="814">
        <v>1.3308910588563094E-3</v>
      </c>
      <c r="AH364" s="814">
        <v>-2.8845744935075412E-3</v>
      </c>
      <c r="AI364" s="814">
        <v>2.2499129779594007E-3</v>
      </c>
      <c r="AJ364" s="814">
        <v>2.3659132889866097E-3</v>
      </c>
      <c r="AK364" s="814">
        <v>1.1178334694221803E-3</v>
      </c>
      <c r="AM364" s="814">
        <v>1.4820654431692226E-2</v>
      </c>
      <c r="AN364" s="814">
        <v>5.5979632420586345E-3</v>
      </c>
      <c r="AO364" s="814">
        <v>4.6390352560821135E-4</v>
      </c>
      <c r="AP364" s="814">
        <v>3.307440182517718E-3</v>
      </c>
    </row>
    <row r="365" spans="1:42" s="814" customFormat="1">
      <c r="A365" s="815">
        <v>44362</v>
      </c>
      <c r="B365" s="814">
        <v>1.3268648495490254E-4</v>
      </c>
      <c r="C365" s="814">
        <v>1.360036470787751E-4</v>
      </c>
      <c r="D365" s="814">
        <v>1.56570052246785E-4</v>
      </c>
      <c r="E365" s="814">
        <v>1.5789691709633402E-4</v>
      </c>
      <c r="F365" s="814">
        <v>1.9568630772881512E-4</v>
      </c>
      <c r="G365" s="814">
        <v>1.9763909220915643E-4</v>
      </c>
      <c r="H365" s="814">
        <v>2.7099984600575944E-4</v>
      </c>
      <c r="I365" s="814">
        <v>2.6724462771476887E-4</v>
      </c>
      <c r="J365" s="814">
        <v>2.0900732078432682E-4</v>
      </c>
      <c r="K365" s="814">
        <v>2.6463362505935173E-4</v>
      </c>
      <c r="L365" s="814">
        <v>9.0128578073223053E-5</v>
      </c>
      <c r="M365" s="814">
        <v>2.5747554102228953E-4</v>
      </c>
      <c r="N365" s="814">
        <v>1.6048650769029393E-4</v>
      </c>
      <c r="O365" s="814">
        <v>2.9351697025248313E-4</v>
      </c>
      <c r="P365" s="814">
        <v>2.3069084582161281E-4</v>
      </c>
      <c r="Q365" s="814">
        <v>2.1563146079683904E-4</v>
      </c>
      <c r="R365" s="814">
        <v>5.4807190884353929E-4</v>
      </c>
      <c r="S365" s="814">
        <v>5.6645372560426566E-4</v>
      </c>
      <c r="T365" s="814">
        <v>5.7011993923006266E-4</v>
      </c>
      <c r="U365" s="814">
        <v>5.7378278415454176E-4</v>
      </c>
      <c r="V365" s="814">
        <v>-1.2398905475986544E-3</v>
      </c>
      <c r="W365" s="814">
        <v>5.7011993923006266E-4</v>
      </c>
      <c r="X365" s="814">
        <v>5.7195178239233258E-4</v>
      </c>
      <c r="Y365" s="814">
        <v>4.8335112941000347E-4</v>
      </c>
      <c r="Z365" s="814">
        <v>4.8335112941000347E-4</v>
      </c>
      <c r="AA365" s="814">
        <v>4.9388215129564372E-4</v>
      </c>
      <c r="AB365" s="814">
        <v>5.0613328152837589E-4</v>
      </c>
      <c r="AC365" s="814">
        <v>-7.0396719344989478E-4</v>
      </c>
      <c r="AD365" s="814">
        <v>2.146346731010107E-3</v>
      </c>
      <c r="AE365" s="814">
        <v>-7.9002313639187083E-4</v>
      </c>
      <c r="AF365" s="814">
        <v>1.5827705704651862E-4</v>
      </c>
      <c r="AG365" s="814">
        <v>7.9973007520672823E-4</v>
      </c>
      <c r="AH365" s="814">
        <v>8.3933685614523412E-4</v>
      </c>
      <c r="AI365" s="814">
        <v>1.9243499035146439E-3</v>
      </c>
      <c r="AJ365" s="814">
        <v>1.9142939687730731E-3</v>
      </c>
      <c r="AK365" s="814">
        <v>7.7744269452106884E-4</v>
      </c>
      <c r="AM365" s="814">
        <v>-1.2824460012045291E-3</v>
      </c>
      <c r="AN365" s="814">
        <v>2.9276314829258521E-3</v>
      </c>
      <c r="AO365" s="814">
        <v>-5.1502509009487829E-3</v>
      </c>
      <c r="AP365" s="814">
        <v>-2.0024982634810895E-3</v>
      </c>
    </row>
    <row r="366" spans="1:42" s="814" customFormat="1">
      <c r="A366" s="815">
        <v>44363</v>
      </c>
      <c r="B366" s="814">
        <v>1.3268648495490254E-4</v>
      </c>
      <c r="C366" s="814">
        <v>1.360036470787751E-4</v>
      </c>
      <c r="D366" s="814">
        <v>1.56570052246785E-4</v>
      </c>
      <c r="E366" s="814">
        <v>1.5789691709633402E-4</v>
      </c>
      <c r="F366" s="814">
        <v>1.9568630772881512E-4</v>
      </c>
      <c r="G366" s="814">
        <v>1.9763909220915643E-4</v>
      </c>
      <c r="H366" s="814">
        <v>2.3470227902699925E-4</v>
      </c>
      <c r="I366" s="814">
        <v>8.6831298809197932E-4</v>
      </c>
      <c r="J366" s="814">
        <v>3.0831056284053027E-4</v>
      </c>
      <c r="K366" s="814">
        <v>2.3472891004616692E-4</v>
      </c>
      <c r="L366" s="814">
        <v>-8.4845548022793871E-5</v>
      </c>
      <c r="M366" s="814">
        <v>2.0180502854039162E-4</v>
      </c>
      <c r="N366" s="814">
        <v>1.8268419392786228E-4</v>
      </c>
      <c r="O366" s="814">
        <v>3.013620584872978E-4</v>
      </c>
      <c r="P366" s="814">
        <v>2.3069084582161281E-4</v>
      </c>
      <c r="Q366" s="814">
        <v>2.7200418932538106E-4</v>
      </c>
      <c r="R366" s="814">
        <v>5.4807190884353929E-4</v>
      </c>
      <c r="S366" s="814">
        <v>5.6645372560426566E-4</v>
      </c>
      <c r="T366" s="814">
        <v>5.7011993923006266E-4</v>
      </c>
      <c r="U366" s="814">
        <v>5.7378278415454176E-4</v>
      </c>
      <c r="V366" s="814">
        <v>1.6721467309332994E-4</v>
      </c>
      <c r="W366" s="814">
        <v>5.7011993923006266E-4</v>
      </c>
      <c r="X366" s="814">
        <v>5.7195178239233258E-4</v>
      </c>
      <c r="Y366" s="814">
        <v>4.8335112941000347E-4</v>
      </c>
      <c r="Z366" s="814">
        <v>4.8335112941000347E-4</v>
      </c>
      <c r="AA366" s="814">
        <v>4.9388215129564372E-4</v>
      </c>
      <c r="AB366" s="814">
        <v>5.0613328152837589E-4</v>
      </c>
      <c r="AC366" s="814">
        <v>2.9906114188360533E-4</v>
      </c>
      <c r="AD366" s="814">
        <v>2.904643041556243E-3</v>
      </c>
      <c r="AE366" s="814">
        <v>1.3362035494437485E-3</v>
      </c>
      <c r="AF366" s="814">
        <v>-7.1851964962454939E-4</v>
      </c>
      <c r="AG366" s="814">
        <v>-5.032431312235186E-4</v>
      </c>
      <c r="AH366" s="814">
        <v>-2.4651297995277321E-3</v>
      </c>
      <c r="AI366" s="814">
        <v>-1.2640505599849083E-3</v>
      </c>
      <c r="AJ366" s="814">
        <v>1.3682843653162191E-3</v>
      </c>
      <c r="AK366" s="814">
        <v>8.3150873216175647E-4</v>
      </c>
      <c r="AM366" s="814">
        <v>-4.794103081442902E-3</v>
      </c>
      <c r="AN366" s="814">
        <v>-2.9342375258092357E-3</v>
      </c>
      <c r="AO366" s="814">
        <v>1.1177468174581318E-3</v>
      </c>
      <c r="AP366" s="814">
        <v>-8.0256175024278065E-3</v>
      </c>
    </row>
    <row r="367" spans="1:42" s="814" customFormat="1">
      <c r="A367" s="815">
        <v>44364</v>
      </c>
      <c r="B367" s="814">
        <v>1.6137008906524919E-4</v>
      </c>
      <c r="C367" s="814">
        <v>1.6540434129188041E-4</v>
      </c>
      <c r="D367" s="814">
        <v>1.9041670509699403E-4</v>
      </c>
      <c r="E367" s="814">
        <v>1.9203040598764654E-4</v>
      </c>
      <c r="F367" s="814">
        <v>2.2437171866140915E-4</v>
      </c>
      <c r="G367" s="814">
        <v>2.2632455914717298E-4</v>
      </c>
      <c r="H367" s="814">
        <v>1.2364247914198323E-4</v>
      </c>
      <c r="I367" s="814">
        <v>1.8774881166572222E-4</v>
      </c>
      <c r="J367" s="814">
        <v>1.6821089864249572E-4</v>
      </c>
      <c r="K367" s="814">
        <v>2.6669473979734626E-4</v>
      </c>
      <c r="L367" s="814">
        <v>1.0110799447895502E-3</v>
      </c>
      <c r="M367" s="814">
        <v>4.0880037458190799E-4</v>
      </c>
      <c r="N367" s="814">
        <v>5.7422030457709994E-4</v>
      </c>
      <c r="O367" s="814">
        <v>3.0090239041347111E-4</v>
      </c>
      <c r="P367" s="814">
        <v>2.5937726067737366E-4</v>
      </c>
      <c r="Q367" s="814">
        <v>2.7200966524065784E-4</v>
      </c>
      <c r="R367" s="814">
        <v>5.4807190884353929E-4</v>
      </c>
      <c r="S367" s="814">
        <v>5.6645372560426566E-4</v>
      </c>
      <c r="T367" s="814">
        <v>5.7011993923006266E-4</v>
      </c>
      <c r="U367" s="814">
        <v>5.7378278415454176E-4</v>
      </c>
      <c r="V367" s="814">
        <v>-7.1305813010756891E-3</v>
      </c>
      <c r="W367" s="814">
        <v>5.7011993923006266E-4</v>
      </c>
      <c r="X367" s="814">
        <v>5.7195178239233258E-4</v>
      </c>
      <c r="Y367" s="814">
        <v>4.8335112941000347E-4</v>
      </c>
      <c r="Z367" s="814">
        <v>4.8335112941000347E-4</v>
      </c>
      <c r="AA367" s="814">
        <v>4.9388215129564372E-4</v>
      </c>
      <c r="AB367" s="814">
        <v>5.0613328152837589E-4</v>
      </c>
      <c r="AC367" s="814">
        <v>-8.3507506200344306E-3</v>
      </c>
      <c r="AD367" s="814">
        <v>-1.9946226781422105E-3</v>
      </c>
      <c r="AE367" s="814">
        <v>-1.8909981657685426E-3</v>
      </c>
      <c r="AF367" s="814">
        <v>-7.468197647184649E-4</v>
      </c>
      <c r="AG367" s="814">
        <v>-9.818896959734591E-5</v>
      </c>
      <c r="AH367" s="814">
        <v>-9.2116582128044522E-3</v>
      </c>
      <c r="AI367" s="814">
        <v>1.8389290909350819E-3</v>
      </c>
      <c r="AJ367" s="814">
        <v>9.0571526850102835E-4</v>
      </c>
      <c r="AK367" s="814">
        <v>3.7893877062489256E-3</v>
      </c>
      <c r="AM367" s="814">
        <v>-6.9350198883115777E-3</v>
      </c>
      <c r="AN367" s="814">
        <v>-5.9115169962659087E-3</v>
      </c>
      <c r="AO367" s="814">
        <v>-5.2790348567552936E-3</v>
      </c>
      <c r="AP367" s="814">
        <v>7.1359320583441743E-4</v>
      </c>
    </row>
    <row r="368" spans="1:42" s="814" customFormat="1">
      <c r="A368" s="815">
        <v>44365</v>
      </c>
      <c r="B368" s="814">
        <v>1.6137008906524919E-4</v>
      </c>
      <c r="C368" s="814">
        <v>1.6540434129188041E-4</v>
      </c>
      <c r="D368" s="814">
        <v>1.9041670509699403E-4</v>
      </c>
      <c r="E368" s="814">
        <v>1.9203040598764654E-4</v>
      </c>
      <c r="F368" s="814">
        <v>2.2437171866140915E-4</v>
      </c>
      <c r="G368" s="814">
        <v>2.2632455914717298E-4</v>
      </c>
      <c r="H368" s="814">
        <v>1.2843648942895136E-4</v>
      </c>
      <c r="I368" s="814">
        <v>2.410918346378299E-4</v>
      </c>
      <c r="J368" s="814">
        <v>2.7658556511034327E-4</v>
      </c>
      <c r="K368" s="814">
        <v>1.9952919879573372E-4</v>
      </c>
      <c r="L368" s="814">
        <v>3.9882490907650059E-4</v>
      </c>
      <c r="M368" s="814">
        <v>-3.3294274438711025E-4</v>
      </c>
      <c r="N368" s="814">
        <v>2.1773786356038549E-4</v>
      </c>
      <c r="O368" s="814">
        <v>3.2777409907969179E-4</v>
      </c>
      <c r="P368" s="814">
        <v>2.5937726067737366E-4</v>
      </c>
      <c r="Q368" s="814">
        <v>2.7439773073467677E-4</v>
      </c>
      <c r="R368" s="814">
        <v>5.4807190884353929E-4</v>
      </c>
      <c r="S368" s="814">
        <v>5.6645372560426566E-4</v>
      </c>
      <c r="T368" s="814">
        <v>5.7011993923006266E-4</v>
      </c>
      <c r="U368" s="814">
        <v>5.7378278415454176E-4</v>
      </c>
      <c r="V368" s="814">
        <v>-4.43892497548104E-3</v>
      </c>
      <c r="W368" s="814">
        <v>5.7011993923006266E-4</v>
      </c>
      <c r="X368" s="814">
        <v>5.7195178239233258E-4</v>
      </c>
      <c r="Y368" s="814">
        <v>4.8335112941000347E-4</v>
      </c>
      <c r="Z368" s="814">
        <v>4.8335112941000347E-4</v>
      </c>
      <c r="AA368" s="814">
        <v>4.9388215129564372E-4</v>
      </c>
      <c r="AB368" s="814">
        <v>5.0613328152837589E-4</v>
      </c>
      <c r="AC368" s="814">
        <v>2.2070616127067844E-4</v>
      </c>
      <c r="AD368" s="814">
        <v>-8.306051127728864E-4</v>
      </c>
      <c r="AE368" s="814">
        <v>-4.5753206973500049E-3</v>
      </c>
      <c r="AF368" s="814">
        <v>-1.6471230676748938E-3</v>
      </c>
      <c r="AG368" s="814">
        <v>-7.4904248408802498E-4</v>
      </c>
      <c r="AH368" s="814">
        <v>4.1147665332450511E-3</v>
      </c>
      <c r="AI368" s="814">
        <v>-2.1239577804844645E-3</v>
      </c>
      <c r="AJ368" s="814">
        <v>1.1322231113899406E-3</v>
      </c>
      <c r="AK368" s="814">
        <v>4.9750302741871089E-3</v>
      </c>
      <c r="AM368" s="814">
        <v>8.2573097361064995E-3</v>
      </c>
      <c r="AN368" s="814">
        <v>5.0578425120488824E-3</v>
      </c>
      <c r="AO368" s="814">
        <v>1.7896401156065611E-3</v>
      </c>
      <c r="AP368" s="814">
        <v>-1.523321376428699E-2</v>
      </c>
    </row>
    <row r="369" spans="1:42" s="814" customFormat="1">
      <c r="A369" s="815">
        <v>44368</v>
      </c>
      <c r="B369" s="814">
        <v>1.6137008906524919E-4</v>
      </c>
      <c r="C369" s="814">
        <v>1.6540434129188041E-4</v>
      </c>
      <c r="D369" s="814">
        <v>1.9041670509699403E-4</v>
      </c>
      <c r="E369" s="814">
        <v>1.9203040598764654E-4</v>
      </c>
      <c r="F369" s="814">
        <v>2.2437171866140915E-4</v>
      </c>
      <c r="G369" s="814">
        <v>2.2632455914717298E-4</v>
      </c>
      <c r="H369" s="814">
        <v>2.996466564364475E-4</v>
      </c>
      <c r="I369" s="814">
        <v>2.312500667067674E-4</v>
      </c>
      <c r="J369" s="814">
        <v>-4.4424010900989686E-6</v>
      </c>
      <c r="K369" s="814">
        <v>2.3149538565681027E-4</v>
      </c>
      <c r="L369" s="814">
        <v>2.2330648238799711E-4</v>
      </c>
      <c r="M369" s="814">
        <v>9.8718055005164729E-5</v>
      </c>
      <c r="N369" s="814">
        <v>2.2060680135016497E-4</v>
      </c>
      <c r="O369" s="814">
        <v>3.983593318315215E-4</v>
      </c>
      <c r="P369" s="814">
        <v>2.5937726067737366E-4</v>
      </c>
      <c r="Q369" s="814">
        <v>4.5360468839716894E-4</v>
      </c>
      <c r="R369" s="814">
        <v>5.4807190884353929E-4</v>
      </c>
      <c r="S369" s="814">
        <v>5.6645372560426566E-4</v>
      </c>
      <c r="T369" s="814">
        <v>5.7011993923006266E-4</v>
      </c>
      <c r="U369" s="814">
        <v>5.7378278415454176E-4</v>
      </c>
      <c r="V369" s="814">
        <v>3.9883713765247464E-3</v>
      </c>
      <c r="W369" s="814">
        <v>5.7011993923006266E-4</v>
      </c>
      <c r="X369" s="814">
        <v>5.7195178239233258E-4</v>
      </c>
      <c r="Y369" s="814">
        <v>4.8335112941000347E-4</v>
      </c>
      <c r="Z369" s="814">
        <v>4.8335112941000347E-4</v>
      </c>
      <c r="AA369" s="814">
        <v>4.9388215129564372E-4</v>
      </c>
      <c r="AB369" s="814">
        <v>5.0613328152837589E-4</v>
      </c>
      <c r="AC369" s="814">
        <v>4.3385352961835544E-3</v>
      </c>
      <c r="AD369" s="814">
        <v>3.6903783174913052E-3</v>
      </c>
      <c r="AE369" s="814">
        <v>2.6826396097570093E-3</v>
      </c>
      <c r="AF369" s="814">
        <v>2.219653823123835E-3</v>
      </c>
      <c r="AG369" s="814">
        <v>6.1300876149328332E-4</v>
      </c>
      <c r="AH369" s="814">
        <v>5.6597252928847208E-3</v>
      </c>
      <c r="AI369" s="814">
        <v>2.049145305140998E-3</v>
      </c>
      <c r="AJ369" s="814">
        <v>3.8688954927530439E-3</v>
      </c>
      <c r="AK369" s="814">
        <v>-8.8311006639418821E-5</v>
      </c>
      <c r="AM369" s="814">
        <v>1.3740199277798126E-2</v>
      </c>
      <c r="AN369" s="814">
        <v>4.6763725455143401E-3</v>
      </c>
      <c r="AO369" s="814">
        <v>7.7917741619197844E-3</v>
      </c>
      <c r="AP369" s="814">
        <v>1.7844097730327801E-2</v>
      </c>
    </row>
    <row r="370" spans="1:42" s="814" customFormat="1">
      <c r="A370" s="815">
        <v>44369</v>
      </c>
      <c r="B370" s="814">
        <v>1.6137008906524919E-4</v>
      </c>
      <c r="C370" s="814">
        <v>1.6540434129188041E-4</v>
      </c>
      <c r="D370" s="814">
        <v>1.9041670509699403E-4</v>
      </c>
      <c r="E370" s="814">
        <v>1.9203040598764654E-4</v>
      </c>
      <c r="F370" s="814">
        <v>2.2437171866140915E-4</v>
      </c>
      <c r="G370" s="814">
        <v>2.2632455914717298E-4</v>
      </c>
      <c r="H370" s="814">
        <v>2.094447517830833E-4</v>
      </c>
      <c r="I370" s="814">
        <v>2.5253782732104213E-4</v>
      </c>
      <c r="J370" s="814">
        <v>2.0155627858553515E-4</v>
      </c>
      <c r="K370" s="814">
        <v>2.2136006252426732E-4</v>
      </c>
      <c r="L370" s="814">
        <v>7.651962466821427E-4</v>
      </c>
      <c r="M370" s="814">
        <v>-2.127499512447617E-4</v>
      </c>
      <c r="N370" s="814">
        <v>2.9580186147315501E-4</v>
      </c>
      <c r="O370" s="814">
        <v>3.2689714122424718E-4</v>
      </c>
      <c r="P370" s="814">
        <v>2.5937726067737366E-4</v>
      </c>
      <c r="Q370" s="814">
        <v>2.9189595869327789E-4</v>
      </c>
      <c r="R370" s="814">
        <v>5.4807190884353929E-4</v>
      </c>
      <c r="S370" s="814">
        <v>5.6645372560426566E-4</v>
      </c>
      <c r="T370" s="814">
        <v>5.7011993923006266E-4</v>
      </c>
      <c r="U370" s="814">
        <v>5.7378278415454176E-4</v>
      </c>
      <c r="V370" s="814">
        <v>-3.0502903430760231E-3</v>
      </c>
      <c r="W370" s="814">
        <v>5.7011993923006266E-4</v>
      </c>
      <c r="X370" s="814">
        <v>5.7195178239233258E-4</v>
      </c>
      <c r="Y370" s="814">
        <v>4.8335112941000347E-4</v>
      </c>
      <c r="Z370" s="814">
        <v>4.8335112941000347E-4</v>
      </c>
      <c r="AA370" s="814">
        <v>4.9388215129564372E-4</v>
      </c>
      <c r="AB370" s="814">
        <v>5.0613328152837589E-4</v>
      </c>
      <c r="AC370" s="814">
        <v>-5.7278754057032977E-4</v>
      </c>
      <c r="AD370" s="814">
        <v>-1.6712691664618751E-3</v>
      </c>
      <c r="AE370" s="814">
        <v>1.3396477801859152E-3</v>
      </c>
      <c r="AF370" s="814">
        <v>1.2065736310031827E-3</v>
      </c>
      <c r="AG370" s="814">
        <v>-1.3420719779644319E-4</v>
      </c>
      <c r="AH370" s="814">
        <v>3.2318931924073535E-3</v>
      </c>
      <c r="AI370" s="814">
        <v>5.9795774353879061E-3</v>
      </c>
      <c r="AJ370" s="814">
        <v>6.6184983546158094E-4</v>
      </c>
      <c r="AK370" s="814">
        <v>2.243475750872248E-3</v>
      </c>
      <c r="AM370" s="814">
        <v>-4.691488664786303E-3</v>
      </c>
      <c r="AN370" s="814">
        <v>1.6344196680242451E-3</v>
      </c>
      <c r="AO370" s="814">
        <v>4.5560029882518727E-3</v>
      </c>
      <c r="AP370" s="814">
        <v>5.147785079972822E-3</v>
      </c>
    </row>
    <row r="371" spans="1:42" s="814" customFormat="1">
      <c r="A371" s="815">
        <v>44370</v>
      </c>
      <c r="B371" s="814">
        <v>1.6137008906524919E-4</v>
      </c>
      <c r="C371" s="814">
        <v>1.6540434129188041E-4</v>
      </c>
      <c r="D371" s="814">
        <v>1.9041670509699403E-4</v>
      </c>
      <c r="E371" s="814">
        <v>1.9203040598764654E-4</v>
      </c>
      <c r="F371" s="814">
        <v>2.2437171866140915E-4</v>
      </c>
      <c r="G371" s="814">
        <v>2.2632455914717298E-4</v>
      </c>
      <c r="H371" s="814">
        <v>2.6490815150936875E-4</v>
      </c>
      <c r="I371" s="814">
        <v>2.6314198643762055E-4</v>
      </c>
      <c r="J371" s="814">
        <v>3.8500871976787643E-4</v>
      </c>
      <c r="K371" s="814">
        <v>2.9975598810794146E-4</v>
      </c>
      <c r="L371" s="814">
        <v>4.2601294255151245E-4</v>
      </c>
      <c r="M371" s="814">
        <v>8.4974308810914501E-4</v>
      </c>
      <c r="N371" s="814">
        <v>8.8310001201663546E-4</v>
      </c>
      <c r="O371" s="814">
        <v>3.2348887818423044E-4</v>
      </c>
      <c r="P371" s="814">
        <v>2.5937726067737366E-4</v>
      </c>
      <c r="Q371" s="814">
        <v>0</v>
      </c>
      <c r="R371" s="814">
        <v>5.4807190884353929E-4</v>
      </c>
      <c r="S371" s="814">
        <v>5.6645372560426566E-4</v>
      </c>
      <c r="T371" s="814">
        <v>5.7011993923006266E-4</v>
      </c>
      <c r="U371" s="814">
        <v>5.7378278415454176E-4</v>
      </c>
      <c r="V371" s="814">
        <v>2.2776392266141698E-3</v>
      </c>
      <c r="W371" s="814">
        <v>5.7011993923006266E-4</v>
      </c>
      <c r="X371" s="814">
        <v>5.7195178239233258E-4</v>
      </c>
      <c r="Y371" s="814">
        <v>4.8335112941000347E-4</v>
      </c>
      <c r="Z371" s="814">
        <v>4.8335112941000347E-4</v>
      </c>
      <c r="AA371" s="814">
        <v>4.9388215129564372E-4</v>
      </c>
      <c r="AB371" s="814">
        <v>5.0613328152837589E-4</v>
      </c>
      <c r="AC371" s="814">
        <v>2.2490595933020163E-3</v>
      </c>
      <c r="AD371" s="814">
        <v>-1.3846963505182996E-3</v>
      </c>
      <c r="AE371" s="814">
        <v>1.281758793034049E-3</v>
      </c>
      <c r="AF371" s="814">
        <v>4.3186689174068427E-4</v>
      </c>
      <c r="AG371" s="814">
        <v>1.5389409273174337E-3</v>
      </c>
      <c r="AH371" s="814">
        <v>1.3149775612575354E-3</v>
      </c>
      <c r="AI371" s="814">
        <v>1.3766251578739563E-4</v>
      </c>
      <c r="AJ371" s="814">
        <v>8.3373071064873905E-4</v>
      </c>
      <c r="AK371" s="814">
        <v>8.4514796872592335E-4</v>
      </c>
      <c r="AM371" s="814">
        <v>6.6736022256130845E-4</v>
      </c>
      <c r="AN371" s="814">
        <v>7.9653829846981772E-4</v>
      </c>
      <c r="AO371" s="814">
        <v>7.2138197282345384E-3</v>
      </c>
      <c r="AP371" s="814">
        <v>-1.9630621979581653E-3</v>
      </c>
    </row>
    <row r="372" spans="1:42" s="814" customFormat="1">
      <c r="A372" s="815">
        <v>44371</v>
      </c>
      <c r="B372" s="814">
        <v>1.6137008906524919E-4</v>
      </c>
      <c r="C372" s="814">
        <v>1.6540434129188041E-4</v>
      </c>
      <c r="D372" s="814">
        <v>1.9041670509699403E-4</v>
      </c>
      <c r="E372" s="814">
        <v>1.9203040598764654E-4</v>
      </c>
      <c r="F372" s="814">
        <v>2.2437171866140915E-4</v>
      </c>
      <c r="G372" s="814">
        <v>2.2632455914717298E-4</v>
      </c>
      <c r="H372" s="814">
        <v>3.4265947468048452E-4</v>
      </c>
      <c r="I372" s="814">
        <v>2.426312964154409E-4</v>
      </c>
      <c r="J372" s="814">
        <v>2.6740109054324002E-4</v>
      </c>
      <c r="K372" s="814">
        <v>2.5366477695909495E-4</v>
      </c>
      <c r="L372" s="814">
        <v>-5.9737673152593374E-6</v>
      </c>
      <c r="M372" s="814">
        <v>5.9666156838678042E-4</v>
      </c>
      <c r="N372" s="814">
        <v>-2.3955687051935293E-5</v>
      </c>
      <c r="O372" s="814">
        <v>3.259201989023186E-4</v>
      </c>
      <c r="P372" s="814">
        <v>2.5937726067737366E-4</v>
      </c>
      <c r="Q372" s="814">
        <v>1.0171327361385707E-4</v>
      </c>
      <c r="R372" s="814">
        <v>5.4807190884353929E-4</v>
      </c>
      <c r="S372" s="814">
        <v>5.6645372560426566E-4</v>
      </c>
      <c r="T372" s="814">
        <v>5.7011993923006266E-4</v>
      </c>
      <c r="U372" s="814">
        <v>5.7378278415454176E-4</v>
      </c>
      <c r="V372" s="814">
        <v>3.5206343683840124E-3</v>
      </c>
      <c r="W372" s="814">
        <v>5.7011993923006266E-4</v>
      </c>
      <c r="X372" s="814">
        <v>5.7195178239233258E-4</v>
      </c>
      <c r="Y372" s="814">
        <v>4.8335112941000347E-4</v>
      </c>
      <c r="Z372" s="814">
        <v>4.8335112941000347E-4</v>
      </c>
      <c r="AA372" s="814">
        <v>4.9388215129564372E-4</v>
      </c>
      <c r="AB372" s="814">
        <v>5.0613328152837589E-4</v>
      </c>
      <c r="AC372" s="814">
        <v>3.0823701705871009E-3</v>
      </c>
      <c r="AD372" s="814">
        <v>1.5959186210450227E-3</v>
      </c>
      <c r="AE372" s="814">
        <v>2.9600568777943259E-3</v>
      </c>
      <c r="AF372" s="814">
        <v>2.0535339260339125E-3</v>
      </c>
      <c r="AG372" s="814">
        <v>1.6777365220483897E-3</v>
      </c>
      <c r="AH372" s="814">
        <v>-5.7405459169057593E-4</v>
      </c>
      <c r="AI372" s="814">
        <v>2.2513832039932069E-3</v>
      </c>
      <c r="AJ372" s="814">
        <v>-1.1395522721601159E-3</v>
      </c>
      <c r="AK372" s="814">
        <v>1.9787221361027285E-3</v>
      </c>
      <c r="AM372" s="814">
        <v>1.0493625038773047E-2</v>
      </c>
      <c r="AN372" s="814">
        <v>7.266290336954917E-3</v>
      </c>
      <c r="AO372" s="814">
        <v>4.6162659867816647E-3</v>
      </c>
      <c r="AP372" s="814">
        <v>7.7252766476629819E-3</v>
      </c>
    </row>
    <row r="373" spans="1:42" s="814" customFormat="1">
      <c r="A373" s="815">
        <v>44372</v>
      </c>
      <c r="B373" s="814">
        <v>1.6137008906524919E-4</v>
      </c>
      <c r="C373" s="814">
        <v>1.6540434129188041E-4</v>
      </c>
      <c r="D373" s="814">
        <v>1.9041670509699403E-4</v>
      </c>
      <c r="E373" s="814">
        <v>1.9203040598764654E-4</v>
      </c>
      <c r="F373" s="814">
        <v>2.2437171866140915E-4</v>
      </c>
      <c r="G373" s="814">
        <v>2.2632455914717298E-4</v>
      </c>
      <c r="H373" s="814">
        <v>2.2330693363770138E-4</v>
      </c>
      <c r="I373" s="814">
        <v>2.5234642187865752E-4</v>
      </c>
      <c r="J373" s="814">
        <v>2.2692323887030241E-4</v>
      </c>
      <c r="K373" s="814">
        <v>3.4338989776694362E-4</v>
      </c>
      <c r="L373" s="814">
        <v>6.8921637613739151E-5</v>
      </c>
      <c r="M373" s="814">
        <v>2.1057346812458633E-5</v>
      </c>
      <c r="N373" s="814">
        <v>2.3655633352337446E-4</v>
      </c>
      <c r="O373" s="814">
        <v>3.2663828510326454E-4</v>
      </c>
      <c r="P373" s="814">
        <v>2.5937726067737366E-4</v>
      </c>
      <c r="Q373" s="814">
        <v>3.5365963948619239E-4</v>
      </c>
      <c r="R373" s="814">
        <v>5.4807190884353929E-4</v>
      </c>
      <c r="S373" s="814">
        <v>5.6645372560426566E-4</v>
      </c>
      <c r="T373" s="814">
        <v>5.7011993923006266E-4</v>
      </c>
      <c r="U373" s="814">
        <v>5.7378278415454176E-4</v>
      </c>
      <c r="V373" s="814">
        <v>-8.7755199319294874E-4</v>
      </c>
      <c r="W373" s="814">
        <v>5.7011993923006266E-4</v>
      </c>
      <c r="X373" s="814">
        <v>5.7195178239233258E-4</v>
      </c>
      <c r="Y373" s="814">
        <v>4.8335112941000347E-4</v>
      </c>
      <c r="Z373" s="814">
        <v>4.8335112941000347E-4</v>
      </c>
      <c r="AA373" s="814">
        <v>4.9388215129564372E-4</v>
      </c>
      <c r="AB373" s="814">
        <v>5.0613328152837589E-4</v>
      </c>
      <c r="AC373" s="814">
        <v>7.3645428636970323E-4</v>
      </c>
      <c r="AD373" s="814">
        <v>6.2539020708243243E-3</v>
      </c>
      <c r="AE373" s="814">
        <v>-4.3851964798202747E-4</v>
      </c>
      <c r="AF373" s="814">
        <v>4.1307670158796661E-4</v>
      </c>
      <c r="AG373" s="814">
        <v>1.6114750521989407E-3</v>
      </c>
      <c r="AH373" s="814">
        <v>2.5314197397818816E-4</v>
      </c>
      <c r="AI373" s="814">
        <v>-3.9554319658381409E-3</v>
      </c>
      <c r="AJ373" s="814">
        <v>-2.0254398409114138E-4</v>
      </c>
      <c r="AK373" s="814">
        <v>6.1422953007217451E-3</v>
      </c>
      <c r="AM373" s="814">
        <v>-1.1640250785327044E-2</v>
      </c>
      <c r="AN373" s="814">
        <v>-5.5809077632853477E-3</v>
      </c>
      <c r="AO373" s="814">
        <v>-3.874972739165039E-3</v>
      </c>
      <c r="AP373" s="814">
        <v>2.3286377035443007E-3</v>
      </c>
    </row>
    <row r="374" spans="1:42" s="814" customFormat="1">
      <c r="A374" s="815">
        <v>44375</v>
      </c>
      <c r="B374" s="814">
        <v>1.6137008906524919E-4</v>
      </c>
      <c r="C374" s="814">
        <v>1.6540434129188041E-4</v>
      </c>
      <c r="D374" s="814">
        <v>1.9041670509699403E-4</v>
      </c>
      <c r="E374" s="814">
        <v>1.9203040598764654E-4</v>
      </c>
      <c r="F374" s="814">
        <v>2.2437171866140915E-4</v>
      </c>
      <c r="G374" s="814">
        <v>2.2632455914717298E-4</v>
      </c>
      <c r="H374" s="814">
        <v>2.9698558687707433E-4</v>
      </c>
      <c r="I374" s="814">
        <v>3.2157168605717601E-4</v>
      </c>
      <c r="J374" s="814">
        <v>1.8014858373560649E-4</v>
      </c>
      <c r="K374" s="814">
        <v>1.7338739867667208E-4</v>
      </c>
      <c r="L374" s="814">
        <v>-1.9150514215371395E-4</v>
      </c>
      <c r="M374" s="814">
        <v>7.3172739349991467E-4</v>
      </c>
      <c r="N374" s="814">
        <v>1.8822350169545032E-4</v>
      </c>
      <c r="O374" s="814">
        <v>3.9474518564475147E-4</v>
      </c>
      <c r="P374" s="814">
        <v>2.5937726067737366E-4</v>
      </c>
      <c r="Q374" s="814">
        <v>1.4006568542968001E-3</v>
      </c>
      <c r="R374" s="814">
        <v>5.4807190884353929E-4</v>
      </c>
      <c r="S374" s="814">
        <v>5.6645372560426566E-4</v>
      </c>
      <c r="T374" s="814">
        <v>5.7011993923006266E-4</v>
      </c>
      <c r="U374" s="814">
        <v>5.7378278415454176E-4</v>
      </c>
      <c r="V374" s="814">
        <v>3.1217502105687078E-3</v>
      </c>
      <c r="W374" s="814">
        <v>5.7011993923006266E-4</v>
      </c>
      <c r="X374" s="814">
        <v>5.7195178239233258E-4</v>
      </c>
      <c r="Y374" s="814">
        <v>4.8335112941000347E-4</v>
      </c>
      <c r="Z374" s="814">
        <v>4.8335112941000347E-4</v>
      </c>
      <c r="AA374" s="814">
        <v>4.9388215129564372E-4</v>
      </c>
      <c r="AB374" s="814">
        <v>5.0613328152837589E-4</v>
      </c>
      <c r="AC374" s="814">
        <v>4.828685574169711E-4</v>
      </c>
      <c r="AD374" s="814">
        <v>-2.0058281000862044E-3</v>
      </c>
      <c r="AE374" s="814">
        <v>2.4668934494469497E-3</v>
      </c>
      <c r="AF374" s="814">
        <v>9.0938979557275701E-4</v>
      </c>
      <c r="AG374" s="814">
        <v>1.8659966984020393E-3</v>
      </c>
      <c r="AH374" s="814">
        <v>2.7790413661834545E-3</v>
      </c>
      <c r="AI374" s="814">
        <v>-2.9641611499982012E-3</v>
      </c>
      <c r="AJ374" s="814">
        <v>-2.9796888927302589E-4</v>
      </c>
      <c r="AK374" s="814">
        <v>1.6883543978327697E-3</v>
      </c>
      <c r="AM374" s="814">
        <v>3.0500060640237248E-3</v>
      </c>
      <c r="AN374" s="814">
        <v>5.0371752150955018E-3</v>
      </c>
      <c r="AO374" s="814">
        <v>7.6963423564146982E-3</v>
      </c>
      <c r="AP374" s="814">
        <v>3.0284338385235809E-3</v>
      </c>
    </row>
    <row r="375" spans="1:42" s="814" customFormat="1">
      <c r="A375" s="815">
        <v>44376</v>
      </c>
      <c r="B375" s="814">
        <v>1.6137008906524919E-4</v>
      </c>
      <c r="C375" s="814">
        <v>1.6540434129188041E-4</v>
      </c>
      <c r="D375" s="814">
        <v>1.9041670509699403E-4</v>
      </c>
      <c r="E375" s="814">
        <v>1.9203040598764654E-4</v>
      </c>
      <c r="F375" s="814">
        <v>2.2437171866140915E-4</v>
      </c>
      <c r="G375" s="814">
        <v>2.2632455914717298E-4</v>
      </c>
      <c r="H375" s="814">
        <v>3.1647720394545331E-4</v>
      </c>
      <c r="I375" s="814">
        <v>3.1436403888518427E-4</v>
      </c>
      <c r="J375" s="814">
        <v>2.1486900239464646E-4</v>
      </c>
      <c r="K375" s="814">
        <v>3.8874070338446032E-4</v>
      </c>
      <c r="L375" s="814">
        <v>5.5527510907760202E-4</v>
      </c>
      <c r="M375" s="814">
        <v>6.7571929673548858E-4</v>
      </c>
      <c r="N375" s="814">
        <v>2.6274962505579147E-4</v>
      </c>
      <c r="O375" s="814">
        <v>3.3122615542935385E-4</v>
      </c>
      <c r="P375" s="814">
        <v>2.5937726067737366E-4</v>
      </c>
      <c r="Q375" s="814">
        <v>2.7273893562140827E-4</v>
      </c>
      <c r="R375" s="814">
        <v>5.4807190884353929E-4</v>
      </c>
      <c r="S375" s="814">
        <v>5.6645372560426566E-4</v>
      </c>
      <c r="T375" s="814">
        <v>5.7011993923006266E-4</v>
      </c>
      <c r="U375" s="814">
        <v>5.7378278415454176E-4</v>
      </c>
      <c r="V375" s="814">
        <v>4.2640791840131698E-5</v>
      </c>
      <c r="W375" s="814">
        <v>5.7011993923006266E-4</v>
      </c>
      <c r="X375" s="814">
        <v>5.7195178239233258E-4</v>
      </c>
      <c r="Y375" s="814">
        <v>4.8335112941000347E-4</v>
      </c>
      <c r="Z375" s="814">
        <v>4.8335112941000347E-4</v>
      </c>
      <c r="AA375" s="814">
        <v>4.9388215129564372E-4</v>
      </c>
      <c r="AB375" s="814">
        <v>5.0613328152837589E-4</v>
      </c>
      <c r="AC375" s="814">
        <v>5.4137120343566991E-4</v>
      </c>
      <c r="AD375" s="814">
        <v>1.9837873923829186E-3</v>
      </c>
      <c r="AE375" s="814">
        <v>-1.6036280621745114E-4</v>
      </c>
      <c r="AF375" s="814">
        <v>-1.7474502985870277E-4</v>
      </c>
      <c r="AG375" s="814">
        <v>-6.652312659484183E-4</v>
      </c>
      <c r="AH375" s="814">
        <v>1.5861674596320263E-3</v>
      </c>
      <c r="AI375" s="814">
        <v>-1.9848633830328311E-3</v>
      </c>
      <c r="AJ375" s="814">
        <v>-2.0648613838059049E-4</v>
      </c>
      <c r="AK375" s="814">
        <v>2.7450781422786452E-3</v>
      </c>
      <c r="AM375" s="814">
        <v>1.1768259998179431E-4</v>
      </c>
      <c r="AN375" s="814">
        <v>-1.2717291029388234E-3</v>
      </c>
      <c r="AO375" s="814">
        <v>6.1771390733222908E-4</v>
      </c>
      <c r="AP375" s="814">
        <v>5.9659702826064809E-4</v>
      </c>
    </row>
    <row r="376" spans="1:42" s="814" customFormat="1">
      <c r="A376" s="815">
        <v>44377</v>
      </c>
      <c r="B376" s="814">
        <v>1.6137008906524919E-4</v>
      </c>
      <c r="C376" s="814">
        <v>1.6540434129188041E-4</v>
      </c>
      <c r="D376" s="814">
        <v>1.9041670509699403E-4</v>
      </c>
      <c r="E376" s="814">
        <v>1.9203040598764654E-4</v>
      </c>
      <c r="F376" s="814">
        <v>2.2437171866140915E-4</v>
      </c>
      <c r="G376" s="814">
        <v>2.2632455914717298E-4</v>
      </c>
      <c r="H376" s="814">
        <v>2.1907371717655444E-4</v>
      </c>
      <c r="I376" s="814">
        <v>3.2136728463294517E-4</v>
      </c>
      <c r="J376" s="814">
        <v>1.8374478835836427E-4</v>
      </c>
      <c r="K376" s="814">
        <v>4.1747130541192057E-4</v>
      </c>
      <c r="L376" s="814">
        <v>8.3864445111547781E-5</v>
      </c>
      <c r="M376" s="814">
        <v>8.6498658554035046E-5</v>
      </c>
      <c r="N376" s="814">
        <v>3.1544204273514787E-4</v>
      </c>
      <c r="O376" s="814">
        <v>3.3079442165484529E-4</v>
      </c>
      <c r="P376" s="814">
        <v>2.5937726067737366E-4</v>
      </c>
      <c r="Q376" s="814">
        <v>2.7559389256692768E-4</v>
      </c>
      <c r="R376" s="814">
        <v>5.4807190884353929E-4</v>
      </c>
      <c r="S376" s="814">
        <v>5.6645372560426566E-4</v>
      </c>
      <c r="T376" s="814">
        <v>5.7011993923006266E-4</v>
      </c>
      <c r="U376" s="814">
        <v>5.7378278415454176E-4</v>
      </c>
      <c r="V376" s="814">
        <v>-5.6981231566533008E-4</v>
      </c>
      <c r="W376" s="814">
        <v>5.7011993923006266E-4</v>
      </c>
      <c r="X376" s="814">
        <v>5.7195178239233258E-4</v>
      </c>
      <c r="Y376" s="814">
        <v>4.8335112941000347E-4</v>
      </c>
      <c r="Z376" s="814">
        <v>4.8335112941000347E-4</v>
      </c>
      <c r="AA376" s="814">
        <v>4.9388215129564372E-4</v>
      </c>
      <c r="AB376" s="814">
        <v>5.0613328152837589E-4</v>
      </c>
      <c r="AC376" s="814">
        <v>1.3577785980416479E-3</v>
      </c>
      <c r="AD376" s="814">
        <v>3.5477039966469448E-4</v>
      </c>
      <c r="AE376" s="814">
        <v>-1.4899596562855111E-3</v>
      </c>
      <c r="AF376" s="814">
        <v>-2.5276087328052199E-4</v>
      </c>
      <c r="AG376" s="814">
        <v>-7.6267750914182919E-4</v>
      </c>
      <c r="AH376" s="814">
        <v>5.4531714790246877E-3</v>
      </c>
      <c r="AI376" s="814">
        <v>-5.2802318105826807E-4</v>
      </c>
      <c r="AJ376" s="814">
        <v>1.3287949005651445E-3</v>
      </c>
      <c r="AK376" s="814">
        <v>1.5355067597022654E-4</v>
      </c>
      <c r="AM376" s="814">
        <v>-2.5117614940487476E-3</v>
      </c>
      <c r="AN376" s="814">
        <v>-1.5034117659484814E-3</v>
      </c>
      <c r="AO376" s="814">
        <v>2.8158778595810396E-4</v>
      </c>
      <c r="AP376" s="814">
        <v>1.3539876928714278E-3</v>
      </c>
    </row>
    <row r="377" spans="1:42" s="814" customFormat="1">
      <c r="A377" s="815">
        <v>44378</v>
      </c>
      <c r="B377" s="814">
        <v>1.6137008906524919E-4</v>
      </c>
      <c r="C377" s="814">
        <v>1.6540434129188041E-4</v>
      </c>
      <c r="D377" s="814">
        <v>1.9041670509699403E-4</v>
      </c>
      <c r="E377" s="814">
        <v>1.9203040598764654E-4</v>
      </c>
      <c r="F377" s="814">
        <v>2.2437171866140915E-4</v>
      </c>
      <c r="G377" s="814">
        <v>2.2632455914717298E-4</v>
      </c>
      <c r="H377" s="814">
        <v>2.0594816692010021E-4</v>
      </c>
      <c r="I377" s="814">
        <v>2.7156573621378577E-4</v>
      </c>
      <c r="J377" s="814">
        <v>2.5668049370342061E-4</v>
      </c>
      <c r="K377" s="814">
        <v>6.5612750919319396E-5</v>
      </c>
      <c r="L377" s="814">
        <v>4.1616802993527102E-5</v>
      </c>
      <c r="M377" s="814">
        <v>3.8228144611340831E-4</v>
      </c>
      <c r="N377" s="814">
        <v>2.1792424063660221E-4</v>
      </c>
      <c r="O377" s="814">
        <v>3.3173314402934473E-4</v>
      </c>
      <c r="P377" s="814">
        <v>2.5937726067737366E-4</v>
      </c>
      <c r="Q377" s="814">
        <v>4.1228757869915533E-4</v>
      </c>
      <c r="R377" s="814">
        <v>7.3073968859849181E-4</v>
      </c>
      <c r="S377" s="814">
        <v>7.4912486128542177E-4</v>
      </c>
      <c r="T377" s="814">
        <v>7.5279174424358608E-4</v>
      </c>
      <c r="U377" s="814">
        <v>7.5645525788514689E-4</v>
      </c>
      <c r="V377" s="814">
        <v>-6.8310693448037085E-5</v>
      </c>
      <c r="W377" s="814">
        <v>7.5279174424358608E-4</v>
      </c>
      <c r="X377" s="814">
        <v>7.5462392184122429E-4</v>
      </c>
      <c r="Y377" s="814">
        <v>4.8335112941000347E-4</v>
      </c>
      <c r="Z377" s="814">
        <v>4.8335112941000347E-4</v>
      </c>
      <c r="AA377" s="814">
        <v>4.9388215129564372E-4</v>
      </c>
      <c r="AB377" s="814">
        <v>5.0613328152837589E-4</v>
      </c>
      <c r="AC377" s="814">
        <v>-1.4835526621516104E-3</v>
      </c>
      <c r="AD377" s="814">
        <v>2.2260206055428888E-3</v>
      </c>
      <c r="AE377" s="814">
        <v>-1.694579909060745E-3</v>
      </c>
      <c r="AF377" s="814">
        <v>2.9487003589334648E-4</v>
      </c>
      <c r="AG377" s="814">
        <v>-6.4088511871385201E-4</v>
      </c>
      <c r="AH377" s="814">
        <v>1.9627547053224781E-4</v>
      </c>
      <c r="AI377" s="814">
        <v>-1.5499920869360695E-3</v>
      </c>
      <c r="AJ377" s="814">
        <v>-1.3277997386207385E-3</v>
      </c>
      <c r="AK377" s="814">
        <v>1.4229983811040459E-3</v>
      </c>
      <c r="AM377" s="814">
        <v>-1.3429314207649701E-2</v>
      </c>
      <c r="AN377" s="814">
        <v>-7.3793758182976177E-3</v>
      </c>
      <c r="AO377" s="814">
        <v>-6.6246048885640896E-3</v>
      </c>
      <c r="AP377" s="814">
        <v>3.2758872866762712E-3</v>
      </c>
    </row>
    <row r="378" spans="1:42" s="814" customFormat="1">
      <c r="A378" s="815">
        <v>44379</v>
      </c>
      <c r="B378" s="814">
        <v>1.6137008906524919E-4</v>
      </c>
      <c r="C378" s="814">
        <v>1.6540434129188041E-4</v>
      </c>
      <c r="D378" s="814">
        <v>1.9041670509699403E-4</v>
      </c>
      <c r="E378" s="814">
        <v>1.9203040598764654E-4</v>
      </c>
      <c r="F378" s="814">
        <v>2.2437171866140915E-4</v>
      </c>
      <c r="G378" s="814">
        <v>2.2632455914717298E-4</v>
      </c>
      <c r="H378" s="814">
        <v>2.4183815054668045E-4</v>
      </c>
      <c r="I378" s="814">
        <v>2.4310068715860389E-4</v>
      </c>
      <c r="J378" s="814">
        <v>1.7029475399299443E-4</v>
      </c>
      <c r="K378" s="814">
        <v>3.381021925905614E-4</v>
      </c>
      <c r="L378" s="814">
        <v>-1.2965723439239962E-4</v>
      </c>
      <c r="M378" s="814">
        <v>6.6921455419843845E-4</v>
      </c>
      <c r="N378" s="814">
        <v>1.6307915973134968E-4</v>
      </c>
      <c r="O378" s="814">
        <v>3.3159822214923196E-4</v>
      </c>
      <c r="P378" s="814">
        <v>2.5937726067737366E-4</v>
      </c>
      <c r="Q378" s="814">
        <v>3.7817670409356907E-4</v>
      </c>
      <c r="R378" s="814">
        <v>7.3073968859849181E-4</v>
      </c>
      <c r="S378" s="814">
        <v>7.4912486128542177E-4</v>
      </c>
      <c r="T378" s="814">
        <v>7.5279174424358608E-4</v>
      </c>
      <c r="U378" s="814">
        <v>7.5645525788514689E-4</v>
      </c>
      <c r="V378" s="814">
        <v>3.469286942687777E-3</v>
      </c>
      <c r="W378" s="814">
        <v>7.5279174424358608E-4</v>
      </c>
      <c r="X378" s="814">
        <v>7.5462392184122429E-4</v>
      </c>
      <c r="Y378" s="814">
        <v>4.8335112941000347E-4</v>
      </c>
      <c r="Z378" s="814">
        <v>4.8335112941000347E-4</v>
      </c>
      <c r="AA378" s="814">
        <v>4.9388215129564372E-4</v>
      </c>
      <c r="AB378" s="814">
        <v>5.0613328152837589E-4</v>
      </c>
      <c r="AC378" s="814">
        <v>1.6867360669035047E-3</v>
      </c>
      <c r="AD378" s="814">
        <v>-1.6816733935035577E-3</v>
      </c>
      <c r="AE378" s="814">
        <v>1.1729148354018282E-3</v>
      </c>
      <c r="AF378" s="814">
        <v>1.6000141584384675E-3</v>
      </c>
      <c r="AG378" s="814">
        <v>1.8678036126162922E-3</v>
      </c>
      <c r="AH378" s="814">
        <v>3.1873199706400346E-3</v>
      </c>
      <c r="AI378" s="814">
        <v>1.2198144422048696E-3</v>
      </c>
      <c r="AJ378" s="814">
        <v>9.5569634732450837E-4</v>
      </c>
      <c r="AK378" s="814">
        <v>-2.6159166273866941E-3</v>
      </c>
      <c r="AM378" s="814">
        <v>1.7160415719988498E-2</v>
      </c>
      <c r="AN378" s="814">
        <v>9.100422413497844E-3</v>
      </c>
      <c r="AO378" s="814">
        <v>1.0583049797500799E-2</v>
      </c>
      <c r="AP378" s="814">
        <v>7.408175727918298E-3</v>
      </c>
    </row>
    <row r="379" spans="1:42" s="814" customFormat="1">
      <c r="A379" s="815">
        <v>44382</v>
      </c>
      <c r="B379" s="814">
        <v>1.6137008906524919E-4</v>
      </c>
      <c r="C379" s="814">
        <v>1.6540434129188041E-4</v>
      </c>
      <c r="D379" s="814">
        <v>1.9041670509699403E-4</v>
      </c>
      <c r="E379" s="814">
        <v>1.9203040598764654E-4</v>
      </c>
      <c r="F379" s="814">
        <v>2.2437171866140915E-4</v>
      </c>
      <c r="G379" s="814">
        <v>2.2632455914717298E-4</v>
      </c>
      <c r="H379" s="814">
        <v>2.1018186797228111E-4</v>
      </c>
      <c r="I379" s="814">
        <v>2.3417147206039601E-4</v>
      </c>
      <c r="J379" s="814">
        <v>1.5014809657998285E-4</v>
      </c>
      <c r="K379" s="814">
        <v>1.6702637092791406E-4</v>
      </c>
      <c r="L379" s="814">
        <v>1.9963564712011106E-5</v>
      </c>
      <c r="M379" s="814">
        <v>2.1003389183205101E-5</v>
      </c>
      <c r="N379" s="814">
        <v>3.0011804893437244E-4</v>
      </c>
      <c r="O379" s="814">
        <v>3.998849947903782E-4</v>
      </c>
      <c r="P379" s="814">
        <v>2.5937726067737366E-4</v>
      </c>
      <c r="Q379" s="814">
        <v>1.2052791225558579E-4</v>
      </c>
      <c r="R379" s="814">
        <v>7.3073968859849181E-4</v>
      </c>
      <c r="S379" s="814">
        <v>7.4912486128542177E-4</v>
      </c>
      <c r="T379" s="814">
        <v>7.5279174424358608E-4</v>
      </c>
      <c r="U379" s="814">
        <v>7.5645525788514689E-4</v>
      </c>
      <c r="V379" s="814">
        <v>-6.334809206048897E-4</v>
      </c>
      <c r="W379" s="814">
        <v>7.5279174424358608E-4</v>
      </c>
      <c r="X379" s="814">
        <v>7.5462392184122429E-4</v>
      </c>
      <c r="Y379" s="814">
        <v>4.8335112941000347E-4</v>
      </c>
      <c r="Z379" s="814">
        <v>4.8335112941000347E-4</v>
      </c>
      <c r="AA379" s="814">
        <v>4.9388215129564372E-4</v>
      </c>
      <c r="AB379" s="814">
        <v>5.0613328152837589E-4</v>
      </c>
      <c r="AC379" s="814">
        <v>-5.5217314262701045E-4</v>
      </c>
      <c r="AD379" s="814">
        <v>5.373241498636272E-4</v>
      </c>
      <c r="AE379" s="814">
        <v>-1.7681987292020862E-3</v>
      </c>
      <c r="AF379" s="814">
        <v>-2.4572032499137197E-4</v>
      </c>
      <c r="AG379" s="814">
        <v>1.0894421074190141E-3</v>
      </c>
      <c r="AH379" s="814">
        <v>2.1194320835076219E-3</v>
      </c>
      <c r="AI379" s="814">
        <v>1.0725062127350249E-3</v>
      </c>
      <c r="AJ379" s="814">
        <v>5.6741231820467419E-4</v>
      </c>
      <c r="AK379" s="814">
        <v>-2.8984795602352564E-3</v>
      </c>
      <c r="AM379" s="814">
        <v>-4.3329947695842641E-3</v>
      </c>
      <c r="AN379" s="814">
        <v>-4.4195153392015962E-3</v>
      </c>
      <c r="AO379" s="814">
        <v>-3.0555319855166685E-3</v>
      </c>
      <c r="AP379" s="814">
        <v>-3.4320173113666641E-5</v>
      </c>
    </row>
    <row r="380" spans="1:42" s="814" customFormat="1">
      <c r="A380" s="815">
        <v>44383</v>
      </c>
      <c r="B380" s="814">
        <v>1.6137008906524919E-4</v>
      </c>
      <c r="C380" s="814">
        <v>1.6540434129188041E-4</v>
      </c>
      <c r="D380" s="814">
        <v>1.9041670509699403E-4</v>
      </c>
      <c r="E380" s="814">
        <v>1.9203040598764654E-4</v>
      </c>
      <c r="F380" s="814">
        <v>2.2437171866140915E-4</v>
      </c>
      <c r="G380" s="814">
        <v>2.2632455914717298E-4</v>
      </c>
      <c r="H380" s="814">
        <v>2.4558374701943997E-4</v>
      </c>
      <c r="I380" s="814">
        <v>2.3411664862016401E-4</v>
      </c>
      <c r="J380" s="814">
        <v>2.6268940872364865E-4</v>
      </c>
      <c r="K380" s="814">
        <v>2.4088000328736925E-4</v>
      </c>
      <c r="L380" s="814">
        <v>4.6343064337150963E-5</v>
      </c>
      <c r="M380" s="814">
        <v>1.0596941970764107E-4</v>
      </c>
      <c r="N380" s="814">
        <v>2.1074177164526198E-4</v>
      </c>
      <c r="O380" s="814">
        <v>3.214496436199088E-4</v>
      </c>
      <c r="P380" s="814">
        <v>2.5937726067737366E-4</v>
      </c>
      <c r="Q380" s="814">
        <v>5.8849122458526359E-4</v>
      </c>
      <c r="R380" s="814">
        <v>7.3073968859849181E-4</v>
      </c>
      <c r="S380" s="814">
        <v>7.4912486128542177E-4</v>
      </c>
      <c r="T380" s="814">
        <v>7.5279174424358608E-4</v>
      </c>
      <c r="U380" s="814">
        <v>7.5645525788514689E-4</v>
      </c>
      <c r="V380" s="814">
        <v>-1.9637014239387574E-3</v>
      </c>
      <c r="W380" s="814">
        <v>7.5279174424358608E-4</v>
      </c>
      <c r="X380" s="814">
        <v>7.5462392184122429E-4</v>
      </c>
      <c r="Y380" s="814">
        <v>4.8335112941000347E-4</v>
      </c>
      <c r="Z380" s="814">
        <v>4.8335112941000347E-4</v>
      </c>
      <c r="AA380" s="814">
        <v>4.9388215129564372E-4</v>
      </c>
      <c r="AB380" s="814">
        <v>5.0613328152837589E-4</v>
      </c>
      <c r="AC380" s="814">
        <v>-1.2924557152064753E-2</v>
      </c>
      <c r="AD380" s="814">
        <v>-8.8112595963708573E-3</v>
      </c>
      <c r="AE380" s="814">
        <v>-2.8952962599778642E-3</v>
      </c>
      <c r="AF380" s="814">
        <v>-2.985821490292806E-3</v>
      </c>
      <c r="AG380" s="814">
        <v>-2.5463372651904903E-3</v>
      </c>
      <c r="AH380" s="814">
        <v>-2.6350098437806224E-3</v>
      </c>
      <c r="AI380" s="814">
        <v>-6.729151891046059E-3</v>
      </c>
      <c r="AJ380" s="814">
        <v>-5.3538396555863343E-4</v>
      </c>
      <c r="AK380" s="814">
        <v>1.7077889995400497E-3</v>
      </c>
      <c r="AM380" s="814">
        <v>-1.5369342233331307E-2</v>
      </c>
      <c r="AN380" s="814">
        <v>-1.2998200806865201E-2</v>
      </c>
      <c r="AO380" s="814">
        <v>-1.1931787607105671E-2</v>
      </c>
      <c r="AP380" s="814">
        <v>-2.0866069781209085E-3</v>
      </c>
    </row>
    <row r="381" spans="1:42" s="814" customFormat="1">
      <c r="A381" s="815">
        <v>44384</v>
      </c>
      <c r="B381" s="814">
        <v>1.6137008906524919E-4</v>
      </c>
      <c r="C381" s="814">
        <v>1.6540434129188041E-4</v>
      </c>
      <c r="D381" s="814">
        <v>1.9041670509699403E-4</v>
      </c>
      <c r="E381" s="814">
        <v>1.9203040598764654E-4</v>
      </c>
      <c r="F381" s="814">
        <v>2.2437171866140915E-4</v>
      </c>
      <c r="G381" s="814">
        <v>2.2632455914717298E-4</v>
      </c>
      <c r="H381" s="814">
        <v>2.5962318918226757E-4</v>
      </c>
      <c r="I381" s="814">
        <v>3.7148452842306057E-4</v>
      </c>
      <c r="J381" s="814">
        <v>2.1681202783763176E-4</v>
      </c>
      <c r="K381" s="814">
        <v>3.4265779194653234E-4</v>
      </c>
      <c r="L381" s="814">
        <v>3.1128619660036883E-4</v>
      </c>
      <c r="M381" s="814">
        <v>5.5890559506988069E-4</v>
      </c>
      <c r="N381" s="814">
        <v>2.6442660450465283E-4</v>
      </c>
      <c r="O381" s="814">
        <v>3.2799310569164852E-4</v>
      </c>
      <c r="P381" s="814">
        <v>2.5937726067737366E-4</v>
      </c>
      <c r="Q381" s="814">
        <v>3.0648034432001481E-4</v>
      </c>
      <c r="R381" s="814">
        <v>7.3073968859849181E-4</v>
      </c>
      <c r="S381" s="814">
        <v>7.4912486128542177E-4</v>
      </c>
      <c r="T381" s="814">
        <v>7.5279174424358608E-4</v>
      </c>
      <c r="U381" s="814">
        <v>7.5645525788514689E-4</v>
      </c>
      <c r="V381" s="814">
        <v>3.3230470534759693E-3</v>
      </c>
      <c r="W381" s="814">
        <v>7.5279174424358608E-4</v>
      </c>
      <c r="X381" s="814">
        <v>7.5462392184122429E-4</v>
      </c>
      <c r="Y381" s="814">
        <v>4.8335112941000347E-4</v>
      </c>
      <c r="Z381" s="814">
        <v>4.8335112941000347E-4</v>
      </c>
      <c r="AA381" s="814">
        <v>4.9388215129564372E-4</v>
      </c>
      <c r="AB381" s="814">
        <v>5.0613328152837589E-4</v>
      </c>
      <c r="AC381" s="814">
        <v>-1.3906947206274722E-3</v>
      </c>
      <c r="AD381" s="814">
        <v>-2.8997893792975793E-3</v>
      </c>
      <c r="AE381" s="814">
        <v>-3.6064260678614346E-4</v>
      </c>
      <c r="AF381" s="814">
        <v>5.4843057450737476E-5</v>
      </c>
      <c r="AG381" s="814">
        <v>-3.4388387621087091E-4</v>
      </c>
      <c r="AH381" s="814">
        <v>-4.6331066140937738E-3</v>
      </c>
      <c r="AI381" s="814">
        <v>2.4379732081896144E-3</v>
      </c>
      <c r="AJ381" s="814">
        <v>-8.8275401533155495E-4</v>
      </c>
      <c r="AK381" s="814">
        <v>1.7869941910695353E-3</v>
      </c>
      <c r="AM381" s="814">
        <v>2.9876472803178622E-3</v>
      </c>
      <c r="AN381" s="814">
        <v>8.4881053932626127E-3</v>
      </c>
      <c r="AO381" s="814">
        <v>2.9621747726509273E-3</v>
      </c>
      <c r="AP381" s="814">
        <v>4.2031892714509134E-3</v>
      </c>
    </row>
    <row r="382" spans="1:42" s="814" customFormat="1">
      <c r="A382" s="815">
        <v>44385</v>
      </c>
      <c r="B382" s="814">
        <v>1.6137008906524919E-4</v>
      </c>
      <c r="C382" s="814">
        <v>1.6540434129188041E-4</v>
      </c>
      <c r="D382" s="814">
        <v>1.9041670509699403E-4</v>
      </c>
      <c r="E382" s="814">
        <v>1.9203040598764654E-4</v>
      </c>
      <c r="F382" s="814">
        <v>2.2437171866140915E-4</v>
      </c>
      <c r="G382" s="814">
        <v>2.2632455914717298E-4</v>
      </c>
      <c r="H382" s="814">
        <v>2.3690810211607349E-4</v>
      </c>
      <c r="I382" s="814">
        <v>3.7311911628368222E-4</v>
      </c>
      <c r="J382" s="814">
        <v>1.337595234309763E-4</v>
      </c>
      <c r="K382" s="814">
        <v>2.6739124450947394E-4</v>
      </c>
      <c r="L382" s="814">
        <v>5.2482574555812178E-4</v>
      </c>
      <c r="M382" s="814">
        <v>-2.0225755687186542E-4</v>
      </c>
      <c r="N382" s="814">
        <v>2.4870153519063187E-4</v>
      </c>
      <c r="O382" s="814">
        <v>3.3054584808578369E-4</v>
      </c>
      <c r="P382" s="814">
        <v>2.5937726067737366E-4</v>
      </c>
      <c r="Q382" s="814">
        <v>3.0559637986793398E-4</v>
      </c>
      <c r="R382" s="814">
        <v>7.3073968859849181E-4</v>
      </c>
      <c r="S382" s="814">
        <v>7.4912486128542177E-4</v>
      </c>
      <c r="T382" s="814">
        <v>7.5279174424358608E-4</v>
      </c>
      <c r="U382" s="814">
        <v>7.5645525788514689E-4</v>
      </c>
      <c r="V382" s="814">
        <v>-1.1784316157434915E-3</v>
      </c>
      <c r="W382" s="814">
        <v>7.5279174424358608E-4</v>
      </c>
      <c r="X382" s="814">
        <v>7.5462392184122429E-4</v>
      </c>
      <c r="Y382" s="814">
        <v>4.8335112941000347E-4</v>
      </c>
      <c r="Z382" s="814">
        <v>4.8335112941000347E-4</v>
      </c>
      <c r="AA382" s="814">
        <v>4.9388215129564372E-4</v>
      </c>
      <c r="AB382" s="814">
        <v>5.0613328152837589E-4</v>
      </c>
      <c r="AC382" s="814">
        <v>-4.7883042756773353E-3</v>
      </c>
      <c r="AD382" s="814">
        <v>-3.5641196270397302E-3</v>
      </c>
      <c r="AE382" s="814">
        <v>-1.5475793705502783E-3</v>
      </c>
      <c r="AF382" s="814">
        <v>-3.3685085168259077E-3</v>
      </c>
      <c r="AG382" s="814">
        <v>-5.3009081689007198E-3</v>
      </c>
      <c r="AH382" s="814">
        <v>6.4450743596466964E-4</v>
      </c>
      <c r="AI382" s="814">
        <v>-4.6372267179555227E-3</v>
      </c>
      <c r="AJ382" s="814">
        <v>4.8021907059947466E-4</v>
      </c>
      <c r="AK382" s="814">
        <v>-8.1417244329873295E-4</v>
      </c>
      <c r="AM382" s="814">
        <v>-1.6606268583003625E-2</v>
      </c>
      <c r="AN382" s="814">
        <v>-1.0927052104258483E-2</v>
      </c>
      <c r="AO382" s="814">
        <v>-5.3199314299756661E-3</v>
      </c>
      <c r="AP382" s="814">
        <v>-8.266263879090463E-3</v>
      </c>
    </row>
    <row r="383" spans="1:42" s="814" customFormat="1">
      <c r="A383" s="815">
        <v>44386</v>
      </c>
      <c r="B383" s="814">
        <v>1.6137008906524919E-4</v>
      </c>
      <c r="C383" s="814">
        <v>1.6540434129188041E-4</v>
      </c>
      <c r="D383" s="814">
        <v>1.9041670509699403E-4</v>
      </c>
      <c r="E383" s="814">
        <v>1.9203040598764654E-4</v>
      </c>
      <c r="F383" s="814">
        <v>2.2437171866140915E-4</v>
      </c>
      <c r="G383" s="814">
        <v>2.2632455914717298E-4</v>
      </c>
      <c r="H383" s="814">
        <v>1.9570118805578574E-4</v>
      </c>
      <c r="I383" s="814">
        <v>2.0642358296418806E-4</v>
      </c>
      <c r="J383" s="814">
        <v>4.6899110066767058E-4</v>
      </c>
      <c r="K383" s="814">
        <v>2.074785761989606E-4</v>
      </c>
      <c r="L383" s="814">
        <v>1.6214672649272899E-4</v>
      </c>
      <c r="M383" s="814">
        <v>3.9553168475969791E-4</v>
      </c>
      <c r="N383" s="814">
        <v>2.0534096440716354E-4</v>
      </c>
      <c r="O383" s="814">
        <v>3.2752933862378875E-4</v>
      </c>
      <c r="P383" s="814">
        <v>2.5937726067737366E-4</v>
      </c>
      <c r="Q383" s="814">
        <v>2.2494120962446296E-4</v>
      </c>
      <c r="R383" s="814">
        <v>7.3073968859849181E-4</v>
      </c>
      <c r="S383" s="814">
        <v>7.4912486128542177E-4</v>
      </c>
      <c r="T383" s="814">
        <v>7.5279174424358608E-4</v>
      </c>
      <c r="U383" s="814">
        <v>7.5645525788514689E-4</v>
      </c>
      <c r="V383" s="814">
        <v>4.6468158076384825E-4</v>
      </c>
      <c r="W383" s="814">
        <v>7.5279174424358608E-4</v>
      </c>
      <c r="X383" s="814">
        <v>7.5462392184122429E-4</v>
      </c>
      <c r="Y383" s="814">
        <v>4.8335112941000347E-4</v>
      </c>
      <c r="Z383" s="814">
        <v>4.8335112941000347E-4</v>
      </c>
      <c r="AA383" s="814">
        <v>4.9388215129564372E-4</v>
      </c>
      <c r="AB383" s="814">
        <v>5.0613328152837589E-4</v>
      </c>
      <c r="AC383" s="814">
        <v>1.4114340446935714E-4</v>
      </c>
      <c r="AD383" s="814">
        <v>1.902310232599902E-4</v>
      </c>
      <c r="AE383" s="814">
        <v>1.3142562485288778E-3</v>
      </c>
      <c r="AF383" s="814">
        <v>3.2820707782315051E-3</v>
      </c>
      <c r="AG383" s="814">
        <v>3.1498139295729199E-3</v>
      </c>
      <c r="AH383" s="814">
        <v>8.5346425586330099E-5</v>
      </c>
      <c r="AI383" s="814">
        <v>3.6441199059857876E-3</v>
      </c>
      <c r="AJ383" s="814">
        <v>-7.6427265745748763E-4</v>
      </c>
      <c r="AK383" s="814">
        <v>5.1234749588902062E-5</v>
      </c>
      <c r="AM383" s="814">
        <v>3.0837183193810347E-4</v>
      </c>
      <c r="AN383" s="814">
        <v>1.4556114234729467E-3</v>
      </c>
      <c r="AO383" s="814">
        <v>2.5540270348860528E-3</v>
      </c>
      <c r="AP383" s="814">
        <v>1.2868000055443751E-4</v>
      </c>
    </row>
    <row r="384" spans="1:42" s="814" customFormat="1">
      <c r="A384" s="815">
        <v>44389</v>
      </c>
      <c r="B384" s="814">
        <v>1.6137008906524919E-4</v>
      </c>
      <c r="C384" s="814">
        <v>1.6540434129188041E-4</v>
      </c>
      <c r="D384" s="814">
        <v>1.9041670509699403E-4</v>
      </c>
      <c r="E384" s="814">
        <v>1.9203040598764654E-4</v>
      </c>
      <c r="F384" s="814">
        <v>2.2437171866140915E-4</v>
      </c>
      <c r="G384" s="814">
        <v>2.2632455914717298E-4</v>
      </c>
      <c r="H384" s="814">
        <v>2.434749054114338E-4</v>
      </c>
      <c r="I384" s="814">
        <v>3.1267161508607977E-4</v>
      </c>
      <c r="J384" s="814">
        <v>2.1057831207849098E-4</v>
      </c>
      <c r="K384" s="814">
        <v>2.7468832264565535E-4</v>
      </c>
      <c r="L384" s="814">
        <v>1.4075365972865406E-4</v>
      </c>
      <c r="M384" s="814">
        <v>-8.8232123933273954E-5</v>
      </c>
      <c r="N384" s="814">
        <v>2.1129566973177027E-4</v>
      </c>
      <c r="O384" s="814">
        <v>3.9022001423583141E-4</v>
      </c>
      <c r="P384" s="814">
        <v>2.5937726067737366E-4</v>
      </c>
      <c r="Q384" s="814">
        <v>5.4343302799919613E-4</v>
      </c>
      <c r="R384" s="814">
        <v>7.3073968859849181E-4</v>
      </c>
      <c r="S384" s="814">
        <v>7.4912486128542177E-4</v>
      </c>
      <c r="T384" s="814">
        <v>7.5279174424358608E-4</v>
      </c>
      <c r="U384" s="814">
        <v>7.5645525788514689E-4</v>
      </c>
      <c r="V384" s="814">
        <v>-2.2448839583183444E-3</v>
      </c>
      <c r="W384" s="814">
        <v>7.5279174424358608E-4</v>
      </c>
      <c r="X384" s="814">
        <v>7.5462392184122429E-4</v>
      </c>
      <c r="Y384" s="814">
        <v>4.8335112941000347E-4</v>
      </c>
      <c r="Z384" s="814">
        <v>4.8335112941000347E-4</v>
      </c>
      <c r="AA384" s="814">
        <v>4.9388215129564372E-4</v>
      </c>
      <c r="AB384" s="814">
        <v>5.0613328152837589E-4</v>
      </c>
      <c r="AC384" s="814">
        <v>1.0307700225141492E-2</v>
      </c>
      <c r="AD384" s="814">
        <v>2.833713684153194E-3</v>
      </c>
      <c r="AE384" s="814">
        <v>1.3119416094609093E-5</v>
      </c>
      <c r="AF384" s="814">
        <v>1.3029936722814828E-3</v>
      </c>
      <c r="AG384" s="814">
        <v>-1.4391647501584837E-3</v>
      </c>
      <c r="AH384" s="814">
        <v>-1.8209132664678274E-3</v>
      </c>
      <c r="AI384" s="814">
        <v>3.8113832528019476E-3</v>
      </c>
      <c r="AJ384" s="814">
        <v>4.1175174803931291E-3</v>
      </c>
      <c r="AK384" s="814">
        <v>4.6458844757313322E-4</v>
      </c>
      <c r="AM384" s="814">
        <v>2.1238861324919478E-2</v>
      </c>
      <c r="AN384" s="814">
        <v>9.0840176449278331E-3</v>
      </c>
      <c r="AO384" s="814">
        <v>3.198049858483154E-3</v>
      </c>
      <c r="AP384" s="814">
        <v>1.6015849576818342E-2</v>
      </c>
    </row>
    <row r="385" spans="1:42" s="814" customFormat="1">
      <c r="A385" s="815">
        <v>44390</v>
      </c>
      <c r="B385" s="814">
        <v>1.6137008906524919E-4</v>
      </c>
      <c r="C385" s="814">
        <v>1.6540434129188041E-4</v>
      </c>
      <c r="D385" s="814">
        <v>1.9041670509699403E-4</v>
      </c>
      <c r="E385" s="814">
        <v>1.9203040598764654E-4</v>
      </c>
      <c r="F385" s="814">
        <v>2.2437171866140915E-4</v>
      </c>
      <c r="G385" s="814">
        <v>2.2632455914717298E-4</v>
      </c>
      <c r="H385" s="814">
        <v>2.1026528454415327E-4</v>
      </c>
      <c r="I385" s="814">
        <v>8.1464014599852419E-5</v>
      </c>
      <c r="J385" s="814">
        <v>1.1867512543140002E-4</v>
      </c>
      <c r="K385" s="814">
        <v>2.2396885916031728E-4</v>
      </c>
      <c r="L385" s="814">
        <v>1.0690787789990885E-4</v>
      </c>
      <c r="M385" s="814">
        <v>5.5424202633180819E-4</v>
      </c>
      <c r="N385" s="814">
        <v>2.4975399325355419E-4</v>
      </c>
      <c r="O385" s="814">
        <v>3.4053213963236573E-4</v>
      </c>
      <c r="P385" s="814">
        <v>2.5937726067737366E-4</v>
      </c>
      <c r="Q385" s="814">
        <v>1.8294007268337964E-4</v>
      </c>
      <c r="R385" s="814">
        <v>7.3073968859849181E-4</v>
      </c>
      <c r="S385" s="814">
        <v>7.4912486128542177E-4</v>
      </c>
      <c r="T385" s="814">
        <v>7.5279174424358608E-4</v>
      </c>
      <c r="U385" s="814">
        <v>7.5645525788514689E-4</v>
      </c>
      <c r="V385" s="814">
        <v>-7.13266455692807E-4</v>
      </c>
      <c r="W385" s="814">
        <v>7.5279174424358608E-4</v>
      </c>
      <c r="X385" s="814">
        <v>7.5462392184122429E-4</v>
      </c>
      <c r="Y385" s="814">
        <v>4.8335112941000347E-4</v>
      </c>
      <c r="Z385" s="814">
        <v>4.8335112941000347E-4</v>
      </c>
      <c r="AA385" s="814">
        <v>4.9388215129564372E-4</v>
      </c>
      <c r="AB385" s="814">
        <v>5.0613328152837589E-4</v>
      </c>
      <c r="AC385" s="814">
        <v>8.996465195101333E-4</v>
      </c>
      <c r="AD385" s="814">
        <v>2.4806316914185444E-3</v>
      </c>
      <c r="AE385" s="814">
        <v>2.8236593035524393E-3</v>
      </c>
      <c r="AF385" s="814">
        <v>5.5271972407178183E-4</v>
      </c>
      <c r="AG385" s="814">
        <v>2.2204843912354555E-3</v>
      </c>
      <c r="AH385" s="814">
        <v>1.0673227777058258E-3</v>
      </c>
      <c r="AI385" s="814">
        <v>2.1380742487919768E-3</v>
      </c>
      <c r="AJ385" s="814">
        <v>1.9075989429628848E-3</v>
      </c>
      <c r="AK385" s="814">
        <v>5.0096630123215302E-3</v>
      </c>
      <c r="AM385" s="814">
        <v>6.7114276586794919E-3</v>
      </c>
      <c r="AN385" s="814">
        <v>8.8047934844390774E-3</v>
      </c>
      <c r="AO385" s="814">
        <v>4.5982960383739169E-3</v>
      </c>
      <c r="AP385" s="814">
        <v>-3.9207146299023998E-3</v>
      </c>
    </row>
    <row r="386" spans="1:42" s="814" customFormat="1">
      <c r="A386" s="815">
        <v>44391</v>
      </c>
      <c r="B386" s="814">
        <v>1.6137008906524919E-4</v>
      </c>
      <c r="C386" s="814">
        <v>1.6540434129188041E-4</v>
      </c>
      <c r="D386" s="814">
        <v>1.9041670509699403E-4</v>
      </c>
      <c r="E386" s="814">
        <v>1.9203040598764654E-4</v>
      </c>
      <c r="F386" s="814">
        <v>2.2437171866140915E-4</v>
      </c>
      <c r="G386" s="814">
        <v>2.2632455914717298E-4</v>
      </c>
      <c r="H386" s="814">
        <v>2.6458374723437039E-4</v>
      </c>
      <c r="I386" s="814">
        <v>4.2676583217127195E-4</v>
      </c>
      <c r="J386" s="814">
        <v>2.6097357349974537E-4</v>
      </c>
      <c r="K386" s="814">
        <v>3.0947049554574946E-4</v>
      </c>
      <c r="L386" s="814">
        <v>2.4539010172697218E-4</v>
      </c>
      <c r="M386" s="814">
        <v>5.9493192367510161E-4</v>
      </c>
      <c r="N386" s="814">
        <v>2.76758729139015E-4</v>
      </c>
      <c r="O386" s="814">
        <v>3.2590221018935495E-4</v>
      </c>
      <c r="P386" s="814">
        <v>2.5937726067737366E-4</v>
      </c>
      <c r="Q386" s="814">
        <v>2.6773172287142266E-4</v>
      </c>
      <c r="R386" s="814">
        <v>7.3073968859849181E-4</v>
      </c>
      <c r="S386" s="814">
        <v>7.4912486128542177E-4</v>
      </c>
      <c r="T386" s="814">
        <v>7.5279174424358608E-4</v>
      </c>
      <c r="U386" s="814">
        <v>7.5645525788514689E-4</v>
      </c>
      <c r="V386" s="814">
        <v>4.2715411206764031E-3</v>
      </c>
      <c r="W386" s="814">
        <v>7.5279174424358608E-4</v>
      </c>
      <c r="X386" s="814">
        <v>7.5462392184122429E-4</v>
      </c>
      <c r="Y386" s="814">
        <v>4.8335112941000347E-4</v>
      </c>
      <c r="Z386" s="814">
        <v>4.8335112941000347E-4</v>
      </c>
      <c r="AA386" s="814">
        <v>4.9388215129564372E-4</v>
      </c>
      <c r="AB386" s="814">
        <v>5.0613328152837589E-4</v>
      </c>
      <c r="AC386" s="814">
        <v>-1.9153197974930425E-4</v>
      </c>
      <c r="AD386" s="814">
        <v>-4.1189076647246692E-3</v>
      </c>
      <c r="AE386" s="814">
        <v>7.1570492378247863E-4</v>
      </c>
      <c r="AF386" s="814">
        <v>1.1402186985913776E-3</v>
      </c>
      <c r="AG386" s="814">
        <v>-4.8468202039608776E-4</v>
      </c>
      <c r="AH386" s="814">
        <v>-3.3296840203149713E-3</v>
      </c>
      <c r="AI386" s="814">
        <v>-3.628727570821666E-3</v>
      </c>
      <c r="AJ386" s="814">
        <v>4.0307154025234215E-3</v>
      </c>
      <c r="AK386" s="814">
        <v>-2.9442889335502542E-3</v>
      </c>
      <c r="AM386" s="814">
        <v>-5.8029853758569949E-3</v>
      </c>
      <c r="AN386" s="814">
        <v>3.4295423445438455E-3</v>
      </c>
      <c r="AO386" s="814">
        <v>2.0117305625693138E-3</v>
      </c>
      <c r="AP386" s="814">
        <v>1.7464045060537892E-3</v>
      </c>
    </row>
    <row r="387" spans="1:42" s="814" customFormat="1">
      <c r="A387" s="815">
        <v>44392</v>
      </c>
      <c r="B387" s="814">
        <v>1.6137008906524919E-4</v>
      </c>
      <c r="C387" s="814">
        <v>1.6540434129188041E-4</v>
      </c>
      <c r="D387" s="814">
        <v>1.9041670509699403E-4</v>
      </c>
      <c r="E387" s="814">
        <v>1.9203040598764654E-4</v>
      </c>
      <c r="F387" s="814">
        <v>2.2437171866140915E-4</v>
      </c>
      <c r="G387" s="814">
        <v>2.2632455914717298E-4</v>
      </c>
      <c r="H387" s="814">
        <v>2.5184188122051587E-4</v>
      </c>
      <c r="I387" s="814">
        <v>3.1241509256951794E-4</v>
      </c>
      <c r="J387" s="814">
        <v>2.9892898150829517E-4</v>
      </c>
      <c r="K387" s="814">
        <v>2.6312126399430369E-4</v>
      </c>
      <c r="L387" s="814">
        <v>2.7104638230057709E-4</v>
      </c>
      <c r="M387" s="814">
        <v>6.2649865386155135E-4</v>
      </c>
      <c r="N387" s="814">
        <v>2.7162603433938948E-4</v>
      </c>
      <c r="O387" s="814">
        <v>3.2873253492438081E-4</v>
      </c>
      <c r="P387" s="814">
        <v>2.5937726067737366E-4</v>
      </c>
      <c r="Q387" s="814">
        <v>3.6445313452171391E-4</v>
      </c>
      <c r="R387" s="814">
        <v>7.3073968859849181E-4</v>
      </c>
      <c r="S387" s="814">
        <v>7.4912486128542177E-4</v>
      </c>
      <c r="T387" s="814">
        <v>7.5279174424358608E-4</v>
      </c>
      <c r="U387" s="814">
        <v>7.5645525788514689E-4</v>
      </c>
      <c r="V387" s="814">
        <v>1.8873839731783359E-3</v>
      </c>
      <c r="W387" s="814">
        <v>7.5279174424358608E-4</v>
      </c>
      <c r="X387" s="814">
        <v>7.5462392184122429E-4</v>
      </c>
      <c r="Y387" s="814">
        <v>4.8335112941000347E-4</v>
      </c>
      <c r="Z387" s="814">
        <v>4.8335112941000347E-4</v>
      </c>
      <c r="AA387" s="814">
        <v>4.9388215129564372E-4</v>
      </c>
      <c r="AB387" s="814">
        <v>5.0613328152837589E-4</v>
      </c>
      <c r="AC387" s="814">
        <v>-5.7979624649415751E-3</v>
      </c>
      <c r="AD387" s="814">
        <v>1.9593899688308269E-5</v>
      </c>
      <c r="AE387" s="814">
        <v>-3.6325167980033601E-3</v>
      </c>
      <c r="AF387" s="814">
        <v>-1.2968886272036739E-3</v>
      </c>
      <c r="AG387" s="814">
        <v>-1.3959493140828227E-3</v>
      </c>
      <c r="AH387" s="814">
        <v>-2.2115266788558241E-4</v>
      </c>
      <c r="AI387" s="814">
        <v>-1.4099822143004426E-3</v>
      </c>
      <c r="AJ387" s="814">
        <v>4.163928304244946E-3</v>
      </c>
      <c r="AK387" s="814">
        <v>1.6256096467368586E-3</v>
      </c>
      <c r="AM387" s="814">
        <v>-9.4028074477151558E-3</v>
      </c>
      <c r="AN387" s="814">
        <v>-4.8375279649655045E-3</v>
      </c>
      <c r="AO387" s="814">
        <v>-3.4052775859064743E-3</v>
      </c>
      <c r="AP387" s="814">
        <v>-4.4330283827495043E-3</v>
      </c>
    </row>
    <row r="388" spans="1:42" s="814" customFormat="1">
      <c r="A388" s="815">
        <v>44393</v>
      </c>
      <c r="B388" s="814">
        <v>1.6137008906524919E-4</v>
      </c>
      <c r="C388" s="814">
        <v>1.6540434129188041E-4</v>
      </c>
      <c r="D388" s="814">
        <v>1.9041670509699403E-4</v>
      </c>
      <c r="E388" s="814">
        <v>1.9203040598764654E-4</v>
      </c>
      <c r="F388" s="814">
        <v>2.2437171866140915E-4</v>
      </c>
      <c r="G388" s="814">
        <v>2.2632455914717298E-4</v>
      </c>
      <c r="H388" s="814">
        <v>2.4014204697686559E-4</v>
      </c>
      <c r="I388" s="814">
        <v>2.2738131049493404E-4</v>
      </c>
      <c r="J388" s="814">
        <v>2.1365858417810024E-4</v>
      </c>
      <c r="K388" s="814">
        <v>3.2150806038599988E-4</v>
      </c>
      <c r="L388" s="814">
        <v>3.7114218295131174E-4</v>
      </c>
      <c r="M388" s="814">
        <v>6.0372845170308942E-4</v>
      </c>
      <c r="N388" s="814">
        <v>1.9273565373723045E-4</v>
      </c>
      <c r="O388" s="814">
        <v>3.2655969383288408E-4</v>
      </c>
      <c r="P388" s="814">
        <v>2.5937726067737366E-4</v>
      </c>
      <c r="Q388" s="814">
        <v>5.7613084999341702E-4</v>
      </c>
      <c r="R388" s="814">
        <v>7.3073968859849181E-4</v>
      </c>
      <c r="S388" s="814">
        <v>7.4912486128542177E-4</v>
      </c>
      <c r="T388" s="814">
        <v>7.5279174424358608E-4</v>
      </c>
      <c r="U388" s="814">
        <v>7.5645525788514689E-4</v>
      </c>
      <c r="V388" s="814">
        <v>3.0385113403763597E-3</v>
      </c>
      <c r="W388" s="814">
        <v>7.5279174424358608E-4</v>
      </c>
      <c r="X388" s="814">
        <v>7.5462392184122429E-4</v>
      </c>
      <c r="Y388" s="814">
        <v>4.8335112941000347E-4</v>
      </c>
      <c r="Z388" s="814">
        <v>4.8335112941000347E-4</v>
      </c>
      <c r="AA388" s="814">
        <v>4.9388215129564372E-4</v>
      </c>
      <c r="AB388" s="814">
        <v>5.0613328152837589E-4</v>
      </c>
      <c r="AC388" s="814">
        <v>-2.2945353797919621E-3</v>
      </c>
      <c r="AD388" s="814">
        <v>-7.2426135502468014E-4</v>
      </c>
      <c r="AE388" s="814">
        <v>1.0404347668409031E-3</v>
      </c>
      <c r="AF388" s="814">
        <v>-1.4495566989042308E-3</v>
      </c>
      <c r="AG388" s="814">
        <v>-5.4971661858338461E-4</v>
      </c>
      <c r="AH388" s="814">
        <v>-2.2876942426930391E-3</v>
      </c>
      <c r="AI388" s="814">
        <v>-4.2919377105009593E-3</v>
      </c>
      <c r="AJ388" s="814">
        <v>1.0832803183842277E-3</v>
      </c>
      <c r="AK388" s="814">
        <v>1.0456873005777467E-3</v>
      </c>
      <c r="AM388" s="814">
        <v>-3.6603629623598311E-3</v>
      </c>
      <c r="AN388" s="814">
        <v>-2.8595807549356422E-3</v>
      </c>
      <c r="AO388" s="814">
        <v>-2.6575671613049412E-3</v>
      </c>
      <c r="AP388" s="814">
        <v>-7.3043344862211423E-3</v>
      </c>
    </row>
    <row r="389" spans="1:42" s="814" customFormat="1">
      <c r="A389" s="815">
        <v>44396</v>
      </c>
      <c r="B389" s="814">
        <v>1.6137008906524919E-4</v>
      </c>
      <c r="C389" s="814">
        <v>1.6540434129188041E-4</v>
      </c>
      <c r="D389" s="814">
        <v>1.9041670509699403E-4</v>
      </c>
      <c r="E389" s="814">
        <v>1.9203040598764654E-4</v>
      </c>
      <c r="F389" s="814">
        <v>2.2437171866140915E-4</v>
      </c>
      <c r="G389" s="814">
        <v>2.2632455914717298E-4</v>
      </c>
      <c r="H389" s="814">
        <v>2.1221996721565439E-4</v>
      </c>
      <c r="I389" s="814">
        <v>2.8305633617198289E-4</v>
      </c>
      <c r="J389" s="814">
        <v>2.7178180538789398E-4</v>
      </c>
      <c r="K389" s="814">
        <v>2.1281615518820018E-4</v>
      </c>
      <c r="L389" s="814">
        <v>7.1497509103402024E-5</v>
      </c>
      <c r="M389" s="814">
        <v>-2.4838809450178356E-4</v>
      </c>
      <c r="N389" s="814">
        <v>2.2826210554227622E-4</v>
      </c>
      <c r="O389" s="814">
        <v>3.8764748349762179E-4</v>
      </c>
      <c r="P389" s="814">
        <v>2.5937726067737366E-4</v>
      </c>
      <c r="Q389" s="814">
        <v>6.5413805764991118E-4</v>
      </c>
      <c r="R389" s="814">
        <v>7.3073968859849181E-4</v>
      </c>
      <c r="S389" s="814">
        <v>7.4912486128542177E-4</v>
      </c>
      <c r="T389" s="814">
        <v>7.5279174424358608E-4</v>
      </c>
      <c r="U389" s="814">
        <v>7.5645525788514689E-4</v>
      </c>
      <c r="V389" s="814">
        <v>3.3554876706620718E-4</v>
      </c>
      <c r="W389" s="814">
        <v>7.5279174424358608E-4</v>
      </c>
      <c r="X389" s="814">
        <v>7.5462392184122429E-4</v>
      </c>
      <c r="Y389" s="814">
        <v>4.8335112941000347E-4</v>
      </c>
      <c r="Z389" s="814">
        <v>4.8335112941000347E-4</v>
      </c>
      <c r="AA389" s="814">
        <v>4.9388215129564372E-4</v>
      </c>
      <c r="AB389" s="814">
        <v>5.0613328152837589E-4</v>
      </c>
      <c r="AC389" s="814">
        <v>-1.5636252835151243E-2</v>
      </c>
      <c r="AD389" s="814">
        <v>-1.0331547846281652E-2</v>
      </c>
      <c r="AE389" s="814">
        <v>-7.9315586346631051E-3</v>
      </c>
      <c r="AF389" s="814">
        <v>-7.0168228729926563E-3</v>
      </c>
      <c r="AG389" s="814">
        <v>-4.5263218658306847E-3</v>
      </c>
      <c r="AH389" s="814">
        <v>-1.9258475394079433E-4</v>
      </c>
      <c r="AI389" s="814">
        <v>-1.293439626125592E-2</v>
      </c>
      <c r="AJ389" s="814">
        <v>-5.1650717477302877E-4</v>
      </c>
      <c r="AK389" s="814">
        <v>-3.7626748250818576E-4</v>
      </c>
      <c r="AM389" s="814">
        <v>-1.5153986006280595E-2</v>
      </c>
      <c r="AN389" s="814">
        <v>-1.1323424325311415E-2</v>
      </c>
      <c r="AO389" s="814">
        <v>-1.0221138604524116E-2</v>
      </c>
      <c r="AP389" s="814">
        <v>-1.5517822710653606E-2</v>
      </c>
    </row>
    <row r="390" spans="1:42" s="814" customFormat="1">
      <c r="A390" s="815">
        <v>44397</v>
      </c>
      <c r="B390" s="814">
        <v>1.6137008906524919E-4</v>
      </c>
      <c r="C390" s="814">
        <v>1.6540434129188041E-4</v>
      </c>
      <c r="D390" s="814">
        <v>1.9041670509699403E-4</v>
      </c>
      <c r="E390" s="814">
        <v>1.9203040598764654E-4</v>
      </c>
      <c r="F390" s="814">
        <v>2.2437171866140915E-4</v>
      </c>
      <c r="G390" s="814">
        <v>2.2632455914717298E-4</v>
      </c>
      <c r="H390" s="814">
        <v>2.621701838116941E-4</v>
      </c>
      <c r="I390" s="814">
        <v>2.7855473423654686E-4</v>
      </c>
      <c r="J390" s="814">
        <v>8.3647937068498379E-5</v>
      </c>
      <c r="K390" s="814">
        <v>2.5898749840336244E-4</v>
      </c>
      <c r="L390" s="814">
        <v>-7.8428227190396882E-5</v>
      </c>
      <c r="M390" s="814">
        <v>4.9689961295151797E-4</v>
      </c>
      <c r="N390" s="814">
        <v>9.2350669809171393E-5</v>
      </c>
      <c r="O390" s="814">
        <v>3.2756373250375503E-4</v>
      </c>
      <c r="P390" s="814">
        <v>2.5937726067737366E-4</v>
      </c>
      <c r="Q390" s="814">
        <v>1.8910346605927053E-4</v>
      </c>
      <c r="R390" s="814">
        <v>7.3073968859849181E-4</v>
      </c>
      <c r="S390" s="814">
        <v>7.4912486128542177E-4</v>
      </c>
      <c r="T390" s="814">
        <v>7.5279174424358608E-4</v>
      </c>
      <c r="U390" s="814">
        <v>7.5645525788514689E-4</v>
      </c>
      <c r="V390" s="814">
        <v>3.053903810149583E-3</v>
      </c>
      <c r="W390" s="814">
        <v>7.5279174424358608E-4</v>
      </c>
      <c r="X390" s="814">
        <v>7.5462392184122429E-4</v>
      </c>
      <c r="Y390" s="814">
        <v>4.8335112941000347E-4</v>
      </c>
      <c r="Z390" s="814">
        <v>4.8335112941000347E-4</v>
      </c>
      <c r="AA390" s="814">
        <v>4.9388215129564372E-4</v>
      </c>
      <c r="AB390" s="814">
        <v>5.0613328152837589E-4</v>
      </c>
      <c r="AC390" s="814">
        <v>5.0622756788505363E-3</v>
      </c>
      <c r="AD390" s="814">
        <v>-1.5819900073035242E-3</v>
      </c>
      <c r="AE390" s="814">
        <v>2.6816164426752831E-3</v>
      </c>
      <c r="AF390" s="814">
        <v>4.0427275247385541E-3</v>
      </c>
      <c r="AG390" s="814">
        <v>-3.2216366360782178E-4</v>
      </c>
      <c r="AH390" s="814">
        <v>6.3072902915137785E-3</v>
      </c>
      <c r="AI390" s="814">
        <v>-1.7958017278740801E-4</v>
      </c>
      <c r="AJ390" s="814">
        <v>5.9742932547846017E-4</v>
      </c>
      <c r="AK390" s="814">
        <v>-1.210534022825227E-4</v>
      </c>
      <c r="AM390" s="814">
        <v>1.1301223879695232E-2</v>
      </c>
      <c r="AN390" s="814">
        <v>7.4043074268201892E-3</v>
      </c>
      <c r="AO390" s="814">
        <v>2.913734674141466E-3</v>
      </c>
      <c r="AP390" s="814">
        <v>1.6477719180421957E-2</v>
      </c>
    </row>
    <row r="391" spans="1:42" s="814" customFormat="1">
      <c r="A391" s="815">
        <v>44398</v>
      </c>
      <c r="B391" s="814">
        <v>1.6137008906524919E-4</v>
      </c>
      <c r="C391" s="814">
        <v>1.6540434129188041E-4</v>
      </c>
      <c r="D391" s="814">
        <v>1.9041670509699403E-4</v>
      </c>
      <c r="E391" s="814">
        <v>1.9203040598764654E-4</v>
      </c>
      <c r="F391" s="814">
        <v>2.2437171866140915E-4</v>
      </c>
      <c r="G391" s="814">
        <v>2.2632455914717298E-4</v>
      </c>
      <c r="H391" s="814">
        <v>2.440028698940111E-4</v>
      </c>
      <c r="I391" s="814">
        <v>2.3427443880219556E-4</v>
      </c>
      <c r="J391" s="814">
        <v>2.1372518003115459E-4</v>
      </c>
      <c r="K391" s="814">
        <v>2.1271578338022401E-4</v>
      </c>
      <c r="L391" s="814">
        <v>-3.0662328528185956E-4</v>
      </c>
      <c r="M391" s="814">
        <v>-1.4747354039390537E-5</v>
      </c>
      <c r="N391" s="814">
        <v>1.7523488538295773E-4</v>
      </c>
      <c r="O391" s="814">
        <v>3.2777984932708115E-4</v>
      </c>
      <c r="P391" s="814">
        <v>2.5937726067737366E-4</v>
      </c>
      <c r="Q391" s="814">
        <v>2.3151148493827378E-4</v>
      </c>
      <c r="R391" s="814">
        <v>7.3073968859849181E-4</v>
      </c>
      <c r="S391" s="814">
        <v>7.4912486128542177E-4</v>
      </c>
      <c r="T391" s="814">
        <v>7.5279174424358608E-4</v>
      </c>
      <c r="U391" s="814">
        <v>7.5645525788514689E-4</v>
      </c>
      <c r="V391" s="814">
        <v>1.9536664740193999E-4</v>
      </c>
      <c r="W391" s="814">
        <v>7.5279174424358608E-4</v>
      </c>
      <c r="X391" s="814">
        <v>7.5462392184122429E-4</v>
      </c>
      <c r="Y391" s="814">
        <v>4.8335112941000347E-4</v>
      </c>
      <c r="Z391" s="814">
        <v>4.8335112941000347E-4</v>
      </c>
      <c r="AA391" s="814">
        <v>4.9388215129564372E-4</v>
      </c>
      <c r="AB391" s="814">
        <v>5.0613328152837589E-4</v>
      </c>
      <c r="AC391" s="814">
        <v>9.5015958319843996E-3</v>
      </c>
      <c r="AD391" s="814">
        <v>5.3109445705985525E-3</v>
      </c>
      <c r="AE391" s="814">
        <v>2.6019002332746677E-3</v>
      </c>
      <c r="AF391" s="814">
        <v>2.2298798342532677E-3</v>
      </c>
      <c r="AG391" s="814">
        <v>1.9633661896167887E-3</v>
      </c>
      <c r="AH391" s="814">
        <v>1.5684118807424152E-3</v>
      </c>
      <c r="AI391" s="814">
        <v>4.2870102470191629E-3</v>
      </c>
      <c r="AJ391" s="814">
        <v>9.6445941002665236E-5</v>
      </c>
      <c r="AK391" s="814">
        <v>3.6130539903700409E-5</v>
      </c>
      <c r="AM391" s="814">
        <v>4.0415695871287571E-3</v>
      </c>
      <c r="AN391" s="814">
        <v>3.2155954747403737E-3</v>
      </c>
      <c r="AO391" s="814">
        <v>4.6622208713167357E-3</v>
      </c>
      <c r="AP391" s="814">
        <v>8.311719192830358E-3</v>
      </c>
    </row>
    <row r="392" spans="1:42" s="814" customFormat="1">
      <c r="A392" s="815">
        <v>44399</v>
      </c>
      <c r="B392" s="814">
        <v>1.6137008906524919E-4</v>
      </c>
      <c r="C392" s="814">
        <v>1.6540434129188041E-4</v>
      </c>
      <c r="D392" s="814">
        <v>1.9041670509699403E-4</v>
      </c>
      <c r="E392" s="814">
        <v>1.9203040598764654E-4</v>
      </c>
      <c r="F392" s="814">
        <v>2.2437171866140915E-4</v>
      </c>
      <c r="G392" s="814">
        <v>2.2632455914717298E-4</v>
      </c>
      <c r="H392" s="814">
        <v>1.665039908924637E-4</v>
      </c>
      <c r="I392" s="814">
        <v>1.9621412794768034E-4</v>
      </c>
      <c r="J392" s="814">
        <v>-2.8819325441520327E-5</v>
      </c>
      <c r="K392" s="814">
        <v>2.414333646092448E-4</v>
      </c>
      <c r="L392" s="814">
        <v>3.1917105193279838E-4</v>
      </c>
      <c r="M392" s="814">
        <v>4.895242290707813E-4</v>
      </c>
      <c r="N392" s="814">
        <v>2.1149848312296271E-4</v>
      </c>
      <c r="O392" s="814">
        <v>3.2650658672128685E-4</v>
      </c>
      <c r="P392" s="814">
        <v>2.5937726067737366E-4</v>
      </c>
      <c r="Q392" s="814">
        <v>2.7263221323980957E-4</v>
      </c>
      <c r="R392" s="814">
        <v>7.3073968859849181E-4</v>
      </c>
      <c r="S392" s="814">
        <v>7.4912486128542177E-4</v>
      </c>
      <c r="T392" s="814">
        <v>7.5279174424358608E-4</v>
      </c>
      <c r="U392" s="814">
        <v>7.5645525788514689E-4</v>
      </c>
      <c r="V392" s="814">
        <v>7.102073680020915E-4</v>
      </c>
      <c r="W392" s="814">
        <v>7.5279174424358608E-4</v>
      </c>
      <c r="X392" s="814">
        <v>7.5462392184122429E-4</v>
      </c>
      <c r="Y392" s="814">
        <v>4.8335112941000347E-4</v>
      </c>
      <c r="Z392" s="814">
        <v>4.8335112941000347E-4</v>
      </c>
      <c r="AA392" s="814">
        <v>4.9388215129564372E-4</v>
      </c>
      <c r="AB392" s="814">
        <v>5.0613328152837589E-4</v>
      </c>
      <c r="AC392" s="814">
        <v>2.4483259559449078E-3</v>
      </c>
      <c r="AD392" s="814">
        <v>-1.5214844901997315E-3</v>
      </c>
      <c r="AE392" s="814">
        <v>1.9622534410128623E-3</v>
      </c>
      <c r="AF392" s="814">
        <v>1.7227321378783245E-3</v>
      </c>
      <c r="AG392" s="814">
        <v>1.391977527047672E-4</v>
      </c>
      <c r="AH392" s="814">
        <v>2.8182522170943081E-3</v>
      </c>
      <c r="AI392" s="814">
        <v>3.1619403878724306E-3</v>
      </c>
      <c r="AJ392" s="814">
        <v>5.7108930686151638E-3</v>
      </c>
      <c r="AK392" s="814">
        <v>1.7370492375559099E-3</v>
      </c>
      <c r="AM392" s="814">
        <v>1.8033877612410043E-2</v>
      </c>
      <c r="AN392" s="814">
        <v>9.883589403606452E-3</v>
      </c>
      <c r="AO392" s="814">
        <v>1.5753775469292242E-2</v>
      </c>
      <c r="AP392" s="814">
        <v>3.8610853374261289E-3</v>
      </c>
    </row>
    <row r="393" spans="1:42" s="814" customFormat="1">
      <c r="A393" s="815">
        <v>44400</v>
      </c>
      <c r="B393" s="814">
        <v>1.6137008906524919E-4</v>
      </c>
      <c r="C393" s="814">
        <v>1.6540434129188041E-4</v>
      </c>
      <c r="D393" s="814">
        <v>1.9041670509699403E-4</v>
      </c>
      <c r="E393" s="814">
        <v>1.9203040598764654E-4</v>
      </c>
      <c r="F393" s="814">
        <v>2.2437171866140915E-4</v>
      </c>
      <c r="G393" s="814">
        <v>2.2632455914717298E-4</v>
      </c>
      <c r="H393" s="814">
        <v>1.9478473708800514E-4</v>
      </c>
      <c r="I393" s="814">
        <v>2.4035933720889524E-4</v>
      </c>
      <c r="J393" s="814">
        <v>2.8791940481687206E-4</v>
      </c>
      <c r="K393" s="814">
        <v>2.3004701585871423E-4</v>
      </c>
      <c r="L393" s="814">
        <v>7.5979023600170059E-4</v>
      </c>
      <c r="M393" s="814">
        <v>8.7966639246372935E-5</v>
      </c>
      <c r="N393" s="814">
        <v>4.2085003289638045E-4</v>
      </c>
      <c r="O393" s="814">
        <v>3.2477873370995169E-4</v>
      </c>
      <c r="P393" s="814">
        <v>2.5937726067737366E-4</v>
      </c>
      <c r="Q393" s="814">
        <v>2.3832091737485683E-4</v>
      </c>
      <c r="R393" s="814">
        <v>7.3073968859849181E-4</v>
      </c>
      <c r="S393" s="814">
        <v>7.4912486128542177E-4</v>
      </c>
      <c r="T393" s="814">
        <v>7.5279174424358608E-4</v>
      </c>
      <c r="U393" s="814">
        <v>7.5645525788514689E-4</v>
      </c>
      <c r="V393" s="814">
        <v>-4.0205925426192168E-3</v>
      </c>
      <c r="W393" s="814">
        <v>7.5279174424358608E-4</v>
      </c>
      <c r="X393" s="814">
        <v>7.5462392184122429E-4</v>
      </c>
      <c r="Y393" s="814">
        <v>4.8335112941000347E-4</v>
      </c>
      <c r="Z393" s="814">
        <v>4.8335112941000347E-4</v>
      </c>
      <c r="AA393" s="814">
        <v>4.9388215129564372E-4</v>
      </c>
      <c r="AB393" s="814">
        <v>5.0613328152837589E-4</v>
      </c>
      <c r="AC393" s="814">
        <v>-1.2103920052563E-3</v>
      </c>
      <c r="AD393" s="814">
        <v>-2.1541212619903272E-3</v>
      </c>
      <c r="AE393" s="814">
        <v>2.1916336070826326E-3</v>
      </c>
      <c r="AF393" s="814">
        <v>6.0429864891859975E-3</v>
      </c>
      <c r="AG393" s="814">
        <v>-4.097003827086998E-3</v>
      </c>
      <c r="AH393" s="814">
        <v>-1.6542709694744584E-4</v>
      </c>
      <c r="AI393" s="814">
        <v>9.5634080593280935E-3</v>
      </c>
      <c r="AJ393" s="814">
        <v>-1.0040455457331898E-3</v>
      </c>
      <c r="AK393" s="814">
        <v>2.6318559370990258E-3</v>
      </c>
      <c r="AM393" s="814">
        <v>-8.5433282577257463E-3</v>
      </c>
      <c r="AN393" s="814">
        <v>-9.4300432975302773E-4</v>
      </c>
      <c r="AO393" s="814">
        <v>6.5907701481089376E-3</v>
      </c>
      <c r="AP393" s="814">
        <v>6.4556843244265583E-3</v>
      </c>
    </row>
    <row r="394" spans="1:42" s="814" customFormat="1">
      <c r="A394" s="815">
        <v>44403</v>
      </c>
      <c r="B394" s="814">
        <v>1.6137008906524919E-4</v>
      </c>
      <c r="C394" s="814">
        <v>1.6540434129188041E-4</v>
      </c>
      <c r="D394" s="814">
        <v>1.9041670509699403E-4</v>
      </c>
      <c r="E394" s="814">
        <v>1.9203040598764654E-4</v>
      </c>
      <c r="F394" s="814">
        <v>2.2437171866140915E-4</v>
      </c>
      <c r="G394" s="814">
        <v>2.2632455914717298E-4</v>
      </c>
      <c r="H394" s="814">
        <v>2.5135270773479768E-4</v>
      </c>
      <c r="I394" s="814">
        <v>3.781216014333566E-4</v>
      </c>
      <c r="J394" s="814">
        <v>3.5574924289605292E-4</v>
      </c>
      <c r="K394" s="814">
        <v>3.3279450244405595E-4</v>
      </c>
      <c r="L394" s="814">
        <v>1.1619234934336919E-3</v>
      </c>
      <c r="M394" s="814">
        <v>-2.1442953897643502E-4</v>
      </c>
      <c r="N394" s="814">
        <v>2.8512280613202101E-4</v>
      </c>
      <c r="O394" s="814">
        <v>3.855881331793487E-4</v>
      </c>
      <c r="P394" s="814">
        <v>2.5937726067737366E-4</v>
      </c>
      <c r="Q394" s="814">
        <v>4.0248383277918798E-4</v>
      </c>
      <c r="R394" s="814">
        <v>7.3073968859849181E-4</v>
      </c>
      <c r="S394" s="814">
        <v>7.4912486128542177E-4</v>
      </c>
      <c r="T394" s="814">
        <v>7.5279174424358608E-4</v>
      </c>
      <c r="U394" s="814">
        <v>7.5645525788514689E-4</v>
      </c>
      <c r="V394" s="814">
        <v>-2.7087798800228269E-3</v>
      </c>
      <c r="W394" s="814">
        <v>7.5279174424358608E-4</v>
      </c>
      <c r="X394" s="814">
        <v>7.5462392184122429E-4</v>
      </c>
      <c r="Y394" s="814">
        <v>4.8335112941000347E-4</v>
      </c>
      <c r="Z394" s="814">
        <v>4.8335112941000347E-4</v>
      </c>
      <c r="AA394" s="814">
        <v>4.9388215129564372E-4</v>
      </c>
      <c r="AB394" s="814">
        <v>5.0613328152837589E-4</v>
      </c>
      <c r="AC394" s="814">
        <v>2.5800701267348902E-3</v>
      </c>
      <c r="AD394" s="814">
        <v>-1.5049845917473048E-3</v>
      </c>
      <c r="AE394" s="814">
        <v>-2.44124436847315E-3</v>
      </c>
      <c r="AF394" s="814">
        <v>5.8686349786030156E-4</v>
      </c>
      <c r="AG394" s="814">
        <v>-6.1584753268428827E-4</v>
      </c>
      <c r="AH394" s="814">
        <v>5.8742271304044191E-3</v>
      </c>
      <c r="AI394" s="814">
        <v>4.2779054310331244E-3</v>
      </c>
      <c r="AJ394" s="814">
        <v>-2.8568042752228351E-3</v>
      </c>
      <c r="AK394" s="814">
        <v>3.5877005756579372E-4</v>
      </c>
      <c r="AM394" s="814">
        <v>5.1053947428991719E-4</v>
      </c>
      <c r="AN394" s="814">
        <v>-1.7401831828534053E-4</v>
      </c>
      <c r="AO394" s="814">
        <v>-1.0324731274722443E-2</v>
      </c>
      <c r="AP394" s="814">
        <v>3.9408531811482295E-3</v>
      </c>
    </row>
    <row r="395" spans="1:42" s="814" customFormat="1">
      <c r="A395" s="815">
        <v>44404</v>
      </c>
      <c r="B395" s="814">
        <v>1.6137008906524919E-4</v>
      </c>
      <c r="C395" s="814">
        <v>1.6540434129188041E-4</v>
      </c>
      <c r="D395" s="814">
        <v>1.9041670509699403E-4</v>
      </c>
      <c r="E395" s="814">
        <v>1.9203040598764654E-4</v>
      </c>
      <c r="F395" s="814">
        <v>2.2437171866140915E-4</v>
      </c>
      <c r="G395" s="814">
        <v>2.2632455914717298E-4</v>
      </c>
      <c r="H395" s="814">
        <v>2.2674149885704153E-4</v>
      </c>
      <c r="I395" s="814">
        <v>2.4374326063125729E-4</v>
      </c>
      <c r="J395" s="814">
        <v>3.3992618622913362E-4</v>
      </c>
      <c r="K395" s="814">
        <v>3.2310388747958108E-4</v>
      </c>
      <c r="L395" s="814">
        <v>-1.0482097491681941E-4</v>
      </c>
      <c r="M395" s="814">
        <v>3.4715551235398046E-4</v>
      </c>
      <c r="N395" s="814">
        <v>3.7391841924372393E-4</v>
      </c>
      <c r="O395" s="814">
        <v>3.2433240328910706E-4</v>
      </c>
      <c r="P395" s="814">
        <v>2.5937726067737366E-4</v>
      </c>
      <c r="Q395" s="814">
        <v>3.1996979636161882E-4</v>
      </c>
      <c r="R395" s="814">
        <v>7.3073968859849181E-4</v>
      </c>
      <c r="S395" s="814">
        <v>7.4912486128542177E-4</v>
      </c>
      <c r="T395" s="814">
        <v>7.5279174424358608E-4</v>
      </c>
      <c r="U395" s="814">
        <v>7.5645525788514689E-4</v>
      </c>
      <c r="V395" s="814">
        <v>-3.7117776808870406E-3</v>
      </c>
      <c r="W395" s="814">
        <v>7.5279174424358608E-4</v>
      </c>
      <c r="X395" s="814">
        <v>7.5462392184122429E-4</v>
      </c>
      <c r="Y395" s="814">
        <v>4.8335112941000347E-4</v>
      </c>
      <c r="Z395" s="814">
        <v>4.8335112941000347E-4</v>
      </c>
      <c r="AA395" s="814">
        <v>4.9388215129564372E-4</v>
      </c>
      <c r="AB395" s="814">
        <v>5.0613328152837589E-4</v>
      </c>
      <c r="AC395" s="814">
        <v>-3.2722696714455601E-3</v>
      </c>
      <c r="AD395" s="814">
        <v>-1.3134068773178464E-3</v>
      </c>
      <c r="AE395" s="814">
        <v>-2.7842068677348397E-3</v>
      </c>
      <c r="AF395" s="814">
        <v>-1.4913091253496713E-3</v>
      </c>
      <c r="AG395" s="814">
        <v>-2.2080335429741638E-3</v>
      </c>
      <c r="AH395" s="814">
        <v>-1.1349346005185001E-3</v>
      </c>
      <c r="AI395" s="814">
        <v>7.0463794479147523E-4</v>
      </c>
      <c r="AJ395" s="814">
        <v>-3.1590856127693412E-3</v>
      </c>
      <c r="AK395" s="814">
        <v>-2.3653442106519318E-4</v>
      </c>
      <c r="AM395" s="814">
        <v>-2.3546300541212095E-2</v>
      </c>
      <c r="AN395" s="814">
        <v>-1.2451897176724458E-2</v>
      </c>
      <c r="AO395" s="814">
        <v>-1.8800386799278757E-2</v>
      </c>
      <c r="AP395" s="814">
        <v>-7.1912465356374078E-3</v>
      </c>
    </row>
    <row r="396" spans="1:42" s="814" customFormat="1">
      <c r="A396" s="815">
        <v>44405</v>
      </c>
      <c r="B396" s="814">
        <v>1.6137008906524919E-4</v>
      </c>
      <c r="C396" s="814">
        <v>1.6540434129188041E-4</v>
      </c>
      <c r="D396" s="814">
        <v>1.9041670509699403E-4</v>
      </c>
      <c r="E396" s="814">
        <v>1.9203040598764654E-4</v>
      </c>
      <c r="F396" s="814">
        <v>2.2437171866140915E-4</v>
      </c>
      <c r="G396" s="814">
        <v>2.2632455914717298E-4</v>
      </c>
      <c r="H396" s="814">
        <v>2.3708786779863544E-4</v>
      </c>
      <c r="I396" s="814">
        <v>2.1631357522200467E-4</v>
      </c>
      <c r="J396" s="814">
        <v>2.4154262556863593E-4</v>
      </c>
      <c r="K396" s="814">
        <v>1.906654878489622E-4</v>
      </c>
      <c r="L396" s="814">
        <v>2.0077850825803711E-3</v>
      </c>
      <c r="M396" s="814">
        <v>2.4197374513557079E-4</v>
      </c>
      <c r="N396" s="814">
        <v>2.6279414166197057E-4</v>
      </c>
      <c r="O396" s="814">
        <v>3.2458296644510831E-4</v>
      </c>
      <c r="P396" s="814">
        <v>2.5937726067737366E-4</v>
      </c>
      <c r="Q396" s="814">
        <v>3.0304059643149195E-4</v>
      </c>
      <c r="R396" s="814">
        <v>7.3073968859849181E-4</v>
      </c>
      <c r="S396" s="814">
        <v>7.4912486128542177E-4</v>
      </c>
      <c r="T396" s="814">
        <v>7.5279174424358608E-4</v>
      </c>
      <c r="U396" s="814">
        <v>7.5645525788514689E-4</v>
      </c>
      <c r="V396" s="814">
        <v>-2.4543115908637336E-4</v>
      </c>
      <c r="W396" s="814">
        <v>7.5279174424358608E-4</v>
      </c>
      <c r="X396" s="814">
        <v>7.5462392184122429E-4</v>
      </c>
      <c r="Y396" s="814">
        <v>4.8335112941000347E-4</v>
      </c>
      <c r="Z396" s="814">
        <v>4.8335112941000347E-4</v>
      </c>
      <c r="AA396" s="814">
        <v>4.9388215129564372E-4</v>
      </c>
      <c r="AB396" s="814">
        <v>5.0613328152837589E-4</v>
      </c>
      <c r="AC396" s="814">
        <v>7.1184068885798979E-3</v>
      </c>
      <c r="AD396" s="814">
        <v>-2.0183556114095058E-4</v>
      </c>
      <c r="AE396" s="814">
        <v>3.7372505121229249E-3</v>
      </c>
      <c r="AF396" s="814">
        <v>2.3837128005932406E-4</v>
      </c>
      <c r="AG396" s="814">
        <v>2.7780757628161901E-3</v>
      </c>
      <c r="AH396" s="814">
        <v>-2.705791183162165E-3</v>
      </c>
      <c r="AI396" s="814">
        <v>2.2838131938598405E-3</v>
      </c>
      <c r="AJ396" s="814">
        <v>-2.2578450587981136E-3</v>
      </c>
      <c r="AK396" s="814">
        <v>1.7506682427304021E-4</v>
      </c>
      <c r="AM396" s="814">
        <v>1.3548443208486249E-2</v>
      </c>
      <c r="AN396" s="814">
        <v>3.615830821302124E-3</v>
      </c>
      <c r="AO396" s="814">
        <v>8.7437189512775682E-3</v>
      </c>
      <c r="AP396" s="814">
        <v>1.9624342047703802E-3</v>
      </c>
    </row>
    <row r="397" spans="1:42" s="814" customFormat="1">
      <c r="A397" s="815">
        <v>44406</v>
      </c>
      <c r="B397" s="814">
        <v>1.6137008906524919E-4</v>
      </c>
      <c r="C397" s="814">
        <v>1.6540434129188041E-4</v>
      </c>
      <c r="D397" s="814">
        <v>1.9041670509699403E-4</v>
      </c>
      <c r="E397" s="814">
        <v>1.9203040598764654E-4</v>
      </c>
      <c r="F397" s="814">
        <v>2.2437171866140915E-4</v>
      </c>
      <c r="G397" s="814">
        <v>2.2632455914717298E-4</v>
      </c>
      <c r="H397" s="814">
        <v>2.1080928100292162E-4</v>
      </c>
      <c r="I397" s="814">
        <v>2.4274844199645429E-4</v>
      </c>
      <c r="J397" s="814">
        <v>1.6441598247340927E-4</v>
      </c>
      <c r="K397" s="814">
        <v>3.6428445523806197E-4</v>
      </c>
      <c r="L397" s="814">
        <v>2.701920498513477E-4</v>
      </c>
      <c r="M397" s="814">
        <v>4.7622600868901799E-4</v>
      </c>
      <c r="N397" s="814">
        <v>2.6179113139823684E-4</v>
      </c>
      <c r="O397" s="814">
        <v>3.2361867291186286E-4</v>
      </c>
      <c r="P397" s="814">
        <v>2.5937726067737366E-4</v>
      </c>
      <c r="Q397" s="814">
        <v>2.8887825781964693E-4</v>
      </c>
      <c r="R397" s="814">
        <v>7.3073968859849181E-4</v>
      </c>
      <c r="S397" s="814">
        <v>7.4912486128542177E-4</v>
      </c>
      <c r="T397" s="814">
        <v>7.5279174424358608E-4</v>
      </c>
      <c r="U397" s="814">
        <v>7.5645525788514689E-4</v>
      </c>
      <c r="V397" s="814">
        <v>1.368542747764101E-3</v>
      </c>
      <c r="W397" s="814">
        <v>7.5279174424358608E-4</v>
      </c>
      <c r="X397" s="814">
        <v>7.5462392184122429E-4</v>
      </c>
      <c r="Y397" s="814">
        <v>4.8335112941000347E-4</v>
      </c>
      <c r="Z397" s="814">
        <v>4.8335112941000347E-4</v>
      </c>
      <c r="AA397" s="814">
        <v>4.9388215129564372E-4</v>
      </c>
      <c r="AB397" s="814">
        <v>5.0613328152837589E-4</v>
      </c>
      <c r="AC397" s="814">
        <v>4.3220225687565783E-3</v>
      </c>
      <c r="AD397" s="814">
        <v>1.3486175872501338E-3</v>
      </c>
      <c r="AE397" s="814">
        <v>3.5207585728100899E-3</v>
      </c>
      <c r="AF397" s="814">
        <v>3.0325929440211397E-4</v>
      </c>
      <c r="AG397" s="814">
        <v>9.4280849474293049E-4</v>
      </c>
      <c r="AH397" s="814">
        <v>3.8625245473284942E-3</v>
      </c>
      <c r="AI397" s="814">
        <v>-1.8553083109783541E-3</v>
      </c>
      <c r="AJ397" s="814">
        <v>4.7418649678721003E-3</v>
      </c>
      <c r="AK397" s="814">
        <v>2.932641316022E-3</v>
      </c>
      <c r="AM397" s="814">
        <v>-2.6152925432465501E-3</v>
      </c>
      <c r="AN397" s="814">
        <v>-1.9143751468053694E-3</v>
      </c>
      <c r="AO397" s="814">
        <v>7.7143868594100606E-3</v>
      </c>
      <c r="AP397" s="814">
        <v>1.172049592617741E-3</v>
      </c>
    </row>
    <row r="398" spans="1:42" s="814" customFormat="1">
      <c r="A398" s="815">
        <v>44407</v>
      </c>
      <c r="B398" s="814">
        <v>1.6137008906524919E-4</v>
      </c>
      <c r="C398" s="814">
        <v>1.6540434129188041E-4</v>
      </c>
      <c r="D398" s="814">
        <v>1.9041670509699403E-4</v>
      </c>
      <c r="E398" s="814">
        <v>1.9203040598764654E-4</v>
      </c>
      <c r="F398" s="814">
        <v>2.2437171866140915E-4</v>
      </c>
      <c r="G398" s="814">
        <v>2.2632455914717298E-4</v>
      </c>
      <c r="H398" s="814">
        <v>1.8866777982218252E-4</v>
      </c>
      <c r="I398" s="814">
        <v>3.053475534688932E-4</v>
      </c>
      <c r="J398" s="814">
        <v>1.9554396180199163E-4</v>
      </c>
      <c r="K398" s="814">
        <v>7.8660269428820762E-4</v>
      </c>
      <c r="L398" s="814">
        <v>1.2897521166042036E-3</v>
      </c>
      <c r="M398" s="814">
        <v>1.3016348819145929E-3</v>
      </c>
      <c r="N398" s="814">
        <v>2.8992105557024139E-4</v>
      </c>
      <c r="O398" s="814">
        <v>3.2227581831345553E-4</v>
      </c>
      <c r="P398" s="814">
        <v>2.5937726067737366E-4</v>
      </c>
      <c r="Q398" s="814">
        <v>2.9421710157340186E-4</v>
      </c>
      <c r="R398" s="814">
        <v>7.3073968859849181E-4</v>
      </c>
      <c r="S398" s="814">
        <v>7.4912486128542177E-4</v>
      </c>
      <c r="T398" s="814">
        <v>7.5279174424358608E-4</v>
      </c>
      <c r="U398" s="814">
        <v>7.5645525788514689E-4</v>
      </c>
      <c r="V398" s="814">
        <v>-6.3924848611556229E-3</v>
      </c>
      <c r="W398" s="814">
        <v>7.5279174424358608E-4</v>
      </c>
      <c r="X398" s="814">
        <v>7.5462392184122429E-4</v>
      </c>
      <c r="Y398" s="814">
        <v>4.8335112941000347E-4</v>
      </c>
      <c r="Z398" s="814">
        <v>4.8335112941000347E-4</v>
      </c>
      <c r="AA398" s="814">
        <v>4.9388215129564372E-4</v>
      </c>
      <c r="AB398" s="814">
        <v>5.0613328152837589E-4</v>
      </c>
      <c r="AC398" s="814">
        <v>-5.5973049975684974E-3</v>
      </c>
      <c r="AD398" s="814">
        <v>-3.5544242144452953E-3</v>
      </c>
      <c r="AE398" s="814">
        <v>-8.0704645783924445E-3</v>
      </c>
      <c r="AF398" s="814">
        <v>-1.0316493514638259E-3</v>
      </c>
      <c r="AG398" s="814">
        <v>-5.9155191937059204E-3</v>
      </c>
      <c r="AH398" s="814">
        <v>-9.4175667530471685E-4</v>
      </c>
      <c r="AI398" s="814">
        <v>3.6711848391419721E-3</v>
      </c>
      <c r="AJ398" s="814">
        <v>2.7038831100352212E-3</v>
      </c>
      <c r="AK398" s="814">
        <v>1.0465266026808973E-3</v>
      </c>
      <c r="AM398" s="814">
        <v>-2.9543175113872722E-2</v>
      </c>
      <c r="AN398" s="814">
        <v>-2.1671090604739929E-2</v>
      </c>
      <c r="AO398" s="814">
        <v>-1.3102953113971694E-2</v>
      </c>
      <c r="AP398" s="814">
        <v>-1.6690122570106602E-4</v>
      </c>
    </row>
    <row r="399" spans="1:42" s="814" customFormat="1">
      <c r="A399" s="815">
        <v>44410</v>
      </c>
      <c r="B399" s="814">
        <v>1.6137008906524919E-4</v>
      </c>
      <c r="C399" s="814">
        <v>1.6540434129188041E-4</v>
      </c>
      <c r="D399" s="814">
        <v>1.9041670509699403E-4</v>
      </c>
      <c r="E399" s="814">
        <v>1.9203040598764654E-4</v>
      </c>
      <c r="F399" s="814">
        <v>2.2437171866140915E-4</v>
      </c>
      <c r="G399" s="814">
        <v>2.2632455914717298E-4</v>
      </c>
      <c r="H399" s="814">
        <v>2.1718445813045939E-4</v>
      </c>
      <c r="I399" s="814">
        <v>2.0909040380923116E-4</v>
      </c>
      <c r="J399" s="814">
        <v>1.3452253868906361E-4</v>
      </c>
      <c r="K399" s="814">
        <v>2.1866713037432817E-4</v>
      </c>
      <c r="L399" s="814">
        <v>1.1675340619210495E-4</v>
      </c>
      <c r="M399" s="814">
        <v>5.0289759154775737E-5</v>
      </c>
      <c r="N399" s="814">
        <v>1.4963244837984391E-4</v>
      </c>
      <c r="O399" s="814">
        <v>3.5508527142447122E-4</v>
      </c>
      <c r="P399" s="814">
        <v>2.5937726067737366E-4</v>
      </c>
      <c r="Q399" s="814">
        <v>3.1125675532028829E-4</v>
      </c>
      <c r="R399" s="814">
        <v>6.9018127023734444E-4</v>
      </c>
      <c r="S399" s="814">
        <v>7.0856569779520484E-4</v>
      </c>
      <c r="T399" s="814">
        <v>7.1223243213891507E-4</v>
      </c>
      <c r="U399" s="814">
        <v>7.1589579730280128E-4</v>
      </c>
      <c r="V399" s="814">
        <v>5.4501580197907629E-4</v>
      </c>
      <c r="W399" s="814">
        <v>7.1223243213891507E-4</v>
      </c>
      <c r="X399" s="814">
        <v>7.1406453548061855E-4</v>
      </c>
      <c r="Y399" s="814">
        <v>4.8335112941000347E-4</v>
      </c>
      <c r="Z399" s="814">
        <v>4.8335112941000347E-4</v>
      </c>
      <c r="AA399" s="814">
        <v>4.9388215129564372E-4</v>
      </c>
      <c r="AB399" s="814">
        <v>5.0613328152837589E-4</v>
      </c>
      <c r="AC399" s="814">
        <v>-3.4259719088095553E-3</v>
      </c>
      <c r="AD399" s="814">
        <v>-2.8735450207364455E-3</v>
      </c>
      <c r="AE399" s="814">
        <v>-4.2136856455865512E-4</v>
      </c>
      <c r="AF399" s="814">
        <v>5.5023041931523409E-4</v>
      </c>
      <c r="AG399" s="814">
        <v>-8.8067164390803754E-5</v>
      </c>
      <c r="AH399" s="814">
        <v>4.4247922747779889E-3</v>
      </c>
      <c r="AI399" s="814">
        <v>2.5387701395995776E-4</v>
      </c>
      <c r="AJ399" s="814">
        <v>-8.4108852412434487E-4</v>
      </c>
      <c r="AK399" s="814">
        <v>1.6054864370305122E-3</v>
      </c>
      <c r="AM399" s="814">
        <v>2.7232371002658962E-3</v>
      </c>
      <c r="AN399" s="814">
        <v>5.3662321067791119E-3</v>
      </c>
      <c r="AO399" s="814">
        <v>8.3613365750925261E-3</v>
      </c>
      <c r="AP399" s="814">
        <v>-2.6639728260987594E-3</v>
      </c>
    </row>
    <row r="400" spans="1:42" s="814" customFormat="1">
      <c r="A400" s="815">
        <v>44411</v>
      </c>
      <c r="B400" s="814">
        <v>1.6137008906524919E-4</v>
      </c>
      <c r="C400" s="814">
        <v>1.6540434129188041E-4</v>
      </c>
      <c r="D400" s="814">
        <v>1.9041670509699403E-4</v>
      </c>
      <c r="E400" s="814">
        <v>1.9203040598764654E-4</v>
      </c>
      <c r="F400" s="814">
        <v>2.2437171866140915E-4</v>
      </c>
      <c r="G400" s="814">
        <v>2.2632455914717298E-4</v>
      </c>
      <c r="H400" s="814">
        <v>2.3623040663456329E-4</v>
      </c>
      <c r="I400" s="814">
        <v>1.852312479824203E-4</v>
      </c>
      <c r="J400" s="814">
        <v>1.8080573554413171E-4</v>
      </c>
      <c r="K400" s="814">
        <v>1.9906093655119861E-4</v>
      </c>
      <c r="L400" s="814">
        <v>-7.8622470638167741E-4</v>
      </c>
      <c r="M400" s="814">
        <v>4.0846514359604846E-4</v>
      </c>
      <c r="N400" s="814">
        <v>3.920847597465027E-4</v>
      </c>
      <c r="O400" s="814">
        <v>3.2474644047564283E-4</v>
      </c>
      <c r="P400" s="814">
        <v>2.5937726067737366E-4</v>
      </c>
      <c r="Q400" s="814">
        <v>2.4809544142878615E-4</v>
      </c>
      <c r="R400" s="814">
        <v>6.9018127023734444E-4</v>
      </c>
      <c r="S400" s="814">
        <v>7.0856569779520484E-4</v>
      </c>
      <c r="T400" s="814">
        <v>7.1223243213891507E-4</v>
      </c>
      <c r="U400" s="814">
        <v>7.1589579730280128E-4</v>
      </c>
      <c r="V400" s="814">
        <v>3.3153803456422715E-3</v>
      </c>
      <c r="W400" s="814">
        <v>7.1223243213891507E-4</v>
      </c>
      <c r="X400" s="814">
        <v>7.1406453548061855E-4</v>
      </c>
      <c r="Y400" s="814">
        <v>4.8335112941000347E-4</v>
      </c>
      <c r="Z400" s="814">
        <v>4.8335112941000347E-4</v>
      </c>
      <c r="AA400" s="814">
        <v>4.9388215129564372E-4</v>
      </c>
      <c r="AB400" s="814">
        <v>5.0613328152837589E-4</v>
      </c>
      <c r="AC400" s="814">
        <v>8.2698148275550665E-4</v>
      </c>
      <c r="AD400" s="814">
        <v>5.2372286201807228E-4</v>
      </c>
      <c r="AE400" s="814">
        <v>-1.6093650749129385E-3</v>
      </c>
      <c r="AF400" s="814">
        <v>1.4455560436463788E-3</v>
      </c>
      <c r="AG400" s="814">
        <v>1.9543632082785756E-4</v>
      </c>
      <c r="AH400" s="814">
        <v>-7.7980567520175015E-4</v>
      </c>
      <c r="AI400" s="814">
        <v>1.7799843046968356E-3</v>
      </c>
      <c r="AJ400" s="814">
        <v>-2.1347140518804819E-3</v>
      </c>
      <c r="AK400" s="814">
        <v>-3.1437380783755353E-3</v>
      </c>
      <c r="AM400" s="814">
        <v>3.8222459675580911E-3</v>
      </c>
      <c r="AN400" s="814">
        <v>2.8859826780445186E-3</v>
      </c>
      <c r="AO400" s="814">
        <v>7.3236711959836498E-3</v>
      </c>
      <c r="AP400" s="814">
        <v>6.1997848097823383E-3</v>
      </c>
    </row>
    <row r="401" spans="1:42" s="814" customFormat="1">
      <c r="A401" s="815">
        <v>44412</v>
      </c>
      <c r="B401" s="814">
        <v>1.6137008906524919E-4</v>
      </c>
      <c r="C401" s="814">
        <v>1.6540434129188041E-4</v>
      </c>
      <c r="D401" s="814">
        <v>1.9041670509699403E-4</v>
      </c>
      <c r="E401" s="814">
        <v>1.9203040598764654E-4</v>
      </c>
      <c r="F401" s="814">
        <v>2.2437171866140915E-4</v>
      </c>
      <c r="G401" s="814">
        <v>2.2632455914717298E-4</v>
      </c>
      <c r="H401" s="814">
        <v>2.4702891585759446E-4</v>
      </c>
      <c r="I401" s="814">
        <v>2.2576389329831414E-4</v>
      </c>
      <c r="J401" s="814">
        <v>2.3639965418698061E-4</v>
      </c>
      <c r="K401" s="814">
        <v>1.7599046783489669E-4</v>
      </c>
      <c r="L401" s="814">
        <v>-5.5548130649629712E-4</v>
      </c>
      <c r="M401" s="814">
        <v>-2.6935362716895561E-4</v>
      </c>
      <c r="N401" s="814">
        <v>1.5925407518291301E-4</v>
      </c>
      <c r="O401" s="814">
        <v>3.2465335417586338E-4</v>
      </c>
      <c r="P401" s="814">
        <v>2.5937726067737366E-4</v>
      </c>
      <c r="Q401" s="814">
        <v>3.7303231538676762E-4</v>
      </c>
      <c r="R401" s="814">
        <v>6.9018127023734444E-4</v>
      </c>
      <c r="S401" s="814">
        <v>7.0856569779520484E-4</v>
      </c>
      <c r="T401" s="814">
        <v>7.1223243213891507E-4</v>
      </c>
      <c r="U401" s="814">
        <v>7.1589579730280128E-4</v>
      </c>
      <c r="V401" s="814">
        <v>-7.6598486815870892E-4</v>
      </c>
      <c r="W401" s="814">
        <v>7.1223243213891507E-4</v>
      </c>
      <c r="X401" s="814">
        <v>7.1406453548061855E-4</v>
      </c>
      <c r="Y401" s="814">
        <v>4.8335112941000347E-4</v>
      </c>
      <c r="Z401" s="814">
        <v>4.8335112941000347E-4</v>
      </c>
      <c r="AA401" s="814">
        <v>4.9388215129564372E-4</v>
      </c>
      <c r="AB401" s="814">
        <v>5.0613328152837589E-4</v>
      </c>
      <c r="AC401" s="814">
        <v>-3.0816512505553728E-3</v>
      </c>
      <c r="AD401" s="814">
        <v>-2.9691855197836459E-3</v>
      </c>
      <c r="AE401" s="814">
        <v>2.9784109680819348E-4</v>
      </c>
      <c r="AF401" s="814">
        <v>-1.992603455971409E-3</v>
      </c>
      <c r="AG401" s="814">
        <v>-1.4302950503772838E-3</v>
      </c>
      <c r="AH401" s="814">
        <v>1.1078910520061491E-3</v>
      </c>
      <c r="AI401" s="814">
        <v>-1.2349163160059184E-3</v>
      </c>
      <c r="AJ401" s="814">
        <v>6.5340050767659363E-4</v>
      </c>
      <c r="AK401" s="814">
        <v>2.5987108399556647E-3</v>
      </c>
      <c r="AM401" s="814">
        <v>-1.7027959538014836E-2</v>
      </c>
      <c r="AN401" s="814">
        <v>-7.1553555386663081E-3</v>
      </c>
      <c r="AO401" s="814">
        <v>4.5604828413892129E-4</v>
      </c>
      <c r="AP401" s="814">
        <v>-2.6198592024218037E-3</v>
      </c>
    </row>
    <row r="402" spans="1:42" s="814" customFormat="1">
      <c r="A402" s="815">
        <v>44413</v>
      </c>
      <c r="B402" s="814">
        <v>1.9929650834193957E-4</v>
      </c>
      <c r="C402" s="814">
        <v>2.0427892105048803E-4</v>
      </c>
      <c r="D402" s="814">
        <v>2.3516987984348867E-4</v>
      </c>
      <c r="E402" s="814">
        <v>2.3716284492690808E-4</v>
      </c>
      <c r="F402" s="814">
        <v>2.6230052697884254E-4</v>
      </c>
      <c r="G402" s="814">
        <v>2.6425344151670416E-4</v>
      </c>
      <c r="H402" s="814">
        <v>1.2441943832008917E-4</v>
      </c>
      <c r="I402" s="814">
        <v>2.900763897215608E-4</v>
      </c>
      <c r="J402" s="814">
        <v>2.0077423101971803E-4</v>
      </c>
      <c r="K402" s="814">
        <v>2.9587264181696327E-4</v>
      </c>
      <c r="L402" s="814">
        <v>4.2800083669591871E-4</v>
      </c>
      <c r="M402" s="814">
        <v>-1.906854430164806E-4</v>
      </c>
      <c r="N402" s="814">
        <v>1.4197194365750399E-4</v>
      </c>
      <c r="O402" s="814">
        <v>3.2461813412942853E-4</v>
      </c>
      <c r="P402" s="814">
        <v>2.9730739641542492E-4</v>
      </c>
      <c r="Q402" s="814">
        <v>3.4385290912819499E-4</v>
      </c>
      <c r="R402" s="814">
        <v>6.9018127023734444E-4</v>
      </c>
      <c r="S402" s="814">
        <v>7.0856569779520484E-4</v>
      </c>
      <c r="T402" s="814">
        <v>7.1223243213891507E-4</v>
      </c>
      <c r="U402" s="814">
        <v>7.1589579730280128E-4</v>
      </c>
      <c r="V402" s="814">
        <v>-6.4622028732623793E-3</v>
      </c>
      <c r="W402" s="814">
        <v>7.1223243213891507E-4</v>
      </c>
      <c r="X402" s="814">
        <v>7.1406453548061855E-4</v>
      </c>
      <c r="Y402" s="814">
        <v>4.8335112941000347E-4</v>
      </c>
      <c r="Z402" s="814">
        <v>4.8335112941000347E-4</v>
      </c>
      <c r="AA402" s="814">
        <v>4.9388215129564372E-4</v>
      </c>
      <c r="AB402" s="814">
        <v>5.0613328152837589E-4</v>
      </c>
      <c r="AC402" s="814">
        <v>5.56944289788186E-3</v>
      </c>
      <c r="AD402" s="814">
        <v>-1.0704239917291858E-4</v>
      </c>
      <c r="AE402" s="814">
        <v>1.3976874760133207E-3</v>
      </c>
      <c r="AF402" s="814">
        <v>2.9912927000010914E-3</v>
      </c>
      <c r="AG402" s="814">
        <v>3.7818476622550889E-3</v>
      </c>
      <c r="AH402" s="814">
        <v>-2.1494895706719586E-4</v>
      </c>
      <c r="AI402" s="814">
        <v>8.9693451285810522E-3</v>
      </c>
      <c r="AJ402" s="814">
        <v>5.5935244364890835E-4</v>
      </c>
      <c r="AK402" s="814">
        <v>-3.626661574999801E-3</v>
      </c>
      <c r="AM402" s="814">
        <v>-6.9591051362127843E-4</v>
      </c>
      <c r="AN402" s="814">
        <v>3.2000468612867206E-3</v>
      </c>
      <c r="AO402" s="814">
        <v>1.3015039164663289E-3</v>
      </c>
      <c r="AP402" s="814">
        <v>5.0034184646154944E-3</v>
      </c>
    </row>
    <row r="403" spans="1:42" s="814" customFormat="1">
      <c r="A403" s="815">
        <v>44414</v>
      </c>
      <c r="B403" s="814">
        <v>1.9929650834193957E-4</v>
      </c>
      <c r="C403" s="814">
        <v>2.0427892105048803E-4</v>
      </c>
      <c r="D403" s="814">
        <v>2.3516987984348867E-4</v>
      </c>
      <c r="E403" s="814">
        <v>2.3716284492690808E-4</v>
      </c>
      <c r="F403" s="814">
        <v>2.6230052697884254E-4</v>
      </c>
      <c r="G403" s="814">
        <v>2.6425344151670416E-4</v>
      </c>
      <c r="H403" s="814">
        <v>3.2775298948339859E-4</v>
      </c>
      <c r="I403" s="814">
        <v>3.1555389845672188E-4</v>
      </c>
      <c r="J403" s="814">
        <v>3.2825191645602381E-4</v>
      </c>
      <c r="K403" s="814">
        <v>2.4192704227465889E-4</v>
      </c>
      <c r="L403" s="814">
        <v>2.0979267968845861E-5</v>
      </c>
      <c r="M403" s="814">
        <v>4.4786415293418536E-4</v>
      </c>
      <c r="N403" s="814">
        <v>1.7664697186603462E-4</v>
      </c>
      <c r="O403" s="814">
        <v>3.5993768536957127E-4</v>
      </c>
      <c r="P403" s="814">
        <v>2.9730739641542492E-4</v>
      </c>
      <c r="Q403" s="814">
        <v>3.090552481566089E-4</v>
      </c>
      <c r="R403" s="814">
        <v>6.9018127023734444E-4</v>
      </c>
      <c r="S403" s="814">
        <v>7.0856569779520484E-4</v>
      </c>
      <c r="T403" s="814">
        <v>7.1223243213891507E-4</v>
      </c>
      <c r="U403" s="814">
        <v>7.1589579730280128E-4</v>
      </c>
      <c r="V403" s="814">
        <v>7.9671326416708155E-4</v>
      </c>
      <c r="W403" s="814">
        <v>7.1223243213891507E-4</v>
      </c>
      <c r="X403" s="814">
        <v>7.1406453548061855E-4</v>
      </c>
      <c r="Y403" s="814">
        <v>4.8335112941000347E-4</v>
      </c>
      <c r="Z403" s="814">
        <v>4.8335112941000347E-4</v>
      </c>
      <c r="AA403" s="814">
        <v>4.9388215129564372E-4</v>
      </c>
      <c r="AB403" s="814">
        <v>5.0613328152837589E-4</v>
      </c>
      <c r="AC403" s="814">
        <v>4.6067810208028082E-3</v>
      </c>
      <c r="AD403" s="814">
        <v>8.8963898659926155E-3</v>
      </c>
      <c r="AE403" s="814">
        <v>4.9477203707692929E-4</v>
      </c>
      <c r="AF403" s="814">
        <v>3.5254695958442106E-4</v>
      </c>
      <c r="AG403" s="814">
        <v>2.0426298279903055E-3</v>
      </c>
      <c r="AH403" s="814">
        <v>-7.5244054640100089E-4</v>
      </c>
      <c r="AI403" s="814">
        <v>-2.1700969184368368E-4</v>
      </c>
      <c r="AJ403" s="814">
        <v>1.0665388969961498E-3</v>
      </c>
      <c r="AK403" s="814">
        <v>-1.9918081123920794E-3</v>
      </c>
      <c r="AM403" s="814">
        <v>-3.8243171890749439E-3</v>
      </c>
      <c r="AN403" s="814">
        <v>3.6313367992357737E-3</v>
      </c>
      <c r="AO403" s="814">
        <v>6.8728390069678902E-3</v>
      </c>
      <c r="AP403" s="814">
        <v>2.8085214085515897E-3</v>
      </c>
    </row>
    <row r="404" spans="1:42" s="814" customFormat="1">
      <c r="A404" s="815">
        <v>44417</v>
      </c>
      <c r="B404" s="814">
        <v>1.9929650834193957E-4</v>
      </c>
      <c r="C404" s="814">
        <v>2.0427892105048803E-4</v>
      </c>
      <c r="D404" s="814">
        <v>2.3516987984348867E-4</v>
      </c>
      <c r="E404" s="814">
        <v>2.3716284492690808E-4</v>
      </c>
      <c r="F404" s="814">
        <v>2.6230052697884254E-4</v>
      </c>
      <c r="G404" s="814">
        <v>2.6425344151670416E-4</v>
      </c>
      <c r="H404" s="814">
        <v>2.414329183966224E-4</v>
      </c>
      <c r="I404" s="814">
        <v>3.0399930917268669E-4</v>
      </c>
      <c r="J404" s="814">
        <v>2.7416817963898943E-4</v>
      </c>
      <c r="K404" s="814">
        <v>3.5824333102918438E-4</v>
      </c>
      <c r="L404" s="814">
        <v>5.4969840058260999E-5</v>
      </c>
      <c r="M404" s="814">
        <v>1.8921377172764764E-4</v>
      </c>
      <c r="N404" s="814">
        <v>2.3163335833675802E-4</v>
      </c>
      <c r="O404" s="814">
        <v>4.221915740145743E-4</v>
      </c>
      <c r="P404" s="814">
        <v>2.9730739641542492E-4</v>
      </c>
      <c r="Q404" s="814">
        <v>4.9532391477979942E-4</v>
      </c>
      <c r="R404" s="814">
        <v>6.9018127023734444E-4</v>
      </c>
      <c r="S404" s="814">
        <v>7.0856569779520484E-4</v>
      </c>
      <c r="T404" s="814">
        <v>7.1223243213891507E-4</v>
      </c>
      <c r="U404" s="814">
        <v>7.1589579730280128E-4</v>
      </c>
      <c r="V404" s="814">
        <v>-4.5379615083179781E-3</v>
      </c>
      <c r="W404" s="814">
        <v>7.1223243213891507E-4</v>
      </c>
      <c r="X404" s="814">
        <v>7.1406453548061855E-4</v>
      </c>
      <c r="Y404" s="814">
        <v>4.8335112941000347E-4</v>
      </c>
      <c r="Z404" s="814">
        <v>4.8335112941000347E-4</v>
      </c>
      <c r="AA404" s="814">
        <v>4.9388215129564372E-4</v>
      </c>
      <c r="AB404" s="814">
        <v>5.0613328152837589E-4</v>
      </c>
      <c r="AC404" s="814">
        <v>2.0645963201573192E-3</v>
      </c>
      <c r="AD404" s="814">
        <v>-5.5072139961687139E-4</v>
      </c>
      <c r="AE404" s="814">
        <v>-1.6937894878554793E-5</v>
      </c>
      <c r="AF404" s="814">
        <v>-2.7996196908741666E-5</v>
      </c>
      <c r="AG404" s="814">
        <v>7.5017596497972683E-4</v>
      </c>
      <c r="AH404" s="814">
        <v>4.7455638246152176E-3</v>
      </c>
      <c r="AI404" s="814">
        <v>1.7151003950484078E-3</v>
      </c>
      <c r="AJ404" s="814">
        <v>-4.1519934519462787E-4</v>
      </c>
      <c r="AK404" s="814">
        <v>-3.9908937428312363E-4</v>
      </c>
      <c r="AM404" s="814">
        <v>-3.9667854717084783E-3</v>
      </c>
      <c r="AN404" s="814">
        <v>1.6039267207730301E-3</v>
      </c>
      <c r="AO404" s="814">
        <v>1.7360719058272522E-3</v>
      </c>
      <c r="AP404" s="814">
        <v>-5.9617495685082567E-4</v>
      </c>
    </row>
    <row r="405" spans="1:42" s="814" customFormat="1">
      <c r="A405" s="815">
        <v>44418</v>
      </c>
      <c r="B405" s="814">
        <v>1.9929650834193957E-4</v>
      </c>
      <c r="C405" s="814">
        <v>2.0427892105048803E-4</v>
      </c>
      <c r="D405" s="814">
        <v>2.3516987984348867E-4</v>
      </c>
      <c r="E405" s="814">
        <v>2.3716284492690808E-4</v>
      </c>
      <c r="F405" s="814">
        <v>2.6230052697884254E-4</v>
      </c>
      <c r="G405" s="814">
        <v>2.6425344151670416E-4</v>
      </c>
      <c r="H405" s="814">
        <v>2.9970840597015602E-4</v>
      </c>
      <c r="I405" s="814">
        <v>3.1183492833086746E-4</v>
      </c>
      <c r="J405" s="814">
        <v>2.6092424170420792E-4</v>
      </c>
      <c r="K405" s="814">
        <v>3.0211886901621021E-4</v>
      </c>
      <c r="L405" s="814">
        <v>6.4260725057474488E-4</v>
      </c>
      <c r="M405" s="814">
        <v>5.3292242043490035E-4</v>
      </c>
      <c r="N405" s="814">
        <v>6.5940553001908597E-4</v>
      </c>
      <c r="O405" s="814">
        <v>3.6055122187805821E-4</v>
      </c>
      <c r="P405" s="814">
        <v>2.9730739641542492E-4</v>
      </c>
      <c r="Q405" s="814">
        <v>2.2813602363447316E-4</v>
      </c>
      <c r="R405" s="814">
        <v>6.9018127023734444E-4</v>
      </c>
      <c r="S405" s="814">
        <v>7.0856569779520484E-4</v>
      </c>
      <c r="T405" s="814">
        <v>7.1223243213891507E-4</v>
      </c>
      <c r="U405" s="814">
        <v>7.1589579730280128E-4</v>
      </c>
      <c r="V405" s="814">
        <v>9.2674248863766628E-4</v>
      </c>
      <c r="W405" s="814">
        <v>7.1223243213891507E-4</v>
      </c>
      <c r="X405" s="814">
        <v>7.1406453548061855E-4</v>
      </c>
      <c r="Y405" s="814">
        <v>4.8335112941000347E-4</v>
      </c>
      <c r="Z405" s="814">
        <v>4.8335112941000347E-4</v>
      </c>
      <c r="AA405" s="814">
        <v>4.9388215129564372E-4</v>
      </c>
      <c r="AB405" s="814">
        <v>5.0613328152837589E-4</v>
      </c>
      <c r="AC405" s="814">
        <v>4.8176924479637062E-3</v>
      </c>
      <c r="AD405" s="814">
        <v>2.7862548185166869E-3</v>
      </c>
      <c r="AE405" s="814">
        <v>1.1965457056124507E-3</v>
      </c>
      <c r="AF405" s="814">
        <v>3.3047416455089795E-4</v>
      </c>
      <c r="AG405" s="814">
        <v>6.7383694185352283E-5</v>
      </c>
      <c r="AH405" s="814">
        <v>3.4241345168501969E-3</v>
      </c>
      <c r="AI405" s="814">
        <v>-2.4673016076834919E-3</v>
      </c>
      <c r="AJ405" s="814">
        <v>8.9136107390053176E-4</v>
      </c>
      <c r="AK405" s="814">
        <v>7.3574435657031145E-5</v>
      </c>
      <c r="AM405" s="814">
        <v>-5.1095728102997784E-3</v>
      </c>
      <c r="AN405" s="814">
        <v>-2.777569173263772E-3</v>
      </c>
      <c r="AO405" s="814">
        <v>-1.0722462764475305E-3</v>
      </c>
      <c r="AP405" s="814">
        <v>9.4692821997788279E-4</v>
      </c>
    </row>
    <row r="406" spans="1:42" s="814" customFormat="1">
      <c r="A406" s="815">
        <v>44419</v>
      </c>
      <c r="B406" s="814">
        <v>1.9929650834193957E-4</v>
      </c>
      <c r="C406" s="814">
        <v>2.0427892105048803E-4</v>
      </c>
      <c r="D406" s="814">
        <v>2.3516987984348867E-4</v>
      </c>
      <c r="E406" s="814">
        <v>2.3716284492690808E-4</v>
      </c>
      <c r="F406" s="814">
        <v>2.6230052697884254E-4</v>
      </c>
      <c r="G406" s="814">
        <v>2.6425344151670416E-4</v>
      </c>
      <c r="H406" s="814">
        <v>2.956934731552785E-4</v>
      </c>
      <c r="I406" s="814">
        <v>1.4882393863890897E-4</v>
      </c>
      <c r="J406" s="814">
        <v>2.1694041029429734E-4</v>
      </c>
      <c r="K406" s="814">
        <v>3.2936632782587516E-4</v>
      </c>
      <c r="L406" s="814">
        <v>3.163206320042633E-4</v>
      </c>
      <c r="M406" s="814">
        <v>5.8381735994172956E-4</v>
      </c>
      <c r="N406" s="814">
        <v>3.926062205259484E-4</v>
      </c>
      <c r="O406" s="814">
        <v>3.6409646762525227E-4</v>
      </c>
      <c r="P406" s="814">
        <v>2.9730739641542492E-4</v>
      </c>
      <c r="Q406" s="814">
        <v>3.6078027611186059E-4</v>
      </c>
      <c r="R406" s="814">
        <v>6.9018127023734444E-4</v>
      </c>
      <c r="S406" s="814">
        <v>7.0856569779520484E-4</v>
      </c>
      <c r="T406" s="814">
        <v>7.1223243213891507E-4</v>
      </c>
      <c r="U406" s="814">
        <v>7.1589579730280128E-4</v>
      </c>
      <c r="V406" s="814">
        <v>-1.5775914438035388E-3</v>
      </c>
      <c r="W406" s="814">
        <v>7.1223243213891507E-4</v>
      </c>
      <c r="X406" s="814">
        <v>7.1406453548061855E-4</v>
      </c>
      <c r="Y406" s="814">
        <v>4.8335112941000347E-4</v>
      </c>
      <c r="Z406" s="814">
        <v>4.8335112941000347E-4</v>
      </c>
      <c r="AA406" s="814">
        <v>4.9388215129564372E-4</v>
      </c>
      <c r="AB406" s="814">
        <v>5.0613328152837589E-4</v>
      </c>
      <c r="AC406" s="814">
        <v>2.5384109847554903E-3</v>
      </c>
      <c r="AD406" s="814">
        <v>-8.7629464957383885E-4</v>
      </c>
      <c r="AE406" s="814">
        <v>-2.7416664745851804E-3</v>
      </c>
      <c r="AF406" s="814">
        <v>1.1743871647151849E-4</v>
      </c>
      <c r="AG406" s="814">
        <v>-1.7783141112250878E-3</v>
      </c>
      <c r="AH406" s="814">
        <v>2.7328564233357611E-3</v>
      </c>
      <c r="AI406" s="814">
        <v>1.9142610183144892E-3</v>
      </c>
      <c r="AJ406" s="814">
        <v>7.611727701406501E-5</v>
      </c>
      <c r="AK406" s="814">
        <v>-5.3970534595437769E-5</v>
      </c>
      <c r="AM406" s="814">
        <v>4.0604153075867178E-3</v>
      </c>
      <c r="AN406" s="814">
        <v>-1.1804209980134095E-3</v>
      </c>
      <c r="AO406" s="814">
        <v>-3.0539434985433767E-3</v>
      </c>
      <c r="AP406" s="814">
        <v>3.2598841921445132E-3</v>
      </c>
    </row>
    <row r="407" spans="1:42" s="814" customFormat="1">
      <c r="A407" s="815">
        <v>44420</v>
      </c>
      <c r="B407" s="814">
        <v>1.9929650834193957E-4</v>
      </c>
      <c r="C407" s="814">
        <v>2.0427892105048803E-4</v>
      </c>
      <c r="D407" s="814">
        <v>2.3516987984348867E-4</v>
      </c>
      <c r="E407" s="814">
        <v>2.3716284492690808E-4</v>
      </c>
      <c r="F407" s="814">
        <v>2.6230052697884254E-4</v>
      </c>
      <c r="G407" s="814">
        <v>2.6425344151670416E-4</v>
      </c>
      <c r="H407" s="814">
        <v>2.4216527144460542E-4</v>
      </c>
      <c r="I407" s="814">
        <v>2.8087439103519074E-4</v>
      </c>
      <c r="J407" s="814">
        <v>2.6286168035194457E-4</v>
      </c>
      <c r="K407" s="814">
        <v>2.3338700945330082E-4</v>
      </c>
      <c r="L407" s="814">
        <v>6.1086463609294483E-4</v>
      </c>
      <c r="M407" s="814">
        <v>-1.4965798887123238E-4</v>
      </c>
      <c r="N407" s="814">
        <v>1.8579544898922329E-4</v>
      </c>
      <c r="O407" s="814">
        <v>3.6236119051658022E-4</v>
      </c>
      <c r="P407" s="814">
        <v>2.9730739641542492E-4</v>
      </c>
      <c r="Q407" s="814">
        <v>3.0525592567487436E-4</v>
      </c>
      <c r="R407" s="814">
        <v>6.9018127023734444E-4</v>
      </c>
      <c r="S407" s="814">
        <v>7.0856569779520484E-4</v>
      </c>
      <c r="T407" s="814">
        <v>7.1223243213891507E-4</v>
      </c>
      <c r="U407" s="814">
        <v>7.1589579730280128E-4</v>
      </c>
      <c r="V407" s="814">
        <v>-4.4755829154590199E-3</v>
      </c>
      <c r="W407" s="814">
        <v>7.1223243213891507E-4</v>
      </c>
      <c r="X407" s="814">
        <v>7.1406453548061855E-4</v>
      </c>
      <c r="Y407" s="814">
        <v>4.8335112941000347E-4</v>
      </c>
      <c r="Z407" s="814">
        <v>4.8335112941000347E-4</v>
      </c>
      <c r="AA407" s="814">
        <v>4.9388215129564372E-4</v>
      </c>
      <c r="AB407" s="814">
        <v>5.0613328152837589E-4</v>
      </c>
      <c r="AC407" s="814">
        <v>-2.2033251437328927E-3</v>
      </c>
      <c r="AD407" s="814">
        <v>3.6390171555389372E-4</v>
      </c>
      <c r="AE407" s="814">
        <v>-1.9029815723853316E-3</v>
      </c>
      <c r="AF407" s="814">
        <v>8.1154890611001562E-4</v>
      </c>
      <c r="AG407" s="814">
        <v>-3.1291438836877905E-4</v>
      </c>
      <c r="AH407" s="814">
        <v>-3.4029657142916614E-3</v>
      </c>
      <c r="AI407" s="814">
        <v>3.786076632921187E-3</v>
      </c>
      <c r="AJ407" s="814">
        <v>8.2064366846346104E-4</v>
      </c>
      <c r="AK407" s="814">
        <v>-2.9695356745911283E-3</v>
      </c>
      <c r="AM407" s="814">
        <v>-1.2644942429829609E-2</v>
      </c>
      <c r="AN407" s="814">
        <v>-8.0908633228450322E-3</v>
      </c>
      <c r="AO407" s="814">
        <v>-1.280909998882418E-3</v>
      </c>
      <c r="AP407" s="814">
        <v>1.8888955790525852E-3</v>
      </c>
    </row>
    <row r="408" spans="1:42" s="814" customFormat="1">
      <c r="A408" s="815">
        <v>44421</v>
      </c>
      <c r="B408" s="814">
        <v>1.9929650834193957E-4</v>
      </c>
      <c r="C408" s="814">
        <v>2.0427892105048803E-4</v>
      </c>
      <c r="D408" s="814">
        <v>2.3516987984348867E-4</v>
      </c>
      <c r="E408" s="814">
        <v>2.3716284492690808E-4</v>
      </c>
      <c r="F408" s="814">
        <v>2.6230052697884254E-4</v>
      </c>
      <c r="G408" s="814">
        <v>2.6425344151670416E-4</v>
      </c>
      <c r="H408" s="814">
        <v>2.3902426539956778E-4</v>
      </c>
      <c r="I408" s="814">
        <v>2.9928049448191274E-4</v>
      </c>
      <c r="J408" s="814">
        <v>3.1576343038075549E-4</v>
      </c>
      <c r="K408" s="814">
        <v>6.0154693410585658E-4</v>
      </c>
      <c r="L408" s="814">
        <v>1.9725209799070775E-4</v>
      </c>
      <c r="M408" s="814">
        <v>-8.1945276660166932E-5</v>
      </c>
      <c r="N408" s="814">
        <v>2.2728944533367823E-4</v>
      </c>
      <c r="O408" s="814">
        <v>3.6022146201086791E-4</v>
      </c>
      <c r="P408" s="814">
        <v>2.9730739641542492E-4</v>
      </c>
      <c r="Q408" s="814">
        <v>2.7837487037829511E-4</v>
      </c>
      <c r="R408" s="814">
        <v>6.9018127023734444E-4</v>
      </c>
      <c r="S408" s="814">
        <v>7.0856569779520484E-4</v>
      </c>
      <c r="T408" s="814">
        <v>7.1223243213891507E-4</v>
      </c>
      <c r="U408" s="814">
        <v>7.1589579730280128E-4</v>
      </c>
      <c r="V408" s="814">
        <v>-6.484799451947465E-3</v>
      </c>
      <c r="W408" s="814">
        <v>7.1223243213891507E-4</v>
      </c>
      <c r="X408" s="814">
        <v>7.1406453548061855E-4</v>
      </c>
      <c r="Y408" s="814">
        <v>4.8335112941000347E-4</v>
      </c>
      <c r="Z408" s="814">
        <v>4.8335112941000347E-4</v>
      </c>
      <c r="AA408" s="814">
        <v>4.9388215129564372E-4</v>
      </c>
      <c r="AB408" s="814">
        <v>5.0613328152837589E-4</v>
      </c>
      <c r="AC408" s="814">
        <v>-2.2812440693124048E-3</v>
      </c>
      <c r="AD408" s="814">
        <v>-4.9709156756705397E-3</v>
      </c>
      <c r="AE408" s="814">
        <v>-3.5849133486363094E-3</v>
      </c>
      <c r="AF408" s="814">
        <v>4.7589806570469406E-4</v>
      </c>
      <c r="AG408" s="814">
        <v>-3.1295626773960583E-3</v>
      </c>
      <c r="AH408" s="814">
        <v>-3.5304804831181036E-3</v>
      </c>
      <c r="AI408" s="814">
        <v>2.0056416953484479E-3</v>
      </c>
      <c r="AJ408" s="814">
        <v>-6.1474961129481809E-4</v>
      </c>
      <c r="AK408" s="814">
        <v>2.3847514460606511E-4</v>
      </c>
      <c r="AM408" s="814">
        <v>-3.944322737576611E-3</v>
      </c>
      <c r="AN408" s="814">
        <v>-8.4465703875158393E-4</v>
      </c>
      <c r="AO408" s="814">
        <v>-6.0877029962610463E-3</v>
      </c>
      <c r="AP408" s="814">
        <v>1.7277630671106436E-3</v>
      </c>
    </row>
    <row r="409" spans="1:42" s="814" customFormat="1">
      <c r="A409" s="815">
        <v>44424</v>
      </c>
      <c r="B409" s="814">
        <v>1.9929650834193957E-4</v>
      </c>
      <c r="C409" s="814">
        <v>2.0427892105048803E-4</v>
      </c>
      <c r="D409" s="814">
        <v>2.3516987984348867E-4</v>
      </c>
      <c r="E409" s="814">
        <v>2.3716284492690808E-4</v>
      </c>
      <c r="F409" s="814">
        <v>2.6230052697884254E-4</v>
      </c>
      <c r="G409" s="814">
        <v>2.6425344151670416E-4</v>
      </c>
      <c r="H409" s="814">
        <v>2.5605623898949936E-4</v>
      </c>
      <c r="I409" s="814">
        <v>2.8247145806314933E-4</v>
      </c>
      <c r="J409" s="814">
        <v>5.2513826615818715E-4</v>
      </c>
      <c r="K409" s="814">
        <v>2.995090392348132E-4</v>
      </c>
      <c r="L409" s="814">
        <v>4.8075134693870147E-4</v>
      </c>
      <c r="M409" s="814">
        <v>-6.3477265664690918E-5</v>
      </c>
      <c r="N409" s="814">
        <v>2.8299995969116587E-4</v>
      </c>
      <c r="O409" s="814">
        <v>4.1326230136240483E-4</v>
      </c>
      <c r="P409" s="814">
        <v>2.9730739641542492E-4</v>
      </c>
      <c r="Q409" s="814">
        <v>5.1900820570138784E-4</v>
      </c>
      <c r="R409" s="814">
        <v>6.9018127023734444E-4</v>
      </c>
      <c r="S409" s="814">
        <v>7.0856569779520484E-4</v>
      </c>
      <c r="T409" s="814">
        <v>7.1223243213891507E-4</v>
      </c>
      <c r="U409" s="814">
        <v>7.1589579730280128E-4</v>
      </c>
      <c r="V409" s="814">
        <v>-3.1713460687012862E-3</v>
      </c>
      <c r="W409" s="814">
        <v>7.1223243213891507E-4</v>
      </c>
      <c r="X409" s="814">
        <v>7.1406453548061855E-4</v>
      </c>
      <c r="Y409" s="814">
        <v>4.8335112941000347E-4</v>
      </c>
      <c r="Z409" s="814">
        <v>4.8335112941000347E-4</v>
      </c>
      <c r="AA409" s="814">
        <v>4.9388215129564372E-4</v>
      </c>
      <c r="AB409" s="814">
        <v>5.0613328152837589E-4</v>
      </c>
      <c r="AC409" s="814">
        <v>-5.5617563801685366E-3</v>
      </c>
      <c r="AD409" s="814">
        <v>-8.6301643772923597E-4</v>
      </c>
      <c r="AE409" s="814">
        <v>-2.0841978694849939E-3</v>
      </c>
      <c r="AF409" s="814">
        <v>-6.8172302755176162E-4</v>
      </c>
      <c r="AG409" s="814">
        <v>-1.6759523376799201E-3</v>
      </c>
      <c r="AH409" s="814">
        <v>-6.7420656720771355E-3</v>
      </c>
      <c r="AI409" s="814">
        <v>-2.6942006202722579E-3</v>
      </c>
      <c r="AJ409" s="814">
        <v>-1.6054924667522341E-3</v>
      </c>
      <c r="AK409" s="814">
        <v>-2.6237238464157375E-3</v>
      </c>
      <c r="AM409" s="814">
        <v>-2.7508045355754684E-2</v>
      </c>
      <c r="AN409" s="814">
        <v>-1.9342953393895357E-2</v>
      </c>
      <c r="AO409" s="814">
        <v>-2.4628851191191958E-2</v>
      </c>
      <c r="AP409" s="814">
        <v>2.6755760671512974E-3</v>
      </c>
    </row>
    <row r="410" spans="1:42" s="814" customFormat="1">
      <c r="A410" s="815">
        <v>44425</v>
      </c>
      <c r="B410" s="814">
        <v>1.9929650834193957E-4</v>
      </c>
      <c r="C410" s="814">
        <v>2.0427892105048803E-4</v>
      </c>
      <c r="D410" s="814">
        <v>2.3516987984348867E-4</v>
      </c>
      <c r="E410" s="814">
        <v>2.3716284492690808E-4</v>
      </c>
      <c r="F410" s="814">
        <v>2.6230052697884254E-4</v>
      </c>
      <c r="G410" s="814">
        <v>2.6425344151670416E-4</v>
      </c>
      <c r="H410" s="814">
        <v>2.8474529813160565E-4</v>
      </c>
      <c r="I410" s="814">
        <v>2.5512021880502722E-4</v>
      </c>
      <c r="J410" s="814">
        <v>1.559834896116552E-4</v>
      </c>
      <c r="K410" s="814">
        <v>3.0895224889504469E-4</v>
      </c>
      <c r="L410" s="814">
        <v>2.486942228581146E-4</v>
      </c>
      <c r="M410" s="814">
        <v>4.2020827549738016E-4</v>
      </c>
      <c r="N410" s="814">
        <v>3.5830315443585725E-4</v>
      </c>
      <c r="O410" s="814">
        <v>3.5647088122314763E-4</v>
      </c>
      <c r="P410" s="814">
        <v>2.9730739641542492E-4</v>
      </c>
      <c r="Q410" s="814">
        <v>0</v>
      </c>
      <c r="R410" s="814">
        <v>6.9018127023734444E-4</v>
      </c>
      <c r="S410" s="814">
        <v>7.0856569779520484E-4</v>
      </c>
      <c r="T410" s="814">
        <v>7.1223243213891507E-4</v>
      </c>
      <c r="U410" s="814">
        <v>7.1589579730280128E-4</v>
      </c>
      <c r="V410" s="814">
        <v>2.0421765396618774E-3</v>
      </c>
      <c r="W410" s="814">
        <v>7.1223243213891507E-4</v>
      </c>
      <c r="X410" s="814">
        <v>7.1406453548061855E-4</v>
      </c>
      <c r="Y410" s="814">
        <v>4.8335112941000347E-4</v>
      </c>
      <c r="Z410" s="814">
        <v>4.8335112941000347E-4</v>
      </c>
      <c r="AA410" s="814">
        <v>4.9388215129564372E-4</v>
      </c>
      <c r="AB410" s="814">
        <v>5.0613328152837589E-4</v>
      </c>
      <c r="AC410" s="814">
        <v>-3.9921640847736528E-3</v>
      </c>
      <c r="AD410" s="814">
        <v>1.2297827512131043E-3</v>
      </c>
      <c r="AE410" s="814">
        <v>-9.7149710353539032E-4</v>
      </c>
      <c r="AF410" s="814">
        <v>-2.3174653312451055E-3</v>
      </c>
      <c r="AG410" s="814">
        <v>-1.8353025975681447E-3</v>
      </c>
      <c r="AH410" s="814">
        <v>-2.3311107722256974E-4</v>
      </c>
      <c r="AI410" s="814">
        <v>-1.7048410983029338E-3</v>
      </c>
      <c r="AJ410" s="814">
        <v>-7.2860672258591164E-3</v>
      </c>
      <c r="AK410" s="814">
        <v>-3.7852229626207379E-3</v>
      </c>
      <c r="AM410" s="814">
        <v>-1.750854940099511E-2</v>
      </c>
      <c r="AN410" s="814">
        <v>-1.5411108256500605E-2</v>
      </c>
      <c r="AO410" s="814">
        <v>-1.5141155451331212E-2</v>
      </c>
      <c r="AP410" s="814">
        <v>-7.4684929560551172E-3</v>
      </c>
    </row>
    <row r="411" spans="1:42" s="814" customFormat="1">
      <c r="A411" s="815">
        <v>44426</v>
      </c>
      <c r="B411" s="814">
        <v>1.9929650834193957E-4</v>
      </c>
      <c r="C411" s="814">
        <v>2.0427892105048803E-4</v>
      </c>
      <c r="D411" s="814">
        <v>2.3516987984348867E-4</v>
      </c>
      <c r="E411" s="814">
        <v>2.3716284492690808E-4</v>
      </c>
      <c r="F411" s="814">
        <v>2.6230052697884254E-4</v>
      </c>
      <c r="G411" s="814">
        <v>2.6425344151670416E-4</v>
      </c>
      <c r="H411" s="814">
        <v>2.3146469458756869E-4</v>
      </c>
      <c r="I411" s="814">
        <v>3.535592066554738E-4</v>
      </c>
      <c r="J411" s="814">
        <v>2.9929395112615609E-4</v>
      </c>
      <c r="K411" s="814">
        <v>3.162208746496642E-4</v>
      </c>
      <c r="L411" s="814">
        <v>7.0598884438721754E-4</v>
      </c>
      <c r="M411" s="814">
        <v>-2.159351626260797E-4</v>
      </c>
      <c r="N411" s="814">
        <v>4.2813519955120505E-4</v>
      </c>
      <c r="O411" s="814">
        <v>3.5156994804275143E-4</v>
      </c>
      <c r="P411" s="814">
        <v>2.9730739641542492E-4</v>
      </c>
      <c r="Q411" s="814">
        <v>6.5437184333694276E-4</v>
      </c>
      <c r="R411" s="814">
        <v>6.9018127023734444E-4</v>
      </c>
      <c r="S411" s="814">
        <v>7.0856569779520484E-4</v>
      </c>
      <c r="T411" s="814">
        <v>7.1223243213891507E-4</v>
      </c>
      <c r="U411" s="814">
        <v>7.1589579730280128E-4</v>
      </c>
      <c r="V411" s="814">
        <v>-8.0689523878622049E-3</v>
      </c>
      <c r="W411" s="814">
        <v>7.1223243213891507E-4</v>
      </c>
      <c r="X411" s="814">
        <v>7.1406453548061855E-4</v>
      </c>
      <c r="Y411" s="814">
        <v>4.8335112941000347E-4</v>
      </c>
      <c r="Z411" s="814">
        <v>4.8335112941000347E-4</v>
      </c>
      <c r="AA411" s="814">
        <v>4.9388215129564372E-4</v>
      </c>
      <c r="AB411" s="814">
        <v>5.0613328152837589E-4</v>
      </c>
      <c r="AC411" s="814">
        <v>-3.9983279298714258E-3</v>
      </c>
      <c r="AD411" s="814">
        <v>-1.7117669060605634E-3</v>
      </c>
      <c r="AE411" s="814">
        <v>-8.1845007940162251E-4</v>
      </c>
      <c r="AF411" s="814">
        <v>-4.1004376365209039E-3</v>
      </c>
      <c r="AG411" s="814">
        <v>6.5309966341242642E-5</v>
      </c>
      <c r="AH411" s="814">
        <v>8.9154229034993371E-4</v>
      </c>
      <c r="AI411" s="814">
        <v>2.3016444792482993E-3</v>
      </c>
      <c r="AJ411" s="814">
        <v>6.4281233548630912E-3</v>
      </c>
      <c r="AK411" s="814">
        <v>-3.6633141547670611E-5</v>
      </c>
      <c r="AM411" s="814">
        <v>-2.8018376558651692E-3</v>
      </c>
      <c r="AN411" s="814">
        <v>-8.3569430517580479E-3</v>
      </c>
      <c r="AO411" s="814">
        <v>-2.3075004219538231E-3</v>
      </c>
      <c r="AP411" s="814">
        <v>-1.1222491762546638E-2</v>
      </c>
    </row>
    <row r="412" spans="1:42" s="814" customFormat="1">
      <c r="A412" s="815">
        <v>44427</v>
      </c>
      <c r="B412" s="814">
        <v>1.9929650834193957E-4</v>
      </c>
      <c r="C412" s="814">
        <v>2.0427892105048803E-4</v>
      </c>
      <c r="D412" s="814">
        <v>2.3516987984348867E-4</v>
      </c>
      <c r="E412" s="814">
        <v>2.3716284492690808E-4</v>
      </c>
      <c r="F412" s="814">
        <v>2.6230052697884254E-4</v>
      </c>
      <c r="G412" s="814">
        <v>2.6425344151670416E-4</v>
      </c>
      <c r="H412" s="814">
        <v>2.3131782014074176E-4</v>
      </c>
      <c r="I412" s="814">
        <v>2.1628065844270239E-4</v>
      </c>
      <c r="J412" s="814">
        <v>1.3286386674349338E-4</v>
      </c>
      <c r="K412" s="814">
        <v>3.0832614843911976E-4</v>
      </c>
      <c r="L412" s="814">
        <v>3.4630456414408428E-4</v>
      </c>
      <c r="M412" s="814">
        <v>3.7228441961278946E-4</v>
      </c>
      <c r="N412" s="814">
        <v>2.8613825229495404E-4</v>
      </c>
      <c r="O412" s="814">
        <v>4.6732589269682379E-5</v>
      </c>
      <c r="P412" s="814">
        <v>2.9730739641542492E-4</v>
      </c>
      <c r="Q412" s="814">
        <v>3.5141371084423945E-4</v>
      </c>
      <c r="R412" s="814">
        <v>6.9018127023734444E-4</v>
      </c>
      <c r="S412" s="814">
        <v>7.0856569779520484E-4</v>
      </c>
      <c r="T412" s="814">
        <v>7.1223243213891507E-4</v>
      </c>
      <c r="U412" s="814">
        <v>7.1589579730280128E-4</v>
      </c>
      <c r="V412" s="814">
        <v>3.7588718595684689E-3</v>
      </c>
      <c r="W412" s="814">
        <v>7.1223243213891507E-4</v>
      </c>
      <c r="X412" s="814">
        <v>7.1406453548061855E-4</v>
      </c>
      <c r="Y412" s="814">
        <v>4.8335112941000347E-4</v>
      </c>
      <c r="Z412" s="814">
        <v>4.8335112941000347E-4</v>
      </c>
      <c r="AA412" s="814">
        <v>4.9388215129564372E-4</v>
      </c>
      <c r="AB412" s="814">
        <v>5.0613328152837589E-4</v>
      </c>
      <c r="AC412" s="814">
        <v>-6.5983499912815047E-3</v>
      </c>
      <c r="AD412" s="814">
        <v>4.6705077375785997E-4</v>
      </c>
      <c r="AE412" s="814">
        <v>1.0002333080085801E-3</v>
      </c>
      <c r="AF412" s="814">
        <v>6.6230355800511731E-4</v>
      </c>
      <c r="AG412" s="814">
        <v>-4.477068628633285E-4</v>
      </c>
      <c r="AH412" s="814">
        <v>2.0497953393516788E-4</v>
      </c>
      <c r="AI412" s="814">
        <v>-2.0103454914108809E-3</v>
      </c>
      <c r="AJ412" s="814">
        <v>1.5205694941871073E-3</v>
      </c>
      <c r="AK412" s="814">
        <v>3.2044720711215113E-3</v>
      </c>
      <c r="AM412" s="814">
        <v>-5.1104430415072066E-4</v>
      </c>
      <c r="AN412" s="814">
        <v>1.2663252542611803E-2</v>
      </c>
      <c r="AO412" s="814">
        <v>8.462849710628495E-3</v>
      </c>
      <c r="AP412" s="814">
        <v>3.6014597146882821E-3</v>
      </c>
    </row>
    <row r="413" spans="1:42" s="814" customFormat="1">
      <c r="A413" s="815">
        <v>44428</v>
      </c>
      <c r="B413" s="814">
        <v>1.9929650834193957E-4</v>
      </c>
      <c r="C413" s="814">
        <v>2.0427892105048803E-4</v>
      </c>
      <c r="D413" s="814">
        <v>2.3516987984348867E-4</v>
      </c>
      <c r="E413" s="814">
        <v>2.3716284492690808E-4</v>
      </c>
      <c r="F413" s="814">
        <v>2.6230052697884254E-4</v>
      </c>
      <c r="G413" s="814">
        <v>2.6425344151670416E-4</v>
      </c>
      <c r="H413" s="814">
        <v>2.717519070210006E-4</v>
      </c>
      <c r="I413" s="814">
        <v>2.2150788858166237E-4</v>
      </c>
      <c r="J413" s="814">
        <v>3.9202867628218563E-4</v>
      </c>
      <c r="K413" s="814">
        <v>6.7533783125650615E-4</v>
      </c>
      <c r="L413" s="814">
        <v>3.4838967676309451E-5</v>
      </c>
      <c r="M413" s="814">
        <v>8.6265875975066741E-4</v>
      </c>
      <c r="N413" s="814">
        <v>3.3923295607740656E-4</v>
      </c>
      <c r="O413" s="814">
        <v>6.5387206204903237E-4</v>
      </c>
      <c r="P413" s="814">
        <v>2.9730739641542492E-4</v>
      </c>
      <c r="Q413" s="814">
        <v>2.5504314193125488E-4</v>
      </c>
      <c r="R413" s="814">
        <v>6.9018127023734444E-4</v>
      </c>
      <c r="S413" s="814">
        <v>7.0856569779520484E-4</v>
      </c>
      <c r="T413" s="814">
        <v>7.1223243213891507E-4</v>
      </c>
      <c r="U413" s="814">
        <v>7.1589579730280128E-4</v>
      </c>
      <c r="V413" s="814">
        <v>5.2448471963864041E-3</v>
      </c>
      <c r="W413" s="814">
        <v>7.1223243213891507E-4</v>
      </c>
      <c r="X413" s="814">
        <v>7.1406453548061855E-4</v>
      </c>
      <c r="Y413" s="814">
        <v>4.8335112941000347E-4</v>
      </c>
      <c r="Z413" s="814">
        <v>4.8335112941000347E-4</v>
      </c>
      <c r="AA413" s="814">
        <v>4.9388215129564372E-4</v>
      </c>
      <c r="AB413" s="814">
        <v>5.0613328152837589E-4</v>
      </c>
      <c r="AC413" s="814">
        <v>-1.9738794341250809E-6</v>
      </c>
      <c r="AD413" s="814">
        <v>-4.7228168765656164E-4</v>
      </c>
      <c r="AE413" s="814">
        <v>4.1651676166958307E-3</v>
      </c>
      <c r="AF413" s="814">
        <v>3.4637612255095096E-3</v>
      </c>
      <c r="AG413" s="814">
        <v>6.1479383354212658E-4</v>
      </c>
      <c r="AH413" s="814">
        <v>5.4824026819999538E-4</v>
      </c>
      <c r="AI413" s="814">
        <v>-2.2754322707551067E-3</v>
      </c>
      <c r="AJ413" s="814">
        <v>1.0931840858683373E-3</v>
      </c>
      <c r="AK413" s="814">
        <v>-6.3911437294572604E-4</v>
      </c>
      <c r="AM413" s="814">
        <v>6.6672430575578367E-3</v>
      </c>
      <c r="AN413" s="814">
        <v>1.2974591969310056E-2</v>
      </c>
      <c r="AO413" s="814">
        <v>1.1804569460176273E-2</v>
      </c>
      <c r="AP413" s="814">
        <v>8.715996707915119E-3</v>
      </c>
    </row>
    <row r="414" spans="1:42" s="814" customFormat="1">
      <c r="A414" s="815">
        <v>44431</v>
      </c>
      <c r="B414" s="814">
        <v>1.9929650834193957E-4</v>
      </c>
      <c r="C414" s="814">
        <v>2.0427892105048803E-4</v>
      </c>
      <c r="D414" s="814">
        <v>2.3516987984348867E-4</v>
      </c>
      <c r="E414" s="814">
        <v>2.3716284492690808E-4</v>
      </c>
      <c r="F414" s="814">
        <v>2.6230052697884254E-4</v>
      </c>
      <c r="G414" s="814">
        <v>2.6425344151670416E-4</v>
      </c>
      <c r="H414" s="814">
        <v>2.1973002119257679E-4</v>
      </c>
      <c r="I414" s="814">
        <v>2.3376210224190785E-4</v>
      </c>
      <c r="J414" s="814">
        <v>4.5388930675649419E-4</v>
      </c>
      <c r="K414" s="814">
        <v>2.1847143540054681E-4</v>
      </c>
      <c r="L414" s="814">
        <v>1.7136647076965161E-4</v>
      </c>
      <c r="M414" s="814">
        <v>-4.5413754785617044E-5</v>
      </c>
      <c r="N414" s="814">
        <v>1.3958758837717689E-4</v>
      </c>
      <c r="O414" s="814">
        <v>4.0816267844911991E-4</v>
      </c>
      <c r="P414" s="814">
        <v>2.9730739641542492E-4</v>
      </c>
      <c r="Q414" s="814">
        <v>5.5318212605026673E-4</v>
      </c>
      <c r="R414" s="814">
        <v>6.9018127023734444E-4</v>
      </c>
      <c r="S414" s="814">
        <v>7.0856569779520484E-4</v>
      </c>
      <c r="T414" s="814">
        <v>7.1223243213891507E-4</v>
      </c>
      <c r="U414" s="814">
        <v>7.1589579730280128E-4</v>
      </c>
      <c r="V414" s="814">
        <v>-3.9859673617830271E-3</v>
      </c>
      <c r="W414" s="814">
        <v>7.1223243213891507E-4</v>
      </c>
      <c r="X414" s="814">
        <v>7.1406453548061855E-4</v>
      </c>
      <c r="Y414" s="814">
        <v>4.8335112941000347E-4</v>
      </c>
      <c r="Z414" s="814">
        <v>4.8335112941000347E-4</v>
      </c>
      <c r="AA414" s="814">
        <v>4.9388215129564372E-4</v>
      </c>
      <c r="AB414" s="814">
        <v>5.0613328152837589E-4</v>
      </c>
      <c r="AC414" s="814">
        <v>8.5498390919551692E-3</v>
      </c>
      <c r="AD414" s="814">
        <v>-4.5561697242846311E-4</v>
      </c>
      <c r="AE414" s="814">
        <v>-1.9405577081764713E-3</v>
      </c>
      <c r="AF414" s="814">
        <v>2.2299319862499889E-3</v>
      </c>
      <c r="AG414" s="814">
        <v>-2.9471336142983251E-4</v>
      </c>
      <c r="AH414" s="814">
        <v>4.3657879233387487E-3</v>
      </c>
      <c r="AI414" s="814">
        <v>2.9645821940267325E-3</v>
      </c>
      <c r="AJ414" s="814">
        <v>1.8599032629622592E-3</v>
      </c>
      <c r="AK414" s="814">
        <v>3.0822496163507296E-4</v>
      </c>
      <c r="AM414" s="814">
        <v>-8.1160225489806948E-4</v>
      </c>
      <c r="AN414" s="814">
        <v>-6.730040656653502E-3</v>
      </c>
      <c r="AO414" s="814">
        <v>-3.6360164686932706E-3</v>
      </c>
      <c r="AP414" s="814">
        <v>9.8309253638342309E-3</v>
      </c>
    </row>
    <row r="415" spans="1:42" s="814" customFormat="1">
      <c r="A415" s="815">
        <v>44432</v>
      </c>
      <c r="B415" s="814">
        <v>1.9929650834193957E-4</v>
      </c>
      <c r="C415" s="814">
        <v>2.0427892105048803E-4</v>
      </c>
      <c r="D415" s="814">
        <v>2.3516987984348867E-4</v>
      </c>
      <c r="E415" s="814">
        <v>2.3716284492690808E-4</v>
      </c>
      <c r="F415" s="814">
        <v>2.6230052697884254E-4</v>
      </c>
      <c r="G415" s="814">
        <v>2.6425344151670416E-4</v>
      </c>
      <c r="H415" s="814">
        <v>2.954887382800031E-4</v>
      </c>
      <c r="I415" s="814">
        <v>2.5127946053982164E-4</v>
      </c>
      <c r="J415" s="814">
        <v>1.763151896396753E-4</v>
      </c>
      <c r="K415" s="814">
        <v>2.7248899230980506E-4</v>
      </c>
      <c r="L415" s="814">
        <v>2.618115685089073E-4</v>
      </c>
      <c r="M415" s="814">
        <v>9.7833239742062261E-4</v>
      </c>
      <c r="N415" s="814">
        <v>3.6369478592335192E-4</v>
      </c>
      <c r="O415" s="814">
        <v>3.5528898713188539E-4</v>
      </c>
      <c r="P415" s="814">
        <v>2.9730739641542492E-4</v>
      </c>
      <c r="Q415" s="814">
        <v>2.1343196410827936E-4</v>
      </c>
      <c r="R415" s="814">
        <v>6.9018127023734444E-4</v>
      </c>
      <c r="S415" s="814">
        <v>7.0856569779520484E-4</v>
      </c>
      <c r="T415" s="814">
        <v>7.1223243213891507E-4</v>
      </c>
      <c r="U415" s="814">
        <v>7.1589579730280128E-4</v>
      </c>
      <c r="V415" s="814">
        <v>7.6322967053534807E-3</v>
      </c>
      <c r="W415" s="814">
        <v>7.1223243213891507E-4</v>
      </c>
      <c r="X415" s="814">
        <v>7.1406453548061855E-4</v>
      </c>
      <c r="Y415" s="814">
        <v>4.8335112941000347E-4</v>
      </c>
      <c r="Z415" s="814">
        <v>4.8335112941000347E-4</v>
      </c>
      <c r="AA415" s="814">
        <v>4.9388215129564372E-4</v>
      </c>
      <c r="AB415" s="814">
        <v>5.0613328152837589E-4</v>
      </c>
      <c r="AC415" s="814">
        <v>1.0560708981216527E-2</v>
      </c>
      <c r="AD415" s="814">
        <v>6.7611915430743075E-4</v>
      </c>
      <c r="AE415" s="814">
        <v>5.6051288889689133E-3</v>
      </c>
      <c r="AF415" s="814">
        <v>1.8246183629986312E-3</v>
      </c>
      <c r="AG415" s="814">
        <v>1.69211791558177E-3</v>
      </c>
      <c r="AH415" s="814">
        <v>-1.7001573453556684E-3</v>
      </c>
      <c r="AI415" s="814">
        <v>-2.3807777357476301E-3</v>
      </c>
      <c r="AJ415" s="814">
        <v>-5.6976854863866055E-4</v>
      </c>
      <c r="AK415" s="814">
        <v>2.9997841371796063E-3</v>
      </c>
      <c r="AM415" s="814">
        <v>1.7222616814511982E-2</v>
      </c>
      <c r="AN415" s="814">
        <v>1.8406696132614142E-2</v>
      </c>
      <c r="AO415" s="814">
        <v>1.1393203946179042E-2</v>
      </c>
      <c r="AP415" s="814">
        <v>2.101050630682888E-4</v>
      </c>
    </row>
    <row r="416" spans="1:42" s="814" customFormat="1">
      <c r="A416" s="815">
        <v>44433</v>
      </c>
      <c r="B416" s="814">
        <v>1.9929650834193957E-4</v>
      </c>
      <c r="C416" s="814">
        <v>2.0427892105048803E-4</v>
      </c>
      <c r="D416" s="814">
        <v>2.3516987984348867E-4</v>
      </c>
      <c r="E416" s="814">
        <v>2.3716284492690808E-4</v>
      </c>
      <c r="F416" s="814">
        <v>2.6230052697884254E-4</v>
      </c>
      <c r="G416" s="814">
        <v>2.6425344151670416E-4</v>
      </c>
      <c r="H416" s="814">
        <v>2.4478517164872038E-4</v>
      </c>
      <c r="I416" s="814">
        <v>2.7229742608669838E-4</v>
      </c>
      <c r="J416" s="814">
        <v>3.3710446361756574E-4</v>
      </c>
      <c r="K416" s="814">
        <v>1.7555618013953556E-4</v>
      </c>
      <c r="L416" s="814">
        <v>3.6920843932186642E-4</v>
      </c>
      <c r="M416" s="814">
        <v>9.5280000793995789E-4</v>
      </c>
      <c r="N416" s="814">
        <v>6.4166841218171733E-4</v>
      </c>
      <c r="O416" s="814">
        <v>3.5508799205552499E-4</v>
      </c>
      <c r="P416" s="814">
        <v>2.9730739641542492E-4</v>
      </c>
      <c r="Q416" s="814">
        <v>9.5680221547045363E-5</v>
      </c>
      <c r="R416" s="814">
        <v>6.9018127023734444E-4</v>
      </c>
      <c r="S416" s="814">
        <v>7.0856569779520484E-4</v>
      </c>
      <c r="T416" s="814">
        <v>7.1223243213891507E-4</v>
      </c>
      <c r="U416" s="814">
        <v>7.1589579730280128E-4</v>
      </c>
      <c r="V416" s="814">
        <v>8.0272071769198483E-3</v>
      </c>
      <c r="W416" s="814">
        <v>7.1223243213891507E-4</v>
      </c>
      <c r="X416" s="814">
        <v>7.1406453548061855E-4</v>
      </c>
      <c r="Y416" s="814">
        <v>4.8335112941000347E-4</v>
      </c>
      <c r="Z416" s="814">
        <v>4.8335112941000347E-4</v>
      </c>
      <c r="AA416" s="814">
        <v>4.9388215129564372E-4</v>
      </c>
      <c r="AB416" s="814">
        <v>5.0613328152837589E-4</v>
      </c>
      <c r="AC416" s="814">
        <v>1.4475735014214397E-3</v>
      </c>
      <c r="AD416" s="814">
        <v>3.0114219516559348E-3</v>
      </c>
      <c r="AE416" s="814">
        <v>2.695401606611636E-3</v>
      </c>
      <c r="AF416" s="814">
        <v>1.9849763675041654E-3</v>
      </c>
      <c r="AG416" s="814">
        <v>1.694169893379005E-3</v>
      </c>
      <c r="AH416" s="814">
        <v>-2.6560785195894887E-4</v>
      </c>
      <c r="AI416" s="814">
        <v>1.4007587987201475E-3</v>
      </c>
      <c r="AJ416" s="814">
        <v>9.7764740627126479E-4</v>
      </c>
      <c r="AK416" s="814">
        <v>-7.5692846083252885E-4</v>
      </c>
      <c r="AM416" s="814">
        <v>4.1000913939117645E-3</v>
      </c>
      <c r="AN416" s="814">
        <v>7.5578606836697038E-3</v>
      </c>
      <c r="AO416" s="814">
        <v>1.0730660303071238E-2</v>
      </c>
      <c r="AP416" s="814">
        <v>2.2790662591583022E-3</v>
      </c>
    </row>
    <row r="417" spans="1:42" s="814" customFormat="1">
      <c r="A417" s="815">
        <v>44434</v>
      </c>
      <c r="B417" s="814">
        <v>1.9929650834193957E-4</v>
      </c>
      <c r="C417" s="814">
        <v>2.0427892105048803E-4</v>
      </c>
      <c r="D417" s="814">
        <v>2.3516987984348867E-4</v>
      </c>
      <c r="E417" s="814">
        <v>2.3716284492690808E-4</v>
      </c>
      <c r="F417" s="814">
        <v>2.6230052697884254E-4</v>
      </c>
      <c r="G417" s="814">
        <v>2.6425344151670416E-4</v>
      </c>
      <c r="H417" s="814">
        <v>2.7314918362786322E-4</v>
      </c>
      <c r="I417" s="814">
        <v>2.1250980223430638E-4</v>
      </c>
      <c r="J417" s="814">
        <v>4.9020129383725575E-4</v>
      </c>
      <c r="K417" s="814">
        <v>2.1702890029473565E-4</v>
      </c>
      <c r="L417" s="814">
        <v>-3.4686439347109133E-4</v>
      </c>
      <c r="M417" s="814">
        <v>2.1955866347811437E-4</v>
      </c>
      <c r="N417" s="814">
        <v>2.372687801348583E-4</v>
      </c>
      <c r="O417" s="814">
        <v>3.5682278134929746E-4</v>
      </c>
      <c r="P417" s="814">
        <v>2.9730739641542492E-4</v>
      </c>
      <c r="Q417" s="814">
        <v>5.6223348285877606E-4</v>
      </c>
      <c r="R417" s="814">
        <v>6.9018127023734444E-4</v>
      </c>
      <c r="S417" s="814">
        <v>7.0856569779520484E-4</v>
      </c>
      <c r="T417" s="814">
        <v>7.1223243213891507E-4</v>
      </c>
      <c r="U417" s="814">
        <v>7.1589579730280128E-4</v>
      </c>
      <c r="V417" s="814">
        <v>-4.5476858781945406E-4</v>
      </c>
      <c r="W417" s="814">
        <v>7.1223243213891507E-4</v>
      </c>
      <c r="X417" s="814">
        <v>7.1406453548061855E-4</v>
      </c>
      <c r="Y417" s="814">
        <v>4.8335112941000347E-4</v>
      </c>
      <c r="Z417" s="814">
        <v>4.8335112941000347E-4</v>
      </c>
      <c r="AA417" s="814">
        <v>4.9388215129564372E-4</v>
      </c>
      <c r="AB417" s="814">
        <v>5.0613328152837589E-4</v>
      </c>
      <c r="AC417" s="814">
        <v>-4.2436877222280511E-3</v>
      </c>
      <c r="AD417" s="814">
        <v>2.4401724797673552E-3</v>
      </c>
      <c r="AE417" s="814">
        <v>-1.4979868030200461E-3</v>
      </c>
      <c r="AF417" s="814">
        <v>-2.5508810346448474E-3</v>
      </c>
      <c r="AG417" s="814">
        <v>-2.1774159653652481E-3</v>
      </c>
      <c r="AH417" s="814">
        <v>9.8745745722816913E-4</v>
      </c>
      <c r="AI417" s="814">
        <v>-1.8766766109561406E-3</v>
      </c>
      <c r="AJ417" s="814">
        <v>9.670297758594959E-4</v>
      </c>
      <c r="AK417" s="814">
        <v>-1.0858988697266536E-3</v>
      </c>
      <c r="AM417" s="814">
        <v>-1.8123612215902529E-2</v>
      </c>
      <c r="AN417" s="814">
        <v>-1.4946157134583804E-2</v>
      </c>
      <c r="AO417" s="814">
        <v>-1.2309909953361231E-2</v>
      </c>
      <c r="AP417" s="814">
        <v>-4.7058487187146003E-3</v>
      </c>
    </row>
    <row r="418" spans="1:42" s="814" customFormat="1">
      <c r="A418" s="815">
        <v>44435</v>
      </c>
      <c r="B418" s="814">
        <v>1.9929650834193957E-4</v>
      </c>
      <c r="C418" s="814">
        <v>2.0427892105048803E-4</v>
      </c>
      <c r="D418" s="814">
        <v>2.3516987984348867E-4</v>
      </c>
      <c r="E418" s="814">
        <v>2.3716284492690808E-4</v>
      </c>
      <c r="F418" s="814">
        <v>2.6230052697884254E-4</v>
      </c>
      <c r="G418" s="814">
        <v>2.6425344151670416E-4</v>
      </c>
      <c r="H418" s="814">
        <v>3.3204976162570787E-4</v>
      </c>
      <c r="I418" s="814">
        <v>3.2220878953981291E-4</v>
      </c>
      <c r="J418" s="814">
        <v>2.411044725025846E-4</v>
      </c>
      <c r="K418" s="814">
        <v>2.8959723508115154E-4</v>
      </c>
      <c r="L418" s="814">
        <v>7.865340296302481E-4</v>
      </c>
      <c r="M418" s="814">
        <v>3.0778672079678771E-4</v>
      </c>
      <c r="N418" s="814">
        <v>3.6676987018924301E-4</v>
      </c>
      <c r="O418" s="814">
        <v>3.5373226611157271E-4</v>
      </c>
      <c r="P418" s="814">
        <v>2.9730739641542492E-4</v>
      </c>
      <c r="Q418" s="814">
        <v>3.0613149698144326E-4</v>
      </c>
      <c r="R418" s="814">
        <v>6.9018127023734444E-4</v>
      </c>
      <c r="S418" s="814">
        <v>7.0856569779520484E-4</v>
      </c>
      <c r="T418" s="814">
        <v>7.1223243213891507E-4</v>
      </c>
      <c r="U418" s="814">
        <v>7.1589579730280128E-4</v>
      </c>
      <c r="V418" s="814">
        <v>4.1425533550114579E-3</v>
      </c>
      <c r="W418" s="814">
        <v>7.1223243213891507E-4</v>
      </c>
      <c r="X418" s="814">
        <v>7.1406453548061855E-4</v>
      </c>
      <c r="Y418" s="814">
        <v>4.8335112941000347E-4</v>
      </c>
      <c r="Z418" s="814">
        <v>4.8335112941000347E-4</v>
      </c>
      <c r="AA418" s="814">
        <v>4.9388215129564372E-4</v>
      </c>
      <c r="AB418" s="814">
        <v>5.0613328152837589E-4</v>
      </c>
      <c r="AC418" s="814">
        <v>4.8791579228428805E-3</v>
      </c>
      <c r="AD418" s="814">
        <v>-3.4502072516543469E-3</v>
      </c>
      <c r="AE418" s="814">
        <v>7.695881278351191E-4</v>
      </c>
      <c r="AF418" s="814">
        <v>3.0503719438081944E-3</v>
      </c>
      <c r="AG418" s="814">
        <v>4.4353691048257815E-3</v>
      </c>
      <c r="AH418" s="814">
        <v>3.5018343011485875E-3</v>
      </c>
      <c r="AI418" s="814">
        <v>1.5483008609427085E-3</v>
      </c>
      <c r="AJ418" s="814">
        <v>-1.5481330300048946E-4</v>
      </c>
      <c r="AK418" s="814">
        <v>1.2634634952388701E-3</v>
      </c>
      <c r="AM418" s="814">
        <v>1.5223967450355147E-2</v>
      </c>
      <c r="AN418" s="814">
        <v>1.3588019792749373E-2</v>
      </c>
      <c r="AO418" s="814">
        <v>1.6190763673230801E-2</v>
      </c>
      <c r="AP418" s="814">
        <v>7.6514259802102913E-3</v>
      </c>
    </row>
    <row r="419" spans="1:42" s="814" customFormat="1">
      <c r="A419" s="815">
        <v>44438</v>
      </c>
      <c r="B419" s="814">
        <v>1.9929650834193957E-4</v>
      </c>
      <c r="C419" s="814">
        <v>2.0427892105048803E-4</v>
      </c>
      <c r="D419" s="814">
        <v>2.3516987984348867E-4</v>
      </c>
      <c r="E419" s="814">
        <v>2.3716284492690808E-4</v>
      </c>
      <c r="F419" s="814">
        <v>2.6230052697884254E-4</v>
      </c>
      <c r="G419" s="814">
        <v>2.6425344151670416E-4</v>
      </c>
      <c r="H419" s="814">
        <v>2.7661628431685514E-4</v>
      </c>
      <c r="I419" s="814">
        <v>3.3351471853126924E-4</v>
      </c>
      <c r="J419" s="814">
        <v>3.3214240159606945E-4</v>
      </c>
      <c r="K419" s="814">
        <v>3.3402067557730675E-4</v>
      </c>
      <c r="L419" s="814">
        <v>3.2750899372469E-4</v>
      </c>
      <c r="M419" s="814">
        <v>4.7569563407678928E-4</v>
      </c>
      <c r="N419" s="814">
        <v>2.4714491496102831E-4</v>
      </c>
      <c r="O419" s="814">
        <v>3.9044058275616855E-4</v>
      </c>
      <c r="P419" s="814">
        <v>2.9730739641542492E-4</v>
      </c>
      <c r="Q419" s="814">
        <v>5.5558113240228302E-4</v>
      </c>
      <c r="R419" s="814">
        <v>6.9018127023734444E-4</v>
      </c>
      <c r="S419" s="814">
        <v>7.0856569779520484E-4</v>
      </c>
      <c r="T419" s="814">
        <v>7.1223243213891507E-4</v>
      </c>
      <c r="U419" s="814">
        <v>7.1589579730280128E-4</v>
      </c>
      <c r="V419" s="814">
        <v>-1.2247624527572665E-3</v>
      </c>
      <c r="W419" s="814">
        <v>7.1223243213891507E-4</v>
      </c>
      <c r="X419" s="814">
        <v>7.1406453548061855E-4</v>
      </c>
      <c r="Y419" s="814">
        <v>4.8335112941000347E-4</v>
      </c>
      <c r="Z419" s="814">
        <v>4.8335112941000347E-4</v>
      </c>
      <c r="AA419" s="814">
        <v>4.9388215129564372E-4</v>
      </c>
      <c r="AB419" s="814">
        <v>5.0613328152837589E-4</v>
      </c>
      <c r="AC419" s="814">
        <v>-6.2891798690400957E-4</v>
      </c>
      <c r="AD419" s="814">
        <v>-1.2373086364315666E-3</v>
      </c>
      <c r="AE419" s="814">
        <v>1.3743543611968168E-3</v>
      </c>
      <c r="AF419" s="814">
        <v>1.2019125754676452E-3</v>
      </c>
      <c r="AG419" s="814">
        <v>-5.5686403681443064E-4</v>
      </c>
      <c r="AH419" s="814">
        <v>2.653294148344143E-3</v>
      </c>
      <c r="AI419" s="814">
        <v>-1.212260070394322E-3</v>
      </c>
      <c r="AJ419" s="814">
        <v>9.1066954348728579E-4</v>
      </c>
      <c r="AK419" s="814">
        <v>-8.3682663900541687E-4</v>
      </c>
      <c r="AM419" s="814">
        <v>-8.5134435336042813E-3</v>
      </c>
      <c r="AN419" s="814">
        <v>1.0647567440136285E-4</v>
      </c>
      <c r="AO419" s="814">
        <v>-9.3453392759036413E-3</v>
      </c>
      <c r="AP419" s="814">
        <v>5.8636735207193702E-3</v>
      </c>
    </row>
    <row r="420" spans="1:42" s="814" customFormat="1">
      <c r="A420" s="815">
        <v>44439</v>
      </c>
      <c r="B420" s="814">
        <v>1.9929650834193957E-4</v>
      </c>
      <c r="C420" s="814">
        <v>2.0427892105048803E-4</v>
      </c>
      <c r="D420" s="814">
        <v>2.3516987984348867E-4</v>
      </c>
      <c r="E420" s="814">
        <v>2.3716284492690808E-4</v>
      </c>
      <c r="F420" s="814">
        <v>2.6230052697884254E-4</v>
      </c>
      <c r="G420" s="814">
        <v>2.6425344151670416E-4</v>
      </c>
      <c r="H420" s="814">
        <v>2.6322491018282435E-4</v>
      </c>
      <c r="I420" s="814">
        <v>4.4921737909731085E-4</v>
      </c>
      <c r="J420" s="814">
        <v>5.622436340718906E-3</v>
      </c>
      <c r="K420" s="814">
        <v>3.9092855683420247E-4</v>
      </c>
      <c r="L420" s="814">
        <v>3.9133228919352447E-4</v>
      </c>
      <c r="M420" s="814">
        <v>5.1745038938477705E-4</v>
      </c>
      <c r="N420" s="814">
        <v>3.2851764066443856E-4</v>
      </c>
      <c r="O420" s="814">
        <v>3.0462777440565247E-4</v>
      </c>
      <c r="P420" s="814">
        <v>2.9730739641542492E-4</v>
      </c>
      <c r="Q420" s="814">
        <v>3.0836348208973519E-4</v>
      </c>
      <c r="R420" s="814">
        <v>6.9018127023734444E-4</v>
      </c>
      <c r="S420" s="814">
        <v>7.0856569779520484E-4</v>
      </c>
      <c r="T420" s="814">
        <v>7.1223243213891507E-4</v>
      </c>
      <c r="U420" s="814">
        <v>7.1589579730280128E-4</v>
      </c>
      <c r="V420" s="814">
        <v>-4.0603295623682367E-3</v>
      </c>
      <c r="W420" s="814">
        <v>7.1223243213891507E-4</v>
      </c>
      <c r="X420" s="814">
        <v>7.1406453548061855E-4</v>
      </c>
      <c r="Y420" s="814">
        <v>4.8335112941000347E-4</v>
      </c>
      <c r="Z420" s="814">
        <v>4.8335112941000347E-4</v>
      </c>
      <c r="AA420" s="814">
        <v>4.9388215129564372E-4</v>
      </c>
      <c r="AB420" s="814">
        <v>5.0613328152837589E-4</v>
      </c>
      <c r="AC420" s="814">
        <v>-3.9315994805333432E-4</v>
      </c>
      <c r="AD420" s="814">
        <v>3.2022693288231707E-3</v>
      </c>
      <c r="AE420" s="814">
        <v>1.9894803548226037E-4</v>
      </c>
      <c r="AF420" s="814">
        <v>2.6998296652913645E-4</v>
      </c>
      <c r="AG420" s="814">
        <v>-5.5982178765745516E-4</v>
      </c>
      <c r="AH420" s="814">
        <v>-4.5605527218308684E-3</v>
      </c>
      <c r="AI420" s="814">
        <v>-3.4534624600346397E-4</v>
      </c>
      <c r="AJ420" s="814">
        <v>2.4257931646269881E-3</v>
      </c>
      <c r="AK420" s="814">
        <v>1.4375556870782624E-3</v>
      </c>
      <c r="AM420" s="814">
        <v>-8.9395641868245113E-3</v>
      </c>
      <c r="AN420" s="814">
        <v>-8.721403655808202E-3</v>
      </c>
      <c r="AO420" s="814">
        <v>-1.3322521228944839E-2</v>
      </c>
      <c r="AP420" s="814">
        <v>-1.6962308874479692E-4</v>
      </c>
    </row>
    <row r="421" spans="1:42" s="814" customFormat="1">
      <c r="A421" s="815">
        <v>44440</v>
      </c>
      <c r="B421" s="814">
        <v>1.9929650834193957E-4</v>
      </c>
      <c r="C421" s="814">
        <v>2.0427892105048803E-4</v>
      </c>
      <c r="D421" s="814">
        <v>2.3516987984348867E-4</v>
      </c>
      <c r="E421" s="814">
        <v>2.3716284492690808E-4</v>
      </c>
      <c r="F421" s="814">
        <v>2.6230052697884254E-4</v>
      </c>
      <c r="G421" s="814">
        <v>2.6425344151670416E-4</v>
      </c>
      <c r="H421" s="814">
        <v>2.6436576604815798E-4</v>
      </c>
      <c r="I421" s="814">
        <v>3.437776249877178E-4</v>
      </c>
      <c r="J421" s="814">
        <v>2.5907238005173916E-4</v>
      </c>
      <c r="K421" s="814">
        <v>2.970759607685558E-4</v>
      </c>
      <c r="L421" s="814">
        <v>4.8888598604901468E-4</v>
      </c>
      <c r="M421" s="814">
        <v>3.1728715241641225E-4</v>
      </c>
      <c r="N421" s="814">
        <v>2.1325308588804326E-4</v>
      </c>
      <c r="O421" s="814">
        <v>3.3413035177742856E-4</v>
      </c>
      <c r="P421" s="814">
        <v>2.9730739641542492E-4</v>
      </c>
      <c r="Q421" s="814">
        <v>2.9127233932557672E-4</v>
      </c>
      <c r="R421" s="814">
        <v>8.4574621895150415E-4</v>
      </c>
      <c r="S421" s="814">
        <v>8.6413350450942339E-4</v>
      </c>
      <c r="T421" s="814">
        <v>8.678008088751632E-4</v>
      </c>
      <c r="U421" s="814">
        <v>8.7146474353705372E-4</v>
      </c>
      <c r="V421" s="814">
        <v>1.5077978712525475E-3</v>
      </c>
      <c r="W421" s="814">
        <v>8.678008088751632E-4</v>
      </c>
      <c r="X421" s="814">
        <v>8.6963319703126096E-4</v>
      </c>
      <c r="Y421" s="814">
        <v>4.8335112941000347E-4</v>
      </c>
      <c r="Z421" s="814">
        <v>4.8335112941000347E-4</v>
      </c>
      <c r="AA421" s="814">
        <v>4.9388215129564372E-4</v>
      </c>
      <c r="AB421" s="814">
        <v>5.0613328152837589E-4</v>
      </c>
      <c r="AC421" s="814">
        <v>2.1950092255880183E-3</v>
      </c>
      <c r="AD421" s="814">
        <v>-1.264686706943019E-3</v>
      </c>
      <c r="AE421" s="814">
        <v>-1.0309559328013362E-3</v>
      </c>
      <c r="AF421" s="814">
        <v>6.0143603076223684E-4</v>
      </c>
      <c r="AG421" s="814">
        <v>5.3025826671257992E-3</v>
      </c>
      <c r="AH421" s="814">
        <v>-1.7963444196649192E-3</v>
      </c>
      <c r="AI421" s="814">
        <v>1.9600650861115732E-3</v>
      </c>
      <c r="AJ421" s="814">
        <v>-1.6669805984428354E-3</v>
      </c>
      <c r="AK421" s="814">
        <v>-3.5575527247350136E-3</v>
      </c>
      <c r="AM421" s="814">
        <v>4.266636191672557E-3</v>
      </c>
      <c r="AN421" s="814">
        <v>1.1105908853237256E-3</v>
      </c>
      <c r="AO421" s="814">
        <v>-3.2539949392217382E-3</v>
      </c>
      <c r="AP421" s="814">
        <v>-1.4041088681446823E-3</v>
      </c>
    </row>
    <row r="422" spans="1:42" s="814" customFormat="1">
      <c r="A422" s="815">
        <v>44441</v>
      </c>
      <c r="B422" s="814">
        <v>1.9929650834193957E-4</v>
      </c>
      <c r="C422" s="814">
        <v>2.0427892105048803E-4</v>
      </c>
      <c r="D422" s="814">
        <v>2.3516987984348867E-4</v>
      </c>
      <c r="E422" s="814">
        <v>2.3716284492690808E-4</v>
      </c>
      <c r="F422" s="814">
        <v>2.6230052697884254E-4</v>
      </c>
      <c r="G422" s="814">
        <v>2.6425344151670416E-4</v>
      </c>
      <c r="H422" s="814">
        <v>3.7606327913763948E-4</v>
      </c>
      <c r="I422" s="814">
        <v>3.0859218840961766E-4</v>
      </c>
      <c r="J422" s="814">
        <v>2.9674843444427168E-4</v>
      </c>
      <c r="K422" s="814">
        <v>2.0676907563443869E-4</v>
      </c>
      <c r="L422" s="814">
        <v>2.3095041771670211E-4</v>
      </c>
      <c r="M422" s="814">
        <v>-3.454646570334452E-4</v>
      </c>
      <c r="N422" s="814">
        <v>2.0106405433573116E-4</v>
      </c>
      <c r="O422" s="814">
        <v>3.3631108190657066E-4</v>
      </c>
      <c r="P422" s="814">
        <v>2.9730739641542492E-4</v>
      </c>
      <c r="Q422" s="814">
        <v>1.6475945073426423E-3</v>
      </c>
      <c r="R422" s="814">
        <v>8.4574621895150415E-4</v>
      </c>
      <c r="S422" s="814">
        <v>8.6413350450942339E-4</v>
      </c>
      <c r="T422" s="814">
        <v>8.678008088751632E-4</v>
      </c>
      <c r="U422" s="814">
        <v>8.7146474353705372E-4</v>
      </c>
      <c r="V422" s="814">
        <v>-4.0100199569499395E-3</v>
      </c>
      <c r="W422" s="814">
        <v>8.678008088751632E-4</v>
      </c>
      <c r="X422" s="814">
        <v>8.6963319703126096E-4</v>
      </c>
      <c r="Y422" s="814">
        <v>4.8335112941000347E-4</v>
      </c>
      <c r="Z422" s="814">
        <v>4.8335112941000347E-4</v>
      </c>
      <c r="AA422" s="814">
        <v>4.9388215129564372E-4</v>
      </c>
      <c r="AB422" s="814">
        <v>5.0613328152837589E-4</v>
      </c>
      <c r="AC422" s="814">
        <v>1.5136865621367956E-3</v>
      </c>
      <c r="AD422" s="814">
        <v>-6.3533019016337455E-4</v>
      </c>
      <c r="AE422" s="814">
        <v>-2.4599012801018727E-4</v>
      </c>
      <c r="AF422" s="814">
        <v>1.0871656148316866E-3</v>
      </c>
      <c r="AG422" s="814">
        <v>2.8873115671879113E-4</v>
      </c>
      <c r="AH422" s="814">
        <v>-1.5750009152537547E-4</v>
      </c>
      <c r="AI422" s="814">
        <v>2.9412369031267538E-3</v>
      </c>
      <c r="AJ422" s="814">
        <v>-8.3136353479451586E-5</v>
      </c>
      <c r="AK422" s="814">
        <v>-1.0309211364313287E-3</v>
      </c>
      <c r="AM422" s="814">
        <v>-2.0326450398888696E-2</v>
      </c>
      <c r="AN422" s="814">
        <v>-1.61839342878074E-2</v>
      </c>
      <c r="AO422" s="814">
        <v>-1.0618981229859381E-2</v>
      </c>
      <c r="AP422" s="814">
        <v>3.3086887883182481E-3</v>
      </c>
    </row>
    <row r="423" spans="1:42" s="814" customFormat="1">
      <c r="A423" s="815">
        <v>44442</v>
      </c>
      <c r="B423" s="814">
        <v>1.9929650834193957E-4</v>
      </c>
      <c r="C423" s="814">
        <v>2.0427892105048803E-4</v>
      </c>
      <c r="D423" s="814">
        <v>2.3516987984348867E-4</v>
      </c>
      <c r="E423" s="814">
        <v>2.3716284492690808E-4</v>
      </c>
      <c r="F423" s="814">
        <v>2.6230052697884254E-4</v>
      </c>
      <c r="G423" s="814">
        <v>2.6425344151670416E-4</v>
      </c>
      <c r="H423" s="814">
        <v>2.3247435037654363E-4</v>
      </c>
      <c r="I423" s="814">
        <v>3.5319399552680153E-4</v>
      </c>
      <c r="J423" s="814">
        <v>2.727250594372066E-4</v>
      </c>
      <c r="K423" s="814">
        <v>2.9174738991821769E-4</v>
      </c>
      <c r="L423" s="814">
        <v>1.8146312406308596E-4</v>
      </c>
      <c r="M423" s="814">
        <v>1.909434350111372E-4</v>
      </c>
      <c r="N423" s="814">
        <v>1.9620425854993684E-4</v>
      </c>
      <c r="O423" s="814">
        <v>3.3484733617616946E-4</v>
      </c>
      <c r="P423" s="814">
        <v>2.9730739641542492E-4</v>
      </c>
      <c r="Q423" s="814">
        <v>3.2292304650427539E-4</v>
      </c>
      <c r="R423" s="814">
        <v>8.4574621895150415E-4</v>
      </c>
      <c r="S423" s="814">
        <v>8.6413350450942339E-4</v>
      </c>
      <c r="T423" s="814">
        <v>8.678008088751632E-4</v>
      </c>
      <c r="U423" s="814">
        <v>8.7146474353705372E-4</v>
      </c>
      <c r="V423" s="814">
        <v>-1.006230778031747E-3</v>
      </c>
      <c r="W423" s="814">
        <v>8.678008088751632E-4</v>
      </c>
      <c r="X423" s="814">
        <v>8.6963319703126096E-4</v>
      </c>
      <c r="Y423" s="814">
        <v>4.8335112941000347E-4</v>
      </c>
      <c r="Z423" s="814">
        <v>4.8335112941000347E-4</v>
      </c>
      <c r="AA423" s="814">
        <v>4.9388215129564372E-4</v>
      </c>
      <c r="AB423" s="814">
        <v>5.0613328152837589E-4</v>
      </c>
      <c r="AC423" s="814">
        <v>3.5929185066856384E-3</v>
      </c>
      <c r="AD423" s="814">
        <v>1.0947834124661604E-3</v>
      </c>
      <c r="AE423" s="814">
        <v>9.7059476514838039E-4</v>
      </c>
      <c r="AF423" s="814">
        <v>-7.784253163511945E-5</v>
      </c>
      <c r="AG423" s="814">
        <v>1.831109577048684E-3</v>
      </c>
      <c r="AH423" s="814">
        <v>-2.9663131695224498E-3</v>
      </c>
      <c r="AI423" s="814">
        <v>-1.9907179776225137E-3</v>
      </c>
      <c r="AJ423" s="814">
        <v>-1.1840758504084725E-3</v>
      </c>
      <c r="AK423" s="814">
        <v>3.7118092010850479E-3</v>
      </c>
      <c r="AM423" s="814">
        <v>-2.9114398737317693E-3</v>
      </c>
      <c r="AN423" s="814">
        <v>5.6206677345005396E-4</v>
      </c>
      <c r="AO423" s="814">
        <v>1.731987941144153E-3</v>
      </c>
      <c r="AP423" s="814">
        <v>-2.7042898566143059E-5</v>
      </c>
    </row>
    <row r="424" spans="1:42" s="814" customFormat="1">
      <c r="A424" s="815">
        <v>44445</v>
      </c>
      <c r="B424" s="814">
        <v>1.9929650834193957E-4</v>
      </c>
      <c r="C424" s="814">
        <v>2.0427892105048803E-4</v>
      </c>
      <c r="D424" s="814">
        <v>2.3516987984348867E-4</v>
      </c>
      <c r="E424" s="814">
        <v>2.3716284492690808E-4</v>
      </c>
      <c r="F424" s="814">
        <v>2.6230052697884254E-4</v>
      </c>
      <c r="G424" s="814">
        <v>2.6425344151670416E-4</v>
      </c>
      <c r="H424" s="814">
        <v>2.5362553375751773E-4</v>
      </c>
      <c r="I424" s="814">
        <v>3.2328180974738885E-4</v>
      </c>
      <c r="J424" s="814">
        <v>2.2847646437362812E-4</v>
      </c>
      <c r="K424" s="814">
        <v>2.9036793889236634E-4</v>
      </c>
      <c r="L424" s="814">
        <v>2.757070677046336E-4</v>
      </c>
      <c r="M424" s="814">
        <v>5.1804141691635941E-4</v>
      </c>
      <c r="N424" s="814">
        <v>2.5667415345953515E-4</v>
      </c>
      <c r="O424" s="814">
        <v>3.8702859308803461E-4</v>
      </c>
      <c r="P424" s="814">
        <v>2.9730739641542492E-4</v>
      </c>
      <c r="Q424" s="814">
        <v>1.5705329131665557E-4</v>
      </c>
      <c r="R424" s="814">
        <v>8.4574621895150415E-4</v>
      </c>
      <c r="S424" s="814">
        <v>8.6413350450942339E-4</v>
      </c>
      <c r="T424" s="814">
        <v>8.678008088751632E-4</v>
      </c>
      <c r="U424" s="814">
        <v>8.7146474353705372E-4</v>
      </c>
      <c r="V424" s="814">
        <v>7.548248509159361E-4</v>
      </c>
      <c r="W424" s="814">
        <v>8.678008088751632E-4</v>
      </c>
      <c r="X424" s="814">
        <v>8.6963319703126096E-4</v>
      </c>
      <c r="Y424" s="814">
        <v>4.8335112941000347E-4</v>
      </c>
      <c r="Z424" s="814">
        <v>4.8335112941000347E-4</v>
      </c>
      <c r="AA424" s="814">
        <v>4.9388215129564372E-4</v>
      </c>
      <c r="AB424" s="814">
        <v>5.0613328152837589E-4</v>
      </c>
      <c r="AC424" s="814">
        <v>2.4817394256118064E-3</v>
      </c>
      <c r="AD424" s="814">
        <v>-1.2128220564771031E-3</v>
      </c>
      <c r="AE424" s="814">
        <v>-1.01627442882124E-3</v>
      </c>
      <c r="AF424" s="814">
        <v>1.1954930565043487E-3</v>
      </c>
      <c r="AG424" s="814">
        <v>1.3147079324560274E-4</v>
      </c>
      <c r="AH424" s="814">
        <v>-2.6225194355957715E-3</v>
      </c>
      <c r="AI424" s="814">
        <v>1.1568093790430556E-3</v>
      </c>
      <c r="AJ424" s="814">
        <v>2.8738379432742267E-3</v>
      </c>
      <c r="AK424" s="814">
        <v>1.2557140724327454E-3</v>
      </c>
      <c r="AM424" s="814">
        <v>9.2595405660402808E-3</v>
      </c>
      <c r="AN424" s="814">
        <v>5.616327663660492E-3</v>
      </c>
      <c r="AO424" s="814">
        <v>5.2532604599211385E-3</v>
      </c>
      <c r="AP424" s="814">
        <v>2.9138471082144068E-3</v>
      </c>
    </row>
    <row r="425" spans="1:42" s="814" customFormat="1">
      <c r="A425" s="815">
        <v>44447</v>
      </c>
      <c r="B425" s="814">
        <v>1.9929650834193957E-4</v>
      </c>
      <c r="C425" s="814">
        <v>2.0427892105048803E-4</v>
      </c>
      <c r="D425" s="814">
        <v>2.3516987984348867E-4</v>
      </c>
      <c r="E425" s="814">
        <v>2.3716284492690808E-4</v>
      </c>
      <c r="F425" s="814">
        <v>2.6230052697884254E-4</v>
      </c>
      <c r="G425" s="814">
        <v>2.6425344151670416E-4</v>
      </c>
      <c r="H425" s="814">
        <v>1.9991075611924813E-4</v>
      </c>
      <c r="I425" s="814">
        <v>2.8201382393233665E-4</v>
      </c>
      <c r="J425" s="814">
        <v>2.4987051122749016E-4</v>
      </c>
      <c r="K425" s="814">
        <v>1.6390458682669085E-4</v>
      </c>
      <c r="L425" s="814">
        <v>5.049279934699058E-4</v>
      </c>
      <c r="M425" s="814">
        <v>-4.3815201613528476E-4</v>
      </c>
      <c r="N425" s="814">
        <v>1.8073746257751822E-4</v>
      </c>
      <c r="O425" s="814">
        <v>3.6063416569254159E-4</v>
      </c>
      <c r="P425" s="814">
        <v>2.9730739641542492E-4</v>
      </c>
      <c r="Q425" s="814">
        <v>9.7398193494102614E-4</v>
      </c>
      <c r="R425" s="814">
        <v>8.4574621895150415E-4</v>
      </c>
      <c r="S425" s="814">
        <v>8.6413350450942339E-4</v>
      </c>
      <c r="T425" s="814">
        <v>8.678008088751632E-4</v>
      </c>
      <c r="U425" s="814">
        <v>8.7146474353705372E-4</v>
      </c>
      <c r="V425" s="814">
        <v>-5.5050714821733848E-3</v>
      </c>
      <c r="W425" s="814">
        <v>8.678008088751632E-4</v>
      </c>
      <c r="X425" s="814">
        <v>8.6963319703126096E-4</v>
      </c>
      <c r="Y425" s="814">
        <v>4.8335112941000347E-4</v>
      </c>
      <c r="Z425" s="814">
        <v>4.8335112941000347E-4</v>
      </c>
      <c r="AA425" s="814">
        <v>4.9388215129564372E-4</v>
      </c>
      <c r="AB425" s="814">
        <v>5.0613328152837589E-4</v>
      </c>
      <c r="AC425" s="814">
        <v>-2.3748347556937777E-3</v>
      </c>
      <c r="AD425" s="814">
        <v>4.9506910228072076E-3</v>
      </c>
      <c r="AE425" s="814">
        <v>-2.3533805809117236E-4</v>
      </c>
      <c r="AF425" s="814">
        <v>-3.3608921779462175E-3</v>
      </c>
      <c r="AG425" s="814">
        <v>9.0886160781500358E-4</v>
      </c>
      <c r="AH425" s="814">
        <v>-1.7273412588819648E-3</v>
      </c>
      <c r="AI425" s="814">
        <v>-1.8108490411526956E-3</v>
      </c>
      <c r="AJ425" s="814">
        <v>-3.5546755344395553E-4</v>
      </c>
      <c r="AK425" s="814">
        <v>-3.4868369648565212E-3</v>
      </c>
      <c r="AM425" s="814">
        <v>-3.1916845966237117E-2</v>
      </c>
      <c r="AN425" s="814">
        <v>-2.7889687123695439E-2</v>
      </c>
      <c r="AO425" s="814">
        <v>-1.1770738967519789E-2</v>
      </c>
      <c r="AP425" s="814">
        <v>-8.2587749483826745E-3</v>
      </c>
    </row>
    <row r="426" spans="1:42" s="814" customFormat="1">
      <c r="A426" s="815">
        <v>44448</v>
      </c>
      <c r="B426" s="814">
        <v>1.9929650834193957E-4</v>
      </c>
      <c r="C426" s="814">
        <v>2.0427892105048803E-4</v>
      </c>
      <c r="D426" s="814">
        <v>2.3516987984348867E-4</v>
      </c>
      <c r="E426" s="814">
        <v>2.3716284492690808E-4</v>
      </c>
      <c r="F426" s="814">
        <v>2.6230052697884254E-4</v>
      </c>
      <c r="G426" s="814">
        <v>2.6425344151670416E-4</v>
      </c>
      <c r="H426" s="814">
        <v>2.5908833443377688E-4</v>
      </c>
      <c r="I426" s="814">
        <v>2.3990683909613786E-4</v>
      </c>
      <c r="J426" s="814">
        <v>4.375581479552082E-4</v>
      </c>
      <c r="K426" s="814">
        <v>9.4445321334291066E-5</v>
      </c>
      <c r="L426" s="814">
        <v>2.4535042490780867E-4</v>
      </c>
      <c r="M426" s="814">
        <v>2.8845868324256507E-4</v>
      </c>
      <c r="N426" s="814">
        <v>3.4547868433554285E-4</v>
      </c>
      <c r="O426" s="814">
        <v>3.3509101766093785E-4</v>
      </c>
      <c r="P426" s="814">
        <v>2.9730739641542492E-4</v>
      </c>
      <c r="Q426" s="814">
        <v>2.3162301377044336E-4</v>
      </c>
      <c r="R426" s="814">
        <v>8.4574621895150415E-4</v>
      </c>
      <c r="S426" s="814">
        <v>8.6413350450942339E-4</v>
      </c>
      <c r="T426" s="814">
        <v>8.678008088751632E-4</v>
      </c>
      <c r="U426" s="814">
        <v>8.7146474353705372E-4</v>
      </c>
      <c r="V426" s="814">
        <v>8.2320314056638644E-3</v>
      </c>
      <c r="W426" s="814">
        <v>8.678008088751632E-4</v>
      </c>
      <c r="X426" s="814">
        <v>8.6963319703126096E-4</v>
      </c>
      <c r="Y426" s="814">
        <v>4.8335112941000347E-4</v>
      </c>
      <c r="Z426" s="814">
        <v>4.8335112941000347E-4</v>
      </c>
      <c r="AA426" s="814">
        <v>4.9388215129564372E-4</v>
      </c>
      <c r="AB426" s="814">
        <v>5.0613328152837589E-4</v>
      </c>
      <c r="AC426" s="814">
        <v>-2.5046051361582444E-3</v>
      </c>
      <c r="AD426" s="814">
        <v>1.747674586975112E-3</v>
      </c>
      <c r="AE426" s="814">
        <v>-9.7403474073023411E-3</v>
      </c>
      <c r="AF426" s="814">
        <v>1.8064131759591984E-3</v>
      </c>
      <c r="AG426" s="814">
        <v>5.3460957223752104E-3</v>
      </c>
      <c r="AH426" s="814">
        <v>2.6914377675346657E-4</v>
      </c>
      <c r="AI426" s="814">
        <v>1.5687175333988002E-2</v>
      </c>
      <c r="AJ426" s="814">
        <v>3.2176316011311989E-4</v>
      </c>
      <c r="AK426" s="814">
        <v>2.7129650576702691E-3</v>
      </c>
      <c r="AM426" s="814">
        <v>1.1617463895665425E-2</v>
      </c>
      <c r="AN426" s="814">
        <v>1.226880503819805E-2</v>
      </c>
      <c r="AO426" s="814">
        <v>-1.1522699763262256E-3</v>
      </c>
      <c r="AP426" s="814">
        <v>-4.1119057449137131E-3</v>
      </c>
    </row>
    <row r="427" spans="1:42" s="814" customFormat="1">
      <c r="A427" s="815">
        <v>44449</v>
      </c>
      <c r="B427" s="814">
        <v>1.9929650834193957E-4</v>
      </c>
      <c r="C427" s="814">
        <v>2.0427892105048803E-4</v>
      </c>
      <c r="D427" s="814">
        <v>2.3516987984348867E-4</v>
      </c>
      <c r="E427" s="814">
        <v>2.3716284492690808E-4</v>
      </c>
      <c r="F427" s="814">
        <v>2.6230052697884254E-4</v>
      </c>
      <c r="G427" s="814">
        <v>2.6425344151670416E-4</v>
      </c>
      <c r="H427" s="814">
        <v>2.6812925521602082E-4</v>
      </c>
      <c r="I427" s="814">
        <v>4.5431308561738604E-4</v>
      </c>
      <c r="J427" s="814">
        <v>4.7570255479922885E-4</v>
      </c>
      <c r="K427" s="814">
        <v>6.9727699749155825E-4</v>
      </c>
      <c r="L427" s="814">
        <v>7.3007232020971813E-5</v>
      </c>
      <c r="M427" s="814">
        <v>4.5188252185313083E-4</v>
      </c>
      <c r="N427" s="814">
        <v>3.1323076376099657E-4</v>
      </c>
      <c r="O427" s="814">
        <v>3.4331139831778046E-4</v>
      </c>
      <c r="P427" s="814">
        <v>2.9730739641542492E-4</v>
      </c>
      <c r="Q427" s="814">
        <v>3.358960033656988E-4</v>
      </c>
      <c r="R427" s="814">
        <v>8.4574621895150415E-4</v>
      </c>
      <c r="S427" s="814">
        <v>8.6413350450942339E-4</v>
      </c>
      <c r="T427" s="814">
        <v>8.678008088751632E-4</v>
      </c>
      <c r="U427" s="814">
        <v>8.7146474353705372E-4</v>
      </c>
      <c r="V427" s="814">
        <v>1.078770571464327E-3</v>
      </c>
      <c r="W427" s="814">
        <v>8.678008088751632E-4</v>
      </c>
      <c r="X427" s="814">
        <v>8.6963319703126096E-4</v>
      </c>
      <c r="Y427" s="814">
        <v>4.8335112941000347E-4</v>
      </c>
      <c r="Z427" s="814">
        <v>4.8335112941000347E-4</v>
      </c>
      <c r="AA427" s="814">
        <v>4.9388215129564372E-4</v>
      </c>
      <c r="AB427" s="814">
        <v>5.0613328152837589E-4</v>
      </c>
      <c r="AC427" s="814">
        <v>2.7599653710126404E-3</v>
      </c>
      <c r="AD427" s="814">
        <v>-2.4507044975174974E-4</v>
      </c>
      <c r="AE427" s="814">
        <v>4.1661795329119844E-3</v>
      </c>
      <c r="AF427" s="814">
        <v>-1.8761317376683184E-3</v>
      </c>
      <c r="AG427" s="814">
        <v>-3.2561555765752148E-3</v>
      </c>
      <c r="AH427" s="814">
        <v>5.1204438985361644E-3</v>
      </c>
      <c r="AI427" s="814">
        <v>-3.7046719659843408E-3</v>
      </c>
      <c r="AJ427" s="814">
        <v>-1.8690838913185681E-3</v>
      </c>
      <c r="AK427" s="814">
        <v>5.5371126308267904E-4</v>
      </c>
      <c r="AM427" s="814">
        <v>-7.3507745701696381E-3</v>
      </c>
      <c r="AN427" s="814">
        <v>-4.2120980707184286E-3</v>
      </c>
      <c r="AO427" s="814">
        <v>6.1012316352915263E-4</v>
      </c>
      <c r="AP427" s="814">
        <v>-6.122760143801087E-3</v>
      </c>
    </row>
    <row r="428" spans="1:42" s="814" customFormat="1">
      <c r="A428" s="815">
        <v>44452</v>
      </c>
      <c r="B428" s="814">
        <v>1.9929650834193957E-4</v>
      </c>
      <c r="C428" s="814">
        <v>2.0427892105048803E-4</v>
      </c>
      <c r="D428" s="814">
        <v>2.3516987984348867E-4</v>
      </c>
      <c r="E428" s="814">
        <v>2.3716284492690808E-4</v>
      </c>
      <c r="F428" s="814">
        <v>2.6230052697884254E-4</v>
      </c>
      <c r="G428" s="814">
        <v>2.6425344151670416E-4</v>
      </c>
      <c r="H428" s="814">
        <v>2.8338821928231006E-4</v>
      </c>
      <c r="I428" s="814">
        <v>3.4911099192158623E-4</v>
      </c>
      <c r="J428" s="814">
        <v>2.4183985644676831E-4</v>
      </c>
      <c r="K428" s="814">
        <v>3.11552254164571E-4</v>
      </c>
      <c r="L428" s="814">
        <v>3.3944566870758308E-4</v>
      </c>
      <c r="M428" s="814">
        <v>4.1399929916829947E-4</v>
      </c>
      <c r="N428" s="814">
        <v>5.0667700137174698E-4</v>
      </c>
      <c r="O428" s="814">
        <v>3.7618816976259239E-4</v>
      </c>
      <c r="P428" s="814">
        <v>2.9730739641542492E-4</v>
      </c>
      <c r="Q428" s="814">
        <v>6.2202209832529221E-4</v>
      </c>
      <c r="R428" s="814">
        <v>8.4574621895150415E-4</v>
      </c>
      <c r="S428" s="814">
        <v>8.6413350450942339E-4</v>
      </c>
      <c r="T428" s="814">
        <v>8.678008088751632E-4</v>
      </c>
      <c r="U428" s="814">
        <v>8.7146474353705372E-4</v>
      </c>
      <c r="V428" s="814">
        <v>2.1686591663874211E-3</v>
      </c>
      <c r="W428" s="814">
        <v>8.678008088751632E-4</v>
      </c>
      <c r="X428" s="814">
        <v>8.6963319703126096E-4</v>
      </c>
      <c r="Y428" s="814">
        <v>4.8335112941000347E-4</v>
      </c>
      <c r="Z428" s="814">
        <v>4.8335112941000347E-4</v>
      </c>
      <c r="AA428" s="814">
        <v>4.9388215129564372E-4</v>
      </c>
      <c r="AB428" s="814">
        <v>5.0613328152837589E-4</v>
      </c>
      <c r="AC428" s="814">
        <v>3.3020462859623123E-3</v>
      </c>
      <c r="AD428" s="814">
        <v>-1.2759124554152512E-3</v>
      </c>
      <c r="AE428" s="814">
        <v>1.3480243185968188E-3</v>
      </c>
      <c r="AF428" s="814">
        <v>1.0126692783638536E-3</v>
      </c>
      <c r="AG428" s="814">
        <v>1.6467806439253163E-3</v>
      </c>
      <c r="AH428" s="814">
        <v>-2.210061591587098E-3</v>
      </c>
      <c r="AI428" s="814">
        <v>1.2030926908652706E-3</v>
      </c>
      <c r="AJ428" s="814">
        <v>1.7745708356613488E-3</v>
      </c>
      <c r="AK428" s="814">
        <v>4.4186833384218804E-3</v>
      </c>
      <c r="AM428" s="814">
        <v>1.4124907904712103E-2</v>
      </c>
      <c r="AN428" s="814">
        <v>1.3448857879518439E-2</v>
      </c>
      <c r="AO428" s="814">
        <v>1.0134548768119922E-2</v>
      </c>
      <c r="AP428" s="814">
        <v>3.1692003928642798E-3</v>
      </c>
    </row>
    <row r="429" spans="1:42" s="814" customFormat="1">
      <c r="A429" s="815">
        <v>44453</v>
      </c>
      <c r="B429" s="814">
        <v>1.9929650834193957E-4</v>
      </c>
      <c r="C429" s="814">
        <v>2.0427892105048803E-4</v>
      </c>
      <c r="D429" s="814">
        <v>2.3516987984348867E-4</v>
      </c>
      <c r="E429" s="814">
        <v>2.3716284492690808E-4</v>
      </c>
      <c r="F429" s="814">
        <v>2.6230052697884254E-4</v>
      </c>
      <c r="G429" s="814">
        <v>2.6425344151670416E-4</v>
      </c>
      <c r="H429" s="814">
        <v>2.9343270846737823E-4</v>
      </c>
      <c r="I429" s="814">
        <v>3.140027744199525E-4</v>
      </c>
      <c r="J429" s="814">
        <v>3.4354438810169086E-4</v>
      </c>
      <c r="K429" s="814">
        <v>3.0154723888276003E-4</v>
      </c>
      <c r="L429" s="814">
        <v>1.1688635476070353E-4</v>
      </c>
      <c r="M429" s="814">
        <v>5.1034075602940376E-4</v>
      </c>
      <c r="N429" s="814">
        <v>2.7319318051355346E-4</v>
      </c>
      <c r="O429" s="814">
        <v>3.2816299563487306E-4</v>
      </c>
      <c r="P429" s="814">
        <v>2.9730739641542492E-4</v>
      </c>
      <c r="Q429" s="814">
        <v>4.2288282692171109E-4</v>
      </c>
      <c r="R429" s="814">
        <v>8.4574621895150415E-4</v>
      </c>
      <c r="S429" s="814">
        <v>8.6413350450942339E-4</v>
      </c>
      <c r="T429" s="814">
        <v>8.678008088751632E-4</v>
      </c>
      <c r="U429" s="814">
        <v>8.7146474353705372E-4</v>
      </c>
      <c r="V429" s="814">
        <v>2.2426188514159673E-3</v>
      </c>
      <c r="W429" s="814">
        <v>8.678008088751632E-4</v>
      </c>
      <c r="X429" s="814">
        <v>8.6963319703126096E-4</v>
      </c>
      <c r="Y429" s="814">
        <v>4.8335112941000347E-4</v>
      </c>
      <c r="Z429" s="814">
        <v>4.8335112941000347E-4</v>
      </c>
      <c r="AA429" s="814">
        <v>4.9388215129564372E-4</v>
      </c>
      <c r="AB429" s="814">
        <v>5.0613328152837589E-4</v>
      </c>
      <c r="AC429" s="814">
        <v>-3.925798649125456E-3</v>
      </c>
      <c r="AD429" s="814">
        <v>-2.5576732373613353E-3</v>
      </c>
      <c r="AE429" s="814">
        <v>3.604825373881404E-3</v>
      </c>
      <c r="AF429" s="814">
        <v>-4.2902243278775121E-3</v>
      </c>
      <c r="AG429" s="814">
        <v>-1.8104472082158818E-3</v>
      </c>
      <c r="AH429" s="814">
        <v>7.067922676375904E-4</v>
      </c>
      <c r="AI429" s="814">
        <v>-7.6277386610635878E-3</v>
      </c>
      <c r="AJ429" s="814">
        <v>3.9006406232118263E-3</v>
      </c>
      <c r="AK429" s="814">
        <v>-1.7414329805507389E-3</v>
      </c>
      <c r="AM429" s="814">
        <v>1.9941913648777732E-3</v>
      </c>
      <c r="AN429" s="814">
        <v>7.7288083661897211E-4</v>
      </c>
      <c r="AO429" s="814">
        <v>9.1459164390950143E-3</v>
      </c>
      <c r="AP429" s="814">
        <v>-6.168611090398235E-3</v>
      </c>
    </row>
    <row r="430" spans="1:42" s="814" customFormat="1">
      <c r="A430" s="815">
        <v>44454</v>
      </c>
      <c r="B430" s="814">
        <v>1.9929650834193957E-4</v>
      </c>
      <c r="C430" s="814">
        <v>2.0427892105048803E-4</v>
      </c>
      <c r="D430" s="814">
        <v>2.3516987984348867E-4</v>
      </c>
      <c r="E430" s="814">
        <v>2.3716284492690808E-4</v>
      </c>
      <c r="F430" s="814">
        <v>2.6230052697884254E-4</v>
      </c>
      <c r="G430" s="814">
        <v>2.6425344151670416E-4</v>
      </c>
      <c r="H430" s="814">
        <v>2.6038111846893308E-4</v>
      </c>
      <c r="I430" s="814">
        <v>3.2177367244301536E-4</v>
      </c>
      <c r="J430" s="814">
        <v>7.5373705808789992E-5</v>
      </c>
      <c r="K430" s="814">
        <v>3.0791611417613218E-4</v>
      </c>
      <c r="L430" s="814">
        <v>9.0793663058974516E-5</v>
      </c>
      <c r="M430" s="814">
        <v>4.1032301173338226E-4</v>
      </c>
      <c r="N430" s="814">
        <v>5.7083907609900564E-4</v>
      </c>
      <c r="O430" s="814">
        <v>3.2745557533520042E-4</v>
      </c>
      <c r="P430" s="814">
        <v>2.9730739641542492E-4</v>
      </c>
      <c r="Q430" s="814">
        <v>4.1665325272299825E-4</v>
      </c>
      <c r="R430" s="814">
        <v>8.4574621895150415E-4</v>
      </c>
      <c r="S430" s="814">
        <v>8.6413350450942339E-4</v>
      </c>
      <c r="T430" s="814">
        <v>8.678008088751632E-4</v>
      </c>
      <c r="U430" s="814">
        <v>8.7146474353705372E-4</v>
      </c>
      <c r="V430" s="814">
        <v>1.2787827497773296E-3</v>
      </c>
      <c r="W430" s="814">
        <v>8.678008088751632E-4</v>
      </c>
      <c r="X430" s="814">
        <v>8.6963319703126096E-4</v>
      </c>
      <c r="Y430" s="814">
        <v>4.8335112941000347E-4</v>
      </c>
      <c r="Z430" s="814">
        <v>4.8335112941000347E-4</v>
      </c>
      <c r="AA430" s="814">
        <v>4.9388215129564372E-4</v>
      </c>
      <c r="AB430" s="814">
        <v>5.0613328152837589E-4</v>
      </c>
      <c r="AC430" s="814">
        <v>6.3648080265032991E-3</v>
      </c>
      <c r="AD430" s="814">
        <v>-4.4113277707369392E-5</v>
      </c>
      <c r="AE430" s="814">
        <v>1.873112073218941E-3</v>
      </c>
      <c r="AF430" s="814">
        <v>2.2559004579132402E-3</v>
      </c>
      <c r="AG430" s="814">
        <v>1.7590726663370138E-3</v>
      </c>
      <c r="AH430" s="814">
        <v>4.0586526213697294E-3</v>
      </c>
      <c r="AI430" s="814">
        <v>1.4924261242839076E-3</v>
      </c>
      <c r="AJ430" s="814">
        <v>2.2302716787812038E-3</v>
      </c>
      <c r="AK430" s="814">
        <v>9.8193862136399801E-3</v>
      </c>
      <c r="AM430" s="814">
        <v>-3.8459420687637635E-3</v>
      </c>
      <c r="AN430" s="814">
        <v>7.9747653972472854E-4</v>
      </c>
      <c r="AO430" s="814">
        <v>5.2565160054829363E-4</v>
      </c>
      <c r="AP430" s="814">
        <v>8.788850344956245E-3</v>
      </c>
    </row>
    <row r="431" spans="1:42" s="814" customFormat="1">
      <c r="A431" s="815">
        <v>44455</v>
      </c>
      <c r="B431" s="814">
        <v>1.9929650834193957E-4</v>
      </c>
      <c r="C431" s="814">
        <v>2.0427892105048803E-4</v>
      </c>
      <c r="D431" s="814">
        <v>2.3516987984348867E-4</v>
      </c>
      <c r="E431" s="814">
        <v>2.3716284492690808E-4</v>
      </c>
      <c r="F431" s="814">
        <v>2.6230052697884254E-4</v>
      </c>
      <c r="G431" s="814">
        <v>2.6425344151670416E-4</v>
      </c>
      <c r="H431" s="814">
        <v>2.6114886562234041E-4</v>
      </c>
      <c r="I431" s="814">
        <v>4.9124628833707717E-4</v>
      </c>
      <c r="J431" s="814">
        <v>2.5510093107405929E-4</v>
      </c>
      <c r="K431" s="814">
        <v>3.1729275659819756E-4</v>
      </c>
      <c r="L431" s="814">
        <v>3.0413993808675599E-4</v>
      </c>
      <c r="M431" s="814">
        <v>1.6744848489702591E-4</v>
      </c>
      <c r="N431" s="814">
        <v>3.4811300750225982E-4</v>
      </c>
      <c r="O431" s="814">
        <v>3.5030804010127703E-4</v>
      </c>
      <c r="P431" s="814">
        <v>2.9730739641542492E-4</v>
      </c>
      <c r="Q431" s="814">
        <v>2.4394809442096488E-4</v>
      </c>
      <c r="R431" s="814">
        <v>8.4574621895150415E-4</v>
      </c>
      <c r="S431" s="814">
        <v>8.6413350450942339E-4</v>
      </c>
      <c r="T431" s="814">
        <v>8.678008088751632E-4</v>
      </c>
      <c r="U431" s="814">
        <v>8.7146474353705372E-4</v>
      </c>
      <c r="V431" s="814">
        <v>-1.7107127602010719E-3</v>
      </c>
      <c r="W431" s="814">
        <v>8.678008088751632E-4</v>
      </c>
      <c r="X431" s="814">
        <v>8.6963319703126096E-4</v>
      </c>
      <c r="Y431" s="814">
        <v>4.8335112941000347E-4</v>
      </c>
      <c r="Z431" s="814">
        <v>4.8335112941000347E-4</v>
      </c>
      <c r="AA431" s="814">
        <v>4.9388215129564372E-4</v>
      </c>
      <c r="AB431" s="814">
        <v>5.0613328152837589E-4</v>
      </c>
      <c r="AC431" s="814">
        <v>-6.4744478495137869E-4</v>
      </c>
      <c r="AD431" s="814">
        <v>4.3516601419779644E-3</v>
      </c>
      <c r="AE431" s="814">
        <v>4.1722828365464704E-3</v>
      </c>
      <c r="AF431" s="814">
        <v>-7.4608686723254269E-4</v>
      </c>
      <c r="AG431" s="814">
        <v>2.878236777224874E-3</v>
      </c>
      <c r="AH431" s="814">
        <v>-1.2066089371797206E-3</v>
      </c>
      <c r="AI431" s="814">
        <v>2.2241079871587743E-4</v>
      </c>
      <c r="AJ431" s="814">
        <v>4.6380964107228806E-4</v>
      </c>
      <c r="AK431" s="814">
        <v>-1.3932968484969832E-3</v>
      </c>
      <c r="AM431" s="814">
        <v>-8.2994336241514199E-3</v>
      </c>
      <c r="AN431" s="814">
        <v>-8.0177545355440971E-3</v>
      </c>
      <c r="AO431" s="814">
        <v>-9.6482156578407974E-3</v>
      </c>
      <c r="AP431" s="814">
        <v>-4.0770198529123114E-3</v>
      </c>
    </row>
    <row r="432" spans="1:42" s="814" customFormat="1">
      <c r="A432" s="815">
        <v>44456</v>
      </c>
      <c r="B432" s="814">
        <v>1.9929650834193957E-4</v>
      </c>
      <c r="C432" s="814">
        <v>2.0427892105048803E-4</v>
      </c>
      <c r="D432" s="814">
        <v>2.3516987984348867E-4</v>
      </c>
      <c r="E432" s="814">
        <v>2.3716284492690808E-4</v>
      </c>
      <c r="F432" s="814">
        <v>2.6230052697884254E-4</v>
      </c>
      <c r="G432" s="814">
        <v>2.6425344151670416E-4</v>
      </c>
      <c r="H432" s="814">
        <v>2.5254196340651625E-4</v>
      </c>
      <c r="I432" s="814">
        <v>1.2406178276780366E-4</v>
      </c>
      <c r="J432" s="814">
        <v>2.5823489056198135E-4</v>
      </c>
      <c r="K432" s="814">
        <v>3.1288828597042517E-4</v>
      </c>
      <c r="L432" s="814">
        <v>3.6452341876458405E-4</v>
      </c>
      <c r="M432" s="814">
        <v>3.7434460301821737E-4</v>
      </c>
      <c r="N432" s="814">
        <v>2.2786721827894318E-4</v>
      </c>
      <c r="O432" s="814">
        <v>3.3053402552973843E-4</v>
      </c>
      <c r="P432" s="814">
        <v>2.9730739641542492E-4</v>
      </c>
      <c r="Q432" s="814">
        <v>4.3730946687792205E-4</v>
      </c>
      <c r="R432" s="814">
        <v>8.4574621895150415E-4</v>
      </c>
      <c r="S432" s="814">
        <v>8.6413350450942339E-4</v>
      </c>
      <c r="T432" s="814">
        <v>8.678008088751632E-4</v>
      </c>
      <c r="U432" s="814">
        <v>8.7146474353705372E-4</v>
      </c>
      <c r="V432" s="814">
        <v>-1.9291527959240939E-3</v>
      </c>
      <c r="W432" s="814">
        <v>8.678008088751632E-4</v>
      </c>
      <c r="X432" s="814">
        <v>8.6963319703126096E-4</v>
      </c>
      <c r="Y432" s="814">
        <v>4.8335112941000347E-4</v>
      </c>
      <c r="Z432" s="814">
        <v>4.8335112941000347E-4</v>
      </c>
      <c r="AA432" s="814">
        <v>4.9388215129564372E-4</v>
      </c>
      <c r="AB432" s="814">
        <v>5.0613328152837589E-4</v>
      </c>
      <c r="AC432" s="814">
        <v>-5.0512468609680283E-3</v>
      </c>
      <c r="AD432" s="814">
        <v>6.2793819365034587E-3</v>
      </c>
      <c r="AE432" s="814">
        <v>3.5718109343387816E-3</v>
      </c>
      <c r="AF432" s="814">
        <v>-3.6474047837683488E-3</v>
      </c>
      <c r="AG432" s="814">
        <v>-1.7317281878675983E-3</v>
      </c>
      <c r="AH432" s="814">
        <v>-4.199623198495539E-3</v>
      </c>
      <c r="AI432" s="814">
        <v>-2.6514227270703072E-3</v>
      </c>
      <c r="AJ432" s="814">
        <v>-3.758058952391341E-3</v>
      </c>
      <c r="AK432" s="814">
        <v>-2.4437964561321301E-3</v>
      </c>
      <c r="AM432" s="814">
        <v>-1.7484703623328324E-2</v>
      </c>
      <c r="AN432" s="814">
        <v>-1.0388657510332133E-2</v>
      </c>
      <c r="AO432" s="814">
        <v>-1.194622606935225E-2</v>
      </c>
      <c r="AP432" s="814">
        <v>-1.1128857670321457E-2</v>
      </c>
    </row>
    <row r="433" spans="1:42" s="814" customFormat="1">
      <c r="A433" s="815">
        <v>44459</v>
      </c>
      <c r="B433" s="814">
        <v>1.9929650834193957E-4</v>
      </c>
      <c r="C433" s="814">
        <v>2.0427892105048803E-4</v>
      </c>
      <c r="D433" s="814">
        <v>2.3516987984348867E-4</v>
      </c>
      <c r="E433" s="814">
        <v>2.3716284492690808E-4</v>
      </c>
      <c r="F433" s="814">
        <v>2.6230052697884254E-4</v>
      </c>
      <c r="G433" s="814">
        <v>2.6425344151670416E-4</v>
      </c>
      <c r="H433" s="814">
        <v>2.5813831611443128E-4</v>
      </c>
      <c r="I433" s="814">
        <v>4.9007061035188926E-4</v>
      </c>
      <c r="J433" s="814">
        <v>2.6574080462893335E-4</v>
      </c>
      <c r="K433" s="814">
        <v>3.1408116201414593E-4</v>
      </c>
      <c r="L433" s="814">
        <v>4.4169088113643618E-4</v>
      </c>
      <c r="M433" s="814">
        <v>-7.1456139798309337E-5</v>
      </c>
      <c r="N433" s="814">
        <v>3.989077429304988E-4</v>
      </c>
      <c r="O433" s="814">
        <v>3.807655948608879E-4</v>
      </c>
      <c r="P433" s="814">
        <v>2.9730739641542492E-4</v>
      </c>
      <c r="Q433" s="814">
        <v>7.3770010987250778E-4</v>
      </c>
      <c r="R433" s="814">
        <v>8.4574621895150415E-4</v>
      </c>
      <c r="S433" s="814">
        <v>8.6413350450942339E-4</v>
      </c>
      <c r="T433" s="814">
        <v>8.678008088751632E-4</v>
      </c>
      <c r="U433" s="814">
        <v>8.7146474353705372E-4</v>
      </c>
      <c r="V433" s="814">
        <v>6.2909792626841821E-4</v>
      </c>
      <c r="W433" s="814">
        <v>8.678008088751632E-4</v>
      </c>
      <c r="X433" s="814">
        <v>8.6963319703126096E-4</v>
      </c>
      <c r="Y433" s="814">
        <v>4.8335112941000347E-4</v>
      </c>
      <c r="Z433" s="814">
        <v>4.8335112941000347E-4</v>
      </c>
      <c r="AA433" s="814">
        <v>4.9388215129564372E-4</v>
      </c>
      <c r="AB433" s="814">
        <v>5.0613328152837589E-4</v>
      </c>
      <c r="AC433" s="814">
        <v>-5.2860257166117419E-3</v>
      </c>
      <c r="AD433" s="814">
        <v>-5.9177535056104125E-3</v>
      </c>
      <c r="AE433" s="814">
        <v>-2.9231209940254743E-3</v>
      </c>
      <c r="AF433" s="814">
        <v>-7.2244132392901284E-3</v>
      </c>
      <c r="AG433" s="814">
        <v>-3.9396855951235876E-3</v>
      </c>
      <c r="AH433" s="814">
        <v>-2.0547906050705222E-4</v>
      </c>
      <c r="AI433" s="814">
        <v>-6.5332060791710722E-3</v>
      </c>
      <c r="AJ433" s="814">
        <v>-2.9121053764619154E-3</v>
      </c>
      <c r="AK433" s="814">
        <v>-4.7983026311260168E-4</v>
      </c>
      <c r="AM433" s="814">
        <v>-2.5663677341713709E-2</v>
      </c>
      <c r="AN433" s="814">
        <v>-1.748467093768713E-2</v>
      </c>
      <c r="AO433" s="814">
        <v>-2.7499109887025086E-2</v>
      </c>
      <c r="AP433" s="814">
        <v>-1.4889344858586062E-2</v>
      </c>
    </row>
    <row r="434" spans="1:42" s="814" customFormat="1">
      <c r="A434" s="815">
        <v>44460</v>
      </c>
      <c r="B434" s="814">
        <v>1.9929650834193957E-4</v>
      </c>
      <c r="C434" s="814">
        <v>2.0427892105048803E-4</v>
      </c>
      <c r="D434" s="814">
        <v>2.3516987984348867E-4</v>
      </c>
      <c r="E434" s="814">
        <v>2.3716284492690808E-4</v>
      </c>
      <c r="F434" s="814">
        <v>2.6230052697884254E-4</v>
      </c>
      <c r="G434" s="814">
        <v>2.6425344151670416E-4</v>
      </c>
      <c r="H434" s="814">
        <v>1.9090997639148455E-4</v>
      </c>
      <c r="I434" s="814">
        <v>2.9948642008070792E-4</v>
      </c>
      <c r="J434" s="814">
        <v>2.4339449574628524E-4</v>
      </c>
      <c r="K434" s="814">
        <v>3.2516548600636241E-4</v>
      </c>
      <c r="L434" s="814">
        <v>2.8135057044109679E-4</v>
      </c>
      <c r="M434" s="814">
        <v>4.8424397057500457E-4</v>
      </c>
      <c r="N434" s="814">
        <v>2.3769779984550432E-4</v>
      </c>
      <c r="O434" s="814">
        <v>3.3845801544241105E-4</v>
      </c>
      <c r="P434" s="814">
        <v>2.9730739641542492E-4</v>
      </c>
      <c r="Q434" s="814">
        <v>2.6303781340852872E-4</v>
      </c>
      <c r="R434" s="814">
        <v>8.4574621895150415E-4</v>
      </c>
      <c r="S434" s="814">
        <v>8.6413350450942339E-4</v>
      </c>
      <c r="T434" s="814">
        <v>8.678008088751632E-4</v>
      </c>
      <c r="U434" s="814">
        <v>8.7146474353705372E-4</v>
      </c>
      <c r="V434" s="814">
        <v>2.6475408183161964E-3</v>
      </c>
      <c r="W434" s="814">
        <v>8.678008088751632E-4</v>
      </c>
      <c r="X434" s="814">
        <v>8.6963319703126096E-4</v>
      </c>
      <c r="Y434" s="814">
        <v>4.8335112941000347E-4</v>
      </c>
      <c r="Z434" s="814">
        <v>4.8335112941000347E-4</v>
      </c>
      <c r="AA434" s="814">
        <v>4.9388215129564372E-4</v>
      </c>
      <c r="AB434" s="814">
        <v>5.0613328152837589E-4</v>
      </c>
      <c r="AC434" s="814">
        <v>1.7996335964869381E-3</v>
      </c>
      <c r="AD434" s="814">
        <v>-6.7514304523552671E-4</v>
      </c>
      <c r="AE434" s="814">
        <v>3.3192933087109466E-3</v>
      </c>
      <c r="AF434" s="814">
        <v>1.6632793237247867E-4</v>
      </c>
      <c r="AG434" s="814">
        <v>6.0735879961670847E-4</v>
      </c>
      <c r="AH434" s="814">
        <v>-2.3462832618496021E-3</v>
      </c>
      <c r="AI434" s="814">
        <v>-1.5468319566144251E-3</v>
      </c>
      <c r="AJ434" s="814">
        <v>-9.8930165421173832E-4</v>
      </c>
      <c r="AK434" s="814">
        <v>-7.6350770083011277E-4</v>
      </c>
      <c r="AM434" s="814">
        <v>8.669955030191856E-3</v>
      </c>
      <c r="AN434" s="814">
        <v>1.1047632127889617E-2</v>
      </c>
      <c r="AO434" s="814">
        <v>7.442760073735899E-3</v>
      </c>
      <c r="AP434" s="814">
        <v>-1.0410050300443396E-3</v>
      </c>
    </row>
    <row r="435" spans="1:42" s="814" customFormat="1">
      <c r="A435" s="815">
        <v>44461</v>
      </c>
      <c r="B435" s="814">
        <v>1.9929650834193957E-4</v>
      </c>
      <c r="C435" s="814">
        <v>2.0427892105048803E-4</v>
      </c>
      <c r="D435" s="814">
        <v>2.3516987984348867E-4</v>
      </c>
      <c r="E435" s="814">
        <v>2.3716284492690808E-4</v>
      </c>
      <c r="F435" s="814">
        <v>2.6230052697884254E-4</v>
      </c>
      <c r="G435" s="814">
        <v>2.6425344151670416E-4</v>
      </c>
      <c r="H435" s="814">
        <v>2.5403431345982774E-4</v>
      </c>
      <c r="I435" s="814">
        <v>2.9066798645627223E-4</v>
      </c>
      <c r="J435" s="814">
        <v>3.069495704890457E-4</v>
      </c>
      <c r="K435" s="814">
        <v>3.6031759545185338E-4</v>
      </c>
      <c r="L435" s="814">
        <v>1.7772356541700951E-4</v>
      </c>
      <c r="M435" s="814">
        <v>4.2527056371133298E-4</v>
      </c>
      <c r="N435" s="814">
        <v>3.1750135023478343E-4</v>
      </c>
      <c r="O435" s="814">
        <v>3.3850127801993146E-4</v>
      </c>
      <c r="P435" s="814">
        <v>2.9730739641542492E-4</v>
      </c>
      <c r="Q435" s="814">
        <v>4.1825716119259226E-4</v>
      </c>
      <c r="R435" s="814">
        <v>8.4574621895150415E-4</v>
      </c>
      <c r="S435" s="814">
        <v>8.6413350450942339E-4</v>
      </c>
      <c r="T435" s="814">
        <v>8.678008088751632E-4</v>
      </c>
      <c r="U435" s="814">
        <v>8.7146474353705372E-4</v>
      </c>
      <c r="V435" s="814">
        <v>1.2377251322504002E-4</v>
      </c>
      <c r="W435" s="814">
        <v>8.678008088751632E-4</v>
      </c>
      <c r="X435" s="814">
        <v>8.6963319703126096E-4</v>
      </c>
      <c r="Y435" s="814">
        <v>4.8335112941000347E-4</v>
      </c>
      <c r="Z435" s="814">
        <v>4.8335112941000347E-4</v>
      </c>
      <c r="AA435" s="814">
        <v>4.9388215129564372E-4</v>
      </c>
      <c r="AB435" s="814">
        <v>5.0613328152837589E-4</v>
      </c>
      <c r="AC435" s="814">
        <v>6.593034740523418E-3</v>
      </c>
      <c r="AD435" s="814">
        <v>3.061696079354137E-3</v>
      </c>
      <c r="AE435" s="814">
        <v>-1.3907091685956274E-3</v>
      </c>
      <c r="AF435" s="814">
        <v>1.3978062728903229E-3</v>
      </c>
      <c r="AG435" s="814">
        <v>1.693166286128811E-3</v>
      </c>
      <c r="AH435" s="814">
        <v>1.8374087287718055E-3</v>
      </c>
      <c r="AI435" s="814">
        <v>6.2602703632341772E-5</v>
      </c>
      <c r="AJ435" s="814">
        <v>6.0020911419864653E-3</v>
      </c>
      <c r="AK435" s="814">
        <v>1.8005137986523145E-3</v>
      </c>
      <c r="AM435" s="814">
        <v>1.7879355494542448E-2</v>
      </c>
      <c r="AN435" s="814">
        <v>9.5156446684181439E-3</v>
      </c>
      <c r="AO435" s="814">
        <v>1.1523945923576751E-2</v>
      </c>
      <c r="AP435" s="814">
        <v>1.1560542016793907E-2</v>
      </c>
    </row>
    <row r="436" spans="1:42" s="814" customFormat="1">
      <c r="A436" s="815">
        <v>44462</v>
      </c>
      <c r="B436" s="814">
        <v>2.3686535833333799E-4</v>
      </c>
      <c r="C436" s="814">
        <v>2.4278699229167143E-4</v>
      </c>
      <c r="D436" s="814">
        <v>2.795011228333388E-4</v>
      </c>
      <c r="E436" s="814">
        <v>2.8186977641667219E-4</v>
      </c>
      <c r="F436" s="814">
        <v>2.9987174348722334E-4</v>
      </c>
      <c r="G436" s="814">
        <v>3.0182473137929655E-4</v>
      </c>
      <c r="H436" s="814">
        <v>2.7715068327527348E-4</v>
      </c>
      <c r="I436" s="814">
        <v>2.6527745054405472E-4</v>
      </c>
      <c r="J436" s="814">
        <v>2.7519003991649527E-4</v>
      </c>
      <c r="K436" s="814">
        <v>3.6190708701755447E-4</v>
      </c>
      <c r="L436" s="814">
        <v>6.359917877725163E-4</v>
      </c>
      <c r="M436" s="814">
        <v>1.3339834153924812E-4</v>
      </c>
      <c r="N436" s="814">
        <v>2.9395778766150293E-4</v>
      </c>
      <c r="O436" s="814">
        <v>3.3825554655075862E-4</v>
      </c>
      <c r="P436" s="814">
        <v>3.3487992782932352E-4</v>
      </c>
      <c r="Q436" s="814">
        <v>3.9827310268369942E-4</v>
      </c>
      <c r="R436" s="814">
        <v>8.4574621895150415E-4</v>
      </c>
      <c r="S436" s="814">
        <v>8.6413350450942339E-4</v>
      </c>
      <c r="T436" s="814">
        <v>8.678008088751632E-4</v>
      </c>
      <c r="U436" s="814">
        <v>8.7146474353705372E-4</v>
      </c>
      <c r="V436" s="814">
        <v>-3.0988132512246302E-3</v>
      </c>
      <c r="W436" s="814">
        <v>8.678008088751632E-4</v>
      </c>
      <c r="X436" s="814">
        <v>8.6963319703126096E-4</v>
      </c>
      <c r="Y436" s="814">
        <v>4.8335112941000347E-4</v>
      </c>
      <c r="Z436" s="814">
        <v>4.8335112941000347E-4</v>
      </c>
      <c r="AA436" s="814">
        <v>4.9388215129564372E-4</v>
      </c>
      <c r="AB436" s="814">
        <v>5.0613328152837589E-4</v>
      </c>
      <c r="AC436" s="814">
        <v>7.9504640907688273E-3</v>
      </c>
      <c r="AD436" s="814">
        <v>7.5164586418645651E-3</v>
      </c>
      <c r="AE436" s="814">
        <v>2.6991276348440341E-3</v>
      </c>
      <c r="AF436" s="814">
        <v>5.5343173468380691E-3</v>
      </c>
      <c r="AG436" s="814">
        <v>6.805174871872488E-3</v>
      </c>
      <c r="AH436" s="814">
        <v>5.533098537123804E-3</v>
      </c>
      <c r="AI436" s="814">
        <v>3.5620971145982061E-3</v>
      </c>
      <c r="AJ436" s="814">
        <v>5.3899955935172716E-3</v>
      </c>
      <c r="AK436" s="814">
        <v>1.0153702548669763E-3</v>
      </c>
      <c r="AM436" s="814">
        <v>1.544455447151849E-2</v>
      </c>
      <c r="AN436" s="814">
        <v>1.1142025903161601E-2</v>
      </c>
      <c r="AO436" s="814">
        <v>9.9383158519474879E-3</v>
      </c>
      <c r="AP436" s="814">
        <v>1.2232722618728431E-2</v>
      </c>
    </row>
    <row r="437" spans="1:42" s="814" customFormat="1">
      <c r="A437" s="815">
        <v>44463</v>
      </c>
      <c r="B437" s="814">
        <v>2.3686535833333799E-4</v>
      </c>
      <c r="C437" s="814">
        <v>2.4278699229167143E-4</v>
      </c>
      <c r="D437" s="814">
        <v>2.795011228333388E-4</v>
      </c>
      <c r="E437" s="814">
        <v>2.8186977641667219E-4</v>
      </c>
      <c r="F437" s="814">
        <v>2.9987174348722334E-4</v>
      </c>
      <c r="G437" s="814">
        <v>3.0182473137929655E-4</v>
      </c>
      <c r="H437" s="814">
        <v>3.0562483175344823E-4</v>
      </c>
      <c r="I437" s="814">
        <v>2.5997274648115187E-4</v>
      </c>
      <c r="J437" s="814">
        <v>2.7916711908493319E-4</v>
      </c>
      <c r="K437" s="814">
        <v>2.9818604918951941E-4</v>
      </c>
      <c r="L437" s="814">
        <v>2.6781408253517824E-4</v>
      </c>
      <c r="M437" s="814">
        <v>2.8695603983752704E-4</v>
      </c>
      <c r="N437" s="814">
        <v>3.36037565346059E-4</v>
      </c>
      <c r="O437" s="814">
        <v>3.7788612117028997E-4</v>
      </c>
      <c r="P437" s="814">
        <v>3.3487992782932352E-4</v>
      </c>
      <c r="Q437" s="814">
        <v>2.1711822926806512E-4</v>
      </c>
      <c r="R437" s="814">
        <v>8.4574621895150415E-4</v>
      </c>
      <c r="S437" s="814">
        <v>8.6413350450942339E-4</v>
      </c>
      <c r="T437" s="814">
        <v>8.678008088751632E-4</v>
      </c>
      <c r="U437" s="814">
        <v>8.7146474353705372E-4</v>
      </c>
      <c r="V437" s="814">
        <v>6.3998161026201927E-6</v>
      </c>
      <c r="W437" s="814">
        <v>8.678008088751632E-4</v>
      </c>
      <c r="X437" s="814">
        <v>8.6963319703126096E-4</v>
      </c>
      <c r="Y437" s="814">
        <v>4.8335112941000347E-4</v>
      </c>
      <c r="Z437" s="814">
        <v>4.8335112941000347E-4</v>
      </c>
      <c r="AA437" s="814">
        <v>4.9388215129564372E-4</v>
      </c>
      <c r="AB437" s="814">
        <v>5.0613328152837589E-4</v>
      </c>
      <c r="AC437" s="814">
        <v>1.5020975349901988E-3</v>
      </c>
      <c r="AD437" s="814">
        <v>5.827378836820607E-3</v>
      </c>
      <c r="AE437" s="814">
        <v>2.2034971807400883E-3</v>
      </c>
      <c r="AF437" s="814">
        <v>1.4512713026875179E-3</v>
      </c>
      <c r="AG437" s="814">
        <v>2.1979975761343695E-3</v>
      </c>
      <c r="AH437" s="814">
        <v>1.5972124384915354E-3</v>
      </c>
      <c r="AI437" s="814">
        <v>2.099260449082152E-4</v>
      </c>
      <c r="AJ437" s="814">
        <v>3.4695878708210781E-3</v>
      </c>
      <c r="AK437" s="814">
        <v>1.165159227796142E-4</v>
      </c>
      <c r="AM437" s="814">
        <v>-3.7777394099454131E-3</v>
      </c>
      <c r="AN437" s="814">
        <v>2.0424082636254504E-3</v>
      </c>
      <c r="AO437" s="814">
        <v>-4.2304854809707138E-3</v>
      </c>
      <c r="AP437" s="814">
        <v>1.7784353283636367E-3</v>
      </c>
    </row>
    <row r="438" spans="1:42" s="814" customFormat="1">
      <c r="A438" s="815">
        <v>44466</v>
      </c>
      <c r="B438" s="814">
        <v>2.3686535833333799E-4</v>
      </c>
      <c r="C438" s="814">
        <v>2.4278699229167143E-4</v>
      </c>
      <c r="D438" s="814">
        <v>2.795011228333388E-4</v>
      </c>
      <c r="E438" s="814">
        <v>2.8186977641667219E-4</v>
      </c>
      <c r="F438" s="814">
        <v>2.9987174348722334E-4</v>
      </c>
      <c r="G438" s="814">
        <v>3.0182473137929655E-4</v>
      </c>
      <c r="H438" s="814">
        <v>3.0534611468602257E-4</v>
      </c>
      <c r="I438" s="814">
        <v>2.4071754761156861E-4</v>
      </c>
      <c r="J438" s="814">
        <v>2.9227358813876947E-4</v>
      </c>
      <c r="K438" s="814">
        <v>2.9981530002998191E-4</v>
      </c>
      <c r="L438" s="814">
        <v>-2.81055050355139E-4</v>
      </c>
      <c r="M438" s="814">
        <v>3.1363607979328911E-4</v>
      </c>
      <c r="N438" s="814">
        <v>3.1922990788535444E-4</v>
      </c>
      <c r="O438" s="814">
        <v>4.1968035900841194E-4</v>
      </c>
      <c r="P438" s="814">
        <v>3.3487992782932352E-4</v>
      </c>
      <c r="Q438" s="814">
        <v>6.7650088193360602E-4</v>
      </c>
      <c r="R438" s="814">
        <v>8.4574621895150415E-4</v>
      </c>
      <c r="S438" s="814">
        <v>8.6413350450942339E-4</v>
      </c>
      <c r="T438" s="814">
        <v>8.678008088751632E-4</v>
      </c>
      <c r="U438" s="814">
        <v>8.7146474353705372E-4</v>
      </c>
      <c r="V438" s="814">
        <v>1.7624150695838559E-4</v>
      </c>
      <c r="W438" s="814">
        <v>8.678008088751632E-4</v>
      </c>
      <c r="X438" s="814">
        <v>8.6963319703126096E-4</v>
      </c>
      <c r="Y438" s="814">
        <v>4.8335112941000347E-4</v>
      </c>
      <c r="Z438" s="814">
        <v>4.8335112941000347E-4</v>
      </c>
      <c r="AA438" s="814">
        <v>4.9388215129564372E-4</v>
      </c>
      <c r="AB438" s="814">
        <v>5.0613328152837589E-4</v>
      </c>
      <c r="AC438" s="814">
        <v>4.9631745552416451E-3</v>
      </c>
      <c r="AD438" s="814">
        <v>3.1228673803807006E-3</v>
      </c>
      <c r="AE438" s="814">
        <v>-2.697044841365015E-3</v>
      </c>
      <c r="AF438" s="814">
        <v>-1.0524960483457857E-3</v>
      </c>
      <c r="AG438" s="814">
        <v>2.1198875935857231E-3</v>
      </c>
      <c r="AH438" s="814">
        <v>6.1007584637673418E-3</v>
      </c>
      <c r="AI438" s="814">
        <v>1.5335410447014919E-3</v>
      </c>
      <c r="AJ438" s="814">
        <v>-1.2552785193103988E-3</v>
      </c>
      <c r="AK438" s="814">
        <v>-3.5550526348102629E-3</v>
      </c>
      <c r="AM438" s="814">
        <v>-3.4563570202411631E-3</v>
      </c>
      <c r="AN438" s="814">
        <v>-5.0695718787463484E-5</v>
      </c>
      <c r="AO438" s="814">
        <v>2.7921869756681872E-3</v>
      </c>
      <c r="AP438" s="814">
        <v>-3.5034268151108439E-3</v>
      </c>
    </row>
    <row r="439" spans="1:42" s="814" customFormat="1">
      <c r="A439" s="815">
        <v>44467</v>
      </c>
      <c r="B439" s="814">
        <v>2.3686535833333799E-4</v>
      </c>
      <c r="C439" s="814">
        <v>2.4278699229167143E-4</v>
      </c>
      <c r="D439" s="814">
        <v>2.795011228333388E-4</v>
      </c>
      <c r="E439" s="814">
        <v>2.8186977641667219E-4</v>
      </c>
      <c r="F439" s="814">
        <v>2.9987174348722334E-4</v>
      </c>
      <c r="G439" s="814">
        <v>3.0182473137929655E-4</v>
      </c>
      <c r="H439" s="814">
        <v>4.4680873140046096E-4</v>
      </c>
      <c r="I439" s="814">
        <v>3.2523926448835283E-4</v>
      </c>
      <c r="J439" s="814">
        <v>3.1774443067233982E-4</v>
      </c>
      <c r="K439" s="814">
        <v>3.534011966688233E-4</v>
      </c>
      <c r="L439" s="814">
        <v>9.8532714972732194E-4</v>
      </c>
      <c r="M439" s="814">
        <v>2.2248037455563363E-4</v>
      </c>
      <c r="N439" s="814">
        <v>3.8330402537467556E-4</v>
      </c>
      <c r="O439" s="814">
        <v>3.6614058109907255E-4</v>
      </c>
      <c r="P439" s="814">
        <v>3.3487992782932352E-4</v>
      </c>
      <c r="Q439" s="814">
        <v>3.6916552131582847E-4</v>
      </c>
      <c r="R439" s="814">
        <v>8.4574621895150415E-4</v>
      </c>
      <c r="S439" s="814">
        <v>8.6413350450942339E-4</v>
      </c>
      <c r="T439" s="814">
        <v>8.678008088751632E-4</v>
      </c>
      <c r="U439" s="814">
        <v>8.7146474353705372E-4</v>
      </c>
      <c r="V439" s="814">
        <v>-9.3728242502333359E-4</v>
      </c>
      <c r="W439" s="814">
        <v>8.678008088751632E-4</v>
      </c>
      <c r="X439" s="814">
        <v>8.6963319703126096E-4</v>
      </c>
      <c r="Y439" s="814">
        <v>4.8335112941000347E-4</v>
      </c>
      <c r="Z439" s="814">
        <v>4.8335112941000347E-4</v>
      </c>
      <c r="AA439" s="814">
        <v>4.9388215129564372E-4</v>
      </c>
      <c r="AB439" s="814">
        <v>5.0613328152837589E-4</v>
      </c>
      <c r="AC439" s="814">
        <v>-5.2473251848972335E-4</v>
      </c>
      <c r="AD439" s="814">
        <v>7.9552464279424306E-3</v>
      </c>
      <c r="AE439" s="814">
        <v>-2.8309579684359099E-3</v>
      </c>
      <c r="AF439" s="814">
        <v>-8.7222695122592953E-3</v>
      </c>
      <c r="AG439" s="814">
        <v>1.4289447231452534E-4</v>
      </c>
      <c r="AH439" s="814">
        <v>1.566670186032626E-3</v>
      </c>
      <c r="AI439" s="814">
        <v>-2.1548732971011786E-3</v>
      </c>
      <c r="AJ439" s="814">
        <v>-2.6280683380798253E-3</v>
      </c>
      <c r="AK439" s="814">
        <v>-1.3641407827665875E-3</v>
      </c>
      <c r="AM439" s="814">
        <v>-2.7915517010756452E-2</v>
      </c>
      <c r="AN439" s="814">
        <v>-1.9832121368455025E-2</v>
      </c>
      <c r="AO439" s="814">
        <v>-1.7075585560389794E-2</v>
      </c>
      <c r="AP439" s="814">
        <v>-1.8240427089616373E-2</v>
      </c>
    </row>
    <row r="440" spans="1:42" s="814" customFormat="1">
      <c r="A440" s="815">
        <v>44468</v>
      </c>
      <c r="B440" s="814">
        <v>2.3686535833333799E-4</v>
      </c>
      <c r="C440" s="814">
        <v>2.4278699229167143E-4</v>
      </c>
      <c r="D440" s="814">
        <v>2.795011228333388E-4</v>
      </c>
      <c r="E440" s="814">
        <v>2.8186977641667219E-4</v>
      </c>
      <c r="F440" s="814">
        <v>2.9987174348722334E-4</v>
      </c>
      <c r="G440" s="814">
        <v>3.0182473137929655E-4</v>
      </c>
      <c r="H440" s="814">
        <v>2.7807741552998699E-4</v>
      </c>
      <c r="I440" s="814">
        <v>2.5452811620430005E-4</v>
      </c>
      <c r="J440" s="814">
        <v>3.4374558521621523E-4</v>
      </c>
      <c r="K440" s="814">
        <v>3.4898380466175105E-4</v>
      </c>
      <c r="L440" s="814">
        <v>3.7441808969762569E-4</v>
      </c>
      <c r="M440" s="814">
        <v>5.4716121405973261E-4</v>
      </c>
      <c r="N440" s="814">
        <v>3.0066361677150155E-4</v>
      </c>
      <c r="O440" s="814">
        <v>3.8885593623838588E-4</v>
      </c>
      <c r="P440" s="814">
        <v>3.3487992782932352E-4</v>
      </c>
      <c r="Q440" s="814">
        <v>4.3561987804796587E-4</v>
      </c>
      <c r="R440" s="814">
        <v>8.4574621895150415E-4</v>
      </c>
      <c r="S440" s="814">
        <v>8.6413350450942339E-4</v>
      </c>
      <c r="T440" s="814">
        <v>8.678008088751632E-4</v>
      </c>
      <c r="U440" s="814">
        <v>8.7146474353705372E-4</v>
      </c>
      <c r="V440" s="814">
        <v>9.4719906390428044E-4</v>
      </c>
      <c r="W440" s="814">
        <v>8.678008088751632E-4</v>
      </c>
      <c r="X440" s="814">
        <v>8.6963319703126096E-4</v>
      </c>
      <c r="Y440" s="814">
        <v>4.8335112941000347E-4</v>
      </c>
      <c r="Z440" s="814">
        <v>4.8335112941000347E-4</v>
      </c>
      <c r="AA440" s="814">
        <v>4.9388215129564372E-4</v>
      </c>
      <c r="AB440" s="814">
        <v>5.0613328152837589E-4</v>
      </c>
      <c r="AC440" s="814">
        <v>-1.1983802429738066E-4</v>
      </c>
      <c r="AD440" s="814">
        <v>2.6687138094001472E-3</v>
      </c>
      <c r="AE440" s="814">
        <v>1.1667515395730188E-3</v>
      </c>
      <c r="AF440" s="814">
        <v>7.3089991429498014E-4</v>
      </c>
      <c r="AG440" s="814">
        <v>1.0950539292680084E-3</v>
      </c>
      <c r="AH440" s="814">
        <v>4.2527444533266845E-3</v>
      </c>
      <c r="AI440" s="814">
        <v>-6.2903705203665172E-4</v>
      </c>
      <c r="AJ440" s="814">
        <v>2.4386944989742698E-3</v>
      </c>
      <c r="AK440" s="814">
        <v>-3.3628826496379105E-5</v>
      </c>
      <c r="AM440" s="814">
        <v>3.753256462953658E-3</v>
      </c>
      <c r="AN440" s="814">
        <v>8.8901765870634808E-3</v>
      </c>
      <c r="AO440" s="814">
        <v>8.3762454244462603E-5</v>
      </c>
      <c r="AP440" s="814">
        <v>1.9031896464756226E-3</v>
      </c>
    </row>
    <row r="441" spans="1:42" s="814" customFormat="1">
      <c r="A441" s="815">
        <v>44469</v>
      </c>
      <c r="B441" s="814">
        <v>2.3686535833333799E-4</v>
      </c>
      <c r="C441" s="814">
        <v>2.4278699229167143E-4</v>
      </c>
      <c r="D441" s="814">
        <v>2.795011228333388E-4</v>
      </c>
      <c r="E441" s="814">
        <v>2.8186977641667219E-4</v>
      </c>
      <c r="F441" s="814">
        <v>2.9987174348722334E-4</v>
      </c>
      <c r="G441" s="814">
        <v>3.0182473137929655E-4</v>
      </c>
      <c r="H441" s="814">
        <v>2.7994416669119282E-4</v>
      </c>
      <c r="I441" s="814">
        <v>3.0500743782435613E-4</v>
      </c>
      <c r="J441" s="814">
        <v>2.857848706689925E-4</v>
      </c>
      <c r="K441" s="814">
        <v>2.9479487511774316E-4</v>
      </c>
      <c r="L441" s="814">
        <v>5.5608010073138203E-4</v>
      </c>
      <c r="M441" s="814">
        <v>3.1376558568396717E-4</v>
      </c>
      <c r="N441" s="814">
        <v>7.432323104996641E-4</v>
      </c>
      <c r="O441" s="814">
        <v>3.7780193567571452E-4</v>
      </c>
      <c r="P441" s="814">
        <v>3.3487992782932352E-4</v>
      </c>
      <c r="Q441" s="814">
        <v>3.7234339512459691E-4</v>
      </c>
      <c r="R441" s="814">
        <v>8.4574621895150415E-4</v>
      </c>
      <c r="S441" s="814">
        <v>8.6413350450942339E-4</v>
      </c>
      <c r="T441" s="814">
        <v>8.678008088751632E-4</v>
      </c>
      <c r="U441" s="814">
        <v>8.7146474353705372E-4</v>
      </c>
      <c r="V441" s="814">
        <v>-3.0318954779051666E-3</v>
      </c>
      <c r="W441" s="814">
        <v>8.678008088751632E-4</v>
      </c>
      <c r="X441" s="814">
        <v>8.6963319703126096E-4</v>
      </c>
      <c r="Y441" s="814">
        <v>4.8335112941000347E-4</v>
      </c>
      <c r="Z441" s="814">
        <v>4.8335112941000347E-4</v>
      </c>
      <c r="AA441" s="814">
        <v>4.9388215129564372E-4</v>
      </c>
      <c r="AB441" s="814">
        <v>5.0613328152837589E-4</v>
      </c>
      <c r="AC441" s="814">
        <v>3.4422248910472852E-3</v>
      </c>
      <c r="AD441" s="814">
        <v>-1.198601249955189E-3</v>
      </c>
      <c r="AE441" s="814">
        <v>-9.1862539955578359E-4</v>
      </c>
      <c r="AF441" s="814">
        <v>-3.3339193954492474E-3</v>
      </c>
      <c r="AG441" s="814">
        <v>-1.9340178352542647E-3</v>
      </c>
      <c r="AH441" s="814">
        <v>6.9478561349378687E-4</v>
      </c>
      <c r="AI441" s="814">
        <v>5.8880823007445571E-4</v>
      </c>
      <c r="AJ441" s="814">
        <v>2.401800169788304E-3</v>
      </c>
      <c r="AK441" s="814">
        <v>4.1122570615372833E-3</v>
      </c>
      <c r="AM441" s="814">
        <v>-1.6045670749524898E-3</v>
      </c>
      <c r="AN441" s="814">
        <v>3.6977505912141329E-3</v>
      </c>
      <c r="AO441" s="814">
        <v>3.8817336691157056E-3</v>
      </c>
      <c r="AP441" s="814">
        <v>-1.3070193047212686E-2</v>
      </c>
    </row>
    <row r="442" spans="1:42" s="814" customFormat="1">
      <c r="A442" s="815">
        <v>44470</v>
      </c>
      <c r="B442" s="814">
        <v>2.3686535833333799E-4</v>
      </c>
      <c r="C442" s="814">
        <v>2.4278699229167143E-4</v>
      </c>
      <c r="D442" s="814">
        <v>2.795011228333388E-4</v>
      </c>
      <c r="E442" s="814">
        <v>2.8186977641667219E-4</v>
      </c>
      <c r="F442" s="814">
        <v>2.9987174348722334E-4</v>
      </c>
      <c r="G442" s="814">
        <v>3.0182473137929655E-4</v>
      </c>
      <c r="H442" s="814">
        <v>3.1290553473528604E-4</v>
      </c>
      <c r="I442" s="814">
        <v>3.3104995979460483E-4</v>
      </c>
      <c r="J442" s="814">
        <v>3.2135845574376987E-4</v>
      </c>
      <c r="K442" s="814">
        <v>5.1348685889740509E-4</v>
      </c>
      <c r="L442" s="814">
        <v>4.4926866615968564E-4</v>
      </c>
      <c r="M442" s="814">
        <v>5.396575635985279E-4</v>
      </c>
      <c r="N442" s="814">
        <v>3.5108357114865818E-4</v>
      </c>
      <c r="O442" s="814">
        <v>3.7869174499549629E-4</v>
      </c>
      <c r="P442" s="814">
        <v>3.3487992782932352E-4</v>
      </c>
      <c r="Q442" s="814">
        <v>3.3801013073264663E-4</v>
      </c>
      <c r="R442" s="814">
        <v>9.1772958423330664E-4</v>
      </c>
      <c r="S442" s="814">
        <v>9.3611819225158932E-4</v>
      </c>
      <c r="T442" s="814">
        <v>9.3978576037900829E-4</v>
      </c>
      <c r="U442" s="814">
        <v>9.4344995856054936E-4</v>
      </c>
      <c r="V442" s="814">
        <v>4.3365852090424539E-3</v>
      </c>
      <c r="W442" s="814">
        <v>9.3978576037900829E-4</v>
      </c>
      <c r="X442" s="814">
        <v>9.4161828032524042E-4</v>
      </c>
      <c r="Y442" s="814">
        <v>4.8335112941000347E-4</v>
      </c>
      <c r="Z442" s="814">
        <v>4.8335112941000347E-4</v>
      </c>
      <c r="AA442" s="814">
        <v>4.9388215129564372E-4</v>
      </c>
      <c r="AB442" s="814">
        <v>5.0613328152837589E-4</v>
      </c>
      <c r="AC442" s="814">
        <v>5.8842582294582613E-4</v>
      </c>
      <c r="AD442" s="814">
        <v>-2.5078299774370372E-3</v>
      </c>
      <c r="AE442" s="814">
        <v>2.5587743492894166E-3</v>
      </c>
      <c r="AF442" s="814">
        <v>2.6200287132513989E-3</v>
      </c>
      <c r="AG442" s="814">
        <v>5.6865569078548006E-3</v>
      </c>
      <c r="AH442" s="814">
        <v>-6.4934113784730352E-3</v>
      </c>
      <c r="AI442" s="814">
        <v>-4.1317633000372833E-3</v>
      </c>
      <c r="AJ442" s="814">
        <v>2.9828925505683834E-3</v>
      </c>
      <c r="AK442" s="814">
        <v>1.377921789733616E-3</v>
      </c>
      <c r="AM442" s="814">
        <v>2.0969153907797633E-2</v>
      </c>
      <c r="AN442" s="814">
        <v>1.0709774569779951E-2</v>
      </c>
      <c r="AO442" s="814">
        <v>1.1026911647851856E-2</v>
      </c>
      <c r="AP442" s="814">
        <v>1.5004381439301051E-2</v>
      </c>
    </row>
    <row r="443" spans="1:42" s="814" customFormat="1">
      <c r="A443" s="815">
        <v>44473</v>
      </c>
      <c r="B443" s="814">
        <v>2.3686535833333799E-4</v>
      </c>
      <c r="C443" s="814">
        <v>2.4278699229167143E-4</v>
      </c>
      <c r="D443" s="814">
        <v>2.795011228333388E-4</v>
      </c>
      <c r="E443" s="814">
        <v>2.8186977641667219E-4</v>
      </c>
      <c r="F443" s="814">
        <v>2.9987174348722334E-4</v>
      </c>
      <c r="G443" s="814">
        <v>3.0182473137929655E-4</v>
      </c>
      <c r="H443" s="814">
        <v>2.5118982095584386E-4</v>
      </c>
      <c r="I443" s="814">
        <v>2.9175009122650586E-4</v>
      </c>
      <c r="J443" s="814">
        <v>3.0917191025547908E-4</v>
      </c>
      <c r="K443" s="814">
        <v>3.8759723159542681E-4</v>
      </c>
      <c r="L443" s="814">
        <v>6.0376688305452397E-4</v>
      </c>
      <c r="M443" s="814">
        <v>2.9053625025476926E-4</v>
      </c>
      <c r="N443" s="814">
        <v>3.54918208196775E-4</v>
      </c>
      <c r="O443" s="814">
        <v>4.2114433530082707E-4</v>
      </c>
      <c r="P443" s="814">
        <v>3.3487992782932352E-4</v>
      </c>
      <c r="Q443" s="814">
        <v>6.8998979290424423E-4</v>
      </c>
      <c r="R443" s="814">
        <v>9.1772958423330664E-4</v>
      </c>
      <c r="S443" s="814">
        <v>9.3611819225158932E-4</v>
      </c>
      <c r="T443" s="814">
        <v>9.3978576037900829E-4</v>
      </c>
      <c r="U443" s="814">
        <v>9.4344995856054936E-4</v>
      </c>
      <c r="V443" s="814">
        <v>-1.5850178906919865E-3</v>
      </c>
      <c r="W443" s="814">
        <v>9.3978576037900829E-4</v>
      </c>
      <c r="X443" s="814">
        <v>9.4161828032524042E-4</v>
      </c>
      <c r="Y443" s="814">
        <v>4.8335112941000347E-4</v>
      </c>
      <c r="Z443" s="814">
        <v>4.8335112941000347E-4</v>
      </c>
      <c r="AA443" s="814">
        <v>4.9388215129564372E-4</v>
      </c>
      <c r="AB443" s="814">
        <v>5.0613328152837589E-4</v>
      </c>
      <c r="AC443" s="814">
        <v>3.6020931294395986E-3</v>
      </c>
      <c r="AD443" s="814">
        <v>3.1832340803465975E-3</v>
      </c>
      <c r="AE443" s="814">
        <v>-5.8347880268204699E-3</v>
      </c>
      <c r="AF443" s="814">
        <v>-4.2675150425339758E-3</v>
      </c>
      <c r="AG443" s="814">
        <v>1.1548202462563495E-4</v>
      </c>
      <c r="AH443" s="814">
        <v>8.1844943530782199E-3</v>
      </c>
      <c r="AI443" s="814">
        <v>8.5942694468310599E-4</v>
      </c>
      <c r="AJ443" s="814">
        <v>-3.0929087188240612E-3</v>
      </c>
      <c r="AK443" s="814">
        <v>-9.8625978545396897E-4</v>
      </c>
      <c r="AM443" s="814">
        <v>-2.9581998705632384E-2</v>
      </c>
      <c r="AN443" s="814">
        <v>-2.0042111321280753E-2</v>
      </c>
      <c r="AO443" s="814">
        <v>-1.6986562242213732E-2</v>
      </c>
      <c r="AP443" s="814">
        <v>-1.5113189101370605E-2</v>
      </c>
    </row>
    <row r="444" spans="1:42" s="814" customFormat="1">
      <c r="A444" s="815">
        <v>44474</v>
      </c>
      <c r="B444" s="814">
        <v>2.3686535833333799E-4</v>
      </c>
      <c r="C444" s="814">
        <v>2.4278699229167143E-4</v>
      </c>
      <c r="D444" s="814">
        <v>2.795011228333388E-4</v>
      </c>
      <c r="E444" s="814">
        <v>2.8186977641667219E-4</v>
      </c>
      <c r="F444" s="814">
        <v>2.9987174348722334E-4</v>
      </c>
      <c r="G444" s="814">
        <v>3.0182473137929655E-4</v>
      </c>
      <c r="H444" s="814">
        <v>3.1402404563962705E-4</v>
      </c>
      <c r="I444" s="814">
        <v>2.9427692329120347E-4</v>
      </c>
      <c r="J444" s="814">
        <v>3.3754304467503715E-4</v>
      </c>
      <c r="K444" s="814">
        <v>2.7558457789256252E-4</v>
      </c>
      <c r="L444" s="814">
        <v>3.5900181771952866E-4</v>
      </c>
      <c r="M444" s="814">
        <v>1.9019912349116375E-4</v>
      </c>
      <c r="N444" s="814">
        <v>3.7558664711268008E-4</v>
      </c>
      <c r="O444" s="814">
        <v>3.7422669369835404E-4</v>
      </c>
      <c r="P444" s="814">
        <v>3.3487992782932352E-4</v>
      </c>
      <c r="Q444" s="814">
        <v>3.7698883005754524E-4</v>
      </c>
      <c r="R444" s="814">
        <v>9.1772958423330664E-4</v>
      </c>
      <c r="S444" s="814">
        <v>9.3611819225158932E-4</v>
      </c>
      <c r="T444" s="814">
        <v>9.3978576037900829E-4</v>
      </c>
      <c r="U444" s="814">
        <v>9.4344995856054936E-4</v>
      </c>
      <c r="V444" s="814">
        <v>-1.6346696038933572E-3</v>
      </c>
      <c r="W444" s="814">
        <v>9.3978576037900829E-4</v>
      </c>
      <c r="X444" s="814">
        <v>9.4161828032524042E-4</v>
      </c>
      <c r="Y444" s="814">
        <v>4.8335112941000347E-4</v>
      </c>
      <c r="Z444" s="814">
        <v>4.8335112941000347E-4</v>
      </c>
      <c r="AA444" s="814">
        <v>4.9388215129564372E-4</v>
      </c>
      <c r="AB444" s="814">
        <v>5.0613328152837589E-4</v>
      </c>
      <c r="AC444" s="814">
        <v>4.4796377484270788E-3</v>
      </c>
      <c r="AD444" s="814">
        <v>3.187819329452557E-3</v>
      </c>
      <c r="AE444" s="814">
        <v>1.855472346920406E-3</v>
      </c>
      <c r="AF444" s="814">
        <v>3.6323487410414579E-3</v>
      </c>
      <c r="AG444" s="814">
        <v>4.9162024432363172E-3</v>
      </c>
      <c r="AH444" s="814">
        <v>1.4033790143044289E-3</v>
      </c>
      <c r="AI444" s="814">
        <v>1.9155175782306078E-3</v>
      </c>
      <c r="AJ444" s="814">
        <v>-2.0869074764695572E-4</v>
      </c>
      <c r="AK444" s="814">
        <v>9.125120572495149E-7</v>
      </c>
      <c r="AM444" s="814">
        <v>-5.690778212029679E-3</v>
      </c>
      <c r="AN444" s="814">
        <v>2.4225907340413855E-5</v>
      </c>
      <c r="AO444" s="814">
        <v>-2.3329961196535409E-3</v>
      </c>
      <c r="AP444" s="814">
        <v>1.0550891694369069E-2</v>
      </c>
    </row>
    <row r="445" spans="1:42" s="814" customFormat="1">
      <c r="A445" s="815">
        <v>44475</v>
      </c>
      <c r="B445" s="814">
        <v>2.3686535833333799E-4</v>
      </c>
      <c r="C445" s="814">
        <v>2.4278699229167143E-4</v>
      </c>
      <c r="D445" s="814">
        <v>2.795011228333388E-4</v>
      </c>
      <c r="E445" s="814">
        <v>2.8186977641667219E-4</v>
      </c>
      <c r="F445" s="814">
        <v>2.9987174348722334E-4</v>
      </c>
      <c r="G445" s="814">
        <v>3.0182473137929655E-4</v>
      </c>
      <c r="H445" s="814">
        <v>3.2557630751361977E-4</v>
      </c>
      <c r="I445" s="814">
        <v>2.5589338123932492E-4</v>
      </c>
      <c r="J445" s="814">
        <v>3.6250193494358207E-4</v>
      </c>
      <c r="K445" s="814">
        <v>3.6206035910391066E-4</v>
      </c>
      <c r="L445" s="814">
        <v>2.4169353120528925E-4</v>
      </c>
      <c r="M445" s="814">
        <v>8.1779438138718241E-4</v>
      </c>
      <c r="N445" s="814">
        <v>3.2117985216340017E-4</v>
      </c>
      <c r="O445" s="814">
        <v>4.4415310677092812E-4</v>
      </c>
      <c r="P445" s="814">
        <v>3.3487992782932352E-4</v>
      </c>
      <c r="Q445" s="814">
        <v>4.016666971136118E-4</v>
      </c>
      <c r="R445" s="814">
        <v>9.1772958423330664E-4</v>
      </c>
      <c r="S445" s="814">
        <v>9.3611819225158932E-4</v>
      </c>
      <c r="T445" s="814">
        <v>9.3978576037900829E-4</v>
      </c>
      <c r="U445" s="814">
        <v>9.4344995856054936E-4</v>
      </c>
      <c r="V445" s="814">
        <v>2.664235698373707E-3</v>
      </c>
      <c r="W445" s="814">
        <v>9.3978576037900829E-4</v>
      </c>
      <c r="X445" s="814">
        <v>9.4161828032524042E-4</v>
      </c>
      <c r="Y445" s="814">
        <v>4.8335112941000347E-4</v>
      </c>
      <c r="Z445" s="814">
        <v>4.8335112941000347E-4</v>
      </c>
      <c r="AA445" s="814">
        <v>4.9388215129564372E-4</v>
      </c>
      <c r="AB445" s="814">
        <v>5.0613328152837589E-4</v>
      </c>
      <c r="AC445" s="814">
        <v>-2.0959773731991094E-3</v>
      </c>
      <c r="AD445" s="814">
        <v>2.5805437445385326E-3</v>
      </c>
      <c r="AE445" s="814">
        <v>-5.2572879982060172E-5</v>
      </c>
      <c r="AF445" s="814">
        <v>1.3066112870177005E-3</v>
      </c>
      <c r="AG445" s="814">
        <v>1.224086726497875E-3</v>
      </c>
      <c r="AH445" s="814">
        <v>-3.1387985500549442E-3</v>
      </c>
      <c r="AI445" s="814">
        <v>-5.0812990276842829E-3</v>
      </c>
      <c r="AJ445" s="814">
        <v>-1.3391284649098001E-3</v>
      </c>
      <c r="AK445" s="814">
        <v>-1.5545420921636577E-4</v>
      </c>
      <c r="AM445" s="814">
        <v>-2.9961333503067955E-3</v>
      </c>
      <c r="AN445" s="814">
        <v>3.0347075873571328E-5</v>
      </c>
      <c r="AO445" s="814">
        <v>-1.5405977931826853E-2</v>
      </c>
      <c r="AP445" s="814">
        <v>4.4033256884452587E-3</v>
      </c>
    </row>
    <row r="446" spans="1:42" s="814" customFormat="1">
      <c r="A446" s="815">
        <v>44476</v>
      </c>
      <c r="B446" s="814">
        <v>2.3686535833333799E-4</v>
      </c>
      <c r="C446" s="814">
        <v>2.4278699229167143E-4</v>
      </c>
      <c r="D446" s="814">
        <v>2.795011228333388E-4</v>
      </c>
      <c r="E446" s="814">
        <v>2.8186977641667219E-4</v>
      </c>
      <c r="F446" s="814">
        <v>2.9987174348722334E-4</v>
      </c>
      <c r="G446" s="814">
        <v>3.0182473137929655E-4</v>
      </c>
      <c r="H446" s="814">
        <v>3.8546189334809355E-4</v>
      </c>
      <c r="I446" s="814">
        <v>3.350127478876086E-4</v>
      </c>
      <c r="J446" s="814">
        <v>3.7829866251581912E-4</v>
      </c>
      <c r="K446" s="814">
        <v>2.96396554604339E-4</v>
      </c>
      <c r="L446" s="814">
        <v>5.1818863043884278E-4</v>
      </c>
      <c r="M446" s="814">
        <v>2.1387551321949694E-4</v>
      </c>
      <c r="N446" s="814">
        <v>4.3922781598415561E-4</v>
      </c>
      <c r="O446" s="814">
        <v>3.3030018824575791E-4</v>
      </c>
      <c r="P446" s="814">
        <v>3.3487992782932352E-4</v>
      </c>
      <c r="Q446" s="814">
        <v>4.4072366826330978E-4</v>
      </c>
      <c r="R446" s="814">
        <v>9.1772958423330664E-4</v>
      </c>
      <c r="S446" s="814">
        <v>9.3611819225158932E-4</v>
      </c>
      <c r="T446" s="814">
        <v>9.3978576037900829E-4</v>
      </c>
      <c r="U446" s="814">
        <v>9.4344995856054936E-4</v>
      </c>
      <c r="V446" s="814">
        <v>-1.4522237651194425E-3</v>
      </c>
      <c r="W446" s="814">
        <v>9.3978576037900829E-4</v>
      </c>
      <c r="X446" s="814">
        <v>9.4161828032524042E-4</v>
      </c>
      <c r="Y446" s="814">
        <v>4.8335112941000347E-4</v>
      </c>
      <c r="Z446" s="814">
        <v>4.8335112941000347E-4</v>
      </c>
      <c r="AA446" s="814">
        <v>4.9388215129564372E-4</v>
      </c>
      <c r="AB446" s="814">
        <v>5.0613328152837589E-4</v>
      </c>
      <c r="AC446" s="814">
        <v>3.7672389640064363E-3</v>
      </c>
      <c r="AD446" s="814">
        <v>3.1795189317909145E-3</v>
      </c>
      <c r="AE446" s="814">
        <v>1.3887323262193885E-3</v>
      </c>
      <c r="AF446" s="814">
        <v>3.8533440158712295E-3</v>
      </c>
      <c r="AG446" s="814">
        <v>5.7808433404638038E-5</v>
      </c>
      <c r="AH446" s="814">
        <v>2.26186850444976E-3</v>
      </c>
      <c r="AI446" s="814">
        <v>4.0737934256287467E-3</v>
      </c>
      <c r="AJ446" s="814">
        <v>-1.3663205404602641E-3</v>
      </c>
      <c r="AK446" s="814">
        <v>-2.5715635343298571E-3</v>
      </c>
      <c r="AM446" s="814">
        <v>8.3745309241667343E-4</v>
      </c>
      <c r="AN446" s="814">
        <v>-4.6110248689305022E-3</v>
      </c>
      <c r="AO446" s="814">
        <v>-5.5276883909461949E-3</v>
      </c>
      <c r="AP446" s="814">
        <v>7.9048464311384237E-3</v>
      </c>
    </row>
    <row r="447" spans="1:42" s="814" customFormat="1">
      <c r="A447" s="815">
        <v>44477</v>
      </c>
      <c r="B447" s="814">
        <v>2.3686535833333799E-4</v>
      </c>
      <c r="C447" s="814">
        <v>2.4278699229167143E-4</v>
      </c>
      <c r="D447" s="814">
        <v>2.795011228333388E-4</v>
      </c>
      <c r="E447" s="814">
        <v>2.8186977641667219E-4</v>
      </c>
      <c r="F447" s="814">
        <v>2.9987174348722334E-4</v>
      </c>
      <c r="G447" s="814">
        <v>3.0182473137929655E-4</v>
      </c>
      <c r="H447" s="814">
        <v>3.2996499839210713E-4</v>
      </c>
      <c r="I447" s="814">
        <v>2.8792748750650077E-4</v>
      </c>
      <c r="J447" s="814">
        <v>3.7893460362106168E-3</v>
      </c>
      <c r="K447" s="814">
        <v>5.4465997716879322E-4</v>
      </c>
      <c r="L447" s="814">
        <v>3.0380699304011216E-4</v>
      </c>
      <c r="M447" s="814">
        <v>3.3735508002474823E-4</v>
      </c>
      <c r="N447" s="814">
        <v>3.4630182188966074E-4</v>
      </c>
      <c r="O447" s="814">
        <v>3.8468992180762385E-4</v>
      </c>
      <c r="P447" s="814">
        <v>3.3487992782932352E-4</v>
      </c>
      <c r="Q447" s="814">
        <v>3.6982915002292671E-4</v>
      </c>
      <c r="R447" s="814">
        <v>9.1772958423330664E-4</v>
      </c>
      <c r="S447" s="814">
        <v>9.3611819225158932E-4</v>
      </c>
      <c r="T447" s="814">
        <v>9.3978576037900829E-4</v>
      </c>
      <c r="U447" s="814">
        <v>9.4344995856054936E-4</v>
      </c>
      <c r="V447" s="814">
        <v>2.7664033357714946E-3</v>
      </c>
      <c r="W447" s="814">
        <v>9.3978576037900829E-4</v>
      </c>
      <c r="X447" s="814">
        <v>9.4161828032524042E-4</v>
      </c>
      <c r="Y447" s="814">
        <v>4.8335112941000347E-4</v>
      </c>
      <c r="Z447" s="814">
        <v>4.8335112941000347E-4</v>
      </c>
      <c r="AA447" s="814">
        <v>4.9388215129564372E-4</v>
      </c>
      <c r="AB447" s="814">
        <v>5.0613328152837589E-4</v>
      </c>
      <c r="AC447" s="814">
        <v>7.6736607148109037E-4</v>
      </c>
      <c r="AD447" s="814">
        <v>3.6838565842427506E-3</v>
      </c>
      <c r="AE447" s="814">
        <v>9.3660467697276317E-4</v>
      </c>
      <c r="AF447" s="814">
        <v>-5.8440299461093304E-4</v>
      </c>
      <c r="AG447" s="814">
        <v>4.1374479385616336E-3</v>
      </c>
      <c r="AH447" s="814">
        <v>-3.4013135452434229E-3</v>
      </c>
      <c r="AI447" s="814">
        <v>-2.6315696917533771E-3</v>
      </c>
      <c r="AJ447" s="814">
        <v>-1.2796539375090621E-3</v>
      </c>
      <c r="AK447" s="814">
        <v>-4.2419773622959234E-4</v>
      </c>
      <c r="AM447" s="814">
        <v>1.7256559885078904E-2</v>
      </c>
      <c r="AN447" s="814">
        <v>1.9972138304241716E-2</v>
      </c>
      <c r="AO447" s="814">
        <v>5.7953021750276612E-3</v>
      </c>
      <c r="AP447" s="814">
        <v>-1.9706994904381547E-3</v>
      </c>
    </row>
    <row r="448" spans="1:42" s="814" customFormat="1">
      <c r="A448" s="815">
        <v>44480</v>
      </c>
      <c r="B448" s="814">
        <v>2.3686535833333799E-4</v>
      </c>
      <c r="C448" s="814">
        <v>2.4278699229167143E-4</v>
      </c>
      <c r="D448" s="814">
        <v>2.795011228333388E-4</v>
      </c>
      <c r="E448" s="814">
        <v>2.8186977641667219E-4</v>
      </c>
      <c r="F448" s="814">
        <v>2.9987174348722334E-4</v>
      </c>
      <c r="G448" s="814">
        <v>3.0182473137929655E-4</v>
      </c>
      <c r="H448" s="814">
        <v>2.682448280892924E-4</v>
      </c>
      <c r="I448" s="814">
        <v>2.8349650325321107E-4</v>
      </c>
      <c r="J448" s="814">
        <v>2.57894460379271E-4</v>
      </c>
      <c r="K448" s="814">
        <v>3.3808738403395822E-4</v>
      </c>
      <c r="L448" s="814">
        <v>4.3533606531220848E-4</v>
      </c>
      <c r="M448" s="814">
        <v>1.1319333843173851E-4</v>
      </c>
      <c r="N448" s="814">
        <v>2.4603907409170844E-4</v>
      </c>
      <c r="O448" s="814">
        <v>4.0504807471131166E-4</v>
      </c>
      <c r="P448" s="814">
        <v>3.3487992782932352E-4</v>
      </c>
      <c r="Q448" s="814">
        <v>1.6906384207904246E-4</v>
      </c>
      <c r="R448" s="814">
        <v>9.1772958423330664E-4</v>
      </c>
      <c r="S448" s="814">
        <v>9.3611819225158932E-4</v>
      </c>
      <c r="T448" s="814">
        <v>9.3978576037900829E-4</v>
      </c>
      <c r="U448" s="814">
        <v>9.4344995856054936E-4</v>
      </c>
      <c r="V448" s="814">
        <v>-2.1605365981246516E-3</v>
      </c>
      <c r="W448" s="814">
        <v>9.3978576037900829E-4</v>
      </c>
      <c r="X448" s="814">
        <v>9.4161828032524042E-4</v>
      </c>
      <c r="Y448" s="814">
        <v>4.8335112941000347E-4</v>
      </c>
      <c r="Z448" s="814">
        <v>4.8335112941000347E-4</v>
      </c>
      <c r="AA448" s="814">
        <v>4.9388215129564372E-4</v>
      </c>
      <c r="AB448" s="814">
        <v>5.0613328152837589E-4</v>
      </c>
      <c r="AC448" s="814">
        <v>2.4274860643360707E-3</v>
      </c>
      <c r="AD448" s="814">
        <v>6.4178074268610441E-3</v>
      </c>
      <c r="AE448" s="814">
        <v>-6.8813258862410187E-4</v>
      </c>
      <c r="AF448" s="814">
        <v>-1.8991803102509364E-3</v>
      </c>
      <c r="AG448" s="814">
        <v>-1.5495930830687898E-3</v>
      </c>
      <c r="AH448" s="814">
        <v>4.7565616848219694E-3</v>
      </c>
      <c r="AI448" s="814">
        <v>2.0702567405508354E-3</v>
      </c>
      <c r="AJ448" s="814">
        <v>-3.4422887368017463E-3</v>
      </c>
      <c r="AK448" s="814">
        <v>4.1083114953366362E-4</v>
      </c>
      <c r="AM448" s="814">
        <v>-1.04146577513623E-2</v>
      </c>
      <c r="AN448" s="814">
        <v>6.9700673487615994E-4</v>
      </c>
      <c r="AO448" s="814">
        <v>-1.0765022801950908E-2</v>
      </c>
      <c r="AP448" s="814">
        <v>-7.3185078129581749E-3</v>
      </c>
    </row>
    <row r="449" spans="1:42" s="814" customFormat="1">
      <c r="A449" s="815">
        <v>44482</v>
      </c>
      <c r="B449" s="814">
        <v>2.3686535833333799E-4</v>
      </c>
      <c r="C449" s="814">
        <v>2.4278699229167143E-4</v>
      </c>
      <c r="D449" s="814">
        <v>2.795011228333388E-4</v>
      </c>
      <c r="E449" s="814">
        <v>2.8186977641667219E-4</v>
      </c>
      <c r="F449" s="814">
        <v>2.9987174348722334E-4</v>
      </c>
      <c r="G449" s="814">
        <v>3.0182473137929655E-4</v>
      </c>
      <c r="H449" s="814">
        <v>3.0982095488552019E-4</v>
      </c>
      <c r="I449" s="814">
        <v>3.0601989824829978E-4</v>
      </c>
      <c r="J449" s="814">
        <v>4.4702150966458021E-4</v>
      </c>
      <c r="K449" s="814">
        <v>2.7422882234762191E-4</v>
      </c>
      <c r="L449" s="814">
        <v>4.9295112155101073E-4</v>
      </c>
      <c r="M449" s="814">
        <v>3.0960954121184159E-4</v>
      </c>
      <c r="N449" s="814">
        <v>3.4067754140498785E-4</v>
      </c>
      <c r="O449" s="814">
        <v>3.9441607993917494E-4</v>
      </c>
      <c r="P449" s="814">
        <v>3.3487992782932352E-4</v>
      </c>
      <c r="Q449" s="814">
        <v>8.9351609668320009E-4</v>
      </c>
      <c r="R449" s="814">
        <v>9.1772958423330664E-4</v>
      </c>
      <c r="S449" s="814">
        <v>9.3611819225158932E-4</v>
      </c>
      <c r="T449" s="814">
        <v>9.3978576037900829E-4</v>
      </c>
      <c r="U449" s="814">
        <v>9.4344995856054936E-4</v>
      </c>
      <c r="V449" s="814">
        <v>5.5778299544195775E-4</v>
      </c>
      <c r="W449" s="814">
        <v>9.3978576037900829E-4</v>
      </c>
      <c r="X449" s="814">
        <v>9.4161828032524042E-4</v>
      </c>
      <c r="Y449" s="814">
        <v>4.8335112941000347E-4</v>
      </c>
      <c r="Z449" s="814">
        <v>4.8335112941000347E-4</v>
      </c>
      <c r="AA449" s="814">
        <v>4.9388215129564372E-4</v>
      </c>
      <c r="AB449" s="814">
        <v>5.0613328152837589E-4</v>
      </c>
      <c r="AC449" s="814">
        <v>-7.6072704192486906E-4</v>
      </c>
      <c r="AD449" s="814">
        <v>-1.3565286926945919E-2</v>
      </c>
      <c r="AE449" s="814">
        <v>4.6000084864505908E-4</v>
      </c>
      <c r="AF449" s="814">
        <v>-1.4936325973028408E-3</v>
      </c>
      <c r="AG449" s="814">
        <v>1.5246016533181361E-3</v>
      </c>
      <c r="AH449" s="814">
        <v>-1.4003208800976719E-3</v>
      </c>
      <c r="AI449" s="814">
        <v>-4.0369428026032494E-4</v>
      </c>
      <c r="AJ449" s="814">
        <v>2.2460565496267293E-3</v>
      </c>
      <c r="AK449" s="814">
        <v>4.3142058543039763E-3</v>
      </c>
      <c r="AM449" s="814">
        <v>1.03198015953887E-2</v>
      </c>
      <c r="AN449" s="814">
        <v>6.9761671901518163E-3</v>
      </c>
      <c r="AO449" s="814">
        <v>3.7825580598107589E-3</v>
      </c>
      <c r="AP449" s="814">
        <v>1.9505513876278968E-3</v>
      </c>
    </row>
    <row r="450" spans="1:42" s="814" customFormat="1">
      <c r="A450" s="815">
        <v>44483</v>
      </c>
      <c r="B450" s="814">
        <v>2.3686535833333799E-4</v>
      </c>
      <c r="C450" s="814">
        <v>2.4278699229167143E-4</v>
      </c>
      <c r="D450" s="814">
        <v>2.795011228333388E-4</v>
      </c>
      <c r="E450" s="814">
        <v>2.8186977641667219E-4</v>
      </c>
      <c r="F450" s="814">
        <v>2.9987174348722334E-4</v>
      </c>
      <c r="G450" s="814">
        <v>3.0182473137929655E-4</v>
      </c>
      <c r="H450" s="814">
        <v>3.5062161945109693E-4</v>
      </c>
      <c r="I450" s="814">
        <v>4.7540248426058973E-4</v>
      </c>
      <c r="J450" s="814">
        <v>2.907243119891767E-4</v>
      </c>
      <c r="K450" s="814">
        <v>6.2187113068046251E-4</v>
      </c>
      <c r="L450" s="814">
        <v>6.2586320889002067E-4</v>
      </c>
      <c r="M450" s="814">
        <v>6.9289927853399824E-4</v>
      </c>
      <c r="N450" s="814">
        <v>3.1310724786348665E-4</v>
      </c>
      <c r="O450" s="814">
        <v>3.9977418416681232E-4</v>
      </c>
      <c r="P450" s="814">
        <v>3.3487992782932352E-4</v>
      </c>
      <c r="Q450" s="814">
        <v>4.2136494865041563E-4</v>
      </c>
      <c r="R450" s="814">
        <v>9.1772958423330664E-4</v>
      </c>
      <c r="S450" s="814">
        <v>9.3611819225158932E-4</v>
      </c>
      <c r="T450" s="814">
        <v>9.3978576037900829E-4</v>
      </c>
      <c r="U450" s="814">
        <v>9.4344995856054936E-4</v>
      </c>
      <c r="V450" s="814">
        <v>-1.0336250599179975E-3</v>
      </c>
      <c r="W450" s="814">
        <v>9.3978576037900829E-4</v>
      </c>
      <c r="X450" s="814">
        <v>9.4161828032524042E-4</v>
      </c>
      <c r="Y450" s="814">
        <v>4.8335112941000347E-4</v>
      </c>
      <c r="Z450" s="814">
        <v>4.8335112941000347E-4</v>
      </c>
      <c r="AA450" s="814">
        <v>4.9388215129564372E-4</v>
      </c>
      <c r="AB450" s="814">
        <v>5.0613328152837589E-4</v>
      </c>
      <c r="AC450" s="814">
        <v>2.0029267458319122E-3</v>
      </c>
      <c r="AD450" s="814">
        <v>-2.7889369134102004E-3</v>
      </c>
      <c r="AE450" s="814">
        <v>2.3572092122237098E-3</v>
      </c>
      <c r="AF450" s="814">
        <v>6.8638445935333969E-3</v>
      </c>
      <c r="AG450" s="814">
        <v>1.7615956840790759E-3</v>
      </c>
      <c r="AH450" s="814">
        <v>2.2376350029491565E-3</v>
      </c>
      <c r="AI450" s="814">
        <v>3.8054624845220708E-3</v>
      </c>
      <c r="AJ450" s="814">
        <v>1.3523456614916718E-4</v>
      </c>
      <c r="AK450" s="814">
        <v>-2.0202149647670087E-3</v>
      </c>
      <c r="AM450" s="814">
        <v>-4.1400756456622112E-4</v>
      </c>
      <c r="AN450" s="814">
        <v>-1.7138268564715897E-3</v>
      </c>
      <c r="AO450" s="814">
        <v>1.0477133056510546E-2</v>
      </c>
      <c r="AP450" s="814">
        <v>1.869990137105626E-2</v>
      </c>
    </row>
    <row r="451" spans="1:42" s="814" customFormat="1">
      <c r="A451" s="815">
        <v>44484</v>
      </c>
      <c r="B451" s="814">
        <v>2.3686535833333799E-4</v>
      </c>
      <c r="C451" s="814">
        <v>2.4278699229167143E-4</v>
      </c>
      <c r="D451" s="814">
        <v>2.795011228333388E-4</v>
      </c>
      <c r="E451" s="814">
        <v>2.8186977641667219E-4</v>
      </c>
      <c r="F451" s="814">
        <v>2.9987174348722334E-4</v>
      </c>
      <c r="G451" s="814">
        <v>3.0182473137929655E-4</v>
      </c>
      <c r="H451" s="814">
        <v>3.4976044639400961E-4</v>
      </c>
      <c r="I451" s="814">
        <v>4.0046874823551626E-4</v>
      </c>
      <c r="J451" s="814">
        <v>5.2415482326551022E-4</v>
      </c>
      <c r="K451" s="814">
        <v>3.6972779912791687E-4</v>
      </c>
      <c r="L451" s="814">
        <v>4.3439892574226313E-4</v>
      </c>
      <c r="M451" s="814">
        <v>8.0081445727064882E-4</v>
      </c>
      <c r="N451" s="814">
        <v>3.0447262669919262E-4</v>
      </c>
      <c r="O451" s="814">
        <v>3.8184604136537459E-4</v>
      </c>
      <c r="P451" s="814">
        <v>3.3487992782932352E-4</v>
      </c>
      <c r="Q451" s="814">
        <v>3.4662061048118531E-4</v>
      </c>
      <c r="R451" s="814">
        <v>9.1772958423330664E-4</v>
      </c>
      <c r="S451" s="814">
        <v>9.3611819225158932E-4</v>
      </c>
      <c r="T451" s="814">
        <v>9.3978576037900829E-4</v>
      </c>
      <c r="U451" s="814">
        <v>9.4344995856054936E-4</v>
      </c>
      <c r="V451" s="814">
        <v>-2.8361813961302884E-3</v>
      </c>
      <c r="W451" s="814">
        <v>9.3978576037900829E-4</v>
      </c>
      <c r="X451" s="814">
        <v>9.4161828032524042E-4</v>
      </c>
      <c r="Y451" s="814">
        <v>4.8335112941000347E-4</v>
      </c>
      <c r="Z451" s="814">
        <v>4.8335112941000347E-4</v>
      </c>
      <c r="AA451" s="814">
        <v>4.9388215129564372E-4</v>
      </c>
      <c r="AB451" s="814">
        <v>5.0613328152837589E-4</v>
      </c>
      <c r="AC451" s="814">
        <v>1.852184752648256E-3</v>
      </c>
      <c r="AD451" s="814">
        <v>4.6793467619177243E-3</v>
      </c>
      <c r="AE451" s="814">
        <v>4.1552392280468364E-3</v>
      </c>
      <c r="AF451" s="814">
        <v>4.9721869493961623E-3</v>
      </c>
      <c r="AG451" s="814">
        <v>1.8087142724356742E-3</v>
      </c>
      <c r="AH451" s="814">
        <v>-3.1491544501179858E-3</v>
      </c>
      <c r="AI451" s="814">
        <v>8.5876368591986108E-4</v>
      </c>
      <c r="AJ451" s="814">
        <v>1.558079091678044E-3</v>
      </c>
      <c r="AK451" s="814">
        <v>6.7824124916870954E-3</v>
      </c>
      <c r="AM451" s="814">
        <v>1.5113785655952228E-2</v>
      </c>
      <c r="AN451" s="814">
        <v>7.5301111599728188E-3</v>
      </c>
      <c r="AO451" s="814">
        <v>-2.0957887932453456E-3</v>
      </c>
      <c r="AP451" s="814">
        <v>6.8527096278900856E-3</v>
      </c>
    </row>
    <row r="452" spans="1:42" s="814" customFormat="1">
      <c r="A452" s="815">
        <v>44487</v>
      </c>
      <c r="B452" s="814">
        <v>2.3686535833333799E-4</v>
      </c>
      <c r="C452" s="814">
        <v>2.4278699229167143E-4</v>
      </c>
      <c r="D452" s="814">
        <v>2.795011228333388E-4</v>
      </c>
      <c r="E452" s="814">
        <v>2.8186977641667219E-4</v>
      </c>
      <c r="F452" s="814">
        <v>2.9987174348722334E-4</v>
      </c>
      <c r="G452" s="814">
        <v>3.0182473137929655E-4</v>
      </c>
      <c r="H452" s="814">
        <v>2.8220135135614832E-4</v>
      </c>
      <c r="I452" s="814">
        <v>2.8568649857763084E-4</v>
      </c>
      <c r="J452" s="814">
        <v>3.2123397406746967E-4</v>
      </c>
      <c r="K452" s="814">
        <v>3.2600930429693697E-4</v>
      </c>
      <c r="L452" s="814">
        <v>4.9183805626995536E-4</v>
      </c>
      <c r="M452" s="814">
        <v>-6.6292100735942938E-5</v>
      </c>
      <c r="N452" s="814">
        <v>2.9180833441322385E-4</v>
      </c>
      <c r="O452" s="814">
        <v>4.3014859641354874E-4</v>
      </c>
      <c r="P452" s="814">
        <v>3.3487992782932352E-4</v>
      </c>
      <c r="Q452" s="814">
        <v>8.4661700543642304E-4</v>
      </c>
      <c r="R452" s="814">
        <v>9.1772958423330664E-4</v>
      </c>
      <c r="S452" s="814">
        <v>9.3611819225158932E-4</v>
      </c>
      <c r="T452" s="814">
        <v>9.3978576037900829E-4</v>
      </c>
      <c r="U452" s="814">
        <v>9.4344995856054936E-4</v>
      </c>
      <c r="V452" s="814">
        <v>-1.7958788765524147E-3</v>
      </c>
      <c r="W452" s="814">
        <v>9.3978576037900829E-4</v>
      </c>
      <c r="X452" s="814">
        <v>9.4161828032524042E-4</v>
      </c>
      <c r="Y452" s="814">
        <v>4.8335112941000347E-4</v>
      </c>
      <c r="Z452" s="814">
        <v>4.8335112941000347E-4</v>
      </c>
      <c r="AA452" s="814">
        <v>4.9388215129564372E-4</v>
      </c>
      <c r="AB452" s="814">
        <v>5.0613328152837589E-4</v>
      </c>
      <c r="AC452" s="814">
        <v>4.5070990923012921E-4</v>
      </c>
      <c r="AD452" s="814">
        <v>7.5820555583678839E-3</v>
      </c>
      <c r="AE452" s="814">
        <v>3.2536589082110545E-4</v>
      </c>
      <c r="AF452" s="814">
        <v>2.405752382388826E-3</v>
      </c>
      <c r="AG452" s="814">
        <v>1.9231016512757382E-3</v>
      </c>
      <c r="AH452" s="814">
        <v>2.5555508410968208E-4</v>
      </c>
      <c r="AI452" s="814">
        <v>3.3607720038955069E-3</v>
      </c>
      <c r="AJ452" s="814">
        <v>-2.0645684045936807E-3</v>
      </c>
      <c r="AK452" s="814">
        <v>-8.8428978133292535E-4</v>
      </c>
      <c r="AM452" s="814">
        <v>-2.8028585202793943E-3</v>
      </c>
      <c r="AN452" s="814">
        <v>2.2327893257636511E-3</v>
      </c>
      <c r="AO452" s="814">
        <v>4.9567375358841037E-3</v>
      </c>
      <c r="AP452" s="814">
        <v>2.5643930810483884E-3</v>
      </c>
    </row>
    <row r="453" spans="1:42" s="814" customFormat="1">
      <c r="A453" s="815">
        <v>44488</v>
      </c>
      <c r="B453" s="814">
        <v>2.3686535833333799E-4</v>
      </c>
      <c r="C453" s="814">
        <v>2.4278699229167143E-4</v>
      </c>
      <c r="D453" s="814">
        <v>2.795011228333388E-4</v>
      </c>
      <c r="E453" s="814">
        <v>2.8186977641667219E-4</v>
      </c>
      <c r="F453" s="814">
        <v>2.9987174348722334E-4</v>
      </c>
      <c r="G453" s="814">
        <v>3.0182473137929655E-4</v>
      </c>
      <c r="H453" s="814">
        <v>2.5482260777320853E-4</v>
      </c>
      <c r="I453" s="814">
        <v>3.2727370585816651E-4</v>
      </c>
      <c r="J453" s="814">
        <v>3.0077063544853289E-4</v>
      </c>
      <c r="K453" s="814">
        <v>4.1004840706881929E-4</v>
      </c>
      <c r="L453" s="814">
        <v>-3.3150120188785159E-5</v>
      </c>
      <c r="M453" s="814">
        <v>3.4502190352170281E-4</v>
      </c>
      <c r="N453" s="814">
        <v>4.5235444479740927E-4</v>
      </c>
      <c r="O453" s="814">
        <v>3.8481652121946652E-4</v>
      </c>
      <c r="P453" s="814">
        <v>3.3487992782932352E-4</v>
      </c>
      <c r="Q453" s="814">
        <v>3.7269698943909191E-4</v>
      </c>
      <c r="R453" s="814">
        <v>9.1772958423330664E-4</v>
      </c>
      <c r="S453" s="814">
        <v>9.3611819225158932E-4</v>
      </c>
      <c r="T453" s="814">
        <v>9.3978576037900829E-4</v>
      </c>
      <c r="U453" s="814">
        <v>9.4344995856054936E-4</v>
      </c>
      <c r="V453" s="814">
        <v>-5.8965645159262392E-3</v>
      </c>
      <c r="W453" s="814">
        <v>9.3978576037900829E-4</v>
      </c>
      <c r="X453" s="814">
        <v>9.4161828032524042E-4</v>
      </c>
      <c r="Y453" s="814">
        <v>4.8335112941000347E-4</v>
      </c>
      <c r="Z453" s="814">
        <v>4.8335112941000347E-4</v>
      </c>
      <c r="AA453" s="814">
        <v>4.9388215129564372E-4</v>
      </c>
      <c r="AB453" s="814">
        <v>5.0613328152837589E-4</v>
      </c>
      <c r="AC453" s="814">
        <v>1.4898376996965723E-3</v>
      </c>
      <c r="AD453" s="814">
        <v>1.0428114959957213E-3</v>
      </c>
      <c r="AE453" s="814">
        <v>1.53483686127176E-3</v>
      </c>
      <c r="AF453" s="814">
        <v>5.8761857459153077E-3</v>
      </c>
      <c r="AG453" s="814">
        <v>-4.731051604981662E-3</v>
      </c>
      <c r="AH453" s="814">
        <v>7.0268749052053714E-3</v>
      </c>
      <c r="AI453" s="814">
        <v>1.0154566137143828E-2</v>
      </c>
      <c r="AJ453" s="814">
        <v>-9.8081249511772217E-4</v>
      </c>
      <c r="AK453" s="814">
        <v>-2.0948064052580539E-3</v>
      </c>
      <c r="AM453" s="814">
        <v>-3.3904006623238003E-2</v>
      </c>
      <c r="AN453" s="814">
        <v>-2.4945602111885679E-2</v>
      </c>
      <c r="AO453" s="814">
        <v>-1.4128381429357684E-2</v>
      </c>
      <c r="AP453" s="814">
        <v>9.3201251835919319E-3</v>
      </c>
    </row>
    <row r="454" spans="1:42" s="814" customFormat="1">
      <c r="A454" s="815">
        <v>44489</v>
      </c>
      <c r="B454" s="814">
        <v>2.3686535833333799E-4</v>
      </c>
      <c r="C454" s="814">
        <v>2.4278699229167143E-4</v>
      </c>
      <c r="D454" s="814">
        <v>2.795011228333388E-4</v>
      </c>
      <c r="E454" s="814">
        <v>2.8186977641667219E-4</v>
      </c>
      <c r="F454" s="814">
        <v>2.9987174348722334E-4</v>
      </c>
      <c r="G454" s="814">
        <v>3.0182473137929655E-4</v>
      </c>
      <c r="H454" s="814">
        <v>2.6582208453196365E-4</v>
      </c>
      <c r="I454" s="814">
        <v>3.1588502479351632E-4</v>
      </c>
      <c r="J454" s="814">
        <v>3.1509547767094581E-4</v>
      </c>
      <c r="K454" s="814">
        <v>2.1091758971558683E-4</v>
      </c>
      <c r="L454" s="814">
        <v>5.9776607769013168E-5</v>
      </c>
      <c r="M454" s="814">
        <v>-9.628344951441159E-4</v>
      </c>
      <c r="N454" s="814">
        <v>2.3657407725807822E-4</v>
      </c>
      <c r="O454" s="814">
        <v>3.8484750606793128E-4</v>
      </c>
      <c r="P454" s="814">
        <v>3.3487992782932352E-4</v>
      </c>
      <c r="Q454" s="814">
        <v>3.5782159868569252E-4</v>
      </c>
      <c r="R454" s="814">
        <v>9.1772958423330664E-4</v>
      </c>
      <c r="S454" s="814">
        <v>9.3611819225158932E-4</v>
      </c>
      <c r="T454" s="814">
        <v>9.3978576037900829E-4</v>
      </c>
      <c r="U454" s="814">
        <v>9.4344995856054936E-4</v>
      </c>
      <c r="V454" s="814">
        <v>-2.5017891285654681E-3</v>
      </c>
      <c r="W454" s="814">
        <v>9.3978576037900829E-4</v>
      </c>
      <c r="X454" s="814">
        <v>9.4161828032524042E-4</v>
      </c>
      <c r="Y454" s="814">
        <v>4.8335112941000347E-4</v>
      </c>
      <c r="Z454" s="814">
        <v>4.8335112941000347E-4</v>
      </c>
      <c r="AA454" s="814">
        <v>4.9388215129564372E-4</v>
      </c>
      <c r="AB454" s="814">
        <v>5.0613328152837589E-4</v>
      </c>
      <c r="AC454" s="814">
        <v>-1.2640027570282042E-3</v>
      </c>
      <c r="AD454" s="814">
        <v>-2.5427996968210298E-3</v>
      </c>
      <c r="AE454" s="814">
        <v>5.5186915112548363E-4</v>
      </c>
      <c r="AF454" s="814">
        <v>1.8986851212572375E-3</v>
      </c>
      <c r="AG454" s="814">
        <v>-1.8917798459416879E-5</v>
      </c>
      <c r="AH454" s="814">
        <v>-2.970847897537654E-4</v>
      </c>
      <c r="AI454" s="814">
        <v>-1.5627214863832561E-3</v>
      </c>
      <c r="AJ454" s="814">
        <v>3.8745643746529446E-4</v>
      </c>
      <c r="AK454" s="814">
        <v>-1.074418083676032E-3</v>
      </c>
      <c r="AM454" s="814">
        <v>3.8675917013875072E-4</v>
      </c>
      <c r="AN454" s="814">
        <v>-2.6492737390948484E-3</v>
      </c>
      <c r="AO454" s="814">
        <v>1.9490905313284124E-3</v>
      </c>
      <c r="AP454" s="814">
        <v>2.2024568320948568E-3</v>
      </c>
    </row>
    <row r="455" spans="1:42" s="814" customFormat="1">
      <c r="A455" s="815">
        <v>44490</v>
      </c>
      <c r="B455" s="814">
        <v>2.3686535833333799E-4</v>
      </c>
      <c r="C455" s="814">
        <v>2.4278699229167143E-4</v>
      </c>
      <c r="D455" s="814">
        <v>2.795011228333388E-4</v>
      </c>
      <c r="E455" s="814">
        <v>2.8186977641667219E-4</v>
      </c>
      <c r="F455" s="814">
        <v>2.9987174348722334E-4</v>
      </c>
      <c r="G455" s="814">
        <v>3.0182473137929655E-4</v>
      </c>
      <c r="H455" s="814">
        <v>2.8953356888705706E-4</v>
      </c>
      <c r="I455" s="814">
        <v>2.9669934986409352E-4</v>
      </c>
      <c r="J455" s="814">
        <v>3.4766230511262819E-4</v>
      </c>
      <c r="K455" s="814">
        <v>2.6978098650198845E-4</v>
      </c>
      <c r="L455" s="814">
        <v>1.7227162850685929E-5</v>
      </c>
      <c r="M455" s="814">
        <v>4.1858029337049629E-4</v>
      </c>
      <c r="N455" s="814">
        <v>3.5294371097860378E-4</v>
      </c>
      <c r="O455" s="814">
        <v>3.8243340556487482E-4</v>
      </c>
      <c r="P455" s="814">
        <v>3.3487992782932352E-4</v>
      </c>
      <c r="Q455" s="814">
        <v>4.5490463383557334E-4</v>
      </c>
      <c r="R455" s="814">
        <v>9.1772958423330664E-4</v>
      </c>
      <c r="S455" s="814">
        <v>9.3611819225158932E-4</v>
      </c>
      <c r="T455" s="814">
        <v>9.3978576037900829E-4</v>
      </c>
      <c r="U455" s="814">
        <v>9.4344995856054936E-4</v>
      </c>
      <c r="V455" s="814">
        <v>-5.6492523499731551E-3</v>
      </c>
      <c r="W455" s="814">
        <v>9.3978576037900829E-4</v>
      </c>
      <c r="X455" s="814">
        <v>9.4161828032524042E-4</v>
      </c>
      <c r="Y455" s="814">
        <v>4.8335112941000347E-4</v>
      </c>
      <c r="Z455" s="814">
        <v>4.8335112941000347E-4</v>
      </c>
      <c r="AA455" s="814">
        <v>4.9388215129564372E-4</v>
      </c>
      <c r="AB455" s="814">
        <v>5.0613328152837589E-4</v>
      </c>
      <c r="AC455" s="814">
        <v>-1.6116945559710993E-3</v>
      </c>
      <c r="AD455" s="814">
        <v>9.5217544584786928E-3</v>
      </c>
      <c r="AE455" s="814">
        <v>1.6161487456121115E-3</v>
      </c>
      <c r="AF455" s="814">
        <v>1.8642505344976801E-3</v>
      </c>
      <c r="AG455" s="814">
        <v>1.3210278319284452E-3</v>
      </c>
      <c r="AH455" s="814">
        <v>4.4317885173916771E-3</v>
      </c>
      <c r="AI455" s="814">
        <v>1.5633865592485696E-2</v>
      </c>
      <c r="AJ455" s="814">
        <v>-5.6648850768917791E-3</v>
      </c>
      <c r="AK455" s="814">
        <v>-6.414429623451956E-3</v>
      </c>
      <c r="AM455" s="814">
        <v>-2.7945452647757607E-2</v>
      </c>
      <c r="AN455" s="814">
        <v>-2.1022370310786354E-2</v>
      </c>
      <c r="AO455" s="814">
        <v>-1.7188601091447375E-2</v>
      </c>
      <c r="AP455" s="814">
        <v>2.2278230436514335E-3</v>
      </c>
    </row>
    <row r="456" spans="1:42" s="814" customFormat="1">
      <c r="A456" s="815">
        <v>44491</v>
      </c>
      <c r="B456" s="814">
        <v>2.3686535833333799E-4</v>
      </c>
      <c r="C456" s="814">
        <v>2.4278699229167143E-4</v>
      </c>
      <c r="D456" s="814">
        <v>2.795011228333388E-4</v>
      </c>
      <c r="E456" s="814">
        <v>2.8186977641667219E-4</v>
      </c>
      <c r="F456" s="814">
        <v>2.9987174348722334E-4</v>
      </c>
      <c r="G456" s="814">
        <v>3.0182473137929655E-4</v>
      </c>
      <c r="H456" s="814">
        <v>2.5747298284573006E-4</v>
      </c>
      <c r="I456" s="814">
        <v>3.1742617673158335E-4</v>
      </c>
      <c r="J456" s="814">
        <v>3.6018243979807352E-4</v>
      </c>
      <c r="K456" s="814">
        <v>2.2916663999450471E-4</v>
      </c>
      <c r="L456" s="814">
        <v>-4.7269476472944216E-4</v>
      </c>
      <c r="M456" s="814">
        <v>-7.3267599517168325E-4</v>
      </c>
      <c r="N456" s="814">
        <v>2.3359379331466812E-4</v>
      </c>
      <c r="O456" s="814">
        <v>3.8219368932623787E-4</v>
      </c>
      <c r="P456" s="814">
        <v>3.3487992782932352E-4</v>
      </c>
      <c r="Q456" s="814">
        <v>2.5292516620734062E-4</v>
      </c>
      <c r="R456" s="814">
        <v>9.1772958423330664E-4</v>
      </c>
      <c r="S456" s="814">
        <v>9.3611819225158932E-4</v>
      </c>
      <c r="T456" s="814">
        <v>9.3978576037900829E-4</v>
      </c>
      <c r="U456" s="814">
        <v>9.4344995856054936E-4</v>
      </c>
      <c r="V456" s="814">
        <v>-1.8880595320137639E-3</v>
      </c>
      <c r="W456" s="814">
        <v>9.3978576037900829E-4</v>
      </c>
      <c r="X456" s="814">
        <v>9.4161828032524042E-4</v>
      </c>
      <c r="Y456" s="814">
        <v>4.8335112941000347E-4</v>
      </c>
      <c r="Z456" s="814">
        <v>4.8335112941000347E-4</v>
      </c>
      <c r="AA456" s="814">
        <v>4.9388215129564372E-4</v>
      </c>
      <c r="AB456" s="814">
        <v>5.0613328152837589E-4</v>
      </c>
      <c r="AC456" s="814">
        <v>-2.9198106832648563E-3</v>
      </c>
      <c r="AD456" s="814">
        <v>-4.0948867728308747E-3</v>
      </c>
      <c r="AE456" s="814">
        <v>-1.4216326026195159E-3</v>
      </c>
      <c r="AF456" s="814">
        <v>-1.0319075981014558E-3</v>
      </c>
      <c r="AG456" s="814">
        <v>-3.625489006086724E-3</v>
      </c>
      <c r="AH456" s="814">
        <v>9.1571027400449978E-4</v>
      </c>
      <c r="AI456" s="814">
        <v>5.6112352315724756E-3</v>
      </c>
      <c r="AJ456" s="814">
        <v>-2.9992292371439078E-3</v>
      </c>
      <c r="AK456" s="814">
        <v>4.7717136668845583E-5</v>
      </c>
      <c r="AM456" s="814">
        <v>-2.3536925621858495E-2</v>
      </c>
      <c r="AN456" s="814">
        <v>-1.1489544764600512E-2</v>
      </c>
      <c r="AO456" s="814">
        <v>-1.500950456846073E-2</v>
      </c>
      <c r="AP456" s="814">
        <v>-7.2251560943359383E-4</v>
      </c>
    </row>
    <row r="457" spans="1:42" s="814" customFormat="1">
      <c r="A457" s="815">
        <v>44494</v>
      </c>
      <c r="B457" s="814">
        <v>2.3686535833333799E-4</v>
      </c>
      <c r="C457" s="814">
        <v>2.4278699229167143E-4</v>
      </c>
      <c r="D457" s="814">
        <v>2.795011228333388E-4</v>
      </c>
      <c r="E457" s="814">
        <v>2.8186977641667219E-4</v>
      </c>
      <c r="F457" s="814">
        <v>2.9987174348722334E-4</v>
      </c>
      <c r="G457" s="814">
        <v>3.0182473137929655E-4</v>
      </c>
      <c r="H457" s="814">
        <v>2.5381370055965746E-4</v>
      </c>
      <c r="I457" s="814">
        <v>1.7340188487313668E-6</v>
      </c>
      <c r="J457" s="814">
        <v>3.6389464202746247E-4</v>
      </c>
      <c r="K457" s="814">
        <v>2.837260699459776E-4</v>
      </c>
      <c r="L457" s="814">
        <v>8.4782336583710816E-5</v>
      </c>
      <c r="M457" s="814">
        <v>1.8318647261361676E-4</v>
      </c>
      <c r="N457" s="814">
        <v>-2.363794582949108E-5</v>
      </c>
      <c r="O457" s="814">
        <v>4.187043952770253E-4</v>
      </c>
      <c r="P457" s="814">
        <v>3.3487992782932352E-4</v>
      </c>
      <c r="Q457" s="814">
        <v>5.2320342799450081E-4</v>
      </c>
      <c r="R457" s="814">
        <v>9.1772958423330664E-4</v>
      </c>
      <c r="S457" s="814">
        <v>9.3611819225158932E-4</v>
      </c>
      <c r="T457" s="814">
        <v>9.3978576037900829E-4</v>
      </c>
      <c r="U457" s="814">
        <v>9.4344995856054936E-4</v>
      </c>
      <c r="V457" s="814">
        <v>-5.6910511859671331E-3</v>
      </c>
      <c r="W457" s="814">
        <v>9.3978576037900829E-4</v>
      </c>
      <c r="X457" s="814">
        <v>9.4161828032524042E-4</v>
      </c>
      <c r="Y457" s="814">
        <v>4.8335112941000347E-4</v>
      </c>
      <c r="Z457" s="814">
        <v>4.8335112941000347E-4</v>
      </c>
      <c r="AA457" s="814">
        <v>4.9388215129564372E-4</v>
      </c>
      <c r="AB457" s="814">
        <v>5.0613328152837589E-4</v>
      </c>
      <c r="AC457" s="814">
        <v>-6.6602133236171035E-5</v>
      </c>
      <c r="AD457" s="814">
        <v>-4.297072010740477E-3</v>
      </c>
      <c r="AE457" s="814">
        <v>-1.6324168167280995E-4</v>
      </c>
      <c r="AF457" s="814">
        <v>2.5405419138064822E-3</v>
      </c>
      <c r="AG457" s="814">
        <v>1.5703585649462504E-4</v>
      </c>
      <c r="AH457" s="814">
        <v>4.3813846537954504E-5</v>
      </c>
      <c r="AI457" s="814">
        <v>2.5760019877620888E-3</v>
      </c>
      <c r="AJ457" s="814">
        <v>4.694853395388332E-4</v>
      </c>
      <c r="AK457" s="814">
        <v>3.2443421255441418E-3</v>
      </c>
      <c r="AM457" s="814">
        <v>2.5575335806016453E-2</v>
      </c>
      <c r="AN457" s="814">
        <v>2.4463296432301718E-2</v>
      </c>
      <c r="AO457" s="814">
        <v>1.7078097282771543E-2</v>
      </c>
      <c r="AP457" s="814">
        <v>7.7396055021954346E-3</v>
      </c>
    </row>
    <row r="458" spans="1:42" s="814" customFormat="1">
      <c r="A458" s="815">
        <v>44495</v>
      </c>
      <c r="B458" s="814">
        <v>2.3686535833333799E-4</v>
      </c>
      <c r="C458" s="814">
        <v>2.4278699229167143E-4</v>
      </c>
      <c r="D458" s="814">
        <v>2.795011228333388E-4</v>
      </c>
      <c r="E458" s="814">
        <v>2.8186977641667219E-4</v>
      </c>
      <c r="F458" s="814">
        <v>2.9987174348722334E-4</v>
      </c>
      <c r="G458" s="814">
        <v>3.0182473137929655E-4</v>
      </c>
      <c r="H458" s="814">
        <v>2.5780191583946177E-4</v>
      </c>
      <c r="I458" s="814">
        <v>2.4189520995454572E-4</v>
      </c>
      <c r="J458" s="814">
        <v>3.4049726551921289E-4</v>
      </c>
      <c r="K458" s="814">
        <v>2.281960780130543E-4</v>
      </c>
      <c r="L458" s="814">
        <v>7.3982419688167766E-4</v>
      </c>
      <c r="M458" s="814">
        <v>-2.3641678129304733E-4</v>
      </c>
      <c r="N458" s="814">
        <v>-1.1461926065348127E-4</v>
      </c>
      <c r="O458" s="814">
        <v>3.795359745690785E-4</v>
      </c>
      <c r="P458" s="814">
        <v>3.3487992782932352E-4</v>
      </c>
      <c r="Q458" s="814">
        <v>3.5181284384333544E-4</v>
      </c>
      <c r="R458" s="814">
        <v>9.1772958423330664E-4</v>
      </c>
      <c r="S458" s="814">
        <v>9.3611819225158932E-4</v>
      </c>
      <c r="T458" s="814">
        <v>9.3978576037900829E-4</v>
      </c>
      <c r="U458" s="814">
        <v>9.4344995856054936E-4</v>
      </c>
      <c r="V458" s="814">
        <v>-3.4857836071771064E-3</v>
      </c>
      <c r="W458" s="814">
        <v>9.3978576037900829E-4</v>
      </c>
      <c r="X458" s="814">
        <v>9.4161828032524042E-4</v>
      </c>
      <c r="Y458" s="814">
        <v>4.8335112941000347E-4</v>
      </c>
      <c r="Z458" s="814">
        <v>4.8335112941000347E-4</v>
      </c>
      <c r="AA458" s="814">
        <v>4.9388215129564372E-4</v>
      </c>
      <c r="AB458" s="814">
        <v>5.0613328152837589E-4</v>
      </c>
      <c r="AC458" s="814">
        <v>-1.791496529199077E-3</v>
      </c>
      <c r="AD458" s="814">
        <v>2.0661256921794546E-5</v>
      </c>
      <c r="AE458" s="814">
        <v>3.8431693110803078E-3</v>
      </c>
      <c r="AF458" s="814">
        <v>4.7662720473784503E-4</v>
      </c>
      <c r="AG458" s="814">
        <v>-1.1870634842936489E-4</v>
      </c>
      <c r="AH458" s="814">
        <v>6.0329181330573967E-3</v>
      </c>
      <c r="AI458" s="814">
        <v>6.1027985189994194E-3</v>
      </c>
      <c r="AJ458" s="814">
        <v>-3.2942860079733238E-3</v>
      </c>
      <c r="AK458" s="814">
        <v>-3.5991558819935543E-3</v>
      </c>
      <c r="AM458" s="814">
        <v>-2.5842319081419318E-2</v>
      </c>
      <c r="AN458" s="814">
        <v>-1.8819009250007457E-2</v>
      </c>
      <c r="AO458" s="814">
        <v>-1.2940955374566743E-2</v>
      </c>
      <c r="AP458" s="814">
        <v>-4.899397333124611E-5</v>
      </c>
    </row>
    <row r="459" spans="1:42" s="814" customFormat="1">
      <c r="A459" s="815">
        <v>44496</v>
      </c>
      <c r="B459" s="814">
        <v>2.3686535833333799E-4</v>
      </c>
      <c r="C459" s="814">
        <v>2.4278699229167143E-4</v>
      </c>
      <c r="D459" s="814">
        <v>2.795011228333388E-4</v>
      </c>
      <c r="E459" s="814">
        <v>2.8186977641667219E-4</v>
      </c>
      <c r="F459" s="814">
        <v>2.9987174348722334E-4</v>
      </c>
      <c r="G459" s="814">
        <v>3.0182473137929655E-4</v>
      </c>
      <c r="H459" s="814">
        <v>2.5874836509709453E-4</v>
      </c>
      <c r="I459" s="814">
        <v>2.583058774989766E-4</v>
      </c>
      <c r="J459" s="814">
        <v>3.1133939010019596E-4</v>
      </c>
      <c r="K459" s="814">
        <v>2.7889006869918909E-4</v>
      </c>
      <c r="L459" s="814">
        <v>1.1393567209361244E-4</v>
      </c>
      <c r="M459" s="814">
        <v>-1.5749267916076448E-4</v>
      </c>
      <c r="N459" s="814">
        <v>5.5456057809188941E-4</v>
      </c>
      <c r="O459" s="814">
        <v>3.996007965361148E-4</v>
      </c>
      <c r="P459" s="814">
        <v>3.3487992782932352E-4</v>
      </c>
      <c r="Q459" s="814">
        <v>4.0102211229031681E-4</v>
      </c>
      <c r="R459" s="814">
        <v>9.1772958423330664E-4</v>
      </c>
      <c r="S459" s="814">
        <v>9.3611819225158932E-4</v>
      </c>
      <c r="T459" s="814">
        <v>9.3978576037900829E-4</v>
      </c>
      <c r="U459" s="814">
        <v>9.4344995856054936E-4</v>
      </c>
      <c r="V459" s="814">
        <v>3.1337649723246486E-3</v>
      </c>
      <c r="W459" s="814">
        <v>9.3978576037900829E-4</v>
      </c>
      <c r="X459" s="814">
        <v>9.4161828032524042E-4</v>
      </c>
      <c r="Y459" s="814">
        <v>4.8335112941000347E-4</v>
      </c>
      <c r="Z459" s="814">
        <v>4.8335112941000347E-4</v>
      </c>
      <c r="AA459" s="814">
        <v>4.9388215129564372E-4</v>
      </c>
      <c r="AB459" s="814">
        <v>5.0613328152837589E-4</v>
      </c>
      <c r="AC459" s="814">
        <v>-3.7544465403580585E-3</v>
      </c>
      <c r="AD459" s="814">
        <v>-9.6161125015085114E-3</v>
      </c>
      <c r="AE459" s="814">
        <v>-4.2939271756615716E-3</v>
      </c>
      <c r="AF459" s="814">
        <v>-1.2470474239093532E-3</v>
      </c>
      <c r="AG459" s="814">
        <v>-3.2682948083961882E-4</v>
      </c>
      <c r="AH459" s="814">
        <v>-2.6290950661209678E-3</v>
      </c>
      <c r="AI459" s="814">
        <v>-3.1194412519635062E-3</v>
      </c>
      <c r="AJ459" s="814">
        <v>-1.077281987879708E-3</v>
      </c>
      <c r="AK459" s="814">
        <v>1.97926116152769E-3</v>
      </c>
      <c r="AM459" s="814">
        <v>-1.4615010481064949E-3</v>
      </c>
      <c r="AN459" s="814">
        <v>2.8463789154153929E-3</v>
      </c>
      <c r="AO459" s="814">
        <v>-1.6356421052699188E-2</v>
      </c>
      <c r="AP459" s="814">
        <v>-1.9860956901233129E-3</v>
      </c>
    </row>
    <row r="460" spans="1:42" s="814" customFormat="1">
      <c r="A460" s="815">
        <v>44497</v>
      </c>
      <c r="B460" s="814">
        <v>2.9256277950295839E-4</v>
      </c>
      <c r="C460" s="814">
        <v>2.9987684899053231E-4</v>
      </c>
      <c r="D460" s="814">
        <v>3.4522407981349087E-4</v>
      </c>
      <c r="E460" s="814">
        <v>3.4814970760852046E-4</v>
      </c>
      <c r="F460" s="814">
        <v>3.5557267311880913E-4</v>
      </c>
      <c r="G460" s="814">
        <v>3.575257697616685E-4</v>
      </c>
      <c r="H460" s="814">
        <v>2.6135109772074117E-4</v>
      </c>
      <c r="I460" s="814">
        <v>2.3224194064130899E-4</v>
      </c>
      <c r="J460" s="814">
        <v>2.5439067044308317E-4</v>
      </c>
      <c r="K460" s="814">
        <v>9.2937436904749759E-5</v>
      </c>
      <c r="L460" s="814">
        <v>1.9320766819728163E-3</v>
      </c>
      <c r="M460" s="814">
        <v>-4.996622955952823E-4</v>
      </c>
      <c r="N460" s="814">
        <v>-3.9425976104290328E-4</v>
      </c>
      <c r="O460" s="814">
        <v>3.856058841169574E-4</v>
      </c>
      <c r="P460" s="814">
        <v>3.9058280686510294E-4</v>
      </c>
      <c r="Q460" s="814">
        <v>1.8538402058676517E-4</v>
      </c>
      <c r="R460" s="814">
        <v>9.1772958423330664E-4</v>
      </c>
      <c r="S460" s="814">
        <v>9.3611819225158932E-4</v>
      </c>
      <c r="T460" s="814">
        <v>9.3978576037900829E-4</v>
      </c>
      <c r="U460" s="814">
        <v>9.4344995856054936E-4</v>
      </c>
      <c r="V460" s="814">
        <v>-1.1323432829143942E-2</v>
      </c>
      <c r="W460" s="814">
        <v>9.3978576037900829E-4</v>
      </c>
      <c r="X460" s="814">
        <v>9.4161828032524042E-4</v>
      </c>
      <c r="Y460" s="814">
        <v>4.8335112941000347E-4</v>
      </c>
      <c r="Z460" s="814">
        <v>4.8335112941000347E-4</v>
      </c>
      <c r="AA460" s="814">
        <v>4.9388215129564372E-4</v>
      </c>
      <c r="AB460" s="814">
        <v>5.0613328152837589E-4</v>
      </c>
      <c r="AC460" s="814">
        <v>1.7358815532071414E-3</v>
      </c>
      <c r="AD460" s="814">
        <v>5.0916662849167516E-3</v>
      </c>
      <c r="AE460" s="814">
        <v>-1.4784692459124393E-4</v>
      </c>
      <c r="AF460" s="814">
        <v>4.1817998358575359E-3</v>
      </c>
      <c r="AG460" s="814">
        <v>3.2599183332704396E-3</v>
      </c>
      <c r="AH460" s="814">
        <v>2.4872216498061928E-3</v>
      </c>
      <c r="AI460" s="814">
        <v>9.9836808458986237E-3</v>
      </c>
      <c r="AJ460" s="814">
        <v>-2.7554214329436055E-3</v>
      </c>
      <c r="AK460" s="814">
        <v>-1.2670609207884542E-2</v>
      </c>
      <c r="AM460" s="814">
        <v>-7.1639329353793135E-3</v>
      </c>
      <c r="AN460" s="814">
        <v>-1.2158058329982735E-2</v>
      </c>
      <c r="AO460" s="814">
        <v>-1.4629818547943207E-3</v>
      </c>
      <c r="AP460" s="814">
        <v>6.4150704651222412E-4</v>
      </c>
    </row>
    <row r="461" spans="1:42" s="814" customFormat="1">
      <c r="A461" s="815">
        <v>44498</v>
      </c>
      <c r="B461" s="814">
        <v>2.9256277950295839E-4</v>
      </c>
      <c r="C461" s="814">
        <v>2.9987684899053231E-4</v>
      </c>
      <c r="D461" s="814">
        <v>3.4522407981349087E-4</v>
      </c>
      <c r="E461" s="814">
        <v>3.4814970760852046E-4</v>
      </c>
      <c r="F461" s="814">
        <v>3.5557267311880913E-4</v>
      </c>
      <c r="G461" s="814">
        <v>3.575257697616685E-4</v>
      </c>
      <c r="H461" s="814">
        <v>3.5957447807155596E-4</v>
      </c>
      <c r="I461" s="814">
        <v>2.7204118391632726E-4</v>
      </c>
      <c r="J461" s="814">
        <v>4.4462345275930737E-4</v>
      </c>
      <c r="K461" s="814">
        <v>4.7572725311839648E-4</v>
      </c>
      <c r="L461" s="814">
        <v>3.2739522983749048E-4</v>
      </c>
      <c r="M461" s="814">
        <v>1.098964821902193E-3</v>
      </c>
      <c r="N461" s="814">
        <v>2.8639770324789815E-4</v>
      </c>
      <c r="O461" s="814">
        <v>4.3847496106663719E-4</v>
      </c>
      <c r="P461" s="814">
        <v>3.9058280686510294E-4</v>
      </c>
      <c r="Q461" s="814">
        <v>7.143043619029843E-3</v>
      </c>
      <c r="R461" s="814">
        <v>9.1772958423330664E-4</v>
      </c>
      <c r="S461" s="814">
        <v>9.3611819225158932E-4</v>
      </c>
      <c r="T461" s="814">
        <v>9.3978576037900829E-4</v>
      </c>
      <c r="U461" s="814">
        <v>9.4344995856054936E-4</v>
      </c>
      <c r="V461" s="814">
        <v>1.1658021042773692E-2</v>
      </c>
      <c r="W461" s="814">
        <v>9.3978576037900829E-4</v>
      </c>
      <c r="X461" s="814">
        <v>9.4161828032524042E-4</v>
      </c>
      <c r="Y461" s="814">
        <v>4.8335112941000347E-4</v>
      </c>
      <c r="Z461" s="814">
        <v>4.8335112941000347E-4</v>
      </c>
      <c r="AA461" s="814">
        <v>4.9388215129564372E-4</v>
      </c>
      <c r="AB461" s="814">
        <v>5.0613328152837589E-4</v>
      </c>
      <c r="AC461" s="814">
        <v>1.4748902915224793E-3</v>
      </c>
      <c r="AD461" s="814">
        <v>6.4411177880316917E-3</v>
      </c>
      <c r="AE461" s="814">
        <v>2.251069410787343E-3</v>
      </c>
      <c r="AF461" s="814">
        <v>1.142384897736104E-3</v>
      </c>
      <c r="AG461" s="814">
        <v>1.9442092581862802E-3</v>
      </c>
      <c r="AH461" s="814">
        <v>1.7751006696784533E-3</v>
      </c>
      <c r="AI461" s="814">
        <v>-2.3480850718827773E-3</v>
      </c>
      <c r="AJ461" s="814">
        <v>-4.6306416265305961E-3</v>
      </c>
      <c r="AK461" s="814">
        <v>-5.142250501526946E-3</v>
      </c>
      <c r="AM461" s="814">
        <v>-1.7882483045966291E-2</v>
      </c>
      <c r="AN461" s="814">
        <v>-1.0512750345289534E-2</v>
      </c>
      <c r="AO461" s="814">
        <v>-9.2263716339048285E-3</v>
      </c>
      <c r="AP461" s="814">
        <v>1.1591455094453362E-2</v>
      </c>
    </row>
    <row r="462" spans="1:42" s="814" customFormat="1">
      <c r="A462" s="815">
        <v>44501</v>
      </c>
      <c r="B462" s="814">
        <v>2.9256277950295839E-4</v>
      </c>
      <c r="C462" s="814">
        <v>2.9987684899053231E-4</v>
      </c>
      <c r="D462" s="814">
        <v>3.4522407981349087E-4</v>
      </c>
      <c r="E462" s="814">
        <v>3.4814970760852046E-4</v>
      </c>
      <c r="F462" s="814">
        <v>3.5557267311880913E-4</v>
      </c>
      <c r="G462" s="814">
        <v>3.575257697616685E-4</v>
      </c>
      <c r="H462" s="814">
        <v>3.6882926287140627E-4</v>
      </c>
      <c r="I462" s="814">
        <v>4.0015555830796856E-4</v>
      </c>
      <c r="J462" s="814">
        <v>3.2622276758353941E-4</v>
      </c>
      <c r="K462" s="814">
        <v>3.4767818293834907E-4</v>
      </c>
      <c r="L462" s="814">
        <v>4.6906663462031872E-4</v>
      </c>
      <c r="M462" s="814">
        <v>5.0356748131252793E-4</v>
      </c>
      <c r="N462" s="814">
        <v>2.9520009950512183E-4</v>
      </c>
      <c r="O462" s="814">
        <v>4.5935124814344697E-4</v>
      </c>
      <c r="P462" s="814">
        <v>3.9058280686510294E-4</v>
      </c>
      <c r="Q462" s="814">
        <v>8.1724958381168555E-4</v>
      </c>
      <c r="R462" s="814">
        <v>7.6929242163825684E-4</v>
      </c>
      <c r="S462" s="814">
        <v>7.8767830260617622E-4</v>
      </c>
      <c r="T462" s="814">
        <v>7.9134532682956227E-4</v>
      </c>
      <c r="U462" s="814">
        <v>7.9500898160644873E-4</v>
      </c>
      <c r="V462" s="814">
        <v>-2.1731239168371053E-3</v>
      </c>
      <c r="W462" s="814">
        <v>7.9134532682956227E-4</v>
      </c>
      <c r="X462" s="814">
        <v>7.9317757501096153E-4</v>
      </c>
      <c r="Y462" s="814">
        <v>4.8335112941000347E-4</v>
      </c>
      <c r="Z462" s="814">
        <v>4.8335112941000347E-4</v>
      </c>
      <c r="AA462" s="814">
        <v>4.9388215129564372E-4</v>
      </c>
      <c r="AB462" s="814">
        <v>5.0613328152837589E-4</v>
      </c>
      <c r="AC462" s="814">
        <v>4.9877095311137154E-3</v>
      </c>
      <c r="AD462" s="814">
        <v>3.6087584614998836E-3</v>
      </c>
      <c r="AE462" s="814">
        <v>-9.6276390785354771E-5</v>
      </c>
      <c r="AF462" s="814">
        <v>1.6998140241366588E-3</v>
      </c>
      <c r="AG462" s="814">
        <v>9.4753689313420431E-4</v>
      </c>
      <c r="AH462" s="814">
        <v>-9.5019700483760516E-3</v>
      </c>
      <c r="AI462" s="814">
        <v>3.6029593313038344E-3</v>
      </c>
      <c r="AJ462" s="814">
        <v>-1.5951067693457111E-3</v>
      </c>
      <c r="AK462" s="814">
        <v>2.0007454176358408E-3</v>
      </c>
      <c r="AM462" s="814">
        <v>1.3163429909099911E-2</v>
      </c>
      <c r="AN462" s="814">
        <v>1.6992385735664195E-2</v>
      </c>
      <c r="AO462" s="814">
        <v>-9.3887342123877282E-4</v>
      </c>
      <c r="AP462" s="814">
        <v>-5.1462991797779356E-4</v>
      </c>
    </row>
    <row r="463" spans="1:42" s="814" customFormat="1">
      <c r="A463" s="815">
        <v>44503</v>
      </c>
      <c r="B463" s="814">
        <v>2.9256277950295839E-4</v>
      </c>
      <c r="C463" s="814">
        <v>2.9987684899053231E-4</v>
      </c>
      <c r="D463" s="814">
        <v>3.4522407981349087E-4</v>
      </c>
      <c r="E463" s="814">
        <v>3.4814970760852046E-4</v>
      </c>
      <c r="F463" s="814">
        <v>3.5557267311880913E-4</v>
      </c>
      <c r="G463" s="814">
        <v>3.575257697616685E-4</v>
      </c>
      <c r="H463" s="814">
        <v>3.4082746028274435E-4</v>
      </c>
      <c r="I463" s="814">
        <v>3.0995322130555891E-4</v>
      </c>
      <c r="J463" s="814">
        <v>3.1913944398431759E-4</v>
      </c>
      <c r="K463" s="814">
        <v>3.5437219473100079E-4</v>
      </c>
      <c r="L463" s="814">
        <v>5.4074348195976008E-4</v>
      </c>
      <c r="M463" s="814">
        <v>1.0463142285663807E-3</v>
      </c>
      <c r="N463" s="814">
        <v>3.4858675859283927E-4</v>
      </c>
      <c r="O463" s="814">
        <v>4.5742948487559332E-4</v>
      </c>
      <c r="P463" s="814">
        <v>3.9058280686510294E-4</v>
      </c>
      <c r="Q463" s="814">
        <v>5.4124871988903145E-4</v>
      </c>
      <c r="R463" s="814">
        <v>7.6929242163825684E-4</v>
      </c>
      <c r="S463" s="814">
        <v>7.8767830260617622E-4</v>
      </c>
      <c r="T463" s="814">
        <v>7.9134532682956227E-4</v>
      </c>
      <c r="U463" s="814">
        <v>7.9500898160644873E-4</v>
      </c>
      <c r="V463" s="814">
        <v>1.8902283115055596E-2</v>
      </c>
      <c r="W463" s="814">
        <v>7.9134532682956227E-4</v>
      </c>
      <c r="X463" s="814">
        <v>7.9317757501096153E-4</v>
      </c>
      <c r="Y463" s="814">
        <v>4.8335112941000347E-4</v>
      </c>
      <c r="Z463" s="814">
        <v>4.8335112941000347E-4</v>
      </c>
      <c r="AA463" s="814">
        <v>4.9388215129564372E-4</v>
      </c>
      <c r="AB463" s="814">
        <v>5.0613328152837589E-4</v>
      </c>
      <c r="AC463" s="814">
        <v>-2.648209085811204E-3</v>
      </c>
      <c r="AD463" s="814">
        <v>4.4986417406511769E-4</v>
      </c>
      <c r="AE463" s="814">
        <v>2.2475367826109149E-3</v>
      </c>
      <c r="AF463" s="814">
        <v>6.048827848719851E-3</v>
      </c>
      <c r="AG463" s="814">
        <v>2.0008473054347053E-3</v>
      </c>
      <c r="AH463" s="814">
        <v>-5.723495251744537E-3</v>
      </c>
      <c r="AI463" s="814">
        <v>-2.6383370522026217E-3</v>
      </c>
      <c r="AJ463" s="814">
        <v>3.2332867975310986E-3</v>
      </c>
      <c r="AK463" s="814">
        <v>-1.2152016442563696E-3</v>
      </c>
      <c r="AM463" s="814">
        <v>1.6127065555076925E-2</v>
      </c>
      <c r="AN463" s="814">
        <v>8.9644293385024998E-3</v>
      </c>
      <c r="AO463" s="814">
        <v>7.3740210464630085E-3</v>
      </c>
      <c r="AP463" s="814">
        <v>1.0196380832996788E-2</v>
      </c>
    </row>
    <row r="464" spans="1:42" s="814" customFormat="1">
      <c r="A464" s="815">
        <v>44504</v>
      </c>
      <c r="B464" s="814">
        <v>2.9256277950295839E-4</v>
      </c>
      <c r="C464" s="814">
        <v>2.9987684899053231E-4</v>
      </c>
      <c r="D464" s="814">
        <v>3.4522407981349087E-4</v>
      </c>
      <c r="E464" s="814">
        <v>3.4814970760852046E-4</v>
      </c>
      <c r="F464" s="814">
        <v>3.5557267311880913E-4</v>
      </c>
      <c r="G464" s="814">
        <v>3.575257697616685E-4</v>
      </c>
      <c r="H464" s="814">
        <v>3.1211953249554725E-4</v>
      </c>
      <c r="I464" s="814">
        <v>3.5919198248879347E-4</v>
      </c>
      <c r="J464" s="814">
        <v>3.6517501453547929E-4</v>
      </c>
      <c r="K464" s="814">
        <v>2.763294255498927E-4</v>
      </c>
      <c r="L464" s="814">
        <v>1.6782159405637209E-3</v>
      </c>
      <c r="M464" s="814">
        <v>-3.0736295180378015E-4</v>
      </c>
      <c r="N464" s="814">
        <v>2.7038782804456041E-4</v>
      </c>
      <c r="O464" s="814">
        <v>4.3592099076117385E-4</v>
      </c>
      <c r="P464" s="814">
        <v>3.9058280686510294E-4</v>
      </c>
      <c r="Q464" s="814">
        <v>4.6420790076528995E-4</v>
      </c>
      <c r="R464" s="814">
        <v>7.6929242163825684E-4</v>
      </c>
      <c r="S464" s="814">
        <v>7.8767830260617622E-4</v>
      </c>
      <c r="T464" s="814">
        <v>7.9134532682956227E-4</v>
      </c>
      <c r="U464" s="814">
        <v>7.9500898160644873E-4</v>
      </c>
      <c r="V464" s="814">
        <v>-4.3939044877648881E-3</v>
      </c>
      <c r="W464" s="814">
        <v>7.9134532682956227E-4</v>
      </c>
      <c r="X464" s="814">
        <v>7.9317757501096153E-4</v>
      </c>
      <c r="Y464" s="814">
        <v>4.8335112941000347E-4</v>
      </c>
      <c r="Z464" s="814">
        <v>4.8335112941000347E-4</v>
      </c>
      <c r="AA464" s="814">
        <v>4.9388215129564372E-4</v>
      </c>
      <c r="AB464" s="814">
        <v>5.0613328152837589E-4</v>
      </c>
      <c r="AC464" s="814">
        <v>-2.7018250960985091E-3</v>
      </c>
      <c r="AD464" s="814">
        <v>-4.2436893009897281E-3</v>
      </c>
      <c r="AE464" s="814">
        <v>8.4687722265441856E-4</v>
      </c>
      <c r="AF464" s="814">
        <v>2.248081461396767E-3</v>
      </c>
      <c r="AG464" s="814">
        <v>1.0186985630560308E-3</v>
      </c>
      <c r="AH464" s="814">
        <v>3.4740748867239102E-3</v>
      </c>
      <c r="AI464" s="814">
        <v>1.3696997859724558E-3</v>
      </c>
      <c r="AJ464" s="814">
        <v>-1.2252978166606976E-3</v>
      </c>
      <c r="AK464" s="814">
        <v>-4.0432790515197992E-3</v>
      </c>
      <c r="AM464" s="814">
        <v>-1.0994971132331277E-2</v>
      </c>
      <c r="AN464" s="814">
        <v>-1.2950286301660063E-2</v>
      </c>
      <c r="AO464" s="814">
        <v>-6.2551050657180252E-3</v>
      </c>
      <c r="AP464" s="814">
        <v>3.9485502654308391E-3</v>
      </c>
    </row>
    <row r="465" spans="1:42" s="814" customFormat="1">
      <c r="A465" s="815">
        <v>44505</v>
      </c>
      <c r="B465" s="814">
        <v>2.9256277950295839E-4</v>
      </c>
      <c r="C465" s="814">
        <v>2.9987684899053231E-4</v>
      </c>
      <c r="D465" s="814">
        <v>3.4522407981349087E-4</v>
      </c>
      <c r="E465" s="814">
        <v>3.4814970760852046E-4</v>
      </c>
      <c r="F465" s="814">
        <v>3.5557267311880913E-4</v>
      </c>
      <c r="G465" s="814">
        <v>3.575257697616685E-4</v>
      </c>
      <c r="H465" s="814">
        <v>3.0926495302940893E-4</v>
      </c>
      <c r="I465" s="814">
        <v>1.912118679410213E-4</v>
      </c>
      <c r="J465" s="814">
        <v>2.9266151479689917E-4</v>
      </c>
      <c r="K465" s="814">
        <v>4.8184668166384448E-4</v>
      </c>
      <c r="L465" s="814">
        <v>2.766524140627169E-4</v>
      </c>
      <c r="M465" s="814">
        <v>6.9049625219164135E-4</v>
      </c>
      <c r="N465" s="814">
        <v>2.5713758105094797E-4</v>
      </c>
      <c r="O465" s="814">
        <v>4.3568179594366541E-4</v>
      </c>
      <c r="P465" s="814">
        <v>3.9058280686510294E-4</v>
      </c>
      <c r="Q465" s="814">
        <v>4.2385317592463778E-4</v>
      </c>
      <c r="R465" s="814">
        <v>7.6929242163825684E-4</v>
      </c>
      <c r="S465" s="814">
        <v>7.8767830260617622E-4</v>
      </c>
      <c r="T465" s="814">
        <v>7.9134532682956227E-4</v>
      </c>
      <c r="U465" s="814">
        <v>7.9500898160644873E-4</v>
      </c>
      <c r="V465" s="814">
        <v>-1.0034071780862241E-3</v>
      </c>
      <c r="W465" s="814">
        <v>7.9134532682956227E-4</v>
      </c>
      <c r="X465" s="814">
        <v>7.9317757501096153E-4</v>
      </c>
      <c r="Y465" s="814">
        <v>4.8335112941000347E-4</v>
      </c>
      <c r="Z465" s="814">
        <v>4.8335112941000347E-4</v>
      </c>
      <c r="AA465" s="814">
        <v>4.9388215129564372E-4</v>
      </c>
      <c r="AB465" s="814">
        <v>5.0613328152837589E-4</v>
      </c>
      <c r="AC465" s="814">
        <v>-5.9336927771214132E-4</v>
      </c>
      <c r="AD465" s="814">
        <v>-9.5760350728484323E-3</v>
      </c>
      <c r="AE465" s="814">
        <v>4.1168621013709661E-3</v>
      </c>
      <c r="AF465" s="814">
        <v>4.0115377543676889E-3</v>
      </c>
      <c r="AG465" s="814">
        <v>-5.2010760550835755E-5</v>
      </c>
      <c r="AH465" s="814">
        <v>-7.5607109765122305E-3</v>
      </c>
      <c r="AI465" s="814">
        <v>-7.60459900584598E-4</v>
      </c>
      <c r="AJ465" s="814">
        <v>4.4304927583291853E-3</v>
      </c>
      <c r="AK465" s="814">
        <v>6.6198890032147517E-3</v>
      </c>
      <c r="AM465" s="814">
        <v>1.6439132694033853E-2</v>
      </c>
      <c r="AN465" s="814">
        <v>1.5191541424565358E-2</v>
      </c>
      <c r="AO465" s="814">
        <v>1.484416425699453E-2</v>
      </c>
      <c r="AP465" s="814">
        <v>3.4403419481685571E-3</v>
      </c>
    </row>
    <row r="466" spans="1:42" s="814" customFormat="1">
      <c r="A466" s="815">
        <v>44508</v>
      </c>
      <c r="B466" s="814">
        <v>2.9256277950295839E-4</v>
      </c>
      <c r="C466" s="814">
        <v>2.9987684899053231E-4</v>
      </c>
      <c r="D466" s="814">
        <v>3.4522407981349087E-4</v>
      </c>
      <c r="E466" s="814">
        <v>3.4814970760852046E-4</v>
      </c>
      <c r="F466" s="814">
        <v>3.5557267311880913E-4</v>
      </c>
      <c r="G466" s="814">
        <v>3.575257697616685E-4</v>
      </c>
      <c r="H466" s="814">
        <v>3.1982718123102494E-4</v>
      </c>
      <c r="I466" s="814">
        <v>2.8546539943086202E-4</v>
      </c>
      <c r="J466" s="814">
        <v>2.9652345530495339E-4</v>
      </c>
      <c r="K466" s="814">
        <v>4.1439278905497368E-4</v>
      </c>
      <c r="L466" s="814">
        <v>5.1456785902570523E-4</v>
      </c>
      <c r="M466" s="814">
        <v>4.9886566340262561E-4</v>
      </c>
      <c r="N466" s="814">
        <v>2.7765549348024443E-4</v>
      </c>
      <c r="O466" s="814">
        <v>4.6810539822672581E-4</v>
      </c>
      <c r="P466" s="814">
        <v>3.9058280686510294E-4</v>
      </c>
      <c r="Q466" s="814">
        <v>7.2242947457645812E-4</v>
      </c>
      <c r="R466" s="814">
        <v>7.6929242163825684E-4</v>
      </c>
      <c r="S466" s="814">
        <v>7.8767830260617622E-4</v>
      </c>
      <c r="T466" s="814">
        <v>7.9134532682956227E-4</v>
      </c>
      <c r="U466" s="814">
        <v>7.9500898160644873E-4</v>
      </c>
      <c r="V466" s="814">
        <v>1.3716248165804856E-3</v>
      </c>
      <c r="W466" s="814">
        <v>7.9134532682956227E-4</v>
      </c>
      <c r="X466" s="814">
        <v>7.9317757501096153E-4</v>
      </c>
      <c r="Y466" s="814">
        <v>4.8335112941000347E-4</v>
      </c>
      <c r="Z466" s="814">
        <v>4.8335112941000347E-4</v>
      </c>
      <c r="AA466" s="814">
        <v>4.9388215129564372E-4</v>
      </c>
      <c r="AB466" s="814">
        <v>5.0613328152837589E-4</v>
      </c>
      <c r="AC466" s="814">
        <v>2.5861407158789262E-4</v>
      </c>
      <c r="AD466" s="814">
        <v>-3.2409142292700865E-3</v>
      </c>
      <c r="AE466" s="814">
        <v>1.8938027182258121E-3</v>
      </c>
      <c r="AF466" s="814">
        <v>1.7307347260020478E-4</v>
      </c>
      <c r="AG466" s="814">
        <v>5.6294220076491541E-4</v>
      </c>
      <c r="AH466" s="814">
        <v>6.7829907786747246E-3</v>
      </c>
      <c r="AI466" s="814">
        <v>1.5008378823033741E-3</v>
      </c>
      <c r="AJ466" s="814">
        <v>-3.4679959531814797E-3</v>
      </c>
      <c r="AK466" s="814">
        <v>-2.6230513355701701E-3</v>
      </c>
      <c r="AM466" s="814">
        <v>-6.8976271624680008E-3</v>
      </c>
      <c r="AN466" s="814">
        <v>-4.4109317890207445E-3</v>
      </c>
      <c r="AO466" s="814">
        <v>-1.7423481699976318E-3</v>
      </c>
      <c r="AP466" s="814">
        <v>1.6365648856180304E-3</v>
      </c>
    </row>
    <row r="467" spans="1:42" s="814" customFormat="1">
      <c r="A467" s="815">
        <v>44509</v>
      </c>
      <c r="B467" s="814">
        <v>2.9256277950295839E-4</v>
      </c>
      <c r="C467" s="814">
        <v>2.9987684899053231E-4</v>
      </c>
      <c r="D467" s="814">
        <v>3.4522407981349087E-4</v>
      </c>
      <c r="E467" s="814">
        <v>3.4814970760852046E-4</v>
      </c>
      <c r="F467" s="814">
        <v>3.5557267311880913E-4</v>
      </c>
      <c r="G467" s="814">
        <v>3.575257697616685E-4</v>
      </c>
      <c r="H467" s="814">
        <v>3.4792244011572215E-4</v>
      </c>
      <c r="I467" s="814">
        <v>2.9749112931631849E-4</v>
      </c>
      <c r="J467" s="814">
        <v>3.5027846317281508E-4</v>
      </c>
      <c r="K467" s="814">
        <v>4.0529029289348983E-4</v>
      </c>
      <c r="L467" s="814">
        <v>3.1543008217260748E-4</v>
      </c>
      <c r="M467" s="814">
        <v>9.3059625263758328E-4</v>
      </c>
      <c r="N467" s="814">
        <v>2.978823464421243E-4</v>
      </c>
      <c r="O467" s="814">
        <v>4.313354525598001E-4</v>
      </c>
      <c r="P467" s="814">
        <v>3.9058280686510294E-4</v>
      </c>
      <c r="Q467" s="814">
        <v>5.6774933658365612E-4</v>
      </c>
      <c r="R467" s="814">
        <v>7.6929242163825684E-4</v>
      </c>
      <c r="S467" s="814">
        <v>7.8767830260617622E-4</v>
      </c>
      <c r="T467" s="814">
        <v>7.9134532682956227E-4</v>
      </c>
      <c r="U467" s="814">
        <v>7.9500898160644873E-4</v>
      </c>
      <c r="V467" s="814">
        <v>4.8884933772326278E-3</v>
      </c>
      <c r="W467" s="814">
        <v>7.9134532682956227E-4</v>
      </c>
      <c r="X467" s="814">
        <v>7.9317757501096153E-4</v>
      </c>
      <c r="Y467" s="814">
        <v>4.8335112941000347E-4</v>
      </c>
      <c r="Z467" s="814">
        <v>4.8335112941000347E-4</v>
      </c>
      <c r="AA467" s="814">
        <v>4.9388215129564372E-4</v>
      </c>
      <c r="AB467" s="814">
        <v>5.0613328152837589E-4</v>
      </c>
      <c r="AC467" s="814">
        <v>-2.8848098339046002E-3</v>
      </c>
      <c r="AD467" s="814">
        <v>-7.4156823361308799E-3</v>
      </c>
      <c r="AE467" s="814">
        <v>2.2646122247325096E-3</v>
      </c>
      <c r="AF467" s="814">
        <v>-1.3938735184140238E-3</v>
      </c>
      <c r="AG467" s="814">
        <v>-3.1691961555612158E-3</v>
      </c>
      <c r="AH467" s="814">
        <v>-5.8581949262942468E-3</v>
      </c>
      <c r="AI467" s="814">
        <v>-1.4032738290266078E-3</v>
      </c>
      <c r="AJ467" s="814">
        <v>3.799754193567928E-3</v>
      </c>
      <c r="AK467" s="814">
        <v>4.2998000176737161E-3</v>
      </c>
      <c r="AM467" s="814">
        <v>1.1749304151856377E-2</v>
      </c>
      <c r="AN467" s="814">
        <v>1.0356487852133833E-2</v>
      </c>
      <c r="AO467" s="814">
        <v>7.0852765474826995E-3</v>
      </c>
      <c r="AP467" s="814">
        <v>-2.7407459489843244E-3</v>
      </c>
    </row>
    <row r="468" spans="1:42" s="814" customFormat="1">
      <c r="A468" s="815">
        <v>44510</v>
      </c>
      <c r="B468" s="814">
        <v>2.9256277950295839E-4</v>
      </c>
      <c r="C468" s="814">
        <v>2.9987684899053231E-4</v>
      </c>
      <c r="D468" s="814">
        <v>3.4522407981349087E-4</v>
      </c>
      <c r="E468" s="814">
        <v>3.4814970760852046E-4</v>
      </c>
      <c r="F468" s="814">
        <v>3.5557267311880913E-4</v>
      </c>
      <c r="G468" s="814">
        <v>3.575257697616685E-4</v>
      </c>
      <c r="H468" s="814">
        <v>3.2741813812009468E-4</v>
      </c>
      <c r="I468" s="814">
        <v>2.9221539905988081E-4</v>
      </c>
      <c r="J468" s="814">
        <v>3.4486975255831886E-4</v>
      </c>
      <c r="K468" s="814">
        <v>3.2095509434371117E-4</v>
      </c>
      <c r="L468" s="814">
        <v>3.0210540237063377E-4</v>
      </c>
      <c r="M468" s="814">
        <v>1.7551757899325615E-4</v>
      </c>
      <c r="N468" s="814">
        <v>3.4268669293080478E-4</v>
      </c>
      <c r="O468" s="814">
        <v>4.7169616528530689E-4</v>
      </c>
      <c r="P468" s="814">
        <v>3.9058280686510294E-4</v>
      </c>
      <c r="Q468" s="814">
        <v>4.5153296236088991E-4</v>
      </c>
      <c r="R468" s="814">
        <v>7.6929242163825684E-4</v>
      </c>
      <c r="S468" s="814">
        <v>7.8767830260617622E-4</v>
      </c>
      <c r="T468" s="814">
        <v>7.9134532682956227E-4</v>
      </c>
      <c r="U468" s="814">
        <v>7.9500898160644873E-4</v>
      </c>
      <c r="V468" s="814">
        <v>5.576321286855368E-4</v>
      </c>
      <c r="W468" s="814">
        <v>7.9134532682956227E-4</v>
      </c>
      <c r="X468" s="814">
        <v>7.9317757501096153E-4</v>
      </c>
      <c r="Y468" s="814">
        <v>4.8335112941000347E-4</v>
      </c>
      <c r="Z468" s="814">
        <v>4.8335112941000347E-4</v>
      </c>
      <c r="AA468" s="814">
        <v>4.9388215129564372E-4</v>
      </c>
      <c r="AB468" s="814">
        <v>5.0613328152837589E-4</v>
      </c>
      <c r="AC468" s="814">
        <v>3.237798571079864E-3</v>
      </c>
      <c r="AD468" s="814">
        <v>1.2767602107265352E-2</v>
      </c>
      <c r="AE468" s="814">
        <v>1.3079399522168966E-3</v>
      </c>
      <c r="AF468" s="814">
        <v>-2.6745250823501099E-3</v>
      </c>
      <c r="AG468" s="814">
        <v>5.1457993137500324E-3</v>
      </c>
      <c r="AH468" s="814">
        <v>-2.2014423379722592E-3</v>
      </c>
      <c r="AI468" s="814">
        <v>1.9209082149496126E-4</v>
      </c>
      <c r="AJ468" s="814">
        <v>-1.9502485621665233E-3</v>
      </c>
      <c r="AK468" s="814">
        <v>2.7987938421902836E-3</v>
      </c>
      <c r="AM468" s="814">
        <v>9.5607704121403181E-4</v>
      </c>
      <c r="AN468" s="814">
        <v>7.6328647236365565E-3</v>
      </c>
      <c r="AO468" s="814">
        <v>4.7131813500829178E-3</v>
      </c>
      <c r="AP468" s="814">
        <v>-6.8341452005693526E-3</v>
      </c>
    </row>
    <row r="469" spans="1:42" s="814" customFormat="1">
      <c r="A469" s="815">
        <v>44511</v>
      </c>
      <c r="B469" s="814">
        <v>2.9256277950295839E-4</v>
      </c>
      <c r="C469" s="814">
        <v>2.9987684899053231E-4</v>
      </c>
      <c r="D469" s="814">
        <v>3.4522407981349087E-4</v>
      </c>
      <c r="E469" s="814">
        <v>3.4814970760852046E-4</v>
      </c>
      <c r="F469" s="814">
        <v>3.5557267311880913E-4</v>
      </c>
      <c r="G469" s="814">
        <v>3.575257697616685E-4</v>
      </c>
      <c r="H469" s="814">
        <v>4.3158053382730266E-4</v>
      </c>
      <c r="I469" s="814">
        <v>3.4571601676369745E-4</v>
      </c>
      <c r="J469" s="814">
        <v>3.4035166670021155E-4</v>
      </c>
      <c r="K469" s="814">
        <v>5.4056144445513432E-4</v>
      </c>
      <c r="L469" s="814">
        <v>2.8585489234855821E-4</v>
      </c>
      <c r="M469" s="814">
        <v>4.3243293565642382E-4</v>
      </c>
      <c r="N469" s="814">
        <v>4.1651235205431014E-4</v>
      </c>
      <c r="O469" s="814">
        <v>4.3981754449373689E-4</v>
      </c>
      <c r="P469" s="814">
        <v>3.9058280686510294E-4</v>
      </c>
      <c r="Q469" s="814">
        <v>2.0207977873432093E-4</v>
      </c>
      <c r="R469" s="814">
        <v>7.6929242163825684E-4</v>
      </c>
      <c r="S469" s="814">
        <v>7.8767830260617622E-4</v>
      </c>
      <c r="T469" s="814">
        <v>7.9134532682956227E-4</v>
      </c>
      <c r="U469" s="814">
        <v>7.9500898160644873E-4</v>
      </c>
      <c r="V469" s="814">
        <v>2.4614276995829076E-3</v>
      </c>
      <c r="W469" s="814">
        <v>7.9134532682956227E-4</v>
      </c>
      <c r="X469" s="814">
        <v>7.9317757501096153E-4</v>
      </c>
      <c r="Y469" s="814">
        <v>4.8335112941000347E-4</v>
      </c>
      <c r="Z469" s="814">
        <v>4.8335112941000347E-4</v>
      </c>
      <c r="AA469" s="814">
        <v>4.9388215129564372E-4</v>
      </c>
      <c r="AB469" s="814">
        <v>5.0613328152837589E-4</v>
      </c>
      <c r="AC469" s="814">
        <v>4.8490271139132179E-3</v>
      </c>
      <c r="AD469" s="814">
        <v>3.6067949841160907E-3</v>
      </c>
      <c r="AE469" s="814">
        <v>5.6098834788174123E-3</v>
      </c>
      <c r="AF469" s="814">
        <v>1.6243211405635449E-3</v>
      </c>
      <c r="AG469" s="814">
        <v>-8.3027299299487378E-4</v>
      </c>
      <c r="AH469" s="814">
        <v>-4.0409628199289394E-3</v>
      </c>
      <c r="AI469" s="814">
        <v>-1.3167026559032236E-3</v>
      </c>
      <c r="AJ469" s="814">
        <v>5.4448054736817575E-3</v>
      </c>
      <c r="AK469" s="814">
        <v>6.7176663199470799E-3</v>
      </c>
      <c r="AM469" s="814">
        <v>2.2519770038208931E-2</v>
      </c>
      <c r="AN469" s="814">
        <v>1.6447612540633427E-2</v>
      </c>
      <c r="AO469" s="814">
        <v>1.0117002603654557E-2</v>
      </c>
      <c r="AP469" s="814">
        <v>-1.6631292490743022E-4</v>
      </c>
    </row>
    <row r="470" spans="1:42" s="814" customFormat="1">
      <c r="A470" s="815">
        <v>44512</v>
      </c>
      <c r="B470" s="814">
        <v>2.9256277950295839E-4</v>
      </c>
      <c r="C470" s="814">
        <v>2.9987684899053231E-4</v>
      </c>
      <c r="D470" s="814">
        <v>3.4522407981349087E-4</v>
      </c>
      <c r="E470" s="814">
        <v>3.4814970760852046E-4</v>
      </c>
      <c r="F470" s="814">
        <v>3.5557267311880913E-4</v>
      </c>
      <c r="G470" s="814">
        <v>3.575257697616685E-4</v>
      </c>
      <c r="H470" s="814">
        <v>3.3001392719311795E-4</v>
      </c>
      <c r="I470" s="814">
        <v>2.3846161156848567E-4</v>
      </c>
      <c r="J470" s="814">
        <v>3.3885670808375679E-4</v>
      </c>
      <c r="K470" s="814">
        <v>2.9561910328013141E-4</v>
      </c>
      <c r="L470" s="814">
        <v>8.0946037156026662E-5</v>
      </c>
      <c r="M470" s="814">
        <v>9.7755531143794983E-4</v>
      </c>
      <c r="N470" s="814">
        <v>3.1885514739582455E-4</v>
      </c>
      <c r="O470" s="814">
        <v>4.3434166249789463E-4</v>
      </c>
      <c r="P470" s="814">
        <v>3.9058280686510294E-4</v>
      </c>
      <c r="Q470" s="814">
        <v>4.9226650307754305E-4</v>
      </c>
      <c r="R470" s="814">
        <v>7.6929242163825684E-4</v>
      </c>
      <c r="S470" s="814">
        <v>7.8767830260617622E-4</v>
      </c>
      <c r="T470" s="814">
        <v>7.9134532682956227E-4</v>
      </c>
      <c r="U470" s="814">
        <v>7.9500898160644873E-4</v>
      </c>
      <c r="V470" s="814">
        <v>4.7440267833140926E-3</v>
      </c>
      <c r="W470" s="814">
        <v>7.9134532682956227E-4</v>
      </c>
      <c r="X470" s="814">
        <v>7.9317757501096153E-4</v>
      </c>
      <c r="Y470" s="814">
        <v>4.8335112941000347E-4</v>
      </c>
      <c r="Z470" s="814">
        <v>4.8335112941000347E-4</v>
      </c>
      <c r="AA470" s="814">
        <v>4.9388215129564372E-4</v>
      </c>
      <c r="AB470" s="814">
        <v>5.0613328152837589E-4</v>
      </c>
      <c r="AC470" s="814">
        <v>1.4062845352851294E-3</v>
      </c>
      <c r="AD470" s="814">
        <v>3.2479294618743548E-3</v>
      </c>
      <c r="AE470" s="814">
        <v>2.8629827397521623E-3</v>
      </c>
      <c r="AF470" s="814">
        <v>2.270467896751116E-3</v>
      </c>
      <c r="AG470" s="814">
        <v>1.6810724491678197E-3</v>
      </c>
      <c r="AH470" s="814">
        <v>8.5565005030348029E-3</v>
      </c>
      <c r="AI470" s="814">
        <v>7.4987840455298382E-4</v>
      </c>
      <c r="AJ470" s="814">
        <v>-4.2447952806388134E-3</v>
      </c>
      <c r="AK470" s="814">
        <v>-1.6530259286433591E-3</v>
      </c>
      <c r="AM470" s="814">
        <v>-1.9919030048991204E-2</v>
      </c>
      <c r="AN470" s="814">
        <v>-6.4302028841543013E-3</v>
      </c>
      <c r="AO470" s="814">
        <v>-6.1414161512540755E-4</v>
      </c>
      <c r="AP470" s="814">
        <v>7.1822125390232916E-3</v>
      </c>
    </row>
    <row r="471" spans="1:42" s="814" customFormat="1">
      <c r="A471" s="815">
        <v>44516</v>
      </c>
      <c r="B471" s="814">
        <v>2.9256277950295839E-4</v>
      </c>
      <c r="C471" s="814">
        <v>2.9987684899053231E-4</v>
      </c>
      <c r="D471" s="814">
        <v>3.4522407981349087E-4</v>
      </c>
      <c r="E471" s="814">
        <v>3.4814970760852046E-4</v>
      </c>
      <c r="F471" s="814">
        <v>3.5557267311880913E-4</v>
      </c>
      <c r="G471" s="814">
        <v>3.575257697616685E-4</v>
      </c>
      <c r="H471" s="814">
        <v>3.2284286623185388E-4</v>
      </c>
      <c r="I471" s="814">
        <v>3.0491623441419868E-4</v>
      </c>
      <c r="J471" s="814">
        <v>3.5001857982019935E-4</v>
      </c>
      <c r="K471" s="814">
        <v>2.7472562468222606E-4</v>
      </c>
      <c r="L471" s="814">
        <v>3.6012456215361865E-4</v>
      </c>
      <c r="M471" s="814">
        <v>4.192735690315974E-4</v>
      </c>
      <c r="N471" s="814">
        <v>3.1126417368532167E-4</v>
      </c>
      <c r="O471" s="814">
        <v>4.8079553240998329E-4</v>
      </c>
      <c r="P471" s="814">
        <v>3.9058280686510294E-4</v>
      </c>
      <c r="Q471" s="814">
        <v>9.4727728523658072E-4</v>
      </c>
      <c r="R471" s="814">
        <v>7.6929242163825684E-4</v>
      </c>
      <c r="S471" s="814">
        <v>7.8767830260617622E-4</v>
      </c>
      <c r="T471" s="814">
        <v>7.9134532682956227E-4</v>
      </c>
      <c r="U471" s="814">
        <v>7.9500898160644873E-4</v>
      </c>
      <c r="V471" s="814">
        <v>-2.5332810030499475E-3</v>
      </c>
      <c r="W471" s="814">
        <v>7.9134532682956227E-4</v>
      </c>
      <c r="X471" s="814">
        <v>7.9317757501096153E-4</v>
      </c>
      <c r="Y471" s="814">
        <v>4.8335112941000347E-4</v>
      </c>
      <c r="Z471" s="814">
        <v>4.8335112941000347E-4</v>
      </c>
      <c r="AA471" s="814">
        <v>4.9388215129564372E-4</v>
      </c>
      <c r="AB471" s="814">
        <v>5.0613328152837589E-4</v>
      </c>
      <c r="AC471" s="814">
        <v>1.2331677910424332E-3</v>
      </c>
      <c r="AD471" s="814">
        <v>6.4439345591085218E-3</v>
      </c>
      <c r="AE471" s="814">
        <v>1.2462508141439788E-3</v>
      </c>
      <c r="AF471" s="814">
        <v>1.0675606582990493E-3</v>
      </c>
      <c r="AG471" s="814">
        <v>2.4319732923334669E-3</v>
      </c>
      <c r="AH471" s="814">
        <v>9.5084177047295437E-3</v>
      </c>
      <c r="AI471" s="814">
        <v>1.773151648150284E-3</v>
      </c>
      <c r="AJ471" s="814">
        <v>-5.0682809560974595E-3</v>
      </c>
      <c r="AK471" s="814">
        <v>-1.8817620529089085E-3</v>
      </c>
      <c r="AM471" s="814">
        <v>-2.2920578477538367E-2</v>
      </c>
      <c r="AN471" s="814">
        <v>-1.6793297508309046E-2</v>
      </c>
      <c r="AO471" s="814">
        <v>-1.795426108794429E-2</v>
      </c>
      <c r="AP471" s="814">
        <v>5.0231306047905377E-3</v>
      </c>
    </row>
    <row r="472" spans="1:42" s="814" customFormat="1">
      <c r="A472" s="815">
        <v>44517</v>
      </c>
      <c r="B472" s="814">
        <v>2.9256277950295839E-4</v>
      </c>
      <c r="C472" s="814">
        <v>2.9987684899053231E-4</v>
      </c>
      <c r="D472" s="814">
        <v>3.4522407981349087E-4</v>
      </c>
      <c r="E472" s="814">
        <v>3.4814970760852046E-4</v>
      </c>
      <c r="F472" s="814">
        <v>3.5557267311880913E-4</v>
      </c>
      <c r="G472" s="814">
        <v>3.575257697616685E-4</v>
      </c>
      <c r="H472" s="814">
        <v>3.2778146410938902E-4</v>
      </c>
      <c r="I472" s="814">
        <v>2.8582580342106922E-4</v>
      </c>
      <c r="J472" s="814">
        <v>3.2884591453496981E-4</v>
      </c>
      <c r="K472" s="814">
        <v>4.6779673679941958E-4</v>
      </c>
      <c r="L472" s="814">
        <v>3.3391709098551381E-4</v>
      </c>
      <c r="M472" s="814">
        <v>3.6612983112505049E-4</v>
      </c>
      <c r="N472" s="814">
        <v>3.1764997091499048E-4</v>
      </c>
      <c r="O472" s="814">
        <v>4.3895617846390067E-4</v>
      </c>
      <c r="P472" s="814">
        <v>3.9058280686510294E-4</v>
      </c>
      <c r="Q472" s="814">
        <v>4.2821463523479153E-4</v>
      </c>
      <c r="R472" s="814">
        <v>7.6929242163825684E-4</v>
      </c>
      <c r="S472" s="814">
        <v>7.8767830260617622E-4</v>
      </c>
      <c r="T472" s="814">
        <v>7.9134532682956227E-4</v>
      </c>
      <c r="U472" s="814">
        <v>7.9500898160644873E-4</v>
      </c>
      <c r="V472" s="814">
        <v>-2.3152439071472131E-4</v>
      </c>
      <c r="W472" s="814">
        <v>7.9134532682956227E-4</v>
      </c>
      <c r="X472" s="814">
        <v>7.9317757501096153E-4</v>
      </c>
      <c r="Y472" s="814">
        <v>4.8335112941000347E-4</v>
      </c>
      <c r="Z472" s="814">
        <v>4.8335112941000347E-4</v>
      </c>
      <c r="AA472" s="814">
        <v>4.9388215129564372E-4</v>
      </c>
      <c r="AB472" s="814">
        <v>5.0613328152837589E-4</v>
      </c>
      <c r="AC472" s="814">
        <v>-9.2854758215710209E-4</v>
      </c>
      <c r="AD472" s="814">
        <v>-6.1145171966225931E-4</v>
      </c>
      <c r="AE472" s="814">
        <v>-3.0948136025238382E-3</v>
      </c>
      <c r="AF472" s="814">
        <v>-1.3476996316428291E-3</v>
      </c>
      <c r="AG472" s="814">
        <v>-8.2122515015947695E-4</v>
      </c>
      <c r="AH472" s="814">
        <v>-8.717560017741377E-4</v>
      </c>
      <c r="AI472" s="814">
        <v>-8.8167052257892564E-6</v>
      </c>
      <c r="AJ472" s="814">
        <v>-6.7048586433287038E-3</v>
      </c>
      <c r="AK472" s="814">
        <v>-2.5404277155389732E-3</v>
      </c>
      <c r="AM472" s="814">
        <v>-2.3578751790080177E-2</v>
      </c>
      <c r="AN472" s="814">
        <v>-1.0010982253793488E-2</v>
      </c>
      <c r="AO472" s="814">
        <v>-1.226214607618803E-2</v>
      </c>
      <c r="AP472" s="814">
        <v>-2.1994647684253632E-3</v>
      </c>
    </row>
    <row r="473" spans="1:42" s="814" customFormat="1">
      <c r="A473" s="815">
        <v>44518</v>
      </c>
      <c r="B473" s="814">
        <v>2.9256277950295839E-4</v>
      </c>
      <c r="C473" s="814">
        <v>2.9987684899053231E-4</v>
      </c>
      <c r="D473" s="814">
        <v>3.4522407981349087E-4</v>
      </c>
      <c r="E473" s="814">
        <v>3.4814970760852046E-4</v>
      </c>
      <c r="F473" s="814">
        <v>3.5557267311880913E-4</v>
      </c>
      <c r="G473" s="814">
        <v>3.575257697616685E-4</v>
      </c>
      <c r="H473" s="814">
        <v>3.3610650992588198E-4</v>
      </c>
      <c r="I473" s="814">
        <v>3.3149772224794205E-4</v>
      </c>
      <c r="J473" s="814">
        <v>3.0094872936614614E-4</v>
      </c>
      <c r="K473" s="814">
        <v>3.9629569599108905E-4</v>
      </c>
      <c r="L473" s="814">
        <v>5.5522053183443276E-4</v>
      </c>
      <c r="M473" s="814">
        <v>-1.1476848905962456E-3</v>
      </c>
      <c r="N473" s="814">
        <v>3.0951681604585168E-4</v>
      </c>
      <c r="O473" s="814">
        <v>4.4736497522523955E-4</v>
      </c>
      <c r="P473" s="814">
        <v>3.9058280686510294E-4</v>
      </c>
      <c r="Q473" s="814">
        <v>4.6989001596675628E-4</v>
      </c>
      <c r="R473" s="814">
        <v>7.6929242163825684E-4</v>
      </c>
      <c r="S473" s="814">
        <v>7.8767830260617622E-4</v>
      </c>
      <c r="T473" s="814">
        <v>7.9134532682956227E-4</v>
      </c>
      <c r="U473" s="814">
        <v>7.9500898160644873E-4</v>
      </c>
      <c r="V473" s="814">
        <v>6.3189042466138545E-4</v>
      </c>
      <c r="W473" s="814">
        <v>7.9134532682956227E-4</v>
      </c>
      <c r="X473" s="814">
        <v>7.9317757501096153E-4</v>
      </c>
      <c r="Y473" s="814">
        <v>4.8335112941000347E-4</v>
      </c>
      <c r="Z473" s="814">
        <v>4.8335112941000347E-4</v>
      </c>
      <c r="AA473" s="814">
        <v>4.9388215129564372E-4</v>
      </c>
      <c r="AB473" s="814">
        <v>5.0613328152837589E-4</v>
      </c>
      <c r="AC473" s="814">
        <v>2.3045050400249956E-4</v>
      </c>
      <c r="AD473" s="814">
        <v>-5.5983277337956494E-4</v>
      </c>
      <c r="AE473" s="814">
        <v>4.2950761474980226E-5</v>
      </c>
      <c r="AF473" s="814">
        <v>2.2146078349363219E-3</v>
      </c>
      <c r="AG473" s="814">
        <v>9.7945577952951446E-4</v>
      </c>
      <c r="AH473" s="814">
        <v>-1.4391388827406093E-3</v>
      </c>
      <c r="AI473" s="814">
        <v>1.0563459152796995E-3</v>
      </c>
      <c r="AJ473" s="814">
        <v>2.70489516700545E-3</v>
      </c>
      <c r="AK473" s="814">
        <v>-6.8197507498246601E-4</v>
      </c>
      <c r="AM473" s="814">
        <v>2.130537366960894E-3</v>
      </c>
      <c r="AN473" s="814">
        <v>-1.4517971876616409E-3</v>
      </c>
      <c r="AO473" s="814">
        <v>1.6005812879680281E-3</v>
      </c>
      <c r="AP473" s="814">
        <v>2.8409730203151629E-3</v>
      </c>
    </row>
    <row r="474" spans="1:42" s="814" customFormat="1">
      <c r="A474" s="815">
        <v>44519</v>
      </c>
      <c r="B474" s="814">
        <v>2.9256277950295839E-4</v>
      </c>
      <c r="C474" s="814">
        <v>2.9987684899053231E-4</v>
      </c>
      <c r="D474" s="814">
        <v>3.4522407981349087E-4</v>
      </c>
      <c r="E474" s="814">
        <v>3.4814970760852046E-4</v>
      </c>
      <c r="F474" s="814">
        <v>3.5557267311880913E-4</v>
      </c>
      <c r="G474" s="814">
        <v>3.575257697616685E-4</v>
      </c>
      <c r="H474" s="814">
        <v>2.9641102597688374E-4</v>
      </c>
      <c r="I474" s="814">
        <v>3.4001776031855613E-4</v>
      </c>
      <c r="J474" s="814">
        <v>3.4703811196501455E-4</v>
      </c>
      <c r="K474" s="814">
        <v>3.5839101520096506E-4</v>
      </c>
      <c r="L474" s="814">
        <v>1.2147336843071344E-4</v>
      </c>
      <c r="M474" s="814">
        <v>7.6817236820758694E-4</v>
      </c>
      <c r="N474" s="814">
        <v>3.0193873134809479E-4</v>
      </c>
      <c r="O474" s="814">
        <v>4.4160407821935976E-4</v>
      </c>
      <c r="P474" s="814">
        <v>3.9058280686510294E-4</v>
      </c>
      <c r="Q474" s="814">
        <v>4.8922943795792762E-4</v>
      </c>
      <c r="R474" s="814">
        <v>7.6929242163825684E-4</v>
      </c>
      <c r="S474" s="814">
        <v>7.8767830260617622E-4</v>
      </c>
      <c r="T474" s="814">
        <v>7.9134532682956227E-4</v>
      </c>
      <c r="U474" s="814">
        <v>7.9500898160644873E-4</v>
      </c>
      <c r="V474" s="814">
        <v>3.7219695685450915E-3</v>
      </c>
      <c r="W474" s="814">
        <v>7.9134532682956227E-4</v>
      </c>
      <c r="X474" s="814">
        <v>7.9317757501096153E-4</v>
      </c>
      <c r="Y474" s="814">
        <v>4.8335112941000347E-4</v>
      </c>
      <c r="Z474" s="814">
        <v>4.8335112941000347E-4</v>
      </c>
      <c r="AA474" s="814">
        <v>4.9388215129564372E-4</v>
      </c>
      <c r="AB474" s="814">
        <v>5.0613328152837589E-4</v>
      </c>
      <c r="AC474" s="814">
        <v>-3.014628796331742E-4</v>
      </c>
      <c r="AD474" s="814">
        <v>2.2960440993795572E-3</v>
      </c>
      <c r="AE474" s="814">
        <v>-2.4708803851299921E-3</v>
      </c>
      <c r="AF474" s="814">
        <v>-2.1130424907589429E-6</v>
      </c>
      <c r="AG474" s="814">
        <v>-1.094108173720798E-3</v>
      </c>
      <c r="AH474" s="814">
        <v>-4.6664485833158853E-4</v>
      </c>
      <c r="AI474" s="814">
        <v>-1.637238974285582E-3</v>
      </c>
      <c r="AJ474" s="814">
        <v>2.5945264775604215E-3</v>
      </c>
      <c r="AK474" s="814">
        <v>2.5526014241585848E-3</v>
      </c>
      <c r="AM474" s="814">
        <v>1.3863607931252853E-2</v>
      </c>
      <c r="AN474" s="814">
        <v>4.8760443628266259E-3</v>
      </c>
      <c r="AO474" s="814">
        <v>4.8251049298171367E-3</v>
      </c>
      <c r="AP474" s="814">
        <v>-3.7054798804947442E-4</v>
      </c>
    </row>
    <row r="475" spans="1:42" s="814" customFormat="1">
      <c r="A475" s="815">
        <v>44522</v>
      </c>
      <c r="B475" s="814">
        <v>2.9256277950295839E-4</v>
      </c>
      <c r="C475" s="814">
        <v>2.9987684899053231E-4</v>
      </c>
      <c r="D475" s="814">
        <v>3.4522407981349087E-4</v>
      </c>
      <c r="E475" s="814">
        <v>3.4814970760852046E-4</v>
      </c>
      <c r="F475" s="814">
        <v>3.5557267311880913E-4</v>
      </c>
      <c r="G475" s="814">
        <v>3.575257697616685E-4</v>
      </c>
      <c r="H475" s="814">
        <v>3.1546741113563925E-4</v>
      </c>
      <c r="I475" s="814">
        <v>2.7951347401611315E-4</v>
      </c>
      <c r="J475" s="814">
        <v>2.8942716036595151E-4</v>
      </c>
      <c r="K475" s="814">
        <v>2.5269173939701517E-4</v>
      </c>
      <c r="L475" s="814">
        <v>5.4371707872036268E-4</v>
      </c>
      <c r="M475" s="814">
        <v>3.2060053591465021E-5</v>
      </c>
      <c r="N475" s="814">
        <v>3.1981796829660958E-4</v>
      </c>
      <c r="O475" s="814">
        <v>4.6954835549994911E-4</v>
      </c>
      <c r="P475" s="814">
        <v>3.9058280686510294E-4</v>
      </c>
      <c r="Q475" s="814">
        <v>7.6315082102107468E-4</v>
      </c>
      <c r="R475" s="814">
        <v>7.6929242163825684E-4</v>
      </c>
      <c r="S475" s="814">
        <v>7.8767830260617622E-4</v>
      </c>
      <c r="T475" s="814">
        <v>7.9134532682956227E-4</v>
      </c>
      <c r="U475" s="814">
        <v>7.9500898160644873E-4</v>
      </c>
      <c r="V475" s="814">
        <v>-3.0309894043919483E-3</v>
      </c>
      <c r="W475" s="814">
        <v>7.9134532682956227E-4</v>
      </c>
      <c r="X475" s="814">
        <v>7.9317757501096153E-4</v>
      </c>
      <c r="Y475" s="814">
        <v>4.8335112941000347E-4</v>
      </c>
      <c r="Z475" s="814">
        <v>4.8335112941000347E-4</v>
      </c>
      <c r="AA475" s="814">
        <v>4.9388215129564372E-4</v>
      </c>
      <c r="AB475" s="814">
        <v>5.0613328152837589E-4</v>
      </c>
      <c r="AC475" s="814">
        <v>2.9303295587352896E-3</v>
      </c>
      <c r="AD475" s="814">
        <v>1.0619292551512505E-2</v>
      </c>
      <c r="AE475" s="814">
        <v>-2.2278083837738993E-3</v>
      </c>
      <c r="AF475" s="814">
        <v>-2.0316946478105002E-3</v>
      </c>
      <c r="AG475" s="814">
        <v>2.6815046719439461E-3</v>
      </c>
      <c r="AH475" s="814">
        <v>5.2835046507995198E-3</v>
      </c>
      <c r="AI475" s="814">
        <v>3.7021079865342532E-3</v>
      </c>
      <c r="AJ475" s="814">
        <v>-1.9745100264091375E-3</v>
      </c>
      <c r="AK475" s="814">
        <v>5.8104303896033827E-4</v>
      </c>
      <c r="AM475" s="814">
        <v>-1.9865118964455197E-2</v>
      </c>
      <c r="AN475" s="814">
        <v>-6.7531796961189938E-3</v>
      </c>
      <c r="AO475" s="814">
        <v>-1.8820284576547164E-2</v>
      </c>
      <c r="AP475" s="814">
        <v>-3.2896834454427815E-3</v>
      </c>
    </row>
    <row r="476" spans="1:42" s="814" customFormat="1">
      <c r="A476" s="815">
        <v>44523</v>
      </c>
      <c r="B476" s="814">
        <v>2.9256277950295839E-4</v>
      </c>
      <c r="C476" s="814">
        <v>2.9987684899053231E-4</v>
      </c>
      <c r="D476" s="814">
        <v>3.4522407981349087E-4</v>
      </c>
      <c r="E476" s="814">
        <v>3.4814970760852046E-4</v>
      </c>
      <c r="F476" s="814">
        <v>3.5557267311880913E-4</v>
      </c>
      <c r="G476" s="814">
        <v>3.575257697616685E-4</v>
      </c>
      <c r="H476" s="814">
        <v>2.9989255147477856E-4</v>
      </c>
      <c r="I476" s="814">
        <v>2.7253572934782255E-4</v>
      </c>
      <c r="J476" s="814">
        <v>4.8239918231729462E-4</v>
      </c>
      <c r="K476" s="814">
        <v>2.7254990142844271E-4</v>
      </c>
      <c r="L476" s="814">
        <v>2.1648923774297835E-4</v>
      </c>
      <c r="M476" s="814">
        <v>2.8574349062382431E-4</v>
      </c>
      <c r="N476" s="814">
        <v>3.3056744889115031E-4</v>
      </c>
      <c r="O476" s="814">
        <v>4.3511197182199979E-4</v>
      </c>
      <c r="P476" s="814">
        <v>3.9058280686510294E-4</v>
      </c>
      <c r="Q476" s="814">
        <v>4.9842285522228025E-4</v>
      </c>
      <c r="R476" s="814">
        <v>7.6929242163825684E-4</v>
      </c>
      <c r="S476" s="814">
        <v>7.8767830260617622E-4</v>
      </c>
      <c r="T476" s="814">
        <v>7.9134532682956227E-4</v>
      </c>
      <c r="U476" s="814">
        <v>7.9500898160644873E-4</v>
      </c>
      <c r="V476" s="814">
        <v>2.242688993265407E-3</v>
      </c>
      <c r="W476" s="814">
        <v>7.9134532682956227E-4</v>
      </c>
      <c r="X476" s="814">
        <v>7.9317757501096153E-4</v>
      </c>
      <c r="Y476" s="814">
        <v>4.8335112941000347E-4</v>
      </c>
      <c r="Z476" s="814">
        <v>4.8335112941000347E-4</v>
      </c>
      <c r="AA476" s="814">
        <v>4.9388215129564372E-4</v>
      </c>
      <c r="AB476" s="814">
        <v>5.0613328152837589E-4</v>
      </c>
      <c r="AC476" s="814">
        <v>3.0818440840747474E-3</v>
      </c>
      <c r="AD476" s="814">
        <v>5.2215417904695194E-3</v>
      </c>
      <c r="AE476" s="814">
        <v>1.5430752574612239E-3</v>
      </c>
      <c r="AF476" s="814">
        <v>1.6012450010718382E-3</v>
      </c>
      <c r="AG476" s="814">
        <v>4.0803305075320928E-4</v>
      </c>
      <c r="AH476" s="814">
        <v>5.8411012727577205E-3</v>
      </c>
      <c r="AI476" s="814">
        <v>-1.8909052209892252E-4</v>
      </c>
      <c r="AJ476" s="814">
        <v>-2.3207193386931557E-3</v>
      </c>
      <c r="AK476" s="814">
        <v>1.7724639119198748E-3</v>
      </c>
      <c r="AM476" s="814">
        <v>2.6964689929469543E-3</v>
      </c>
      <c r="AN476" s="814">
        <v>1.7166781408307852E-2</v>
      </c>
      <c r="AO476" s="814">
        <v>7.0500191614630836E-4</v>
      </c>
      <c r="AP476" s="814">
        <v>1.6987024448520405E-3</v>
      </c>
    </row>
    <row r="477" spans="1:42" s="814" customFormat="1">
      <c r="A477" s="815">
        <v>44524</v>
      </c>
      <c r="B477" s="814">
        <v>2.9256277950295839E-4</v>
      </c>
      <c r="C477" s="814">
        <v>2.9987684899053231E-4</v>
      </c>
      <c r="D477" s="814">
        <v>3.4522407981349087E-4</v>
      </c>
      <c r="E477" s="814">
        <v>3.4814970760852046E-4</v>
      </c>
      <c r="F477" s="814">
        <v>3.5557267311880913E-4</v>
      </c>
      <c r="G477" s="814">
        <v>3.575257697616685E-4</v>
      </c>
      <c r="H477" s="814">
        <v>3.2195599849260681E-4</v>
      </c>
      <c r="I477" s="814">
        <v>3.1815912612298547E-4</v>
      </c>
      <c r="J477" s="814">
        <v>3.4048496699101705E-4</v>
      </c>
      <c r="K477" s="814">
        <v>3.2502148447099977E-4</v>
      </c>
      <c r="L477" s="814">
        <v>2.1833872930820952E-4</v>
      </c>
      <c r="M477" s="814">
        <v>6.7676314915487978E-4</v>
      </c>
      <c r="N477" s="814">
        <v>3.2790570536778141E-4</v>
      </c>
      <c r="O477" s="814">
        <v>4.3946813545314711E-4</v>
      </c>
      <c r="P477" s="814">
        <v>3.9058280686510294E-4</v>
      </c>
      <c r="Q477" s="814">
        <v>2.1463422430523238E-4</v>
      </c>
      <c r="R477" s="814">
        <v>7.6929242163825684E-4</v>
      </c>
      <c r="S477" s="814">
        <v>7.8767830260617622E-4</v>
      </c>
      <c r="T477" s="814">
        <v>7.9134532682956227E-4</v>
      </c>
      <c r="U477" s="814">
        <v>7.9500898160644873E-4</v>
      </c>
      <c r="V477" s="814">
        <v>2.5688850194347523E-3</v>
      </c>
      <c r="W477" s="814">
        <v>7.9134532682956227E-4</v>
      </c>
      <c r="X477" s="814">
        <v>7.9317757501096153E-4</v>
      </c>
      <c r="Y477" s="814">
        <v>4.8335112941000347E-4</v>
      </c>
      <c r="Z477" s="814">
        <v>4.8335112941000347E-4</v>
      </c>
      <c r="AA477" s="814">
        <v>4.9388215129564372E-4</v>
      </c>
      <c r="AB477" s="814">
        <v>5.0613328152837589E-4</v>
      </c>
      <c r="AC477" s="814">
        <v>3.7046488341374584E-3</v>
      </c>
      <c r="AD477" s="814">
        <v>-1.1727297259955805E-4</v>
      </c>
      <c r="AE477" s="814">
        <v>2.3122971595512798E-3</v>
      </c>
      <c r="AF477" s="814">
        <v>1.0844634231415018E-3</v>
      </c>
      <c r="AG477" s="814">
        <v>1.399030481465946E-3</v>
      </c>
      <c r="AH477" s="814">
        <v>-4.390113014900443E-4</v>
      </c>
      <c r="AI477" s="814">
        <v>-2.1426392335346378E-3</v>
      </c>
      <c r="AJ477" s="814">
        <v>1.4653981633987456E-3</v>
      </c>
      <c r="AK477" s="814">
        <v>-2.0011261912611378E-4</v>
      </c>
      <c r="AM477" s="814">
        <v>3.8383697911306136E-3</v>
      </c>
      <c r="AN477" s="814">
        <v>1.098955007220237E-3</v>
      </c>
      <c r="AO477" s="814">
        <v>-4.0605165506306662E-3</v>
      </c>
      <c r="AP477" s="814">
        <v>2.2740287177454022E-3</v>
      </c>
    </row>
    <row r="478" spans="1:42" s="814" customFormat="1">
      <c r="A478" s="815">
        <v>44525</v>
      </c>
      <c r="B478" s="814">
        <v>2.9256277950295839E-4</v>
      </c>
      <c r="C478" s="814">
        <v>2.9987684899053231E-4</v>
      </c>
      <c r="D478" s="814">
        <v>3.4522407981349087E-4</v>
      </c>
      <c r="E478" s="814">
        <v>3.4814970760852046E-4</v>
      </c>
      <c r="F478" s="814">
        <v>3.5557267311880913E-4</v>
      </c>
      <c r="G478" s="814">
        <v>3.575257697616685E-4</v>
      </c>
      <c r="H478" s="814">
        <v>3.666023938055929E-4</v>
      </c>
      <c r="I478" s="814">
        <v>3.1805793308903318E-4</v>
      </c>
      <c r="J478" s="814">
        <v>3.3170188080355878E-4</v>
      </c>
      <c r="K478" s="814">
        <v>2.7111624914066823E-4</v>
      </c>
      <c r="L478" s="814">
        <v>4.1081465485426349E-4</v>
      </c>
      <c r="M478" s="814">
        <v>2.4322859031400412E-4</v>
      </c>
      <c r="N478" s="814">
        <v>2.9644915336568545E-4</v>
      </c>
      <c r="O478" s="814">
        <v>4.428303768300168E-4</v>
      </c>
      <c r="P478" s="814">
        <v>3.9058280686510294E-4</v>
      </c>
      <c r="Q478" s="814">
        <v>1.8300669753257282E-4</v>
      </c>
      <c r="R478" s="814">
        <v>7.6929242163825684E-4</v>
      </c>
      <c r="S478" s="814">
        <v>7.8767830260617622E-4</v>
      </c>
      <c r="T478" s="814">
        <v>7.9134532682956227E-4</v>
      </c>
      <c r="U478" s="814">
        <v>7.9500898160644873E-4</v>
      </c>
      <c r="V478" s="814">
        <v>-5.1355622512283539E-4</v>
      </c>
      <c r="W478" s="814">
        <v>7.9134532682956227E-4</v>
      </c>
      <c r="X478" s="814">
        <v>7.9317757501096153E-4</v>
      </c>
      <c r="Y478" s="814">
        <v>4.8335112941000347E-4</v>
      </c>
      <c r="Z478" s="814">
        <v>4.8335112941000347E-4</v>
      </c>
      <c r="AA478" s="814">
        <v>4.9388215129564372E-4</v>
      </c>
      <c r="AB478" s="814">
        <v>5.0613328152837589E-4</v>
      </c>
      <c r="AC478" s="814">
        <v>3.2554009057579325E-3</v>
      </c>
      <c r="AD478" s="814">
        <v>-1.173800296597638E-3</v>
      </c>
      <c r="AE478" s="814">
        <v>3.4024885143737471E-3</v>
      </c>
      <c r="AF478" s="814">
        <v>1.6698060216489008E-3</v>
      </c>
      <c r="AG478" s="814">
        <v>8.1398559496315137E-4</v>
      </c>
      <c r="AH478" s="814">
        <v>-1.656552174338799E-3</v>
      </c>
      <c r="AI478" s="814">
        <v>-6.4264811979608538E-4</v>
      </c>
      <c r="AJ478" s="814">
        <v>2.1597563354402993E-3</v>
      </c>
      <c r="AK478" s="814">
        <v>2.6404884507769122E-3</v>
      </c>
      <c r="AM478" s="814">
        <v>1.3464187083397583E-2</v>
      </c>
      <c r="AN478" s="814">
        <v>1.5925114556434306E-2</v>
      </c>
      <c r="AO478" s="814">
        <v>6.6171468954807633E-3</v>
      </c>
      <c r="AP478" s="814">
        <v>7.9248630866746161E-4</v>
      </c>
    </row>
    <row r="479" spans="1:42" s="814" customFormat="1">
      <c r="A479" s="815">
        <v>44526</v>
      </c>
      <c r="B479" s="814">
        <v>2.9256277950295839E-4</v>
      </c>
      <c r="C479" s="814">
        <v>2.9987684899053231E-4</v>
      </c>
      <c r="D479" s="814">
        <v>3.4522407981349087E-4</v>
      </c>
      <c r="E479" s="814">
        <v>3.4814970760852046E-4</v>
      </c>
      <c r="F479" s="814">
        <v>3.5557267311880913E-4</v>
      </c>
      <c r="G479" s="814">
        <v>3.575257697616685E-4</v>
      </c>
      <c r="H479" s="814">
        <v>3.4176850197087383E-4</v>
      </c>
      <c r="I479" s="814">
        <v>3.0675507416821901E-4</v>
      </c>
      <c r="J479" s="814">
        <v>2.6079867613315599E-4</v>
      </c>
      <c r="K479" s="814">
        <v>3.1762824028436221E-4</v>
      </c>
      <c r="L479" s="814">
        <v>2.776404267892385E-4</v>
      </c>
      <c r="M479" s="814">
        <v>2.8075861441689831E-4</v>
      </c>
      <c r="N479" s="814">
        <v>2.1846738117092812E-4</v>
      </c>
      <c r="O479" s="814">
        <v>4.3687982496454225E-4</v>
      </c>
      <c r="P479" s="814">
        <v>3.9058280686510294E-4</v>
      </c>
      <c r="Q479" s="814">
        <v>6.1998377959038287E-4</v>
      </c>
      <c r="R479" s="814">
        <v>7.6929242163825684E-4</v>
      </c>
      <c r="S479" s="814">
        <v>7.8767830260617622E-4</v>
      </c>
      <c r="T479" s="814">
        <v>7.9134532682956227E-4</v>
      </c>
      <c r="U479" s="814">
        <v>7.9500898160644873E-4</v>
      </c>
      <c r="V479" s="814">
        <v>1.554830736753221E-3</v>
      </c>
      <c r="W479" s="814">
        <v>7.9134532682956227E-4</v>
      </c>
      <c r="X479" s="814">
        <v>7.9317757501096153E-4</v>
      </c>
      <c r="Y479" s="814">
        <v>4.8335112941000347E-4</v>
      </c>
      <c r="Z479" s="814">
        <v>4.8335112941000347E-4</v>
      </c>
      <c r="AA479" s="814">
        <v>4.9388215129564372E-4</v>
      </c>
      <c r="AB479" s="814">
        <v>5.0613328152837589E-4</v>
      </c>
      <c r="AC479" s="814">
        <v>-7.1947805968831657E-3</v>
      </c>
      <c r="AD479" s="814">
        <v>-1.3404725121440642E-2</v>
      </c>
      <c r="AE479" s="814">
        <v>-6.3557061255506975E-3</v>
      </c>
      <c r="AF479" s="814">
        <v>-7.9825234070922679E-3</v>
      </c>
      <c r="AG479" s="814">
        <v>-4.406451880899942E-3</v>
      </c>
      <c r="AH479" s="814">
        <v>3.482798303761081E-3</v>
      </c>
      <c r="AI479" s="814">
        <v>-1.5323635710373096E-2</v>
      </c>
      <c r="AJ479" s="814">
        <v>-4.4321282524745209E-3</v>
      </c>
      <c r="AK479" s="814">
        <v>-3.4674451506795378E-3</v>
      </c>
      <c r="AM479" s="814">
        <v>-4.0564287004647759E-2</v>
      </c>
      <c r="AN479" s="814">
        <v>-2.0252467144023067E-2</v>
      </c>
      <c r="AO479" s="814">
        <v>-2.7158849286614606E-2</v>
      </c>
      <c r="AP479" s="814">
        <v>-2.5781826642834127E-2</v>
      </c>
    </row>
    <row r="480" spans="1:42" s="814" customFormat="1">
      <c r="A480" s="815">
        <v>44529</v>
      </c>
      <c r="B480" s="814">
        <v>2.9256277950295839E-4</v>
      </c>
      <c r="C480" s="814">
        <v>2.9987684899053231E-4</v>
      </c>
      <c r="D480" s="814">
        <v>3.4522407981349087E-4</v>
      </c>
      <c r="E480" s="814">
        <v>3.4814970760852046E-4</v>
      </c>
      <c r="F480" s="814">
        <v>3.5557267311880913E-4</v>
      </c>
      <c r="G480" s="814">
        <v>3.575257697616685E-4</v>
      </c>
      <c r="H480" s="814">
        <v>3.3717075783035177E-4</v>
      </c>
      <c r="I480" s="814">
        <v>3.1441367018958388E-4</v>
      </c>
      <c r="J480" s="814">
        <v>2.7613566351281094E-4</v>
      </c>
      <c r="K480" s="814">
        <v>3.293817403127175E-4</v>
      </c>
      <c r="L480" s="814">
        <v>4.6935163936945301E-5</v>
      </c>
      <c r="M480" s="814">
        <v>3.0387648974872228E-4</v>
      </c>
      <c r="N480" s="814">
        <v>4.7473031137568178E-4</v>
      </c>
      <c r="O480" s="814">
        <v>4.6681399531789403E-4</v>
      </c>
      <c r="P480" s="814">
        <v>3.9058280686510294E-4</v>
      </c>
      <c r="Q480" s="814">
        <v>8.6640017430439364E-4</v>
      </c>
      <c r="R480" s="814">
        <v>7.6929242163825684E-4</v>
      </c>
      <c r="S480" s="814">
        <v>7.8767830260617622E-4</v>
      </c>
      <c r="T480" s="814">
        <v>7.9134532682956227E-4</v>
      </c>
      <c r="U480" s="814">
        <v>7.9500898160644873E-4</v>
      </c>
      <c r="V480" s="814">
        <v>2.9436008915904033E-3</v>
      </c>
      <c r="W480" s="814">
        <v>7.9134532682956227E-4</v>
      </c>
      <c r="X480" s="814">
        <v>7.9317757501096153E-4</v>
      </c>
      <c r="Y480" s="814">
        <v>4.8335112941000347E-4</v>
      </c>
      <c r="Z480" s="814">
        <v>4.8335112941000347E-4</v>
      </c>
      <c r="AA480" s="814">
        <v>4.9388215129564372E-4</v>
      </c>
      <c r="AB480" s="814">
        <v>5.0613328152837589E-4</v>
      </c>
      <c r="AC480" s="814">
        <v>2.3426875208183429E-3</v>
      </c>
      <c r="AD480" s="814">
        <v>-4.8022923127621908E-4</v>
      </c>
      <c r="AE480" s="814">
        <v>1.0215042116046291E-3</v>
      </c>
      <c r="AF480" s="814">
        <v>3.1701438013780336E-3</v>
      </c>
      <c r="AG480" s="814">
        <v>1.3468174239745778E-3</v>
      </c>
      <c r="AH480" s="814">
        <v>3.5840729119056558E-3</v>
      </c>
      <c r="AI480" s="814">
        <v>2.2045607864507044E-3</v>
      </c>
      <c r="AJ480" s="814">
        <v>3.9552507135298676E-3</v>
      </c>
      <c r="AK480" s="814">
        <v>4.0309409771037696E-3</v>
      </c>
      <c r="AM480" s="814">
        <v>5.1887566618369352E-3</v>
      </c>
      <c r="AN480" s="814">
        <v>6.1976801055922959E-3</v>
      </c>
      <c r="AO480" s="814">
        <v>9.820691745310306E-5</v>
      </c>
      <c r="AP480" s="814">
        <v>1.8002662823036308E-2</v>
      </c>
    </row>
    <row r="481" spans="1:42" s="814" customFormat="1">
      <c r="A481" s="815">
        <v>44530</v>
      </c>
      <c r="B481" s="814">
        <v>2.9256277950295839E-4</v>
      </c>
      <c r="C481" s="814">
        <v>2.9987684899053231E-4</v>
      </c>
      <c r="D481" s="814">
        <v>3.4522407981349087E-4</v>
      </c>
      <c r="E481" s="814">
        <v>3.4814970760852046E-4</v>
      </c>
      <c r="F481" s="814">
        <v>3.5557267311880913E-4</v>
      </c>
      <c r="G481" s="814">
        <v>3.575257697616685E-4</v>
      </c>
      <c r="H481" s="814">
        <v>3.5972870513489852E-4</v>
      </c>
      <c r="I481" s="814">
        <v>2.781471096811039E-4</v>
      </c>
      <c r="J481" s="814">
        <v>3.47462831666423E-4</v>
      </c>
      <c r="K481" s="814">
        <v>3.2546420972923151E-4</v>
      </c>
      <c r="L481" s="814">
        <v>1.6766692719483167E-4</v>
      </c>
      <c r="M481" s="814">
        <v>1.5996208031403558E-3</v>
      </c>
      <c r="N481" s="814">
        <v>3.9074744286660135E-4</v>
      </c>
      <c r="O481" s="814">
        <v>4.352523406361275E-4</v>
      </c>
      <c r="P481" s="814">
        <v>3.9058280686510294E-4</v>
      </c>
      <c r="Q481" s="814">
        <v>3.8940713271973237E-4</v>
      </c>
      <c r="R481" s="814">
        <v>7.6929242163825684E-4</v>
      </c>
      <c r="S481" s="814">
        <v>7.8767830260617622E-4</v>
      </c>
      <c r="T481" s="814">
        <v>7.9134532682956227E-4</v>
      </c>
      <c r="U481" s="814">
        <v>7.9500898160644873E-4</v>
      </c>
      <c r="V481" s="814">
        <v>3.3433169241856575E-3</v>
      </c>
      <c r="W481" s="814">
        <v>7.9134532682956227E-4</v>
      </c>
      <c r="X481" s="814">
        <v>7.9317757501096153E-4</v>
      </c>
      <c r="Y481" s="814">
        <v>4.8335112941000347E-4</v>
      </c>
      <c r="Z481" s="814">
        <v>4.8335112941000347E-4</v>
      </c>
      <c r="AA481" s="814">
        <v>4.9388215129564372E-4</v>
      </c>
      <c r="AB481" s="814">
        <v>5.0613328152837589E-4</v>
      </c>
      <c r="AC481" s="814">
        <v>-7.0149004670344572E-3</v>
      </c>
      <c r="AD481" s="814">
        <v>-5.9397890194295977E-3</v>
      </c>
      <c r="AE481" s="814">
        <v>-7.6538563842325491E-3</v>
      </c>
      <c r="AF481" s="814">
        <v>-6.2175090137992495E-3</v>
      </c>
      <c r="AG481" s="814">
        <v>-2.1886340179937402E-3</v>
      </c>
      <c r="AH481" s="814">
        <v>-2.7813487989314378E-4</v>
      </c>
      <c r="AI481" s="814">
        <v>-2.1400770224923038E-3</v>
      </c>
      <c r="AJ481" s="814">
        <v>-2.4906052720997662E-3</v>
      </c>
      <c r="AK481" s="814">
        <v>-2.2975832352273295E-3</v>
      </c>
      <c r="AM481" s="814">
        <v>-2.1256167609217669E-2</v>
      </c>
      <c r="AN481" s="814">
        <v>-1.5644791813561376E-2</v>
      </c>
      <c r="AO481" s="814">
        <v>-2.2040979573687336E-2</v>
      </c>
      <c r="AP481" s="814">
        <v>-1.9355183243308871E-2</v>
      </c>
    </row>
    <row r="482" spans="1:42" s="814" customFormat="1">
      <c r="A482" s="815">
        <v>44531</v>
      </c>
      <c r="B482" s="814">
        <v>2.9256277950295839E-4</v>
      </c>
      <c r="C482" s="814">
        <v>2.9987684899053231E-4</v>
      </c>
      <c r="D482" s="814">
        <v>3.4522407981349087E-4</v>
      </c>
      <c r="E482" s="814">
        <v>3.4814970760852046E-4</v>
      </c>
      <c r="F482" s="814">
        <v>3.5557267311880913E-4</v>
      </c>
      <c r="G482" s="814">
        <v>3.575257697616685E-4</v>
      </c>
      <c r="H482" s="814">
        <v>3.2779742247224242E-4</v>
      </c>
      <c r="I482" s="814">
        <v>4.1581330240991754E-4</v>
      </c>
      <c r="J482" s="814">
        <v>3.1094009564247571E-4</v>
      </c>
      <c r="K482" s="814">
        <v>2.8304904321796442E-4</v>
      </c>
      <c r="L482" s="814">
        <v>5.5759065045490885E-4</v>
      </c>
      <c r="M482" s="814">
        <v>2.0652116031549816E-4</v>
      </c>
      <c r="N482" s="814">
        <v>8.8903093807646272E-4</v>
      </c>
      <c r="O482" s="814">
        <v>4.3763387032580425E-4</v>
      </c>
      <c r="P482" s="814">
        <v>3.9058280686510294E-4</v>
      </c>
      <c r="Q482" s="814">
        <v>0</v>
      </c>
      <c r="R482" s="814">
        <v>6.1261251600486233E-4</v>
      </c>
      <c r="S482" s="814">
        <v>6.3099551848933011E-4</v>
      </c>
      <c r="T482" s="814">
        <v>6.3466196860506585E-4</v>
      </c>
      <c r="U482" s="814">
        <v>6.3832504980232407E-4</v>
      </c>
      <c r="V482" s="814">
        <v>-3.2302175573879488E-3</v>
      </c>
      <c r="W482" s="814">
        <v>6.3466196860506585E-4</v>
      </c>
      <c r="X482" s="814">
        <v>6.3649392993081477E-4</v>
      </c>
      <c r="Y482" s="814">
        <v>4.8335112941000347E-4</v>
      </c>
      <c r="Z482" s="814">
        <v>4.8335112941000347E-4</v>
      </c>
      <c r="AA482" s="814">
        <v>4.9388215129564372E-4</v>
      </c>
      <c r="AB482" s="814">
        <v>5.0613328152837589E-4</v>
      </c>
      <c r="AC482" s="814">
        <v>8.2730590205826182E-4</v>
      </c>
      <c r="AD482" s="814">
        <v>1.4435462565696167E-3</v>
      </c>
      <c r="AE482" s="814">
        <v>-5.4064652151250003E-3</v>
      </c>
      <c r="AF482" s="814">
        <v>-3.9488914326643032E-3</v>
      </c>
      <c r="AG482" s="814">
        <v>2.0432715522016309E-3</v>
      </c>
      <c r="AH482" s="814">
        <v>6.1302949629846726E-3</v>
      </c>
      <c r="AI482" s="814">
        <v>1.0979803500714702E-3</v>
      </c>
      <c r="AJ482" s="814">
        <v>-2.5755308773178776E-4</v>
      </c>
      <c r="AK482" s="814">
        <v>-5.7178096135068746E-4</v>
      </c>
      <c r="AM482" s="814">
        <v>-1.2017828449784607E-2</v>
      </c>
      <c r="AN482" s="814">
        <v>-7.4166852473191991E-3</v>
      </c>
      <c r="AO482" s="814">
        <v>-1.5193116887671332E-2</v>
      </c>
      <c r="AP482" s="814">
        <v>-9.7096150806398329E-3</v>
      </c>
    </row>
    <row r="483" spans="1:42" s="814" customFormat="1">
      <c r="A483" s="815">
        <v>44532</v>
      </c>
      <c r="B483" s="814">
        <v>2.9256277950295839E-4</v>
      </c>
      <c r="C483" s="814">
        <v>2.9987684899053231E-4</v>
      </c>
      <c r="D483" s="814">
        <v>3.4522407981349087E-4</v>
      </c>
      <c r="E483" s="814">
        <v>3.4814970760852046E-4</v>
      </c>
      <c r="F483" s="814">
        <v>3.5557267311880913E-4</v>
      </c>
      <c r="G483" s="814">
        <v>3.575257697616685E-4</v>
      </c>
      <c r="H483" s="814">
        <v>3.7236254993788798E-4</v>
      </c>
      <c r="I483" s="814">
        <v>3.6400811660652899E-4</v>
      </c>
      <c r="J483" s="814">
        <v>3.0173604261585218E-4</v>
      </c>
      <c r="K483" s="814">
        <v>3.7137030991662989E-4</v>
      </c>
      <c r="L483" s="814">
        <v>3.4085635404523806E-4</v>
      </c>
      <c r="M483" s="814">
        <v>5.1527038269361114E-4</v>
      </c>
      <c r="N483" s="814">
        <v>3.6778952946403543E-4</v>
      </c>
      <c r="O483" s="814">
        <v>4.3706208647309452E-4</v>
      </c>
      <c r="P483" s="814">
        <v>3.9058280686510294E-4</v>
      </c>
      <c r="Q483" s="814">
        <v>8.9321926603624924E-4</v>
      </c>
      <c r="R483" s="814">
        <v>6.1261251600486233E-4</v>
      </c>
      <c r="S483" s="814">
        <v>6.3099551848933011E-4</v>
      </c>
      <c r="T483" s="814">
        <v>6.3466196860506585E-4</v>
      </c>
      <c r="U483" s="814">
        <v>6.3832504980232407E-4</v>
      </c>
      <c r="V483" s="814">
        <v>3.1733750537030758E-3</v>
      </c>
      <c r="W483" s="814">
        <v>6.3466196860506585E-4</v>
      </c>
      <c r="X483" s="814">
        <v>6.3649392993081477E-4</v>
      </c>
      <c r="Y483" s="814">
        <v>4.8335112941000347E-4</v>
      </c>
      <c r="Z483" s="814">
        <v>4.8335112941000347E-4</v>
      </c>
      <c r="AA483" s="814">
        <v>4.9388215129564372E-4</v>
      </c>
      <c r="AB483" s="814">
        <v>5.0613328152837589E-4</v>
      </c>
      <c r="AC483" s="814">
        <v>4.795037284546888E-3</v>
      </c>
      <c r="AD483" s="814">
        <v>-2.3209538585811096E-4</v>
      </c>
      <c r="AE483" s="814">
        <v>5.8088389182655575E-3</v>
      </c>
      <c r="AF483" s="814">
        <v>4.0886731661697873E-3</v>
      </c>
      <c r="AG483" s="814">
        <v>1.1941316436809846E-3</v>
      </c>
      <c r="AH483" s="814">
        <v>4.8542619560454359E-3</v>
      </c>
      <c r="AI483" s="814">
        <v>-2.3185044594896675E-3</v>
      </c>
      <c r="AJ483" s="814">
        <v>3.0868305082287772E-3</v>
      </c>
      <c r="AK483" s="814">
        <v>1.142557853903492E-3</v>
      </c>
      <c r="AM483" s="814">
        <v>2.8183115406628101E-2</v>
      </c>
      <c r="AN483" s="814">
        <v>2.4968714913154111E-2</v>
      </c>
      <c r="AO483" s="814">
        <v>1.8249864733138832E-2</v>
      </c>
      <c r="AP483" s="814">
        <v>1.1528680930326773E-2</v>
      </c>
    </row>
    <row r="484" spans="1:42" s="814" customFormat="1">
      <c r="A484" s="815">
        <v>44533</v>
      </c>
      <c r="B484" s="814">
        <v>2.9256277950295839E-4</v>
      </c>
      <c r="C484" s="814">
        <v>2.9987684899053231E-4</v>
      </c>
      <c r="D484" s="814">
        <v>3.4522407981349087E-4</v>
      </c>
      <c r="E484" s="814">
        <v>3.4814970760852046E-4</v>
      </c>
      <c r="F484" s="814">
        <v>3.5557267311880913E-4</v>
      </c>
      <c r="G484" s="814">
        <v>3.575257697616685E-4</v>
      </c>
      <c r="H484" s="814">
        <v>3.5405109056774187E-4</v>
      </c>
      <c r="I484" s="814">
        <v>3.544131752237778E-4</v>
      </c>
      <c r="J484" s="814">
        <v>3.1743246633997302E-4</v>
      </c>
      <c r="K484" s="814">
        <v>2.0083759848965599E-4</v>
      </c>
      <c r="L484" s="814">
        <v>1.2490653515806471E-4</v>
      </c>
      <c r="M484" s="814">
        <v>5.770092136385685E-4</v>
      </c>
      <c r="N484" s="814">
        <v>3.750164853648652E-4</v>
      </c>
      <c r="O484" s="814">
        <v>4.3667688816939609E-4</v>
      </c>
      <c r="P484" s="814">
        <v>3.9058280686510294E-4</v>
      </c>
      <c r="Q484" s="814">
        <v>5.0486668791438483E-4</v>
      </c>
      <c r="R484" s="814">
        <v>6.1261251600486233E-4</v>
      </c>
      <c r="S484" s="814">
        <v>6.3099551848933011E-4</v>
      </c>
      <c r="T484" s="814">
        <v>6.3466196860506585E-4</v>
      </c>
      <c r="U484" s="814">
        <v>6.3832504980232407E-4</v>
      </c>
      <c r="V484" s="814">
        <v>6.5765648153621736E-3</v>
      </c>
      <c r="W484" s="814">
        <v>6.3466196860506585E-4</v>
      </c>
      <c r="X484" s="814">
        <v>6.3649392993081477E-4</v>
      </c>
      <c r="Y484" s="814">
        <v>4.8335112941000347E-4</v>
      </c>
      <c r="Z484" s="814">
        <v>4.8335112941000347E-4</v>
      </c>
      <c r="AA484" s="814">
        <v>4.9388215129564372E-4</v>
      </c>
      <c r="AB484" s="814">
        <v>5.0613328152837589E-4</v>
      </c>
      <c r="AC484" s="814">
        <v>-2.1323146417417949E-3</v>
      </c>
      <c r="AD484" s="814">
        <v>-1.5168503752207574E-3</v>
      </c>
      <c r="AE484" s="814">
        <v>-3.7663002967223136E-3</v>
      </c>
      <c r="AF484" s="814">
        <v>-1.3656892814439825E-3</v>
      </c>
      <c r="AG484" s="814">
        <v>-2.2312470465766232E-3</v>
      </c>
      <c r="AH484" s="814">
        <v>-7.5474262195464048E-3</v>
      </c>
      <c r="AI484" s="814">
        <v>-3.4581011378910231E-3</v>
      </c>
      <c r="AJ484" s="814">
        <v>9.3655017056613055E-3</v>
      </c>
      <c r="AK484" s="814">
        <v>1.8179320683919808E-3</v>
      </c>
      <c r="AM484" s="814">
        <v>2.2229269138001495E-2</v>
      </c>
      <c r="AN484" s="814">
        <v>1.3065390268031551E-2</v>
      </c>
      <c r="AO484" s="814">
        <v>1.1698404889509018E-2</v>
      </c>
      <c r="AP484" s="814">
        <v>-8.2724793310182676E-3</v>
      </c>
    </row>
    <row r="485" spans="1:42" s="814" customFormat="1">
      <c r="A485" s="815">
        <v>44536</v>
      </c>
      <c r="B485" s="814">
        <v>2.9256277950295839E-4</v>
      </c>
      <c r="C485" s="814">
        <v>2.9987684899053231E-4</v>
      </c>
      <c r="D485" s="814">
        <v>3.4522407981349087E-4</v>
      </c>
      <c r="E485" s="814">
        <v>3.4814970760852046E-4</v>
      </c>
      <c r="F485" s="814">
        <v>3.5557267311880913E-4</v>
      </c>
      <c r="G485" s="814">
        <v>3.575257697616685E-4</v>
      </c>
      <c r="H485" s="814">
        <v>3.4561852296199902E-4</v>
      </c>
      <c r="I485" s="814">
        <v>3.3192965499084792E-4</v>
      </c>
      <c r="J485" s="814">
        <v>3.30006878498601E-4</v>
      </c>
      <c r="K485" s="814">
        <v>4.2991752516319259E-4</v>
      </c>
      <c r="L485" s="814">
        <v>7.0040419248207364E-4</v>
      </c>
      <c r="M485" s="814">
        <v>3.4221378094900778E-4</v>
      </c>
      <c r="N485" s="814">
        <v>3.0082746177662045E-4</v>
      </c>
      <c r="O485" s="814">
        <v>4.5548501387604468E-4</v>
      </c>
      <c r="P485" s="814">
        <v>3.9058280686510294E-4</v>
      </c>
      <c r="Q485" s="814">
        <v>7.1800913995079263E-4</v>
      </c>
      <c r="R485" s="814">
        <v>6.1261251600486233E-4</v>
      </c>
      <c r="S485" s="814">
        <v>6.3099551848933011E-4</v>
      </c>
      <c r="T485" s="814">
        <v>6.3466196860506585E-4</v>
      </c>
      <c r="U485" s="814">
        <v>6.3832504980232407E-4</v>
      </c>
      <c r="V485" s="814">
        <v>-1.1352210996673495E-3</v>
      </c>
      <c r="W485" s="814">
        <v>6.3466196860506585E-4</v>
      </c>
      <c r="X485" s="814">
        <v>6.3649392993081477E-4</v>
      </c>
      <c r="Y485" s="814">
        <v>4.8335112941000347E-4</v>
      </c>
      <c r="Z485" s="814">
        <v>4.8335112941000347E-4</v>
      </c>
      <c r="AA485" s="814">
        <v>4.9388215129564372E-4</v>
      </c>
      <c r="AB485" s="814">
        <v>5.0613328152837589E-4</v>
      </c>
      <c r="AC485" s="814">
        <v>4.8628780179815756E-3</v>
      </c>
      <c r="AD485" s="814">
        <v>1.1195306113065406E-3</v>
      </c>
      <c r="AE485" s="814">
        <v>4.3226381526044744E-3</v>
      </c>
      <c r="AF485" s="814">
        <v>2.6870919806099014E-3</v>
      </c>
      <c r="AG485" s="814">
        <v>-3.0330513365872669E-4</v>
      </c>
      <c r="AH485" s="814">
        <v>-2.9790736444424981E-3</v>
      </c>
      <c r="AI485" s="814">
        <v>6.0624063953904628E-3</v>
      </c>
      <c r="AJ485" s="814">
        <v>1.4062658320441734E-3</v>
      </c>
      <c r="AK485" s="814">
        <v>4.4507005774818698E-3</v>
      </c>
      <c r="AM485" s="814">
        <v>1.2721293314649884E-2</v>
      </c>
      <c r="AN485" s="814">
        <v>1.1373444211546957E-2</v>
      </c>
      <c r="AO485" s="814">
        <v>-8.2971559904887471E-4</v>
      </c>
      <c r="AP485" s="814">
        <v>1.2468598045954682E-2</v>
      </c>
    </row>
    <row r="486" spans="1:42" s="814" customFormat="1">
      <c r="A486" s="815">
        <v>44537</v>
      </c>
      <c r="B486" s="814">
        <v>2.9256277950295839E-4</v>
      </c>
      <c r="C486" s="814">
        <v>2.9987684899053231E-4</v>
      </c>
      <c r="D486" s="814">
        <v>3.4522407981349087E-4</v>
      </c>
      <c r="E486" s="814">
        <v>3.4814970760852046E-4</v>
      </c>
      <c r="F486" s="814">
        <v>3.5557267311880913E-4</v>
      </c>
      <c r="G486" s="814">
        <v>3.575257697616685E-4</v>
      </c>
      <c r="H486" s="814">
        <v>3.5754503990670372E-4</v>
      </c>
      <c r="I486" s="814">
        <v>3.7480131661848937E-4</v>
      </c>
      <c r="J486" s="814">
        <v>3.5125356390230955E-4</v>
      </c>
      <c r="K486" s="814">
        <v>3.5874447041250868E-4</v>
      </c>
      <c r="L486" s="814">
        <v>5.5663058681632016E-4</v>
      </c>
      <c r="M486" s="814">
        <v>3.6798511047186899E-4</v>
      </c>
      <c r="N486" s="814">
        <v>3.3252737151689971E-4</v>
      </c>
      <c r="O486" s="814">
        <v>4.333254580457524E-4</v>
      </c>
      <c r="P486" s="814">
        <v>3.9058280686510294E-4</v>
      </c>
      <c r="Q486" s="814">
        <v>4.3204260978946252E-4</v>
      </c>
      <c r="R486" s="814">
        <v>6.1261251600486233E-4</v>
      </c>
      <c r="S486" s="814">
        <v>6.3099551848933011E-4</v>
      </c>
      <c r="T486" s="814">
        <v>6.3466196860506585E-4</v>
      </c>
      <c r="U486" s="814">
        <v>6.3832504980232407E-4</v>
      </c>
      <c r="V486" s="814">
        <v>1.7918522823894278E-3</v>
      </c>
      <c r="W486" s="814">
        <v>6.3466196860506585E-4</v>
      </c>
      <c r="X486" s="814">
        <v>6.3649392993081477E-4</v>
      </c>
      <c r="Y486" s="814">
        <v>4.8335112941000347E-4</v>
      </c>
      <c r="Z486" s="814">
        <v>4.8335112941000347E-4</v>
      </c>
      <c r="AA486" s="814">
        <v>4.9388215129564372E-4</v>
      </c>
      <c r="AB486" s="814">
        <v>5.0613328152837589E-4</v>
      </c>
      <c r="AC486" s="814">
        <v>2.7016772307257853E-3</v>
      </c>
      <c r="AD486" s="814">
        <v>-8.6542536204026188E-4</v>
      </c>
      <c r="AE486" s="814">
        <v>4.4063631119344304E-3</v>
      </c>
      <c r="AF486" s="814">
        <v>6.6145836936408742E-3</v>
      </c>
      <c r="AG486" s="814">
        <v>1.6909985794422155E-3</v>
      </c>
      <c r="AH486" s="814">
        <v>1.1423343788232732E-3</v>
      </c>
      <c r="AI486" s="814">
        <v>1.7583019785183396E-3</v>
      </c>
      <c r="AJ486" s="814">
        <v>-2.7416745641446472E-3</v>
      </c>
      <c r="AK486" s="814">
        <v>2.3193675505939204E-4</v>
      </c>
      <c r="AM486" s="814">
        <v>4.2896766502031891E-3</v>
      </c>
      <c r="AN486" s="814">
        <v>1.2325652201479187E-3</v>
      </c>
      <c r="AO486" s="814">
        <v>6.9984974573622516E-4</v>
      </c>
      <c r="AP486" s="814">
        <v>2.1040274791557012E-2</v>
      </c>
    </row>
    <row r="487" spans="1:42" s="814" customFormat="1">
      <c r="A487" s="815">
        <v>44538</v>
      </c>
      <c r="B487" s="814">
        <v>2.9256277950295839E-4</v>
      </c>
      <c r="C487" s="814">
        <v>2.9987684899053231E-4</v>
      </c>
      <c r="D487" s="814">
        <v>3.4522407981349087E-4</v>
      </c>
      <c r="E487" s="814">
        <v>3.4814970760852046E-4</v>
      </c>
      <c r="F487" s="814">
        <v>3.5557267311880913E-4</v>
      </c>
      <c r="G487" s="814">
        <v>3.575257697616685E-4</v>
      </c>
      <c r="H487" s="814">
        <v>3.454668491398305E-4</v>
      </c>
      <c r="I487" s="814">
        <v>2.8958880966967193E-4</v>
      </c>
      <c r="J487" s="814">
        <v>3.4196997164404053E-4</v>
      </c>
      <c r="K487" s="814">
        <v>3.4763347351307594E-4</v>
      </c>
      <c r="L487" s="814">
        <v>4.191306016625429E-4</v>
      </c>
      <c r="M487" s="814">
        <v>9.1223040333598959E-4</v>
      </c>
      <c r="N487" s="814">
        <v>1.393771756119655E-4</v>
      </c>
      <c r="O487" s="814">
        <v>4.2366034975560574E-4</v>
      </c>
      <c r="P487" s="814">
        <v>3.9058280686510294E-4</v>
      </c>
      <c r="Q487" s="814">
        <v>4.0131999691506159E-4</v>
      </c>
      <c r="R487" s="814">
        <v>6.1261251600486233E-4</v>
      </c>
      <c r="S487" s="814">
        <v>6.3099551848933011E-4</v>
      </c>
      <c r="T487" s="814">
        <v>6.3466196860506585E-4</v>
      </c>
      <c r="U487" s="814">
        <v>6.3832504980232407E-4</v>
      </c>
      <c r="V487" s="814">
        <v>3.7221649503724752E-3</v>
      </c>
      <c r="W487" s="814">
        <v>6.3466196860506585E-4</v>
      </c>
      <c r="X487" s="814">
        <v>6.3649392993081477E-4</v>
      </c>
      <c r="Y487" s="814">
        <v>4.8335112941000347E-4</v>
      </c>
      <c r="Z487" s="814">
        <v>4.8335112941000347E-4</v>
      </c>
      <c r="AA487" s="814">
        <v>4.9388215129564372E-4</v>
      </c>
      <c r="AB487" s="814">
        <v>5.0613328152837589E-4</v>
      </c>
      <c r="AC487" s="814">
        <v>-1.7125972479375973E-3</v>
      </c>
      <c r="AD487" s="814">
        <v>-2.3032411783668882E-3</v>
      </c>
      <c r="AE487" s="814">
        <v>3.866029664571613E-3</v>
      </c>
      <c r="AF487" s="814">
        <v>1.4696467719843564E-3</v>
      </c>
      <c r="AG487" s="814">
        <v>-2.7037263229741093E-3</v>
      </c>
      <c r="AH487" s="814">
        <v>-3.7539058314107754E-3</v>
      </c>
      <c r="AI487" s="814">
        <v>-2.9279324368554072E-3</v>
      </c>
      <c r="AJ487" s="814">
        <v>3.1923343154001138E-3</v>
      </c>
      <c r="AK487" s="814">
        <v>2.2636360682517509E-3</v>
      </c>
      <c r="AM487" s="814">
        <v>9.3242510231408282E-3</v>
      </c>
      <c r="AN487" s="814">
        <v>1.4293642198792478E-2</v>
      </c>
      <c r="AO487" s="814">
        <v>1.4832854006645801E-2</v>
      </c>
      <c r="AP487" s="814">
        <v>4.7144049319929326E-3</v>
      </c>
    </row>
    <row r="488" spans="1:42" s="814" customFormat="1">
      <c r="A488" s="815">
        <v>44539</v>
      </c>
      <c r="B488" s="814">
        <v>3.4749249251664338E-4</v>
      </c>
      <c r="C488" s="814">
        <v>3.5617980482955942E-4</v>
      </c>
      <c r="D488" s="814">
        <v>4.1004114116963917E-4</v>
      </c>
      <c r="E488" s="814">
        <v>4.1351606609480563E-4</v>
      </c>
      <c r="F488" s="814">
        <v>4.1050584623558706E-4</v>
      </c>
      <c r="G488" s="814">
        <v>4.124590501299874E-4</v>
      </c>
      <c r="H488" s="814">
        <v>3.2017830037367467E-4</v>
      </c>
      <c r="I488" s="814">
        <v>2.6115582068220178E-4</v>
      </c>
      <c r="J488" s="814">
        <v>3.3177764384406672E-4</v>
      </c>
      <c r="K488" s="814">
        <v>4.0029405567532095E-4</v>
      </c>
      <c r="L488" s="814">
        <v>4.5673737866902542E-4</v>
      </c>
      <c r="M488" s="814">
        <v>6.44997162843719E-4</v>
      </c>
      <c r="N488" s="814">
        <v>2.3659042511448014E-4</v>
      </c>
      <c r="O488" s="814">
        <v>4.2712060453342637E-4</v>
      </c>
      <c r="P488" s="814">
        <v>4.4551790251601275E-4</v>
      </c>
      <c r="Q488" s="814">
        <v>5.2460408141241643E-4</v>
      </c>
      <c r="R488" s="814">
        <v>6.1261251600486233E-4</v>
      </c>
      <c r="S488" s="814">
        <v>6.3099551848933011E-4</v>
      </c>
      <c r="T488" s="814">
        <v>6.3466196860506585E-4</v>
      </c>
      <c r="U488" s="814">
        <v>6.3832504980232407E-4</v>
      </c>
      <c r="V488" s="814">
        <v>7.9683918954298605E-5</v>
      </c>
      <c r="W488" s="814">
        <v>6.3466196860506585E-4</v>
      </c>
      <c r="X488" s="814">
        <v>6.3649392993081477E-4</v>
      </c>
      <c r="Y488" s="814">
        <v>4.8335112941000347E-4</v>
      </c>
      <c r="Z488" s="814">
        <v>4.8335112941000347E-4</v>
      </c>
      <c r="AA488" s="814">
        <v>4.9388215129564372E-4</v>
      </c>
      <c r="AB488" s="814">
        <v>5.0613328152837589E-4</v>
      </c>
      <c r="AC488" s="814">
        <v>-5.040902890159904E-4</v>
      </c>
      <c r="AD488" s="814">
        <v>2.8458753419613458E-5</v>
      </c>
      <c r="AE488" s="814">
        <v>-6.8686931217999403E-3</v>
      </c>
      <c r="AF488" s="814">
        <v>-3.11604098625895E-3</v>
      </c>
      <c r="AG488" s="814">
        <v>-3.6334767378065624E-4</v>
      </c>
      <c r="AH488" s="814">
        <v>2.5977118244393527E-3</v>
      </c>
      <c r="AI488" s="814">
        <v>3.2420611593719784E-3</v>
      </c>
      <c r="AJ488" s="814">
        <v>-4.7942540031076231E-4</v>
      </c>
      <c r="AK488" s="814">
        <v>1.2893673592440091E-3</v>
      </c>
      <c r="AM488" s="814">
        <v>-1.2605434327864207E-2</v>
      </c>
      <c r="AN488" s="814">
        <v>-1.0983985357607251E-2</v>
      </c>
      <c r="AO488" s="814">
        <v>-1.4603853039624082E-2</v>
      </c>
      <c r="AP488" s="814">
        <v>-8.2985698201047953E-3</v>
      </c>
    </row>
    <row r="489" spans="1:42" s="814" customFormat="1">
      <c r="A489" s="815">
        <v>44540</v>
      </c>
      <c r="B489" s="814">
        <v>3.4749249251664338E-4</v>
      </c>
      <c r="C489" s="814">
        <v>3.5617980482955942E-4</v>
      </c>
      <c r="D489" s="814">
        <v>4.1004114116963917E-4</v>
      </c>
      <c r="E489" s="814">
        <v>4.1351606609480563E-4</v>
      </c>
      <c r="F489" s="814">
        <v>4.1050584623558706E-4</v>
      </c>
      <c r="G489" s="814">
        <v>4.124590501299874E-4</v>
      </c>
      <c r="H489" s="814">
        <v>3.6210229371569369E-4</v>
      </c>
      <c r="I489" s="814">
        <v>4.2083204507181726E-4</v>
      </c>
      <c r="J489" s="814">
        <v>4.0579244308069917E-4</v>
      </c>
      <c r="K489" s="814">
        <v>2.8279504492423335E-4</v>
      </c>
      <c r="L489" s="814">
        <v>3.6589256457042474E-4</v>
      </c>
      <c r="M489" s="814">
        <v>4.8539702431327214E-4</v>
      </c>
      <c r="N489" s="814">
        <v>3.6932414860779694E-4</v>
      </c>
      <c r="O489" s="814">
        <v>4.9728762982548247E-4</v>
      </c>
      <c r="P489" s="814">
        <v>4.4551790251601275E-4</v>
      </c>
      <c r="Q489" s="814">
        <v>4.5394374875362686E-4</v>
      </c>
      <c r="R489" s="814">
        <v>6.1261251600486233E-4</v>
      </c>
      <c r="S489" s="814">
        <v>6.3099551848933011E-4</v>
      </c>
      <c r="T489" s="814">
        <v>6.3466196860506585E-4</v>
      </c>
      <c r="U489" s="814">
        <v>6.3832504980232407E-4</v>
      </c>
      <c r="V489" s="814">
        <v>4.8241116277574214E-3</v>
      </c>
      <c r="W489" s="814">
        <v>6.3466196860506585E-4</v>
      </c>
      <c r="X489" s="814">
        <v>6.3649392993081477E-4</v>
      </c>
      <c r="Y489" s="814">
        <v>4.8335112941000347E-4</v>
      </c>
      <c r="Z489" s="814">
        <v>4.8335112941000347E-4</v>
      </c>
      <c r="AA489" s="814">
        <v>4.9388215129564372E-4</v>
      </c>
      <c r="AB489" s="814">
        <v>5.0613328152837589E-4</v>
      </c>
      <c r="AC489" s="814">
        <v>2.4239761721300823E-4</v>
      </c>
      <c r="AD489" s="814">
        <v>1.112809535619208E-3</v>
      </c>
      <c r="AE489" s="814">
        <v>-5.8835944669551887E-3</v>
      </c>
      <c r="AF489" s="814">
        <v>3.9566044369887532E-3</v>
      </c>
      <c r="AG489" s="814">
        <v>-7.7439978096482953E-4</v>
      </c>
      <c r="AH489" s="814">
        <v>-5.1535124839663382E-3</v>
      </c>
      <c r="AI489" s="814">
        <v>-1.8737979818636008E-3</v>
      </c>
      <c r="AJ489" s="814">
        <v>4.3202820455183755E-3</v>
      </c>
      <c r="AK489" s="814">
        <v>3.3074149425931232E-3</v>
      </c>
      <c r="AM489" s="814">
        <v>1.5101968980738123E-2</v>
      </c>
      <c r="AN489" s="814">
        <v>1.7308795606866489E-2</v>
      </c>
      <c r="AO489" s="814">
        <v>1.5513531963990301E-2</v>
      </c>
      <c r="AP489" s="814">
        <v>9.9450623704144814E-3</v>
      </c>
    </row>
    <row r="490" spans="1:42" s="814" customFormat="1">
      <c r="A490" s="815">
        <v>44543</v>
      </c>
      <c r="B490" s="814">
        <v>3.4749249251664338E-4</v>
      </c>
      <c r="C490" s="814">
        <v>3.5617980482955942E-4</v>
      </c>
      <c r="D490" s="814">
        <v>4.1004114116963917E-4</v>
      </c>
      <c r="E490" s="814">
        <v>4.1351606609480563E-4</v>
      </c>
      <c r="F490" s="814">
        <v>4.1050584623558706E-4</v>
      </c>
      <c r="G490" s="814">
        <v>4.124590501299874E-4</v>
      </c>
      <c r="H490" s="814">
        <v>4.4781636211999043E-4</v>
      </c>
      <c r="I490" s="814">
        <v>4.1722110142927704E-4</v>
      </c>
      <c r="J490" s="814">
        <v>3.4848969704004418E-4</v>
      </c>
      <c r="K490" s="814">
        <v>4.0339646319220712E-4</v>
      </c>
      <c r="L490" s="814">
        <v>3.7811371107054903E-4</v>
      </c>
      <c r="M490" s="814">
        <v>-2.338183411351169E-4</v>
      </c>
      <c r="N490" s="814">
        <v>2.5504716194912902E-4</v>
      </c>
      <c r="O490" s="814">
        <v>4.45824402313999E-4</v>
      </c>
      <c r="P490" s="814">
        <v>4.4551790251601275E-4</v>
      </c>
      <c r="Q490" s="814">
        <v>8.966116217408171E-4</v>
      </c>
      <c r="R490" s="814">
        <v>6.1261251600486233E-4</v>
      </c>
      <c r="S490" s="814">
        <v>6.3099551848933011E-4</v>
      </c>
      <c r="T490" s="814">
        <v>6.3466196860506585E-4</v>
      </c>
      <c r="U490" s="814">
        <v>6.3832504980232407E-4</v>
      </c>
      <c r="V490" s="814">
        <v>-3.4648421444097854E-3</v>
      </c>
      <c r="W490" s="814">
        <v>6.3466196860506585E-4</v>
      </c>
      <c r="X490" s="814">
        <v>6.3649392993081477E-4</v>
      </c>
      <c r="Y490" s="814">
        <v>4.8335112941000347E-4</v>
      </c>
      <c r="Z490" s="814">
        <v>4.8335112941000347E-4</v>
      </c>
      <c r="AA490" s="814">
        <v>4.9388215129564372E-4</v>
      </c>
      <c r="AB490" s="814">
        <v>5.0613328152837589E-4</v>
      </c>
      <c r="AC490" s="814">
        <v>-2.8709454215665176E-3</v>
      </c>
      <c r="AD490" s="814">
        <v>-1.1967392524414588E-3</v>
      </c>
      <c r="AE490" s="814">
        <v>-1.2438722011068881E-3</v>
      </c>
      <c r="AF490" s="814">
        <v>-3.1514377940463634E-3</v>
      </c>
      <c r="AG490" s="814">
        <v>-3.417430931396126E-5</v>
      </c>
      <c r="AH490" s="814">
        <v>4.6877063836445743E-3</v>
      </c>
      <c r="AI490" s="814">
        <v>1.1448461028729096E-3</v>
      </c>
      <c r="AJ490" s="814">
        <v>1.4558890002693836E-3</v>
      </c>
      <c r="AK490" s="814">
        <v>-2.7928164853499027E-3</v>
      </c>
      <c r="AM490" s="814">
        <v>-3.8646237020834029E-3</v>
      </c>
      <c r="AN490" s="814">
        <v>7.255972520712195E-4</v>
      </c>
      <c r="AO490" s="814">
        <v>-2.1320591112881093E-3</v>
      </c>
      <c r="AP490" s="814">
        <v>-8.916969418511056E-3</v>
      </c>
    </row>
    <row r="491" spans="1:42" s="814" customFormat="1">
      <c r="A491" s="815">
        <v>44544</v>
      </c>
      <c r="B491" s="814">
        <v>3.4749249251664338E-4</v>
      </c>
      <c r="C491" s="814">
        <v>3.5617980482955942E-4</v>
      </c>
      <c r="D491" s="814">
        <v>4.1004114116963917E-4</v>
      </c>
      <c r="E491" s="814">
        <v>4.1351606609480563E-4</v>
      </c>
      <c r="F491" s="814">
        <v>4.1050584623558706E-4</v>
      </c>
      <c r="G491" s="814">
        <v>4.124590501299874E-4</v>
      </c>
      <c r="H491" s="814">
        <v>2.6589150351385982E-4</v>
      </c>
      <c r="I491" s="814">
        <v>3.9216157400101537E-4</v>
      </c>
      <c r="J491" s="814">
        <v>3.9755380445183341E-4</v>
      </c>
      <c r="K491" s="814">
        <v>3.7708265407121466E-4</v>
      </c>
      <c r="L491" s="814">
        <v>4.7257070142281421E-4</v>
      </c>
      <c r="M491" s="814">
        <v>4.8988787472170614E-4</v>
      </c>
      <c r="N491" s="814">
        <v>2.8409961918685056E-4</v>
      </c>
      <c r="O491" s="814">
        <v>4.9441973870245626E-4</v>
      </c>
      <c r="P491" s="814">
        <v>4.4551790251601275E-4</v>
      </c>
      <c r="Q491" s="814">
        <v>4.4569594628551812E-4</v>
      </c>
      <c r="R491" s="814">
        <v>6.1261251600486233E-4</v>
      </c>
      <c r="S491" s="814">
        <v>6.3099551848933011E-4</v>
      </c>
      <c r="T491" s="814">
        <v>6.3466196860506585E-4</v>
      </c>
      <c r="U491" s="814">
        <v>6.3832504980232407E-4</v>
      </c>
      <c r="V491" s="814">
        <v>-7.0271451765135939E-4</v>
      </c>
      <c r="W491" s="814">
        <v>6.3466196860506585E-4</v>
      </c>
      <c r="X491" s="814">
        <v>6.3649392993081477E-4</v>
      </c>
      <c r="Y491" s="814">
        <v>4.8335112941000347E-4</v>
      </c>
      <c r="Z491" s="814">
        <v>4.8335112941000347E-4</v>
      </c>
      <c r="AA491" s="814">
        <v>4.9388215129564372E-4</v>
      </c>
      <c r="AB491" s="814">
        <v>5.0613328152837589E-4</v>
      </c>
      <c r="AC491" s="814">
        <v>1.4858514370432729E-3</v>
      </c>
      <c r="AD491" s="814">
        <v>6.6412400090545276E-3</v>
      </c>
      <c r="AE491" s="814">
        <v>-6.1683038061404183E-3</v>
      </c>
      <c r="AF491" s="814">
        <v>-3.0841514615196353E-3</v>
      </c>
      <c r="AG491" s="814">
        <v>1.7644332520818651E-3</v>
      </c>
      <c r="AH491" s="814">
        <v>9.8301867844434732E-3</v>
      </c>
      <c r="AI491" s="814">
        <v>5.4486313269741515E-4</v>
      </c>
      <c r="AJ491" s="814">
        <v>-1.2015821464981258E-3</v>
      </c>
      <c r="AK491" s="814">
        <v>-4.554570006498837E-3</v>
      </c>
      <c r="AM491" s="814">
        <v>-1.2545889848976643E-2</v>
      </c>
      <c r="AN491" s="814">
        <v>-1.3285644562882504E-2</v>
      </c>
      <c r="AO491" s="814">
        <v>-1.5352376325910688E-2</v>
      </c>
      <c r="AP491" s="814">
        <v>-9.1063240850910443E-3</v>
      </c>
    </row>
    <row r="492" spans="1:42" s="814" customFormat="1">
      <c r="A492" s="815">
        <v>44545</v>
      </c>
      <c r="B492" s="814">
        <v>3.4749249251664338E-4</v>
      </c>
      <c r="C492" s="814">
        <v>3.5617980482955942E-4</v>
      </c>
      <c r="D492" s="814">
        <v>4.1004114116963917E-4</v>
      </c>
      <c r="E492" s="814">
        <v>4.1351606609480563E-4</v>
      </c>
      <c r="F492" s="814">
        <v>4.1050584623558706E-4</v>
      </c>
      <c r="G492" s="814">
        <v>4.124590501299874E-4</v>
      </c>
      <c r="H492" s="814">
        <v>3.5916318256834501E-4</v>
      </c>
      <c r="I492" s="814">
        <v>3.8171442099921293E-4</v>
      </c>
      <c r="J492" s="814">
        <v>3.6969395511121661E-4</v>
      </c>
      <c r="K492" s="814">
        <v>3.1706853276114444E-4</v>
      </c>
      <c r="L492" s="814">
        <v>2.143137403995965E-4</v>
      </c>
      <c r="M492" s="814">
        <v>1.2739147173341792E-3</v>
      </c>
      <c r="N492" s="814">
        <v>3.6508946686963917E-4</v>
      </c>
      <c r="O492" s="814">
        <v>4.8996108730325894E-4</v>
      </c>
      <c r="P492" s="814">
        <v>4.4551790251601275E-4</v>
      </c>
      <c r="Q492" s="814">
        <v>6.0943504211841137E-4</v>
      </c>
      <c r="R492" s="814">
        <v>6.1261251600486233E-4</v>
      </c>
      <c r="S492" s="814">
        <v>6.3099551848933011E-4</v>
      </c>
      <c r="T492" s="814">
        <v>6.3466196860506585E-4</v>
      </c>
      <c r="U492" s="814">
        <v>6.3832504980232407E-4</v>
      </c>
      <c r="V492" s="814">
        <v>-1.5051432948793853E-3</v>
      </c>
      <c r="W492" s="814">
        <v>6.3466196860506585E-4</v>
      </c>
      <c r="X492" s="814">
        <v>6.3649392993081477E-4</v>
      </c>
      <c r="Y492" s="814">
        <v>4.8335112941000347E-4</v>
      </c>
      <c r="Z492" s="814">
        <v>4.8335112941000347E-4</v>
      </c>
      <c r="AA492" s="814">
        <v>4.9388215129564372E-4</v>
      </c>
      <c r="AB492" s="814">
        <v>5.0613328152837589E-4</v>
      </c>
      <c r="AC492" s="814">
        <v>3.8198880319528783E-4</v>
      </c>
      <c r="AD492" s="814">
        <v>3.0786159552329551E-3</v>
      </c>
      <c r="AE492" s="814">
        <v>3.0060635806645752E-3</v>
      </c>
      <c r="AF492" s="814">
        <v>4.6185135413416845E-3</v>
      </c>
      <c r="AG492" s="814">
        <v>9.2393650374966718E-4</v>
      </c>
      <c r="AH492" s="814">
        <v>-2.0129168622042837E-3</v>
      </c>
      <c r="AI492" s="814">
        <v>2.6900326981023071E-3</v>
      </c>
      <c r="AJ492" s="814">
        <v>-1.0861872297083242E-3</v>
      </c>
      <c r="AK492" s="814">
        <v>4.0072818300493918E-3</v>
      </c>
      <c r="AM492" s="814">
        <v>7.1712685715064062E-3</v>
      </c>
      <c r="AN492" s="814">
        <v>1.0572452002232557E-2</v>
      </c>
      <c r="AO492" s="814">
        <v>6.8878149955335921E-3</v>
      </c>
      <c r="AP492" s="814">
        <v>1.8013057215652939E-2</v>
      </c>
    </row>
    <row r="493" spans="1:42" s="814" customFormat="1">
      <c r="A493" s="815">
        <v>44546</v>
      </c>
      <c r="B493" s="814">
        <v>3.4749249251664338E-4</v>
      </c>
      <c r="C493" s="814">
        <v>3.5617980482955942E-4</v>
      </c>
      <c r="D493" s="814">
        <v>4.1004114116963917E-4</v>
      </c>
      <c r="E493" s="814">
        <v>4.1351606609480563E-4</v>
      </c>
      <c r="F493" s="814">
        <v>4.1050584623558706E-4</v>
      </c>
      <c r="G493" s="814">
        <v>4.124590501299874E-4</v>
      </c>
      <c r="H493" s="814">
        <v>3.6158315525014473E-4</v>
      </c>
      <c r="I493" s="814">
        <v>3.5584503334629147E-4</v>
      </c>
      <c r="J493" s="814">
        <v>5.9793255742657259E-4</v>
      </c>
      <c r="K493" s="814">
        <v>3.823005388035039E-4</v>
      </c>
      <c r="L493" s="814">
        <v>4.763602171167225E-4</v>
      </c>
      <c r="M493" s="814">
        <v>-2.7490389875428622E-4</v>
      </c>
      <c r="N493" s="814">
        <v>3.0694033246736474E-4</v>
      </c>
      <c r="O493" s="814">
        <v>4.9004715834310986E-4</v>
      </c>
      <c r="P493" s="814">
        <v>4.4551790251601275E-4</v>
      </c>
      <c r="Q493" s="814">
        <v>4.0798679008169358E-4</v>
      </c>
      <c r="R493" s="814">
        <v>6.1261251600486233E-4</v>
      </c>
      <c r="S493" s="814">
        <v>6.3099551848933011E-4</v>
      </c>
      <c r="T493" s="814">
        <v>6.3466196860506585E-4</v>
      </c>
      <c r="U493" s="814">
        <v>6.3832504980232407E-4</v>
      </c>
      <c r="V493" s="814">
        <v>-4.6740995493436133E-3</v>
      </c>
      <c r="W493" s="814">
        <v>6.3466196860506585E-4</v>
      </c>
      <c r="X493" s="814">
        <v>6.3649392993081477E-4</v>
      </c>
      <c r="Y493" s="814">
        <v>4.8335112941000347E-4</v>
      </c>
      <c r="Z493" s="814">
        <v>4.8335112941000347E-4</v>
      </c>
      <c r="AA493" s="814">
        <v>4.9388215129564372E-4</v>
      </c>
      <c r="AB493" s="814">
        <v>5.0613328152837589E-4</v>
      </c>
      <c r="AC493" s="814">
        <v>4.6668938295857387E-5</v>
      </c>
      <c r="AD493" s="814">
        <v>-4.9052250716561385E-3</v>
      </c>
      <c r="AE493" s="814">
        <v>-2.9178922505850302E-3</v>
      </c>
      <c r="AF493" s="814">
        <v>-3.698111532930537E-3</v>
      </c>
      <c r="AG493" s="814">
        <v>2.5803031673232724E-4</v>
      </c>
      <c r="AH493" s="814">
        <v>-6.2218421408088975E-4</v>
      </c>
      <c r="AI493" s="814">
        <v>2.9151629845491911E-4</v>
      </c>
      <c r="AJ493" s="814">
        <v>7.6055579182332522E-4</v>
      </c>
      <c r="AK493" s="814">
        <v>1.2383559327475702E-3</v>
      </c>
      <c r="AM493" s="814">
        <v>-3.1351538981058136E-3</v>
      </c>
      <c r="AN493" s="814">
        <v>1.1621059251580856E-3</v>
      </c>
      <c r="AO493" s="814">
        <v>-6.8260598099217917E-3</v>
      </c>
      <c r="AP493" s="814">
        <v>-6.5785187791008726E-3</v>
      </c>
    </row>
    <row r="494" spans="1:42" s="814" customFormat="1">
      <c r="A494" s="815">
        <v>44547</v>
      </c>
      <c r="B494" s="814">
        <v>3.4749249251664338E-4</v>
      </c>
      <c r="C494" s="814">
        <v>3.5617980482955942E-4</v>
      </c>
      <c r="D494" s="814">
        <v>4.1004114116963917E-4</v>
      </c>
      <c r="E494" s="814">
        <v>4.1351606609480563E-4</v>
      </c>
      <c r="F494" s="814">
        <v>4.1050584623558706E-4</v>
      </c>
      <c r="G494" s="814">
        <v>4.124590501299874E-4</v>
      </c>
      <c r="H494" s="814">
        <v>3.4998644553274616E-4</v>
      </c>
      <c r="I494" s="814">
        <v>3.4971838241526498E-4</v>
      </c>
      <c r="J494" s="814">
        <v>3.5202182958515849E-4</v>
      </c>
      <c r="K494" s="814">
        <v>3.497113406754071E-4</v>
      </c>
      <c r="L494" s="814">
        <v>6.3315977051359162E-4</v>
      </c>
      <c r="M494" s="814">
        <v>1.9944073685307373E-4</v>
      </c>
      <c r="N494" s="814">
        <v>3.0050260782976679E-4</v>
      </c>
      <c r="O494" s="814">
        <v>4.6627487847650251E-4</v>
      </c>
      <c r="P494" s="814">
        <v>4.4551790251601275E-4</v>
      </c>
      <c r="Q494" s="814">
        <v>4.9639576757765091E-4</v>
      </c>
      <c r="R494" s="814">
        <v>6.1261251600486233E-4</v>
      </c>
      <c r="S494" s="814">
        <v>6.3099551848933011E-4</v>
      </c>
      <c r="T494" s="814">
        <v>6.3466196860506585E-4</v>
      </c>
      <c r="U494" s="814">
        <v>6.3832504980232407E-4</v>
      </c>
      <c r="V494" s="814">
        <v>-2.7063541895470111E-3</v>
      </c>
      <c r="W494" s="814">
        <v>6.3466196860506585E-4</v>
      </c>
      <c r="X494" s="814">
        <v>6.3649392993081477E-4</v>
      </c>
      <c r="Y494" s="814">
        <v>4.8335112941000347E-4</v>
      </c>
      <c r="Z494" s="814">
        <v>4.8335112941000347E-4</v>
      </c>
      <c r="AA494" s="814">
        <v>4.9388215129564372E-4</v>
      </c>
      <c r="AB494" s="814">
        <v>5.0613328152837589E-4</v>
      </c>
      <c r="AC494" s="814">
        <v>9.9922568500332432E-5</v>
      </c>
      <c r="AD494" s="814">
        <v>1.2365593998548974E-3</v>
      </c>
      <c r="AE494" s="814">
        <v>3.0716830843924292E-4</v>
      </c>
      <c r="AF494" s="814">
        <v>-1.6056352068926083E-3</v>
      </c>
      <c r="AG494" s="814">
        <v>-2.231264505697661E-4</v>
      </c>
      <c r="AH494" s="814">
        <v>-2.2687398051494112E-3</v>
      </c>
      <c r="AI494" s="814">
        <v>6.4730459672834861E-4</v>
      </c>
      <c r="AJ494" s="814">
        <v>-5.9334164072200046E-4</v>
      </c>
      <c r="AK494" s="814">
        <v>-2.2174411290493135E-3</v>
      </c>
      <c r="AM494" s="814">
        <v>-7.9726226167484704E-3</v>
      </c>
      <c r="AN494" s="814">
        <v>1.2715428484209035E-3</v>
      </c>
      <c r="AO494" s="814">
        <v>-3.1561576187820739E-3</v>
      </c>
      <c r="AP494" s="814">
        <v>-1.0804701034566211E-2</v>
      </c>
    </row>
    <row r="495" spans="1:42" s="814" customFormat="1">
      <c r="A495" s="815">
        <v>44550</v>
      </c>
      <c r="B495" s="814">
        <v>3.4749249251664338E-4</v>
      </c>
      <c r="C495" s="814">
        <v>3.5617980482955942E-4</v>
      </c>
      <c r="D495" s="814">
        <v>4.1004114116963917E-4</v>
      </c>
      <c r="E495" s="814">
        <v>4.1351606609480563E-4</v>
      </c>
      <c r="F495" s="814">
        <v>4.1050584623558706E-4</v>
      </c>
      <c r="G495" s="814">
        <v>4.124590501299874E-4</v>
      </c>
      <c r="H495" s="814">
        <v>3.9107262789062069E-4</v>
      </c>
      <c r="I495" s="814">
        <v>3.6844689352144577E-4</v>
      </c>
      <c r="J495" s="814">
        <v>3.0167472291231512E-4</v>
      </c>
      <c r="K495" s="814">
        <v>5.6734517836631859E-4</v>
      </c>
      <c r="L495" s="814">
        <v>1.517902777172786E-4</v>
      </c>
      <c r="M495" s="814">
        <v>4.9366706209141853E-4</v>
      </c>
      <c r="N495" s="814">
        <v>4.1093798043556617E-4</v>
      </c>
      <c r="O495" s="814">
        <v>4.7897750890291135E-4</v>
      </c>
      <c r="P495" s="814">
        <v>4.4551790251601275E-4</v>
      </c>
      <c r="Q495" s="814">
        <v>9.1841071688869569E-4</v>
      </c>
      <c r="R495" s="814">
        <v>6.1261251600486233E-4</v>
      </c>
      <c r="S495" s="814">
        <v>6.3099551848933011E-4</v>
      </c>
      <c r="T495" s="814">
        <v>6.3466196860506585E-4</v>
      </c>
      <c r="U495" s="814">
        <v>6.3832504980232407E-4</v>
      </c>
      <c r="V495" s="814">
        <v>1.4029512593756177E-3</v>
      </c>
      <c r="W495" s="814">
        <v>6.3466196860506585E-4</v>
      </c>
      <c r="X495" s="814">
        <v>6.3649392993081477E-4</v>
      </c>
      <c r="Y495" s="814">
        <v>4.8335112941000347E-4</v>
      </c>
      <c r="Z495" s="814">
        <v>4.8335112941000347E-4</v>
      </c>
      <c r="AA495" s="814">
        <v>4.9388215129564372E-4</v>
      </c>
      <c r="AB495" s="814">
        <v>5.0613328152837589E-4</v>
      </c>
      <c r="AC495" s="814">
        <v>-5.5038182093571919E-3</v>
      </c>
      <c r="AD495" s="814">
        <v>-1.4424720438657168E-3</v>
      </c>
      <c r="AE495" s="814">
        <v>-7.5283686965534891E-3</v>
      </c>
      <c r="AF495" s="814">
        <v>-3.3582426453796499E-3</v>
      </c>
      <c r="AG495" s="814">
        <v>-3.3998732005128263E-3</v>
      </c>
      <c r="AH495" s="814">
        <v>3.01134284328608E-3</v>
      </c>
      <c r="AI495" s="814">
        <v>-5.0448446656907731E-3</v>
      </c>
      <c r="AJ495" s="814">
        <v>-3.3932306909325582E-3</v>
      </c>
      <c r="AK495" s="814">
        <v>-1.6765334689230471E-3</v>
      </c>
      <c r="AM495" s="814">
        <v>-2.2391728013113399E-2</v>
      </c>
      <c r="AN495" s="814">
        <v>-2.1563609746762191E-2</v>
      </c>
      <c r="AO495" s="814">
        <v>-2.466681883971511E-2</v>
      </c>
      <c r="AP495" s="814">
        <v>-1.1468733087686811E-2</v>
      </c>
    </row>
    <row r="496" spans="1:42" s="814" customFormat="1">
      <c r="A496" s="815">
        <v>44551</v>
      </c>
      <c r="B496" s="814">
        <v>3.4749249251664338E-4</v>
      </c>
      <c r="C496" s="814">
        <v>3.5617980482955942E-4</v>
      </c>
      <c r="D496" s="814">
        <v>4.1004114116963917E-4</v>
      </c>
      <c r="E496" s="814">
        <v>4.1351606609480563E-4</v>
      </c>
      <c r="F496" s="814">
        <v>4.1050584623558706E-4</v>
      </c>
      <c r="G496" s="814">
        <v>4.124590501299874E-4</v>
      </c>
      <c r="H496" s="814">
        <v>3.7455186083801273E-4</v>
      </c>
      <c r="I496" s="814">
        <v>3.1606239362869104E-4</v>
      </c>
      <c r="J496" s="814">
        <v>3.7015246199278984E-4</v>
      </c>
      <c r="K496" s="814">
        <v>3.1108415142000467E-4</v>
      </c>
      <c r="L496" s="814">
        <v>3.6995939948125667E-4</v>
      </c>
      <c r="M496" s="814">
        <v>2.6374221201019843E-4</v>
      </c>
      <c r="N496" s="814">
        <v>3.8151908165917625E-4</v>
      </c>
      <c r="O496" s="814">
        <v>4.7647980197895734E-4</v>
      </c>
      <c r="P496" s="814">
        <v>4.4551790251601275E-4</v>
      </c>
      <c r="Q496" s="814">
        <v>4.5486532731930929E-4</v>
      </c>
      <c r="R496" s="814">
        <v>6.1261251600486233E-4</v>
      </c>
      <c r="S496" s="814">
        <v>6.3099551848933011E-4</v>
      </c>
      <c r="T496" s="814">
        <v>6.3466196860506585E-4</v>
      </c>
      <c r="U496" s="814">
        <v>6.3832504980232407E-4</v>
      </c>
      <c r="V496" s="814">
        <v>1.8358543267675831E-3</v>
      </c>
      <c r="W496" s="814">
        <v>6.3466196860506585E-4</v>
      </c>
      <c r="X496" s="814">
        <v>6.3649392993081477E-4</v>
      </c>
      <c r="Y496" s="814">
        <v>4.8335112941000347E-4</v>
      </c>
      <c r="Z496" s="814">
        <v>4.8335112941000347E-4</v>
      </c>
      <c r="AA496" s="814">
        <v>4.9388215129564372E-4</v>
      </c>
      <c r="AB496" s="814">
        <v>5.0613328152837589E-4</v>
      </c>
      <c r="AC496" s="814">
        <v>5.2401891074058682E-3</v>
      </c>
      <c r="AD496" s="814">
        <v>4.194726856826092E-3</v>
      </c>
      <c r="AE496" s="814">
        <v>6.848433950974453E-3</v>
      </c>
      <c r="AF496" s="814">
        <v>2.9741429155341059E-3</v>
      </c>
      <c r="AG496" s="814">
        <v>2.6568012727796742E-3</v>
      </c>
      <c r="AH496" s="814">
        <v>5.9807487599305986E-4</v>
      </c>
      <c r="AI496" s="814">
        <v>2.2516702161727853E-3</v>
      </c>
      <c r="AJ496" s="814">
        <v>3.8981329222151917E-3</v>
      </c>
      <c r="AK496" s="814">
        <v>-6.4537322600877189E-4</v>
      </c>
      <c r="AM496" s="814">
        <v>7.8322251120264141E-3</v>
      </c>
      <c r="AN496" s="814">
        <v>8.7155462354493451E-5</v>
      </c>
      <c r="AO496" s="814">
        <v>1.7640990563440928E-2</v>
      </c>
      <c r="AP496" s="814">
        <v>1.8656346376762167E-2</v>
      </c>
    </row>
    <row r="497" spans="1:42" s="814" customFormat="1">
      <c r="A497" s="815">
        <v>44552</v>
      </c>
      <c r="B497" s="814">
        <v>3.4749249251664338E-4</v>
      </c>
      <c r="C497" s="814">
        <v>3.5617980482955942E-4</v>
      </c>
      <c r="D497" s="814">
        <v>4.1004114116963917E-4</v>
      </c>
      <c r="E497" s="814">
        <v>4.1351606609480563E-4</v>
      </c>
      <c r="F497" s="814">
        <v>4.1050584623558706E-4</v>
      </c>
      <c r="G497" s="814">
        <v>4.124590501299874E-4</v>
      </c>
      <c r="H497" s="814">
        <v>3.8204711259925972E-4</v>
      </c>
      <c r="I497" s="814">
        <v>1.4984672820372857E-4</v>
      </c>
      <c r="J497" s="814">
        <v>3.5516744857599925E-4</v>
      </c>
      <c r="K497" s="814">
        <v>3.6569425939969591E-4</v>
      </c>
      <c r="L497" s="814">
        <v>1.4931522497607652E-4</v>
      </c>
      <c r="M497" s="814">
        <v>4.7350641856591658E-4</v>
      </c>
      <c r="N497" s="814">
        <v>4.1731122845112267E-4</v>
      </c>
      <c r="O497" s="814">
        <v>4.8851798612559172E-4</v>
      </c>
      <c r="P497" s="814">
        <v>4.4551790251601275E-4</v>
      </c>
      <c r="Q497" s="814">
        <v>1.4138134121433055E-4</v>
      </c>
      <c r="R497" s="814">
        <v>6.1261251600486233E-4</v>
      </c>
      <c r="S497" s="814">
        <v>6.3099551848933011E-4</v>
      </c>
      <c r="T497" s="814">
        <v>6.3466196860506585E-4</v>
      </c>
      <c r="U497" s="814">
        <v>6.3832504980232407E-4</v>
      </c>
      <c r="V497" s="814">
        <v>9.2352637276515992E-4</v>
      </c>
      <c r="W497" s="814">
        <v>6.3466196860506585E-4</v>
      </c>
      <c r="X497" s="814">
        <v>6.3649392993081477E-4</v>
      </c>
      <c r="Y497" s="814">
        <v>4.8335112941000347E-4</v>
      </c>
      <c r="Z497" s="814">
        <v>4.8335112941000347E-4</v>
      </c>
      <c r="AA497" s="814">
        <v>4.9388215129564372E-4</v>
      </c>
      <c r="AB497" s="814">
        <v>5.0613328152837589E-4</v>
      </c>
      <c r="AC497" s="814">
        <v>1.651248042947584E-3</v>
      </c>
      <c r="AD497" s="814">
        <v>7.2488653734925634E-4</v>
      </c>
      <c r="AE497" s="814">
        <v>3.9378797826237211E-3</v>
      </c>
      <c r="AF497" s="814">
        <v>2.3941494765389315E-3</v>
      </c>
      <c r="AG497" s="814">
        <v>-1.1850139458524644E-4</v>
      </c>
      <c r="AH497" s="814">
        <v>3.1716577428619885E-5</v>
      </c>
      <c r="AI497" s="814">
        <v>-1.7583958764325613E-3</v>
      </c>
      <c r="AJ497" s="814">
        <v>8.6474554351156918E-4</v>
      </c>
      <c r="AK497" s="814">
        <v>-3.5524737524983419E-4</v>
      </c>
      <c r="AM497" s="814">
        <v>-5.2981683411371661E-3</v>
      </c>
      <c r="AN497" s="814">
        <v>2.8169725720832428E-3</v>
      </c>
      <c r="AO497" s="814">
        <v>5.7239486639124593E-3</v>
      </c>
      <c r="AP497" s="814">
        <v>1.0803783109590182E-2</v>
      </c>
    </row>
    <row r="498" spans="1:42" s="814" customFormat="1">
      <c r="A498" s="815">
        <v>44553</v>
      </c>
      <c r="B498" s="814">
        <v>3.4749249251664338E-4</v>
      </c>
      <c r="C498" s="814">
        <v>3.5617980482955942E-4</v>
      </c>
      <c r="D498" s="814">
        <v>4.1004114116963917E-4</v>
      </c>
      <c r="E498" s="814">
        <v>4.1351606609480563E-4</v>
      </c>
      <c r="F498" s="814">
        <v>4.1050584623558706E-4</v>
      </c>
      <c r="G498" s="814">
        <v>4.124590501299874E-4</v>
      </c>
      <c r="H498" s="814">
        <v>3.6200200191460752E-4</v>
      </c>
      <c r="I498" s="814">
        <v>5.2738145689135152E-4</v>
      </c>
      <c r="J498" s="814">
        <v>3.6004048007387546E-4</v>
      </c>
      <c r="K498" s="814">
        <v>3.0203969340036885E-4</v>
      </c>
      <c r="L498" s="814">
        <v>1.5793395691288126E-4</v>
      </c>
      <c r="M498" s="814">
        <v>-3.5875627478421102E-5</v>
      </c>
      <c r="N498" s="814">
        <v>3.207703265459827E-4</v>
      </c>
      <c r="O498" s="814">
        <v>4.8360056556218112E-4</v>
      </c>
      <c r="P498" s="814">
        <v>4.4551790251601275E-4</v>
      </c>
      <c r="Q498" s="814">
        <v>3.4225113370700555E-4</v>
      </c>
      <c r="R498" s="814">
        <v>6.1261251600486233E-4</v>
      </c>
      <c r="S498" s="814">
        <v>6.3099551848933011E-4</v>
      </c>
      <c r="T498" s="814">
        <v>6.3466196860506585E-4</v>
      </c>
      <c r="U498" s="814">
        <v>6.3832504980232407E-4</v>
      </c>
      <c r="V498" s="814">
        <v>-1.186353368355153E-3</v>
      </c>
      <c r="W498" s="814">
        <v>6.3466196860506585E-4</v>
      </c>
      <c r="X498" s="814">
        <v>6.3649392993081477E-4</v>
      </c>
      <c r="Y498" s="814">
        <v>4.8335112941000347E-4</v>
      </c>
      <c r="Z498" s="814">
        <v>4.8335112941000347E-4</v>
      </c>
      <c r="AA498" s="814">
        <v>4.9388215129564372E-4</v>
      </c>
      <c r="AB498" s="814">
        <v>5.0613328152837589E-4</v>
      </c>
      <c r="AC498" s="814">
        <v>3.0586992978569594E-3</v>
      </c>
      <c r="AD498" s="814">
        <v>4.2240503310431166E-3</v>
      </c>
      <c r="AE498" s="814">
        <v>4.7885743690241345E-3</v>
      </c>
      <c r="AF498" s="814">
        <v>9.2812762046312614E-4</v>
      </c>
      <c r="AG498" s="814">
        <v>1.1350924901201154E-3</v>
      </c>
      <c r="AH498" s="814">
        <v>3.3527763831897595E-3</v>
      </c>
      <c r="AI498" s="814">
        <v>3.6007172466534509E-3</v>
      </c>
      <c r="AJ498" s="814">
        <v>7.6373066095603015E-4</v>
      </c>
      <c r="AK498" s="814">
        <v>-2.2941934307749712E-3</v>
      </c>
      <c r="AM498" s="814">
        <v>-4.6926390039981891E-3</v>
      </c>
      <c r="AN498" s="814">
        <v>-3.4456926933521537E-3</v>
      </c>
      <c r="AO498" s="814">
        <v>-1.6747225426055889E-3</v>
      </c>
      <c r="AP498" s="814">
        <v>7.6936877300659567E-3</v>
      </c>
    </row>
    <row r="499" spans="1:42" s="814" customFormat="1">
      <c r="A499" s="815">
        <v>44554</v>
      </c>
      <c r="B499" s="814">
        <v>3.4749249251664338E-4</v>
      </c>
      <c r="C499" s="814">
        <v>3.5617980482955942E-4</v>
      </c>
      <c r="D499" s="814">
        <v>4.1004114116963917E-4</v>
      </c>
      <c r="E499" s="814">
        <v>4.1351606609480563E-4</v>
      </c>
      <c r="F499" s="814">
        <v>4.1050584623558706E-4</v>
      </c>
      <c r="G499" s="814">
        <v>4.124590501299874E-4</v>
      </c>
      <c r="H499" s="814">
        <v>4.7813478023606137E-4</v>
      </c>
      <c r="I499" s="814">
        <v>3.8762641712519752E-4</v>
      </c>
      <c r="J499" s="814">
        <v>4.0347011085151152E-4</v>
      </c>
      <c r="K499" s="814">
        <v>3.8016913321015089E-4</v>
      </c>
      <c r="L499" s="814">
        <v>3.827112379555242E-4</v>
      </c>
      <c r="M499" s="814">
        <v>4.2362356837299942E-4</v>
      </c>
      <c r="N499" s="814">
        <v>3.8299183378920354E-4</v>
      </c>
      <c r="O499" s="814">
        <v>4.7962634497422663E-4</v>
      </c>
      <c r="P499" s="814">
        <v>4.4551790251601275E-4</v>
      </c>
      <c r="Q499" s="814">
        <v>3.2789088161311319E-4</v>
      </c>
      <c r="R499" s="814">
        <v>6.1261251600486233E-4</v>
      </c>
      <c r="S499" s="814">
        <v>6.3099551848933011E-4</v>
      </c>
      <c r="T499" s="814">
        <v>6.3466196860506585E-4</v>
      </c>
      <c r="U499" s="814">
        <v>6.3832504980232407E-4</v>
      </c>
      <c r="V499" s="814">
        <v>3.8112475821927561E-4</v>
      </c>
      <c r="W499" s="814">
        <v>6.3466196860506585E-4</v>
      </c>
      <c r="X499" s="814">
        <v>6.3649392993081477E-4</v>
      </c>
      <c r="Y499" s="814">
        <v>4.8335112941000347E-4</v>
      </c>
      <c r="Z499" s="814">
        <v>4.8335112941000347E-4</v>
      </c>
      <c r="AA499" s="814">
        <v>4.9388215129564372E-4</v>
      </c>
      <c r="AB499" s="814">
        <v>5.0613328152837589E-4</v>
      </c>
      <c r="AC499" s="814">
        <v>2.3437982867413609E-4</v>
      </c>
      <c r="AD499" s="814">
        <v>1.9013905758025196E-4</v>
      </c>
      <c r="AE499" s="814">
        <v>-6.105683756474356E-5</v>
      </c>
      <c r="AF499" s="814">
        <v>1.6416491689819068E-5</v>
      </c>
      <c r="AG499" s="814">
        <v>-1.9056836022435242E-5</v>
      </c>
      <c r="AH499" s="814">
        <v>2.8521188679531129E-4</v>
      </c>
      <c r="AI499" s="814">
        <v>2.9754001516346662E-4</v>
      </c>
      <c r="AJ499" s="814">
        <v>2.0524404886046455E-4</v>
      </c>
      <c r="AK499" s="814">
        <v>2.0826638821946908E-4</v>
      </c>
      <c r="AM499" s="814">
        <v>-5.9388732078113904E-5</v>
      </c>
      <c r="AN499" s="814">
        <v>4.2072253572111862E-4</v>
      </c>
      <c r="AO499" s="814">
        <v>-5.5006736589979788E-5</v>
      </c>
      <c r="AP499" s="814">
        <v>3.0906434002719863E-4</v>
      </c>
    </row>
    <row r="500" spans="1:42" s="814" customFormat="1">
      <c r="A500" s="815">
        <v>44557</v>
      </c>
      <c r="B500" s="814">
        <v>3.4749249251664338E-4</v>
      </c>
      <c r="C500" s="814">
        <v>3.5617980482955942E-4</v>
      </c>
      <c r="D500" s="814">
        <v>4.1004114116963917E-4</v>
      </c>
      <c r="E500" s="814">
        <v>4.1351606609480563E-4</v>
      </c>
      <c r="F500" s="814">
        <v>4.1050584623558706E-4</v>
      </c>
      <c r="G500" s="814">
        <v>4.124590501299874E-4</v>
      </c>
      <c r="H500" s="814">
        <v>3.3709460583275508E-4</v>
      </c>
      <c r="I500" s="814">
        <v>5.0465997892401582E-4</v>
      </c>
      <c r="J500" s="814">
        <v>3.7672149304857072E-4</v>
      </c>
      <c r="K500" s="814">
        <v>3.2411395190745651E-4</v>
      </c>
      <c r="L500" s="814">
        <v>-1.9521580196246724E-4</v>
      </c>
      <c r="M500" s="814">
        <v>2.3310119764352599E-4</v>
      </c>
      <c r="N500" s="814">
        <v>3.5752714909609296E-4</v>
      </c>
      <c r="O500" s="814">
        <v>4.8175301990815989E-4</v>
      </c>
      <c r="P500" s="814">
        <v>4.4551790251601275E-4</v>
      </c>
      <c r="Q500" s="814">
        <v>7.7417117465139462E-4</v>
      </c>
      <c r="R500" s="814">
        <v>6.1261251600486233E-4</v>
      </c>
      <c r="S500" s="814">
        <v>6.3099551848933011E-4</v>
      </c>
      <c r="T500" s="814">
        <v>6.3466196860506585E-4</v>
      </c>
      <c r="U500" s="814">
        <v>6.3832504980232407E-4</v>
      </c>
      <c r="V500" s="814">
        <v>-2.3455533373784032E-4</v>
      </c>
      <c r="W500" s="814">
        <v>6.3466196860506585E-4</v>
      </c>
      <c r="X500" s="814">
        <v>6.3649392993081477E-4</v>
      </c>
      <c r="Y500" s="814">
        <v>4.8335112941000347E-4</v>
      </c>
      <c r="Z500" s="814">
        <v>4.8335112941000347E-4</v>
      </c>
      <c r="AA500" s="814">
        <v>4.9388215129564372E-4</v>
      </c>
      <c r="AB500" s="814">
        <v>5.0613328152837589E-4</v>
      </c>
      <c r="AC500" s="814">
        <v>1.0765018766274448E-3</v>
      </c>
      <c r="AD500" s="814">
        <v>-1.1944813465569748E-3</v>
      </c>
      <c r="AE500" s="814">
        <v>7.0138092150353604E-3</v>
      </c>
      <c r="AF500" s="814">
        <v>4.3492397700457541E-3</v>
      </c>
      <c r="AG500" s="814">
        <v>1.7892423177761074E-3</v>
      </c>
      <c r="AH500" s="814">
        <v>-4.1491054369235947E-4</v>
      </c>
      <c r="AI500" s="814">
        <v>1.4485431729107656E-3</v>
      </c>
      <c r="AJ500" s="814">
        <v>2.7792824804131477E-3</v>
      </c>
      <c r="AK500" s="814">
        <v>8.8992568535339878E-4</v>
      </c>
      <c r="AM500" s="814">
        <v>2.9904127862261376E-3</v>
      </c>
      <c r="AN500" s="814">
        <v>8.8195541435098779E-3</v>
      </c>
      <c r="AO500" s="814">
        <v>1.2692938716087676E-2</v>
      </c>
      <c r="AP500" s="814">
        <v>1.2751132641031671E-2</v>
      </c>
    </row>
    <row r="501" spans="1:42" s="814" customFormat="1">
      <c r="A501" s="815">
        <v>44558</v>
      </c>
      <c r="B501" s="814">
        <v>3.4749249251664338E-4</v>
      </c>
      <c r="C501" s="814">
        <v>3.5617980482955942E-4</v>
      </c>
      <c r="D501" s="814">
        <v>4.1004114116963917E-4</v>
      </c>
      <c r="E501" s="814">
        <v>4.1351606609480563E-4</v>
      </c>
      <c r="F501" s="814">
        <v>4.1050584623558706E-4</v>
      </c>
      <c r="G501" s="814">
        <v>4.124590501299874E-4</v>
      </c>
      <c r="H501" s="814">
        <v>3.6919977219973532E-4</v>
      </c>
      <c r="I501" s="814">
        <v>3.7616675814367007E-4</v>
      </c>
      <c r="J501" s="814">
        <v>3.947130027215362E-4</v>
      </c>
      <c r="K501" s="814">
        <v>3.5804878540779406E-4</v>
      </c>
      <c r="L501" s="814">
        <v>1.5069531519751322E-4</v>
      </c>
      <c r="M501" s="814">
        <v>7.02817890645413E-4</v>
      </c>
      <c r="N501" s="814">
        <v>3.64992071952841E-4</v>
      </c>
      <c r="O501" s="814">
        <v>2.8752670698661831E-4</v>
      </c>
      <c r="P501" s="814">
        <v>4.4551790251601275E-4</v>
      </c>
      <c r="Q501" s="814">
        <v>5.3997357563417836E-4</v>
      </c>
      <c r="R501" s="814">
        <v>6.1261251600486233E-4</v>
      </c>
      <c r="S501" s="814">
        <v>6.3099551848933011E-4</v>
      </c>
      <c r="T501" s="814">
        <v>6.3466196860506585E-4</v>
      </c>
      <c r="U501" s="814">
        <v>6.3832504980232407E-4</v>
      </c>
      <c r="V501" s="814">
        <v>-7.645072015227683E-5</v>
      </c>
      <c r="W501" s="814">
        <v>6.3466196860506585E-4</v>
      </c>
      <c r="X501" s="814">
        <v>6.3649392993081477E-4</v>
      </c>
      <c r="Y501" s="814">
        <v>4.8335112941000347E-4</v>
      </c>
      <c r="Z501" s="814">
        <v>4.8335112941000347E-4</v>
      </c>
      <c r="AA501" s="814">
        <v>4.9388215129564372E-4</v>
      </c>
      <c r="AB501" s="814">
        <v>5.0613328152837589E-4</v>
      </c>
      <c r="AC501" s="814">
        <v>1.1932586726688399E-3</v>
      </c>
      <c r="AD501" s="814">
        <v>2.5717748411639985E-3</v>
      </c>
      <c r="AE501" s="814">
        <v>7.4503989421659256E-4</v>
      </c>
      <c r="AF501" s="814">
        <v>1.7030574362708606E-4</v>
      </c>
      <c r="AG501" s="814">
        <v>-6.4983121889605755E-4</v>
      </c>
      <c r="AH501" s="814">
        <v>9.3425690476500733E-4</v>
      </c>
      <c r="AI501" s="814">
        <v>-1.5991605607645898E-4</v>
      </c>
      <c r="AJ501" s="814">
        <v>1.1858214640581011E-3</v>
      </c>
      <c r="AK501" s="814">
        <v>-4.6833552948088997E-4</v>
      </c>
      <c r="AM501" s="814">
        <v>-5.576221181945118E-3</v>
      </c>
      <c r="AN501" s="814">
        <v>-7.5724572456981054E-4</v>
      </c>
      <c r="AO501" s="814">
        <v>-3.3171354946519571E-3</v>
      </c>
      <c r="AP501" s="814">
        <v>-8.2224329546920494E-4</v>
      </c>
    </row>
    <row r="502" spans="1:42" s="814" customFormat="1">
      <c r="A502" s="815">
        <v>44559</v>
      </c>
      <c r="B502" s="814">
        <v>3.4749249251664338E-4</v>
      </c>
      <c r="C502" s="814">
        <v>3.5617980482955942E-4</v>
      </c>
      <c r="D502" s="814">
        <v>4.1004114116963917E-4</v>
      </c>
      <c r="E502" s="814">
        <v>4.1351606609480563E-4</v>
      </c>
      <c r="F502" s="814">
        <v>4.1050584623558706E-4</v>
      </c>
      <c r="G502" s="814">
        <v>4.124590501299874E-4</v>
      </c>
      <c r="H502" s="814">
        <v>3.8539375801827092E-4</v>
      </c>
      <c r="I502" s="814">
        <v>3.7773451587597151E-4</v>
      </c>
      <c r="J502" s="814">
        <v>3.7249447774190259E-4</v>
      </c>
      <c r="K502" s="814">
        <v>2.4869602624089104E-4</v>
      </c>
      <c r="L502" s="814">
        <v>3.0322648889447024E-4</v>
      </c>
      <c r="M502" s="814">
        <v>-2.0302637918989674E-4</v>
      </c>
      <c r="N502" s="814">
        <v>3.5717861243744764E-4</v>
      </c>
      <c r="O502" s="814">
        <v>4.5191367988439701E-4</v>
      </c>
      <c r="P502" s="814">
        <v>4.4551790251601275E-4</v>
      </c>
      <c r="Q502" s="814">
        <v>2.8409810020568749E-4</v>
      </c>
      <c r="R502" s="814">
        <v>6.1261251600486233E-4</v>
      </c>
      <c r="S502" s="814">
        <v>6.3099551848933011E-4</v>
      </c>
      <c r="T502" s="814">
        <v>6.3466196860506585E-4</v>
      </c>
      <c r="U502" s="814">
        <v>6.3832504980232407E-4</v>
      </c>
      <c r="V502" s="814">
        <v>-4.1411594625649917E-3</v>
      </c>
      <c r="W502" s="814">
        <v>6.3466196860506585E-4</v>
      </c>
      <c r="X502" s="814">
        <v>6.3649392993081477E-4</v>
      </c>
      <c r="Y502" s="814">
        <v>4.8335112941000347E-4</v>
      </c>
      <c r="Z502" s="814">
        <v>4.8335112941000347E-4</v>
      </c>
      <c r="AA502" s="814">
        <v>4.9388215129564372E-4</v>
      </c>
      <c r="AB502" s="814">
        <v>5.0613328152837589E-4</v>
      </c>
      <c r="AC502" s="814">
        <v>3.3031995909604817E-4</v>
      </c>
      <c r="AD502" s="814">
        <v>2.8024457275512837E-3</v>
      </c>
      <c r="AE502" s="814">
        <v>-1.9854371671661486E-3</v>
      </c>
      <c r="AF502" s="814">
        <v>-1.022714812284331E-4</v>
      </c>
      <c r="AG502" s="814">
        <v>-6.2710656715203594E-4</v>
      </c>
      <c r="AH502" s="814">
        <v>4.3050939692932388E-3</v>
      </c>
      <c r="AI502" s="814">
        <v>3.202675107870645E-3</v>
      </c>
      <c r="AJ502" s="814">
        <v>-1.2912081825654509E-3</v>
      </c>
      <c r="AK502" s="814">
        <v>-1.9939449762148564E-3</v>
      </c>
      <c r="AM502" s="814">
        <v>-7.6011913466065284E-3</v>
      </c>
      <c r="AN502" s="814">
        <v>-8.2904310133864456E-3</v>
      </c>
      <c r="AO502" s="814">
        <v>-1.0223505948696809E-2</v>
      </c>
      <c r="AP502" s="814">
        <v>2.4896569044976502E-3</v>
      </c>
    </row>
    <row r="503" spans="1:42" s="814" customFormat="1">
      <c r="A503" s="815">
        <v>44560</v>
      </c>
      <c r="B503" s="814">
        <v>3.4749249251664338E-4</v>
      </c>
      <c r="C503" s="814">
        <v>3.5617980482955942E-4</v>
      </c>
      <c r="D503" s="814">
        <v>4.1004114116963917E-4</v>
      </c>
      <c r="E503" s="814">
        <v>4.1351606609480563E-4</v>
      </c>
      <c r="F503" s="814">
        <v>4.1050584623558706E-4</v>
      </c>
      <c r="G503" s="814">
        <v>4.124590501299874E-4</v>
      </c>
      <c r="H503" s="814">
        <v>3.8651492766539342E-4</v>
      </c>
      <c r="I503" s="814">
        <v>3.9467749210642111E-4</v>
      </c>
      <c r="J503" s="814">
        <v>4.0219053476620026E-4</v>
      </c>
      <c r="K503" s="814">
        <v>4.5526936490758452E-4</v>
      </c>
      <c r="L503" s="814">
        <v>5.0505331142036702E-4</v>
      </c>
      <c r="M503" s="814">
        <v>1.0350934823109004E-3</v>
      </c>
      <c r="N503" s="814">
        <v>3.7159325803015619E-4</v>
      </c>
      <c r="O503" s="814">
        <v>4.6234581498461047E-4</v>
      </c>
      <c r="P503" s="814">
        <v>4.4551790251601275E-4</v>
      </c>
      <c r="Q503" s="814">
        <v>3.4400641391107989E-4</v>
      </c>
      <c r="R503" s="814">
        <v>6.1261251600486233E-4</v>
      </c>
      <c r="S503" s="814">
        <v>6.3099551848933011E-4</v>
      </c>
      <c r="T503" s="814">
        <v>6.3466196860506585E-4</v>
      </c>
      <c r="U503" s="814">
        <v>6.3832504980232407E-4</v>
      </c>
      <c r="V503" s="814">
        <v>2.1037790221098973E-3</v>
      </c>
      <c r="W503" s="814">
        <v>6.3466196860506585E-4</v>
      </c>
      <c r="X503" s="814">
        <v>6.3649392993081477E-4</v>
      </c>
      <c r="Y503" s="814">
        <v>4.8335112941000347E-4</v>
      </c>
      <c r="Z503" s="814">
        <v>4.8335112941000347E-4</v>
      </c>
      <c r="AA503" s="814">
        <v>4.9388215129564372E-4</v>
      </c>
      <c r="AB503" s="814">
        <v>5.0613328152837589E-4</v>
      </c>
      <c r="AC503" s="814">
        <v>8.6291784370740032E-4</v>
      </c>
      <c r="AD503" s="814">
        <v>1.735424318902723E-3</v>
      </c>
      <c r="AE503" s="814">
        <v>7.302934650769366E-3</v>
      </c>
      <c r="AF503" s="814">
        <v>-2.4937813633862937E-4</v>
      </c>
      <c r="AG503" s="814">
        <v>2.5790283623023935E-3</v>
      </c>
      <c r="AH503" s="814">
        <v>-3.5900629294601805E-3</v>
      </c>
      <c r="AI503" s="814">
        <v>-1.1603035892330249E-3</v>
      </c>
      <c r="AJ503" s="814">
        <v>5.2540695472569343E-3</v>
      </c>
      <c r="AK503" s="814">
        <v>4.951464548611284E-3</v>
      </c>
      <c r="AM503" s="814">
        <v>1.0935543008586901E-2</v>
      </c>
      <c r="AN503" s="814">
        <v>8.3806219964863704E-3</v>
      </c>
      <c r="AO503" s="814">
        <v>1.9301413112808419E-2</v>
      </c>
      <c r="AP503" s="814">
        <v>-2.0339510396445437E-3</v>
      </c>
    </row>
    <row r="504" spans="1:42" s="814" customFormat="1">
      <c r="A504" s="815">
        <v>44561</v>
      </c>
      <c r="B504" s="814">
        <v>3.4749249251664338E-4</v>
      </c>
      <c r="C504" s="814">
        <v>3.5617980482955942E-4</v>
      </c>
      <c r="D504" s="814">
        <v>4.1004114116963917E-4</v>
      </c>
      <c r="E504" s="814">
        <v>4.1351606609480563E-4</v>
      </c>
      <c r="F504" s="814">
        <v>4.1050584623558706E-4</v>
      </c>
      <c r="G504" s="814">
        <v>4.124590501299874E-4</v>
      </c>
      <c r="H504" s="814">
        <v>3.7104513524299776E-4</v>
      </c>
      <c r="I504" s="814">
        <v>3.7829686141699348E-4</v>
      </c>
      <c r="J504" s="814">
        <v>3.8395521978440428E-4</v>
      </c>
      <c r="K504" s="814">
        <v>3.832765485127787E-4</v>
      </c>
      <c r="L504" s="814">
        <v>3.4843732524203475E-4</v>
      </c>
      <c r="M504" s="814">
        <v>3.836854733743067E-4</v>
      </c>
      <c r="N504" s="814">
        <v>3.8310270574526406E-4</v>
      </c>
      <c r="O504" s="814">
        <v>4.7202811788027432E-4</v>
      </c>
      <c r="P504" s="814">
        <v>4.4551790251601275E-4</v>
      </c>
      <c r="Q504" s="814">
        <v>4.2729325829005127E-4</v>
      </c>
      <c r="R504" s="814">
        <v>6.1261251600486233E-4</v>
      </c>
      <c r="S504" s="814">
        <v>6.3099551848933011E-4</v>
      </c>
      <c r="T504" s="814">
        <v>6.3466196860506585E-4</v>
      </c>
      <c r="U504" s="814">
        <v>6.3832504980232407E-4</v>
      </c>
      <c r="V504" s="814">
        <v>5.6298715474256689E-4</v>
      </c>
      <c r="W504" s="814">
        <v>6.3466196860506585E-4</v>
      </c>
      <c r="X504" s="814">
        <v>6.3649392993081477E-4</v>
      </c>
      <c r="Y504" s="814">
        <v>4.8335112941000347E-4</v>
      </c>
      <c r="Z504" s="814">
        <v>4.8335112941000347E-4</v>
      </c>
      <c r="AA504" s="814">
        <v>4.9388215129564372E-4</v>
      </c>
      <c r="AB504" s="814">
        <v>5.0613328152837589E-4</v>
      </c>
      <c r="AC504" s="814">
        <v>3.2359311107121869E-4</v>
      </c>
      <c r="AD504" s="814">
        <v>3.0670916027752959E-4</v>
      </c>
      <c r="AE504" s="814">
        <v>-9.8541595781120872E-4</v>
      </c>
      <c r="AF504" s="814">
        <v>-6.1595416204129894E-4</v>
      </c>
      <c r="AG504" s="814">
        <v>-1.5358370593143711E-4</v>
      </c>
      <c r="AH504" s="814">
        <v>2.8080250416828711E-4</v>
      </c>
      <c r="AI504" s="814">
        <v>-1.3634485542027841E-3</v>
      </c>
      <c r="AJ504" s="814">
        <v>4.6175820399629863E-4</v>
      </c>
      <c r="AK504" s="814">
        <v>1.8964213484062853E-4</v>
      </c>
      <c r="AM504" s="814">
        <v>1.1745631201209861E-4</v>
      </c>
      <c r="AN504" s="814">
        <v>6.0630090278834814E-4</v>
      </c>
      <c r="AO504" s="814">
        <v>5.3092567500678811E-4</v>
      </c>
      <c r="AP504" s="814">
        <v>3.1234823792058997E-4</v>
      </c>
    </row>
    <row r="505" spans="1:42">
      <c r="A505" s="757">
        <v>44564</v>
      </c>
      <c r="B505">
        <v>3.4749249251664338E-4</v>
      </c>
      <c r="C505">
        <v>3.5617980482955942E-4</v>
      </c>
      <c r="D505">
        <v>4.1004114116963917E-4</v>
      </c>
      <c r="E505">
        <v>4.1351606609480563E-4</v>
      </c>
      <c r="F505">
        <v>4.1050584623558706E-4</v>
      </c>
      <c r="G505">
        <v>4.124590501299874E-4</v>
      </c>
      <c r="H505">
        <v>4.3126040770302687E-4</v>
      </c>
      <c r="I505">
        <v>3.9010449166476668E-4</v>
      </c>
      <c r="J505">
        <v>3.7740870139657545E-4</v>
      </c>
      <c r="K505">
        <v>4.9601238772045697E-4</v>
      </c>
      <c r="L505">
        <v>4.7105505484767995E-4</v>
      </c>
      <c r="M505">
        <v>7.9827352704753274E-4</v>
      </c>
      <c r="N505">
        <v>4.4198338532397408E-4</v>
      </c>
      <c r="O505">
        <v>4.7344275220551069E-4</v>
      </c>
      <c r="P505">
        <v>4.4551790251601275E-4</v>
      </c>
      <c r="Q505">
        <v>7.7709912888890287E-4</v>
      </c>
      <c r="R505">
        <v>5.5282215280905156E-4</v>
      </c>
      <c r="S505">
        <v>5.71204056839969E-4</v>
      </c>
      <c r="T505">
        <v>5.7487028787162053E-4</v>
      </c>
      <c r="U505">
        <v>5.7853315018596696E-4</v>
      </c>
      <c r="V505">
        <v>-5.9615478989816229E-4</v>
      </c>
      <c r="W505">
        <v>5.7487028787162053E-4</v>
      </c>
      <c r="X505">
        <v>5.7670213973071149E-4</v>
      </c>
      <c r="Y505">
        <v>4.8335112941000347E-4</v>
      </c>
      <c r="Z505">
        <v>4.8335112941000347E-4</v>
      </c>
      <c r="AA505">
        <v>4.9388215129564372E-4</v>
      </c>
      <c r="AB505">
        <v>5.0613328152837589E-4</v>
      </c>
      <c r="AC505">
        <v>2.1720803552540691E-3</v>
      </c>
      <c r="AD505">
        <v>4.552442846845528E-3</v>
      </c>
      <c r="AE505">
        <v>3.9314320596055552E-3</v>
      </c>
      <c r="AF505">
        <v>1.9566487272022481E-3</v>
      </c>
      <c r="AG505">
        <v>4.452331460074177E-3</v>
      </c>
      <c r="AH505">
        <v>4.2844086683275773E-3</v>
      </c>
      <c r="AI505">
        <v>2.82037688702097E-3</v>
      </c>
      <c r="AJ505">
        <v>-1.1416312991388011E-3</v>
      </c>
      <c r="AK505">
        <v>-9.3901924298094297E-3</v>
      </c>
      <c r="AM505">
        <v>-1.3260236843245288E-2</v>
      </c>
      <c r="AN505">
        <v>-1.4171788781740968E-2</v>
      </c>
      <c r="AO505">
        <v>-1.0546878359903977E-2</v>
      </c>
      <c r="AP505">
        <v>-1.3974910897375237E-3</v>
      </c>
    </row>
    <row r="506" spans="1:42">
      <c r="A506" s="757">
        <v>44565</v>
      </c>
      <c r="B506">
        <v>3.4749249251664338E-4</v>
      </c>
      <c r="C506">
        <v>3.5617980482955942E-4</v>
      </c>
      <c r="D506">
        <v>4.1004114116963917E-4</v>
      </c>
      <c r="E506">
        <v>4.1351606609480563E-4</v>
      </c>
      <c r="F506">
        <v>4.1050584623558706E-4</v>
      </c>
      <c r="G506">
        <v>4.124590501299874E-4</v>
      </c>
      <c r="H506">
        <v>3.832477872216522E-4</v>
      </c>
      <c r="I506">
        <v>3.3875512185788104E-4</v>
      </c>
      <c r="J506">
        <v>3.3665087751066913E-4</v>
      </c>
      <c r="K506">
        <v>4.005558288844302E-4</v>
      </c>
      <c r="L506">
        <v>3.7649586674137758E-4</v>
      </c>
      <c r="M506">
        <v>4.2219740685522922E-4</v>
      </c>
      <c r="N506">
        <v>3.8468134644586982E-4</v>
      </c>
      <c r="O506">
        <v>4.7453227474036908E-4</v>
      </c>
      <c r="P506">
        <v>4.4551790251601275E-4</v>
      </c>
      <c r="Q506">
        <v>5.4270726431115968E-4</v>
      </c>
      <c r="R506">
        <v>5.5282215280905156E-4</v>
      </c>
      <c r="S506">
        <v>5.71204056839969E-4</v>
      </c>
      <c r="T506">
        <v>5.7487028787162053E-4</v>
      </c>
      <c r="U506">
        <v>5.7853315018596696E-4</v>
      </c>
      <c r="V506">
        <v>-2.3971585179370924E-3</v>
      </c>
      <c r="W506">
        <v>5.7487028787162053E-4</v>
      </c>
      <c r="X506">
        <v>5.7670213973071149E-4</v>
      </c>
      <c r="Y506">
        <v>4.8335112941000347E-4</v>
      </c>
      <c r="Z506">
        <v>4.8335112941000347E-4</v>
      </c>
      <c r="AA506">
        <v>4.9388215129564372E-4</v>
      </c>
      <c r="AB506">
        <v>5.0613328152837589E-4</v>
      </c>
      <c r="AC506">
        <v>2.3925105816509085E-3</v>
      </c>
      <c r="AD506">
        <v>7.7065145832733162E-3</v>
      </c>
      <c r="AE506">
        <v>2.107044958769011E-3</v>
      </c>
      <c r="AF506">
        <v>-6.5673575470626133E-4</v>
      </c>
      <c r="AG506">
        <v>8.292531515632362E-4</v>
      </c>
      <c r="AH506">
        <v>9.858844942643552E-3</v>
      </c>
      <c r="AI506">
        <v>5.3489578135683669E-3</v>
      </c>
      <c r="AJ506">
        <v>-3.9655465263939149E-3</v>
      </c>
      <c r="AK506">
        <v>-1.1829965929158748E-3</v>
      </c>
      <c r="AM506">
        <v>-1.4022878886351453E-2</v>
      </c>
      <c r="AN506">
        <v>-7.7190645678988368E-3</v>
      </c>
      <c r="AO506">
        <v>-1.0109401461050216E-2</v>
      </c>
      <c r="AP506">
        <v>2.2966571653495471E-3</v>
      </c>
    </row>
    <row r="507" spans="1:42">
      <c r="A507" s="757">
        <v>44566</v>
      </c>
      <c r="B507">
        <v>3.4749249251664338E-4</v>
      </c>
      <c r="C507">
        <v>3.5617980482955942E-4</v>
      </c>
      <c r="D507">
        <v>4.1004114116963917E-4</v>
      </c>
      <c r="E507">
        <v>4.1351606609480563E-4</v>
      </c>
      <c r="F507">
        <v>4.1050584623558706E-4</v>
      </c>
      <c r="G507">
        <v>4.124590501299874E-4</v>
      </c>
      <c r="H507">
        <v>4.0284003583446193E-4</v>
      </c>
      <c r="I507">
        <v>3.5484737724300608E-4</v>
      </c>
      <c r="J507">
        <v>3.472337474941245E-4</v>
      </c>
      <c r="K507">
        <v>3.6937004169979026E-4</v>
      </c>
      <c r="L507">
        <v>5.3252835073402949E-4</v>
      </c>
      <c r="M507">
        <v>-2.2269418726927892E-4</v>
      </c>
      <c r="N507">
        <v>3.5621646887040725E-4</v>
      </c>
      <c r="O507">
        <v>4.6542420612882829E-4</v>
      </c>
      <c r="P507">
        <v>4.4551790251601275E-4</v>
      </c>
      <c r="Q507">
        <v>4.1949171834376742E-4</v>
      </c>
      <c r="R507">
        <v>5.5282215280905156E-4</v>
      </c>
      <c r="S507">
        <v>5.71204056839969E-4</v>
      </c>
      <c r="T507">
        <v>5.7487028787162053E-4</v>
      </c>
      <c r="U507">
        <v>5.7853315018596696E-4</v>
      </c>
      <c r="V507">
        <v>-3.4266734240452346E-3</v>
      </c>
      <c r="W507">
        <v>5.7487028787162053E-4</v>
      </c>
      <c r="X507">
        <v>5.7670213973071149E-4</v>
      </c>
      <c r="Y507">
        <v>4.8335112941000347E-4</v>
      </c>
      <c r="Z507">
        <v>4.8335112941000347E-4</v>
      </c>
      <c r="AA507">
        <v>4.9388215129564372E-4</v>
      </c>
      <c r="AB507">
        <v>5.0613328152837589E-4</v>
      </c>
      <c r="AC507">
        <v>7.1268779373645508E-4</v>
      </c>
      <c r="AD507">
        <v>1.4468332769530523E-3</v>
      </c>
      <c r="AE507">
        <v>-8.10693584973321E-4</v>
      </c>
      <c r="AF507">
        <v>-7.1271299968695967E-3</v>
      </c>
      <c r="AG507">
        <v>1.5146148271665272E-3</v>
      </c>
      <c r="AH507">
        <v>5.8609846292594359E-3</v>
      </c>
      <c r="AI507">
        <v>-3.9562743607246542E-4</v>
      </c>
      <c r="AJ507">
        <v>-6.329618174881313E-3</v>
      </c>
      <c r="AK507">
        <v>-4.6370908882498174E-3</v>
      </c>
      <c r="AM507">
        <v>-2.9055150374546423E-2</v>
      </c>
      <c r="AN507">
        <v>-2.3816552274517622E-2</v>
      </c>
      <c r="AO507">
        <v>-1.9667358662297962E-2</v>
      </c>
      <c r="AP507">
        <v>-1.8177392809402004E-2</v>
      </c>
    </row>
    <row r="508" spans="1:42">
      <c r="A508" s="757">
        <v>44567</v>
      </c>
      <c r="B508">
        <v>3.4749249251664338E-4</v>
      </c>
      <c r="C508">
        <v>3.5617980482955942E-4</v>
      </c>
      <c r="D508">
        <v>4.1004114116963917E-4</v>
      </c>
      <c r="E508">
        <v>4.1351606609480563E-4</v>
      </c>
      <c r="F508">
        <v>4.1050584623558706E-4</v>
      </c>
      <c r="G508">
        <v>4.124590501299874E-4</v>
      </c>
      <c r="H508">
        <v>4.1381051877009689E-4</v>
      </c>
      <c r="I508">
        <v>4.3743301007626023E-4</v>
      </c>
      <c r="J508">
        <v>3.738507682975456E-4</v>
      </c>
      <c r="K508">
        <v>3.8515974070674197E-4</v>
      </c>
      <c r="L508">
        <v>6.2641132330587546E-4</v>
      </c>
      <c r="M508">
        <v>-3.7490621615576813E-4</v>
      </c>
      <c r="N508">
        <v>4.0891709719703684E-4</v>
      </c>
      <c r="O508">
        <v>4.8772137921870851E-4</v>
      </c>
      <c r="P508">
        <v>4.4551790251601275E-4</v>
      </c>
      <c r="Q508">
        <v>4.3913829114394787E-4</v>
      </c>
      <c r="R508">
        <v>5.5282215280905156E-4</v>
      </c>
      <c r="S508">
        <v>5.71204056839969E-4</v>
      </c>
      <c r="T508">
        <v>5.7487028787162053E-4</v>
      </c>
      <c r="U508">
        <v>5.7853315018596696E-4</v>
      </c>
      <c r="V508">
        <v>-3.3488581881021551E-3</v>
      </c>
      <c r="W508">
        <v>5.7487028787162053E-4</v>
      </c>
      <c r="X508">
        <v>5.7670213973071149E-4</v>
      </c>
      <c r="Y508">
        <v>4.8335112941000347E-4</v>
      </c>
      <c r="Z508">
        <v>4.8335112941000347E-4</v>
      </c>
      <c r="AA508">
        <v>4.9388215129564372E-4</v>
      </c>
      <c r="AB508">
        <v>5.0613328152837589E-4</v>
      </c>
      <c r="AC508">
        <v>2.5279383347054374E-3</v>
      </c>
      <c r="AD508">
        <v>6.6151947499351049E-3</v>
      </c>
      <c r="AE508">
        <v>8.5767576536044388E-4</v>
      </c>
      <c r="AF508">
        <v>5.4935897503938236E-4</v>
      </c>
      <c r="AG508">
        <v>2.470086810868688E-3</v>
      </c>
      <c r="AH508">
        <v>-3.4318795169434591E-3</v>
      </c>
      <c r="AI508">
        <v>-2.022022927849032E-3</v>
      </c>
      <c r="AJ508">
        <v>-1.3418732259813382E-3</v>
      </c>
      <c r="AK508">
        <v>1.0097778693009651E-2</v>
      </c>
      <c r="AM508">
        <v>4.6053569847515075E-3</v>
      </c>
      <c r="AN508">
        <v>3.5595919824031874E-3</v>
      </c>
      <c r="AO508">
        <v>6.2280257433355857E-4</v>
      </c>
      <c r="AP508">
        <v>-2.0835546741272415E-3</v>
      </c>
    </row>
    <row r="509" spans="1:42">
      <c r="A509" s="757">
        <v>44568</v>
      </c>
      <c r="B509">
        <v>3.4749249251664338E-4</v>
      </c>
      <c r="C509">
        <v>3.5617980482955942E-4</v>
      </c>
      <c r="D509">
        <v>4.1004114116963917E-4</v>
      </c>
      <c r="E509">
        <v>4.1351606609480563E-4</v>
      </c>
      <c r="F509">
        <v>4.1050584623558706E-4</v>
      </c>
      <c r="G509">
        <v>4.124590501299874E-4</v>
      </c>
      <c r="H509">
        <v>4.1164895988088368E-4</v>
      </c>
      <c r="I509">
        <v>3.6479428329849739E-4</v>
      </c>
      <c r="J509">
        <v>3.7390352534583116E-4</v>
      </c>
      <c r="K509">
        <v>4.7215223495178371E-4</v>
      </c>
      <c r="L509">
        <v>4.2442122634644974E-4</v>
      </c>
      <c r="M509">
        <v>6.3226108760838784E-4</v>
      </c>
      <c r="N509">
        <v>3.6216182947690356E-4</v>
      </c>
      <c r="O509">
        <v>4.7679184988269618E-4</v>
      </c>
      <c r="P509">
        <v>4.4551790251601275E-4</v>
      </c>
      <c r="Q509">
        <v>4.7931516482235814E-4</v>
      </c>
      <c r="R509">
        <v>5.5282215280905156E-4</v>
      </c>
      <c r="S509">
        <v>5.71204056839969E-4</v>
      </c>
      <c r="T509">
        <v>5.7487028787162053E-4</v>
      </c>
      <c r="U509">
        <v>5.7853315018596696E-4</v>
      </c>
      <c r="V509">
        <v>-3.3882669587137482E-3</v>
      </c>
      <c r="W509">
        <v>5.7487028787162053E-4</v>
      </c>
      <c r="X509">
        <v>5.7670213973071149E-4</v>
      </c>
      <c r="Y509">
        <v>4.8335112941000347E-4</v>
      </c>
      <c r="Z509">
        <v>4.8335112941000347E-4</v>
      </c>
      <c r="AA509">
        <v>4.9388215129564372E-4</v>
      </c>
      <c r="AB509">
        <v>5.0613328152837589E-4</v>
      </c>
      <c r="AC509">
        <v>1.6761196356871455E-3</v>
      </c>
      <c r="AD509">
        <v>-1.6512549270305543E-3</v>
      </c>
      <c r="AE509">
        <v>6.1105761236301959E-4</v>
      </c>
      <c r="AF509">
        <v>-1.3453231189215487E-3</v>
      </c>
      <c r="AG509">
        <v>-7.4251360283406065E-4</v>
      </c>
      <c r="AH509">
        <v>1.9641768347367083E-3</v>
      </c>
      <c r="AI509">
        <v>-1.6149780624987731E-3</v>
      </c>
      <c r="AJ509">
        <v>2.0968957925524556E-3</v>
      </c>
      <c r="AK509">
        <v>1.6072275196532537E-3</v>
      </c>
      <c r="AM509">
        <v>1.0700529511554979E-2</v>
      </c>
      <c r="AN509">
        <v>3.8073528496831432E-3</v>
      </c>
      <c r="AO509">
        <v>1.791636718155476E-2</v>
      </c>
      <c r="AP509">
        <v>-2.369249635750359E-3</v>
      </c>
    </row>
    <row r="510" spans="1:42">
      <c r="A510" s="757">
        <v>44571</v>
      </c>
      <c r="B510">
        <v>3.4749249251664338E-4</v>
      </c>
      <c r="C510">
        <v>3.5617980482955942E-4</v>
      </c>
      <c r="D510">
        <v>4.1004114116963917E-4</v>
      </c>
      <c r="E510">
        <v>4.1351606609480563E-4</v>
      </c>
      <c r="F510">
        <v>4.1050584623558706E-4</v>
      </c>
      <c r="G510">
        <v>4.124590501299874E-4</v>
      </c>
      <c r="H510">
        <v>3.8642905997177124E-4</v>
      </c>
      <c r="I510">
        <v>3.092804585871356E-4</v>
      </c>
      <c r="J510">
        <v>4.0040438315869231E-4</v>
      </c>
      <c r="K510">
        <v>2.964738456048277E-4</v>
      </c>
      <c r="L510">
        <v>3.0674195818436445E-4</v>
      </c>
      <c r="M510">
        <v>-2.675904034018517E-4</v>
      </c>
      <c r="N510">
        <v>4.2319489989806058E-4</v>
      </c>
      <c r="O510">
        <v>4.5776354447846224E-4</v>
      </c>
      <c r="P510">
        <v>4.4551790251601275E-4</v>
      </c>
      <c r="Q510">
        <v>6.5131600174606064E-4</v>
      </c>
      <c r="R510">
        <v>5.5282215280905156E-4</v>
      </c>
      <c r="S510">
        <v>5.71204056839969E-4</v>
      </c>
      <c r="T510">
        <v>5.7487028787162053E-4</v>
      </c>
      <c r="U510">
        <v>5.7853315018596696E-4</v>
      </c>
      <c r="V510">
        <v>-1.1264586810122434E-3</v>
      </c>
      <c r="W510">
        <v>5.7487028787162053E-4</v>
      </c>
      <c r="X510">
        <v>5.7670213973071149E-4</v>
      </c>
      <c r="Y510">
        <v>4.8335112941000347E-4</v>
      </c>
      <c r="Z510">
        <v>4.8335112941000347E-4</v>
      </c>
      <c r="AA510">
        <v>4.9388215129564372E-4</v>
      </c>
      <c r="AB510">
        <v>5.0613328152837589E-4</v>
      </c>
      <c r="AC510">
        <v>2.4919256431965575E-3</v>
      </c>
      <c r="AD510">
        <v>5.6385643366232419E-3</v>
      </c>
      <c r="AE510">
        <v>1.4875737650577037E-5</v>
      </c>
      <c r="AF510">
        <v>-1.3248248484870606E-3</v>
      </c>
      <c r="AG510">
        <v>3.3244260950680005E-3</v>
      </c>
      <c r="AH510">
        <v>6.1907493898503141E-3</v>
      </c>
      <c r="AI510">
        <v>1.1467492479089181E-3</v>
      </c>
      <c r="AJ510">
        <v>4.843098438431781E-4</v>
      </c>
      <c r="AK510">
        <v>3.4257293847428372E-4</v>
      </c>
      <c r="AM510">
        <v>-1.0206849593671019E-2</v>
      </c>
      <c r="AN510">
        <v>-5.9335980496449947E-3</v>
      </c>
      <c r="AO510">
        <v>-7.4655217919411543E-3</v>
      </c>
      <c r="AP510">
        <v>-7.0354994305394936E-3</v>
      </c>
    </row>
    <row r="511" spans="1:42">
      <c r="A511" s="757">
        <v>44572</v>
      </c>
      <c r="B511">
        <v>3.4749249251664338E-4</v>
      </c>
      <c r="C511">
        <v>3.5617980482955942E-4</v>
      </c>
      <c r="D511">
        <v>4.1004114116963917E-4</v>
      </c>
      <c r="E511">
        <v>4.1351606609480563E-4</v>
      </c>
      <c r="F511">
        <v>4.1050584623558706E-4</v>
      </c>
      <c r="G511">
        <v>4.124590501299874E-4</v>
      </c>
      <c r="H511">
        <v>4.2940065612429024E-4</v>
      </c>
      <c r="I511">
        <v>3.4240303903998459E-4</v>
      </c>
      <c r="J511">
        <v>3.9657721718433514E-4</v>
      </c>
      <c r="K511">
        <v>4.6174255696529443E-4</v>
      </c>
      <c r="L511">
        <v>2.2726016322693887E-4</v>
      </c>
      <c r="M511">
        <v>6.5723860786426336E-4</v>
      </c>
      <c r="N511">
        <v>4.1374158717943921E-4</v>
      </c>
      <c r="O511">
        <v>4.664580833684262E-4</v>
      </c>
      <c r="P511">
        <v>4.4551790251601275E-4</v>
      </c>
      <c r="Q511">
        <v>4.0131302148815884E-4</v>
      </c>
      <c r="R511">
        <v>5.5282215280905156E-4</v>
      </c>
      <c r="S511">
        <v>5.71204056839969E-4</v>
      </c>
      <c r="T511">
        <v>5.7487028787162053E-4</v>
      </c>
      <c r="U511">
        <v>5.7853315018596696E-4</v>
      </c>
      <c r="V511">
        <v>-2.6888904031225902E-3</v>
      </c>
      <c r="W511">
        <v>5.7487028787162053E-4</v>
      </c>
      <c r="X511">
        <v>5.7670213973071149E-4</v>
      </c>
      <c r="Y511">
        <v>4.8335112941000347E-4</v>
      </c>
      <c r="Z511">
        <v>4.8335112941000347E-4</v>
      </c>
      <c r="AA511">
        <v>4.9388215129564372E-4</v>
      </c>
      <c r="AB511">
        <v>5.0613328152837589E-4</v>
      </c>
      <c r="AC511">
        <v>3.3608051983380349E-5</v>
      </c>
      <c r="AD511">
        <v>-8.9943135754637638E-3</v>
      </c>
      <c r="AE511">
        <v>5.7538497305087422E-3</v>
      </c>
      <c r="AF511">
        <v>1.4021134892785447E-3</v>
      </c>
      <c r="AG511">
        <v>-2.9364243178957583E-3</v>
      </c>
      <c r="AH511">
        <v>-3.9984237258609001E-3</v>
      </c>
      <c r="AI511">
        <v>-4.3926672060423666E-4</v>
      </c>
      <c r="AJ511">
        <v>1.1815021452752372E-3</v>
      </c>
      <c r="AK511">
        <v>1.7453709679196017E-3</v>
      </c>
      <c r="AM511">
        <v>1.8797069827409807E-2</v>
      </c>
      <c r="AN511">
        <v>1.7261198245521969E-2</v>
      </c>
      <c r="AO511">
        <v>2.0008932943180291E-2</v>
      </c>
      <c r="AP511">
        <v>1.4260059751777909E-2</v>
      </c>
    </row>
    <row r="512" spans="1:42">
      <c r="A512" s="757">
        <v>44573</v>
      </c>
      <c r="B512">
        <v>3.4749249251664338E-4</v>
      </c>
      <c r="C512">
        <v>3.5617980482955942E-4</v>
      </c>
      <c r="D512">
        <v>4.1004114116963917E-4</v>
      </c>
      <c r="E512">
        <v>4.1351606609480563E-4</v>
      </c>
      <c r="F512">
        <v>4.1050584623558706E-4</v>
      </c>
      <c r="G512">
        <v>4.124590501299874E-4</v>
      </c>
      <c r="H512">
        <v>4.0418626001659241E-4</v>
      </c>
      <c r="I512">
        <v>4.1465971082788045E-4</v>
      </c>
      <c r="J512">
        <v>3.5246020452461835E-4</v>
      </c>
      <c r="K512">
        <v>5.4939996987291018E-4</v>
      </c>
      <c r="L512">
        <v>6.7089534552100538E-4</v>
      </c>
      <c r="M512">
        <v>1.151015210988815E-3</v>
      </c>
      <c r="N512">
        <v>4.2788118439718303E-4</v>
      </c>
      <c r="O512">
        <v>5.1825509799918734E-4</v>
      </c>
      <c r="P512">
        <v>4.4551790251601275E-4</v>
      </c>
      <c r="Q512">
        <v>6.1973321240982315E-4</v>
      </c>
      <c r="R512">
        <v>5.5282215280905156E-4</v>
      </c>
      <c r="S512">
        <v>5.71204056839969E-4</v>
      </c>
      <c r="T512">
        <v>5.7487028787162053E-4</v>
      </c>
      <c r="U512">
        <v>5.7853315018596696E-4</v>
      </c>
      <c r="V512">
        <v>4.4564480545574714E-3</v>
      </c>
      <c r="W512">
        <v>5.7487028787162053E-4</v>
      </c>
      <c r="X512">
        <v>5.7670213973071149E-4</v>
      </c>
      <c r="Y512">
        <v>4.8335112941000347E-4</v>
      </c>
      <c r="Z512">
        <v>4.8335112941000347E-4</v>
      </c>
      <c r="AA512">
        <v>4.9388215129564372E-4</v>
      </c>
      <c r="AB512">
        <v>5.0613328152837589E-4</v>
      </c>
      <c r="AC512">
        <v>1.2622227711722722E-3</v>
      </c>
      <c r="AD512">
        <v>-5.2140031662627484E-3</v>
      </c>
      <c r="AE512">
        <v>-1.1184370616798001E-3</v>
      </c>
      <c r="AF512">
        <v>2.1464368139674228E-3</v>
      </c>
      <c r="AG512">
        <v>5.8111955084605427E-4</v>
      </c>
      <c r="AH512">
        <v>-9.349042176102218E-4</v>
      </c>
      <c r="AI512">
        <v>-1.2603419331308485E-3</v>
      </c>
      <c r="AJ512">
        <v>1.0989855916163638E-3</v>
      </c>
      <c r="AK512">
        <v>1.1756163653586782E-3</v>
      </c>
      <c r="AM512">
        <v>2.2684889004072284E-2</v>
      </c>
      <c r="AN512">
        <v>1.8023017162575705E-2</v>
      </c>
      <c r="AO512">
        <v>1.5861072534866016E-2</v>
      </c>
      <c r="AP512">
        <v>3.1129675190959549E-3</v>
      </c>
    </row>
    <row r="513" spans="1:42">
      <c r="A513" s="757">
        <v>44574</v>
      </c>
      <c r="B513">
        <v>3.4749249251664338E-4</v>
      </c>
      <c r="C513">
        <v>3.5617980482955942E-4</v>
      </c>
      <c r="D513">
        <v>4.1004114116963917E-4</v>
      </c>
      <c r="E513">
        <v>4.1351606609480563E-4</v>
      </c>
      <c r="F513">
        <v>4.1050584623558706E-4</v>
      </c>
      <c r="G513">
        <v>4.124590501299874E-4</v>
      </c>
      <c r="H513">
        <v>3.8622896820239561E-4</v>
      </c>
      <c r="I513">
        <v>3.812947680910117E-4</v>
      </c>
      <c r="J513">
        <v>4.1565170357693582E-4</v>
      </c>
      <c r="K513">
        <v>4.6211242672589137E-4</v>
      </c>
      <c r="L513">
        <v>2.8450107421917892E-4</v>
      </c>
      <c r="M513">
        <v>1.1483194048134138E-4</v>
      </c>
      <c r="N513">
        <v>3.8136571028357658E-4</v>
      </c>
      <c r="O513">
        <v>4.7653004508885211E-4</v>
      </c>
      <c r="P513">
        <v>4.4551790251601275E-4</v>
      </c>
      <c r="Q513">
        <v>5.4322657331695723E-4</v>
      </c>
      <c r="R513">
        <v>5.5282215280905156E-4</v>
      </c>
      <c r="S513">
        <v>5.71204056839969E-4</v>
      </c>
      <c r="T513">
        <v>5.7487028787162053E-4</v>
      </c>
      <c r="U513">
        <v>5.7853315018596696E-4</v>
      </c>
      <c r="V513">
        <v>1.0374662152352609E-3</v>
      </c>
      <c r="W513">
        <v>5.7487028787162053E-4</v>
      </c>
      <c r="X513">
        <v>5.7670213973071149E-4</v>
      </c>
      <c r="Y513">
        <v>4.8335112941000347E-4</v>
      </c>
      <c r="Z513">
        <v>4.8335112941000347E-4</v>
      </c>
      <c r="AA513">
        <v>4.9388215129564372E-4</v>
      </c>
      <c r="AB513">
        <v>5.0613328152837589E-4</v>
      </c>
      <c r="AC513">
        <v>-1.661412318112454E-3</v>
      </c>
      <c r="AD513">
        <v>-3.8757771994909485E-3</v>
      </c>
      <c r="AE513">
        <v>-5.7498305130160299E-3</v>
      </c>
      <c r="AF513">
        <v>-1.5333683857918778E-3</v>
      </c>
      <c r="AG513">
        <v>-1.9070792392550384E-4</v>
      </c>
      <c r="AH513">
        <v>5.7259028942160395E-3</v>
      </c>
      <c r="AI513">
        <v>-8.4391878674661136E-4</v>
      </c>
      <c r="AJ513">
        <v>3.6105696795427633E-3</v>
      </c>
      <c r="AK513">
        <v>-4.722143171684845E-4</v>
      </c>
      <c r="AM513">
        <v>-7.6821656795925675E-3</v>
      </c>
      <c r="AN513">
        <v>-6.6219449847317868E-3</v>
      </c>
      <c r="AO513">
        <v>-5.6561269868793396E-3</v>
      </c>
      <c r="AP513">
        <v>-1.4390745165362873E-2</v>
      </c>
    </row>
    <row r="514" spans="1:42">
      <c r="A514" s="757">
        <v>44575</v>
      </c>
      <c r="B514">
        <v>3.4749249251664338E-4</v>
      </c>
      <c r="C514">
        <v>3.5617980482955942E-4</v>
      </c>
      <c r="D514">
        <v>4.1004114116963917E-4</v>
      </c>
      <c r="E514">
        <v>4.1351606609480563E-4</v>
      </c>
      <c r="F514">
        <v>4.1050584623558706E-4</v>
      </c>
      <c r="G514">
        <v>4.124590501299874E-4</v>
      </c>
      <c r="H514">
        <v>3.8960116127317868E-4</v>
      </c>
      <c r="I514">
        <v>4.6622743731461469E-4</v>
      </c>
      <c r="J514">
        <v>3.9391298087165794E-4</v>
      </c>
      <c r="K514">
        <v>3.243743045391323E-4</v>
      </c>
      <c r="L514">
        <v>5.3455334804985988E-4</v>
      </c>
      <c r="M514">
        <v>1.4729736776875058E-4</v>
      </c>
      <c r="N514">
        <v>3.713278428252309E-4</v>
      </c>
      <c r="O514">
        <v>4.7639038806912559E-4</v>
      </c>
      <c r="P514">
        <v>4.4551790251601275E-4</v>
      </c>
      <c r="Q514">
        <v>4.8320619782815655E-4</v>
      </c>
      <c r="R514">
        <v>5.5282215280905156E-4</v>
      </c>
      <c r="S514">
        <v>5.71204056839969E-4</v>
      </c>
      <c r="T514">
        <v>5.7487028787162053E-4</v>
      </c>
      <c r="U514">
        <v>5.7853315018596696E-4</v>
      </c>
      <c r="V514">
        <v>1.1686474209260389E-3</v>
      </c>
      <c r="W514">
        <v>5.7487028787162053E-4</v>
      </c>
      <c r="X514">
        <v>5.7670213973071149E-4</v>
      </c>
      <c r="Y514">
        <v>4.8335112941000347E-4</v>
      </c>
      <c r="Z514">
        <v>4.8335112941000347E-4</v>
      </c>
      <c r="AA514">
        <v>4.9388215129564372E-4</v>
      </c>
      <c r="AB514">
        <v>5.0613328152837589E-4</v>
      </c>
      <c r="AC514">
        <v>3.7343958005506828E-3</v>
      </c>
      <c r="AD514">
        <v>6.5261261124169856E-3</v>
      </c>
      <c r="AE514">
        <v>8.2497940920056578E-4</v>
      </c>
      <c r="AF514">
        <v>8.9181299743135156E-4</v>
      </c>
      <c r="AG514">
        <v>2.2536141639655227E-3</v>
      </c>
      <c r="AH514">
        <v>8.91358668104969E-4</v>
      </c>
      <c r="AI514">
        <v>4.1716997917506937E-4</v>
      </c>
      <c r="AJ514">
        <v>-6.8445156761454129E-4</v>
      </c>
      <c r="AK514">
        <v>-2.5035093855592105E-3</v>
      </c>
      <c r="AM514">
        <v>1.1603655675811009E-2</v>
      </c>
      <c r="AN514">
        <v>7.6968146719442743E-3</v>
      </c>
      <c r="AO514">
        <v>8.8051451945936332E-3</v>
      </c>
      <c r="AP514">
        <v>1.967886240098693E-3</v>
      </c>
    </row>
    <row r="515" spans="1:42">
      <c r="A515" s="757">
        <v>44578</v>
      </c>
      <c r="B515">
        <v>3.4749249251664338E-4</v>
      </c>
      <c r="C515">
        <v>3.5617980482955942E-4</v>
      </c>
      <c r="D515">
        <v>4.1004114116963917E-4</v>
      </c>
      <c r="E515">
        <v>4.1351606609480563E-4</v>
      </c>
      <c r="F515">
        <v>4.1050584623558706E-4</v>
      </c>
      <c r="G515">
        <v>4.124590501299874E-4</v>
      </c>
      <c r="H515">
        <v>4.0858344741545594E-4</v>
      </c>
      <c r="I515">
        <v>4.0563294045625753E-4</v>
      </c>
      <c r="J515">
        <v>3.8786923633704617E-4</v>
      </c>
      <c r="K515">
        <v>4.3960195129777446E-4</v>
      </c>
      <c r="L515">
        <v>2.1666627976268948E-4</v>
      </c>
      <c r="M515">
        <v>6.4718968740962168E-4</v>
      </c>
      <c r="N515">
        <v>3.9977766356713573E-4</v>
      </c>
      <c r="O515">
        <v>4.7744330924581746E-4</v>
      </c>
      <c r="P515">
        <v>4.4551790251601275E-4</v>
      </c>
      <c r="Q515">
        <v>-6.5318578978401654E-5</v>
      </c>
      <c r="R515">
        <v>5.5282215280905156E-4</v>
      </c>
      <c r="S515">
        <v>5.71204056839969E-4</v>
      </c>
      <c r="T515">
        <v>5.7487028787162053E-4</v>
      </c>
      <c r="U515">
        <v>5.7853315018596696E-4</v>
      </c>
      <c r="V515">
        <v>-4.1504061320888352E-3</v>
      </c>
      <c r="W515">
        <v>5.7487028787162053E-4</v>
      </c>
      <c r="X515">
        <v>5.7670213973071149E-4</v>
      </c>
      <c r="Y515">
        <v>4.8335112941000347E-4</v>
      </c>
      <c r="Z515">
        <v>4.8335112941000347E-4</v>
      </c>
      <c r="AA515">
        <v>4.9388215129564372E-4</v>
      </c>
      <c r="AB515">
        <v>5.0613328152837589E-4</v>
      </c>
      <c r="AC515">
        <v>6.8363635109447429E-4</v>
      </c>
      <c r="AD515">
        <v>3.9892976641737743E-3</v>
      </c>
      <c r="AE515">
        <v>4.8200220639851299E-3</v>
      </c>
      <c r="AF515">
        <v>6.1628770983346293E-4</v>
      </c>
      <c r="AG515">
        <v>3.8979720101850468E-4</v>
      </c>
      <c r="AH515">
        <v>3.8494965703739226E-5</v>
      </c>
      <c r="AI515">
        <v>2.9780645260073513E-3</v>
      </c>
      <c r="AJ515">
        <v>1.6319295683799862E-3</v>
      </c>
      <c r="AK515">
        <v>5.2408748912591285E-4</v>
      </c>
      <c r="AM515">
        <v>-6.5318334831367952E-3</v>
      </c>
      <c r="AN515">
        <v>-2.4462444717795462E-3</v>
      </c>
      <c r="AO515">
        <v>9.5489821509264772E-4</v>
      </c>
      <c r="AP515">
        <v>-2.4760732093564997E-5</v>
      </c>
    </row>
    <row r="516" spans="1:42">
      <c r="A516" s="757">
        <v>44579</v>
      </c>
      <c r="B516">
        <v>3.4749249251664338E-4</v>
      </c>
      <c r="C516">
        <v>3.5617980482955942E-4</v>
      </c>
      <c r="D516">
        <v>4.1004114116963917E-4</v>
      </c>
      <c r="E516">
        <v>4.1351606609480563E-4</v>
      </c>
      <c r="F516">
        <v>4.1050584623558706E-4</v>
      </c>
      <c r="G516">
        <v>4.124590501299874E-4</v>
      </c>
      <c r="H516">
        <v>3.8369686197659014E-4</v>
      </c>
      <c r="I516">
        <v>3.2811494563578236E-4</v>
      </c>
      <c r="J516">
        <v>3.7854381608193322E-4</v>
      </c>
      <c r="K516">
        <v>3.8636228836752551E-4</v>
      </c>
      <c r="L516">
        <v>5.8932704241732026E-4</v>
      </c>
      <c r="M516">
        <v>2.7242090309376188E-4</v>
      </c>
      <c r="N516">
        <v>3.8272378198311863E-4</v>
      </c>
      <c r="O516">
        <v>4.6451148040471679E-4</v>
      </c>
      <c r="P516">
        <v>4.4551790251601275E-4</v>
      </c>
      <c r="Q516">
        <v>9.1762692976127269E-4</v>
      </c>
      <c r="R516">
        <v>5.5282215280905156E-4</v>
      </c>
      <c r="S516">
        <v>5.71204056839969E-4</v>
      </c>
      <c r="T516">
        <v>5.7487028787162053E-4</v>
      </c>
      <c r="U516">
        <v>5.7853315018596696E-4</v>
      </c>
      <c r="V516">
        <v>1.3842654472684401E-5</v>
      </c>
      <c r="W516">
        <v>5.7487028787162053E-4</v>
      </c>
      <c r="X516">
        <v>5.7670213973071149E-4</v>
      </c>
      <c r="Y516">
        <v>4.8335112941000347E-4</v>
      </c>
      <c r="Z516">
        <v>4.8335112941000347E-4</v>
      </c>
      <c r="AA516">
        <v>4.9388215129564372E-4</v>
      </c>
      <c r="AB516">
        <v>5.0613328152837589E-4</v>
      </c>
      <c r="AC516">
        <v>2.0740323016397166E-3</v>
      </c>
      <c r="AD516">
        <v>9.0840281131827627E-3</v>
      </c>
      <c r="AE516">
        <v>-4.7952789632377257E-4</v>
      </c>
      <c r="AF516">
        <v>-1.7258148724322853E-3</v>
      </c>
      <c r="AG516">
        <v>4.1539135057993004E-3</v>
      </c>
      <c r="AH516">
        <v>6.9381547526412568E-3</v>
      </c>
      <c r="AI516">
        <v>-1.8390666414791479E-4</v>
      </c>
      <c r="AJ516">
        <v>-2.7633124179688995E-3</v>
      </c>
      <c r="AK516">
        <v>-5.1080822126908787E-3</v>
      </c>
      <c r="AM516">
        <v>-8.3593616727462017E-4</v>
      </c>
      <c r="AN516">
        <v>-6.7740933367148592E-3</v>
      </c>
      <c r="AO516">
        <v>-9.4186951650226947E-3</v>
      </c>
      <c r="AP516">
        <v>-1.8812679631178719E-2</v>
      </c>
    </row>
    <row r="517" spans="1:42">
      <c r="A517" s="757">
        <v>44580</v>
      </c>
      <c r="B517">
        <v>3.4749249251664338E-4</v>
      </c>
      <c r="C517">
        <v>3.5617980482955942E-4</v>
      </c>
      <c r="D517">
        <v>4.1004114116963917E-4</v>
      </c>
      <c r="E517">
        <v>4.1351606609480563E-4</v>
      </c>
      <c r="F517">
        <v>4.1050584623558706E-4</v>
      </c>
      <c r="G517">
        <v>4.124590501299874E-4</v>
      </c>
      <c r="H517">
        <v>3.7669576221333045E-4</v>
      </c>
      <c r="I517">
        <v>2.8721884631499606E-4</v>
      </c>
      <c r="J517">
        <v>3.7375723066568334E-4</v>
      </c>
      <c r="K517">
        <v>3.7702746204582027E-4</v>
      </c>
      <c r="L517">
        <v>4.8396274404494122E-4</v>
      </c>
      <c r="M517">
        <v>4.6929542169649174E-4</v>
      </c>
      <c r="N517">
        <v>2.6391460090002816E-4</v>
      </c>
      <c r="O517">
        <v>4.6570002714063641E-4</v>
      </c>
      <c r="P517">
        <v>4.4551790251601275E-4</v>
      </c>
      <c r="Q517">
        <v>3.1367610060106799E-4</v>
      </c>
      <c r="R517">
        <v>5.5282215280905156E-4</v>
      </c>
      <c r="S517">
        <v>5.71204056839969E-4</v>
      </c>
      <c r="T517">
        <v>5.7487028787162053E-4</v>
      </c>
      <c r="U517">
        <v>5.7853315018596696E-4</v>
      </c>
      <c r="V517">
        <v>5.1570390095525553E-3</v>
      </c>
      <c r="W517">
        <v>5.7487028787162053E-4</v>
      </c>
      <c r="X517">
        <v>5.7670213973071149E-4</v>
      </c>
      <c r="Y517">
        <v>4.8335112941000347E-4</v>
      </c>
      <c r="Z517">
        <v>4.8335112941000347E-4</v>
      </c>
      <c r="AA517">
        <v>4.9388215129564372E-4</v>
      </c>
      <c r="AB517">
        <v>5.0613328152837589E-4</v>
      </c>
      <c r="AC517">
        <v>-1.2091284968229754E-4</v>
      </c>
      <c r="AD517">
        <v>-4.6094513950596383E-3</v>
      </c>
      <c r="AE517">
        <v>5.7077085955836715E-4</v>
      </c>
      <c r="AF517">
        <v>2.544880531849758E-3</v>
      </c>
      <c r="AG517">
        <v>-3.061335689258371E-4</v>
      </c>
      <c r="AH517">
        <v>-4.0842448451076097E-3</v>
      </c>
      <c r="AI517">
        <v>-2.3449430559839834E-3</v>
      </c>
      <c r="AJ517">
        <v>3.7373701435203799E-3</v>
      </c>
      <c r="AK517">
        <v>6.4232392508558611E-3</v>
      </c>
      <c r="AM517">
        <v>1.3106951392059418E-2</v>
      </c>
      <c r="AN517">
        <v>1.9241094086128285E-2</v>
      </c>
      <c r="AO517">
        <v>5.5989824087194773E-3</v>
      </c>
      <c r="AP517">
        <v>-7.8425735496155946E-3</v>
      </c>
    </row>
    <row r="518" spans="1:42">
      <c r="A518" s="757">
        <v>44581</v>
      </c>
      <c r="B518">
        <v>3.4749249251664338E-4</v>
      </c>
      <c r="C518">
        <v>3.5617980482955942E-4</v>
      </c>
      <c r="D518">
        <v>4.1004114116963917E-4</v>
      </c>
      <c r="E518">
        <v>4.1351606609480563E-4</v>
      </c>
      <c r="F518">
        <v>4.1050584623558706E-4</v>
      </c>
      <c r="G518">
        <v>4.124590501299874E-4</v>
      </c>
      <c r="H518">
        <v>3.1218726620307891E-4</v>
      </c>
      <c r="I518">
        <v>3.3385975002153678E-4</v>
      </c>
      <c r="J518">
        <v>3.9001026946494655E-4</v>
      </c>
      <c r="K518">
        <v>3.8857173384787558E-4</v>
      </c>
      <c r="L518">
        <v>3.9506770035369065E-4</v>
      </c>
      <c r="M518">
        <v>9.9250301678899255E-4</v>
      </c>
      <c r="N518">
        <v>3.6406654245535464E-4</v>
      </c>
      <c r="O518">
        <v>4.7212133443608195E-4</v>
      </c>
      <c r="P518">
        <v>4.4551790251601275E-4</v>
      </c>
      <c r="Q518">
        <v>5.4861326820998535E-4</v>
      </c>
      <c r="R518">
        <v>5.5282215280905156E-4</v>
      </c>
      <c r="S518">
        <v>5.71204056839969E-4</v>
      </c>
      <c r="T518">
        <v>5.7487028787162053E-4</v>
      </c>
      <c r="U518">
        <v>5.7853315018596696E-4</v>
      </c>
      <c r="V518">
        <v>4.0262064055132107E-3</v>
      </c>
      <c r="W518">
        <v>5.7487028787162053E-4</v>
      </c>
      <c r="X518">
        <v>5.7670213973071149E-4</v>
      </c>
      <c r="Y518">
        <v>4.8335112941000347E-4</v>
      </c>
      <c r="Z518">
        <v>4.8335112941000347E-4</v>
      </c>
      <c r="AA518">
        <v>4.9388215129564372E-4</v>
      </c>
      <c r="AB518">
        <v>5.0613328152837589E-4</v>
      </c>
      <c r="AC518">
        <v>2.8174513159426873E-3</v>
      </c>
      <c r="AD518">
        <v>-1.0837163097053848E-3</v>
      </c>
      <c r="AE518">
        <v>1.8718925188041524E-3</v>
      </c>
      <c r="AF518">
        <v>3.0998071160512897E-3</v>
      </c>
      <c r="AG518">
        <v>1.1726867679873187E-3</v>
      </c>
      <c r="AH518">
        <v>-8.9063701574897403E-3</v>
      </c>
      <c r="AI518">
        <v>-2.6646777038481506E-3</v>
      </c>
      <c r="AJ518">
        <v>4.1233814293326621E-3</v>
      </c>
      <c r="AK518">
        <v>5.197684312549633E-3</v>
      </c>
      <c r="AM518">
        <v>1.8615746044229109E-2</v>
      </c>
      <c r="AN518">
        <v>1.3535136584398311E-2</v>
      </c>
      <c r="AO518">
        <v>1.2955010303717263E-2</v>
      </c>
      <c r="AP518">
        <v>-1.0869947857051976E-2</v>
      </c>
    </row>
    <row r="519" spans="1:42">
      <c r="A519" s="757">
        <v>44582</v>
      </c>
      <c r="B519">
        <v>3.4749249251664338E-4</v>
      </c>
      <c r="C519">
        <v>3.5617980482955942E-4</v>
      </c>
      <c r="D519">
        <v>4.1004114116963917E-4</v>
      </c>
      <c r="E519">
        <v>4.1351606609480563E-4</v>
      </c>
      <c r="F519">
        <v>4.1050584623558706E-4</v>
      </c>
      <c r="G519">
        <v>4.124590501299874E-4</v>
      </c>
      <c r="H519">
        <v>3.8391645977831068E-4</v>
      </c>
      <c r="I519">
        <v>3.4733604295067444E-4</v>
      </c>
      <c r="J519">
        <v>3.7003362154885977E-4</v>
      </c>
      <c r="K519">
        <v>3.8508313915763814E-4</v>
      </c>
      <c r="L519">
        <v>4.9177200828309786E-4</v>
      </c>
      <c r="M519">
        <v>1.7749694627666734E-4</v>
      </c>
      <c r="N519">
        <v>3.8440196991196274E-4</v>
      </c>
      <c r="O519">
        <v>4.7043652642608791E-4</v>
      </c>
      <c r="P519">
        <v>4.4551790251601275E-4</v>
      </c>
      <c r="Q519">
        <v>4.803734048446362E-4</v>
      </c>
      <c r="R519">
        <v>5.5282215280905156E-4</v>
      </c>
      <c r="S519">
        <v>5.71204056839969E-4</v>
      </c>
      <c r="T519">
        <v>5.7487028787162053E-4</v>
      </c>
      <c r="U519">
        <v>5.7853315018596696E-4</v>
      </c>
      <c r="V519">
        <v>-1.4968424023754645E-3</v>
      </c>
      <c r="W519">
        <v>5.7487028787162053E-4</v>
      </c>
      <c r="X519">
        <v>5.7670213973071149E-4</v>
      </c>
      <c r="Y519">
        <v>4.8335112941000347E-4</v>
      </c>
      <c r="Z519">
        <v>4.8335112941000347E-4</v>
      </c>
      <c r="AA519">
        <v>4.9388215129564372E-4</v>
      </c>
      <c r="AB519">
        <v>5.0613328152837589E-4</v>
      </c>
      <c r="AC519">
        <v>-5.5339077434006789E-3</v>
      </c>
      <c r="AD519">
        <v>-3.8901008778714496E-3</v>
      </c>
      <c r="AE519">
        <v>-4.3856997500993922E-3</v>
      </c>
      <c r="AF519">
        <v>-9.3820863922788877E-4</v>
      </c>
      <c r="AG519">
        <v>-3.2853414272564496E-3</v>
      </c>
      <c r="AH519">
        <v>-7.0157092319216297E-3</v>
      </c>
      <c r="AI519">
        <v>-7.2138284146576748E-3</v>
      </c>
      <c r="AJ519">
        <v>1.0384646385031004E-3</v>
      </c>
      <c r="AK519">
        <v>5.4223931485153365E-4</v>
      </c>
      <c r="AM519">
        <v>-3.3484956512147557E-3</v>
      </c>
      <c r="AN519">
        <v>-4.4820330740135139E-3</v>
      </c>
      <c r="AO519">
        <v>-9.7775645025834912E-3</v>
      </c>
      <c r="AP519">
        <v>-1.618241350055416E-2</v>
      </c>
    </row>
    <row r="520" spans="1:42">
      <c r="A520" s="757">
        <v>44585</v>
      </c>
      <c r="B520">
        <v>3.4749249251664338E-4</v>
      </c>
      <c r="C520">
        <v>3.5617980482955942E-4</v>
      </c>
      <c r="D520">
        <v>4.1004114116963917E-4</v>
      </c>
      <c r="E520">
        <v>4.1351606609480563E-4</v>
      </c>
      <c r="F520">
        <v>4.1050584623558706E-4</v>
      </c>
      <c r="G520">
        <v>4.124590501299874E-4</v>
      </c>
      <c r="H520">
        <v>4.1223650556054814E-4</v>
      </c>
      <c r="I520">
        <v>2.8354512909367635E-4</v>
      </c>
      <c r="J520">
        <v>3.1257872284395916E-4</v>
      </c>
      <c r="K520">
        <v>3.8910538291636598E-4</v>
      </c>
      <c r="L520">
        <v>2.0771036486588734E-4</v>
      </c>
      <c r="M520">
        <v>5.9945911816572384E-4</v>
      </c>
      <c r="N520">
        <v>4.0390668669720853E-4</v>
      </c>
      <c r="O520">
        <v>4.6996075835337159E-4</v>
      </c>
      <c r="P520">
        <v>4.4551790251601275E-4</v>
      </c>
      <c r="Q520">
        <v>2.1236260203862933E-3</v>
      </c>
      <c r="R520">
        <v>5.5282215280905156E-4</v>
      </c>
      <c r="S520">
        <v>5.71204056839969E-4</v>
      </c>
      <c r="T520">
        <v>5.7487028787162053E-4</v>
      </c>
      <c r="U520">
        <v>5.7853315018596696E-4</v>
      </c>
      <c r="V520">
        <v>1.6956889799459862E-3</v>
      </c>
      <c r="W520">
        <v>5.7487028787162053E-4</v>
      </c>
      <c r="X520">
        <v>5.7670213973071149E-4</v>
      </c>
      <c r="Y520">
        <v>4.8335112941000347E-4</v>
      </c>
      <c r="Z520">
        <v>4.8335112941000347E-4</v>
      </c>
      <c r="AA520">
        <v>4.9388215129564372E-4</v>
      </c>
      <c r="AB520">
        <v>5.0613328152837589E-4</v>
      </c>
      <c r="AC520">
        <v>7.4148270006380024E-4</v>
      </c>
      <c r="AD520">
        <v>-2.6105923342303328E-3</v>
      </c>
      <c r="AE520">
        <v>-1.5317962776694172E-3</v>
      </c>
      <c r="AF520">
        <v>-1.3037334232435249E-3</v>
      </c>
      <c r="AG520">
        <v>-1.1237404873246648E-3</v>
      </c>
      <c r="AH520">
        <v>7.1087067600050791E-3</v>
      </c>
      <c r="AI520">
        <v>-7.138000949157175E-3</v>
      </c>
      <c r="AJ520">
        <v>9.6178139538394269E-4</v>
      </c>
      <c r="AK520">
        <v>3.2911777665933784E-4</v>
      </c>
      <c r="AM520">
        <v>-6.9514451155481272E-3</v>
      </c>
      <c r="AN520">
        <v>-4.1841456303109981E-3</v>
      </c>
      <c r="AO520">
        <v>-9.4537278779688316E-3</v>
      </c>
      <c r="AP520">
        <v>-1.2567190557510877E-4</v>
      </c>
    </row>
    <row r="521" spans="1:42">
      <c r="A521" s="757">
        <v>44586</v>
      </c>
      <c r="B521">
        <v>3.4749249251664338E-4</v>
      </c>
      <c r="C521">
        <v>3.5617980482955942E-4</v>
      </c>
      <c r="D521">
        <v>4.1004114116963917E-4</v>
      </c>
      <c r="E521">
        <v>4.1351606609480563E-4</v>
      </c>
      <c r="F521">
        <v>4.1050584623558706E-4</v>
      </c>
      <c r="G521">
        <v>4.124590501299874E-4</v>
      </c>
      <c r="H521">
        <v>4.0459252588909145E-4</v>
      </c>
      <c r="I521">
        <v>2.6988560414920038E-4</v>
      </c>
      <c r="J521">
        <v>3.6197679925287218E-4</v>
      </c>
      <c r="K521">
        <v>4.7191422500381108E-4</v>
      </c>
      <c r="L521">
        <v>2.9953962007422952E-4</v>
      </c>
      <c r="M521">
        <v>5.1201619484864125E-4</v>
      </c>
      <c r="N521">
        <v>4.8662721502834572E-4</v>
      </c>
      <c r="O521">
        <v>4.6155545452686297E-4</v>
      </c>
      <c r="P521">
        <v>4.4551790251601275E-4</v>
      </c>
      <c r="Q521">
        <v>2.7856291879735373E-4</v>
      </c>
      <c r="R521">
        <v>5.5282215280905156E-4</v>
      </c>
      <c r="S521">
        <v>5.71204056839969E-4</v>
      </c>
      <c r="T521">
        <v>5.7487028787162053E-4</v>
      </c>
      <c r="U521">
        <v>5.7853315018596696E-4</v>
      </c>
      <c r="V521">
        <v>-6.2858603401072521E-4</v>
      </c>
      <c r="W521">
        <v>5.7487028787162053E-4</v>
      </c>
      <c r="X521">
        <v>5.7670213973071149E-4</v>
      </c>
      <c r="Y521">
        <v>4.8335112941000347E-4</v>
      </c>
      <c r="Z521">
        <v>4.8335112941000347E-4</v>
      </c>
      <c r="AA521">
        <v>4.9388215129564372E-4</v>
      </c>
      <c r="AB521">
        <v>5.0613328152837589E-4</v>
      </c>
      <c r="AC521">
        <v>1.1517675084105061E-3</v>
      </c>
      <c r="AD521">
        <v>6.7861893100396031E-4</v>
      </c>
      <c r="AE521">
        <v>1.1499194164341642E-3</v>
      </c>
      <c r="AF521">
        <v>1.689075670272544E-3</v>
      </c>
      <c r="AG521">
        <v>1.5244759454435819E-3</v>
      </c>
      <c r="AH521">
        <v>-3.716934371781333E-3</v>
      </c>
      <c r="AI521">
        <v>3.4699924105319191E-3</v>
      </c>
      <c r="AJ521">
        <v>3.5478730087974419E-3</v>
      </c>
      <c r="AK521">
        <v>1.6560105262388713E-3</v>
      </c>
      <c r="AM521">
        <v>2.1290112987744969E-2</v>
      </c>
      <c r="AN521">
        <v>1.6528495516928476E-2</v>
      </c>
      <c r="AO521">
        <v>1.3307176177391522E-2</v>
      </c>
      <c r="AP521">
        <v>-1.0653339727163535E-2</v>
      </c>
    </row>
    <row r="522" spans="1:42">
      <c r="A522" s="757">
        <v>44587</v>
      </c>
      <c r="B522">
        <v>3.4749249251664338E-4</v>
      </c>
      <c r="C522">
        <v>3.5617980482955942E-4</v>
      </c>
      <c r="D522">
        <v>4.1004114116963917E-4</v>
      </c>
      <c r="E522">
        <v>4.1351606609480563E-4</v>
      </c>
      <c r="F522">
        <v>4.1050584623558706E-4</v>
      </c>
      <c r="G522">
        <v>4.124590501299874E-4</v>
      </c>
      <c r="H522">
        <v>3.605925130878429E-4</v>
      </c>
      <c r="I522">
        <v>3.3684174801340561E-4</v>
      </c>
      <c r="J522">
        <v>3.825690547549776E-4</v>
      </c>
      <c r="K522">
        <v>3.9835441292090934E-4</v>
      </c>
      <c r="L522">
        <v>3.5991658822820405E-4</v>
      </c>
      <c r="M522">
        <v>3.0805504706710174E-4</v>
      </c>
      <c r="N522">
        <v>3.8974002000613517E-4</v>
      </c>
      <c r="O522">
        <v>4.6657564289920295E-4</v>
      </c>
      <c r="P522">
        <v>4.4551790251601275E-4</v>
      </c>
      <c r="Q522">
        <v>4.546924890764803E-4</v>
      </c>
      <c r="R522">
        <v>5.5282215280905156E-4</v>
      </c>
      <c r="S522">
        <v>5.71204056839969E-4</v>
      </c>
      <c r="T522">
        <v>5.7487028787162053E-4</v>
      </c>
      <c r="U522">
        <v>5.7853315018596696E-4</v>
      </c>
      <c r="V522">
        <v>-1.0593754648995368E-3</v>
      </c>
      <c r="W522">
        <v>5.7487028787162053E-4</v>
      </c>
      <c r="X522">
        <v>5.7670213973071149E-4</v>
      </c>
      <c r="Y522">
        <v>4.8335112941000347E-4</v>
      </c>
      <c r="Z522">
        <v>4.8335112941000347E-4</v>
      </c>
      <c r="AA522">
        <v>4.9388215129564372E-4</v>
      </c>
      <c r="AB522">
        <v>5.0613328152837589E-4</v>
      </c>
      <c r="AC522">
        <v>4.5603232150099871E-3</v>
      </c>
      <c r="AD522">
        <v>4.6179521702749415E-3</v>
      </c>
      <c r="AE522">
        <v>1.9595197129422814E-3</v>
      </c>
      <c r="AF522">
        <v>1.3301757068078235E-3</v>
      </c>
      <c r="AG522">
        <v>4.1387489291138113E-3</v>
      </c>
      <c r="AH522">
        <v>-6.9344385581414647E-3</v>
      </c>
      <c r="AI522">
        <v>6.4983122132731275E-3</v>
      </c>
      <c r="AJ522">
        <v>4.8045403333543124E-3</v>
      </c>
      <c r="AK522">
        <v>2.5816939864202748E-3</v>
      </c>
      <c r="AM522">
        <v>1.463780576617224E-2</v>
      </c>
      <c r="AN522">
        <v>1.0908323091444627E-2</v>
      </c>
      <c r="AO522">
        <v>8.3405834372394239E-3</v>
      </c>
      <c r="AP522">
        <v>-2.9752140885846989E-3</v>
      </c>
    </row>
    <row r="523" spans="1:42">
      <c r="A523" s="757">
        <v>44588</v>
      </c>
      <c r="B523">
        <v>3.4749249251664338E-4</v>
      </c>
      <c r="C523">
        <v>3.5617980482955942E-4</v>
      </c>
      <c r="D523">
        <v>4.1004114116963917E-4</v>
      </c>
      <c r="E523">
        <v>4.1351606609480563E-4</v>
      </c>
      <c r="F523">
        <v>4.1050584623558706E-4</v>
      </c>
      <c r="G523">
        <v>4.124590501299874E-4</v>
      </c>
      <c r="H523">
        <v>2.0623567789046504E-4</v>
      </c>
      <c r="I523">
        <v>4.25787452332127E-4</v>
      </c>
      <c r="J523">
        <v>3.1150823298298214E-4</v>
      </c>
      <c r="K523">
        <v>4.4109763752442355E-4</v>
      </c>
      <c r="L523">
        <v>3.5868501377378514E-4</v>
      </c>
      <c r="M523">
        <v>1.4532440370298438E-3</v>
      </c>
      <c r="N523">
        <v>3.666448705210712E-4</v>
      </c>
      <c r="O523">
        <v>4.56522610302601E-4</v>
      </c>
      <c r="P523">
        <v>4.4551790251601275E-4</v>
      </c>
      <c r="Q523">
        <v>6.6454293592110858E-4</v>
      </c>
      <c r="R523">
        <v>5.5282215280905156E-4</v>
      </c>
      <c r="S523">
        <v>5.71204056839969E-4</v>
      </c>
      <c r="T523">
        <v>5.7487028787162053E-4</v>
      </c>
      <c r="U523">
        <v>5.7853315018596696E-4</v>
      </c>
      <c r="V523">
        <v>-1.3238270958546572E-3</v>
      </c>
      <c r="W523">
        <v>5.7487028787162053E-4</v>
      </c>
      <c r="X523">
        <v>5.7670213973071149E-4</v>
      </c>
      <c r="Y523">
        <v>4.8335112941000347E-4</v>
      </c>
      <c r="Z523">
        <v>4.8335112941000347E-4</v>
      </c>
      <c r="AA523">
        <v>4.9388215129564372E-4</v>
      </c>
      <c r="AB523">
        <v>5.0613328152837589E-4</v>
      </c>
      <c r="AC523">
        <v>2.7696578945564099E-3</v>
      </c>
      <c r="AD523">
        <v>7.3478353500027183E-3</v>
      </c>
      <c r="AE523">
        <v>2.4658361670415463E-3</v>
      </c>
      <c r="AF523">
        <v>2.7976772367832581E-3</v>
      </c>
      <c r="AG523">
        <v>2.939063798687247E-3</v>
      </c>
      <c r="AH523">
        <v>-2.7515450539234987E-3</v>
      </c>
      <c r="AI523">
        <v>2.4046057448499081E-3</v>
      </c>
      <c r="AJ523">
        <v>1.2071039858538857E-3</v>
      </c>
      <c r="AK523">
        <v>-2.7677131038590375E-3</v>
      </c>
      <c r="AM523">
        <v>7.9709191678460911E-3</v>
      </c>
      <c r="AN523">
        <v>7.1682507932997463E-3</v>
      </c>
      <c r="AO523">
        <v>3.7236930529505052E-3</v>
      </c>
      <c r="AP523">
        <v>-4.2192840425578915E-3</v>
      </c>
    </row>
    <row r="524" spans="1:42">
      <c r="A524" s="757">
        <v>44589</v>
      </c>
      <c r="B524">
        <v>3.4749249251664338E-4</v>
      </c>
      <c r="C524">
        <v>3.5617980482955942E-4</v>
      </c>
      <c r="D524">
        <v>4.1004114116963917E-4</v>
      </c>
      <c r="E524">
        <v>4.1351606609480563E-4</v>
      </c>
      <c r="F524">
        <v>4.1050584623558706E-4</v>
      </c>
      <c r="G524">
        <v>4.124590501299874E-4</v>
      </c>
      <c r="H524">
        <v>3.8791661340153993E-4</v>
      </c>
      <c r="I524">
        <v>4.0780198966672287E-4</v>
      </c>
      <c r="J524">
        <v>3.5404110804271305E-4</v>
      </c>
      <c r="K524">
        <v>2.627100014653827E-4</v>
      </c>
      <c r="L524">
        <v>1.9601535445135099E-4</v>
      </c>
      <c r="M524">
        <v>1.4693312359370658E-4</v>
      </c>
      <c r="N524">
        <v>3.9867310838781478E-4</v>
      </c>
      <c r="O524">
        <v>4.5104817254415508E-4</v>
      </c>
      <c r="P524">
        <v>4.4551790251601275E-4</v>
      </c>
      <c r="Q524">
        <v>3.1921597027251281E-5</v>
      </c>
      <c r="R524">
        <v>5.5282215280905156E-4</v>
      </c>
      <c r="S524">
        <v>5.71204056839969E-4</v>
      </c>
      <c r="T524">
        <v>5.7487028787162053E-4</v>
      </c>
      <c r="U524">
        <v>5.7853315018596696E-4</v>
      </c>
      <c r="V524">
        <v>1.4997944666630403E-3</v>
      </c>
      <c r="W524">
        <v>5.7487028787162053E-4</v>
      </c>
      <c r="X524">
        <v>5.7670213973071149E-4</v>
      </c>
      <c r="Y524">
        <v>4.8335112941000347E-4</v>
      </c>
      <c r="Z524">
        <v>4.8335112941000347E-4</v>
      </c>
      <c r="AA524">
        <v>4.9388215129564372E-4</v>
      </c>
      <c r="AB524">
        <v>5.0613328152837589E-4</v>
      </c>
      <c r="AC524">
        <v>3.255019584736063E-3</v>
      </c>
      <c r="AD524">
        <v>7.2747871839684564E-4</v>
      </c>
      <c r="AE524">
        <v>4.1533845944579095E-3</v>
      </c>
      <c r="AF524">
        <v>3.6826521829791403E-6</v>
      </c>
      <c r="AG524">
        <v>-6.7862214476743787E-4</v>
      </c>
      <c r="AH524">
        <v>5.6360959810821676E-3</v>
      </c>
      <c r="AI524">
        <v>1.8534287230034252E-3</v>
      </c>
      <c r="AJ524">
        <v>8.8531056700369426E-4</v>
      </c>
      <c r="AK524">
        <v>5.5036806161306018E-3</v>
      </c>
      <c r="AM524">
        <v>-1.072881392664371E-3</v>
      </c>
      <c r="AN524">
        <v>-1.248680611535713E-3</v>
      </c>
      <c r="AO524">
        <v>5.2670223652802051E-3</v>
      </c>
      <c r="AP524">
        <v>2.3265746546141441E-2</v>
      </c>
    </row>
    <row r="525" spans="1:42">
      <c r="A525" s="757">
        <v>44592</v>
      </c>
      <c r="B525">
        <v>3.4749249251664338E-4</v>
      </c>
      <c r="C525">
        <v>3.5617980482955942E-4</v>
      </c>
      <c r="D525">
        <v>4.1004114116963917E-4</v>
      </c>
      <c r="E525">
        <v>4.1351606609480563E-4</v>
      </c>
      <c r="F525">
        <v>4.1050584623558706E-4</v>
      </c>
      <c r="G525">
        <v>4.124590501299874E-4</v>
      </c>
      <c r="H525">
        <v>3.9900709552798119E-4</v>
      </c>
      <c r="I525">
        <v>5.5594398186409322E-4</v>
      </c>
      <c r="J525">
        <v>3.8376274531204402E-4</v>
      </c>
      <c r="K525">
        <v>5.0488674595294825E-4</v>
      </c>
      <c r="L525">
        <v>4.669385716085106E-4</v>
      </c>
      <c r="M525">
        <v>2.2150439233636909E-4</v>
      </c>
      <c r="N525">
        <v>3.3152801908786778E-4</v>
      </c>
      <c r="O525">
        <v>4.4725836119630102E-4</v>
      </c>
      <c r="P525">
        <v>4.4551790251601275E-4</v>
      </c>
      <c r="Q525">
        <v>4.5269852080465078E-4</v>
      </c>
      <c r="R525">
        <v>5.5282215280905156E-4</v>
      </c>
      <c r="S525">
        <v>5.71204056839969E-4</v>
      </c>
      <c r="T525">
        <v>5.7487028787162053E-4</v>
      </c>
      <c r="U525">
        <v>5.7853315018596696E-4</v>
      </c>
      <c r="V525">
        <v>1.0934178468615663E-3</v>
      </c>
      <c r="W525">
        <v>5.7487028787162053E-4</v>
      </c>
      <c r="X525">
        <v>5.7670213973071149E-4</v>
      </c>
      <c r="Y525">
        <v>4.8335112941000347E-4</v>
      </c>
      <c r="Z525">
        <v>4.8335112941000347E-4</v>
      </c>
      <c r="AA525">
        <v>4.9388215129564372E-4</v>
      </c>
      <c r="AB525">
        <v>5.0613328152837589E-4</v>
      </c>
      <c r="AC525">
        <v>-4.4018089672559491E-4</v>
      </c>
      <c r="AD525">
        <v>-4.0348600281668867E-3</v>
      </c>
      <c r="AE525">
        <v>-3.188675525236162E-3</v>
      </c>
      <c r="AF525">
        <v>1.9133938092739111E-3</v>
      </c>
      <c r="AG525">
        <v>2.8422590534407099E-3</v>
      </c>
      <c r="AH525">
        <v>-8.4762540607407066E-3</v>
      </c>
      <c r="AI525">
        <v>2.7987423646134157E-3</v>
      </c>
      <c r="AJ525">
        <v>4.4715494455624949E-3</v>
      </c>
      <c r="AK525">
        <v>5.6719803470099972E-3</v>
      </c>
      <c r="AM525">
        <v>1.2376301356930242E-2</v>
      </c>
      <c r="AN525">
        <v>9.9647862234224505E-3</v>
      </c>
      <c r="AO525">
        <v>1.6989829903356624E-2</v>
      </c>
      <c r="AP525">
        <v>2.0131708991791619E-2</v>
      </c>
    </row>
    <row r="526" spans="1:42">
      <c r="A526" s="757">
        <v>44593</v>
      </c>
      <c r="B526">
        <v>3.4749249251664338E-4</v>
      </c>
      <c r="C526">
        <v>3.5617980482955942E-4</v>
      </c>
      <c r="D526">
        <v>4.1004114116963917E-4</v>
      </c>
      <c r="E526">
        <v>4.1351606609480563E-4</v>
      </c>
      <c r="F526">
        <v>4.1050584623558706E-4</v>
      </c>
      <c r="G526">
        <v>4.124590501299874E-4</v>
      </c>
      <c r="H526">
        <v>3.6468923658872221E-4</v>
      </c>
      <c r="I526">
        <v>3.4388390614847886E-4</v>
      </c>
      <c r="J526">
        <v>4.3298433589700203E-4</v>
      </c>
      <c r="K526">
        <v>4.0395518302371869E-4</v>
      </c>
      <c r="L526">
        <v>3.0360978055399279E-4</v>
      </c>
      <c r="M526">
        <v>4.9065772235690197E-4</v>
      </c>
      <c r="N526">
        <v>3.9354785630552058E-4</v>
      </c>
      <c r="O526">
        <v>4.4791485846817913E-4</v>
      </c>
      <c r="P526">
        <v>4.4551790251601275E-4</v>
      </c>
      <c r="Q526">
        <v>3.6000999823571078E-4</v>
      </c>
      <c r="R526">
        <v>8.2548958091099855E-4</v>
      </c>
      <c r="S526">
        <v>8.4387649431927336E-4</v>
      </c>
      <c r="T526">
        <v>8.4754372446038673E-4</v>
      </c>
      <c r="U526">
        <v>8.5120758496604054E-4</v>
      </c>
      <c r="V526">
        <v>2.8905832155943223E-3</v>
      </c>
      <c r="W526">
        <v>8.4754372446038673E-4</v>
      </c>
      <c r="X526">
        <v>8.4937607552992844E-4</v>
      </c>
      <c r="Y526">
        <v>4.8335112941000347E-4</v>
      </c>
      <c r="Z526">
        <v>4.8335112941000347E-4</v>
      </c>
      <c r="AA526">
        <v>4.9388215129564372E-4</v>
      </c>
      <c r="AB526">
        <v>5.0613328152837589E-4</v>
      </c>
      <c r="AC526">
        <v>1.8246811723576783E-4</v>
      </c>
      <c r="AD526">
        <v>1.1884244886779527E-3</v>
      </c>
      <c r="AE526">
        <v>8.8627102871452479E-4</v>
      </c>
      <c r="AF526">
        <v>1.4061817387507336E-3</v>
      </c>
      <c r="AG526">
        <v>1.6134026704648363E-3</v>
      </c>
      <c r="AH526">
        <v>4.1855547045626107E-3</v>
      </c>
      <c r="AI526">
        <v>9.1907016788628226E-4</v>
      </c>
      <c r="AJ526">
        <v>1.4917240896592521E-3</v>
      </c>
      <c r="AK526">
        <v>-6.3294072039532523E-4</v>
      </c>
      <c r="AM526">
        <v>6.0781183031188846E-4</v>
      </c>
      <c r="AN526">
        <v>9.414599127148815E-4</v>
      </c>
      <c r="AO526">
        <v>3.3508698365645184E-3</v>
      </c>
      <c r="AP526">
        <v>7.8824280962486171E-3</v>
      </c>
    </row>
    <row r="527" spans="1:42">
      <c r="A527" s="757">
        <v>44594</v>
      </c>
      <c r="B527">
        <v>3.4749249251664338E-4</v>
      </c>
      <c r="C527">
        <v>3.5617980482955942E-4</v>
      </c>
      <c r="D527">
        <v>4.1004114116963917E-4</v>
      </c>
      <c r="E527">
        <v>4.1351606609480563E-4</v>
      </c>
      <c r="F527">
        <v>4.1050584623558706E-4</v>
      </c>
      <c r="G527">
        <v>4.124590501299874E-4</v>
      </c>
      <c r="H527">
        <v>3.9034570125950907E-4</v>
      </c>
      <c r="I527">
        <v>3.6324010170729615E-4</v>
      </c>
      <c r="J527">
        <v>3.7138027851946198E-4</v>
      </c>
      <c r="K527">
        <v>3.7385074165086074E-4</v>
      </c>
      <c r="L527">
        <v>7.2759567895874788E-4</v>
      </c>
      <c r="M527">
        <v>5.049614393082269E-4</v>
      </c>
      <c r="N527">
        <v>4.1308058695732619E-4</v>
      </c>
      <c r="O527">
        <v>4.5318279897443858E-4</v>
      </c>
      <c r="P527">
        <v>4.4551790251601275E-4</v>
      </c>
      <c r="Q527">
        <v>3.9001132995020171E-4</v>
      </c>
      <c r="R527">
        <v>8.2548958091099855E-4</v>
      </c>
      <c r="S527">
        <v>8.4387649431927336E-4</v>
      </c>
      <c r="T527">
        <v>8.4754372446038673E-4</v>
      </c>
      <c r="U527">
        <v>8.5120758496604054E-4</v>
      </c>
      <c r="V527">
        <v>4.2935775709280755E-3</v>
      </c>
      <c r="W527">
        <v>8.4754372446038673E-4</v>
      </c>
      <c r="X527">
        <v>8.4937607552992844E-4</v>
      </c>
      <c r="Y527">
        <v>4.8335112941000347E-4</v>
      </c>
      <c r="Z527">
        <v>4.8335112941000347E-4</v>
      </c>
      <c r="AA527">
        <v>4.9388215129564372E-4</v>
      </c>
      <c r="AB527">
        <v>5.0613328152837589E-4</v>
      </c>
      <c r="AC527">
        <v>1.0202982337625954E-4</v>
      </c>
      <c r="AD527">
        <v>1.1310898111764889E-3</v>
      </c>
      <c r="AE527">
        <v>-2.8490168642969493E-4</v>
      </c>
      <c r="AF527">
        <v>7.162610126441038E-4</v>
      </c>
      <c r="AG527">
        <v>-2.6252387532688104E-4</v>
      </c>
      <c r="AH527">
        <v>3.8496392850420058E-3</v>
      </c>
      <c r="AI527">
        <v>-1.6806670484843522E-3</v>
      </c>
      <c r="AJ527">
        <v>9.1901182410158988E-4</v>
      </c>
      <c r="AK527">
        <v>-7.7397365941733742E-4</v>
      </c>
      <c r="AM527">
        <v>-9.3815876398960496E-3</v>
      </c>
      <c r="AN527">
        <v>-2.1040264987219892E-3</v>
      </c>
      <c r="AO527">
        <v>3.9245176660394065E-3</v>
      </c>
      <c r="AP527">
        <v>8.1609648989668937E-3</v>
      </c>
    </row>
    <row r="528" spans="1:42">
      <c r="A528" s="757">
        <v>44595</v>
      </c>
      <c r="B528">
        <v>4.0167541389757311E-4</v>
      </c>
      <c r="C528">
        <v>4.1171729924501242E-4</v>
      </c>
      <c r="D528">
        <v>4.7397698839913622E-4</v>
      </c>
      <c r="E528">
        <v>4.7799374253811196E-4</v>
      </c>
      <c r="F528">
        <v>4.646921806781279E-4</v>
      </c>
      <c r="G528">
        <v>4.6664549036612435E-4</v>
      </c>
      <c r="H528">
        <v>3.6270739241306416E-4</v>
      </c>
      <c r="I528">
        <v>3.2925196323896344E-4</v>
      </c>
      <c r="J528">
        <v>3.8231343081629454E-4</v>
      </c>
      <c r="K528">
        <v>3.3712974964283937E-4</v>
      </c>
      <c r="L528">
        <v>1.866312625637967E-4</v>
      </c>
      <c r="M528">
        <v>6.2236545208493865E-4</v>
      </c>
      <c r="N528">
        <v>5.0289864445485222E-4</v>
      </c>
      <c r="O528">
        <v>4.5076960012679912E-4</v>
      </c>
      <c r="P528">
        <v>4.9970613335492686E-4</v>
      </c>
      <c r="Q528">
        <v>4.4657142748016909E-4</v>
      </c>
      <c r="R528">
        <v>8.2548958091099855E-4</v>
      </c>
      <c r="S528">
        <v>8.4387649431927336E-4</v>
      </c>
      <c r="T528">
        <v>8.4754372446038673E-4</v>
      </c>
      <c r="U528">
        <v>8.5120758496604054E-4</v>
      </c>
      <c r="V528">
        <v>4.0690159473100174E-3</v>
      </c>
      <c r="W528">
        <v>8.4754372446038673E-4</v>
      </c>
      <c r="X528">
        <v>8.4937607552992844E-4</v>
      </c>
      <c r="Y528">
        <v>4.8335112941000347E-4</v>
      </c>
      <c r="Z528">
        <v>4.8335112941000347E-4</v>
      </c>
      <c r="AA528">
        <v>4.9388215129564372E-4</v>
      </c>
      <c r="AB528">
        <v>5.0613328152837589E-4</v>
      </c>
      <c r="AC528">
        <v>4.6554138662924238E-4</v>
      </c>
      <c r="AD528">
        <v>1.3336501644322318E-2</v>
      </c>
      <c r="AE528">
        <v>6.880923552604834E-3</v>
      </c>
      <c r="AF528">
        <v>-1.687195964143462E-3</v>
      </c>
      <c r="AG528">
        <v>1.3428496592746697E-3</v>
      </c>
      <c r="AH528">
        <v>7.8062523220268076E-4</v>
      </c>
      <c r="AI528">
        <v>-7.7581087973338514E-3</v>
      </c>
      <c r="AJ528">
        <v>3.7974539208929237E-4</v>
      </c>
      <c r="AK528">
        <v>7.7310952425269086E-4</v>
      </c>
      <c r="AM528">
        <v>-4.3284798005464031E-3</v>
      </c>
      <c r="AN528">
        <v>-1.5879523645764837E-2</v>
      </c>
      <c r="AO528">
        <v>-2.1778312059803184E-2</v>
      </c>
      <c r="AP528">
        <v>-1.9176892100951082E-2</v>
      </c>
    </row>
    <row r="529" spans="1:42">
      <c r="A529" s="757">
        <v>44596</v>
      </c>
      <c r="B529">
        <v>4.0167541389757311E-4</v>
      </c>
      <c r="C529">
        <v>4.1171729924501242E-4</v>
      </c>
      <c r="D529">
        <v>4.7397698839913622E-4</v>
      </c>
      <c r="E529">
        <v>4.7799374253811196E-4</v>
      </c>
      <c r="F529">
        <v>4.646921806781279E-4</v>
      </c>
      <c r="G529">
        <v>4.6664549036612435E-4</v>
      </c>
      <c r="H529">
        <v>4.3880840576249192E-4</v>
      </c>
      <c r="I529">
        <v>4.5860109742723587E-4</v>
      </c>
      <c r="J529">
        <v>4.0386791689095425E-4</v>
      </c>
      <c r="K529">
        <v>5.0490086281929081E-4</v>
      </c>
      <c r="L529">
        <v>6.8658353848949361E-4</v>
      </c>
      <c r="M529">
        <v>9.2343355659485482E-4</v>
      </c>
      <c r="N529">
        <v>4.3416014197106279E-4</v>
      </c>
      <c r="O529">
        <v>5.0175488002945912E-4</v>
      </c>
      <c r="P529">
        <v>4.9970613335492686E-4</v>
      </c>
      <c r="Q529">
        <v>4.5540380079334142E-4</v>
      </c>
      <c r="R529">
        <v>8.2548958091099855E-4</v>
      </c>
      <c r="S529">
        <v>8.4387649431927336E-4</v>
      </c>
      <c r="T529">
        <v>8.4754372446038673E-4</v>
      </c>
      <c r="U529">
        <v>8.5120758496604054E-4</v>
      </c>
      <c r="V529">
        <v>-2.9785581245515003E-3</v>
      </c>
      <c r="W529">
        <v>8.4754372446038673E-4</v>
      </c>
      <c r="X529">
        <v>8.4937607552992844E-4</v>
      </c>
      <c r="Y529">
        <v>4.8335112941000347E-4</v>
      </c>
      <c r="Z529">
        <v>4.8335112941000347E-4</v>
      </c>
      <c r="AA529">
        <v>4.9388215129564372E-4</v>
      </c>
      <c r="AB529">
        <v>5.0613328152837589E-4</v>
      </c>
      <c r="AC529">
        <v>4.0239294157682348E-3</v>
      </c>
      <c r="AD529">
        <v>7.4534098279253058E-3</v>
      </c>
      <c r="AE529">
        <v>1.0047963807223059E-2</v>
      </c>
      <c r="AF529">
        <v>4.0219979089599622E-3</v>
      </c>
      <c r="AG529">
        <v>6.6529589574477743E-3</v>
      </c>
      <c r="AH529">
        <v>3.2977186985490015E-3</v>
      </c>
      <c r="AI529">
        <v>2.5445065529061672E-3</v>
      </c>
      <c r="AJ529">
        <v>-1.4594481928564829E-3</v>
      </c>
      <c r="AK529">
        <v>-2.3582872344034556E-3</v>
      </c>
      <c r="AM529">
        <v>3.9609819417396608E-4</v>
      </c>
      <c r="AN529">
        <v>1.3714001367479689E-3</v>
      </c>
      <c r="AO529">
        <v>1.4482867880323935E-2</v>
      </c>
      <c r="AP529">
        <v>1.5105678351583496E-3</v>
      </c>
    </row>
    <row r="530" spans="1:42">
      <c r="A530" s="757">
        <v>44599</v>
      </c>
      <c r="B530">
        <v>4.0167541389757311E-4</v>
      </c>
      <c r="C530">
        <v>4.1171729924501242E-4</v>
      </c>
      <c r="D530">
        <v>4.7397698839913622E-4</v>
      </c>
      <c r="E530">
        <v>4.7799374253811196E-4</v>
      </c>
      <c r="F530">
        <v>4.646921806781279E-4</v>
      </c>
      <c r="G530">
        <v>4.6664549036612435E-4</v>
      </c>
      <c r="H530">
        <v>4.3906469526744374E-4</v>
      </c>
      <c r="I530">
        <v>4.9137472439464425E-4</v>
      </c>
      <c r="J530">
        <v>4.1155925199309884E-4</v>
      </c>
      <c r="K530">
        <v>4.2656091389536854E-4</v>
      </c>
      <c r="L530">
        <v>5.7225346652889364E-4</v>
      </c>
      <c r="M530">
        <v>4.6265154673030828E-4</v>
      </c>
      <c r="N530">
        <v>4.7722591258070324E-4</v>
      </c>
      <c r="O530">
        <v>5.011327382768993E-4</v>
      </c>
      <c r="P530">
        <v>4.9970613335492686E-4</v>
      </c>
      <c r="Q530">
        <v>5.6543596514746497E-4</v>
      </c>
      <c r="R530">
        <v>8.2548958091099855E-4</v>
      </c>
      <c r="S530">
        <v>8.4387649431927336E-4</v>
      </c>
      <c r="T530">
        <v>8.4754372446038673E-4</v>
      </c>
      <c r="U530">
        <v>8.5120758496604054E-4</v>
      </c>
      <c r="V530">
        <v>1.5742072915678751E-3</v>
      </c>
      <c r="W530">
        <v>8.4754372446038673E-4</v>
      </c>
      <c r="X530">
        <v>8.4937607552992844E-4</v>
      </c>
      <c r="Y530">
        <v>4.8335112941000347E-4</v>
      </c>
      <c r="Z530">
        <v>4.8335112941000347E-4</v>
      </c>
      <c r="AA530">
        <v>4.9388215129564372E-4</v>
      </c>
      <c r="AB530">
        <v>5.0613328152837589E-4</v>
      </c>
      <c r="AC530">
        <v>-6.4512564523222515E-5</v>
      </c>
      <c r="AD530">
        <v>1.7390263977608011E-3</v>
      </c>
      <c r="AE530">
        <v>-1.2791676631723758E-3</v>
      </c>
      <c r="AF530">
        <v>-1.3711913891480965E-3</v>
      </c>
      <c r="AG530">
        <v>1.8671054120380504E-3</v>
      </c>
      <c r="AH530">
        <v>2.7094346760940802E-3</v>
      </c>
      <c r="AI530">
        <v>1.8886795435315573E-3</v>
      </c>
      <c r="AJ530">
        <v>-2.3045963256135282E-3</v>
      </c>
      <c r="AK530">
        <v>-2.4931444261412361E-3</v>
      </c>
      <c r="AM530">
        <v>-2.9483320373807631E-3</v>
      </c>
      <c r="AN530">
        <v>-8.1493872413187507E-3</v>
      </c>
      <c r="AO530">
        <v>-1.291102893063889E-3</v>
      </c>
      <c r="AP530">
        <v>-2.7840313812486084E-3</v>
      </c>
    </row>
    <row r="531" spans="1:42">
      <c r="A531" s="757">
        <v>44600</v>
      </c>
      <c r="B531">
        <v>4.0167541389757311E-4</v>
      </c>
      <c r="C531">
        <v>4.1171729924501242E-4</v>
      </c>
      <c r="D531">
        <v>4.7397698839913622E-4</v>
      </c>
      <c r="E531">
        <v>4.7799374253811196E-4</v>
      </c>
      <c r="F531">
        <v>4.646921806781279E-4</v>
      </c>
      <c r="G531">
        <v>4.6664549036612435E-4</v>
      </c>
      <c r="H531">
        <v>4.5493048292599703E-4</v>
      </c>
      <c r="I531">
        <v>4.9536001514827177E-4</v>
      </c>
      <c r="J531">
        <v>4.6999996437091518E-4</v>
      </c>
      <c r="K531">
        <v>4.3592793488489434E-4</v>
      </c>
      <c r="L531">
        <v>6.3765122674364072E-4</v>
      </c>
      <c r="M531">
        <v>4.2571461343610117E-4</v>
      </c>
      <c r="N531">
        <v>4.7628367248297998E-4</v>
      </c>
      <c r="O531">
        <v>5.0250639164839406E-4</v>
      </c>
      <c r="P531">
        <v>4.9970613335492686E-4</v>
      </c>
      <c r="Q531">
        <v>4.3535384217929796E-4</v>
      </c>
      <c r="R531">
        <v>8.2548958091099855E-4</v>
      </c>
      <c r="S531">
        <v>8.4387649431927336E-4</v>
      </c>
      <c r="T531">
        <v>8.4754372446038673E-4</v>
      </c>
      <c r="U531">
        <v>8.5120758496604054E-4</v>
      </c>
      <c r="V531">
        <v>-3.2475595684892111E-3</v>
      </c>
      <c r="W531">
        <v>8.4754372446038673E-4</v>
      </c>
      <c r="X531">
        <v>8.4937607552992844E-4</v>
      </c>
      <c r="Y531">
        <v>4.8335112941000347E-4</v>
      </c>
      <c r="Z531">
        <v>4.8335112941000347E-4</v>
      </c>
      <c r="AA531">
        <v>4.9388215129564372E-4</v>
      </c>
      <c r="AB531">
        <v>5.0613328152837589E-4</v>
      </c>
      <c r="AC531">
        <v>2.6042838845568017E-3</v>
      </c>
      <c r="AD531">
        <v>-1.4549888351501616E-3</v>
      </c>
      <c r="AE531">
        <v>-9.3177842678593414E-4</v>
      </c>
      <c r="AF531">
        <v>1.6761659875454971E-3</v>
      </c>
      <c r="AG531">
        <v>2.8514304919851075E-3</v>
      </c>
      <c r="AH531">
        <v>-9.9663976666264364E-4</v>
      </c>
      <c r="AI531">
        <v>3.811542836751336E-3</v>
      </c>
      <c r="AJ531">
        <v>-1.7351317378269115E-3</v>
      </c>
      <c r="AK531">
        <v>2.2125965203803055E-3</v>
      </c>
      <c r="AM531">
        <v>-5.4724929243460396E-3</v>
      </c>
      <c r="AN531">
        <v>2.9053976620867505E-3</v>
      </c>
      <c r="AO531">
        <v>2.8516358954318033E-3</v>
      </c>
      <c r="AP531">
        <v>8.0186491841494068E-3</v>
      </c>
    </row>
    <row r="532" spans="1:42">
      <c r="A532" s="757">
        <v>44601</v>
      </c>
      <c r="B532">
        <v>4.0167541389757311E-4</v>
      </c>
      <c r="C532">
        <v>4.1171729924501242E-4</v>
      </c>
      <c r="D532">
        <v>4.7397698839913622E-4</v>
      </c>
      <c r="E532">
        <v>4.7799374253811196E-4</v>
      </c>
      <c r="F532">
        <v>4.646921806781279E-4</v>
      </c>
      <c r="G532">
        <v>4.6664549036612435E-4</v>
      </c>
      <c r="H532">
        <v>4.8019028986190371E-4</v>
      </c>
      <c r="I532">
        <v>5.1961702113278996E-4</v>
      </c>
      <c r="J532">
        <v>4.3534955456947522E-4</v>
      </c>
      <c r="K532">
        <v>5.1832070730628566E-4</v>
      </c>
      <c r="L532">
        <v>7.2158612177219972E-4</v>
      </c>
      <c r="M532">
        <v>4.2643981216716753E-4</v>
      </c>
      <c r="N532">
        <v>4.335582282717354E-4</v>
      </c>
      <c r="O532">
        <v>5.0025762170347043E-4</v>
      </c>
      <c r="P532">
        <v>4.9970613335492686E-4</v>
      </c>
      <c r="Q532">
        <v>4.2585253360249986E-4</v>
      </c>
      <c r="R532">
        <v>8.2548958091099855E-4</v>
      </c>
      <c r="S532">
        <v>8.4387649431927336E-4</v>
      </c>
      <c r="T532">
        <v>8.4754372446038673E-4</v>
      </c>
      <c r="U532">
        <v>8.5120758496604054E-4</v>
      </c>
      <c r="V532">
        <v>-2.7673319422221176E-3</v>
      </c>
      <c r="W532">
        <v>8.4754372446038673E-4</v>
      </c>
      <c r="X532">
        <v>8.4937607552992844E-4</v>
      </c>
      <c r="Y532">
        <v>4.8335112941000347E-4</v>
      </c>
      <c r="Z532">
        <v>4.8335112941000347E-4</v>
      </c>
      <c r="AA532">
        <v>4.9388215129564372E-4</v>
      </c>
      <c r="AB532">
        <v>5.0613328152837589E-4</v>
      </c>
      <c r="AC532">
        <v>1.5232333590122771E-3</v>
      </c>
      <c r="AD532">
        <v>-5.0702288098875004E-3</v>
      </c>
      <c r="AE532">
        <v>-6.5760546872375425E-3</v>
      </c>
      <c r="AF532">
        <v>1.1387426483422391E-3</v>
      </c>
      <c r="AG532">
        <v>3.4635951270960419E-3</v>
      </c>
      <c r="AH532">
        <v>1.1773696063688277E-4</v>
      </c>
      <c r="AI532">
        <v>6.8369750231156434E-3</v>
      </c>
      <c r="AJ532">
        <v>-8.5371503491493694E-4</v>
      </c>
      <c r="AK532">
        <v>2.0968998979171705E-3</v>
      </c>
      <c r="AM532">
        <v>5.892281606608929E-3</v>
      </c>
      <c r="AN532">
        <v>9.8186840218839055E-3</v>
      </c>
      <c r="AO532">
        <v>8.1391126260139668E-3</v>
      </c>
      <c r="AP532">
        <v>1.5744654034351546E-2</v>
      </c>
    </row>
    <row r="533" spans="1:42">
      <c r="A533" s="757">
        <v>44602</v>
      </c>
      <c r="B533">
        <v>4.0167541389757311E-4</v>
      </c>
      <c r="C533">
        <v>4.1171729924501242E-4</v>
      </c>
      <c r="D533">
        <v>4.7397698839913622E-4</v>
      </c>
      <c r="E533">
        <v>4.7799374253811196E-4</v>
      </c>
      <c r="F533">
        <v>4.646921806781279E-4</v>
      </c>
      <c r="G533">
        <v>4.6664549036612435E-4</v>
      </c>
      <c r="H533">
        <v>4.4446699095401776E-4</v>
      </c>
      <c r="I533">
        <v>5.1850269258268966E-4</v>
      </c>
      <c r="J533">
        <v>5.1538039704723815E-4</v>
      </c>
      <c r="K533">
        <v>4.3800089093370964E-4</v>
      </c>
      <c r="L533">
        <v>1.2131655970204491E-4</v>
      </c>
      <c r="M533">
        <v>2.7722626963511132E-4</v>
      </c>
      <c r="N533">
        <v>4.9539512781437978E-4</v>
      </c>
      <c r="O533">
        <v>4.9802151678268736E-4</v>
      </c>
      <c r="P533">
        <v>4.9970613335492686E-4</v>
      </c>
      <c r="Q533">
        <v>4.8591605657222203E-4</v>
      </c>
      <c r="R533">
        <v>8.2548958091099855E-4</v>
      </c>
      <c r="S533">
        <v>8.4387649431927336E-4</v>
      </c>
      <c r="T533">
        <v>8.4754372446038673E-4</v>
      </c>
      <c r="U533">
        <v>8.5120758496604054E-4</v>
      </c>
      <c r="V533">
        <v>-1.0234710209892084E-3</v>
      </c>
      <c r="W533">
        <v>8.4754372446038673E-4</v>
      </c>
      <c r="X533">
        <v>8.4937607552992844E-4</v>
      </c>
      <c r="Y533">
        <v>4.8335112941000347E-4</v>
      </c>
      <c r="Z533">
        <v>4.8335112941000347E-4</v>
      </c>
      <c r="AA533">
        <v>4.9388215129564372E-4</v>
      </c>
      <c r="AB533">
        <v>5.0613328152837589E-4</v>
      </c>
      <c r="AC533">
        <v>1.5480074276810196E-3</v>
      </c>
      <c r="AD533">
        <v>3.4383583786212757E-3</v>
      </c>
      <c r="AE533">
        <v>1.2274966730180026E-2</v>
      </c>
      <c r="AF533">
        <v>4.9950592292189455E-3</v>
      </c>
      <c r="AG533">
        <v>6.1109688190710276E-3</v>
      </c>
      <c r="AH533">
        <v>3.911538833664352E-3</v>
      </c>
      <c r="AI533">
        <v>2.3829527990488764E-3</v>
      </c>
      <c r="AJ533">
        <v>8.1475449544532452E-4</v>
      </c>
      <c r="AK533">
        <v>-1.5571893343315768E-3</v>
      </c>
      <c r="AM533">
        <v>7.1691633194226334E-4</v>
      </c>
      <c r="AN533">
        <v>9.8599914590513649E-4</v>
      </c>
      <c r="AO533">
        <v>-4.6335351979117645E-3</v>
      </c>
      <c r="AP533">
        <v>-1.8016323165044867E-2</v>
      </c>
    </row>
    <row r="534" spans="1:42">
      <c r="A534" s="757">
        <v>44603</v>
      </c>
      <c r="B534">
        <v>4.0167541389757311E-4</v>
      </c>
      <c r="C534">
        <v>4.1171729924501242E-4</v>
      </c>
      <c r="D534">
        <v>4.7397698839913622E-4</v>
      </c>
      <c r="E534">
        <v>4.7799374253811196E-4</v>
      </c>
      <c r="F534">
        <v>4.646921806781279E-4</v>
      </c>
      <c r="G534">
        <v>4.6664549036612435E-4</v>
      </c>
      <c r="H534">
        <v>4.5376591215506856E-4</v>
      </c>
      <c r="I534">
        <v>4.912250494391035E-4</v>
      </c>
      <c r="J534">
        <v>4.3327137909243696E-4</v>
      </c>
      <c r="K534">
        <v>4.9875415110212096E-4</v>
      </c>
      <c r="L534">
        <v>8.5476466134815077E-4</v>
      </c>
      <c r="M534">
        <v>1.0791619399554975E-3</v>
      </c>
      <c r="N534">
        <v>4.7623940882446369E-4</v>
      </c>
      <c r="O534">
        <v>5.0047696721300383E-4</v>
      </c>
      <c r="P534">
        <v>4.9970613335492686E-4</v>
      </c>
      <c r="Q534">
        <v>4.2370640252320513E-4</v>
      </c>
      <c r="R534">
        <v>8.2548958091099855E-4</v>
      </c>
      <c r="S534">
        <v>8.4387649431927336E-4</v>
      </c>
      <c r="T534">
        <v>8.4754372446038673E-4</v>
      </c>
      <c r="U534">
        <v>8.5120758496604054E-4</v>
      </c>
      <c r="V534">
        <v>-5.6369246787224547E-4</v>
      </c>
      <c r="W534">
        <v>8.4754372446038673E-4</v>
      </c>
      <c r="X534">
        <v>8.4937607552992844E-4</v>
      </c>
      <c r="Y534">
        <v>4.8335112941000347E-4</v>
      </c>
      <c r="Z534">
        <v>4.8335112941000347E-4</v>
      </c>
      <c r="AA534">
        <v>4.9388215129564372E-4</v>
      </c>
      <c r="AB534">
        <v>5.0613328152837589E-4</v>
      </c>
      <c r="AC534">
        <v>-2.5967600078850017E-3</v>
      </c>
      <c r="AD534">
        <v>6.3551711678755396E-4</v>
      </c>
      <c r="AE534">
        <v>5.9023097471255781E-4</v>
      </c>
      <c r="AF534">
        <v>-2.0672511066033294E-4</v>
      </c>
      <c r="AG534">
        <v>-5.3958686842342507E-3</v>
      </c>
      <c r="AH534">
        <v>1.8292561667760943E-3</v>
      </c>
      <c r="AI534">
        <v>2.0385557259356979E-3</v>
      </c>
      <c r="AJ534">
        <v>-2.1349781810344748E-3</v>
      </c>
      <c r="AK534">
        <v>-4.8888192472521519E-3</v>
      </c>
      <c r="AM534">
        <v>-2.4512539078954676E-3</v>
      </c>
      <c r="AN534">
        <v>3.9955330211016715E-4</v>
      </c>
      <c r="AO534">
        <v>-4.2230894524115659E-3</v>
      </c>
      <c r="AP534">
        <v>-1.8409435531207108E-2</v>
      </c>
    </row>
    <row r="535" spans="1:42">
      <c r="A535" s="757">
        <v>44606</v>
      </c>
      <c r="B535">
        <v>4.0167541389757311E-4</v>
      </c>
      <c r="C535">
        <v>4.1171729924501242E-4</v>
      </c>
      <c r="D535">
        <v>4.7397698839913622E-4</v>
      </c>
      <c r="E535">
        <v>4.7799374253811196E-4</v>
      </c>
      <c r="F535">
        <v>4.646921806781279E-4</v>
      </c>
      <c r="G535">
        <v>4.6664549036612435E-4</v>
      </c>
      <c r="H535">
        <v>4.6591771192949771E-4</v>
      </c>
      <c r="I535">
        <v>3.2816619213327236E-4</v>
      </c>
      <c r="J535">
        <v>4.2967982870534271E-4</v>
      </c>
      <c r="K535">
        <v>4.0526882624969396E-4</v>
      </c>
      <c r="L535">
        <v>3.2111635891474144E-4</v>
      </c>
      <c r="M535">
        <v>3.1756400362259463E-4</v>
      </c>
      <c r="N535">
        <v>5.5901848835526735E-4</v>
      </c>
      <c r="O535">
        <v>5.0124549331220791E-4</v>
      </c>
      <c r="P535">
        <v>4.9970613335492686E-4</v>
      </c>
      <c r="Q535">
        <v>5.4859334720003261E-4</v>
      </c>
      <c r="R535">
        <v>8.2548958091099855E-4</v>
      </c>
      <c r="S535">
        <v>8.4387649431927336E-4</v>
      </c>
      <c r="T535">
        <v>8.4754372446038673E-4</v>
      </c>
      <c r="U535">
        <v>8.5120758496604054E-4</v>
      </c>
      <c r="V535">
        <v>1.8300657573273593E-3</v>
      </c>
      <c r="W535">
        <v>8.4754372446038673E-4</v>
      </c>
      <c r="X535">
        <v>8.4937607552992844E-4</v>
      </c>
      <c r="Y535">
        <v>4.8335112941000347E-4</v>
      </c>
      <c r="Z535">
        <v>4.8335112941000347E-4</v>
      </c>
      <c r="AA535">
        <v>4.9388215129564372E-4</v>
      </c>
      <c r="AB535">
        <v>5.0613328152837589E-4</v>
      </c>
      <c r="AC535">
        <v>3.5683705626889939E-3</v>
      </c>
      <c r="AD535">
        <v>2.7312117831150839E-3</v>
      </c>
      <c r="AE535">
        <v>4.9111461482158614E-3</v>
      </c>
      <c r="AF535">
        <v>2.0458588243117415E-3</v>
      </c>
      <c r="AG535">
        <v>8.3224936956551865E-3</v>
      </c>
      <c r="AH535">
        <v>-1.2167271961275317E-3</v>
      </c>
      <c r="AI535">
        <v>-1.8475267625250869E-4</v>
      </c>
      <c r="AJ535">
        <v>-2.9948158135295611E-4</v>
      </c>
      <c r="AK535">
        <v>2.5834949148884068E-3</v>
      </c>
      <c r="AM535">
        <v>5.7553660416156394E-3</v>
      </c>
      <c r="AN535">
        <v>1.6679972607254179E-3</v>
      </c>
      <c r="AO535">
        <v>8.7205706024893193E-3</v>
      </c>
      <c r="AP535">
        <v>-2.9269763319176301E-3</v>
      </c>
    </row>
    <row r="536" spans="1:42">
      <c r="A536" s="757">
        <v>44607</v>
      </c>
      <c r="B536">
        <v>4.0167541389757311E-4</v>
      </c>
      <c r="C536">
        <v>4.1171729924501242E-4</v>
      </c>
      <c r="D536">
        <v>4.7397698839913622E-4</v>
      </c>
      <c r="E536">
        <v>4.7799374253811196E-4</v>
      </c>
      <c r="F536">
        <v>4.646921806781279E-4</v>
      </c>
      <c r="G536">
        <v>4.6664549036612435E-4</v>
      </c>
      <c r="H536">
        <v>4.6140443633890804E-4</v>
      </c>
      <c r="I536">
        <v>4.6299263597138207E-4</v>
      </c>
      <c r="J536">
        <v>4.4128958174183275E-4</v>
      </c>
      <c r="K536">
        <v>4.6516617782099701E-4</v>
      </c>
      <c r="L536">
        <v>3.0947027922589854E-4</v>
      </c>
      <c r="M536">
        <v>8.0405918743897686E-4</v>
      </c>
      <c r="N536">
        <v>4.9499405517039463E-4</v>
      </c>
      <c r="O536">
        <v>4.9922148319225812E-4</v>
      </c>
      <c r="P536">
        <v>4.9970613335492686E-4</v>
      </c>
      <c r="Q536">
        <v>4.142199513796907E-4</v>
      </c>
      <c r="R536">
        <v>8.2548958091099855E-4</v>
      </c>
      <c r="S536">
        <v>8.4387649431927336E-4</v>
      </c>
      <c r="T536">
        <v>8.4754372446038673E-4</v>
      </c>
      <c r="U536">
        <v>8.5120758496604054E-4</v>
      </c>
      <c r="V536">
        <v>2.7695714932132187E-3</v>
      </c>
      <c r="W536">
        <v>8.4754372446038673E-4</v>
      </c>
      <c r="X536">
        <v>8.4937607552992844E-4</v>
      </c>
      <c r="Y536">
        <v>4.8335112941000347E-4</v>
      </c>
      <c r="Z536">
        <v>4.8335112941000347E-4</v>
      </c>
      <c r="AA536">
        <v>4.9388215129564372E-4</v>
      </c>
      <c r="AB536">
        <v>5.0613328152837589E-4</v>
      </c>
      <c r="AC536">
        <v>1.095820814178694E-4</v>
      </c>
      <c r="AD536">
        <v>-1.8704572121097662E-3</v>
      </c>
      <c r="AE536">
        <v>-9.4215960767451978E-4</v>
      </c>
      <c r="AF536">
        <v>4.5261255432138547E-4</v>
      </c>
      <c r="AG536">
        <v>3.8820659041416405E-4</v>
      </c>
      <c r="AH536">
        <v>-1.1945547893800756E-2</v>
      </c>
      <c r="AI536">
        <v>4.3866166078143642E-4</v>
      </c>
      <c r="AJ536">
        <v>2.8210958815895193E-3</v>
      </c>
      <c r="AK536">
        <v>1.4627717138593344E-3</v>
      </c>
      <c r="AM536">
        <v>1.3652521754456526E-2</v>
      </c>
      <c r="AN536">
        <v>9.0104651137272729E-3</v>
      </c>
      <c r="AO536">
        <v>-9.7261794726970496E-3</v>
      </c>
      <c r="AP536">
        <v>1.5174497348679816E-2</v>
      </c>
    </row>
    <row r="537" spans="1:42">
      <c r="A537" s="757">
        <v>44608</v>
      </c>
      <c r="B537">
        <v>4.0167541389757311E-4</v>
      </c>
      <c r="C537">
        <v>4.1171729924501242E-4</v>
      </c>
      <c r="D537">
        <v>4.7397698839913622E-4</v>
      </c>
      <c r="E537">
        <v>4.7799374253811196E-4</v>
      </c>
      <c r="F537">
        <v>4.646921806781279E-4</v>
      </c>
      <c r="G537">
        <v>4.6664549036612435E-4</v>
      </c>
      <c r="H537">
        <v>4.5841822808290189E-4</v>
      </c>
      <c r="I537">
        <v>5.0998345293362668E-4</v>
      </c>
      <c r="J537">
        <v>5.0945646036182346E-4</v>
      </c>
      <c r="K537">
        <v>4.8689321554062914E-4</v>
      </c>
      <c r="L537">
        <v>1.2844981457327265E-4</v>
      </c>
      <c r="M537">
        <v>3.7097988394330095E-4</v>
      </c>
      <c r="N537">
        <v>4.7390823868243004E-4</v>
      </c>
      <c r="O537">
        <v>5.0164846955236264E-4</v>
      </c>
      <c r="P537">
        <v>4.9970613335492686E-4</v>
      </c>
      <c r="Q537">
        <v>4.1156122745023005E-4</v>
      </c>
      <c r="R537">
        <v>8.2548958091099855E-4</v>
      </c>
      <c r="S537">
        <v>8.4387649431927336E-4</v>
      </c>
      <c r="T537">
        <v>8.4754372446038673E-4</v>
      </c>
      <c r="U537">
        <v>8.5120758496604054E-4</v>
      </c>
      <c r="V537">
        <v>8.159590923666471E-4</v>
      </c>
      <c r="W537">
        <v>8.4754372446038673E-4</v>
      </c>
      <c r="X537">
        <v>8.4937607552992844E-4</v>
      </c>
      <c r="Y537">
        <v>4.8335112941000347E-4</v>
      </c>
      <c r="Z537">
        <v>4.8335112941000347E-4</v>
      </c>
      <c r="AA537">
        <v>4.9388215129564372E-4</v>
      </c>
      <c r="AB537">
        <v>5.0613328152837589E-4</v>
      </c>
      <c r="AC537">
        <v>-2.9650660018754049E-4</v>
      </c>
      <c r="AD537">
        <v>-9.7919821271286178E-4</v>
      </c>
      <c r="AE537">
        <v>-7.8038739719621386E-4</v>
      </c>
      <c r="AF537">
        <v>4.5603534273741531E-5</v>
      </c>
      <c r="AG537">
        <v>-1.9567619796548863E-3</v>
      </c>
      <c r="AH537">
        <v>-1.4411291132778725E-3</v>
      </c>
      <c r="AI537">
        <v>1.4069331128532259E-3</v>
      </c>
      <c r="AJ537">
        <v>-2.5509076516483375E-4</v>
      </c>
      <c r="AK537">
        <v>3.0724820154630628E-3</v>
      </c>
      <c r="AM537">
        <v>2.3120920062225103E-4</v>
      </c>
      <c r="AN537">
        <v>7.6456890700615787E-4</v>
      </c>
      <c r="AO537">
        <v>3.4711535075881983E-3</v>
      </c>
      <c r="AP537">
        <v>2.168612715553575E-3</v>
      </c>
    </row>
    <row r="538" spans="1:42">
      <c r="A538" s="757">
        <v>44609</v>
      </c>
      <c r="B538">
        <v>4.0167541389757311E-4</v>
      </c>
      <c r="C538">
        <v>4.1171729924501242E-4</v>
      </c>
      <c r="D538">
        <v>4.7397698839913622E-4</v>
      </c>
      <c r="E538">
        <v>4.7799374253811196E-4</v>
      </c>
      <c r="F538">
        <v>4.646921806781279E-4</v>
      </c>
      <c r="G538">
        <v>4.6664549036612435E-4</v>
      </c>
      <c r="H538">
        <v>4.8387284275963616E-4</v>
      </c>
      <c r="I538">
        <v>4.2968427473510928E-4</v>
      </c>
      <c r="J538">
        <v>4.595913661358253E-4</v>
      </c>
      <c r="K538">
        <v>5.5452329618566054E-4</v>
      </c>
      <c r="L538">
        <v>9.65565890671094E-4</v>
      </c>
      <c r="M538">
        <v>1.6893425521447014E-4</v>
      </c>
      <c r="N538">
        <v>5.303904939921722E-4</v>
      </c>
      <c r="O538">
        <v>5.2768346806186806E-4</v>
      </c>
      <c r="P538">
        <v>4.9970613335492686E-4</v>
      </c>
      <c r="Q538">
        <v>5.468163413702154E-4</v>
      </c>
      <c r="R538">
        <v>8.2548958091099855E-4</v>
      </c>
      <c r="S538">
        <v>8.4387649431927336E-4</v>
      </c>
      <c r="T538">
        <v>8.4754372446038673E-4</v>
      </c>
      <c r="U538">
        <v>8.5120758496604054E-4</v>
      </c>
      <c r="V538">
        <v>-2.297642286922863E-3</v>
      </c>
      <c r="W538">
        <v>8.4754372446038673E-4</v>
      </c>
      <c r="X538">
        <v>8.4937607552992844E-4</v>
      </c>
      <c r="Y538">
        <v>4.8335112941000347E-4</v>
      </c>
      <c r="Z538">
        <v>4.8335112941000347E-4</v>
      </c>
      <c r="AA538">
        <v>4.9388215129564372E-4</v>
      </c>
      <c r="AB538">
        <v>5.0613328152837589E-4</v>
      </c>
      <c r="AC538">
        <v>-4.881041347586601E-3</v>
      </c>
      <c r="AD538">
        <v>-4.5897364687014219E-3</v>
      </c>
      <c r="AE538">
        <v>9.4742195881836189E-4</v>
      </c>
      <c r="AF538">
        <v>-7.6952454783307811E-4</v>
      </c>
      <c r="AG538">
        <v>-1.7538765241664755E-3</v>
      </c>
      <c r="AH538">
        <v>-8.068851433800095E-4</v>
      </c>
      <c r="AI538">
        <v>-2.4029974293241496E-3</v>
      </c>
      <c r="AJ538">
        <v>-1.5015307481989204E-3</v>
      </c>
      <c r="AK538">
        <v>-7.4197793057917405E-4</v>
      </c>
      <c r="AM538">
        <v>-1.1605475384496078E-2</v>
      </c>
      <c r="AN538">
        <v>-7.809743801703628E-3</v>
      </c>
      <c r="AO538">
        <v>-5.4400962590150925E-3</v>
      </c>
      <c r="AP538">
        <v>-2.2297873455300321E-2</v>
      </c>
    </row>
    <row r="539" spans="1:42">
      <c r="A539" s="757">
        <v>44610</v>
      </c>
      <c r="B539">
        <v>4.0167541389757311E-4</v>
      </c>
      <c r="C539">
        <v>4.1171729924501242E-4</v>
      </c>
      <c r="D539">
        <v>4.7397698839913622E-4</v>
      </c>
      <c r="E539">
        <v>4.7799374253811196E-4</v>
      </c>
      <c r="F539">
        <v>4.646921806781279E-4</v>
      </c>
      <c r="G539">
        <v>4.6664549036612435E-4</v>
      </c>
      <c r="H539">
        <v>4.7291314227515535E-4</v>
      </c>
      <c r="I539">
        <v>7.1920150105952985E-4</v>
      </c>
      <c r="J539">
        <v>4.3825901697425174E-4</v>
      </c>
      <c r="K539">
        <v>4.9259046334926282E-4</v>
      </c>
      <c r="L539">
        <v>1.7820286199876634E-4</v>
      </c>
      <c r="M539">
        <v>4.1955458567755066E-4</v>
      </c>
      <c r="N539">
        <v>4.5403623801743009E-4</v>
      </c>
      <c r="O539">
        <v>5.119167745422093E-4</v>
      </c>
      <c r="P539">
        <v>4.9970613335492686E-4</v>
      </c>
      <c r="Q539">
        <v>4.1803691909136909E-4</v>
      </c>
      <c r="R539">
        <v>8.2548958091099855E-4</v>
      </c>
      <c r="S539">
        <v>8.4387649431927336E-4</v>
      </c>
      <c r="T539">
        <v>8.4754372446038673E-4</v>
      </c>
      <c r="U539">
        <v>8.5120758496604054E-4</v>
      </c>
      <c r="V539">
        <v>-5.0656519582814585E-4</v>
      </c>
      <c r="W539">
        <v>8.4754372446038673E-4</v>
      </c>
      <c r="X539">
        <v>8.4937607552992844E-4</v>
      </c>
      <c r="Y539">
        <v>4.8335112941000347E-4</v>
      </c>
      <c r="Z539">
        <v>4.8335112941000347E-4</v>
      </c>
      <c r="AA539">
        <v>4.9388215129564372E-4</v>
      </c>
      <c r="AB539">
        <v>5.0613328152837589E-4</v>
      </c>
      <c r="AC539">
        <v>-5.3630642754198821E-4</v>
      </c>
      <c r="AD539">
        <v>-1.9841406817716623E-3</v>
      </c>
      <c r="AE539">
        <v>-5.5680776165756285E-4</v>
      </c>
      <c r="AF539">
        <v>-7.4678028790464701E-5</v>
      </c>
      <c r="AG539">
        <v>-1.5645299680194791E-3</v>
      </c>
      <c r="AH539">
        <v>3.2493779702249537E-3</v>
      </c>
      <c r="AI539">
        <v>-1.692660246395139E-4</v>
      </c>
      <c r="AJ539">
        <v>-5.5294748564915785E-4</v>
      </c>
      <c r="AK539">
        <v>1.5253578481138064E-3</v>
      </c>
      <c r="AM539">
        <v>-7.2713582780330466E-3</v>
      </c>
      <c r="AN539">
        <v>-3.8866736503423427E-3</v>
      </c>
      <c r="AO539">
        <v>-1.170961275029514E-2</v>
      </c>
      <c r="AP539">
        <v>-4.2117471695585218E-3</v>
      </c>
    </row>
    <row r="540" spans="1:42">
      <c r="A540" s="757">
        <v>44613</v>
      </c>
      <c r="B540">
        <v>4.0167541389757311E-4</v>
      </c>
      <c r="C540">
        <v>4.1171729924501242E-4</v>
      </c>
      <c r="D540">
        <v>4.7397698839913622E-4</v>
      </c>
      <c r="E540">
        <v>4.7799374253811196E-4</v>
      </c>
      <c r="F540">
        <v>4.646921806781279E-4</v>
      </c>
      <c r="G540">
        <v>4.6664549036612435E-4</v>
      </c>
      <c r="H540">
        <v>4.552686084791091E-4</v>
      </c>
      <c r="I540">
        <v>3.4082818724856523E-4</v>
      </c>
      <c r="J540">
        <v>4.7842814823151336E-4</v>
      </c>
      <c r="K540">
        <v>4.1339037569354531E-4</v>
      </c>
      <c r="L540">
        <v>4.365108106876292E-4</v>
      </c>
      <c r="M540">
        <v>6.78950984614346E-4</v>
      </c>
      <c r="N540">
        <v>4.5729860852095072E-4</v>
      </c>
      <c r="O540">
        <v>5.1243767664055362E-4</v>
      </c>
      <c r="P540">
        <v>4.9970613335492686E-4</v>
      </c>
      <c r="Q540">
        <v>1.9811929849988807E-4</v>
      </c>
      <c r="R540">
        <v>8.2548958091099855E-4</v>
      </c>
      <c r="S540">
        <v>8.4387649431927336E-4</v>
      </c>
      <c r="T540">
        <v>8.4754372446038673E-4</v>
      </c>
      <c r="U540">
        <v>8.5120758496604054E-4</v>
      </c>
      <c r="V540">
        <v>7.8920866537979251E-4</v>
      </c>
      <c r="W540">
        <v>8.4754372446038673E-4</v>
      </c>
      <c r="X540">
        <v>8.4937607552992844E-4</v>
      </c>
      <c r="Y540">
        <v>4.8335112941000347E-4</v>
      </c>
      <c r="Z540">
        <v>4.8335112941000347E-4</v>
      </c>
      <c r="AA540">
        <v>4.9388215129564372E-4</v>
      </c>
      <c r="AB540">
        <v>5.0613328152837589E-4</v>
      </c>
      <c r="AC540">
        <v>9.7693511648055953E-4</v>
      </c>
      <c r="AD540">
        <v>2.3386167836667582E-3</v>
      </c>
      <c r="AE540">
        <v>1.4061380391656719E-3</v>
      </c>
      <c r="AF540">
        <v>-1.8670901503647919E-5</v>
      </c>
      <c r="AG540">
        <v>1.2941660132732569E-3</v>
      </c>
      <c r="AH540">
        <v>-1.1751458040425433E-3</v>
      </c>
      <c r="AI540">
        <v>-9.8498723186457582E-5</v>
      </c>
      <c r="AJ540">
        <v>-2.0688410962084181E-3</v>
      </c>
      <c r="AK540">
        <v>-3.9610116316980415E-3</v>
      </c>
      <c r="AM540">
        <v>-2.1041578233285896E-2</v>
      </c>
      <c r="AN540">
        <v>-5.7885712953104074E-3</v>
      </c>
      <c r="AO540">
        <v>-5.6942763811982378E-3</v>
      </c>
      <c r="AP540">
        <v>-1.375669028756743E-2</v>
      </c>
    </row>
    <row r="541" spans="1:42">
      <c r="A541" s="757">
        <v>44614</v>
      </c>
      <c r="B541">
        <v>4.0167541389757311E-4</v>
      </c>
      <c r="C541">
        <v>4.1171729924501242E-4</v>
      </c>
      <c r="D541">
        <v>4.7397698839913622E-4</v>
      </c>
      <c r="E541">
        <v>4.7799374253811196E-4</v>
      </c>
      <c r="F541">
        <v>4.646921806781279E-4</v>
      </c>
      <c r="G541">
        <v>4.6664549036612435E-4</v>
      </c>
      <c r="H541">
        <v>4.664022500180387E-4</v>
      </c>
      <c r="I541">
        <v>5.2410769193245166E-4</v>
      </c>
      <c r="J541">
        <v>4.5281631800553335E-4</v>
      </c>
      <c r="K541">
        <v>5.7726771792476761E-4</v>
      </c>
      <c r="L541">
        <v>4.8298787871958737E-4</v>
      </c>
      <c r="M541">
        <v>8.5487976195075532E-4</v>
      </c>
      <c r="N541">
        <v>4.4402226031614589E-4</v>
      </c>
      <c r="O541">
        <v>5.1912941440046545E-4</v>
      </c>
      <c r="P541">
        <v>4.9970613335492686E-4</v>
      </c>
      <c r="Q541">
        <v>6.2038790093121854E-4</v>
      </c>
      <c r="R541">
        <v>8.2548958091099855E-4</v>
      </c>
      <c r="S541">
        <v>8.4387649431927336E-4</v>
      </c>
      <c r="T541">
        <v>8.4754372446038673E-4</v>
      </c>
      <c r="U541">
        <v>8.5120758496604054E-4</v>
      </c>
      <c r="V541">
        <v>-1.7392172857551014E-3</v>
      </c>
      <c r="W541">
        <v>8.4754372446038673E-4</v>
      </c>
      <c r="X541">
        <v>8.4937607552992844E-4</v>
      </c>
      <c r="Y541">
        <v>4.8335112941000347E-4</v>
      </c>
      <c r="Z541">
        <v>4.8335112941000347E-4</v>
      </c>
      <c r="AA541">
        <v>4.9388215129564372E-4</v>
      </c>
      <c r="AB541">
        <v>5.0613328152837589E-4</v>
      </c>
      <c r="AC541">
        <v>2.1665477424361868E-3</v>
      </c>
      <c r="AD541">
        <v>3.377832667720071E-3</v>
      </c>
      <c r="AE541">
        <v>4.6692875162819281E-3</v>
      </c>
      <c r="AF541">
        <v>3.6331140844501064E-3</v>
      </c>
      <c r="AG541">
        <v>2.6423969015578752E-3</v>
      </c>
      <c r="AH541">
        <v>8.6723697673485312E-4</v>
      </c>
      <c r="AI541">
        <v>3.9578601791290247E-3</v>
      </c>
      <c r="AJ541">
        <v>-3.8298710690889415E-3</v>
      </c>
      <c r="AK541">
        <v>-1.7439009664732552E-3</v>
      </c>
      <c r="AM541">
        <v>1.386211981702079E-2</v>
      </c>
      <c r="AN541">
        <v>4.7844945953041673E-3</v>
      </c>
      <c r="AO541">
        <v>4.8588199298018608E-3</v>
      </c>
      <c r="AP541">
        <v>3.136159458104526E-3</v>
      </c>
    </row>
    <row r="542" spans="1:42">
      <c r="A542" s="757">
        <v>44615</v>
      </c>
      <c r="B542">
        <v>4.0167541389757311E-4</v>
      </c>
      <c r="C542">
        <v>4.1171729924501242E-4</v>
      </c>
      <c r="D542">
        <v>4.7397698839913622E-4</v>
      </c>
      <c r="E542">
        <v>4.7799374253811196E-4</v>
      </c>
      <c r="F542">
        <v>4.646921806781279E-4</v>
      </c>
      <c r="G542">
        <v>4.6664549036612435E-4</v>
      </c>
      <c r="H542">
        <v>4.8144762034629807E-4</v>
      </c>
      <c r="I542">
        <v>4.3050171948433302E-4</v>
      </c>
      <c r="J542">
        <v>4.7628642437458346E-4</v>
      </c>
      <c r="K542">
        <v>4.5964802442211017E-4</v>
      </c>
      <c r="L542">
        <v>4.4560680603455971E-4</v>
      </c>
      <c r="M542">
        <v>5.0617940025632358E-4</v>
      </c>
      <c r="N542">
        <v>5.3578897058392805E-4</v>
      </c>
      <c r="O542">
        <v>5.2638341959476698E-4</v>
      </c>
      <c r="P542">
        <v>4.9970613335492686E-4</v>
      </c>
      <c r="Q542">
        <v>3.5686318935401751E-4</v>
      </c>
      <c r="R542">
        <v>8.2548958091099855E-4</v>
      </c>
      <c r="S542">
        <v>8.4387649431927336E-4</v>
      </c>
      <c r="T542">
        <v>8.4754372446038673E-4</v>
      </c>
      <c r="U542">
        <v>8.5120758496604054E-4</v>
      </c>
      <c r="V542">
        <v>2.1377987870572213E-3</v>
      </c>
      <c r="W542">
        <v>8.4754372446038673E-4</v>
      </c>
      <c r="X542">
        <v>8.4937607552992844E-4</v>
      </c>
      <c r="Y542">
        <v>4.8335112941000347E-4</v>
      </c>
      <c r="Z542">
        <v>4.8335112941000347E-4</v>
      </c>
      <c r="AA542">
        <v>4.9388215129564372E-4</v>
      </c>
      <c r="AB542">
        <v>5.0613328152837589E-4</v>
      </c>
      <c r="AC542">
        <v>2.1217163580966591E-4</v>
      </c>
      <c r="AD542">
        <v>6.870007627690633E-3</v>
      </c>
      <c r="AE542">
        <v>4.4756861035599727E-3</v>
      </c>
      <c r="AF542">
        <v>1.315692239637789E-3</v>
      </c>
      <c r="AG542">
        <v>-1.2617243363244324E-4</v>
      </c>
      <c r="AH542">
        <v>1.657126167835532E-3</v>
      </c>
      <c r="AI542">
        <v>1.1875831868410902E-3</v>
      </c>
      <c r="AJ542">
        <v>-3.1078011125966754E-3</v>
      </c>
      <c r="AK542">
        <v>-2.7238042893131809E-3</v>
      </c>
      <c r="AM542">
        <v>-1.1941142402416949E-2</v>
      </c>
      <c r="AN542">
        <v>-2.4241911321547516E-3</v>
      </c>
      <c r="AO542">
        <v>-5.9405574578454967E-3</v>
      </c>
      <c r="AP542">
        <v>-1.6300947766585971E-2</v>
      </c>
    </row>
    <row r="543" spans="1:42">
      <c r="A543" s="757">
        <v>44616</v>
      </c>
      <c r="B543">
        <v>4.0167541389757311E-4</v>
      </c>
      <c r="C543">
        <v>4.1171729924501242E-4</v>
      </c>
      <c r="D543">
        <v>4.7397698839913622E-4</v>
      </c>
      <c r="E543">
        <v>4.7799374253811196E-4</v>
      </c>
      <c r="F543">
        <v>4.646921806781279E-4</v>
      </c>
      <c r="G543">
        <v>4.6664549036612435E-4</v>
      </c>
      <c r="H543">
        <v>4.8059144775614016E-4</v>
      </c>
      <c r="I543">
        <v>5.0847941961063015E-4</v>
      </c>
      <c r="J543">
        <v>4.8389277622451488E-4</v>
      </c>
      <c r="K543">
        <v>4.9080899274334122E-4</v>
      </c>
      <c r="L543">
        <v>9.0030951762476441E-4</v>
      </c>
      <c r="M543">
        <v>6.3702187318681602E-4</v>
      </c>
      <c r="N543">
        <v>4.4758380673770581E-4</v>
      </c>
      <c r="O543">
        <v>5.2242545255420936E-4</v>
      </c>
      <c r="P543">
        <v>4.9970613335492686E-4</v>
      </c>
      <c r="Q543">
        <v>3.084316995987102E-4</v>
      </c>
      <c r="R543">
        <v>8.2548958091099855E-4</v>
      </c>
      <c r="S543">
        <v>8.4387649431927336E-4</v>
      </c>
      <c r="T543">
        <v>8.4754372446038673E-4</v>
      </c>
      <c r="U543">
        <v>8.5120758496604054E-4</v>
      </c>
      <c r="V543">
        <v>-1.2558839793241905E-4</v>
      </c>
      <c r="W543">
        <v>8.4754372446038673E-4</v>
      </c>
      <c r="X543">
        <v>8.4937607552992844E-4</v>
      </c>
      <c r="Y543">
        <v>4.8335112941000347E-4</v>
      </c>
      <c r="Z543">
        <v>4.8335112941000347E-4</v>
      </c>
      <c r="AA543">
        <v>4.9388215129564372E-4</v>
      </c>
      <c r="AB543">
        <v>5.0613328152837589E-4</v>
      </c>
      <c r="AC543">
        <v>-7.170477584983459E-5</v>
      </c>
      <c r="AD543">
        <v>1.524734516728854E-3</v>
      </c>
      <c r="AE543">
        <v>2.031756082828684E-3</v>
      </c>
      <c r="AF543">
        <v>-3.6616538908749163E-3</v>
      </c>
      <c r="AG543">
        <v>-3.4266328378588229E-3</v>
      </c>
      <c r="AH543">
        <v>-1.0677072843837676E-3</v>
      </c>
      <c r="AI543">
        <v>-5.8380517242759833E-3</v>
      </c>
      <c r="AJ543">
        <v>3.862602836822937E-3</v>
      </c>
      <c r="AK543">
        <v>3.4713126970009611E-4</v>
      </c>
      <c r="AM543">
        <v>1.9806340714467741E-3</v>
      </c>
      <c r="AN543">
        <v>-6.848348556254269E-5</v>
      </c>
      <c r="AO543">
        <v>-4.133318767838845E-3</v>
      </c>
      <c r="AP543">
        <v>1.1615239363408358E-2</v>
      </c>
    </row>
    <row r="544" spans="1:42">
      <c r="A544" s="757">
        <v>44617</v>
      </c>
      <c r="B544">
        <v>4.0167541389757311E-4</v>
      </c>
      <c r="C544">
        <v>4.1171729924501242E-4</v>
      </c>
      <c r="D544">
        <v>4.7397698839913622E-4</v>
      </c>
      <c r="E544">
        <v>4.7799374253811196E-4</v>
      </c>
      <c r="F544">
        <v>4.646921806781279E-4</v>
      </c>
      <c r="G544">
        <v>4.6664549036612435E-4</v>
      </c>
      <c r="H544">
        <v>4.8125229390683089E-4</v>
      </c>
      <c r="I544">
        <v>4.2505756337862799E-4</v>
      </c>
      <c r="J544">
        <v>4.4800315054227546E-4</v>
      </c>
      <c r="K544">
        <v>4.2290363573371792E-4</v>
      </c>
      <c r="L544">
        <v>4.6800506378796847E-4</v>
      </c>
      <c r="M544">
        <v>4.1150447657445355E-4</v>
      </c>
      <c r="N544">
        <v>4.8644086046412127E-4</v>
      </c>
      <c r="O544">
        <v>5.3719982909483655E-4</v>
      </c>
      <c r="P544">
        <v>4.9970613335492686E-4</v>
      </c>
      <c r="Q544">
        <v>1.0830076845620429E-3</v>
      </c>
      <c r="R544">
        <v>8.2548958091099855E-4</v>
      </c>
      <c r="S544">
        <v>8.4387649431927336E-4</v>
      </c>
      <c r="T544">
        <v>8.4754372446038673E-4</v>
      </c>
      <c r="U544">
        <v>8.5120758496604054E-4</v>
      </c>
      <c r="V544">
        <v>1.2014427216597845E-3</v>
      </c>
      <c r="W544">
        <v>8.4754372446038673E-4</v>
      </c>
      <c r="X544">
        <v>8.4937607552992844E-4</v>
      </c>
      <c r="Y544">
        <v>4.8335112941000347E-4</v>
      </c>
      <c r="Z544">
        <v>4.8335112941000347E-4</v>
      </c>
      <c r="AA544">
        <v>4.9388215129564372E-4</v>
      </c>
      <c r="AB544">
        <v>5.0613328152837589E-4</v>
      </c>
      <c r="AC544">
        <v>2.2550950416229121E-3</v>
      </c>
      <c r="AD544">
        <v>3.9792276321004572E-4</v>
      </c>
      <c r="AE544">
        <v>2.0737036693037059E-3</v>
      </c>
      <c r="AF544">
        <v>8.1738195357394794E-4</v>
      </c>
      <c r="AG544">
        <v>1.1749788636019609E-3</v>
      </c>
      <c r="AH544">
        <v>2.9689046982481759E-3</v>
      </c>
      <c r="AI544">
        <v>2.4663758422183157E-3</v>
      </c>
      <c r="AJ544">
        <v>-2.6631062325677135E-4</v>
      </c>
      <c r="AK544">
        <v>-2.6048767672061102E-3</v>
      </c>
      <c r="AM544">
        <v>-8.9735680543889806E-4</v>
      </c>
      <c r="AN544">
        <v>1.0663377259929385E-2</v>
      </c>
      <c r="AO544">
        <v>2.5312531700784069E-2</v>
      </c>
      <c r="AP544">
        <v>2.5095993708117215E-2</v>
      </c>
    </row>
    <row r="545" spans="1:42">
      <c r="A545" s="757">
        <v>44622</v>
      </c>
      <c r="B545">
        <v>4.0167541389757311E-4</v>
      </c>
      <c r="C545">
        <v>4.1171729924501242E-4</v>
      </c>
      <c r="D545">
        <v>4.7397698839913622E-4</v>
      </c>
      <c r="E545">
        <v>4.7799374253811196E-4</v>
      </c>
      <c r="F545">
        <v>4.646921806781279E-4</v>
      </c>
      <c r="G545">
        <v>4.6664549036612435E-4</v>
      </c>
      <c r="H545">
        <v>4.5624337281768845E-4</v>
      </c>
      <c r="I545">
        <v>4.5762440036511975E-4</v>
      </c>
      <c r="J545">
        <v>4.8107797878071956E-4</v>
      </c>
      <c r="K545">
        <v>3.8313307172499478E-4</v>
      </c>
      <c r="L545">
        <v>-4.0545380246959084E-4</v>
      </c>
      <c r="M545">
        <v>1.9171641092485814E-4</v>
      </c>
      <c r="N545">
        <v>4.0502241996520638E-4</v>
      </c>
      <c r="O545">
        <v>5.367724006288821E-4</v>
      </c>
      <c r="P545">
        <v>4.9970613335492686E-4</v>
      </c>
      <c r="Q545">
        <v>6.7947202436968723E-4</v>
      </c>
      <c r="R545">
        <v>1.0272168937688342E-3</v>
      </c>
      <c r="S545">
        <v>1.0456075132603271E-3</v>
      </c>
      <c r="T545">
        <v>1.049275482571721E-3</v>
      </c>
      <c r="U545">
        <v>1.0529400815686429E-3</v>
      </c>
      <c r="V545">
        <v>4.3158617901273288E-5</v>
      </c>
      <c r="W545">
        <v>1.049275482571721E-3</v>
      </c>
      <c r="X545">
        <v>1.0511082029716068E-3</v>
      </c>
      <c r="Y545">
        <v>4.8335112941000347E-4</v>
      </c>
      <c r="Z545">
        <v>4.8335112941000347E-4</v>
      </c>
      <c r="AA545">
        <v>4.9388215129564372E-4</v>
      </c>
      <c r="AB545">
        <v>5.0613328152837589E-4</v>
      </c>
      <c r="AC545">
        <v>-5.6496149922249383E-3</v>
      </c>
      <c r="AD545">
        <v>-5.5748153929500166E-3</v>
      </c>
      <c r="AE545">
        <v>1.2925545302990837E-3</v>
      </c>
      <c r="AF545">
        <v>7.6599321371384477E-5</v>
      </c>
      <c r="AG545">
        <v>-6.1781248058997429E-3</v>
      </c>
      <c r="AH545">
        <v>7.7591831000773936E-3</v>
      </c>
      <c r="AI545">
        <v>5.6548312025084257E-3</v>
      </c>
      <c r="AJ545">
        <v>1.3305830530050411E-3</v>
      </c>
      <c r="AK545">
        <v>4.6186666452228131E-3</v>
      </c>
      <c r="AM545">
        <v>1.1716841929935606E-2</v>
      </c>
      <c r="AN545">
        <v>9.3349659732282486E-3</v>
      </c>
      <c r="AO545">
        <v>1.5192816359766104E-2</v>
      </c>
      <c r="AP545">
        <v>2.3835613013971635E-3</v>
      </c>
    </row>
    <row r="546" spans="1:42">
      <c r="A546" s="757">
        <v>44623</v>
      </c>
      <c r="B546">
        <v>4.0167541389757311E-4</v>
      </c>
      <c r="C546">
        <v>4.1171729924501242E-4</v>
      </c>
      <c r="D546">
        <v>4.7397698839913622E-4</v>
      </c>
      <c r="E546">
        <v>4.7799374253811196E-4</v>
      </c>
      <c r="F546">
        <v>4.646921806781279E-4</v>
      </c>
      <c r="G546">
        <v>4.6664549036612435E-4</v>
      </c>
      <c r="H546">
        <v>4.5478809458288083E-4</v>
      </c>
      <c r="I546">
        <v>4.3055767710353798E-4</v>
      </c>
      <c r="J546">
        <v>4.2240253087166835E-4</v>
      </c>
      <c r="K546">
        <v>4.2215070945239574E-4</v>
      </c>
      <c r="L546">
        <v>-1.0121573016663721E-4</v>
      </c>
      <c r="M546">
        <v>3.3341462470826144E-4</v>
      </c>
      <c r="N546">
        <v>3.8729831797046366E-4</v>
      </c>
      <c r="O546">
        <v>5.3784598222250679E-4</v>
      </c>
      <c r="P546">
        <v>4.9970613335492686E-4</v>
      </c>
      <c r="Q546">
        <v>4.2437255774618876E-4</v>
      </c>
      <c r="R546">
        <v>1.0272168937688342E-3</v>
      </c>
      <c r="S546">
        <v>1.0456075132603271E-3</v>
      </c>
      <c r="T546">
        <v>1.049275482571721E-3</v>
      </c>
      <c r="U546">
        <v>1.0529400815686429E-3</v>
      </c>
      <c r="V546">
        <v>-1.25780952046739E-4</v>
      </c>
      <c r="W546">
        <v>1.049275482571721E-3</v>
      </c>
      <c r="X546">
        <v>1.0511082029716068E-3</v>
      </c>
      <c r="Y546">
        <v>4.8335112941000347E-4</v>
      </c>
      <c r="Z546">
        <v>4.8335112941000347E-4</v>
      </c>
      <c r="AA546">
        <v>4.9388215129564372E-4</v>
      </c>
      <c r="AB546">
        <v>5.0613328152837589E-4</v>
      </c>
      <c r="AC546">
        <v>4.6412334979089032E-3</v>
      </c>
      <c r="AD546">
        <v>3.0316510952035358E-3</v>
      </c>
      <c r="AE546">
        <v>1.5575840210204639E-3</v>
      </c>
      <c r="AF546">
        <v>5.3004740513797888E-3</v>
      </c>
      <c r="AG546">
        <v>2.2228494761828976E-3</v>
      </c>
      <c r="AH546">
        <v>4.5858711950801379E-3</v>
      </c>
      <c r="AI546">
        <v>7.424980966258321E-3</v>
      </c>
      <c r="AJ546">
        <v>-1.2905213353047174E-3</v>
      </c>
      <c r="AK546">
        <v>1.9783010315068683E-3</v>
      </c>
      <c r="AM546">
        <v>-7.6895097404233725E-3</v>
      </c>
      <c r="AN546">
        <v>2.8968759251706278E-3</v>
      </c>
      <c r="AO546">
        <v>3.6315524239964869E-3</v>
      </c>
      <c r="AP546">
        <v>-4.5093106104092673E-3</v>
      </c>
    </row>
    <row r="547" spans="1:42">
      <c r="A547" s="757">
        <v>44624</v>
      </c>
      <c r="B547">
        <v>4.0167541389757311E-4</v>
      </c>
      <c r="C547">
        <v>4.1171729924501242E-4</v>
      </c>
      <c r="D547">
        <v>4.7397698839913622E-4</v>
      </c>
      <c r="E547">
        <v>4.7799374253811196E-4</v>
      </c>
      <c r="F547">
        <v>4.646921806781279E-4</v>
      </c>
      <c r="G547">
        <v>4.6664549036612435E-4</v>
      </c>
      <c r="H547">
        <v>4.5823225465313477E-4</v>
      </c>
      <c r="I547">
        <v>4.6980220488235247E-4</v>
      </c>
      <c r="J547">
        <v>4.2300731867461749E-4</v>
      </c>
      <c r="K547">
        <v>4.3268672080332138E-4</v>
      </c>
      <c r="L547">
        <v>9.7616757783969277E-5</v>
      </c>
      <c r="M547">
        <v>5.5370661825593359E-4</v>
      </c>
      <c r="N547">
        <v>4.5869148104249469E-4</v>
      </c>
      <c r="O547">
        <v>5.3723996238219662E-4</v>
      </c>
      <c r="P547">
        <v>4.9970613335492686E-4</v>
      </c>
      <c r="Q547">
        <v>5.0738610342904167E-4</v>
      </c>
      <c r="R547">
        <v>1.0272168937688342E-3</v>
      </c>
      <c r="S547">
        <v>1.0456075132603271E-3</v>
      </c>
      <c r="T547">
        <v>1.049275482571721E-3</v>
      </c>
      <c r="U547">
        <v>1.0529400815686429E-3</v>
      </c>
      <c r="V547">
        <v>-2.0590931470627627E-3</v>
      </c>
      <c r="W547">
        <v>1.049275482571721E-3</v>
      </c>
      <c r="X547">
        <v>1.0511082029716068E-3</v>
      </c>
      <c r="Y547">
        <v>4.8335112941000347E-4</v>
      </c>
      <c r="Z547">
        <v>4.8335112941000347E-4</v>
      </c>
      <c r="AA547">
        <v>4.9388215129564372E-4</v>
      </c>
      <c r="AB547">
        <v>5.0613328152837589E-4</v>
      </c>
      <c r="AC547">
        <v>7.6780280721939764E-3</v>
      </c>
      <c r="AD547">
        <v>6.2225659895949192E-3</v>
      </c>
      <c r="AE547">
        <v>1.9322053573902487E-3</v>
      </c>
      <c r="AF547">
        <v>-6.9445802930423461E-4</v>
      </c>
      <c r="AG547">
        <v>-1.9165387723558691E-3</v>
      </c>
      <c r="AH547">
        <v>8.0827128647076307E-4</v>
      </c>
      <c r="AI547">
        <v>7.8980371569392638E-4</v>
      </c>
      <c r="AJ547">
        <v>-3.1621045511572854E-3</v>
      </c>
      <c r="AK547">
        <v>-2.7896078839803051E-3</v>
      </c>
      <c r="AM547">
        <v>-1.5585155042657561E-2</v>
      </c>
      <c r="AN547">
        <v>-1.2541237710758213E-2</v>
      </c>
      <c r="AO547">
        <v>-5.7726712671646307E-3</v>
      </c>
      <c r="AP547">
        <v>-7.1467878493333137E-3</v>
      </c>
    </row>
    <row r="548" spans="1:42">
      <c r="A548" s="757">
        <v>44627</v>
      </c>
      <c r="B548">
        <v>4.0167541389757311E-4</v>
      </c>
      <c r="C548">
        <v>4.1171729924501242E-4</v>
      </c>
      <c r="D548">
        <v>4.7397698839913622E-4</v>
      </c>
      <c r="E548">
        <v>4.7799374253811196E-4</v>
      </c>
      <c r="F548">
        <v>4.646921806781279E-4</v>
      </c>
      <c r="G548">
        <v>4.6664549036612435E-4</v>
      </c>
      <c r="H548">
        <v>4.3594900660504088E-4</v>
      </c>
      <c r="I548">
        <v>4.5281082318493482E-4</v>
      </c>
      <c r="J548">
        <v>4.0801828915859595E-4</v>
      </c>
      <c r="K548">
        <v>4.4856385423863721E-4</v>
      </c>
      <c r="L548">
        <v>3.266443146390241E-4</v>
      </c>
      <c r="M548">
        <v>-1.9330794855165756E-5</v>
      </c>
      <c r="N548">
        <v>3.397404025329287E-4</v>
      </c>
      <c r="O548">
        <v>5.3461958224376716E-4</v>
      </c>
      <c r="P548">
        <v>4.9970613335492686E-4</v>
      </c>
      <c r="Q548">
        <v>6.1959775251230198E-4</v>
      </c>
      <c r="R548">
        <v>1.0272168937688342E-3</v>
      </c>
      <c r="S548">
        <v>1.0456075132603271E-3</v>
      </c>
      <c r="T548">
        <v>1.049275482571721E-3</v>
      </c>
      <c r="U548">
        <v>1.0529400815686429E-3</v>
      </c>
      <c r="V548">
        <v>-2.5001265172097664E-3</v>
      </c>
      <c r="W548">
        <v>1.049275482571721E-3</v>
      </c>
      <c r="X548">
        <v>1.0511082029716068E-3</v>
      </c>
      <c r="Y548">
        <v>4.8335112941000347E-4</v>
      </c>
      <c r="Z548">
        <v>4.8335112941000347E-4</v>
      </c>
      <c r="AA548">
        <v>4.9388215129564372E-4</v>
      </c>
      <c r="AB548">
        <v>5.0613328152837589E-4</v>
      </c>
      <c r="AC548">
        <v>1.4899117100803938E-3</v>
      </c>
      <c r="AD548">
        <v>5.9738617715296982E-3</v>
      </c>
      <c r="AE548">
        <v>1.2001085417119528E-2</v>
      </c>
      <c r="AF548">
        <v>3.9537949476939893E-3</v>
      </c>
      <c r="AG548">
        <v>2.900984568397158E-3</v>
      </c>
      <c r="AH548">
        <v>-3.589882110085485E-4</v>
      </c>
      <c r="AI548">
        <v>1.6331488415251005E-3</v>
      </c>
      <c r="AJ548">
        <v>2.285127269707754E-4</v>
      </c>
      <c r="AK548">
        <v>-1.4886026015788478E-2</v>
      </c>
      <c r="AM548">
        <v>-3.9688316918267685E-2</v>
      </c>
      <c r="AN548">
        <v>-2.3790361350238376E-2</v>
      </c>
      <c r="AO548">
        <v>-1.4502470125993372E-2</v>
      </c>
      <c r="AP548">
        <v>-2.9296934958546128E-2</v>
      </c>
    </row>
    <row r="549" spans="1:42">
      <c r="A549" s="757">
        <v>44628</v>
      </c>
      <c r="B549">
        <v>4.0167541389757311E-4</v>
      </c>
      <c r="C549">
        <v>4.1171729924501242E-4</v>
      </c>
      <c r="D549">
        <v>4.7397698839913622E-4</v>
      </c>
      <c r="E549">
        <v>4.7799374253811196E-4</v>
      </c>
      <c r="F549">
        <v>4.646921806781279E-4</v>
      </c>
      <c r="G549">
        <v>4.6664549036612435E-4</v>
      </c>
      <c r="H549">
        <v>4.59157287571621E-4</v>
      </c>
      <c r="I549">
        <v>4.2494663022352164E-4</v>
      </c>
      <c r="J549">
        <v>4.1496997626588872E-4</v>
      </c>
      <c r="K549">
        <v>4.9776909689680515E-4</v>
      </c>
      <c r="L549">
        <v>1.397769090056844E-4</v>
      </c>
      <c r="M549">
        <v>5.1519811975153651E-4</v>
      </c>
      <c r="N549">
        <v>5.0004779021817214E-4</v>
      </c>
      <c r="O549">
        <v>5.3562118882166665E-4</v>
      </c>
      <c r="P549">
        <v>4.9970613335492686E-4</v>
      </c>
      <c r="Q549">
        <v>5.0259798006946355E-4</v>
      </c>
      <c r="R549">
        <v>1.0272168937688342E-3</v>
      </c>
      <c r="S549">
        <v>1.0456075132603271E-3</v>
      </c>
      <c r="T549">
        <v>1.049275482571721E-3</v>
      </c>
      <c r="U549">
        <v>1.0529400815686429E-3</v>
      </c>
      <c r="V549">
        <v>-1.1354504432158352E-3</v>
      </c>
      <c r="W549">
        <v>1.049275482571721E-3</v>
      </c>
      <c r="X549">
        <v>1.0511082029716068E-3</v>
      </c>
      <c r="Y549">
        <v>4.8335112941000347E-4</v>
      </c>
      <c r="Z549">
        <v>4.8335112941000347E-4</v>
      </c>
      <c r="AA549">
        <v>4.9388215129564372E-4</v>
      </c>
      <c r="AB549">
        <v>5.0613328152837589E-4</v>
      </c>
      <c r="AC549">
        <v>4.8087486916292832E-3</v>
      </c>
      <c r="AD549">
        <v>3.1340809636288824E-3</v>
      </c>
      <c r="AE549">
        <v>9.744725283236999E-3</v>
      </c>
      <c r="AF549">
        <v>4.7833386698192815E-3</v>
      </c>
      <c r="AG549">
        <v>3.0596205342747762E-3</v>
      </c>
      <c r="AH549">
        <v>-1.0911687889022526E-3</v>
      </c>
      <c r="AI549">
        <v>4.8646906091676101E-4</v>
      </c>
      <c r="AJ549">
        <v>3.315404246515774E-3</v>
      </c>
      <c r="AK549">
        <v>1.0763675967055075E-2</v>
      </c>
      <c r="AM549">
        <v>1.162257068692707E-2</v>
      </c>
      <c r="AN549">
        <v>6.2424871648008029E-3</v>
      </c>
      <c r="AO549">
        <v>-7.8169089210807785E-3</v>
      </c>
      <c r="AP549">
        <v>-8.6999900575255307E-3</v>
      </c>
    </row>
    <row r="550" spans="1:42">
      <c r="A550" s="757">
        <v>44629</v>
      </c>
      <c r="B550">
        <v>4.0167541389757311E-4</v>
      </c>
      <c r="C550">
        <v>4.1171729924501242E-4</v>
      </c>
      <c r="D550">
        <v>4.7397698839913622E-4</v>
      </c>
      <c r="E550">
        <v>4.7799374253811196E-4</v>
      </c>
      <c r="F550">
        <v>4.646921806781279E-4</v>
      </c>
      <c r="G550">
        <v>4.6664549036612435E-4</v>
      </c>
      <c r="H550">
        <v>4.2417653284698709E-4</v>
      </c>
      <c r="I550">
        <v>4.725208989961871E-4</v>
      </c>
      <c r="J550">
        <v>4.3356972100849767E-4</v>
      </c>
      <c r="K550">
        <v>4.2838695234581614E-4</v>
      </c>
      <c r="L550">
        <v>5.315142392714467E-4</v>
      </c>
      <c r="M550">
        <v>3.6665374092414993E-4</v>
      </c>
      <c r="N550">
        <v>5.4468671040575067E-4</v>
      </c>
      <c r="O550">
        <v>5.7291215304466903E-4</v>
      </c>
      <c r="P550">
        <v>4.9970613335492686E-4</v>
      </c>
      <c r="Q550">
        <v>4.3549205770165855E-4</v>
      </c>
      <c r="R550">
        <v>1.0272168937688342E-3</v>
      </c>
      <c r="S550">
        <v>1.0456075132603271E-3</v>
      </c>
      <c r="T550">
        <v>1.049275482571721E-3</v>
      </c>
      <c r="U550">
        <v>1.0529400815686429E-3</v>
      </c>
      <c r="V550">
        <v>4.2202387625400739E-3</v>
      </c>
      <c r="W550">
        <v>1.049275482571721E-3</v>
      </c>
      <c r="X550">
        <v>1.0511082029716068E-3</v>
      </c>
      <c r="Y550">
        <v>4.8335112941000347E-4</v>
      </c>
      <c r="Z550">
        <v>4.8335112941000347E-4</v>
      </c>
      <c r="AA550">
        <v>4.9388215129564372E-4</v>
      </c>
      <c r="AB550">
        <v>5.0613328152837589E-4</v>
      </c>
      <c r="AC550">
        <v>-6.9355830675960073E-3</v>
      </c>
      <c r="AD550">
        <v>2.9803181954961566E-3</v>
      </c>
      <c r="AE550">
        <v>1.0663427846617779E-3</v>
      </c>
      <c r="AF550">
        <v>1.392116108407393E-3</v>
      </c>
      <c r="AG550">
        <v>3.1145731345683103E-3</v>
      </c>
      <c r="AH550">
        <v>2.6665711338591525E-3</v>
      </c>
      <c r="AI550">
        <v>6.569955250324E-4</v>
      </c>
      <c r="AJ550">
        <v>3.9716271519218971E-4</v>
      </c>
      <c r="AK550">
        <v>7.0542749467628063E-4</v>
      </c>
      <c r="AM550">
        <v>3.7325151067953088E-2</v>
      </c>
      <c r="AN550">
        <v>2.6041670098273073E-2</v>
      </c>
      <c r="AO550">
        <v>2.4530770367208854E-2</v>
      </c>
      <c r="AP550">
        <v>2.8043483153653792E-2</v>
      </c>
    </row>
    <row r="551" spans="1:42">
      <c r="A551" s="757">
        <v>44630</v>
      </c>
      <c r="B551">
        <v>4.0167541389757311E-4</v>
      </c>
      <c r="C551">
        <v>4.1171729924501242E-4</v>
      </c>
      <c r="D551">
        <v>4.7397698839913622E-4</v>
      </c>
      <c r="E551">
        <v>4.7799374253811196E-4</v>
      </c>
      <c r="F551">
        <v>4.646921806781279E-4</v>
      </c>
      <c r="G551">
        <v>4.6664549036612435E-4</v>
      </c>
      <c r="H551">
        <v>4.6746301006717061E-4</v>
      </c>
      <c r="I551">
        <v>4.6308624792956721E-4</v>
      </c>
      <c r="J551">
        <v>4.7988764354389701E-4</v>
      </c>
      <c r="K551">
        <v>6.0754715894573152E-4</v>
      </c>
      <c r="L551">
        <v>2.6427444632948216E-4</v>
      </c>
      <c r="M551">
        <v>5.1115076746732768E-4</v>
      </c>
      <c r="N551">
        <v>3.7758662768161422E-4</v>
      </c>
      <c r="O551">
        <v>5.3531570022835595E-4</v>
      </c>
      <c r="P551">
        <v>4.9970613335492686E-4</v>
      </c>
      <c r="Q551">
        <v>5.8798158379214094E-4</v>
      </c>
      <c r="R551">
        <v>1.0272168937688342E-3</v>
      </c>
      <c r="S551">
        <v>1.0456075132603271E-3</v>
      </c>
      <c r="T551">
        <v>1.049275482571721E-3</v>
      </c>
      <c r="U551">
        <v>1.0529400815686429E-3</v>
      </c>
      <c r="V551">
        <v>1.0142294552384357E-3</v>
      </c>
      <c r="W551">
        <v>1.049275482571721E-3</v>
      </c>
      <c r="X551">
        <v>1.0511082029716068E-3</v>
      </c>
      <c r="Y551">
        <v>4.8335112941000347E-4</v>
      </c>
      <c r="Z551">
        <v>4.8335112941000347E-4</v>
      </c>
      <c r="AA551">
        <v>4.9388215129564372E-4</v>
      </c>
      <c r="AB551">
        <v>5.0613328152837589E-4</v>
      </c>
      <c r="AC551">
        <v>8.8462809857723368E-3</v>
      </c>
      <c r="AD551">
        <v>6.0491033423781815E-3</v>
      </c>
      <c r="AE551">
        <v>6.2321345990057342E-3</v>
      </c>
      <c r="AF551">
        <v>3.9354458370051137E-3</v>
      </c>
      <c r="AG551">
        <v>3.3834513590802473E-3</v>
      </c>
      <c r="AH551">
        <v>3.7678197642567746E-3</v>
      </c>
      <c r="AI551">
        <v>4.1872240146247908E-3</v>
      </c>
      <c r="AJ551">
        <v>-5.3255801880469633E-3</v>
      </c>
      <c r="AK551">
        <v>-6.3971943082021809E-3</v>
      </c>
      <c r="AM551">
        <v>-8.6412116991574361E-3</v>
      </c>
      <c r="AN551">
        <v>-3.2112490217062195E-4</v>
      </c>
      <c r="AO551">
        <v>-7.1430986203441238E-3</v>
      </c>
      <c r="AP551">
        <v>-5.4468576418077452E-3</v>
      </c>
    </row>
    <row r="552" spans="1:42">
      <c r="A552" s="757">
        <v>44631</v>
      </c>
      <c r="B552">
        <v>4.0167541389757311E-4</v>
      </c>
      <c r="C552">
        <v>4.1171729924501242E-4</v>
      </c>
      <c r="D552">
        <v>4.7397698839913622E-4</v>
      </c>
      <c r="E552">
        <v>4.7799374253811196E-4</v>
      </c>
      <c r="F552">
        <v>4.646921806781279E-4</v>
      </c>
      <c r="G552">
        <v>4.6664549036612435E-4</v>
      </c>
      <c r="H552">
        <v>4.5142988483615198E-4</v>
      </c>
      <c r="I552">
        <v>4.5366468153495987E-4</v>
      </c>
      <c r="J552">
        <v>4.6208749912035607E-4</v>
      </c>
      <c r="K552">
        <v>6.433540905808055E-4</v>
      </c>
      <c r="L552">
        <v>9.0526965007109439E-5</v>
      </c>
      <c r="M552">
        <v>2.2671288317277494E-4</v>
      </c>
      <c r="N552">
        <v>4.0504255423612356E-4</v>
      </c>
      <c r="O552">
        <v>5.3403818287178773E-4</v>
      </c>
      <c r="P552">
        <v>4.9970613335492686E-4</v>
      </c>
      <c r="Q552">
        <v>4.6865700223719386E-4</v>
      </c>
      <c r="R552">
        <v>1.0272168937688342E-3</v>
      </c>
      <c r="S552">
        <v>1.0456075132603271E-3</v>
      </c>
      <c r="T552">
        <v>1.049275482571721E-3</v>
      </c>
      <c r="U552">
        <v>1.0529400815686429E-3</v>
      </c>
      <c r="V552">
        <v>5.056136166710079E-4</v>
      </c>
      <c r="W552">
        <v>1.049275482571721E-3</v>
      </c>
      <c r="X552">
        <v>1.0511082029716068E-3</v>
      </c>
      <c r="Y552">
        <v>4.8335112941000347E-4</v>
      </c>
      <c r="Z552">
        <v>4.8335112941000347E-4</v>
      </c>
      <c r="AA552">
        <v>4.9388215129564372E-4</v>
      </c>
      <c r="AB552">
        <v>5.0613328152837589E-4</v>
      </c>
      <c r="AC552">
        <v>2.4253295881715431E-3</v>
      </c>
      <c r="AD552">
        <v>2.018225632094417E-3</v>
      </c>
      <c r="AE552">
        <v>2.2286034394514154E-3</v>
      </c>
      <c r="AF552">
        <v>2.3595292726401595E-3</v>
      </c>
      <c r="AG552">
        <v>2.2664345157208388E-4</v>
      </c>
      <c r="AH552">
        <v>-4.4812547076999998E-4</v>
      </c>
      <c r="AI552">
        <v>3.3448408948995034E-3</v>
      </c>
      <c r="AJ552">
        <v>-1.7143708297500115E-3</v>
      </c>
      <c r="AK552">
        <v>-3.6939039998145073E-3</v>
      </c>
      <c r="AM552">
        <v>-2.9293380374783795E-2</v>
      </c>
      <c r="AN552">
        <v>-1.7235754901165024E-2</v>
      </c>
      <c r="AO552">
        <v>-2.5313403875075635E-2</v>
      </c>
      <c r="AP552">
        <v>-1.1345545782793898E-2</v>
      </c>
    </row>
    <row r="553" spans="1:42">
      <c r="A553" s="757">
        <v>44634</v>
      </c>
      <c r="B553">
        <v>4.0167541389757311E-4</v>
      </c>
      <c r="C553">
        <v>4.1171729924501242E-4</v>
      </c>
      <c r="D553">
        <v>4.7397698839913622E-4</v>
      </c>
      <c r="E553">
        <v>4.7799374253811196E-4</v>
      </c>
      <c r="F553">
        <v>4.646921806781279E-4</v>
      </c>
      <c r="G553">
        <v>4.6664549036612435E-4</v>
      </c>
      <c r="H553">
        <v>4.6285984866645258E-4</v>
      </c>
      <c r="I553">
        <v>3.9071095170317705E-4</v>
      </c>
      <c r="J553">
        <v>4.1980878650216269E-4</v>
      </c>
      <c r="K553">
        <v>5.1846060746996159E-4</v>
      </c>
      <c r="L553">
        <v>6.4687395521012547E-4</v>
      </c>
      <c r="M553">
        <v>7.4686085048769613E-4</v>
      </c>
      <c r="N553">
        <v>4.0859223220279794E-4</v>
      </c>
      <c r="O553">
        <v>5.5406393248191854E-4</v>
      </c>
      <c r="P553">
        <v>4.9970613335492686E-4</v>
      </c>
      <c r="Q553">
        <v>5.889570801429489E-4</v>
      </c>
      <c r="R553">
        <v>1.0272168937688342E-3</v>
      </c>
      <c r="S553">
        <v>1.0456075132603271E-3</v>
      </c>
      <c r="T553">
        <v>1.049275482571721E-3</v>
      </c>
      <c r="U553">
        <v>1.0529400815686429E-3</v>
      </c>
      <c r="V553">
        <v>-2.506083802078507E-3</v>
      </c>
      <c r="W553">
        <v>1.049275482571721E-3</v>
      </c>
      <c r="X553">
        <v>1.0511082029716068E-3</v>
      </c>
      <c r="Y553">
        <v>4.8335112941000347E-4</v>
      </c>
      <c r="Z553">
        <v>4.8335112941000347E-4</v>
      </c>
      <c r="AA553">
        <v>4.9388215129564372E-4</v>
      </c>
      <c r="AB553">
        <v>5.0613328152837589E-4</v>
      </c>
      <c r="AC553">
        <v>-2.0588261900427174E-3</v>
      </c>
      <c r="AD553">
        <v>-1.5700953041475341E-4</v>
      </c>
      <c r="AE553">
        <v>1.4775185514865896E-3</v>
      </c>
      <c r="AF553">
        <v>6.5222084491738386E-3</v>
      </c>
      <c r="AG553">
        <v>4.0579732706371718E-3</v>
      </c>
      <c r="AH553">
        <v>-2.5964350306633133E-3</v>
      </c>
      <c r="AI553">
        <v>4.1364803135288675E-3</v>
      </c>
      <c r="AJ553">
        <v>2.8334681533448425E-4</v>
      </c>
      <c r="AK553">
        <v>-1.5877066084371005E-3</v>
      </c>
      <c r="AM553">
        <v>-1.6633715264260052E-2</v>
      </c>
      <c r="AN553">
        <v>-1.1604215063920731E-2</v>
      </c>
      <c r="AO553">
        <v>-1.3733929668154121E-2</v>
      </c>
      <c r="AP553">
        <v>-5.9247499685475269E-3</v>
      </c>
    </row>
    <row r="554" spans="1:42">
      <c r="A554" s="757">
        <v>44635</v>
      </c>
      <c r="B554">
        <v>4.0167541389757311E-4</v>
      </c>
      <c r="C554">
        <v>4.1171729924501242E-4</v>
      </c>
      <c r="D554">
        <v>4.7397698839913622E-4</v>
      </c>
      <c r="E554">
        <v>4.7799374253811196E-4</v>
      </c>
      <c r="F554">
        <v>4.646921806781279E-4</v>
      </c>
      <c r="G554">
        <v>4.6664549036612435E-4</v>
      </c>
      <c r="H554">
        <v>4.8323930109628321E-4</v>
      </c>
      <c r="I554">
        <v>3.2950747831450578E-4</v>
      </c>
      <c r="J554">
        <v>4.458761880141715E-4</v>
      </c>
      <c r="K554">
        <v>4.2375125801141778E-4</v>
      </c>
      <c r="L554">
        <v>4.8547003106214071E-4</v>
      </c>
      <c r="M554">
        <v>3.709092344290621E-4</v>
      </c>
      <c r="N554">
        <v>4.7559766788318747E-4</v>
      </c>
      <c r="O554">
        <v>5.478011445987363E-4</v>
      </c>
      <c r="P554">
        <v>4.9970613335492686E-4</v>
      </c>
      <c r="Q554">
        <v>8.3349613121175281E-4</v>
      </c>
      <c r="R554">
        <v>1.0272168937688342E-3</v>
      </c>
      <c r="S554">
        <v>1.0456075132603271E-3</v>
      </c>
      <c r="T554">
        <v>1.049275482571721E-3</v>
      </c>
      <c r="U554">
        <v>1.0529400815686429E-3</v>
      </c>
      <c r="V554">
        <v>2.3297616324056136E-3</v>
      </c>
      <c r="W554">
        <v>1.049275482571721E-3</v>
      </c>
      <c r="X554">
        <v>1.0511082029716068E-3</v>
      </c>
      <c r="Y554">
        <v>4.8335112941000347E-4</v>
      </c>
      <c r="Z554">
        <v>4.8335112941000347E-4</v>
      </c>
      <c r="AA554">
        <v>4.9388215129564372E-4</v>
      </c>
      <c r="AB554">
        <v>5.0613328152837589E-4</v>
      </c>
      <c r="AC554">
        <v>-1.2940970991591749E-3</v>
      </c>
      <c r="AD554">
        <v>-5.2019009326298438E-4</v>
      </c>
      <c r="AE554">
        <v>-2.2891390349459861E-3</v>
      </c>
      <c r="AF554">
        <v>-2.5381042913648066E-3</v>
      </c>
      <c r="AG554">
        <v>6.1644660594728506E-4</v>
      </c>
      <c r="AH554">
        <v>-2.4052555655506014E-3</v>
      </c>
      <c r="AI554">
        <v>-5.6342986725227417E-3</v>
      </c>
      <c r="AJ554">
        <v>4.7231880930369563E-3</v>
      </c>
      <c r="AK554">
        <v>2.1909042283492219E-3</v>
      </c>
      <c r="AM554">
        <v>7.685283488142014E-3</v>
      </c>
      <c r="AN554">
        <v>7.4963720499110487E-4</v>
      </c>
      <c r="AO554">
        <v>9.5151137898896732E-3</v>
      </c>
      <c r="AP554">
        <v>2.081955199505936E-2</v>
      </c>
    </row>
    <row r="555" spans="1:42">
      <c r="A555" s="757">
        <v>44636</v>
      </c>
      <c r="B555">
        <v>4.0167541389757311E-4</v>
      </c>
      <c r="C555">
        <v>4.1171729924501242E-4</v>
      </c>
      <c r="D555">
        <v>4.7397698839913622E-4</v>
      </c>
      <c r="E555">
        <v>4.7799374253811196E-4</v>
      </c>
      <c r="F555">
        <v>4.646921806781279E-4</v>
      </c>
      <c r="G555">
        <v>4.6664549036612435E-4</v>
      </c>
      <c r="H555">
        <v>4.5825228522833328E-4</v>
      </c>
      <c r="I555">
        <v>4.8991821877097941E-4</v>
      </c>
      <c r="J555">
        <v>4.7402400321905347E-4</v>
      </c>
      <c r="K555">
        <v>5.1263676299240224E-4</v>
      </c>
      <c r="L555">
        <v>5.1227565336064984E-4</v>
      </c>
      <c r="M555">
        <v>9.3432678034299776E-4</v>
      </c>
      <c r="N555">
        <v>6.4587281879879832E-4</v>
      </c>
      <c r="O555">
        <v>5.3775936372879585E-4</v>
      </c>
      <c r="P555">
        <v>4.9970613335492686E-4</v>
      </c>
      <c r="Q555">
        <v>3.7039183862752623E-4</v>
      </c>
      <c r="R555">
        <v>1.0272168937688342E-3</v>
      </c>
      <c r="S555">
        <v>1.0456075132603271E-3</v>
      </c>
      <c r="T555">
        <v>1.049275482571721E-3</v>
      </c>
      <c r="U555">
        <v>1.0529400815686429E-3</v>
      </c>
      <c r="V555">
        <v>3.3422074626110465E-4</v>
      </c>
      <c r="W555">
        <v>1.049275482571721E-3</v>
      </c>
      <c r="X555">
        <v>1.0511082029716068E-3</v>
      </c>
      <c r="Y555">
        <v>4.8335112941000347E-4</v>
      </c>
      <c r="Z555">
        <v>4.8335112941000347E-4</v>
      </c>
      <c r="AA555">
        <v>4.9388215129564372E-4</v>
      </c>
      <c r="AB555">
        <v>5.0613328152837589E-4</v>
      </c>
      <c r="AC555">
        <v>5.0053999104104907E-3</v>
      </c>
      <c r="AD555">
        <v>3.0527201372687607E-4</v>
      </c>
      <c r="AE555">
        <v>-2.1401480734162259E-3</v>
      </c>
      <c r="AF555">
        <v>4.8332052050212848E-3</v>
      </c>
      <c r="AG555">
        <v>5.2959653074315938E-3</v>
      </c>
      <c r="AH555">
        <v>-1.8801187951265064E-3</v>
      </c>
      <c r="AI555">
        <v>4.842797993272141E-3</v>
      </c>
      <c r="AJ555">
        <v>-4.3073956630449439E-3</v>
      </c>
      <c r="AK555">
        <v>-1.10577213661045E-3</v>
      </c>
      <c r="AM555">
        <v>2.2983750860218422E-2</v>
      </c>
      <c r="AN555">
        <v>1.1301772520729392E-2</v>
      </c>
      <c r="AO555">
        <v>1.5057639942630319E-2</v>
      </c>
      <c r="AP555">
        <v>2.3252628531611697E-2</v>
      </c>
    </row>
    <row r="556" spans="1:42">
      <c r="A556" s="757">
        <v>44637</v>
      </c>
      <c r="B556">
        <v>4.3739242301588099E-4</v>
      </c>
      <c r="C556">
        <v>4.4832723359127799E-4</v>
      </c>
      <c r="D556">
        <v>5.161230591587396E-4</v>
      </c>
      <c r="E556">
        <v>5.2049698338889837E-4</v>
      </c>
      <c r="F556">
        <v>5.0041143966317314E-4</v>
      </c>
      <c r="G556">
        <v>5.023648190893848E-4</v>
      </c>
      <c r="H556">
        <v>4.8987921426690839E-4</v>
      </c>
      <c r="I556">
        <v>3.9023852180664065E-4</v>
      </c>
      <c r="J556">
        <v>6.518248939337834E-4</v>
      </c>
      <c r="K556">
        <v>3.9751041157298772E-4</v>
      </c>
      <c r="L556">
        <v>3.4399198049350765E-4</v>
      </c>
      <c r="M556">
        <v>2.3918655072829864E-4</v>
      </c>
      <c r="N556">
        <v>5.4816521800327145E-4</v>
      </c>
      <c r="O556">
        <v>5.1426700607692943E-4</v>
      </c>
      <c r="P556">
        <v>5.3542664243155791E-4</v>
      </c>
      <c r="Q556">
        <v>3.9256268979892539E-4</v>
      </c>
      <c r="R556">
        <v>1.0272168937688342E-3</v>
      </c>
      <c r="S556">
        <v>1.0456075132603271E-3</v>
      </c>
      <c r="T556">
        <v>1.049275482571721E-3</v>
      </c>
      <c r="U556">
        <v>1.0529400815686429E-3</v>
      </c>
      <c r="V556">
        <v>4.2541054459948047E-3</v>
      </c>
      <c r="W556">
        <v>1.049275482571721E-3</v>
      </c>
      <c r="X556">
        <v>1.0511082029716068E-3</v>
      </c>
      <c r="Y556">
        <v>4.8335112941000347E-4</v>
      </c>
      <c r="Z556">
        <v>4.8335112941000347E-4</v>
      </c>
      <c r="AA556">
        <v>4.9388215129564372E-4</v>
      </c>
      <c r="AB556">
        <v>5.0613328152837589E-4</v>
      </c>
      <c r="AC556">
        <v>7.7738921779109127E-3</v>
      </c>
      <c r="AD556">
        <v>6.4804891088867667E-3</v>
      </c>
      <c r="AE556">
        <v>8.4459652829387277E-3</v>
      </c>
      <c r="AF556">
        <v>-7.8968704883097818E-4</v>
      </c>
      <c r="AG556">
        <v>-5.2883314475837828E-4</v>
      </c>
      <c r="AH556">
        <v>4.4143119094000038E-3</v>
      </c>
      <c r="AI556">
        <v>-2.5278294682219427E-3</v>
      </c>
      <c r="AJ556">
        <v>3.8612740119794431E-3</v>
      </c>
      <c r="AK556">
        <v>3.4210695876701891E-4</v>
      </c>
      <c r="AM556">
        <v>1.1817161566889611E-2</v>
      </c>
      <c r="AN556">
        <v>1.2341112783428088E-2</v>
      </c>
      <c r="AO556">
        <v>1.0003315762848075E-2</v>
      </c>
      <c r="AP556">
        <v>7.5607259446068831E-3</v>
      </c>
    </row>
    <row r="557" spans="1:42">
      <c r="A557" s="757">
        <v>44638</v>
      </c>
      <c r="B557">
        <v>4.3739242301588099E-4</v>
      </c>
      <c r="C557">
        <v>4.4832723359127799E-4</v>
      </c>
      <c r="D557">
        <v>5.161230591587396E-4</v>
      </c>
      <c r="E557">
        <v>5.2049698338889837E-4</v>
      </c>
      <c r="F557">
        <v>5.0041143966317314E-4</v>
      </c>
      <c r="G557">
        <v>5.023648190893848E-4</v>
      </c>
      <c r="H557">
        <v>4.9398263907640683E-4</v>
      </c>
      <c r="I557">
        <v>4.594164075140128E-4</v>
      </c>
      <c r="J557">
        <v>4.6753112335262692E-4</v>
      </c>
      <c r="K557">
        <v>4.1990600502495035E-4</v>
      </c>
      <c r="L557">
        <v>4.0543803912185261E-4</v>
      </c>
      <c r="M557">
        <v>4.6079420500899637E-4</v>
      </c>
      <c r="N557">
        <v>5.6621823923319603E-4</v>
      </c>
      <c r="O557">
        <v>5.7443542249413504E-4</v>
      </c>
      <c r="P557">
        <v>5.3542664243155791E-4</v>
      </c>
      <c r="Q557">
        <v>4.6422956282210492E-4</v>
      </c>
      <c r="R557">
        <v>1.0272168937688342E-3</v>
      </c>
      <c r="S557">
        <v>1.0456075132603271E-3</v>
      </c>
      <c r="T557">
        <v>1.049275482571721E-3</v>
      </c>
      <c r="U557">
        <v>1.0529400815686429E-3</v>
      </c>
      <c r="V557">
        <v>5.1542087071703158E-3</v>
      </c>
      <c r="W557">
        <v>1.049275482571721E-3</v>
      </c>
      <c r="X557">
        <v>1.0511082029716068E-3</v>
      </c>
      <c r="Y557">
        <v>4.8335112941000347E-4</v>
      </c>
      <c r="Z557">
        <v>4.8335112941000347E-4</v>
      </c>
      <c r="AA557">
        <v>4.9388215129564372E-4</v>
      </c>
      <c r="AB557">
        <v>5.0613328152837589E-4</v>
      </c>
      <c r="AC557">
        <v>3.0227372370037475E-3</v>
      </c>
      <c r="AD557">
        <v>6.7734415271978321E-3</v>
      </c>
      <c r="AE557">
        <v>-1.286820128518662E-3</v>
      </c>
      <c r="AF557">
        <v>1.3066276538518107E-3</v>
      </c>
      <c r="AG557">
        <v>2.3474880628304717E-3</v>
      </c>
      <c r="AH557">
        <v>3.0459463458454294E-3</v>
      </c>
      <c r="AI557">
        <v>1.1496404894801859E-3</v>
      </c>
      <c r="AJ557">
        <v>1.9176165759786645E-3</v>
      </c>
      <c r="AK557">
        <v>1.2630636278563312E-3</v>
      </c>
      <c r="AM557">
        <v>2.3924166665632907E-2</v>
      </c>
      <c r="AN557">
        <v>1.8472535853468308E-2</v>
      </c>
      <c r="AO557">
        <v>1.1463709916794906E-2</v>
      </c>
      <c r="AP557">
        <v>1.9276110189934581E-2</v>
      </c>
    </row>
    <row r="558" spans="1:42">
      <c r="A558" s="757">
        <v>44641</v>
      </c>
      <c r="B558">
        <v>4.3739242301588099E-4</v>
      </c>
      <c r="C558">
        <v>4.4832723359127799E-4</v>
      </c>
      <c r="D558">
        <v>5.161230591587396E-4</v>
      </c>
      <c r="E558">
        <v>5.2049698338889837E-4</v>
      </c>
      <c r="F558">
        <v>5.0041143966317314E-4</v>
      </c>
      <c r="G558">
        <v>5.023648190893848E-4</v>
      </c>
      <c r="H558">
        <v>4.8328455599744302E-4</v>
      </c>
      <c r="I558">
        <v>4.4835149421285081E-4</v>
      </c>
      <c r="J558">
        <v>5.1245414891387675E-4</v>
      </c>
      <c r="K558">
        <v>4.2505835842199247E-4</v>
      </c>
      <c r="L558">
        <v>-4.6656228380737019E-5</v>
      </c>
      <c r="M558">
        <v>2.46180839968968E-4</v>
      </c>
      <c r="N558">
        <v>4.4261199101924831E-4</v>
      </c>
      <c r="O558">
        <v>5.7335622006582376E-4</v>
      </c>
      <c r="P558">
        <v>5.3542664243155791E-4</v>
      </c>
      <c r="Q558">
        <v>6.0534597566874737E-4</v>
      </c>
      <c r="R558">
        <v>1.0272168937688342E-3</v>
      </c>
      <c r="S558">
        <v>1.0456075132603271E-3</v>
      </c>
      <c r="T558">
        <v>1.049275482571721E-3</v>
      </c>
      <c r="U558">
        <v>1.0529400815686429E-3</v>
      </c>
      <c r="V558">
        <v>1.0143626575964682E-3</v>
      </c>
      <c r="W558">
        <v>1.049275482571721E-3</v>
      </c>
      <c r="X558">
        <v>1.0511082029716068E-3</v>
      </c>
      <c r="Y558">
        <v>4.8335112941000347E-4</v>
      </c>
      <c r="Z558">
        <v>4.8335112941000347E-4</v>
      </c>
      <c r="AA558">
        <v>4.9388215129564372E-4</v>
      </c>
      <c r="AB558">
        <v>5.0613328152837589E-4</v>
      </c>
      <c r="AC558">
        <v>1.0684360173828455E-2</v>
      </c>
      <c r="AD558">
        <v>9.4273800084954118E-3</v>
      </c>
      <c r="AE558">
        <v>9.4656836007347422E-3</v>
      </c>
      <c r="AF558">
        <v>9.633030056399372E-3</v>
      </c>
      <c r="AG558">
        <v>7.374847580096322E-3</v>
      </c>
      <c r="AH558">
        <v>5.5288431141762295E-3</v>
      </c>
      <c r="AI558">
        <v>5.0545901261034309E-3</v>
      </c>
      <c r="AJ558">
        <v>8.730405423338361E-4</v>
      </c>
      <c r="AK558">
        <v>-9.1249108835245174E-4</v>
      </c>
      <c r="AM558">
        <v>-1.7313638524371067E-3</v>
      </c>
      <c r="AN558">
        <v>8.892204566879558E-3</v>
      </c>
      <c r="AO558">
        <v>5.2990623909290324E-3</v>
      </c>
      <c r="AP558">
        <v>-1.8527835742020438E-3</v>
      </c>
    </row>
    <row r="559" spans="1:42">
      <c r="A559" s="757">
        <v>44642</v>
      </c>
      <c r="B559">
        <v>4.3739242301588099E-4</v>
      </c>
      <c r="C559">
        <v>4.4832723359127799E-4</v>
      </c>
      <c r="D559">
        <v>5.161230591587396E-4</v>
      </c>
      <c r="E559">
        <v>5.2049698338889837E-4</v>
      </c>
      <c r="F559">
        <v>5.0041143966317314E-4</v>
      </c>
      <c r="G559">
        <v>5.023648190893848E-4</v>
      </c>
      <c r="H559">
        <v>4.9013526405006225E-4</v>
      </c>
      <c r="I559">
        <v>4.8904326113397012E-4</v>
      </c>
      <c r="J559">
        <v>4.8070175271108795E-4</v>
      </c>
      <c r="K559">
        <v>4.3594015164494238E-4</v>
      </c>
      <c r="L559">
        <v>2.0486217374493521E-5</v>
      </c>
      <c r="M559">
        <v>5.2803980883187052E-4</v>
      </c>
      <c r="N559">
        <v>4.9230809372136086E-4</v>
      </c>
      <c r="O559">
        <v>5.7146208853531277E-4</v>
      </c>
      <c r="P559">
        <v>5.3542664243155791E-4</v>
      </c>
      <c r="Q559">
        <v>3.9430360032022271E-4</v>
      </c>
      <c r="R559">
        <v>1.0272168937688342E-3</v>
      </c>
      <c r="S559">
        <v>1.0456075132603271E-3</v>
      </c>
      <c r="T559">
        <v>1.049275482571721E-3</v>
      </c>
      <c r="U559">
        <v>1.0529400815686429E-3</v>
      </c>
      <c r="V559">
        <v>4.0782094540423586E-3</v>
      </c>
      <c r="W559">
        <v>1.049275482571721E-3</v>
      </c>
      <c r="X559">
        <v>1.0511082029716068E-3</v>
      </c>
      <c r="Y559">
        <v>4.8335112941000347E-4</v>
      </c>
      <c r="Z559">
        <v>4.8335112941000347E-4</v>
      </c>
      <c r="AA559">
        <v>4.9388215129564372E-4</v>
      </c>
      <c r="AB559">
        <v>5.0613328152837589E-4</v>
      </c>
      <c r="AC559">
        <v>8.4529953878331732E-4</v>
      </c>
      <c r="AD559">
        <v>1.1125285004235819E-2</v>
      </c>
      <c r="AE559">
        <v>2.1882364628522666E-4</v>
      </c>
      <c r="AF559">
        <v>2.0657673898178963E-3</v>
      </c>
      <c r="AG559">
        <v>1.5219673448383375E-3</v>
      </c>
      <c r="AH559">
        <v>-2.3329380406807987E-3</v>
      </c>
      <c r="AI559">
        <v>4.2372250220614749E-3</v>
      </c>
      <c r="AJ559">
        <v>1.024221509073886E-3</v>
      </c>
      <c r="AK559">
        <v>2.7738106483670144E-3</v>
      </c>
      <c r="AM559">
        <v>1.7687821765549172E-2</v>
      </c>
      <c r="AN559">
        <v>1.0328331468310026E-2</v>
      </c>
      <c r="AO559">
        <v>1.5916757471216458E-2</v>
      </c>
      <c r="AP559">
        <v>1.0563004140148546E-2</v>
      </c>
    </row>
    <row r="560" spans="1:42">
      <c r="A560" s="757">
        <v>44643</v>
      </c>
      <c r="B560">
        <v>4.3739242301588099E-4</v>
      </c>
      <c r="C560">
        <v>4.4832723359127799E-4</v>
      </c>
      <c r="D560">
        <v>5.161230591587396E-4</v>
      </c>
      <c r="E560">
        <v>5.2049698338889837E-4</v>
      </c>
      <c r="F560">
        <v>5.0041143966317314E-4</v>
      </c>
      <c r="G560">
        <v>5.023648190893848E-4</v>
      </c>
      <c r="H560">
        <v>4.9228488159669404E-4</v>
      </c>
      <c r="I560">
        <v>4.6544838194129134E-4</v>
      </c>
      <c r="J560">
        <v>4.9731928184160168E-4</v>
      </c>
      <c r="K560">
        <v>4.599130301594645E-4</v>
      </c>
      <c r="L560">
        <v>3.730923646088069E-4</v>
      </c>
      <c r="M560">
        <v>7.2947322283134497E-4</v>
      </c>
      <c r="N560">
        <v>5.3770418199583503E-4</v>
      </c>
      <c r="O560">
        <v>5.6827908618184431E-4</v>
      </c>
      <c r="P560">
        <v>5.3542664243155791E-4</v>
      </c>
      <c r="Q560">
        <v>4.1793299061532174E-4</v>
      </c>
      <c r="R560">
        <v>1.0272168937688342E-3</v>
      </c>
      <c r="S560">
        <v>1.0456075132603271E-3</v>
      </c>
      <c r="T560">
        <v>1.049275482571721E-3</v>
      </c>
      <c r="U560">
        <v>1.0529400815686429E-3</v>
      </c>
      <c r="V560">
        <v>3.6636323713921115E-3</v>
      </c>
      <c r="W560">
        <v>1.049275482571721E-3</v>
      </c>
      <c r="X560">
        <v>1.0511082029716068E-3</v>
      </c>
      <c r="Y560">
        <v>4.8335112941000347E-4</v>
      </c>
      <c r="Z560">
        <v>4.8335112941000347E-4</v>
      </c>
      <c r="AA560">
        <v>4.9388215129564372E-4</v>
      </c>
      <c r="AB560">
        <v>5.0613328152837589E-4</v>
      </c>
      <c r="AC560">
        <v>5.1842055648476659E-3</v>
      </c>
      <c r="AD560">
        <v>3.6341585738295379E-3</v>
      </c>
      <c r="AE560">
        <v>2.8925875281600177E-3</v>
      </c>
      <c r="AF560">
        <v>1.1265346553313016E-4</v>
      </c>
      <c r="AG560">
        <v>-8.743749472268636E-4</v>
      </c>
      <c r="AH560">
        <v>5.7834352832064617E-4</v>
      </c>
      <c r="AI560">
        <v>3.5576136720434359E-3</v>
      </c>
      <c r="AJ560">
        <v>1.0270963235514685E-3</v>
      </c>
      <c r="AK560">
        <v>2.7782524933441799E-3</v>
      </c>
      <c r="AM560">
        <v>4.8610650700173785E-3</v>
      </c>
      <c r="AN560">
        <v>5.472545255089889E-3</v>
      </c>
      <c r="AO560">
        <v>7.6757719991893403E-4</v>
      </c>
      <c r="AP560">
        <v>-1.0652754527239794E-2</v>
      </c>
    </row>
    <row r="561" spans="1:42">
      <c r="A561" s="757">
        <v>44644</v>
      </c>
      <c r="B561">
        <v>4.3739242301588099E-4</v>
      </c>
      <c r="C561">
        <v>4.4832723359127799E-4</v>
      </c>
      <c r="D561">
        <v>5.161230591587396E-4</v>
      </c>
      <c r="E561">
        <v>5.2049698338889837E-4</v>
      </c>
      <c r="F561">
        <v>5.0041143966317314E-4</v>
      </c>
      <c r="G561">
        <v>5.023648190893848E-4</v>
      </c>
      <c r="H561">
        <v>4.802768036300531E-4</v>
      </c>
      <c r="I561">
        <v>5.4527172707730109E-4</v>
      </c>
      <c r="J561">
        <v>4.8222717604429199E-4</v>
      </c>
      <c r="K561">
        <v>6.1443643161829264E-4</v>
      </c>
      <c r="L561">
        <v>5.0777472054219785E-4</v>
      </c>
      <c r="M561">
        <v>1.391290512453347E-3</v>
      </c>
      <c r="N561">
        <v>6.9609491194677631E-4</v>
      </c>
      <c r="O561">
        <v>5.8298842822135377E-4</v>
      </c>
      <c r="P561">
        <v>5.3542664243155791E-4</v>
      </c>
      <c r="Q561">
        <v>2.6434184589230192E-4</v>
      </c>
      <c r="R561">
        <v>1.0272168937688342E-3</v>
      </c>
      <c r="S561">
        <v>1.0456075132603271E-3</v>
      </c>
      <c r="T561">
        <v>1.049275482571721E-3</v>
      </c>
      <c r="U561">
        <v>1.0529400815686429E-3</v>
      </c>
      <c r="V561">
        <v>1.2242127443639506E-2</v>
      </c>
      <c r="W561">
        <v>1.049275482571721E-3</v>
      </c>
      <c r="X561">
        <v>1.0511082029716068E-3</v>
      </c>
      <c r="Y561">
        <v>4.8335112941000347E-4</v>
      </c>
      <c r="Z561">
        <v>4.8335112941000347E-4</v>
      </c>
      <c r="AA561">
        <v>4.9388215129564372E-4</v>
      </c>
      <c r="AB561">
        <v>5.0613328152837589E-4</v>
      </c>
      <c r="AC561">
        <v>-1.6498898165437925E-3</v>
      </c>
      <c r="AD561">
        <v>1.2714554152385427E-2</v>
      </c>
      <c r="AE561">
        <v>9.4441740529704887E-4</v>
      </c>
      <c r="AF561">
        <v>2.0741781689272987E-3</v>
      </c>
      <c r="AG561">
        <v>1.7244182614508663E-3</v>
      </c>
      <c r="AH561">
        <v>1.4559208175444205E-3</v>
      </c>
      <c r="AI561">
        <v>-6.5756818461393252E-4</v>
      </c>
      <c r="AJ561">
        <v>-1.9469952413693203E-3</v>
      </c>
      <c r="AK561">
        <v>2.5444113858084094E-3</v>
      </c>
      <c r="AM561">
        <v>1.921159549894047E-2</v>
      </c>
      <c r="AN561">
        <v>2.0197619339624051E-2</v>
      </c>
      <c r="AO561">
        <v>1.4843349055930322E-2</v>
      </c>
      <c r="AP561">
        <v>1.2290721355471046E-2</v>
      </c>
    </row>
    <row r="562" spans="1:42">
      <c r="A562" s="757">
        <v>44645</v>
      </c>
      <c r="B562">
        <v>4.3739242301588099E-4</v>
      </c>
      <c r="C562">
        <v>4.4832723359127799E-4</v>
      </c>
      <c r="D562">
        <v>5.161230591587396E-4</v>
      </c>
      <c r="E562">
        <v>5.2049698338889837E-4</v>
      </c>
      <c r="F562">
        <v>5.0041143966317314E-4</v>
      </c>
      <c r="G562">
        <v>5.023648190893848E-4</v>
      </c>
      <c r="H562">
        <v>4.9048011433394656E-4</v>
      </c>
      <c r="I562">
        <v>4.7164465658267041E-4</v>
      </c>
      <c r="J562">
        <v>5.0863496050412849E-4</v>
      </c>
      <c r="K562">
        <v>4.3160052201174359E-4</v>
      </c>
      <c r="L562">
        <v>8.2480913600813111E-4</v>
      </c>
      <c r="M562">
        <v>4.6460686493476899E-4</v>
      </c>
      <c r="N562">
        <v>6.3190138431368226E-4</v>
      </c>
      <c r="O562">
        <v>5.8288769760728165E-4</v>
      </c>
      <c r="P562">
        <v>5.3542664243155791E-4</v>
      </c>
      <c r="Q562">
        <v>4.712537386757365E-4</v>
      </c>
      <c r="R562">
        <v>1.0272168937688342E-3</v>
      </c>
      <c r="S562">
        <v>1.0456075132603271E-3</v>
      </c>
      <c r="T562">
        <v>1.049275482571721E-3</v>
      </c>
      <c r="U562">
        <v>1.0529400815686429E-3</v>
      </c>
      <c r="V562">
        <v>5.7277301981784046E-3</v>
      </c>
      <c r="W562">
        <v>1.049275482571721E-3</v>
      </c>
      <c r="X562">
        <v>1.0511082029716068E-3</v>
      </c>
      <c r="Y562">
        <v>4.8335112941000347E-4</v>
      </c>
      <c r="Z562">
        <v>4.8335112941000347E-4</v>
      </c>
      <c r="AA562">
        <v>4.9388215129564372E-4</v>
      </c>
      <c r="AB562">
        <v>5.0613328152837589E-4</v>
      </c>
      <c r="AC562">
        <v>3.8898036688927995E-3</v>
      </c>
      <c r="AD562">
        <v>1.0200403795013857E-2</v>
      </c>
      <c r="AE562">
        <v>4.2964282363773254E-3</v>
      </c>
      <c r="AF562">
        <v>8.2428955411313343E-3</v>
      </c>
      <c r="AG562">
        <v>5.7360731970257373E-3</v>
      </c>
      <c r="AH562">
        <v>-4.9817709252261144E-3</v>
      </c>
      <c r="AI562">
        <v>4.2619890055608511E-3</v>
      </c>
      <c r="AJ562">
        <v>-8.1818541868350358E-4</v>
      </c>
      <c r="AK562">
        <v>1.7768014952628253E-3</v>
      </c>
      <c r="AM562">
        <v>6.1791453843278443E-3</v>
      </c>
      <c r="AN562">
        <v>2.4113090191109077E-3</v>
      </c>
      <c r="AO562">
        <v>1.5657594382393336E-2</v>
      </c>
      <c r="AP562">
        <v>7.0837920982669278E-3</v>
      </c>
    </row>
    <row r="563" spans="1:42">
      <c r="A563" s="757">
        <v>44648</v>
      </c>
      <c r="B563">
        <v>4.3739242301588099E-4</v>
      </c>
      <c r="C563">
        <v>4.4832723359127799E-4</v>
      </c>
      <c r="D563">
        <v>5.161230591587396E-4</v>
      </c>
      <c r="E563">
        <v>5.2049698338889837E-4</v>
      </c>
      <c r="F563">
        <v>5.0041143966317314E-4</v>
      </c>
      <c r="G563">
        <v>5.023648190893848E-4</v>
      </c>
      <c r="H563">
        <v>4.9695648400516212E-4</v>
      </c>
      <c r="I563">
        <v>4.6559200147910929E-4</v>
      </c>
      <c r="J563">
        <v>5.2066175855025598E-4</v>
      </c>
      <c r="K563">
        <v>5.7699109977948915E-4</v>
      </c>
      <c r="L563">
        <v>7.3898687928908302E-4</v>
      </c>
      <c r="M563">
        <v>4.4342436023536713E-4</v>
      </c>
      <c r="N563">
        <v>4.7980458867669107E-4</v>
      </c>
      <c r="O563">
        <v>6.0936431253422185E-4</v>
      </c>
      <c r="P563">
        <v>5.3542664243155791E-4</v>
      </c>
      <c r="Q563">
        <v>6.0519963319749515E-4</v>
      </c>
      <c r="R563">
        <v>1.0272168937688342E-3</v>
      </c>
      <c r="S563">
        <v>1.0456075132603271E-3</v>
      </c>
      <c r="T563">
        <v>1.049275482571721E-3</v>
      </c>
      <c r="U563">
        <v>1.0529400815686429E-3</v>
      </c>
      <c r="V563">
        <v>-6.0766535876632943E-4</v>
      </c>
      <c r="W563">
        <v>1.049275482571721E-3</v>
      </c>
      <c r="X563">
        <v>1.0511082029716068E-3</v>
      </c>
      <c r="Y563">
        <v>4.8335112941000347E-4</v>
      </c>
      <c r="Z563">
        <v>4.8335112941000347E-4</v>
      </c>
      <c r="AA563">
        <v>4.9388215129564372E-4</v>
      </c>
      <c r="AB563">
        <v>5.0613328152837589E-4</v>
      </c>
      <c r="AC563">
        <v>-4.4253628682708879E-3</v>
      </c>
      <c r="AD563">
        <v>1.0434994081758298E-3</v>
      </c>
      <c r="AE563">
        <v>-4.9992550567609095E-3</v>
      </c>
      <c r="AF563">
        <v>1.0633167033549107E-3</v>
      </c>
      <c r="AG563">
        <v>-4.9867650833812505E-5</v>
      </c>
      <c r="AH563">
        <v>-4.4371874547011192E-4</v>
      </c>
      <c r="AI563">
        <v>1.1901139659296067E-3</v>
      </c>
      <c r="AJ563">
        <v>6.327184537613384E-5</v>
      </c>
      <c r="AK563">
        <v>-2.0919882671933676E-3</v>
      </c>
      <c r="AM563">
        <v>-4.9454047587804695E-3</v>
      </c>
      <c r="AN563">
        <v>-3.8530187241778702E-3</v>
      </c>
      <c r="AO563">
        <v>-1.4151736080243449E-3</v>
      </c>
      <c r="AP563">
        <v>5.1398832906170977E-3</v>
      </c>
    </row>
    <row r="564" spans="1:42">
      <c r="A564" s="757">
        <v>44649</v>
      </c>
      <c r="B564">
        <v>4.3739242301588099E-4</v>
      </c>
      <c r="C564">
        <v>4.4832723359127799E-4</v>
      </c>
      <c r="D564">
        <v>5.161230591587396E-4</v>
      </c>
      <c r="E564">
        <v>5.2049698338889837E-4</v>
      </c>
      <c r="F564">
        <v>5.0041143966317314E-4</v>
      </c>
      <c r="G564">
        <v>5.023648190893848E-4</v>
      </c>
      <c r="H564">
        <v>4.4715351278301618E-4</v>
      </c>
      <c r="I564">
        <v>5.261488485082122E-4</v>
      </c>
      <c r="J564">
        <v>5.0722222832688679E-4</v>
      </c>
      <c r="K564">
        <v>6.1180551695727559E-4</v>
      </c>
      <c r="L564">
        <v>1.0157841072575557E-3</v>
      </c>
      <c r="M564">
        <v>1.0723972962209949E-3</v>
      </c>
      <c r="N564">
        <v>4.3667999443064431E-4</v>
      </c>
      <c r="O564">
        <v>5.9542596095218947E-4</v>
      </c>
      <c r="P564">
        <v>5.3542664243155791E-4</v>
      </c>
      <c r="Q564">
        <v>4.6721067289889895E-4</v>
      </c>
      <c r="R564">
        <v>1.0272168937688342E-3</v>
      </c>
      <c r="S564">
        <v>1.0456075132603271E-3</v>
      </c>
      <c r="T564">
        <v>1.049275482571721E-3</v>
      </c>
      <c r="U564">
        <v>1.0529400815686429E-3</v>
      </c>
      <c r="V564">
        <v>-1.4146628354178015E-3</v>
      </c>
      <c r="W564">
        <v>1.049275482571721E-3</v>
      </c>
      <c r="X564">
        <v>1.0511082029716068E-3</v>
      </c>
      <c r="Y564">
        <v>4.8335112941000347E-4</v>
      </c>
      <c r="Z564">
        <v>4.8335112941000347E-4</v>
      </c>
      <c r="AA564">
        <v>4.9388215129564372E-4</v>
      </c>
      <c r="AB564">
        <v>5.0613328152837589E-4</v>
      </c>
      <c r="AC564">
        <v>-3.4083367531227982E-3</v>
      </c>
      <c r="AD564">
        <v>-6.4236160456736524E-3</v>
      </c>
      <c r="AE564">
        <v>-4.1551277624032323E-3</v>
      </c>
      <c r="AF564">
        <v>1.9379398080787702E-4</v>
      </c>
      <c r="AG564">
        <v>-1.8197339712221483E-3</v>
      </c>
      <c r="AH564">
        <v>-1.6517049801777484E-3</v>
      </c>
      <c r="AI564">
        <v>1.1533981004345772E-3</v>
      </c>
      <c r="AJ564">
        <v>-9.188290936472665E-4</v>
      </c>
      <c r="AK564">
        <v>2.3742060334217552E-3</v>
      </c>
      <c r="AM564">
        <v>1.5931670113489282E-2</v>
      </c>
      <c r="AN564">
        <v>6.7310437953918001E-3</v>
      </c>
      <c r="AO564">
        <v>4.7889436550478948E-3</v>
      </c>
      <c r="AP564">
        <v>1.2971725931181233E-2</v>
      </c>
    </row>
    <row r="565" spans="1:42">
      <c r="A565" s="757">
        <v>44650</v>
      </c>
      <c r="B565">
        <v>4.3739242301588099E-4</v>
      </c>
      <c r="C565">
        <v>4.4832723359127799E-4</v>
      </c>
      <c r="D565">
        <v>5.161230591587396E-4</v>
      </c>
      <c r="E565">
        <v>5.2049698338889837E-4</v>
      </c>
      <c r="F565">
        <v>5.0041143966317314E-4</v>
      </c>
      <c r="G565">
        <v>5.023648190893848E-4</v>
      </c>
      <c r="H565">
        <v>4.9516319680109611E-4</v>
      </c>
      <c r="I565">
        <v>2.7458514760603236E-4</v>
      </c>
      <c r="J565">
        <v>5.7630616613546515E-4</v>
      </c>
      <c r="K565">
        <v>5.0442072691314621E-4</v>
      </c>
      <c r="L565">
        <v>6.3070027979472698E-4</v>
      </c>
      <c r="M565">
        <v>4.5834290998292282E-4</v>
      </c>
      <c r="N565">
        <v>4.0204819658185009E-4</v>
      </c>
      <c r="O565">
        <v>5.9071823513190402E-4</v>
      </c>
      <c r="P565">
        <v>5.3542664243155791E-4</v>
      </c>
      <c r="Q565">
        <v>4.4766070232959976E-4</v>
      </c>
      <c r="R565">
        <v>1.0272168937688342E-3</v>
      </c>
      <c r="S565">
        <v>1.0456075132603271E-3</v>
      </c>
      <c r="T565">
        <v>1.049275482571721E-3</v>
      </c>
      <c r="U565">
        <v>1.0529400815686429E-3</v>
      </c>
      <c r="V565">
        <v>-2.4729367964581028E-3</v>
      </c>
      <c r="W565">
        <v>1.049275482571721E-3</v>
      </c>
      <c r="X565">
        <v>1.0511082029716068E-3</v>
      </c>
      <c r="Y565">
        <v>4.8335112941000347E-4</v>
      </c>
      <c r="Z565">
        <v>4.8335112941000347E-4</v>
      </c>
      <c r="AA565">
        <v>4.9388215129564372E-4</v>
      </c>
      <c r="AB565">
        <v>5.0613328152837589E-4</v>
      </c>
      <c r="AC565">
        <v>5.8941474224500912E-3</v>
      </c>
      <c r="AD565">
        <v>-4.2527062456462206E-3</v>
      </c>
      <c r="AE565">
        <v>2.6423786430587182E-3</v>
      </c>
      <c r="AF565">
        <v>-1.424477666995938E-3</v>
      </c>
      <c r="AG565">
        <v>-2.4674857890316648E-3</v>
      </c>
      <c r="AH565">
        <v>2.2112699877192554E-3</v>
      </c>
      <c r="AI565">
        <v>-4.1205068562477631E-4</v>
      </c>
      <c r="AJ565">
        <v>-8.0105259813545437E-4</v>
      </c>
      <c r="AK565">
        <v>-1.4414598286379698E-3</v>
      </c>
      <c r="AM565">
        <v>-9.7199888647543364E-3</v>
      </c>
      <c r="AN565">
        <v>-5.6761387229573579E-3</v>
      </c>
      <c r="AO565">
        <v>-6.0576050102315593E-3</v>
      </c>
      <c r="AP565">
        <v>-5.90936559202071E-3</v>
      </c>
    </row>
    <row r="566" spans="1:42">
      <c r="A566" s="757">
        <v>44651</v>
      </c>
      <c r="B566">
        <v>4.3739242301588099E-4</v>
      </c>
      <c r="C566">
        <v>4.4832723359127799E-4</v>
      </c>
      <c r="D566">
        <v>5.161230591587396E-4</v>
      </c>
      <c r="E566">
        <v>5.2049698338889837E-4</v>
      </c>
      <c r="F566">
        <v>5.0041143966317314E-4</v>
      </c>
      <c r="G566">
        <v>5.023648190893848E-4</v>
      </c>
      <c r="H566">
        <v>4.9888947890375235E-4</v>
      </c>
      <c r="I566">
        <v>5.2822334780455726E-4</v>
      </c>
      <c r="J566">
        <v>5.0165416584357914E-4</v>
      </c>
      <c r="K566">
        <v>3.82105072363359E-4</v>
      </c>
      <c r="L566">
        <v>5.5135876500966852E-4</v>
      </c>
      <c r="M566">
        <v>5.3693713427827028E-4</v>
      </c>
      <c r="N566">
        <v>6.6413168953260993E-4</v>
      </c>
      <c r="O566">
        <v>5.9061820811123766E-4</v>
      </c>
      <c r="P566">
        <v>5.3542664243155791E-4</v>
      </c>
      <c r="Q566">
        <v>4.8841390504450466E-4</v>
      </c>
      <c r="R566">
        <v>1.0272168937688342E-3</v>
      </c>
      <c r="S566">
        <v>1.0456075132603271E-3</v>
      </c>
      <c r="T566">
        <v>1.049275482571721E-3</v>
      </c>
      <c r="U566">
        <v>1.0529400815686429E-3</v>
      </c>
      <c r="V566">
        <v>5.4143212953783326E-4</v>
      </c>
      <c r="W566">
        <v>1.049275482571721E-3</v>
      </c>
      <c r="X566">
        <v>1.0511082029716068E-3</v>
      </c>
      <c r="Y566">
        <v>4.8335112941000347E-4</v>
      </c>
      <c r="Z566">
        <v>4.8335112941000347E-4</v>
      </c>
      <c r="AA566">
        <v>4.9388215129564372E-4</v>
      </c>
      <c r="AB566">
        <v>5.0613328152837589E-4</v>
      </c>
      <c r="AC566">
        <v>-1.9036076675114089E-3</v>
      </c>
      <c r="AD566">
        <v>-2.9462527197325894E-3</v>
      </c>
      <c r="AE566">
        <v>-2.695850746912698E-3</v>
      </c>
      <c r="AF566">
        <v>-4.2146877446902486E-4</v>
      </c>
      <c r="AG566">
        <v>-3.8933584672273813E-4</v>
      </c>
      <c r="AH566">
        <v>9.3143257011751857E-4</v>
      </c>
      <c r="AI566">
        <v>-7.6900499503673725E-4</v>
      </c>
      <c r="AJ566">
        <v>-2.7191766745537915E-4</v>
      </c>
      <c r="AK566">
        <v>-5.5277638231732151E-4</v>
      </c>
      <c r="AM566">
        <v>-6.2302717693093479E-3</v>
      </c>
      <c r="AN566">
        <v>-4.7670529237753279E-4</v>
      </c>
      <c r="AO566">
        <v>8.7798559824605604E-3</v>
      </c>
      <c r="AP566">
        <v>-1.1743510162846138E-2</v>
      </c>
    </row>
    <row r="567" spans="1:42">
      <c r="A567" s="757">
        <v>44652</v>
      </c>
      <c r="B567">
        <v>4.3739242301588099E-4</v>
      </c>
      <c r="C567">
        <v>4.4832723359127799E-4</v>
      </c>
      <c r="D567">
        <v>5.161230591587396E-4</v>
      </c>
      <c r="E567">
        <v>5.2049698338889837E-4</v>
      </c>
      <c r="F567">
        <v>5.0041143966317314E-4</v>
      </c>
      <c r="G567">
        <v>5.023648190893848E-4</v>
      </c>
      <c r="H567">
        <v>4.8355711742797958E-4</v>
      </c>
      <c r="I567">
        <v>4.614317854167993E-4</v>
      </c>
      <c r="J567">
        <v>5.4007022188873322E-4</v>
      </c>
      <c r="K567">
        <v>5.9293440913044115E-4</v>
      </c>
      <c r="L567">
        <v>2.0590694936806209E-4</v>
      </c>
      <c r="M567">
        <v>7.6359010162962981E-4</v>
      </c>
      <c r="N567">
        <v>5.4046662684403834E-4</v>
      </c>
      <c r="O567">
        <v>5.9291801377558961E-4</v>
      </c>
      <c r="P567">
        <v>5.3542664243155791E-4</v>
      </c>
      <c r="Q567">
        <v>4.6165516420315633E-4</v>
      </c>
      <c r="R567">
        <v>8.5153492754908022E-4</v>
      </c>
      <c r="S567">
        <v>8.6992231945570708E-4</v>
      </c>
      <c r="T567">
        <v>8.7358964503225778E-4</v>
      </c>
      <c r="U567">
        <v>8.7725360088586335E-4</v>
      </c>
      <c r="V567">
        <v>7.2951719628886469E-3</v>
      </c>
      <c r="W567">
        <v>8.7358964503225778E-4</v>
      </c>
      <c r="X567">
        <v>8.7542204378676658E-4</v>
      </c>
      <c r="Y567">
        <v>4.8335112941000347E-4</v>
      </c>
      <c r="Z567">
        <v>4.8335112941000347E-4</v>
      </c>
      <c r="AA567">
        <v>4.9388215129564372E-4</v>
      </c>
      <c r="AB567">
        <v>5.0613328152837589E-4</v>
      </c>
      <c r="AC567">
        <v>3.3606939694512672E-3</v>
      </c>
      <c r="AD567">
        <v>1.0369672952649456E-2</v>
      </c>
      <c r="AE567">
        <v>6.6517480496353087E-4</v>
      </c>
      <c r="AF567">
        <v>6.2681828903916603E-3</v>
      </c>
      <c r="AG567">
        <v>3.9724623114303359E-3</v>
      </c>
      <c r="AH567">
        <v>8.1761803196700455E-4</v>
      </c>
      <c r="AI567">
        <v>5.7073776573826063E-3</v>
      </c>
      <c r="AJ567">
        <v>4.820834453677536E-3</v>
      </c>
      <c r="AK567">
        <v>1.2985149155511078E-3</v>
      </c>
      <c r="AM567">
        <v>2.05901592666069E-2</v>
      </c>
      <c r="AN567">
        <v>1.2487987023049651E-2</v>
      </c>
      <c r="AO567">
        <v>1.608743839103699E-2</v>
      </c>
      <c r="AP567">
        <v>1.4475599640810799E-3</v>
      </c>
    </row>
    <row r="568" spans="1:42">
      <c r="A568" s="757">
        <v>44655</v>
      </c>
      <c r="B568">
        <v>4.3739242301588099E-4</v>
      </c>
      <c r="C568">
        <v>4.4832723359127799E-4</v>
      </c>
      <c r="D568">
        <v>5.161230591587396E-4</v>
      </c>
      <c r="E568">
        <v>5.2049698338889837E-4</v>
      </c>
      <c r="F568">
        <v>5.0041143966317314E-4</v>
      </c>
      <c r="G568">
        <v>5.023648190893848E-4</v>
      </c>
      <c r="H568">
        <v>4.8870149992485956E-4</v>
      </c>
      <c r="I568">
        <v>5.0193919721319702E-4</v>
      </c>
      <c r="J568">
        <v>5.0523296648541383E-4</v>
      </c>
      <c r="K568">
        <v>5.1468672014465255E-4</v>
      </c>
      <c r="L568">
        <v>2.720174810131315E-4</v>
      </c>
      <c r="M568">
        <v>4.1085017974684668E-4</v>
      </c>
      <c r="N568">
        <v>4.774554702380307E-4</v>
      </c>
      <c r="O568">
        <v>5.9271796405413468E-4</v>
      </c>
      <c r="P568">
        <v>5.3542664243155791E-4</v>
      </c>
      <c r="Q568">
        <v>6.2906247001648374E-4</v>
      </c>
      <c r="R568">
        <v>8.5153492754908022E-4</v>
      </c>
      <c r="S568">
        <v>8.6992231945570708E-4</v>
      </c>
      <c r="T568">
        <v>8.7358964503225778E-4</v>
      </c>
      <c r="U568">
        <v>8.7725360088586335E-4</v>
      </c>
      <c r="V568">
        <v>1.9427145772645815E-3</v>
      </c>
      <c r="W568">
        <v>8.7358964503225778E-4</v>
      </c>
      <c r="X568">
        <v>8.7542204378676658E-4</v>
      </c>
      <c r="Y568">
        <v>4.8335112941000347E-4</v>
      </c>
      <c r="Z568">
        <v>4.8335112941000347E-4</v>
      </c>
      <c r="AA568">
        <v>4.9388215129564372E-4</v>
      </c>
      <c r="AB568">
        <v>5.0613328152837589E-4</v>
      </c>
      <c r="AC568">
        <v>2.9555532190468359E-3</v>
      </c>
      <c r="AD568">
        <v>2.6546238357585406E-3</v>
      </c>
      <c r="AE568">
        <v>-5.5185229948340186E-4</v>
      </c>
      <c r="AF568">
        <v>2.4042370832690896E-3</v>
      </c>
      <c r="AG568">
        <v>9.6660207678689325E-4</v>
      </c>
      <c r="AH568">
        <v>-4.9213987859564323E-4</v>
      </c>
      <c r="AI568">
        <v>2.583361272307183E-3</v>
      </c>
      <c r="AJ568">
        <v>6.784234342669393E-4</v>
      </c>
      <c r="AK568">
        <v>2.1506156535444632E-3</v>
      </c>
      <c r="AM568">
        <v>-2.9745521931345831E-4</v>
      </c>
      <c r="AN568">
        <v>1.755126503680815E-3</v>
      </c>
      <c r="AO568">
        <v>-6.1499053577218632E-4</v>
      </c>
      <c r="AP568">
        <v>7.8596677155107209E-3</v>
      </c>
    </row>
    <row r="569" spans="1:42">
      <c r="A569" s="757">
        <v>44656</v>
      </c>
      <c r="B569">
        <v>4.3739242301588099E-4</v>
      </c>
      <c r="C569">
        <v>4.4832723359127799E-4</v>
      </c>
      <c r="D569">
        <v>5.161230591587396E-4</v>
      </c>
      <c r="E569">
        <v>5.2049698338889837E-4</v>
      </c>
      <c r="F569">
        <v>5.0041143966317314E-4</v>
      </c>
      <c r="G569">
        <v>5.023648190893848E-4</v>
      </c>
      <c r="H569">
        <v>4.6925209147619107E-4</v>
      </c>
      <c r="I569">
        <v>5.2660562803530375E-4</v>
      </c>
      <c r="J569">
        <v>5.04740398354242E-4</v>
      </c>
      <c r="K569">
        <v>5.6292925393730542E-4</v>
      </c>
      <c r="L569">
        <v>3.7933998004646696E-4</v>
      </c>
      <c r="M569">
        <v>4.1645943698442878E-4</v>
      </c>
      <c r="N569">
        <v>4.3452876381389061E-4</v>
      </c>
      <c r="O569">
        <v>5.9271006266348181E-4</v>
      </c>
      <c r="P569">
        <v>5.3542664243155791E-4</v>
      </c>
      <c r="Q569">
        <v>5.1262311935307281E-4</v>
      </c>
      <c r="R569">
        <v>8.5153492754908022E-4</v>
      </c>
      <c r="S569">
        <v>8.6992231945570708E-4</v>
      </c>
      <c r="T569">
        <v>8.7358964503225778E-4</v>
      </c>
      <c r="U569">
        <v>8.7725360088586335E-4</v>
      </c>
      <c r="V569">
        <v>-3.4221175413309268E-3</v>
      </c>
      <c r="W569">
        <v>8.7358964503225778E-4</v>
      </c>
      <c r="X569">
        <v>8.7542204378676658E-4</v>
      </c>
      <c r="Y569">
        <v>4.8335112941000347E-4</v>
      </c>
      <c r="Z569">
        <v>4.8335112941000347E-4</v>
      </c>
      <c r="AA569">
        <v>4.9388215129564372E-4</v>
      </c>
      <c r="AB569">
        <v>5.0613328152837589E-4</v>
      </c>
      <c r="AC569">
        <v>7.6930956222209801E-4</v>
      </c>
      <c r="AD569">
        <v>1.1887550617579734E-3</v>
      </c>
      <c r="AE569">
        <v>8.1600756934818719E-3</v>
      </c>
      <c r="AF569">
        <v>1.6954453905810851E-3</v>
      </c>
      <c r="AG569">
        <v>2.0691297026034228E-3</v>
      </c>
      <c r="AH569">
        <v>5.077004426576881E-4</v>
      </c>
      <c r="AI569">
        <v>-1.3308822357749328E-4</v>
      </c>
      <c r="AJ569">
        <v>-2.9876225531688672E-4</v>
      </c>
      <c r="AK569">
        <v>-9.160464702599791E-3</v>
      </c>
      <c r="AM569">
        <v>-2.2926599041019902E-2</v>
      </c>
      <c r="AN569">
        <v>-1.2322923729664148E-2</v>
      </c>
      <c r="AO569">
        <v>-1.3619173467077528E-2</v>
      </c>
      <c r="AP569">
        <v>-1.247021632132761E-2</v>
      </c>
    </row>
    <row r="570" spans="1:42">
      <c r="A570" s="757">
        <v>44657</v>
      </c>
      <c r="B570">
        <v>4.3739242301588099E-4</v>
      </c>
      <c r="C570">
        <v>4.4832723359127799E-4</v>
      </c>
      <c r="D570">
        <v>5.161230591587396E-4</v>
      </c>
      <c r="E570">
        <v>5.2049698338889837E-4</v>
      </c>
      <c r="F570">
        <v>5.0041143966317314E-4</v>
      </c>
      <c r="G570">
        <v>5.023648190893848E-4</v>
      </c>
      <c r="H570">
        <v>4.4921374382655976E-4</v>
      </c>
      <c r="I570">
        <v>5.0972503903867761E-4</v>
      </c>
      <c r="J570">
        <v>4.6015746550742698E-4</v>
      </c>
      <c r="K570">
        <v>6.5427642567894573E-4</v>
      </c>
      <c r="L570">
        <v>3.9940329829124543E-4</v>
      </c>
      <c r="M570">
        <v>1.0133922383306349E-3</v>
      </c>
      <c r="N570">
        <v>4.7202490005848752E-4</v>
      </c>
      <c r="O570">
        <v>5.8979743557419084E-4</v>
      </c>
      <c r="P570">
        <v>5.3542664243155791E-4</v>
      </c>
      <c r="Q570">
        <v>5.1444703994363294E-4</v>
      </c>
      <c r="R570">
        <v>8.5153492754908022E-4</v>
      </c>
      <c r="S570">
        <v>8.6992231945570708E-4</v>
      </c>
      <c r="T570">
        <v>8.7358964503225778E-4</v>
      </c>
      <c r="U570">
        <v>8.7725360088586335E-4</v>
      </c>
      <c r="V570">
        <v>8.2700249352707367E-4</v>
      </c>
      <c r="W570">
        <v>8.7358964503225778E-4</v>
      </c>
      <c r="X570">
        <v>8.7542204378676658E-4</v>
      </c>
      <c r="Y570">
        <v>4.8335112941000347E-4</v>
      </c>
      <c r="Z570">
        <v>4.8335112941000347E-4</v>
      </c>
      <c r="AA570">
        <v>4.9388215129564372E-4</v>
      </c>
      <c r="AB570">
        <v>5.0613328152837589E-4</v>
      </c>
      <c r="AC570">
        <v>-1.5755337621454757E-3</v>
      </c>
      <c r="AD570">
        <v>1.5803654902020181E-3</v>
      </c>
      <c r="AE570">
        <v>1.8267544900343324E-3</v>
      </c>
      <c r="AF570">
        <v>-1.7115442418864646E-3</v>
      </c>
      <c r="AG570">
        <v>5.3029749563537898E-4</v>
      </c>
      <c r="AH570">
        <v>2.3908072574962969E-3</v>
      </c>
      <c r="AI570">
        <v>-3.1256327021312869E-3</v>
      </c>
      <c r="AJ570">
        <v>7.4341477631678643E-4</v>
      </c>
      <c r="AK570">
        <v>-2.1039722853471998E-3</v>
      </c>
      <c r="AM570">
        <v>-2.119310507691774E-2</v>
      </c>
      <c r="AN570">
        <v>-7.4715470097600489E-3</v>
      </c>
      <c r="AO570">
        <v>-1.2420210735124226E-2</v>
      </c>
      <c r="AP570">
        <v>-8.1962249641120977E-3</v>
      </c>
    </row>
    <row r="571" spans="1:42">
      <c r="A571" s="757">
        <v>44658</v>
      </c>
      <c r="B571">
        <v>4.3739242301588099E-4</v>
      </c>
      <c r="C571">
        <v>4.4832723359127799E-4</v>
      </c>
      <c r="D571">
        <v>5.161230591587396E-4</v>
      </c>
      <c r="E571">
        <v>5.2049698338889837E-4</v>
      </c>
      <c r="F571">
        <v>5.0041143966317314E-4</v>
      </c>
      <c r="G571">
        <v>5.023648190893848E-4</v>
      </c>
      <c r="H571">
        <v>4.6732468941157457E-4</v>
      </c>
      <c r="I571">
        <v>4.6880769342472206E-4</v>
      </c>
      <c r="J571">
        <v>4.4231753714951694E-4</v>
      </c>
      <c r="K571">
        <v>5.0850369632104986E-4</v>
      </c>
      <c r="L571">
        <v>5.8851683947835909E-4</v>
      </c>
      <c r="M571">
        <v>7.7847019511012583E-4</v>
      </c>
      <c r="N571">
        <v>4.9422725571335313E-4</v>
      </c>
      <c r="O571">
        <v>6.0172751572018512E-4</v>
      </c>
      <c r="P571">
        <v>5.3542664243155791E-4</v>
      </c>
      <c r="Q571">
        <v>4.7491767326590661E-4</v>
      </c>
      <c r="R571">
        <v>8.5153492754908022E-4</v>
      </c>
      <c r="S571">
        <v>8.6992231945570708E-4</v>
      </c>
      <c r="T571">
        <v>8.7358964503225778E-4</v>
      </c>
      <c r="U571">
        <v>8.7725360088586335E-4</v>
      </c>
      <c r="V571">
        <v>1.8616010333127875E-3</v>
      </c>
      <c r="W571">
        <v>8.7358964503225778E-4</v>
      </c>
      <c r="X571">
        <v>8.7542204378676658E-4</v>
      </c>
      <c r="Y571">
        <v>4.8335112941000347E-4</v>
      </c>
      <c r="Z571">
        <v>4.8335112941000347E-4</v>
      </c>
      <c r="AA571">
        <v>4.9388215129564372E-4</v>
      </c>
      <c r="AB571">
        <v>5.0613328152837589E-4</v>
      </c>
      <c r="AC571">
        <v>1.789088403886252E-3</v>
      </c>
      <c r="AD571">
        <v>-1.0317914172464082E-4</v>
      </c>
      <c r="AE571">
        <v>3.6571752076621777E-3</v>
      </c>
      <c r="AF571">
        <v>-6.0852055449911457E-4</v>
      </c>
      <c r="AG571">
        <v>-8.6916259782188199E-4</v>
      </c>
      <c r="AH571">
        <v>1.6825947258738427E-3</v>
      </c>
      <c r="AI571">
        <v>-1.098133308475191E-3</v>
      </c>
      <c r="AJ571">
        <v>3.4055103563239708E-3</v>
      </c>
      <c r="AK571">
        <v>-1.6829467407364351E-4</v>
      </c>
      <c r="AM571">
        <v>3.9873301838391217E-3</v>
      </c>
      <c r="AN571">
        <v>1.0058764639762741E-2</v>
      </c>
      <c r="AO571">
        <v>7.0044263398001405E-3</v>
      </c>
      <c r="AP571">
        <v>3.8577362775316093E-3</v>
      </c>
    </row>
    <row r="572" spans="1:42">
      <c r="A572" s="757">
        <v>44659</v>
      </c>
      <c r="B572">
        <v>4.3739242301588099E-4</v>
      </c>
      <c r="C572">
        <v>4.4832723359127799E-4</v>
      </c>
      <c r="D572">
        <v>5.161230591587396E-4</v>
      </c>
      <c r="E572">
        <v>5.2049698338889837E-4</v>
      </c>
      <c r="F572">
        <v>5.0041143966317314E-4</v>
      </c>
      <c r="G572">
        <v>5.023648190893848E-4</v>
      </c>
      <c r="H572">
        <v>4.7089041849313062E-4</v>
      </c>
      <c r="I572">
        <v>2.4051420277837465E-4</v>
      </c>
      <c r="J572">
        <v>4.3603217880305856E-4</v>
      </c>
      <c r="K572">
        <v>4.0000406921736342E-4</v>
      </c>
      <c r="L572">
        <v>3.9452296781639085E-4</v>
      </c>
      <c r="M572">
        <v>-3.1930589993178771E-5</v>
      </c>
      <c r="N572">
        <v>3.6291386298570316E-4</v>
      </c>
      <c r="O572">
        <v>5.9120412974089653E-4</v>
      </c>
      <c r="P572">
        <v>5.3542664243155791E-4</v>
      </c>
      <c r="Q572">
        <v>4.9596856623090879E-4</v>
      </c>
      <c r="R572">
        <v>8.5153492754908022E-4</v>
      </c>
      <c r="S572">
        <v>8.6992231945570708E-4</v>
      </c>
      <c r="T572">
        <v>8.7358964503225778E-4</v>
      </c>
      <c r="U572">
        <v>8.7725360088586335E-4</v>
      </c>
      <c r="V572">
        <v>-1.5974152587522328E-3</v>
      </c>
      <c r="W572">
        <v>8.7358964503225778E-4</v>
      </c>
      <c r="X572">
        <v>8.7542204378676658E-4</v>
      </c>
      <c r="Y572">
        <v>4.8335112941000347E-4</v>
      </c>
      <c r="Z572">
        <v>4.8335112941000347E-4</v>
      </c>
      <c r="AA572">
        <v>4.9388215129564372E-4</v>
      </c>
      <c r="AB572">
        <v>5.0613328152837589E-4</v>
      </c>
      <c r="AC572">
        <v>4.1958000648687488E-3</v>
      </c>
      <c r="AD572">
        <v>6.857197455421904E-3</v>
      </c>
      <c r="AE572">
        <v>6.2887584551920561E-3</v>
      </c>
      <c r="AF572">
        <v>3.5880210796237488E-3</v>
      </c>
      <c r="AG572">
        <v>1.1117766775123883E-3</v>
      </c>
      <c r="AH572">
        <v>3.6806868007130955E-3</v>
      </c>
      <c r="AI572">
        <v>5.0936637230698523E-3</v>
      </c>
      <c r="AJ572">
        <v>3.6592849578820363E-4</v>
      </c>
      <c r="AK572">
        <v>1.056834705055687E-3</v>
      </c>
      <c r="AM572">
        <v>-5.5339718910797364E-3</v>
      </c>
      <c r="AN572">
        <v>5.3674955311955319E-3</v>
      </c>
      <c r="AO572">
        <v>-1.4047811011259626E-3</v>
      </c>
      <c r="AP572">
        <v>-2.5130974126338357E-3</v>
      </c>
    </row>
    <row r="573" spans="1:42">
      <c r="A573" s="757">
        <v>44662</v>
      </c>
      <c r="B573">
        <v>4.3739242301588099E-4</v>
      </c>
      <c r="C573">
        <v>4.4832723359127799E-4</v>
      </c>
      <c r="D573">
        <v>5.161230591587396E-4</v>
      </c>
      <c r="E573">
        <v>5.2049698338889837E-4</v>
      </c>
      <c r="F573">
        <v>5.0041143966317314E-4</v>
      </c>
      <c r="G573">
        <v>5.023648190893848E-4</v>
      </c>
      <c r="H573">
        <v>4.8315896774431266E-4</v>
      </c>
      <c r="I573">
        <v>4.6598786109908197E-4</v>
      </c>
      <c r="J573">
        <v>4.7313837959794824E-4</v>
      </c>
      <c r="K573">
        <v>5.348881290632157E-4</v>
      </c>
      <c r="L573">
        <v>6.8194249975750409E-4</v>
      </c>
      <c r="M573">
        <v>3.3350792236541693E-4</v>
      </c>
      <c r="N573">
        <v>4.0050455171325439E-4</v>
      </c>
      <c r="O573">
        <v>6.8117464603068001E-4</v>
      </c>
      <c r="P573">
        <v>5.3542664243155791E-4</v>
      </c>
      <c r="Q573">
        <v>6.368959080029768E-4</v>
      </c>
      <c r="R573">
        <v>8.5153492754908022E-4</v>
      </c>
      <c r="S573">
        <v>8.6992231945570708E-4</v>
      </c>
      <c r="T573">
        <v>8.7358964503225778E-4</v>
      </c>
      <c r="U573">
        <v>8.7725360088586335E-4</v>
      </c>
      <c r="V573">
        <v>-6.6761052333211834E-3</v>
      </c>
      <c r="W573">
        <v>8.7358964503225778E-4</v>
      </c>
      <c r="X573">
        <v>8.7542204378676658E-4</v>
      </c>
      <c r="Y573">
        <v>4.8335112941000347E-4</v>
      </c>
      <c r="Z573">
        <v>4.8335112941000347E-4</v>
      </c>
      <c r="AA573">
        <v>4.9388215129564372E-4</v>
      </c>
      <c r="AB573">
        <v>5.0613328152837589E-4</v>
      </c>
      <c r="AC573">
        <v>-3.184729768267669E-3</v>
      </c>
      <c r="AD573">
        <v>-4.8192930485202456E-3</v>
      </c>
      <c r="AE573">
        <v>1.7065723265994315E-3</v>
      </c>
      <c r="AF573">
        <v>8.7533942476314408E-4</v>
      </c>
      <c r="AG573">
        <v>-1.2933947504130128E-3</v>
      </c>
      <c r="AH573">
        <v>4.2662748926103333E-4</v>
      </c>
      <c r="AI573">
        <v>6.559924178490828E-4</v>
      </c>
      <c r="AJ573">
        <v>-2.0662875354495736E-3</v>
      </c>
      <c r="AK573">
        <v>6.8837963086032516E-4</v>
      </c>
      <c r="AM573">
        <v>-1.1753705148764615E-2</v>
      </c>
      <c r="AN573">
        <v>-6.8542297565749033E-3</v>
      </c>
      <c r="AO573">
        <v>-9.43646125972053E-3</v>
      </c>
      <c r="AP573">
        <v>-1.6176263437289951E-2</v>
      </c>
    </row>
    <row r="574" spans="1:42">
      <c r="A574" s="757">
        <v>44663</v>
      </c>
      <c r="B574">
        <v>4.3739242301588099E-4</v>
      </c>
      <c r="C574">
        <v>4.4832723359127799E-4</v>
      </c>
      <c r="D574">
        <v>5.161230591587396E-4</v>
      </c>
      <c r="E574">
        <v>5.2049698338889837E-4</v>
      </c>
      <c r="F574">
        <v>5.0041143966317314E-4</v>
      </c>
      <c r="G574">
        <v>5.023648190893848E-4</v>
      </c>
      <c r="H574">
        <v>4.9400312385117218E-4</v>
      </c>
      <c r="I574">
        <v>3.4476985783205016E-4</v>
      </c>
      <c r="J574">
        <v>4.7735314829533415E-4</v>
      </c>
      <c r="K574">
        <v>4.5654619349022596E-4</v>
      </c>
      <c r="L574">
        <v>6.8853154735060151E-4</v>
      </c>
      <c r="M574">
        <v>4.8723804304984242E-4</v>
      </c>
      <c r="N574">
        <v>4.1880413964312524E-4</v>
      </c>
      <c r="O574">
        <v>5.982676458002878E-4</v>
      </c>
      <c r="P574">
        <v>5.3542664243155791E-4</v>
      </c>
      <c r="Q574">
        <v>3.7514529251536644E-4</v>
      </c>
      <c r="R574">
        <v>8.5153492754908022E-4</v>
      </c>
      <c r="S574">
        <v>8.6992231945570708E-4</v>
      </c>
      <c r="T574">
        <v>8.7358964503225778E-4</v>
      </c>
      <c r="U574">
        <v>8.7725360088586335E-4</v>
      </c>
      <c r="V574">
        <v>1.1953566502180824E-3</v>
      </c>
      <c r="W574">
        <v>8.7358964503225778E-4</v>
      </c>
      <c r="X574">
        <v>8.7542204378676658E-4</v>
      </c>
      <c r="Y574">
        <v>4.8335112941000347E-4</v>
      </c>
      <c r="Z574">
        <v>4.8335112941000347E-4</v>
      </c>
      <c r="AA574">
        <v>4.9388215129564372E-4</v>
      </c>
      <c r="AB574">
        <v>5.0613328152837589E-4</v>
      </c>
      <c r="AC574">
        <v>1.4236391472179921E-3</v>
      </c>
      <c r="AD574">
        <v>-5.4571357208255122E-4</v>
      </c>
      <c r="AE574">
        <v>2.9899681329275118E-3</v>
      </c>
      <c r="AF574">
        <v>-2.4446329701732772E-3</v>
      </c>
      <c r="AG574">
        <v>-4.2265331002108164E-3</v>
      </c>
      <c r="AH574">
        <v>-7.5092063725079594E-4</v>
      </c>
      <c r="AI574">
        <v>-6.9187044384144691E-4</v>
      </c>
      <c r="AJ574">
        <v>2.2688470713996267E-3</v>
      </c>
      <c r="AK574">
        <v>2.3337743845499581E-3</v>
      </c>
      <c r="AM574">
        <v>-2.2071977600868209E-3</v>
      </c>
      <c r="AN574">
        <v>1.2143792049659208E-3</v>
      </c>
      <c r="AO574">
        <v>3.2152997842083142E-3</v>
      </c>
      <c r="AP574">
        <v>-2.7993489049076281E-3</v>
      </c>
    </row>
    <row r="575" spans="1:42">
      <c r="A575" s="757">
        <v>44664</v>
      </c>
      <c r="B575">
        <v>4.3739242301588099E-4</v>
      </c>
      <c r="C575">
        <v>4.4832723359127799E-4</v>
      </c>
      <c r="D575">
        <v>5.161230591587396E-4</v>
      </c>
      <c r="E575">
        <v>5.2049698338889837E-4</v>
      </c>
      <c r="F575">
        <v>5.0041143966317314E-4</v>
      </c>
      <c r="G575">
        <v>5.023648190893848E-4</v>
      </c>
      <c r="H575">
        <v>4.6194912654518028E-4</v>
      </c>
      <c r="I575">
        <v>4.6892424139488575E-4</v>
      </c>
      <c r="J575">
        <v>5.8604162671360704E-4</v>
      </c>
      <c r="K575">
        <v>5.6158407344319983E-4</v>
      </c>
      <c r="L575">
        <v>4.8861474568306917E-4</v>
      </c>
      <c r="M575">
        <v>3.3412062906834628E-4</v>
      </c>
      <c r="N575">
        <v>3.3406352156650776E-4</v>
      </c>
      <c r="O575">
        <v>5.9402617572179572E-4</v>
      </c>
      <c r="P575">
        <v>5.3542664243155791E-4</v>
      </c>
      <c r="Q575">
        <v>4.8998210169370893E-4</v>
      </c>
      <c r="R575">
        <v>8.5153492754908022E-4</v>
      </c>
      <c r="S575">
        <v>8.6992231945570708E-4</v>
      </c>
      <c r="T575">
        <v>8.7358964503225778E-4</v>
      </c>
      <c r="U575">
        <v>8.7725360088586335E-4</v>
      </c>
      <c r="V575">
        <v>2.5309326734828108E-3</v>
      </c>
      <c r="W575">
        <v>8.7358964503225778E-4</v>
      </c>
      <c r="X575">
        <v>8.7542204378676658E-4</v>
      </c>
      <c r="Y575">
        <v>4.8335112941000347E-4</v>
      </c>
      <c r="Z575">
        <v>4.8335112941000347E-4</v>
      </c>
      <c r="AA575">
        <v>4.9388215129564372E-4</v>
      </c>
      <c r="AB575">
        <v>5.0613328152837589E-4</v>
      </c>
      <c r="AC575">
        <v>3.5015233302297943E-3</v>
      </c>
      <c r="AD575">
        <v>-1.2170006983102111E-3</v>
      </c>
      <c r="AE575">
        <v>4.9025588932205544E-4</v>
      </c>
      <c r="AF575">
        <v>-1.5349847596204391E-3</v>
      </c>
      <c r="AG575">
        <v>-7.9853682909236667E-4</v>
      </c>
      <c r="AH575">
        <v>1.6029832006103639E-3</v>
      </c>
      <c r="AI575">
        <v>-6.6969727485244324E-4</v>
      </c>
      <c r="AJ575">
        <v>5.2300749765010757E-3</v>
      </c>
      <c r="AK575">
        <v>9.5886463708572123E-4</v>
      </c>
      <c r="AM575">
        <v>1.0032698105892468E-2</v>
      </c>
      <c r="AN575">
        <v>1.0107416051903018E-2</v>
      </c>
      <c r="AO575">
        <v>4.1623298700186329E-3</v>
      </c>
      <c r="AP575">
        <v>1.0800958626613788E-2</v>
      </c>
    </row>
    <row r="576" spans="1:42">
      <c r="A576" s="757">
        <v>44665</v>
      </c>
      <c r="B576">
        <v>4.3739242301588099E-4</v>
      </c>
      <c r="C576">
        <v>4.4832723359127799E-4</v>
      </c>
      <c r="D576">
        <v>5.161230591587396E-4</v>
      </c>
      <c r="E576">
        <v>5.2049698338889837E-4</v>
      </c>
      <c r="F576">
        <v>5.0041143966317314E-4</v>
      </c>
      <c r="G576">
        <v>5.023648190893848E-4</v>
      </c>
      <c r="H576">
        <v>4.8483579437275104E-4</v>
      </c>
      <c r="I576">
        <v>4.1239367199308319E-4</v>
      </c>
      <c r="J576">
        <v>4.6516360621917663E-4</v>
      </c>
      <c r="K576">
        <v>5.4339924249013905E-4</v>
      </c>
      <c r="L576">
        <v>6.1270812348857007E-4</v>
      </c>
      <c r="M576">
        <v>1.1694745869639256E-4</v>
      </c>
      <c r="N576">
        <v>4.4847475310061391E-4</v>
      </c>
      <c r="O576">
        <v>5.9329913727834693E-4</v>
      </c>
      <c r="P576">
        <v>5.3542664243155791E-4</v>
      </c>
      <c r="Q576">
        <v>4.9992865848036416E-4</v>
      </c>
      <c r="R576">
        <v>8.5153492754908022E-4</v>
      </c>
      <c r="S576">
        <v>8.6992231945570708E-4</v>
      </c>
      <c r="T576">
        <v>8.7358964503225778E-4</v>
      </c>
      <c r="U576">
        <v>8.7725360088586335E-4</v>
      </c>
      <c r="V576">
        <v>1.0522025007286828E-5</v>
      </c>
      <c r="W576">
        <v>8.7358964503225778E-4</v>
      </c>
      <c r="X576">
        <v>8.7542204378676658E-4</v>
      </c>
      <c r="Y576">
        <v>4.8335112941000347E-4</v>
      </c>
      <c r="Z576">
        <v>4.8335112941000347E-4</v>
      </c>
      <c r="AA576">
        <v>4.9388215129564372E-4</v>
      </c>
      <c r="AB576">
        <v>5.0613328152837589E-4</v>
      </c>
      <c r="AC576">
        <v>2.3637625089723002E-3</v>
      </c>
      <c r="AD576">
        <v>1.2585088754923923E-3</v>
      </c>
      <c r="AE576">
        <v>6.9630201141284154E-3</v>
      </c>
      <c r="AF576">
        <v>3.0040346158344278E-3</v>
      </c>
      <c r="AG576">
        <v>2.6963799983181769E-3</v>
      </c>
      <c r="AH576">
        <v>3.313110033193345E-3</v>
      </c>
      <c r="AI576">
        <v>6.2817777947343778E-4</v>
      </c>
      <c r="AJ576">
        <v>-3.7275457959180525E-3</v>
      </c>
      <c r="AK576">
        <v>9.5770327426047963E-4</v>
      </c>
      <c r="AM576">
        <v>-1.0333184049591604E-2</v>
      </c>
      <c r="AN576">
        <v>-6.2509851838032926E-3</v>
      </c>
      <c r="AO576">
        <v>-5.8898546871943847E-4</v>
      </c>
      <c r="AP576">
        <v>-1.1484657158754685E-2</v>
      </c>
    </row>
    <row r="577" spans="1:42">
      <c r="A577" s="757">
        <v>44669</v>
      </c>
      <c r="B577">
        <v>4.3739242301588099E-4</v>
      </c>
      <c r="C577">
        <v>4.4832723359127799E-4</v>
      </c>
      <c r="D577">
        <v>5.161230591587396E-4</v>
      </c>
      <c r="E577">
        <v>5.2049698338889837E-4</v>
      </c>
      <c r="F577">
        <v>5.0041143966317314E-4</v>
      </c>
      <c r="G577">
        <v>5.023648190893848E-4</v>
      </c>
      <c r="H577">
        <v>4.8495200256892801E-4</v>
      </c>
      <c r="I577">
        <v>6.1999102709897613E-4</v>
      </c>
      <c r="J577">
        <v>4.3859338450746854E-4</v>
      </c>
      <c r="K577">
        <v>6.4255143658753511E-4</v>
      </c>
      <c r="L577">
        <v>6.8423567396003193E-5</v>
      </c>
      <c r="M577">
        <v>7.4368114637635152E-4</v>
      </c>
      <c r="N577">
        <v>5.5016204701519023E-4</v>
      </c>
      <c r="O577">
        <v>5.9462594538151059E-4</v>
      </c>
      <c r="P577">
        <v>5.3542664243155791E-4</v>
      </c>
      <c r="Q577">
        <v>6.7312169435074232E-4</v>
      </c>
      <c r="R577">
        <v>8.5153492754908022E-4</v>
      </c>
      <c r="S577">
        <v>8.6992231945570708E-4</v>
      </c>
      <c r="T577">
        <v>8.7358964503225778E-4</v>
      </c>
      <c r="U577">
        <v>8.7725360088586335E-4</v>
      </c>
      <c r="V577">
        <v>3.3594251444180045E-3</v>
      </c>
      <c r="W577">
        <v>8.7358964503225778E-4</v>
      </c>
      <c r="X577">
        <v>8.7542204378676658E-4</v>
      </c>
      <c r="Y577">
        <v>4.8335112941000347E-4</v>
      </c>
      <c r="Z577">
        <v>4.8335112941000347E-4</v>
      </c>
      <c r="AA577">
        <v>4.9388215129564372E-4</v>
      </c>
      <c r="AB577">
        <v>5.0613328152837589E-4</v>
      </c>
      <c r="AC577">
        <v>1.6039000365426492E-3</v>
      </c>
      <c r="AD577">
        <v>3.7653266701678234E-3</v>
      </c>
      <c r="AE577">
        <v>4.1952346325442313E-3</v>
      </c>
      <c r="AF577">
        <v>8.9049531068963184E-4</v>
      </c>
      <c r="AG577">
        <v>1.5394523617182632E-3</v>
      </c>
      <c r="AH577">
        <v>2.3447381103589571E-3</v>
      </c>
      <c r="AI577">
        <v>1.8716872593385059E-3</v>
      </c>
      <c r="AJ577">
        <v>-2.0691943902925169E-3</v>
      </c>
      <c r="AK577">
        <v>3.26116560486156E-3</v>
      </c>
      <c r="AM577">
        <v>-5.5742251318336988E-3</v>
      </c>
      <c r="AN577">
        <v>-1.3273150739420148E-3</v>
      </c>
      <c r="AO577">
        <v>-6.0039018880231332E-4</v>
      </c>
      <c r="AP577">
        <v>-8.3015660892105103E-4</v>
      </c>
    </row>
    <row r="578" spans="1:42">
      <c r="A578" s="757">
        <v>44670</v>
      </c>
      <c r="B578">
        <v>4.3739242301588099E-4</v>
      </c>
      <c r="C578">
        <v>4.4832723359127799E-4</v>
      </c>
      <c r="D578">
        <v>5.161230591587396E-4</v>
      </c>
      <c r="E578">
        <v>5.2049698338889837E-4</v>
      </c>
      <c r="F578">
        <v>5.0041143966317314E-4</v>
      </c>
      <c r="G578">
        <v>5.023648190893848E-4</v>
      </c>
      <c r="H578">
        <v>4.5891918652496422E-4</v>
      </c>
      <c r="I578">
        <v>4.9800178850478716E-4</v>
      </c>
      <c r="J578">
        <v>4.7812000585678582E-4</v>
      </c>
      <c r="K578">
        <v>4.1132581994407502E-4</v>
      </c>
      <c r="L578">
        <v>6.888274278558093E-4</v>
      </c>
      <c r="M578">
        <v>7.4932492153778618E-4</v>
      </c>
      <c r="N578">
        <v>4.9379063085108754E-4</v>
      </c>
      <c r="O578">
        <v>5.9309264497642289E-4</v>
      </c>
      <c r="P578">
        <v>5.3542664243155791E-4</v>
      </c>
      <c r="Q578">
        <v>5.1259835489902983E-4</v>
      </c>
      <c r="R578">
        <v>8.5153492754908022E-4</v>
      </c>
      <c r="S578">
        <v>8.6992231945570708E-4</v>
      </c>
      <c r="T578">
        <v>8.7358964503225778E-4</v>
      </c>
      <c r="U578">
        <v>8.7725360088586335E-4</v>
      </c>
      <c r="V578">
        <v>-6.3035080756979056E-4</v>
      </c>
      <c r="W578">
        <v>8.7358964503225778E-4</v>
      </c>
      <c r="X578">
        <v>8.7542204378676658E-4</v>
      </c>
      <c r="Y578">
        <v>4.8335112941000347E-4</v>
      </c>
      <c r="Z578">
        <v>4.8335112941000347E-4</v>
      </c>
      <c r="AA578">
        <v>4.9388215129564372E-4</v>
      </c>
      <c r="AB578">
        <v>5.0613328152837589E-4</v>
      </c>
      <c r="AC578">
        <v>-5.1649374047602059E-4</v>
      </c>
      <c r="AD578">
        <v>1.7689362899562244E-3</v>
      </c>
      <c r="AE578">
        <v>1.7606366362721282E-4</v>
      </c>
      <c r="AF578">
        <v>1.7852306384018579E-3</v>
      </c>
      <c r="AG578">
        <v>2.2062679001755292E-3</v>
      </c>
      <c r="AH578">
        <v>-3.5023977721005961E-3</v>
      </c>
      <c r="AI578">
        <v>3.8169741849425343E-4</v>
      </c>
      <c r="AJ578">
        <v>4.6359350747935402E-3</v>
      </c>
      <c r="AK578">
        <v>3.9596789885216754E-3</v>
      </c>
      <c r="AM578">
        <v>1.547412152934613E-2</v>
      </c>
      <c r="AN578">
        <v>1.4883984865792232E-3</v>
      </c>
      <c r="AO578">
        <v>-5.7819505533118765E-3</v>
      </c>
      <c r="AP578">
        <v>1.6975234451113375E-2</v>
      </c>
    </row>
    <row r="579" spans="1:42">
      <c r="A579" s="757">
        <v>44671</v>
      </c>
      <c r="B579">
        <v>4.3739242301588099E-4</v>
      </c>
      <c r="C579">
        <v>4.4832723359127799E-4</v>
      </c>
      <c r="D579">
        <v>5.161230591587396E-4</v>
      </c>
      <c r="E579">
        <v>5.2049698338889837E-4</v>
      </c>
      <c r="F579">
        <v>5.0041143966317314E-4</v>
      </c>
      <c r="G579">
        <v>5.023648190893848E-4</v>
      </c>
      <c r="H579">
        <v>4.4853464066174631E-4</v>
      </c>
      <c r="I579">
        <v>5.035417422876165E-4</v>
      </c>
      <c r="J579">
        <v>4.8369974398410065E-4</v>
      </c>
      <c r="K579">
        <v>5.3239521484949037E-4</v>
      </c>
      <c r="L579">
        <v>5.3579975045114914E-4</v>
      </c>
      <c r="M579">
        <v>4.7942115644872274E-4</v>
      </c>
      <c r="N579">
        <v>5.5674606801359161E-4</v>
      </c>
      <c r="O579">
        <v>5.9200140505510923E-4</v>
      </c>
      <c r="P579">
        <v>5.3542664243155791E-4</v>
      </c>
      <c r="Q579">
        <v>4.6600064453761192E-4</v>
      </c>
      <c r="R579">
        <v>8.5153492754908022E-4</v>
      </c>
      <c r="S579">
        <v>8.6992231945570708E-4</v>
      </c>
      <c r="T579">
        <v>8.7358964503225778E-4</v>
      </c>
      <c r="U579">
        <v>8.7725360088586335E-4</v>
      </c>
      <c r="V579">
        <v>1.1689401488592654E-3</v>
      </c>
      <c r="W579">
        <v>8.7358964503225778E-4</v>
      </c>
      <c r="X579">
        <v>8.7542204378676658E-4</v>
      </c>
      <c r="Y579">
        <v>4.8335112941000347E-4</v>
      </c>
      <c r="Z579">
        <v>4.8335112941000347E-4</v>
      </c>
      <c r="AA579">
        <v>4.9388215129564372E-4</v>
      </c>
      <c r="AB579">
        <v>5.0613328152837589E-4</v>
      </c>
      <c r="AC579">
        <v>2.258579906149194E-3</v>
      </c>
      <c r="AD579">
        <v>-1.0703791096714488E-3</v>
      </c>
      <c r="AE579">
        <v>4.1294097813935338E-3</v>
      </c>
      <c r="AF579">
        <v>1.8440672973125682E-3</v>
      </c>
      <c r="AG579">
        <v>1.4400133681566896E-3</v>
      </c>
      <c r="AH579">
        <v>1.4201572364700432E-3</v>
      </c>
      <c r="AI579">
        <v>3.2697085481472321E-3</v>
      </c>
      <c r="AJ579">
        <v>-5.1138232329239752E-4</v>
      </c>
      <c r="AK579">
        <v>-1.9134089878971583E-3</v>
      </c>
      <c r="AM579">
        <v>-4.6307513749754836E-3</v>
      </c>
      <c r="AN579">
        <v>-1.3762900118823307E-3</v>
      </c>
      <c r="AO579">
        <v>5.7428179087870568E-3</v>
      </c>
      <c r="AP579">
        <v>-3.212153658118666E-4</v>
      </c>
    </row>
    <row r="580" spans="1:42">
      <c r="A580" s="757">
        <v>44673</v>
      </c>
      <c r="B580">
        <v>4.3739242301588099E-4</v>
      </c>
      <c r="C580">
        <v>4.4832723359127799E-4</v>
      </c>
      <c r="D580">
        <v>5.161230591587396E-4</v>
      </c>
      <c r="E580">
        <v>5.2049698338889837E-4</v>
      </c>
      <c r="F580">
        <v>5.0041143966317314E-4</v>
      </c>
      <c r="G580">
        <v>5.023648190893848E-4</v>
      </c>
      <c r="H580">
        <v>4.9146614538186917E-4</v>
      </c>
      <c r="I580">
        <v>4.8428071091755065E-4</v>
      </c>
      <c r="J580">
        <v>4.7349598486245981E-4</v>
      </c>
      <c r="K580">
        <v>4.5794856872838352E-4</v>
      </c>
      <c r="L580">
        <v>1.0548105192156321E-3</v>
      </c>
      <c r="M580">
        <v>6.5292041532272194E-4</v>
      </c>
      <c r="N580">
        <v>4.8053480697340945E-4</v>
      </c>
      <c r="O580">
        <v>5.8562954156204938E-4</v>
      </c>
      <c r="P580">
        <v>5.3542664243155791E-4</v>
      </c>
      <c r="Q580">
        <v>6.6120224563959162E-4</v>
      </c>
      <c r="R580">
        <v>8.5153492754908022E-4</v>
      </c>
      <c r="S580">
        <v>8.6992231945570708E-4</v>
      </c>
      <c r="T580">
        <v>8.7358964503225778E-4</v>
      </c>
      <c r="U580">
        <v>8.7725360088586335E-4</v>
      </c>
      <c r="V580">
        <v>-1.8897094871579423E-3</v>
      </c>
      <c r="W580">
        <v>8.7358964503225778E-4</v>
      </c>
      <c r="X580">
        <v>8.7542204378676658E-4</v>
      </c>
      <c r="Y580">
        <v>4.8335112941000347E-4</v>
      </c>
      <c r="Z580">
        <v>4.8335112941000347E-4</v>
      </c>
      <c r="AA580">
        <v>4.9388215129564372E-4</v>
      </c>
      <c r="AB580">
        <v>5.0613328152837589E-4</v>
      </c>
      <c r="AC580">
        <v>-2.8583136119993968E-3</v>
      </c>
      <c r="AD580">
        <v>5.3794937479429983E-3</v>
      </c>
      <c r="AE580">
        <v>1.0280451330673124E-3</v>
      </c>
      <c r="AF580">
        <v>4.9784255330262983E-3</v>
      </c>
      <c r="AG580">
        <v>6.2886605063756651E-3</v>
      </c>
      <c r="AH580">
        <v>-5.3603541760108842E-3</v>
      </c>
      <c r="AI580">
        <v>-9.4693416874758185E-3</v>
      </c>
      <c r="AJ580">
        <v>-3.0581497810059366E-3</v>
      </c>
      <c r="AK580">
        <v>-2.1966431759170568E-3</v>
      </c>
      <c r="AM580">
        <v>-2.9073047755737047E-2</v>
      </c>
      <c r="AN580">
        <v>-2.0040841985874192E-2</v>
      </c>
      <c r="AO580">
        <v>-3.5925486545732355E-2</v>
      </c>
      <c r="AP580">
        <v>-4.3369520406761009E-2</v>
      </c>
    </row>
    <row r="581" spans="1:42">
      <c r="A581" s="757">
        <v>44676</v>
      </c>
      <c r="B581">
        <v>4.3739242301588099E-4</v>
      </c>
      <c r="C581">
        <v>4.4832723359127799E-4</v>
      </c>
      <c r="D581">
        <v>5.161230591587396E-4</v>
      </c>
      <c r="E581">
        <v>5.2049698338889837E-4</v>
      </c>
      <c r="F581">
        <v>5.0041143966317314E-4</v>
      </c>
      <c r="G581">
        <v>5.023648190893848E-4</v>
      </c>
      <c r="H581">
        <v>5.0971356148266089E-4</v>
      </c>
      <c r="I581">
        <v>4.9395850748523706E-4</v>
      </c>
      <c r="J581">
        <v>4.6932060837612255E-4</v>
      </c>
      <c r="K581">
        <v>6.0883330848859885E-4</v>
      </c>
      <c r="L581">
        <v>5.3618819941347873E-4</v>
      </c>
      <c r="M581">
        <v>3.7462101650409529E-4</v>
      </c>
      <c r="N581">
        <v>5.4771050295276957E-4</v>
      </c>
      <c r="O581">
        <v>5.7781634176778951E-4</v>
      </c>
      <c r="P581">
        <v>5.3542664243155791E-4</v>
      </c>
      <c r="Q581">
        <v>5.5153197125679121E-4</v>
      </c>
      <c r="R581">
        <v>8.5153492754908022E-4</v>
      </c>
      <c r="S581">
        <v>8.6992231945570708E-4</v>
      </c>
      <c r="T581">
        <v>8.7358964503225778E-4</v>
      </c>
      <c r="U581">
        <v>8.7725360088586335E-4</v>
      </c>
      <c r="V581">
        <v>1.9109262725236498E-3</v>
      </c>
      <c r="W581">
        <v>8.7358964503225778E-4</v>
      </c>
      <c r="X581">
        <v>8.7542204378676658E-4</v>
      </c>
      <c r="Y581">
        <v>4.8335112941000347E-4</v>
      </c>
      <c r="Z581">
        <v>4.8335112941000347E-4</v>
      </c>
      <c r="AA581">
        <v>4.9388215129564372E-4</v>
      </c>
      <c r="AB581">
        <v>5.0613328152837589E-4</v>
      </c>
      <c r="AC581">
        <v>-3.964397341518211E-3</v>
      </c>
      <c r="AD581">
        <v>7.8844159731916719E-4</v>
      </c>
      <c r="AE581">
        <v>-1.8913900549378804E-3</v>
      </c>
      <c r="AF581">
        <v>-3.1530074840615541E-3</v>
      </c>
      <c r="AG581">
        <v>-4.6971845130701073E-3</v>
      </c>
      <c r="AH581">
        <v>1.465782974585883E-3</v>
      </c>
      <c r="AI581">
        <v>-3.8329093811138026E-3</v>
      </c>
      <c r="AJ581">
        <v>2.819433951095629E-4</v>
      </c>
      <c r="AK581">
        <v>1.2626772283610421E-3</v>
      </c>
      <c r="AM581">
        <v>2.8186620998795764E-3</v>
      </c>
      <c r="AN581">
        <v>-7.9558604139318145E-4</v>
      </c>
      <c r="AO581">
        <v>-3.1482073233795038E-3</v>
      </c>
      <c r="AP581">
        <v>5.5180330528510346E-3</v>
      </c>
    </row>
    <row r="582" spans="1:42">
      <c r="A582" s="757">
        <v>44677</v>
      </c>
      <c r="B582">
        <v>4.3739242301588099E-4</v>
      </c>
      <c r="C582">
        <v>4.4832723359127799E-4</v>
      </c>
      <c r="D582">
        <v>5.161230591587396E-4</v>
      </c>
      <c r="E582">
        <v>5.2049698338889837E-4</v>
      </c>
      <c r="F582">
        <v>5.0041143966317314E-4</v>
      </c>
      <c r="G582">
        <v>5.023648190893848E-4</v>
      </c>
      <c r="H582">
        <v>5.1155581016093521E-4</v>
      </c>
      <c r="I582">
        <v>-5.2839024261230882E-5</v>
      </c>
      <c r="J582">
        <v>5.166053933622905E-4</v>
      </c>
      <c r="K582">
        <v>4.5584110172658399E-4</v>
      </c>
      <c r="L582">
        <v>6.8177029330085404E-4</v>
      </c>
      <c r="M582">
        <v>3.6344061234672154E-4</v>
      </c>
      <c r="N582">
        <v>3.7144790952936546E-4</v>
      </c>
      <c r="O582">
        <v>5.7695226034115699E-4</v>
      </c>
      <c r="P582">
        <v>5.3542664243155791E-4</v>
      </c>
      <c r="Q582">
        <v>5.3757236922358231E-4</v>
      </c>
      <c r="R582">
        <v>8.5153492754908022E-4</v>
      </c>
      <c r="S582">
        <v>8.6992231945570708E-4</v>
      </c>
      <c r="T582">
        <v>8.7358964503225778E-4</v>
      </c>
      <c r="U582">
        <v>8.7725360088586335E-4</v>
      </c>
      <c r="V582">
        <v>-2.3811611684213529E-3</v>
      </c>
      <c r="W582">
        <v>8.7358964503225778E-4</v>
      </c>
      <c r="X582">
        <v>8.7542204378676658E-4</v>
      </c>
      <c r="Y582">
        <v>4.8335112941000347E-4</v>
      </c>
      <c r="Z582">
        <v>4.8335112941000347E-4</v>
      </c>
      <c r="AA582">
        <v>4.9388215129564372E-4</v>
      </c>
      <c r="AB582">
        <v>5.0613328152837589E-4</v>
      </c>
      <c r="AC582">
        <v>-6.2409762746151731E-4</v>
      </c>
      <c r="AD582">
        <v>-2.4258563982013648E-3</v>
      </c>
      <c r="AE582">
        <v>4.2983198613444351E-4</v>
      </c>
      <c r="AF582">
        <v>2.6879540267172874E-3</v>
      </c>
      <c r="AG582">
        <v>-3.210807373654867E-3</v>
      </c>
      <c r="AH582">
        <v>2.4314414597037537E-3</v>
      </c>
      <c r="AI582">
        <v>-4.0757451119881605E-3</v>
      </c>
      <c r="AJ582">
        <v>7.4190545916952289E-4</v>
      </c>
      <c r="AK582">
        <v>1.2134665568666048E-3</v>
      </c>
      <c r="AM582">
        <v>-1.7957544094328037E-2</v>
      </c>
      <c r="AN582">
        <v>-5.4251901485266041E-3</v>
      </c>
      <c r="AO582">
        <v>-7.2563679522074098E-3</v>
      </c>
      <c r="AP582">
        <v>-2.6761638388251074E-2</v>
      </c>
    </row>
    <row r="583" spans="1:42">
      <c r="A583" s="757">
        <v>44678</v>
      </c>
      <c r="B583">
        <v>4.3739242301588099E-4</v>
      </c>
      <c r="C583">
        <v>4.4832723359127799E-4</v>
      </c>
      <c r="D583">
        <v>5.161230591587396E-4</v>
      </c>
      <c r="E583">
        <v>5.2049698338889837E-4</v>
      </c>
      <c r="F583">
        <v>5.0041143966317314E-4</v>
      </c>
      <c r="G583">
        <v>5.023648190893848E-4</v>
      </c>
      <c r="H583">
        <v>5.277509092738164E-4</v>
      </c>
      <c r="I583">
        <v>2.955839103273572E-4</v>
      </c>
      <c r="J583">
        <v>4.6821274979591543E-4</v>
      </c>
      <c r="K583">
        <v>3.884618730740641E-4</v>
      </c>
      <c r="L583">
        <v>7.0243667937797127E-4</v>
      </c>
      <c r="M583">
        <v>5.7078734220583627E-4</v>
      </c>
      <c r="N583">
        <v>6.567186024386551E-4</v>
      </c>
      <c r="O583">
        <v>5.77010738590511E-4</v>
      </c>
      <c r="P583">
        <v>5.3542664243155791E-4</v>
      </c>
      <c r="Q583">
        <v>2.5067038966009036E-4</v>
      </c>
      <c r="R583">
        <v>8.5153492754908022E-4</v>
      </c>
      <c r="S583">
        <v>8.6992231945570708E-4</v>
      </c>
      <c r="T583">
        <v>8.7358964503225778E-4</v>
      </c>
      <c r="U583">
        <v>8.7725360088586335E-4</v>
      </c>
      <c r="V583">
        <v>2.3227902776490339E-3</v>
      </c>
      <c r="W583">
        <v>8.7358964503225778E-4</v>
      </c>
      <c r="X583">
        <v>8.7542204378676658E-4</v>
      </c>
      <c r="Y583">
        <v>4.8335112941000347E-4</v>
      </c>
      <c r="Z583">
        <v>4.8335112941000347E-4</v>
      </c>
      <c r="AA583">
        <v>4.9388215129564372E-4</v>
      </c>
      <c r="AB583">
        <v>5.0613328152837589E-4</v>
      </c>
      <c r="AC583">
        <v>2.9437492589152736E-3</v>
      </c>
      <c r="AD583">
        <v>6.2636241245614954E-3</v>
      </c>
      <c r="AE583">
        <v>3.7940734159300771E-3</v>
      </c>
      <c r="AF583">
        <v>-5.1660253669649769E-4</v>
      </c>
      <c r="AG583">
        <v>1.9810410843639215E-3</v>
      </c>
      <c r="AH583">
        <v>5.6741988868431736E-3</v>
      </c>
      <c r="AI583">
        <v>1.4485776497317193E-3</v>
      </c>
      <c r="AJ583">
        <v>4.1430060927694079E-4</v>
      </c>
      <c r="AK583">
        <v>9.0712891186739419E-4</v>
      </c>
      <c r="AM583">
        <v>3.9459927064040556E-3</v>
      </c>
      <c r="AN583">
        <v>2.0484055387359756E-3</v>
      </c>
      <c r="AO583">
        <v>4.9617748811205953E-3</v>
      </c>
      <c r="AP583">
        <v>1.2468453797320755E-3</v>
      </c>
    </row>
    <row r="584" spans="1:42">
      <c r="A584" s="757">
        <v>44679</v>
      </c>
      <c r="B584">
        <v>4.3739242301588099E-4</v>
      </c>
      <c r="C584">
        <v>4.4832723359127799E-4</v>
      </c>
      <c r="D584">
        <v>5.161230591587396E-4</v>
      </c>
      <c r="E584">
        <v>5.2049698338889837E-4</v>
      </c>
      <c r="F584">
        <v>5.0041143966317314E-4</v>
      </c>
      <c r="G584">
        <v>5.023648190893848E-4</v>
      </c>
      <c r="H584">
        <v>1.7990409256221085E-3</v>
      </c>
      <c r="I584">
        <v>4.5975303750678265E-4</v>
      </c>
      <c r="J584">
        <v>5.8176922188080127E-4</v>
      </c>
      <c r="K584">
        <v>4.4979360864316753E-4</v>
      </c>
      <c r="L584">
        <v>3.1665822712123592E-4</v>
      </c>
      <c r="M584">
        <v>5.7487365353603437E-4</v>
      </c>
      <c r="N584">
        <v>4.5447350811222975E-4</v>
      </c>
      <c r="O584">
        <v>5.9161767604209992E-4</v>
      </c>
      <c r="P584">
        <v>5.3542664243155791E-4</v>
      </c>
      <c r="Q584">
        <v>5.3057651671339912E-4</v>
      </c>
      <c r="R584">
        <v>8.5153492754908022E-4</v>
      </c>
      <c r="S584">
        <v>8.6992231945570708E-4</v>
      </c>
      <c r="T584">
        <v>8.7358964503225778E-4</v>
      </c>
      <c r="U584">
        <v>8.7725360088586335E-4</v>
      </c>
      <c r="V584">
        <v>2.3091330486868511E-3</v>
      </c>
      <c r="W584">
        <v>8.7358964503225778E-4</v>
      </c>
      <c r="X584">
        <v>8.7542204378676658E-4</v>
      </c>
      <c r="Y584">
        <v>4.8335112941000347E-4</v>
      </c>
      <c r="Z584">
        <v>4.8335112941000347E-4</v>
      </c>
      <c r="AA584">
        <v>4.9388215129564372E-4</v>
      </c>
      <c r="AB584">
        <v>5.0613328152837589E-4</v>
      </c>
      <c r="AC584">
        <v>2.1562258355583008E-3</v>
      </c>
      <c r="AD584">
        <v>4.5342638024685744E-3</v>
      </c>
      <c r="AE584">
        <v>2.3671016748070262E-3</v>
      </c>
      <c r="AF584">
        <v>1.1642811828171951E-3</v>
      </c>
      <c r="AG584">
        <v>2.1766653545396419E-3</v>
      </c>
      <c r="AH584">
        <v>2.7169328954503857E-3</v>
      </c>
      <c r="AI584">
        <v>4.4389464114795718E-3</v>
      </c>
      <c r="AJ584">
        <v>5.5077619004364475E-3</v>
      </c>
      <c r="AK584">
        <v>4.5702664670674853E-3</v>
      </c>
      <c r="AM584">
        <v>1.4374696677430077E-2</v>
      </c>
      <c r="AN584">
        <v>1.5332639762615674E-2</v>
      </c>
      <c r="AO584">
        <v>8.332182596642923E-3</v>
      </c>
      <c r="AP584">
        <v>2.4063082181340567E-2</v>
      </c>
    </row>
    <row r="585" spans="1:42">
      <c r="A585" s="757">
        <v>44680</v>
      </c>
      <c r="B585">
        <v>4.3739242301588099E-4</v>
      </c>
      <c r="C585">
        <v>4.4832723359127799E-4</v>
      </c>
      <c r="D585">
        <v>5.161230591587396E-4</v>
      </c>
      <c r="E585">
        <v>5.2049698338889837E-4</v>
      </c>
      <c r="F585">
        <v>5.0041143966317314E-4</v>
      </c>
      <c r="G585">
        <v>5.023648190893848E-4</v>
      </c>
      <c r="H585">
        <v>5.1325081380437787E-4</v>
      </c>
      <c r="I585">
        <v>6.5094874335525077E-4</v>
      </c>
      <c r="J585">
        <v>4.7297918980859777E-4</v>
      </c>
      <c r="K585">
        <v>5.280272924612639E-4</v>
      </c>
      <c r="L585">
        <v>3.850809577055081E-4</v>
      </c>
      <c r="M585">
        <v>7.0153376180837057E-4</v>
      </c>
      <c r="N585">
        <v>5.0239151589259734E-4</v>
      </c>
      <c r="O585">
        <v>5.8147056123503127E-4</v>
      </c>
      <c r="P585">
        <v>5.3542664243155791E-4</v>
      </c>
      <c r="Q585">
        <v>4.544673029163171E-4</v>
      </c>
      <c r="R585">
        <v>8.5153492754908022E-4</v>
      </c>
      <c r="S585">
        <v>8.6992231945570708E-4</v>
      </c>
      <c r="T585">
        <v>8.7358964503225778E-4</v>
      </c>
      <c r="U585">
        <v>8.7725360088586335E-4</v>
      </c>
      <c r="V585">
        <v>-1.3860856496017426E-4</v>
      </c>
      <c r="W585">
        <v>8.7358964503225778E-4</v>
      </c>
      <c r="X585">
        <v>8.7542204378676658E-4</v>
      </c>
      <c r="Y585">
        <v>4.8335112941000347E-4</v>
      </c>
      <c r="Z585">
        <v>4.8335112941000347E-4</v>
      </c>
      <c r="AA585">
        <v>4.9388215129564372E-4</v>
      </c>
      <c r="AB585">
        <v>5.0613328152837589E-4</v>
      </c>
      <c r="AC585">
        <v>5.9040446424774018E-4</v>
      </c>
      <c r="AD585">
        <v>-1.3233344723594387E-3</v>
      </c>
      <c r="AE585">
        <v>3.8137848882187075E-3</v>
      </c>
      <c r="AF585">
        <v>5.4215406644417818E-3</v>
      </c>
      <c r="AG585">
        <v>3.725590249004318E-3</v>
      </c>
      <c r="AH585">
        <v>-3.1577907645921055E-3</v>
      </c>
      <c r="AI585">
        <v>1.0749902745421647E-3</v>
      </c>
      <c r="AJ585">
        <v>5.6522199868358491E-3</v>
      </c>
      <c r="AK585">
        <v>-6.3389856081037532E-3</v>
      </c>
      <c r="AM585">
        <v>-2.0233279087179645E-2</v>
      </c>
      <c r="AN585">
        <v>-9.8468121640066242E-3</v>
      </c>
      <c r="AO585">
        <v>-8.3422631939874536E-3</v>
      </c>
      <c r="AP585">
        <v>-3.5861552654615547E-2</v>
      </c>
    </row>
    <row r="586" spans="1:42">
      <c r="A586" s="757">
        <v>44683</v>
      </c>
      <c r="B586">
        <v>4.3739242301588099E-4</v>
      </c>
      <c r="C586">
        <v>4.4832723359127799E-4</v>
      </c>
      <c r="D586">
        <v>5.161230591587396E-4</v>
      </c>
      <c r="E586">
        <v>5.2049698338889837E-4</v>
      </c>
      <c r="F586">
        <v>5.0041143966317314E-4</v>
      </c>
      <c r="G586">
        <v>5.023648190893848E-4</v>
      </c>
      <c r="H586">
        <v>5.1482055605678312E-4</v>
      </c>
      <c r="I586">
        <v>4.5676933808014297E-4</v>
      </c>
      <c r="J586">
        <v>5.2041164972993492E-4</v>
      </c>
      <c r="K586">
        <v>5.5765168833099565E-4</v>
      </c>
      <c r="L586">
        <v>4.0141806908922106E-5</v>
      </c>
      <c r="M586">
        <v>5.5475287499917592E-4</v>
      </c>
      <c r="N586">
        <v>4.9561569725731225E-4</v>
      </c>
      <c r="O586">
        <v>5.8149140082486284E-4</v>
      </c>
      <c r="P586">
        <v>5.3542664243155791E-4</v>
      </c>
      <c r="Q586">
        <v>4.7153204665817405E-4</v>
      </c>
      <c r="R586">
        <v>5.0947344780039039E-4</v>
      </c>
      <c r="S586">
        <v>5.2785455543991056E-4</v>
      </c>
      <c r="T586">
        <v>5.3152062763306418E-4</v>
      </c>
      <c r="U586">
        <v>5.3518333125457396E-4</v>
      </c>
      <c r="V586">
        <v>-9.6220357346576968E-4</v>
      </c>
      <c r="W586">
        <v>5.3152062763306418E-4</v>
      </c>
      <c r="X586">
        <v>5.3335240012764018E-4</v>
      </c>
      <c r="Y586">
        <v>4.8335112941000347E-4</v>
      </c>
      <c r="Z586">
        <v>4.8335112941000347E-4</v>
      </c>
      <c r="AA586">
        <v>4.9388215129564372E-4</v>
      </c>
      <c r="AB586">
        <v>5.0613328152837589E-4</v>
      </c>
      <c r="AC586">
        <v>-4.0821962029122805E-3</v>
      </c>
      <c r="AD586">
        <v>1.0526663661802882E-3</v>
      </c>
      <c r="AE586">
        <v>-1.8553016607802952E-4</v>
      </c>
      <c r="AF586">
        <v>-1.2825151078355024E-4</v>
      </c>
      <c r="AG586">
        <v>2.4950454683181356E-3</v>
      </c>
      <c r="AH586">
        <v>-1.0370547275941888E-3</v>
      </c>
      <c r="AI586">
        <v>-3.2907074874582998E-3</v>
      </c>
      <c r="AJ586">
        <v>-2.7880599068826895E-3</v>
      </c>
      <c r="AK586">
        <v>2.1192203236777285E-3</v>
      </c>
      <c r="AM586">
        <v>-1.2538152289844673E-2</v>
      </c>
      <c r="AN586">
        <v>-5.5960396955929692E-3</v>
      </c>
      <c r="AO586">
        <v>-1.5169283192507654E-2</v>
      </c>
      <c r="AP586">
        <v>6.7434720517780544E-3</v>
      </c>
    </row>
    <row r="587" spans="1:42">
      <c r="A587" s="757">
        <v>44684</v>
      </c>
      <c r="B587">
        <v>4.3739242301588099E-4</v>
      </c>
      <c r="C587">
        <v>4.4832723359127799E-4</v>
      </c>
      <c r="D587">
        <v>5.161230591587396E-4</v>
      </c>
      <c r="E587">
        <v>5.2049698338889837E-4</v>
      </c>
      <c r="F587">
        <v>5.0041143966317314E-4</v>
      </c>
      <c r="G587">
        <v>5.023648190893848E-4</v>
      </c>
      <c r="H587">
        <v>4.8445702557353698E-4</v>
      </c>
      <c r="I587">
        <v>4.8952547345515462E-4</v>
      </c>
      <c r="J587">
        <v>4.725964016447648E-4</v>
      </c>
      <c r="K587">
        <v>4.4264174733643635E-4</v>
      </c>
      <c r="L587">
        <v>2.9046006021693493E-4</v>
      </c>
      <c r="M587">
        <v>1.0349058323777527E-4</v>
      </c>
      <c r="N587">
        <v>5.3683939738702335E-4</v>
      </c>
      <c r="O587">
        <v>5.8098272210238555E-4</v>
      </c>
      <c r="P587">
        <v>5.3542664243155791E-4</v>
      </c>
      <c r="Q587">
        <v>6.4265628410709041E-4</v>
      </c>
      <c r="R587">
        <v>5.0947344780039039E-4</v>
      </c>
      <c r="S587">
        <v>5.2785455543991056E-4</v>
      </c>
      <c r="T587">
        <v>5.3152062763306418E-4</v>
      </c>
      <c r="U587">
        <v>5.3518333125457396E-4</v>
      </c>
      <c r="V587">
        <v>5.1341582182073964E-4</v>
      </c>
      <c r="W587">
        <v>5.3152062763306418E-4</v>
      </c>
      <c r="X587">
        <v>5.3335240012764018E-4</v>
      </c>
      <c r="Y587">
        <v>4.8335112941000347E-4</v>
      </c>
      <c r="Z587">
        <v>4.8335112941000347E-4</v>
      </c>
      <c r="AA587">
        <v>4.9388215129564372E-4</v>
      </c>
      <c r="AB587">
        <v>5.0613328152837589E-4</v>
      </c>
      <c r="AC587">
        <v>3.2008561393874757E-3</v>
      </c>
      <c r="AD587">
        <v>-2.2050227887970841E-4</v>
      </c>
      <c r="AE587">
        <v>2.7507546487484102E-3</v>
      </c>
      <c r="AF587">
        <v>1.1941364311640612E-3</v>
      </c>
      <c r="AG587">
        <v>1.1359638628807289E-3</v>
      </c>
      <c r="AH587">
        <v>4.0006900325573191E-3</v>
      </c>
      <c r="AI587">
        <v>4.0813391188674331E-3</v>
      </c>
      <c r="AJ587">
        <v>2.5110061754014534E-3</v>
      </c>
      <c r="AK587">
        <v>2.5265548553923267E-3</v>
      </c>
      <c r="AM587">
        <v>-2.4889698903461932E-3</v>
      </c>
      <c r="AN587">
        <v>5.3697051694034936E-3</v>
      </c>
      <c r="AO587">
        <v>3.6590638024245337E-3</v>
      </c>
      <c r="AP587">
        <v>5.631371705236532E-3</v>
      </c>
    </row>
    <row r="588" spans="1:42">
      <c r="A588" s="757">
        <v>44685</v>
      </c>
      <c r="B588">
        <v>4.3739242301588099E-4</v>
      </c>
      <c r="C588">
        <v>4.4832723359127799E-4</v>
      </c>
      <c r="D588">
        <v>5.161230591587396E-4</v>
      </c>
      <c r="E588">
        <v>5.2049698338889837E-4</v>
      </c>
      <c r="F588">
        <v>5.0041143966317314E-4</v>
      </c>
      <c r="G588">
        <v>5.023648190893848E-4</v>
      </c>
      <c r="H588">
        <v>5.0384247467061272E-4</v>
      </c>
      <c r="I588">
        <v>4.2997856696880277E-4</v>
      </c>
      <c r="J588">
        <v>5.0102509928473538E-4</v>
      </c>
      <c r="K588">
        <v>4.1499487917295852E-4</v>
      </c>
      <c r="L588">
        <v>9.3028996948740783E-5</v>
      </c>
      <c r="M588">
        <v>6.8120580913988427E-4</v>
      </c>
      <c r="N588">
        <v>4.887613562072346E-4</v>
      </c>
      <c r="O588">
        <v>5.7937562667209619E-4</v>
      </c>
      <c r="P588">
        <v>5.3542664243155791E-4</v>
      </c>
      <c r="Q588">
        <v>4.4348951896910904E-4</v>
      </c>
      <c r="R588">
        <v>5.0947344780039039E-4</v>
      </c>
      <c r="S588">
        <v>5.2785455543991056E-4</v>
      </c>
      <c r="T588">
        <v>5.3152062763306418E-4</v>
      </c>
      <c r="U588">
        <v>5.3518333125457396E-4</v>
      </c>
      <c r="V588">
        <v>6.0222130067768553E-3</v>
      </c>
      <c r="W588">
        <v>5.3152062763306418E-4</v>
      </c>
      <c r="X588">
        <v>5.3335240012764018E-4</v>
      </c>
      <c r="Y588">
        <v>4.8335112941000347E-4</v>
      </c>
      <c r="Z588">
        <v>4.8335112941000347E-4</v>
      </c>
      <c r="AA588">
        <v>4.9388215129564372E-4</v>
      </c>
      <c r="AB588">
        <v>5.0613328152837589E-4</v>
      </c>
      <c r="AC588">
        <v>1.0405541881234326E-2</v>
      </c>
      <c r="AD588">
        <v>1.5354861976839773E-2</v>
      </c>
      <c r="AE588">
        <v>5.7608544642253623E-3</v>
      </c>
      <c r="AF588">
        <v>-3.8391468689989994E-3</v>
      </c>
      <c r="AG588">
        <v>-3.0335426302611213E-3</v>
      </c>
      <c r="AH588">
        <v>2.1256509559153258E-3</v>
      </c>
      <c r="AI588">
        <v>1.7426146652612662E-3</v>
      </c>
      <c r="AJ588">
        <v>1.8279222536232709E-4</v>
      </c>
      <c r="AK588">
        <v>2.3296994331396537E-3</v>
      </c>
      <c r="AM588">
        <v>2.5163133088850653E-2</v>
      </c>
      <c r="AN588">
        <v>1.7535674336993878E-2</v>
      </c>
      <c r="AO588">
        <v>2.2445605651745693E-2</v>
      </c>
      <c r="AP588">
        <v>2.9608412588687072E-2</v>
      </c>
    </row>
    <row r="589" spans="1:42">
      <c r="A589" s="757">
        <v>44686</v>
      </c>
      <c r="B589">
        <v>4.727922107445881E-4</v>
      </c>
      <c r="C589">
        <v>4.8461201601320274E-4</v>
      </c>
      <c r="D589">
        <v>5.5789480867861395E-4</v>
      </c>
      <c r="E589">
        <v>5.6262273078605985E-4</v>
      </c>
      <c r="F589">
        <v>5.3581345727637952E-4</v>
      </c>
      <c r="G589">
        <v>5.3776690582152398E-4</v>
      </c>
      <c r="H589">
        <v>5.0977683819475317E-4</v>
      </c>
      <c r="I589">
        <v>5.4177068444238863E-4</v>
      </c>
      <c r="J589">
        <v>5.0383102038997762E-4</v>
      </c>
      <c r="K589">
        <v>5.5242443305880684E-4</v>
      </c>
      <c r="L589">
        <v>6.155491454733486E-4</v>
      </c>
      <c r="M589">
        <v>5.7909281326451456E-4</v>
      </c>
      <c r="N589">
        <v>5.8700873843142709E-4</v>
      </c>
      <c r="O589">
        <v>5.8277910476811634E-4</v>
      </c>
      <c r="P589">
        <v>5.7082989903345371E-4</v>
      </c>
      <c r="Q589">
        <v>5.9827799119394065E-4</v>
      </c>
      <c r="R589">
        <v>5.0947344780039039E-4</v>
      </c>
      <c r="S589">
        <v>5.2785455543991056E-4</v>
      </c>
      <c r="T589">
        <v>5.3152062763306418E-4</v>
      </c>
      <c r="U589">
        <v>5.3518333125457396E-4</v>
      </c>
      <c r="V589">
        <v>-2.9906104233990982E-3</v>
      </c>
      <c r="W589">
        <v>5.3152062763306418E-4</v>
      </c>
      <c r="X589">
        <v>5.3335240012764018E-4</v>
      </c>
      <c r="Y589">
        <v>4.8335112941000347E-4</v>
      </c>
      <c r="Z589">
        <v>4.8335112941000347E-4</v>
      </c>
      <c r="AA589">
        <v>4.9388215129564372E-4</v>
      </c>
      <c r="AB589">
        <v>5.0613328152837589E-4</v>
      </c>
      <c r="AC589">
        <v>-4.8789400108389946E-3</v>
      </c>
      <c r="AD589">
        <v>-1.4360145908927091E-3</v>
      </c>
      <c r="AE589">
        <v>-1.1090760299621305E-3</v>
      </c>
      <c r="AF589">
        <v>4.4734720515970938E-3</v>
      </c>
      <c r="AG589">
        <v>3.167451814901856E-3</v>
      </c>
      <c r="AH589">
        <v>-4.0044364243710939E-3</v>
      </c>
      <c r="AI589">
        <v>-1.998373511028495E-3</v>
      </c>
      <c r="AJ589">
        <v>-2.4650253104285813E-4</v>
      </c>
      <c r="AK589">
        <v>1.7910833712431184E-3</v>
      </c>
      <c r="AM589">
        <v>-3.2686126971396057E-2</v>
      </c>
      <c r="AN589">
        <v>-1.8214026469568045E-2</v>
      </c>
      <c r="AO589">
        <v>-2.2529145436321785E-2</v>
      </c>
      <c r="AP589">
        <v>-3.6431996323157412E-2</v>
      </c>
    </row>
    <row r="590" spans="1:42">
      <c r="A590" s="757">
        <v>44687</v>
      </c>
      <c r="B590">
        <v>4.727922107445881E-4</v>
      </c>
      <c r="C590">
        <v>4.8461201601320274E-4</v>
      </c>
      <c r="D590">
        <v>5.5789480867861395E-4</v>
      </c>
      <c r="E590">
        <v>5.6262273078605985E-4</v>
      </c>
      <c r="F590">
        <v>5.3581345727637952E-4</v>
      </c>
      <c r="G590">
        <v>5.3776690582152398E-4</v>
      </c>
      <c r="H590">
        <v>5.4375204767231899E-4</v>
      </c>
      <c r="I590">
        <v>5.4559189726077761E-4</v>
      </c>
      <c r="J590">
        <v>4.9846867276892581E-4</v>
      </c>
      <c r="K590">
        <v>7.3683140716651607E-4</v>
      </c>
      <c r="L590">
        <v>5.9763182009864302E-4</v>
      </c>
      <c r="M590">
        <v>5.3389954244709159E-4</v>
      </c>
      <c r="N590">
        <v>5.4352599949925029E-4</v>
      </c>
      <c r="O590">
        <v>6.2143480437448773E-4</v>
      </c>
      <c r="P590">
        <v>5.7082989903345371E-4</v>
      </c>
      <c r="Q590">
        <v>4.7849288769707954E-4</v>
      </c>
      <c r="R590">
        <v>5.0947344780039039E-4</v>
      </c>
      <c r="S590">
        <v>5.2785455543991056E-4</v>
      </c>
      <c r="T590">
        <v>5.3152062763306418E-4</v>
      </c>
      <c r="U590">
        <v>5.3518333125457396E-4</v>
      </c>
      <c r="V590">
        <v>-1.9137062177849717E-3</v>
      </c>
      <c r="W590">
        <v>5.3152062763306418E-4</v>
      </c>
      <c r="X590">
        <v>5.3335240012764018E-4</v>
      </c>
      <c r="Y590">
        <v>4.8335112941000347E-4</v>
      </c>
      <c r="Z590">
        <v>4.8335112941000347E-4</v>
      </c>
      <c r="AA590">
        <v>4.9388215129564372E-4</v>
      </c>
      <c r="AB590">
        <v>5.0613328152837589E-4</v>
      </c>
      <c r="AC590">
        <v>-2.2467250019394536E-3</v>
      </c>
      <c r="AD590">
        <v>5.8976462690862874E-4</v>
      </c>
      <c r="AE590">
        <v>3.7558165259818921E-3</v>
      </c>
      <c r="AF590">
        <v>1.6100043857103508E-4</v>
      </c>
      <c r="AG590">
        <v>-1.7693696448695118E-3</v>
      </c>
      <c r="AH590">
        <v>2.196585710333876E-3</v>
      </c>
      <c r="AI590">
        <v>1.5292665986139653E-3</v>
      </c>
      <c r="AJ590">
        <v>-6.3658618313323645E-3</v>
      </c>
      <c r="AK590">
        <v>-1.5367212978107947E-3</v>
      </c>
      <c r="AM590">
        <v>-1.0022301379230325E-2</v>
      </c>
      <c r="AN590">
        <v>-4.2627439199072192E-3</v>
      </c>
      <c r="AO590">
        <v>-1.3403333695115149E-2</v>
      </c>
      <c r="AP590">
        <v>-4.0723978949277484E-3</v>
      </c>
    </row>
    <row r="591" spans="1:42">
      <c r="A591" s="757">
        <v>44690</v>
      </c>
      <c r="B591">
        <v>4.727922107445881E-4</v>
      </c>
      <c r="C591">
        <v>4.8461201601320274E-4</v>
      </c>
      <c r="D591">
        <v>5.5789480867861395E-4</v>
      </c>
      <c r="E591">
        <v>5.6262273078605985E-4</v>
      </c>
      <c r="F591">
        <v>5.3581345727637952E-4</v>
      </c>
      <c r="G591">
        <v>5.3776690582152398E-4</v>
      </c>
      <c r="H591">
        <v>5.3683964088002689E-4</v>
      </c>
      <c r="I591">
        <v>5.2226536508803711E-4</v>
      </c>
      <c r="J591">
        <v>5.1968318933814928E-4</v>
      </c>
      <c r="K591">
        <v>6.2505969501436276E-4</v>
      </c>
      <c r="L591">
        <v>8.7575078018908847E-4</v>
      </c>
      <c r="M591">
        <v>4.9713193116640575E-4</v>
      </c>
      <c r="N591">
        <v>5.8695291971333496E-4</v>
      </c>
      <c r="O591">
        <v>6.1473291316183065E-4</v>
      </c>
      <c r="P591">
        <v>5.7082989903345371E-4</v>
      </c>
      <c r="Q591">
        <v>7.0938821850385914E-4</v>
      </c>
      <c r="R591">
        <v>5.0947344780039039E-4</v>
      </c>
      <c r="S591">
        <v>5.2785455543991056E-4</v>
      </c>
      <c r="T591">
        <v>5.3152062763306418E-4</v>
      </c>
      <c r="U591">
        <v>5.3518333125457396E-4</v>
      </c>
      <c r="V591">
        <v>6.1665446812431135E-4</v>
      </c>
      <c r="W591">
        <v>5.3152062763306418E-4</v>
      </c>
      <c r="X591">
        <v>5.3335240012764018E-4</v>
      </c>
      <c r="Y591">
        <v>4.8335112941000347E-4</v>
      </c>
      <c r="Z591">
        <v>4.8335112941000347E-4</v>
      </c>
      <c r="AA591">
        <v>4.9388215129564372E-4</v>
      </c>
      <c r="AB591">
        <v>5.0613328152837589E-4</v>
      </c>
      <c r="AC591">
        <v>-1.0732053553338172E-2</v>
      </c>
      <c r="AD591">
        <v>7.104024844733825E-3</v>
      </c>
      <c r="AE591">
        <v>-7.4101583953087857E-3</v>
      </c>
      <c r="AF591">
        <v>7.9770756995811709E-4</v>
      </c>
      <c r="AG591">
        <v>-1.1077382618832621E-3</v>
      </c>
      <c r="AH591">
        <v>-3.04419031126546E-4</v>
      </c>
      <c r="AI591">
        <v>-6.5097040456710831E-3</v>
      </c>
      <c r="AJ591">
        <v>-8.3369862966007346E-3</v>
      </c>
      <c r="AK591">
        <v>1.4521006042245155E-4</v>
      </c>
      <c r="AM591">
        <v>-2.9466341852096067E-2</v>
      </c>
      <c r="AN591">
        <v>-1.0674312980032297E-2</v>
      </c>
      <c r="AO591">
        <v>-2.1487618019825683E-2</v>
      </c>
      <c r="AP591">
        <v>-3.1559381490783078E-2</v>
      </c>
    </row>
    <row r="592" spans="1:42">
      <c r="A592" s="757">
        <v>44691</v>
      </c>
      <c r="B592">
        <v>4.727922107445881E-4</v>
      </c>
      <c r="C592">
        <v>4.8461201601320274E-4</v>
      </c>
      <c r="D592">
        <v>5.5789480867861395E-4</v>
      </c>
      <c r="E592">
        <v>5.6262273078605985E-4</v>
      </c>
      <c r="F592">
        <v>5.3581345727637952E-4</v>
      </c>
      <c r="G592">
        <v>5.3776690582152398E-4</v>
      </c>
      <c r="H592">
        <v>5.6631167765486268E-4</v>
      </c>
      <c r="I592">
        <v>4.9157742097771795E-4</v>
      </c>
      <c r="J592">
        <v>5.3663888784827307E-4</v>
      </c>
      <c r="K592">
        <v>5.1713430267819049E-4</v>
      </c>
      <c r="L592">
        <v>8.6717361832078232E-4</v>
      </c>
      <c r="M592">
        <v>6.4142526451105297E-4</v>
      </c>
      <c r="N592">
        <v>4.9063229576029599E-4</v>
      </c>
      <c r="O592">
        <v>6.1412886320821869E-4</v>
      </c>
      <c r="P592">
        <v>5.7082989903345371E-4</v>
      </c>
      <c r="Q592">
        <v>4.5025529048170476E-4</v>
      </c>
      <c r="R592">
        <v>5.0947344780039039E-4</v>
      </c>
      <c r="S592">
        <v>5.2785455543991056E-4</v>
      </c>
      <c r="T592">
        <v>5.3152062763306418E-4</v>
      </c>
      <c r="U592">
        <v>5.3518333125457396E-4</v>
      </c>
      <c r="V592">
        <v>-2.368034791450202E-3</v>
      </c>
      <c r="W592">
        <v>5.3152062763306418E-4</v>
      </c>
      <c r="X592">
        <v>5.3335240012764018E-4</v>
      </c>
      <c r="Y592">
        <v>4.8335112941000347E-4</v>
      </c>
      <c r="Z592">
        <v>4.8335112941000347E-4</v>
      </c>
      <c r="AA592">
        <v>4.9388215129564372E-4</v>
      </c>
      <c r="AB592">
        <v>5.0613328152837589E-4</v>
      </c>
      <c r="AC592">
        <v>2.1631454871116063E-3</v>
      </c>
      <c r="AD592">
        <v>-1.1210516747350852E-4</v>
      </c>
      <c r="AE592">
        <v>-2.0563926828042201E-3</v>
      </c>
      <c r="AF592">
        <v>9.7844135723779146E-5</v>
      </c>
      <c r="AG592">
        <v>1.4315285674870726E-3</v>
      </c>
      <c r="AH592">
        <v>-2.5908308217712506E-3</v>
      </c>
      <c r="AI592">
        <v>-5.6106786747567305E-4</v>
      </c>
      <c r="AJ592">
        <v>2.3936696118118661E-3</v>
      </c>
      <c r="AK592">
        <v>-5.9358658698160927E-4</v>
      </c>
      <c r="AM592">
        <v>1.4519924856656763E-2</v>
      </c>
      <c r="AN592">
        <v>5.5600866168326046E-3</v>
      </c>
      <c r="AO592">
        <v>1.1818708470327621E-2</v>
      </c>
      <c r="AP592">
        <v>2.9061583372798072E-3</v>
      </c>
    </row>
    <row r="593" spans="1:42">
      <c r="A593" s="757">
        <v>44692</v>
      </c>
      <c r="B593">
        <v>4.727922107445881E-4</v>
      </c>
      <c r="C593">
        <v>4.8461201601320274E-4</v>
      </c>
      <c r="D593">
        <v>5.5789480867861395E-4</v>
      </c>
      <c r="E593">
        <v>5.6262273078605985E-4</v>
      </c>
      <c r="F593">
        <v>5.3581345727637952E-4</v>
      </c>
      <c r="G593">
        <v>5.3776690582152398E-4</v>
      </c>
      <c r="H593">
        <v>5.176366512491537E-4</v>
      </c>
      <c r="I593">
        <v>4.970873148246735E-4</v>
      </c>
      <c r="J593">
        <v>5.5125793516253019E-4</v>
      </c>
      <c r="K593">
        <v>5.7443086259634235E-4</v>
      </c>
      <c r="L593">
        <v>2.5679681867685211E-4</v>
      </c>
      <c r="M593">
        <v>7.2267754224664138E-4</v>
      </c>
      <c r="N593">
        <v>5.5599100674141866E-4</v>
      </c>
      <c r="O593">
        <v>6.1437106865569469E-4</v>
      </c>
      <c r="P593">
        <v>5.7082989903345371E-4</v>
      </c>
      <c r="Q593">
        <v>5.6210367549391904E-4</v>
      </c>
      <c r="R593">
        <v>5.0947344780039039E-4</v>
      </c>
      <c r="S593">
        <v>5.2785455543991056E-4</v>
      </c>
      <c r="T593">
        <v>5.3152062763306418E-4</v>
      </c>
      <c r="U593">
        <v>5.3518333125457396E-4</v>
      </c>
      <c r="V593">
        <v>1.4966695680307396E-3</v>
      </c>
      <c r="W593">
        <v>5.3152062763306418E-4</v>
      </c>
      <c r="X593">
        <v>5.3335240012764018E-4</v>
      </c>
      <c r="Y593">
        <v>4.8335112941000347E-4</v>
      </c>
      <c r="Z593">
        <v>4.8335112941000347E-4</v>
      </c>
      <c r="AA593">
        <v>4.9388215129564372E-4</v>
      </c>
      <c r="AB593">
        <v>5.0613328152837589E-4</v>
      </c>
      <c r="AC593">
        <v>8.5751639950293335E-3</v>
      </c>
      <c r="AD593">
        <v>-5.0383094604012912E-3</v>
      </c>
      <c r="AE593">
        <v>2.9395371322298303E-3</v>
      </c>
      <c r="AF593">
        <v>3.16411294594654E-3</v>
      </c>
      <c r="AG593">
        <v>1.9692934758153147E-3</v>
      </c>
      <c r="AH593">
        <v>4.5119250214658013E-3</v>
      </c>
      <c r="AI593">
        <v>3.1016515257922261E-3</v>
      </c>
      <c r="AJ593">
        <v>-1.9140995952939832E-3</v>
      </c>
      <c r="AK593">
        <v>1.981316330659455E-3</v>
      </c>
      <c r="AM593">
        <v>1.1427510132064889E-3</v>
      </c>
      <c r="AN593">
        <v>4.4265892299792942E-3</v>
      </c>
      <c r="AO593">
        <v>4.5987167971617282E-3</v>
      </c>
      <c r="AP593">
        <v>-1.6776218643059893E-2</v>
      </c>
    </row>
    <row r="594" spans="1:42">
      <c r="A594" s="757">
        <v>44693</v>
      </c>
      <c r="B594">
        <v>4.727922107445881E-4</v>
      </c>
      <c r="C594">
        <v>4.8461201601320274E-4</v>
      </c>
      <c r="D594">
        <v>5.5789480867861395E-4</v>
      </c>
      <c r="E594">
        <v>5.6262273078605985E-4</v>
      </c>
      <c r="F594">
        <v>5.3581345727637952E-4</v>
      </c>
      <c r="G594">
        <v>5.3776690582152398E-4</v>
      </c>
      <c r="H594">
        <v>5.5900521236940115E-4</v>
      </c>
      <c r="I594">
        <v>4.4510324835034254E-4</v>
      </c>
      <c r="J594">
        <v>5.2751382165561189E-4</v>
      </c>
      <c r="K594">
        <v>5.2019109881817904E-4</v>
      </c>
      <c r="L594">
        <v>1.0525473765403692E-3</v>
      </c>
      <c r="M594">
        <v>3.7116870319531259E-4</v>
      </c>
      <c r="N594">
        <v>4.5668819559296914E-4</v>
      </c>
      <c r="O594">
        <v>6.462436239287328E-4</v>
      </c>
      <c r="P594">
        <v>5.7082989903345371E-4</v>
      </c>
      <c r="Q594">
        <v>4.4070433961596045E-4</v>
      </c>
      <c r="R594">
        <v>5.0947344780039039E-4</v>
      </c>
      <c r="S594">
        <v>5.2785455543991056E-4</v>
      </c>
      <c r="T594">
        <v>5.3152062763306418E-4</v>
      </c>
      <c r="U594">
        <v>5.3518333125457396E-4</v>
      </c>
      <c r="V594">
        <v>3.3897149098556234E-3</v>
      </c>
      <c r="W594">
        <v>5.3152062763306418E-4</v>
      </c>
      <c r="X594">
        <v>5.3335240012764018E-4</v>
      </c>
      <c r="Y594">
        <v>4.8335112941000347E-4</v>
      </c>
      <c r="Z594">
        <v>4.8335112941000347E-4</v>
      </c>
      <c r="AA594">
        <v>4.9388215129564372E-4</v>
      </c>
      <c r="AB594">
        <v>5.0613328152837589E-4</v>
      </c>
      <c r="AC594">
        <v>-6.5415997105155999E-4</v>
      </c>
      <c r="AD594">
        <v>-2.3277396094316671E-3</v>
      </c>
      <c r="AE594">
        <v>-2.2616901149743462E-3</v>
      </c>
      <c r="AF594">
        <v>1.272595104481189E-3</v>
      </c>
      <c r="AG594">
        <v>1.5848848139721206E-4</v>
      </c>
      <c r="AH594">
        <v>-4.6459212306204645E-4</v>
      </c>
      <c r="AI594">
        <v>5.0883160474368694E-4</v>
      </c>
      <c r="AJ594">
        <v>-3.9030556594283894E-3</v>
      </c>
      <c r="AK594">
        <v>1.3307773066832951E-3</v>
      </c>
      <c r="AM594">
        <v>1.3162811578885325E-2</v>
      </c>
      <c r="AN594">
        <v>7.9261997291815156E-3</v>
      </c>
      <c r="AO594">
        <v>-6.057955132638515E-3</v>
      </c>
      <c r="AP594">
        <v>-1.1865980934424591E-3</v>
      </c>
    </row>
    <row r="595" spans="1:42">
      <c r="A595" s="757">
        <v>44694</v>
      </c>
      <c r="B595">
        <v>4.727922107445881E-4</v>
      </c>
      <c r="C595">
        <v>4.8461201601320274E-4</v>
      </c>
      <c r="D595">
        <v>5.5789480867861395E-4</v>
      </c>
      <c r="E595">
        <v>5.6262273078605985E-4</v>
      </c>
      <c r="F595">
        <v>5.3581345727637952E-4</v>
      </c>
      <c r="G595">
        <v>5.3776690582152398E-4</v>
      </c>
      <c r="H595">
        <v>5.4783352949683284E-4</v>
      </c>
      <c r="I595">
        <v>5.81988562160074E-4</v>
      </c>
      <c r="J595">
        <v>5.0119220826672084E-4</v>
      </c>
      <c r="K595">
        <v>5.3962374312299666E-4</v>
      </c>
      <c r="L595">
        <v>2.3668901196916003E-4</v>
      </c>
      <c r="M595">
        <v>5.4163507128746069E-4</v>
      </c>
      <c r="N595">
        <v>5.1785733454612348E-4</v>
      </c>
      <c r="O595">
        <v>6.1667917146057682E-4</v>
      </c>
      <c r="P595">
        <v>5.7082989903345371E-4</v>
      </c>
      <c r="Q595">
        <v>4.8326853173952244E-4</v>
      </c>
      <c r="R595">
        <v>5.0947344780039039E-4</v>
      </c>
      <c r="S595">
        <v>5.2785455543991056E-4</v>
      </c>
      <c r="T595">
        <v>5.3152062763306418E-4</v>
      </c>
      <c r="U595">
        <v>5.3518333125457396E-4</v>
      </c>
      <c r="V595">
        <v>3.6791251650341028E-3</v>
      </c>
      <c r="W595">
        <v>5.3152062763306418E-4</v>
      </c>
      <c r="X595">
        <v>5.3335240012764018E-4</v>
      </c>
      <c r="Y595">
        <v>4.8335112941000347E-4</v>
      </c>
      <c r="Z595">
        <v>4.8335112941000347E-4</v>
      </c>
      <c r="AA595">
        <v>4.9388215129564372E-4</v>
      </c>
      <c r="AB595">
        <v>5.0613328152837589E-4</v>
      </c>
      <c r="AC595">
        <v>7.9211252881770111E-3</v>
      </c>
      <c r="AD595">
        <v>-1.2346507890141911E-3</v>
      </c>
      <c r="AE595">
        <v>6.6442851574679551E-3</v>
      </c>
      <c r="AF595">
        <v>-1.0880519072031802E-4</v>
      </c>
      <c r="AG595">
        <v>2.2208357637043541E-4</v>
      </c>
      <c r="AH595">
        <v>1.2031694313026087E-3</v>
      </c>
      <c r="AI595">
        <v>5.0762475496857196E-3</v>
      </c>
      <c r="AJ595">
        <v>7.3729231822592389E-3</v>
      </c>
      <c r="AK595">
        <v>3.1076001105339035E-3</v>
      </c>
      <c r="AM595">
        <v>2.5032507626965517E-2</v>
      </c>
      <c r="AN595">
        <v>1.6251583991553797E-2</v>
      </c>
      <c r="AO595">
        <v>1.1289955760959591E-2</v>
      </c>
      <c r="AP595">
        <v>2.4509669298546477E-2</v>
      </c>
    </row>
    <row r="596" spans="1:42">
      <c r="A596" s="757">
        <v>44697</v>
      </c>
      <c r="B596">
        <v>4.727922107445881E-4</v>
      </c>
      <c r="C596">
        <v>4.8461201601320274E-4</v>
      </c>
      <c r="D596">
        <v>5.5789480867861395E-4</v>
      </c>
      <c r="E596">
        <v>5.6262273078605985E-4</v>
      </c>
      <c r="F596">
        <v>5.3581345727637952E-4</v>
      </c>
      <c r="G596">
        <v>5.3776690582152398E-4</v>
      </c>
      <c r="H596">
        <v>5.4284489275158165E-4</v>
      </c>
      <c r="I596">
        <v>8.0397326870929042E-4</v>
      </c>
      <c r="J596">
        <v>5.2058419860623317E-4</v>
      </c>
      <c r="K596">
        <v>4.3966466526823567E-4</v>
      </c>
      <c r="L596">
        <v>8.5958886553383351E-5</v>
      </c>
      <c r="M596">
        <v>6.8643024711478873E-4</v>
      </c>
      <c r="N596">
        <v>4.694816994716966E-4</v>
      </c>
      <c r="O596">
        <v>6.1527267659089446E-4</v>
      </c>
      <c r="P596">
        <v>5.7082989903345371E-4</v>
      </c>
      <c r="Q596">
        <v>6.7428973288463645E-4</v>
      </c>
      <c r="R596">
        <v>5.0947344780039039E-4</v>
      </c>
      <c r="S596">
        <v>5.2785455543991056E-4</v>
      </c>
      <c r="T596">
        <v>5.3152062763306418E-4</v>
      </c>
      <c r="U596">
        <v>5.3518333125457396E-4</v>
      </c>
      <c r="V596">
        <v>5.1543213114964015E-3</v>
      </c>
      <c r="W596">
        <v>5.3152062763306418E-4</v>
      </c>
      <c r="X596">
        <v>5.3335240012764018E-4</v>
      </c>
      <c r="Y596">
        <v>4.8335112941000347E-4</v>
      </c>
      <c r="Z596">
        <v>4.8335112941000347E-4</v>
      </c>
      <c r="AA596">
        <v>4.9388215129564372E-4</v>
      </c>
      <c r="AB596">
        <v>5.0613328152837589E-4</v>
      </c>
      <c r="AC596">
        <v>4.2657475949754442E-3</v>
      </c>
      <c r="AD596">
        <v>1.8223936075241198E-3</v>
      </c>
      <c r="AE596">
        <v>2.1365511699693585E-3</v>
      </c>
      <c r="AF596">
        <v>-4.1340967948721996E-5</v>
      </c>
      <c r="AG596">
        <v>6.4421015090943001E-4</v>
      </c>
      <c r="AH596">
        <v>6.0798823226648757E-4</v>
      </c>
      <c r="AI596">
        <v>-1.1496829219868054E-3</v>
      </c>
      <c r="AJ596">
        <v>2.3416742910753463E-4</v>
      </c>
      <c r="AK596">
        <v>-1.4825219209750884E-3</v>
      </c>
      <c r="AM596">
        <v>1.0816998826380653E-2</v>
      </c>
      <c r="AN596">
        <v>3.8024903035001056E-3</v>
      </c>
      <c r="AO596">
        <v>8.3677903421477406E-3</v>
      </c>
      <c r="AP596">
        <v>-3.3431659553744275E-3</v>
      </c>
    </row>
    <row r="597" spans="1:42">
      <c r="A597" s="757">
        <v>44698</v>
      </c>
      <c r="B597">
        <v>4.727922107445881E-4</v>
      </c>
      <c r="C597">
        <v>4.8461201601320274E-4</v>
      </c>
      <c r="D597">
        <v>5.5789480867861395E-4</v>
      </c>
      <c r="E597">
        <v>5.6262273078605985E-4</v>
      </c>
      <c r="F597">
        <v>5.3581345727637952E-4</v>
      </c>
      <c r="G597">
        <v>5.3776690582152398E-4</v>
      </c>
      <c r="H597">
        <v>5.4905889379086581E-4</v>
      </c>
      <c r="I597">
        <v>1.9263463521546065E-4</v>
      </c>
      <c r="J597">
        <v>5.1232709268722587E-4</v>
      </c>
      <c r="K597">
        <v>5.3909568506527172E-4</v>
      </c>
      <c r="L597">
        <v>4.7666995026540704E-4</v>
      </c>
      <c r="M597">
        <v>2.8866362321466887E-4</v>
      </c>
      <c r="N597">
        <v>4.9235257875834826E-4</v>
      </c>
      <c r="O597">
        <v>6.1853911342346635E-4</v>
      </c>
      <c r="P597">
        <v>5.7082989903345371E-4</v>
      </c>
      <c r="Q597">
        <v>4.2609551988870287E-4</v>
      </c>
      <c r="R597">
        <v>5.0947344780039039E-4</v>
      </c>
      <c r="S597">
        <v>5.2785455543991056E-4</v>
      </c>
      <c r="T597">
        <v>5.3152062763306418E-4</v>
      </c>
      <c r="U597">
        <v>5.3518333125457396E-4</v>
      </c>
      <c r="V597">
        <v>-7.5176678890076509E-4</v>
      </c>
      <c r="W597">
        <v>5.3152062763306418E-4</v>
      </c>
      <c r="X597">
        <v>5.3335240012764018E-4</v>
      </c>
      <c r="Y597">
        <v>4.8335112941000347E-4</v>
      </c>
      <c r="Z597">
        <v>4.8335112941000347E-4</v>
      </c>
      <c r="AA597">
        <v>4.9388215129564372E-4</v>
      </c>
      <c r="AB597">
        <v>5.0613328152837589E-4</v>
      </c>
      <c r="AC597">
        <v>1.4077424452167975E-3</v>
      </c>
      <c r="AD597">
        <v>-3.4336866346518224E-4</v>
      </c>
      <c r="AE597">
        <v>1.0530926272549479E-3</v>
      </c>
      <c r="AF597">
        <v>7.836100520679512E-4</v>
      </c>
      <c r="AG597">
        <v>2.5633106323197374E-4</v>
      </c>
      <c r="AH597">
        <v>5.8877867970406061E-3</v>
      </c>
      <c r="AI597">
        <v>3.5287930309146898E-3</v>
      </c>
      <c r="AJ597">
        <v>4.5051498903816434E-3</v>
      </c>
      <c r="AK597">
        <v>3.2151502650197283E-3</v>
      </c>
      <c r="AM597">
        <v>5.4422644586578084E-3</v>
      </c>
      <c r="AN597">
        <v>1.2421110349321918E-2</v>
      </c>
      <c r="AO597">
        <v>1.6463845078644512E-2</v>
      </c>
      <c r="AP597">
        <v>2.0103867892198091E-2</v>
      </c>
    </row>
    <row r="598" spans="1:42">
      <c r="A598" s="757">
        <v>44699</v>
      </c>
      <c r="B598">
        <v>4.727922107445881E-4</v>
      </c>
      <c r="C598">
        <v>4.8461201601320274E-4</v>
      </c>
      <c r="D598">
        <v>5.5789480867861395E-4</v>
      </c>
      <c r="E598">
        <v>5.6262273078605985E-4</v>
      </c>
      <c r="F598">
        <v>5.3581345727637952E-4</v>
      </c>
      <c r="G598">
        <v>5.3776690582152398E-4</v>
      </c>
      <c r="H598">
        <v>5.0643205132905322E-4</v>
      </c>
      <c r="I598">
        <v>4.5403844246783009E-4</v>
      </c>
      <c r="J598">
        <v>5.4012545278370183E-4</v>
      </c>
      <c r="K598">
        <v>5.151170596493504E-4</v>
      </c>
      <c r="L598">
        <v>6.9080933391862942E-4</v>
      </c>
      <c r="M598">
        <v>3.6608975417240508E-4</v>
      </c>
      <c r="N598">
        <v>4.5606426737343497E-4</v>
      </c>
      <c r="O598">
        <v>6.1486767223994931E-4</v>
      </c>
      <c r="P598">
        <v>5.7082989903345371E-4</v>
      </c>
      <c r="Q598">
        <v>1.7728689636342665E-6</v>
      </c>
      <c r="R598">
        <v>5.0947344780039039E-4</v>
      </c>
      <c r="S598">
        <v>5.2785455543991056E-4</v>
      </c>
      <c r="T598">
        <v>5.3152062763306418E-4</v>
      </c>
      <c r="U598">
        <v>5.3518333125457396E-4</v>
      </c>
      <c r="V598">
        <v>-1.7997933625502061E-4</v>
      </c>
      <c r="W598">
        <v>5.3152062763306418E-4</v>
      </c>
      <c r="X598">
        <v>5.3335240012764018E-4</v>
      </c>
      <c r="Y598">
        <v>4.8335112941000347E-4</v>
      </c>
      <c r="Z598">
        <v>4.8335112941000347E-4</v>
      </c>
      <c r="AA598">
        <v>4.9388215129564372E-4</v>
      </c>
      <c r="AB598">
        <v>5.0613328152837589E-4</v>
      </c>
      <c r="AC598">
        <v>-6.4348354231034133E-3</v>
      </c>
      <c r="AD598">
        <v>3.7937499422602272E-3</v>
      </c>
      <c r="AE598">
        <v>-5.0186108280896313E-3</v>
      </c>
      <c r="AF598">
        <v>7.6352841294324847E-4</v>
      </c>
      <c r="AG598">
        <v>4.2890295304798265E-4</v>
      </c>
      <c r="AH598">
        <v>-6.3661849213422217E-3</v>
      </c>
      <c r="AI598">
        <v>-2.3606872969884618E-3</v>
      </c>
      <c r="AJ598">
        <v>-5.4590593898514728E-3</v>
      </c>
      <c r="AK598">
        <v>1.9417875999592216E-3</v>
      </c>
      <c r="AM598">
        <v>-1.9404197065629569E-2</v>
      </c>
      <c r="AN598">
        <v>-1.7732650770859282E-2</v>
      </c>
      <c r="AO598">
        <v>-2.7129455000809433E-3</v>
      </c>
      <c r="AP598">
        <v>-3.9789951277924618E-2</v>
      </c>
    </row>
    <row r="599" spans="1:42">
      <c r="A599" s="757">
        <v>44700</v>
      </c>
      <c r="B599">
        <v>4.727922107445881E-4</v>
      </c>
      <c r="C599">
        <v>4.8461201601320274E-4</v>
      </c>
      <c r="D599">
        <v>5.5789480867861395E-4</v>
      </c>
      <c r="E599">
        <v>5.6262273078605985E-4</v>
      </c>
      <c r="F599">
        <v>5.3581345727637952E-4</v>
      </c>
      <c r="G599">
        <v>5.3776690582152398E-4</v>
      </c>
      <c r="H599">
        <v>5.3920412777230808E-4</v>
      </c>
      <c r="I599">
        <v>5.6770007741380191E-4</v>
      </c>
      <c r="J599">
        <v>5.1202223630997246E-4</v>
      </c>
      <c r="K599">
        <v>6.8299130931670504E-4</v>
      </c>
      <c r="L599">
        <v>1.4904365158749933E-3</v>
      </c>
      <c r="M599">
        <v>6.4129810994351111E-4</v>
      </c>
      <c r="N599">
        <v>5.0959834267350068E-4</v>
      </c>
      <c r="O599">
        <v>6.1694316443805519E-4</v>
      </c>
      <c r="P599">
        <v>5.7082989903345371E-4</v>
      </c>
      <c r="Q599">
        <v>8.4870632562772386E-4</v>
      </c>
      <c r="R599">
        <v>5.0947344780039039E-4</v>
      </c>
      <c r="S599">
        <v>5.2785455543991056E-4</v>
      </c>
      <c r="T599">
        <v>5.3152062763306418E-4</v>
      </c>
      <c r="U599">
        <v>5.3518333125457396E-4</v>
      </c>
      <c r="V599">
        <v>1.3819035192330631E-4</v>
      </c>
      <c r="W599">
        <v>5.3152062763306418E-4</v>
      </c>
      <c r="X599">
        <v>5.3335240012764018E-4</v>
      </c>
      <c r="Y599">
        <v>4.8335112941000347E-4</v>
      </c>
      <c r="Z599">
        <v>4.8335112941000347E-4</v>
      </c>
      <c r="AA599">
        <v>4.9388215129564372E-4</v>
      </c>
      <c r="AB599">
        <v>5.0613328152837589E-4</v>
      </c>
      <c r="AC599">
        <v>6.7596896677490914E-3</v>
      </c>
      <c r="AD599">
        <v>-3.1991792460031032E-3</v>
      </c>
      <c r="AE599">
        <v>7.7832330363847291E-4</v>
      </c>
      <c r="AF599">
        <v>2.3704462853835206E-3</v>
      </c>
      <c r="AG599">
        <v>-8.673008940959237E-4</v>
      </c>
      <c r="AH599">
        <v>3.0965579630211071E-3</v>
      </c>
      <c r="AI599">
        <v>-7.2991536799738022E-4</v>
      </c>
      <c r="AJ599">
        <v>4.5089020441329009E-3</v>
      </c>
      <c r="AK599">
        <v>7.1574368204196936E-4</v>
      </c>
      <c r="AM599">
        <v>4.5640387851115793E-3</v>
      </c>
      <c r="AN599">
        <v>1.479570104258654E-2</v>
      </c>
      <c r="AO599">
        <v>5.7738191517315851E-3</v>
      </c>
      <c r="AP599">
        <v>-4.2290699707200341E-3</v>
      </c>
    </row>
    <row r="600" spans="1:42">
      <c r="A600" s="757">
        <v>44701</v>
      </c>
      <c r="B600">
        <v>4.727922107445881E-4</v>
      </c>
      <c r="C600">
        <v>4.8461201601320274E-4</v>
      </c>
      <c r="D600">
        <v>5.5789480867861395E-4</v>
      </c>
      <c r="E600">
        <v>5.6262273078605985E-4</v>
      </c>
      <c r="F600">
        <v>5.3581345727637952E-4</v>
      </c>
      <c r="G600">
        <v>5.3776690582152398E-4</v>
      </c>
      <c r="H600">
        <v>5.1872594600133048E-4</v>
      </c>
      <c r="I600">
        <v>5.346288873169236E-4</v>
      </c>
      <c r="J600">
        <v>5.2500057926652133E-4</v>
      </c>
      <c r="K600">
        <v>5.2011464176859867E-4</v>
      </c>
      <c r="L600">
        <v>6.192866694434418E-4</v>
      </c>
      <c r="M600">
        <v>3.6834603879265515E-4</v>
      </c>
      <c r="N600">
        <v>4.8576308285208647E-4</v>
      </c>
      <c r="O600">
        <v>6.1686071022992728E-4</v>
      </c>
      <c r="P600">
        <v>5.7082989903345371E-4</v>
      </c>
      <c r="Q600">
        <v>4.6671857939561967E-4</v>
      </c>
      <c r="R600">
        <v>5.0947344780039039E-4</v>
      </c>
      <c r="S600">
        <v>5.2785455543991056E-4</v>
      </c>
      <c r="T600">
        <v>5.3152062763306418E-4</v>
      </c>
      <c r="U600">
        <v>5.3518333125457396E-4</v>
      </c>
      <c r="V600">
        <v>6.2972925599202867E-4</v>
      </c>
      <c r="W600">
        <v>5.3152062763306418E-4</v>
      </c>
      <c r="X600">
        <v>5.3335240012764018E-4</v>
      </c>
      <c r="Y600">
        <v>4.8335112941000347E-4</v>
      </c>
      <c r="Z600">
        <v>4.8335112941000347E-4</v>
      </c>
      <c r="AA600">
        <v>4.9388215129564372E-4</v>
      </c>
      <c r="AB600">
        <v>5.0613328152837589E-4</v>
      </c>
      <c r="AC600">
        <v>3.5387699912292625E-4</v>
      </c>
      <c r="AD600">
        <v>1.7057887734825972E-3</v>
      </c>
      <c r="AE600">
        <v>-7.9017849474727342E-7</v>
      </c>
      <c r="AF600">
        <v>8.1746990461106783E-4</v>
      </c>
      <c r="AG600">
        <v>8.7461161928792386E-4</v>
      </c>
      <c r="AH600">
        <v>4.3594203585572977E-3</v>
      </c>
      <c r="AI600">
        <v>8.2799150701862168E-4</v>
      </c>
      <c r="AJ600">
        <v>9.2012105140049094E-4</v>
      </c>
      <c r="AK600">
        <v>-1.0293564692918089E-3</v>
      </c>
      <c r="AM600">
        <v>5.558816834589253E-3</v>
      </c>
      <c r="AN600">
        <v>1.2000565934824126E-2</v>
      </c>
      <c r="AO600">
        <v>1.6528601226002415E-3</v>
      </c>
      <c r="AP600">
        <v>-6.2963233607882252E-5</v>
      </c>
    </row>
    <row r="601" spans="1:42">
      <c r="A601" s="757">
        <v>44704</v>
      </c>
      <c r="B601">
        <v>4.727922107445881E-4</v>
      </c>
      <c r="C601">
        <v>4.8461201601320274E-4</v>
      </c>
      <c r="D601">
        <v>5.5789480867861395E-4</v>
      </c>
      <c r="E601">
        <v>5.6262273078605985E-4</v>
      </c>
      <c r="F601">
        <v>5.3581345727637952E-4</v>
      </c>
      <c r="G601">
        <v>5.3776690582152398E-4</v>
      </c>
      <c r="H601">
        <v>5.2685693037246573E-4</v>
      </c>
      <c r="I601">
        <v>4.7951779821131524E-4</v>
      </c>
      <c r="J601">
        <v>5.1418509103795529E-4</v>
      </c>
      <c r="K601">
        <v>5.6834168477615243E-4</v>
      </c>
      <c r="L601">
        <v>6.9893329699421969E-4</v>
      </c>
      <c r="M601">
        <v>6.8656810405753887E-4</v>
      </c>
      <c r="N601">
        <v>5.1254412471490873E-4</v>
      </c>
      <c r="O601">
        <v>6.1334739668983396E-4</v>
      </c>
      <c r="P601">
        <v>5.7082989903345371E-4</v>
      </c>
      <c r="Q601">
        <v>8.9334170065091811E-4</v>
      </c>
      <c r="R601">
        <v>5.0947344780039039E-4</v>
      </c>
      <c r="S601">
        <v>5.2785455543991056E-4</v>
      </c>
      <c r="T601">
        <v>5.3152062763306418E-4</v>
      </c>
      <c r="U601">
        <v>5.3518333125457396E-4</v>
      </c>
      <c r="V601">
        <v>-2.8943359462407781E-4</v>
      </c>
      <c r="W601">
        <v>5.3152062763306418E-4</v>
      </c>
      <c r="X601">
        <v>5.3335240012764018E-4</v>
      </c>
      <c r="Y601">
        <v>4.8335112941000347E-4</v>
      </c>
      <c r="Z601">
        <v>4.8335112941000347E-4</v>
      </c>
      <c r="AA601">
        <v>4.9388215129564372E-4</v>
      </c>
      <c r="AB601">
        <v>5.0613328152837589E-4</v>
      </c>
      <c r="AC601">
        <v>4.7893845186257611E-3</v>
      </c>
      <c r="AD601">
        <v>-2.3681672890708549E-3</v>
      </c>
      <c r="AE601">
        <v>1.9735027412528527E-3</v>
      </c>
      <c r="AF601">
        <v>5.3349905857280611E-4</v>
      </c>
      <c r="AG601">
        <v>5.7686339152085431E-4</v>
      </c>
      <c r="AH601">
        <v>4.5209036198259334E-3</v>
      </c>
      <c r="AI601">
        <v>1.8542534760233043E-3</v>
      </c>
      <c r="AJ601">
        <v>1.586036592229112E-3</v>
      </c>
      <c r="AK601">
        <v>3.7893258491061843E-4</v>
      </c>
      <c r="AM601">
        <v>9.0320650858251028E-3</v>
      </c>
      <c r="AN601">
        <v>1.2075354128623594E-2</v>
      </c>
      <c r="AO601">
        <v>1.0266963418727126E-2</v>
      </c>
      <c r="AP601">
        <v>1.8559466773542255E-2</v>
      </c>
    </row>
    <row r="602" spans="1:42">
      <c r="A602" s="757">
        <v>44705</v>
      </c>
      <c r="B602">
        <v>4.727922107445881E-4</v>
      </c>
      <c r="C602">
        <v>4.8461201601320274E-4</v>
      </c>
      <c r="D602">
        <v>5.5789480867861395E-4</v>
      </c>
      <c r="E602">
        <v>5.6262273078605985E-4</v>
      </c>
      <c r="F602">
        <v>5.3581345727637952E-4</v>
      </c>
      <c r="G602">
        <v>5.3776690582152398E-4</v>
      </c>
      <c r="H602">
        <v>5.4769807122512226E-4</v>
      </c>
      <c r="I602">
        <v>4.9728171745400118E-4</v>
      </c>
      <c r="J602">
        <v>5.3345347109834407E-4</v>
      </c>
      <c r="K602">
        <v>4.8389758676115058E-4</v>
      </c>
      <c r="L602">
        <v>3.307607407176949E-4</v>
      </c>
      <c r="M602">
        <v>1.5426258551087813E-4</v>
      </c>
      <c r="N602">
        <v>5.6404459834569209E-4</v>
      </c>
      <c r="O602">
        <v>6.1218233091442364E-4</v>
      </c>
      <c r="P602">
        <v>5.7082989903345371E-4</v>
      </c>
      <c r="Q602">
        <v>5.4667810968811459E-4</v>
      </c>
      <c r="R602">
        <v>5.0947344780039039E-4</v>
      </c>
      <c r="S602">
        <v>5.2785455543991056E-4</v>
      </c>
      <c r="T602">
        <v>5.3152062763306418E-4</v>
      </c>
      <c r="U602">
        <v>5.3518333125457396E-4</v>
      </c>
      <c r="V602">
        <v>-4.7342214032127794E-3</v>
      </c>
      <c r="W602">
        <v>5.3152062763306418E-4</v>
      </c>
      <c r="X602">
        <v>5.3335240012764018E-4</v>
      </c>
      <c r="Y602">
        <v>4.8335112941000347E-4</v>
      </c>
      <c r="Z602">
        <v>4.8335112941000347E-4</v>
      </c>
      <c r="AA602">
        <v>4.9388215129564372E-4</v>
      </c>
      <c r="AB602">
        <v>5.0613328152837589E-4</v>
      </c>
      <c r="AC602">
        <v>-1.8575073729037994E-3</v>
      </c>
      <c r="AD602">
        <v>-5.9982892993122316E-3</v>
      </c>
      <c r="AE602">
        <v>-3.4301450689783186E-3</v>
      </c>
      <c r="AF602">
        <v>4.419819510643741E-4</v>
      </c>
      <c r="AG602">
        <v>9.5812748527235314E-4</v>
      </c>
      <c r="AH602">
        <v>5.9198345137403408E-3</v>
      </c>
      <c r="AI602">
        <v>8.9974540836212924E-4</v>
      </c>
      <c r="AJ602">
        <v>-4.5425613703373724E-3</v>
      </c>
      <c r="AK602">
        <v>-3.7665785496536763E-3</v>
      </c>
      <c r="AM602">
        <v>-7.1112823872726549E-3</v>
      </c>
      <c r="AN602">
        <v>-7.7282624077926743E-3</v>
      </c>
      <c r="AO602">
        <v>-4.8095560137429993E-3</v>
      </c>
      <c r="AP602">
        <v>-7.4325966166490787E-3</v>
      </c>
    </row>
    <row r="603" spans="1:42">
      <c r="A603" s="757">
        <v>44706</v>
      </c>
      <c r="B603">
        <v>4.727922107445881E-4</v>
      </c>
      <c r="C603">
        <v>4.8461201601320274E-4</v>
      </c>
      <c r="D603">
        <v>5.5789480867861395E-4</v>
      </c>
      <c r="E603">
        <v>5.6262273078605985E-4</v>
      </c>
      <c r="F603">
        <v>5.3581345727637952E-4</v>
      </c>
      <c r="G603">
        <v>5.3776690582152398E-4</v>
      </c>
      <c r="H603">
        <v>5.5328054446390773E-4</v>
      </c>
      <c r="I603">
        <v>4.7005734699623325E-4</v>
      </c>
      <c r="J603">
        <v>5.1227081867155633E-4</v>
      </c>
      <c r="K603">
        <v>5.3731496266018475E-4</v>
      </c>
      <c r="L603">
        <v>6.9813252611616861E-4</v>
      </c>
      <c r="M603">
        <v>7.5721197434841514E-4</v>
      </c>
      <c r="N603">
        <v>4.7155413689825565E-4</v>
      </c>
      <c r="O603">
        <v>6.1339246728575603E-4</v>
      </c>
      <c r="P603">
        <v>5.7082989903345371E-4</v>
      </c>
      <c r="Q603">
        <v>4.4390675567806959E-4</v>
      </c>
      <c r="R603">
        <v>5.0947344780039039E-4</v>
      </c>
      <c r="S603">
        <v>5.2785455543991056E-4</v>
      </c>
      <c r="T603">
        <v>5.3152062763306418E-4</v>
      </c>
      <c r="U603">
        <v>5.3518333125457396E-4</v>
      </c>
      <c r="V603">
        <v>1.2382534570536397E-3</v>
      </c>
      <c r="W603">
        <v>5.3152062763306418E-4</v>
      </c>
      <c r="X603">
        <v>5.3335240012764018E-4</v>
      </c>
      <c r="Y603">
        <v>4.8335112941000347E-4</v>
      </c>
      <c r="Z603">
        <v>4.8335112941000347E-4</v>
      </c>
      <c r="AA603">
        <v>4.9388215129564372E-4</v>
      </c>
      <c r="AB603">
        <v>5.0613328152837589E-4</v>
      </c>
      <c r="AC603">
        <v>2.7845687931182805E-3</v>
      </c>
      <c r="AD603">
        <v>-1.0851037203543079E-3</v>
      </c>
      <c r="AE603">
        <v>1.2669308109563016E-3</v>
      </c>
      <c r="AF603">
        <v>7.3284615522739571E-4</v>
      </c>
      <c r="AG603">
        <v>6.1839920822848171E-4</v>
      </c>
      <c r="AH603">
        <v>8.0309849234794228E-4</v>
      </c>
      <c r="AI603">
        <v>1.0135991593798188E-3</v>
      </c>
      <c r="AJ603">
        <v>6.0460882135005001E-3</v>
      </c>
      <c r="AK603">
        <v>4.525375668132714E-3</v>
      </c>
      <c r="AM603">
        <v>5.5722421727875115E-3</v>
      </c>
      <c r="AN603">
        <v>7.8505342733694583E-3</v>
      </c>
      <c r="AO603">
        <v>6.1089118456887359E-3</v>
      </c>
      <c r="AP603">
        <v>9.7899888391081991E-3</v>
      </c>
    </row>
    <row r="604" spans="1:42">
      <c r="A604" s="757">
        <v>44707</v>
      </c>
      <c r="B604">
        <v>4.727922107445881E-4</v>
      </c>
      <c r="C604">
        <v>4.8461201601320274E-4</v>
      </c>
      <c r="D604">
        <v>5.5789480867861395E-4</v>
      </c>
      <c r="E604">
        <v>5.6262273078605985E-4</v>
      </c>
      <c r="F604">
        <v>5.3581345727637952E-4</v>
      </c>
      <c r="G604">
        <v>5.3776690582152398E-4</v>
      </c>
      <c r="H604">
        <v>5.7657716852954621E-4</v>
      </c>
      <c r="I604">
        <v>5.7442618664360623E-4</v>
      </c>
      <c r="J604">
        <v>6.2696977188614333E-4</v>
      </c>
      <c r="K604">
        <v>5.0461274473323492E-4</v>
      </c>
      <c r="L604">
        <v>1.0177838800562444E-3</v>
      </c>
      <c r="M604">
        <v>1.9952916356680284E-4</v>
      </c>
      <c r="N604">
        <v>5.2993595178052466E-4</v>
      </c>
      <c r="O604">
        <v>6.1268544377157674E-4</v>
      </c>
      <c r="P604">
        <v>5.7082989903345371E-4</v>
      </c>
      <c r="Q604">
        <v>5.4521803561180526E-4</v>
      </c>
      <c r="R604">
        <v>5.0947344780039039E-4</v>
      </c>
      <c r="S604">
        <v>5.2785455543991056E-4</v>
      </c>
      <c r="T604">
        <v>5.3152062763306418E-4</v>
      </c>
      <c r="U604">
        <v>5.3518333125457396E-4</v>
      </c>
      <c r="V604">
        <v>2.7493096391297822E-3</v>
      </c>
      <c r="W604">
        <v>5.3152062763306418E-4</v>
      </c>
      <c r="X604">
        <v>5.3335240012764018E-4</v>
      </c>
      <c r="Y604">
        <v>4.8335112941000347E-4</v>
      </c>
      <c r="Z604">
        <v>4.8335112941000347E-4</v>
      </c>
      <c r="AA604">
        <v>4.9388215129564372E-4</v>
      </c>
      <c r="AB604">
        <v>5.0613328152837589E-4</v>
      </c>
      <c r="AC604">
        <v>5.1041859370006826E-3</v>
      </c>
      <c r="AD604">
        <v>3.3877880024417717E-3</v>
      </c>
      <c r="AE604">
        <v>-3.1820138037630397E-4</v>
      </c>
      <c r="AF604">
        <v>-2.3277148686218219E-4</v>
      </c>
      <c r="AG604">
        <v>-4.275191282463453E-4</v>
      </c>
      <c r="AH604">
        <v>-3.4844780973293243E-3</v>
      </c>
      <c r="AI604">
        <v>2.4703555101548424E-3</v>
      </c>
      <c r="AJ604">
        <v>5.1887939577817122E-3</v>
      </c>
      <c r="AK604">
        <v>2.1938975266193594E-3</v>
      </c>
      <c r="AM604">
        <v>1.6531497937242623E-2</v>
      </c>
      <c r="AN604">
        <v>9.6863058454834672E-3</v>
      </c>
      <c r="AO604">
        <v>6.752347755359045E-3</v>
      </c>
      <c r="AP604">
        <v>2.0369582917544538E-2</v>
      </c>
    </row>
    <row r="605" spans="1:42">
      <c r="A605" s="757">
        <v>44708</v>
      </c>
      <c r="B605">
        <v>4.727922107445881E-4</v>
      </c>
      <c r="C605">
        <v>4.8461201601320274E-4</v>
      </c>
      <c r="D605">
        <v>5.5789480867861395E-4</v>
      </c>
      <c r="E605">
        <v>5.6262273078605985E-4</v>
      </c>
      <c r="F605">
        <v>5.3581345727637952E-4</v>
      </c>
      <c r="G605">
        <v>5.3776690582152398E-4</v>
      </c>
      <c r="H605">
        <v>5.125633316411804E-4</v>
      </c>
      <c r="I605">
        <v>4.6793348974660809E-4</v>
      </c>
      <c r="J605">
        <v>5.4506719404923132E-4</v>
      </c>
      <c r="K605">
        <v>5.3035608651597066E-4</v>
      </c>
      <c r="L605">
        <v>6.1272336868700705E-4</v>
      </c>
      <c r="M605">
        <v>6.4255653689948566E-4</v>
      </c>
      <c r="N605">
        <v>5.2293659693081196E-4</v>
      </c>
      <c r="O605">
        <v>6.109661962883095E-4</v>
      </c>
      <c r="P605">
        <v>5.7082989903345371E-4</v>
      </c>
      <c r="Q605">
        <v>2.3964369391249463E-4</v>
      </c>
      <c r="R605">
        <v>5.0947344780039039E-4</v>
      </c>
      <c r="S605">
        <v>5.2785455543991056E-4</v>
      </c>
      <c r="T605">
        <v>5.3152062763306418E-4</v>
      </c>
      <c r="U605">
        <v>5.3518333125457396E-4</v>
      </c>
      <c r="V605">
        <v>-6.4617021883839332E-4</v>
      </c>
      <c r="W605">
        <v>5.3152062763306418E-4</v>
      </c>
      <c r="X605">
        <v>5.3335240012764018E-4</v>
      </c>
      <c r="Y605">
        <v>4.8335112941000347E-4</v>
      </c>
      <c r="Z605">
        <v>4.8335112941000347E-4</v>
      </c>
      <c r="AA605">
        <v>4.9388215129564372E-4</v>
      </c>
      <c r="AB605">
        <v>5.0613328152837589E-4</v>
      </c>
      <c r="AC605">
        <v>2.4002009304961991E-3</v>
      </c>
      <c r="AD605">
        <v>-9.4200036578340196E-4</v>
      </c>
      <c r="AE605">
        <v>1.7255483012739159E-3</v>
      </c>
      <c r="AF605">
        <v>1.8323806213471627E-4</v>
      </c>
      <c r="AG605">
        <v>9.4945432883575265E-5</v>
      </c>
      <c r="AH605">
        <v>1.3706914499489464E-4</v>
      </c>
      <c r="AI605">
        <v>1.7460996187323996E-3</v>
      </c>
      <c r="AJ605">
        <v>2.5812225531565147E-3</v>
      </c>
      <c r="AK605">
        <v>-7.2455317407482678E-4</v>
      </c>
      <c r="AM605">
        <v>-7.7574391836821022E-4</v>
      </c>
      <c r="AN605">
        <v>1.4014176006256207E-3</v>
      </c>
      <c r="AO605">
        <v>1.6726169862109064E-3</v>
      </c>
      <c r="AP605">
        <v>2.364341358898403E-2</v>
      </c>
    </row>
    <row r="606" spans="1:42">
      <c r="A606" s="757">
        <v>44711</v>
      </c>
      <c r="B606">
        <v>4.727922107445881E-4</v>
      </c>
      <c r="C606">
        <v>4.8461201601320274E-4</v>
      </c>
      <c r="D606">
        <v>5.5789480867861395E-4</v>
      </c>
      <c r="E606">
        <v>5.6262273078605985E-4</v>
      </c>
      <c r="F606">
        <v>5.3581345727637952E-4</v>
      </c>
      <c r="G606">
        <v>5.3776690582152398E-4</v>
      </c>
      <c r="H606">
        <v>4.8233305144695926E-4</v>
      </c>
      <c r="I606">
        <v>5.0362988998498004E-4</v>
      </c>
      <c r="J606">
        <v>5.2346563910310451E-4</v>
      </c>
      <c r="K606">
        <v>5.3846981031258068E-4</v>
      </c>
      <c r="L606">
        <v>8.70046047506845E-4</v>
      </c>
      <c r="M606">
        <v>7.3855275940859499E-4</v>
      </c>
      <c r="N606">
        <v>4.7729290210174469E-4</v>
      </c>
      <c r="O606">
        <v>6.1053682337508519E-4</v>
      </c>
      <c r="P606">
        <v>5.7082989903345371E-4</v>
      </c>
      <c r="Q606">
        <v>3.8247632619858862E-4</v>
      </c>
      <c r="R606">
        <v>5.0947344780039039E-4</v>
      </c>
      <c r="S606">
        <v>5.2785455543991056E-4</v>
      </c>
      <c r="T606">
        <v>5.3152062763306418E-4</v>
      </c>
      <c r="U606">
        <v>5.3518333125457396E-4</v>
      </c>
      <c r="V606">
        <v>-3.9229419636865881E-3</v>
      </c>
      <c r="W606">
        <v>5.3152062763306418E-4</v>
      </c>
      <c r="X606">
        <v>5.3335240012764018E-4</v>
      </c>
      <c r="Y606">
        <v>4.8335112941000347E-4</v>
      </c>
      <c r="Z606">
        <v>4.8335112941000347E-4</v>
      </c>
      <c r="AA606">
        <v>4.9388215129564372E-4</v>
      </c>
      <c r="AB606">
        <v>5.0613328152837589E-4</v>
      </c>
      <c r="AC606">
        <v>-2.0948214817273492E-4</v>
      </c>
      <c r="AD606">
        <v>-4.5009261501433029E-3</v>
      </c>
      <c r="AE606">
        <v>2.0338343438557338E-3</v>
      </c>
      <c r="AF606">
        <v>3.8482386871208085E-4</v>
      </c>
      <c r="AG606">
        <v>1.5462450856285059E-4</v>
      </c>
      <c r="AH606">
        <v>1.5282731658772253E-3</v>
      </c>
      <c r="AI606">
        <v>1.8871968254279281E-3</v>
      </c>
      <c r="AJ606">
        <v>9.686923382599133E-4</v>
      </c>
      <c r="AK606">
        <v>-2.5124195726367038E-3</v>
      </c>
      <c r="AM606">
        <v>-1.0593880043865744E-2</v>
      </c>
      <c r="AN606">
        <v>-6.0593082641000606E-3</v>
      </c>
      <c r="AO606">
        <v>-5.6747421096673412E-3</v>
      </c>
      <c r="AP606">
        <v>-1.3814595626737702E-4</v>
      </c>
    </row>
    <row r="607" spans="1:42">
      <c r="A607" s="757">
        <v>44712</v>
      </c>
      <c r="B607">
        <v>4.727922107445881E-4</v>
      </c>
      <c r="C607">
        <v>4.8461201601320274E-4</v>
      </c>
      <c r="D607">
        <v>5.5789480867861395E-4</v>
      </c>
      <c r="E607">
        <v>5.6262273078605985E-4</v>
      </c>
      <c r="F607">
        <v>5.3581345727637952E-4</v>
      </c>
      <c r="G607">
        <v>5.3776690582152398E-4</v>
      </c>
      <c r="H607">
        <v>4.8140995367962347E-4</v>
      </c>
      <c r="I607">
        <v>5.0990313472132343E-4</v>
      </c>
      <c r="J607">
        <v>4.9619796902677926E-4</v>
      </c>
      <c r="K607">
        <v>4.7705043789547652E-4</v>
      </c>
      <c r="L607">
        <v>5.1307548827650429E-4</v>
      </c>
      <c r="M607">
        <v>5.915395459659134E-4</v>
      </c>
      <c r="N607">
        <v>5.532200911571028E-4</v>
      </c>
      <c r="O607">
        <v>6.1069228020360633E-4</v>
      </c>
      <c r="P607">
        <v>5.7082989903345371E-4</v>
      </c>
      <c r="Q607">
        <v>1.5756377428362001E-3</v>
      </c>
      <c r="R607">
        <v>5.0947344780039039E-4</v>
      </c>
      <c r="S607">
        <v>5.2785455543991056E-4</v>
      </c>
      <c r="T607">
        <v>5.3152062763306418E-4</v>
      </c>
      <c r="U607">
        <v>5.3518333125457396E-4</v>
      </c>
      <c r="V607">
        <v>4.7245669211670727E-3</v>
      </c>
      <c r="W607">
        <v>5.3152062763306418E-4</v>
      </c>
      <c r="X607">
        <v>5.3335240012764018E-4</v>
      </c>
      <c r="Y607">
        <v>4.8335112941000347E-4</v>
      </c>
      <c r="Z607">
        <v>4.8335112941000347E-4</v>
      </c>
      <c r="AA607">
        <v>4.9388215129564372E-4</v>
      </c>
      <c r="AB607">
        <v>5.0613328152837589E-4</v>
      </c>
      <c r="AC607">
        <v>1.578401873432167E-4</v>
      </c>
      <c r="AD607">
        <v>7.9540171789891367E-3</v>
      </c>
      <c r="AE607">
        <v>1.4950915291433997E-3</v>
      </c>
      <c r="AF607">
        <v>2.2655754774114634E-4</v>
      </c>
      <c r="AG607">
        <v>4.6614215807716519E-4</v>
      </c>
      <c r="AH607">
        <v>2.846141247591305E-3</v>
      </c>
      <c r="AI607">
        <v>7.5536913579954401E-4</v>
      </c>
      <c r="AJ607">
        <v>-4.8688865903449008E-3</v>
      </c>
      <c r="AK607">
        <v>3.6646433554230473E-3</v>
      </c>
      <c r="AM607">
        <v>-1.9586424252013845E-3</v>
      </c>
      <c r="AN607">
        <v>-3.6097777482146931E-4</v>
      </c>
      <c r="AO607">
        <v>-3.6544893369668818E-3</v>
      </c>
      <c r="AP607">
        <v>-4.0852450295609799E-3</v>
      </c>
    </row>
    <row r="608" spans="1:42">
      <c r="A608" s="757">
        <v>44713</v>
      </c>
      <c r="B608">
        <v>4.727922107445881E-4</v>
      </c>
      <c r="C608">
        <v>4.8461201601320274E-4</v>
      </c>
      <c r="D608">
        <v>5.5789480867861395E-4</v>
      </c>
      <c r="E608">
        <v>5.6262273078605985E-4</v>
      </c>
      <c r="F608">
        <v>5.3581345727637952E-4</v>
      </c>
      <c r="G608">
        <v>5.3776690582152398E-4</v>
      </c>
      <c r="H608">
        <v>4.9688109831147464E-4</v>
      </c>
      <c r="I608">
        <v>5.259518505351668E-4</v>
      </c>
      <c r="J608">
        <v>4.9986048481698298E-4</v>
      </c>
      <c r="K608">
        <v>4.5725485748415728E-4</v>
      </c>
      <c r="L608">
        <v>5.0768669384892995E-4</v>
      </c>
      <c r="M608">
        <v>3.8730122494379238E-4</v>
      </c>
      <c r="N608">
        <v>4.8927188190872606E-4</v>
      </c>
      <c r="O608">
        <v>6.1326196312072589E-4</v>
      </c>
      <c r="P608">
        <v>5.7082989903345371E-4</v>
      </c>
      <c r="Q608">
        <v>4.7287823385477878E-4</v>
      </c>
      <c r="R608">
        <v>6.1440408540280878E-4</v>
      </c>
      <c r="S608">
        <v>6.3278712080139243E-4</v>
      </c>
      <c r="T608">
        <v>6.3645357748187692E-4</v>
      </c>
      <c r="U608">
        <v>6.4011666523766664E-4</v>
      </c>
      <c r="V608">
        <v>-8.0177947605997169E-4</v>
      </c>
      <c r="W608">
        <v>6.3645357748187692E-4</v>
      </c>
      <c r="X608">
        <v>6.3828554208766874E-4</v>
      </c>
      <c r="Y608">
        <v>4.8335112941000347E-4</v>
      </c>
      <c r="Z608">
        <v>4.8335112941000347E-4</v>
      </c>
      <c r="AA608">
        <v>4.9388215129564372E-4</v>
      </c>
      <c r="AB608">
        <v>5.0613328152837589E-4</v>
      </c>
      <c r="AC608">
        <v>-1.4118133437135416E-4</v>
      </c>
      <c r="AD608">
        <v>1.9015889961340182E-3</v>
      </c>
      <c r="AE608">
        <v>5.9322973636874998E-3</v>
      </c>
      <c r="AF608">
        <v>3.5438787398889282E-4</v>
      </c>
      <c r="AG608">
        <v>-1.2793672227012776E-3</v>
      </c>
      <c r="AH608">
        <v>3.0730594728742844E-3</v>
      </c>
      <c r="AI608">
        <v>2.8885448311033457E-4</v>
      </c>
      <c r="AJ608">
        <v>-7.0466581142769602E-4</v>
      </c>
      <c r="AK608">
        <v>3.2947292871563505E-3</v>
      </c>
      <c r="AM608">
        <v>-4.5350666161599884E-3</v>
      </c>
      <c r="AN608">
        <v>-3.2083788665404622E-4</v>
      </c>
      <c r="AO608">
        <v>8.4960152631095021E-3</v>
      </c>
      <c r="AP608">
        <v>-6.9298804915390866E-3</v>
      </c>
    </row>
    <row r="609" spans="1:42">
      <c r="A609" s="757">
        <v>44714</v>
      </c>
      <c r="B609">
        <v>4.727922107445881E-4</v>
      </c>
      <c r="C609">
        <v>4.8461201601320274E-4</v>
      </c>
      <c r="D609">
        <v>5.5789480867861395E-4</v>
      </c>
      <c r="E609">
        <v>5.6262273078605985E-4</v>
      </c>
      <c r="F609">
        <v>5.3581345727637952E-4</v>
      </c>
      <c r="G609">
        <v>5.3776690582152398E-4</v>
      </c>
      <c r="H609">
        <v>5.7278090302603779E-4</v>
      </c>
      <c r="I609">
        <v>4.9552034934174927E-4</v>
      </c>
      <c r="J609">
        <v>7.0783904524618357E-4</v>
      </c>
      <c r="K609">
        <v>4.9137420720501979E-4</v>
      </c>
      <c r="L609">
        <v>2.667255414507963E-4</v>
      </c>
      <c r="M609">
        <v>1.8639004293929951E-4</v>
      </c>
      <c r="N609">
        <v>4.9702699289833063E-4</v>
      </c>
      <c r="O609">
        <v>6.0597583566113222E-4</v>
      </c>
      <c r="P609">
        <v>5.7082989903345371E-4</v>
      </c>
      <c r="Q609">
        <v>4.3249175707904541E-4</v>
      </c>
      <c r="R609">
        <v>6.1440408540280878E-4</v>
      </c>
      <c r="S609">
        <v>6.3278712080139243E-4</v>
      </c>
      <c r="T609">
        <v>6.3645357748187692E-4</v>
      </c>
      <c r="U609">
        <v>6.4011666523766664E-4</v>
      </c>
      <c r="V609">
        <v>2.4523206265292252E-4</v>
      </c>
      <c r="W609">
        <v>6.3645357748187692E-4</v>
      </c>
      <c r="X609">
        <v>6.3828554208766874E-4</v>
      </c>
      <c r="Y609">
        <v>4.8335112941000347E-4</v>
      </c>
      <c r="Z609">
        <v>4.8335112941000347E-4</v>
      </c>
      <c r="AA609">
        <v>4.9388215129564372E-4</v>
      </c>
      <c r="AB609">
        <v>5.0613328152837589E-4</v>
      </c>
      <c r="AC609">
        <v>2.4529354263800318E-3</v>
      </c>
      <c r="AD609">
        <v>-3.100673159308398E-3</v>
      </c>
      <c r="AE609">
        <v>1.8056201551086559E-3</v>
      </c>
      <c r="AF609">
        <v>8.9532609587816836E-4</v>
      </c>
      <c r="AG609">
        <v>6.4274196893032709E-5</v>
      </c>
      <c r="AH609">
        <v>1.329155130928461E-3</v>
      </c>
      <c r="AI609">
        <v>1.8245889010617411E-3</v>
      </c>
      <c r="AJ609">
        <v>2.2940362176016027E-3</v>
      </c>
      <c r="AK609">
        <v>3.7636848752709007E-4</v>
      </c>
      <c r="AM609">
        <v>1.174363538861023E-2</v>
      </c>
      <c r="AN609">
        <v>9.3823829843913131E-3</v>
      </c>
      <c r="AO609">
        <v>1.1418843157683822E-2</v>
      </c>
      <c r="AP609">
        <v>1.827409817830028E-2</v>
      </c>
    </row>
    <row r="610" spans="1:42">
      <c r="A610" s="757">
        <v>44715</v>
      </c>
      <c r="B610">
        <v>4.727922107445881E-4</v>
      </c>
      <c r="C610">
        <v>4.8461201601320274E-4</v>
      </c>
      <c r="D610">
        <v>5.5789480867861395E-4</v>
      </c>
      <c r="E610">
        <v>5.6262273078605985E-4</v>
      </c>
      <c r="F610">
        <v>5.3581345727637952E-4</v>
      </c>
      <c r="G610">
        <v>5.3776690582152398E-4</v>
      </c>
      <c r="H610">
        <v>5.3332418603635467E-4</v>
      </c>
      <c r="I610">
        <v>4.7572460433009667E-4</v>
      </c>
      <c r="J610">
        <v>4.9634473517246036E-4</v>
      </c>
      <c r="K610">
        <v>3.9298609587268274E-4</v>
      </c>
      <c r="L610">
        <v>4.158345571931843E-4</v>
      </c>
      <c r="M610">
        <v>3.5660046118590749E-4</v>
      </c>
      <c r="N610">
        <v>4.7693293374395651E-4</v>
      </c>
      <c r="O610">
        <v>6.0489740007496628E-4</v>
      </c>
      <c r="P610">
        <v>5.7082989903345371E-4</v>
      </c>
      <c r="Q610">
        <v>4.7935262181786342E-4</v>
      </c>
      <c r="R610">
        <v>6.1440408540280878E-4</v>
      </c>
      <c r="S610">
        <v>6.3278712080139243E-4</v>
      </c>
      <c r="T610">
        <v>6.3645357748187692E-4</v>
      </c>
      <c r="U610">
        <v>6.4011666523766664E-4</v>
      </c>
      <c r="V610">
        <v>2.1432853099072613E-3</v>
      </c>
      <c r="W610">
        <v>6.3645357748187692E-4</v>
      </c>
      <c r="X610">
        <v>6.3828554208766874E-4</v>
      </c>
      <c r="Y610">
        <v>4.8335112941000347E-4</v>
      </c>
      <c r="Z610">
        <v>4.8335112941000347E-4</v>
      </c>
      <c r="AA610">
        <v>4.9388215129564372E-4</v>
      </c>
      <c r="AB610">
        <v>5.0613328152837589E-4</v>
      </c>
      <c r="AC610">
        <v>1.7094632923100317E-3</v>
      </c>
      <c r="AD610">
        <v>3.8509419136787404E-3</v>
      </c>
      <c r="AE610">
        <v>3.8113576657514692E-3</v>
      </c>
      <c r="AF610">
        <v>-1.0462834315827507E-4</v>
      </c>
      <c r="AG610">
        <v>4.2516060800168454E-4</v>
      </c>
      <c r="AH610">
        <v>-1.6077087108908872E-3</v>
      </c>
      <c r="AI610">
        <v>1.7121761399541136E-3</v>
      </c>
      <c r="AJ610">
        <v>-4.5779604377140792E-3</v>
      </c>
      <c r="AK610">
        <v>-1.5066797321666714E-3</v>
      </c>
      <c r="AM610">
        <v>-1.1540321007832754E-2</v>
      </c>
      <c r="AN610">
        <v>-9.3738968168612935E-3</v>
      </c>
      <c r="AO610">
        <v>-6.5404442724767975E-3</v>
      </c>
      <c r="AP610">
        <v>-1.5433443715412887E-2</v>
      </c>
    </row>
    <row r="611" spans="1:42">
      <c r="A611" s="757">
        <v>44718</v>
      </c>
      <c r="B611">
        <v>4.727922107445881E-4</v>
      </c>
      <c r="C611">
        <v>4.8461201601320274E-4</v>
      </c>
      <c r="D611">
        <v>5.5789480867861395E-4</v>
      </c>
      <c r="E611">
        <v>5.6262273078605985E-4</v>
      </c>
      <c r="F611">
        <v>5.3581345727637952E-4</v>
      </c>
      <c r="G611">
        <v>5.3776690582152398E-4</v>
      </c>
      <c r="H611">
        <v>5.2899128055949873E-4</v>
      </c>
      <c r="I611">
        <v>5.2597939235532465E-4</v>
      </c>
      <c r="J611">
        <v>5.1053205689477466E-4</v>
      </c>
      <c r="K611">
        <v>5.0290436242605985E-4</v>
      </c>
      <c r="L611">
        <v>3.3057904967459528E-4</v>
      </c>
      <c r="M611">
        <v>2.7551602671938014E-4</v>
      </c>
      <c r="N611">
        <v>5.123447078552168E-4</v>
      </c>
      <c r="O611">
        <v>6.0340932972935413E-4</v>
      </c>
      <c r="P611">
        <v>5.7082989903345371E-4</v>
      </c>
      <c r="Q611">
        <v>7.7992994357956036E-4</v>
      </c>
      <c r="R611">
        <v>6.1440408540280878E-4</v>
      </c>
      <c r="S611">
        <v>6.3278712080139243E-4</v>
      </c>
      <c r="T611">
        <v>6.3645357748187692E-4</v>
      </c>
      <c r="U611">
        <v>6.4011666523766664E-4</v>
      </c>
      <c r="V611">
        <v>4.333483944551908E-4</v>
      </c>
      <c r="W611">
        <v>6.3645357748187692E-4</v>
      </c>
      <c r="X611">
        <v>6.3828554208766874E-4</v>
      </c>
      <c r="Y611">
        <v>4.8335112941000347E-4</v>
      </c>
      <c r="Z611">
        <v>4.8335112941000347E-4</v>
      </c>
      <c r="AA611">
        <v>4.9388215129564372E-4</v>
      </c>
      <c r="AB611">
        <v>5.0613328152837589E-4</v>
      </c>
      <c r="AC611">
        <v>4.7862292437561571E-4</v>
      </c>
      <c r="AD611">
        <v>3.1548303893367269E-3</v>
      </c>
      <c r="AE611">
        <v>3.3137387125008466E-3</v>
      </c>
      <c r="AF611">
        <v>4.4071052906957675E-4</v>
      </c>
      <c r="AG611">
        <v>-4.8309448180916537E-4</v>
      </c>
      <c r="AH611">
        <v>-2.8777736483937E-3</v>
      </c>
      <c r="AI611">
        <v>5.9277006453628545E-4</v>
      </c>
      <c r="AJ611">
        <v>-1.9489661499179078E-3</v>
      </c>
      <c r="AK611">
        <v>-3.6419108354758256E-3</v>
      </c>
      <c r="AM611">
        <v>-1.6602909792990284E-2</v>
      </c>
      <c r="AN611">
        <v>-8.7485853295061755E-3</v>
      </c>
      <c r="AO611">
        <v>-4.2417743196354607E-4</v>
      </c>
      <c r="AP611">
        <v>3.7337937244179553E-3</v>
      </c>
    </row>
    <row r="612" spans="1:42">
      <c r="A612" s="757">
        <v>44719</v>
      </c>
      <c r="B612">
        <v>4.727922107445881E-4</v>
      </c>
      <c r="C612">
        <v>4.8461201601320274E-4</v>
      </c>
      <c r="D612">
        <v>5.5789480867861395E-4</v>
      </c>
      <c r="E612">
        <v>5.6262273078605985E-4</v>
      </c>
      <c r="F612">
        <v>5.3581345727637952E-4</v>
      </c>
      <c r="G612">
        <v>5.3776690582152398E-4</v>
      </c>
      <c r="H612">
        <v>5.0847918748031518E-4</v>
      </c>
      <c r="I612">
        <v>4.882689320173661E-4</v>
      </c>
      <c r="J612">
        <v>5.0769194807198659E-4</v>
      </c>
      <c r="K612">
        <v>5.5247825962179142E-4</v>
      </c>
      <c r="L612">
        <v>1.1819900781071535E-3</v>
      </c>
      <c r="M612">
        <v>4.56891225077527E-4</v>
      </c>
      <c r="N612">
        <v>4.7826396703309904E-4</v>
      </c>
      <c r="O612">
        <v>6.048629510344572E-4</v>
      </c>
      <c r="P612">
        <v>5.7082989903345371E-4</v>
      </c>
      <c r="Q612">
        <v>4.7818682361078224E-4</v>
      </c>
      <c r="R612">
        <v>6.1440408540280878E-4</v>
      </c>
      <c r="S612">
        <v>6.3278712080139243E-4</v>
      </c>
      <c r="T612">
        <v>6.3645357748187692E-4</v>
      </c>
      <c r="U612">
        <v>6.4011666523766664E-4</v>
      </c>
      <c r="V612">
        <v>-3.1148161222909199E-3</v>
      </c>
      <c r="W612">
        <v>6.3645357748187692E-4</v>
      </c>
      <c r="X612">
        <v>6.3828554208766874E-4</v>
      </c>
      <c r="Y612">
        <v>4.8335112941000347E-4</v>
      </c>
      <c r="Z612">
        <v>4.8335112941000347E-4</v>
      </c>
      <c r="AA612">
        <v>4.9388215129564372E-4</v>
      </c>
      <c r="AB612">
        <v>5.0613328152837589E-4</v>
      </c>
      <c r="AC612">
        <v>2.0423968538907378E-3</v>
      </c>
      <c r="AD612">
        <v>-9.4992918866831921E-5</v>
      </c>
      <c r="AE612">
        <v>-1.4351785154526064E-3</v>
      </c>
      <c r="AF612">
        <v>1.1081225097280267E-3</v>
      </c>
      <c r="AG612">
        <v>-1.0347875585482447E-3</v>
      </c>
      <c r="AH612">
        <v>-3.2185987145435524E-3</v>
      </c>
      <c r="AI612">
        <v>-1.2332842969173807E-3</v>
      </c>
      <c r="AJ612">
        <v>5.3927824763899679E-4</v>
      </c>
      <c r="AK612">
        <v>1.5896807184598849E-3</v>
      </c>
      <c r="AM612">
        <v>-9.9903320194137946E-3</v>
      </c>
      <c r="AN612">
        <v>-9.5481670167352206E-4</v>
      </c>
      <c r="AO612">
        <v>7.5001069417932609E-3</v>
      </c>
      <c r="AP612">
        <v>9.6991265285100159E-3</v>
      </c>
    </row>
    <row r="613" spans="1:42">
      <c r="A613" s="757">
        <v>44720</v>
      </c>
      <c r="B613">
        <v>4.727922107445881E-4</v>
      </c>
      <c r="C613">
        <v>4.8461201601320274E-4</v>
      </c>
      <c r="D613">
        <v>5.5789480867861395E-4</v>
      </c>
      <c r="E613">
        <v>5.6262273078605985E-4</v>
      </c>
      <c r="F613">
        <v>5.3581345727637952E-4</v>
      </c>
      <c r="G613">
        <v>5.3776690582152398E-4</v>
      </c>
      <c r="H613">
        <v>5.12351244744913E-4</v>
      </c>
      <c r="I613">
        <v>5.7831631055349497E-4</v>
      </c>
      <c r="J613">
        <v>4.9675458679887541E-4</v>
      </c>
      <c r="K613">
        <v>5.2587923422420246E-4</v>
      </c>
      <c r="L613">
        <v>5.5573145018072978E-4</v>
      </c>
      <c r="M613">
        <v>-5.3932036934711824E-5</v>
      </c>
      <c r="N613">
        <v>5.9196766792712907E-4</v>
      </c>
      <c r="O613">
        <v>6.0428578160176549E-4</v>
      </c>
      <c r="P613">
        <v>5.7082989903345371E-4</v>
      </c>
      <c r="Q613">
        <v>5.0699574681822845E-4</v>
      </c>
      <c r="R613">
        <v>6.1440408540280878E-4</v>
      </c>
      <c r="S613">
        <v>6.3278712080139243E-4</v>
      </c>
      <c r="T613">
        <v>6.3645357748187692E-4</v>
      </c>
      <c r="U613">
        <v>6.4011666523766664E-4</v>
      </c>
      <c r="V613">
        <v>9.2676175135175676E-4</v>
      </c>
      <c r="W613">
        <v>6.3645357748187692E-4</v>
      </c>
      <c r="X613">
        <v>6.3828554208766874E-4</v>
      </c>
      <c r="Y613">
        <v>4.8335112941000347E-4</v>
      </c>
      <c r="Z613">
        <v>4.8335112941000347E-4</v>
      </c>
      <c r="AA613">
        <v>4.9388215129564372E-4</v>
      </c>
      <c r="AB613">
        <v>5.0613328152837589E-4</v>
      </c>
      <c r="AC613">
        <v>1.5234708011133691E-3</v>
      </c>
      <c r="AD613">
        <v>5.3882999839089951E-3</v>
      </c>
      <c r="AE613">
        <v>3.0416770703198814E-3</v>
      </c>
      <c r="AF613">
        <v>7.8969871441003647E-4</v>
      </c>
      <c r="AG613">
        <v>1.2087440578243402E-3</v>
      </c>
      <c r="AH613">
        <v>-2.5071036120881685E-3</v>
      </c>
      <c r="AI613">
        <v>7.3379661673911301E-4</v>
      </c>
      <c r="AJ613">
        <v>2.9488286749086434E-3</v>
      </c>
      <c r="AK613">
        <v>4.6205075766929671E-3</v>
      </c>
      <c r="AM613">
        <v>-1.0277501336194206E-2</v>
      </c>
      <c r="AN613">
        <v>-6.7735134268360753E-3</v>
      </c>
      <c r="AO613">
        <v>-8.9506198715959551E-3</v>
      </c>
      <c r="AP613">
        <v>-1.0360337075060566E-2</v>
      </c>
    </row>
    <row r="614" spans="1:42">
      <c r="A614" s="757">
        <v>44721</v>
      </c>
      <c r="B614">
        <v>4.727922107445881E-4</v>
      </c>
      <c r="C614">
        <v>4.8461201601320274E-4</v>
      </c>
      <c r="D614">
        <v>5.5789480867861395E-4</v>
      </c>
      <c r="E614">
        <v>5.6262273078605985E-4</v>
      </c>
      <c r="F614">
        <v>5.3581345727637952E-4</v>
      </c>
      <c r="G614">
        <v>5.3776690582152398E-4</v>
      </c>
      <c r="H614">
        <v>5.2929038277493845E-4</v>
      </c>
      <c r="I614">
        <v>5.3164594006216426E-4</v>
      </c>
      <c r="J614">
        <v>4.9791247556552065E-4</v>
      </c>
      <c r="K614">
        <v>5.7019943441938281E-4</v>
      </c>
      <c r="L614">
        <v>1.2763613960646847E-3</v>
      </c>
      <c r="M614">
        <v>8.059794716637203E-4</v>
      </c>
      <c r="N614">
        <v>5.0278909043699471E-4</v>
      </c>
      <c r="O614">
        <v>6.2409217110315218E-4</v>
      </c>
      <c r="P614">
        <v>5.7082989903345371E-4</v>
      </c>
      <c r="Q614">
        <v>4.7982426120185551E-4</v>
      </c>
      <c r="R614">
        <v>6.1440408540280878E-4</v>
      </c>
      <c r="S614">
        <v>6.3278712080139243E-4</v>
      </c>
      <c r="T614">
        <v>6.3645357748187692E-4</v>
      </c>
      <c r="U614">
        <v>6.4011666523766664E-4</v>
      </c>
      <c r="V614">
        <v>1.3935336517396646E-3</v>
      </c>
      <c r="W614">
        <v>6.3645357748187692E-4</v>
      </c>
      <c r="X614">
        <v>6.3828554208766874E-4</v>
      </c>
      <c r="Y614">
        <v>4.8335112941000347E-4</v>
      </c>
      <c r="Z614">
        <v>4.8335112941000347E-4</v>
      </c>
      <c r="AA614">
        <v>4.9388215129564372E-4</v>
      </c>
      <c r="AB614">
        <v>5.0613328152837589E-4</v>
      </c>
      <c r="AC614">
        <v>-1.9600887641874065E-3</v>
      </c>
      <c r="AD614">
        <v>1.0220836134372302E-2</v>
      </c>
      <c r="AE614">
        <v>2.1481340685125527E-3</v>
      </c>
      <c r="AF614">
        <v>-9.3297136803049963E-4</v>
      </c>
      <c r="AG614">
        <v>4.2808052881386782E-3</v>
      </c>
      <c r="AH614">
        <v>-1.5626855156509745E-3</v>
      </c>
      <c r="AI614">
        <v>-9.0500882212085632E-4</v>
      </c>
      <c r="AJ614">
        <v>3.5947768845989714E-4</v>
      </c>
      <c r="AK614">
        <v>8.7052960228950482E-4</v>
      </c>
      <c r="AM614">
        <v>-1.0679213792703091E-2</v>
      </c>
      <c r="AN614">
        <v>-1.576109073566867E-3</v>
      </c>
      <c r="AO614">
        <v>-7.5138350866365E-3</v>
      </c>
      <c r="AP614">
        <v>-2.2220483479366115E-2</v>
      </c>
    </row>
    <row r="615" spans="1:42">
      <c r="A615" s="757">
        <v>44722</v>
      </c>
      <c r="B615">
        <v>4.727922107445881E-4</v>
      </c>
      <c r="C615">
        <v>4.8461201601320274E-4</v>
      </c>
      <c r="D615">
        <v>5.5789480867861395E-4</v>
      </c>
      <c r="E615">
        <v>5.6262273078605985E-4</v>
      </c>
      <c r="F615">
        <v>5.3581345727637952E-4</v>
      </c>
      <c r="G615">
        <v>5.3776690582152398E-4</v>
      </c>
      <c r="H615">
        <v>5.3004192712458043E-4</v>
      </c>
      <c r="I615">
        <v>6.2236146363825462E-4</v>
      </c>
      <c r="J615">
        <v>5.1841698685040072E-4</v>
      </c>
      <c r="K615">
        <v>5.4360932715824539E-4</v>
      </c>
      <c r="L615">
        <v>3.224294773598313E-4</v>
      </c>
      <c r="M615">
        <v>2.1773908599120873E-4</v>
      </c>
      <c r="N615">
        <v>5.7632289027664818E-4</v>
      </c>
      <c r="O615">
        <v>5.7941088702007093E-4</v>
      </c>
      <c r="P615">
        <v>5.7082989903345371E-4</v>
      </c>
      <c r="Q615">
        <v>6.1094168604447496E-4</v>
      </c>
      <c r="R615">
        <v>6.1440408540280878E-4</v>
      </c>
      <c r="S615">
        <v>6.3278712080139243E-4</v>
      </c>
      <c r="T615">
        <v>6.3645357748187692E-4</v>
      </c>
      <c r="U615">
        <v>6.4011666523766664E-4</v>
      </c>
      <c r="V615">
        <v>5.6666375056790841E-4</v>
      </c>
      <c r="W615">
        <v>6.3645357748187692E-4</v>
      </c>
      <c r="X615">
        <v>6.3828554208766874E-4</v>
      </c>
      <c r="Y615">
        <v>4.8335112941000347E-4</v>
      </c>
      <c r="Z615">
        <v>4.8335112941000347E-4</v>
      </c>
      <c r="AA615">
        <v>4.9388215129564372E-4</v>
      </c>
      <c r="AB615">
        <v>5.0613328152837589E-4</v>
      </c>
      <c r="AC615">
        <v>-1.4207075225837196E-3</v>
      </c>
      <c r="AD615">
        <v>1.1348907949769282E-2</v>
      </c>
      <c r="AE615">
        <v>1.6614031023665099E-3</v>
      </c>
      <c r="AF615">
        <v>3.3494072876436576E-3</v>
      </c>
      <c r="AG615">
        <v>4.1707928456840015E-3</v>
      </c>
      <c r="AH615">
        <v>-1.1016339820821841E-3</v>
      </c>
      <c r="AI615">
        <v>-6.2182951680944676E-4</v>
      </c>
      <c r="AJ615">
        <v>-7.7325388878359824E-3</v>
      </c>
      <c r="AK615">
        <v>-5.2488997205084598E-3</v>
      </c>
      <c r="AM615">
        <v>-2.3231310472183631E-2</v>
      </c>
      <c r="AN615">
        <v>-1.7994140501618183E-2</v>
      </c>
      <c r="AO615">
        <v>-1.0722156764965129E-2</v>
      </c>
      <c r="AP615">
        <v>-2.9228035914379169E-2</v>
      </c>
    </row>
    <row r="616" spans="1:42">
      <c r="A616" s="757">
        <v>44725</v>
      </c>
      <c r="B616">
        <v>4.727922107445881E-4</v>
      </c>
      <c r="C616">
        <v>4.8461201601320274E-4</v>
      </c>
      <c r="D616">
        <v>5.5789480867861395E-4</v>
      </c>
      <c r="E616">
        <v>5.6262273078605985E-4</v>
      </c>
      <c r="F616">
        <v>5.3581345727637952E-4</v>
      </c>
      <c r="G616">
        <v>5.3776690582152398E-4</v>
      </c>
      <c r="H616">
        <v>5.2477797458361231E-4</v>
      </c>
      <c r="I616">
        <v>5.5214435002048923E-4</v>
      </c>
      <c r="J616">
        <v>5.059352560996544E-4</v>
      </c>
      <c r="K616">
        <v>5.4808686659768568E-4</v>
      </c>
      <c r="L616">
        <v>3.8288810008224594E-4</v>
      </c>
      <c r="M616">
        <v>8.407852543212968E-4</v>
      </c>
      <c r="N616">
        <v>5.8224332580691929E-4</v>
      </c>
      <c r="O616">
        <v>6.0903717064064722E-4</v>
      </c>
      <c r="P616">
        <v>5.7082989903345371E-4</v>
      </c>
      <c r="Q616">
        <v>9.8555806453237693E-4</v>
      </c>
      <c r="R616">
        <v>6.1440408540280878E-4</v>
      </c>
      <c r="S616">
        <v>6.3278712080139243E-4</v>
      </c>
      <c r="T616">
        <v>6.3645357748187692E-4</v>
      </c>
      <c r="U616">
        <v>6.4011666523766664E-4</v>
      </c>
      <c r="V616">
        <v>-2.787787582590795E-3</v>
      </c>
      <c r="W616">
        <v>6.3645357748187692E-4</v>
      </c>
      <c r="X616">
        <v>6.3828554208766874E-4</v>
      </c>
      <c r="Y616">
        <v>4.8335112941000347E-4</v>
      </c>
      <c r="Z616">
        <v>4.8335112941000347E-4</v>
      </c>
      <c r="AA616">
        <v>4.9388215129564372E-4</v>
      </c>
      <c r="AB616">
        <v>5.0613328152837589E-4</v>
      </c>
      <c r="AC616">
        <v>-3.6282029663132764E-3</v>
      </c>
      <c r="AD616">
        <v>1.4188886695470693E-2</v>
      </c>
      <c r="AE616">
        <v>-4.4640843075224312E-3</v>
      </c>
      <c r="AF616">
        <v>9.2781672218649192E-3</v>
      </c>
      <c r="AG616">
        <v>4.8959484599044867E-3</v>
      </c>
      <c r="AH616">
        <v>-3.3398155552164521E-3</v>
      </c>
      <c r="AI616">
        <v>4.5623293726053671E-3</v>
      </c>
      <c r="AJ616">
        <v>-7.0101378424831662E-3</v>
      </c>
      <c r="AK616">
        <v>-3.290213009172871E-3</v>
      </c>
      <c r="AM616">
        <v>-4.0146884191086918E-2</v>
      </c>
      <c r="AN616">
        <v>-2.1740026480181696E-2</v>
      </c>
      <c r="AO616">
        <v>-1.5213933514856892E-2</v>
      </c>
      <c r="AP616">
        <v>-3.9727553523530079E-2</v>
      </c>
    </row>
    <row r="617" spans="1:42">
      <c r="A617" s="757">
        <v>44726</v>
      </c>
      <c r="B617">
        <v>4.727922107445881E-4</v>
      </c>
      <c r="C617">
        <v>4.8461201601320274E-4</v>
      </c>
      <c r="D617">
        <v>5.5789480867861395E-4</v>
      </c>
      <c r="E617">
        <v>5.6262273078605985E-4</v>
      </c>
      <c r="F617">
        <v>5.3581345727637952E-4</v>
      </c>
      <c r="G617">
        <v>5.3776690582152398E-4</v>
      </c>
      <c r="H617">
        <v>4.9230093884977677E-4</v>
      </c>
      <c r="I617">
        <v>5.6320105953222566E-4</v>
      </c>
      <c r="J617">
        <v>5.017892919836342E-4</v>
      </c>
      <c r="K617">
        <v>5.0962442826252285E-4</v>
      </c>
      <c r="L617">
        <v>9.9728090818129722E-4</v>
      </c>
      <c r="M617">
        <v>1.1565737804204446E-3</v>
      </c>
      <c r="N617">
        <v>8.5881847703483949E-4</v>
      </c>
      <c r="O617">
        <v>6.0999974234854371E-4</v>
      </c>
      <c r="P617">
        <v>5.7082989903345371E-4</v>
      </c>
      <c r="Q617">
        <v>5.3899864906714612E-4</v>
      </c>
      <c r="R617">
        <v>6.1440408540280878E-4</v>
      </c>
      <c r="S617">
        <v>6.3278712080139243E-4</v>
      </c>
      <c r="T617">
        <v>6.3645357748187692E-4</v>
      </c>
      <c r="U617">
        <v>6.4011666523766664E-4</v>
      </c>
      <c r="V617">
        <v>-1.6686562624601553E-3</v>
      </c>
      <c r="W617">
        <v>6.3645357748187692E-4</v>
      </c>
      <c r="X617">
        <v>6.3828554208766874E-4</v>
      </c>
      <c r="Y617">
        <v>4.8335112941000347E-4</v>
      </c>
      <c r="Z617">
        <v>4.8335112941000347E-4</v>
      </c>
      <c r="AA617">
        <v>4.9388215129564372E-4</v>
      </c>
      <c r="AB617">
        <v>5.0613328152837589E-4</v>
      </c>
      <c r="AC617">
        <v>-8.7336239376939462E-3</v>
      </c>
      <c r="AD617">
        <v>-1.387415780164325E-3</v>
      </c>
      <c r="AE617">
        <v>-7.1403215964402911E-3</v>
      </c>
      <c r="AF617">
        <v>5.8500108531507333E-3</v>
      </c>
      <c r="AG617">
        <v>1.8700242734777106E-3</v>
      </c>
      <c r="AH617">
        <v>-1.2098065222312382E-3</v>
      </c>
      <c r="AI617">
        <v>4.5800037688601414E-3</v>
      </c>
      <c r="AJ617">
        <v>1.1414580259778706E-3</v>
      </c>
      <c r="AK617">
        <v>2.0493326211656893E-4</v>
      </c>
      <c r="AM617">
        <v>-4.1352687078828332E-3</v>
      </c>
      <c r="AN617">
        <v>-1.9919855671280962E-3</v>
      </c>
      <c r="AO617">
        <v>-2.8535333123724804E-4</v>
      </c>
      <c r="AP617">
        <v>-2.6323016945888345E-3</v>
      </c>
    </row>
    <row r="618" spans="1:42">
      <c r="A618" s="757">
        <v>44727</v>
      </c>
      <c r="B618">
        <v>4.727922107445881E-4</v>
      </c>
      <c r="C618">
        <v>4.8461201601320274E-4</v>
      </c>
      <c r="D618">
        <v>5.5789480867861395E-4</v>
      </c>
      <c r="E618">
        <v>5.6262273078605985E-4</v>
      </c>
      <c r="F618">
        <v>5.3581345727637952E-4</v>
      </c>
      <c r="G618">
        <v>5.3776690582152398E-4</v>
      </c>
      <c r="H618">
        <v>5.0836624238725925E-4</v>
      </c>
      <c r="I618">
        <v>5.9046049429989367E-4</v>
      </c>
      <c r="J618">
        <v>5.0621805856021496E-4</v>
      </c>
      <c r="K618">
        <v>4.7956580818953043E-4</v>
      </c>
      <c r="L618">
        <v>1.3332882705063831E-4</v>
      </c>
      <c r="M618">
        <v>3.2827136289870218E-4</v>
      </c>
      <c r="N618">
        <v>5.8285913487798879E-4</v>
      </c>
      <c r="O618">
        <v>6.0888962969385396E-4</v>
      </c>
      <c r="P618">
        <v>5.7082989903345371E-4</v>
      </c>
      <c r="Q618">
        <v>5.7900977763258865E-4</v>
      </c>
      <c r="R618">
        <v>6.1440408540280878E-4</v>
      </c>
      <c r="S618">
        <v>6.3278712080139243E-4</v>
      </c>
      <c r="T618">
        <v>6.3645357748187692E-4</v>
      </c>
      <c r="U618">
        <v>6.4011666523766664E-4</v>
      </c>
      <c r="V618">
        <v>7.6838169990185445E-3</v>
      </c>
      <c r="W618">
        <v>6.3645357748187692E-4</v>
      </c>
      <c r="X618">
        <v>6.3828554208766874E-4</v>
      </c>
      <c r="Y618">
        <v>4.8335112941000347E-4</v>
      </c>
      <c r="Z618">
        <v>4.8335112941000347E-4</v>
      </c>
      <c r="AA618">
        <v>4.9388215129564372E-4</v>
      </c>
      <c r="AB618">
        <v>5.0613328152837589E-4</v>
      </c>
      <c r="AC618">
        <v>7.205135726251477E-4</v>
      </c>
      <c r="AD618">
        <v>-7.0620578471802808E-4</v>
      </c>
      <c r="AE618">
        <v>4.5487380730580007E-4</v>
      </c>
      <c r="AF618">
        <v>6.1459264752983245E-5</v>
      </c>
      <c r="AG618">
        <v>1.3581451942701328E-4</v>
      </c>
      <c r="AH618">
        <v>6.9699389892252661E-4</v>
      </c>
      <c r="AI618">
        <v>-3.8509608731656098E-3</v>
      </c>
      <c r="AJ618">
        <v>5.6524720801836015E-3</v>
      </c>
      <c r="AK618">
        <v>3.7528158293249625E-3</v>
      </c>
      <c r="AM618">
        <v>1.3082437275985681E-2</v>
      </c>
      <c r="AN618">
        <v>1.129152499548014E-2</v>
      </c>
      <c r="AO618">
        <v>1.6650522807322821E-2</v>
      </c>
      <c r="AP618">
        <v>1.4184711667411865E-2</v>
      </c>
    </row>
    <row r="619" spans="1:42">
      <c r="A619" s="757">
        <v>44729</v>
      </c>
      <c r="B619">
        <v>4.9037490119197003E-4</v>
      </c>
      <c r="C619">
        <v>5.0263427372176928E-4</v>
      </c>
      <c r="D619">
        <v>5.7864238340652461E-4</v>
      </c>
      <c r="E619">
        <v>5.8354613241844426E-4</v>
      </c>
      <c r="F619">
        <v>5.5339725528313899E-4</v>
      </c>
      <c r="G619">
        <v>5.553507381590439E-4</v>
      </c>
      <c r="H619">
        <v>5.195174184169371E-4</v>
      </c>
      <c r="I619">
        <v>5.3418110603864477E-4</v>
      </c>
      <c r="J619">
        <v>5.2489347443729351E-4</v>
      </c>
      <c r="K619">
        <v>6.6122148457536944E-4</v>
      </c>
      <c r="L619">
        <v>3.068822053351461E-4</v>
      </c>
      <c r="M619">
        <v>2.861136061758085E-4</v>
      </c>
      <c r="N619">
        <v>5.8696436510019545E-4</v>
      </c>
      <c r="O619">
        <v>6.0966428466291411E-4</v>
      </c>
      <c r="P619">
        <v>5.8841431243261688E-4</v>
      </c>
      <c r="Q619">
        <v>6.4865366188460172E-4</v>
      </c>
      <c r="R619">
        <v>6.1440408540280878E-4</v>
      </c>
      <c r="S619">
        <v>6.3278712080139243E-4</v>
      </c>
      <c r="T619">
        <v>6.3645357748187692E-4</v>
      </c>
      <c r="U619">
        <v>6.4011666523766664E-4</v>
      </c>
      <c r="V619">
        <v>1.9563521199699174E-3</v>
      </c>
      <c r="W619">
        <v>6.3645357748187692E-4</v>
      </c>
      <c r="X619">
        <v>6.3828554208766874E-4</v>
      </c>
      <c r="Y619">
        <v>4.8335112941000347E-4</v>
      </c>
      <c r="Z619">
        <v>4.8335112941000347E-4</v>
      </c>
      <c r="AA619">
        <v>4.9388215129564372E-4</v>
      </c>
      <c r="AB619">
        <v>5.0613328152837589E-4</v>
      </c>
      <c r="AC619">
        <v>-3.102689989538665E-3</v>
      </c>
      <c r="AD619">
        <v>-2.5753292966587127E-3</v>
      </c>
      <c r="AE619">
        <v>-3.0928626155102279E-3</v>
      </c>
      <c r="AF619">
        <v>-3.6693084825208944E-3</v>
      </c>
      <c r="AG619">
        <v>-2.4698335324603304E-3</v>
      </c>
      <c r="AH619">
        <v>-3.1454201621706757E-3</v>
      </c>
      <c r="AI619">
        <v>-4.8695750345415512E-3</v>
      </c>
      <c r="AJ619">
        <v>1.0292432735643509E-3</v>
      </c>
      <c r="AK619">
        <v>-7.7390265321375384E-4</v>
      </c>
      <c r="AM619">
        <v>-2.3315780545720921E-2</v>
      </c>
      <c r="AN619">
        <v>-1.6463589646935617E-2</v>
      </c>
      <c r="AO619">
        <v>-8.945463143796184E-3</v>
      </c>
      <c r="AP619">
        <v>-2.9840820278753233E-2</v>
      </c>
    </row>
    <row r="620" spans="1:42">
      <c r="A620" s="757">
        <v>44732</v>
      </c>
      <c r="B620">
        <v>4.9037490119197003E-4</v>
      </c>
      <c r="C620">
        <v>5.0263427372176928E-4</v>
      </c>
      <c r="D620">
        <v>5.7864238340652461E-4</v>
      </c>
      <c r="E620">
        <v>5.8354613241844426E-4</v>
      </c>
      <c r="F620">
        <v>5.5339725528313899E-4</v>
      </c>
      <c r="G620">
        <v>5.553507381590439E-4</v>
      </c>
      <c r="H620">
        <v>5.4094014007333158E-4</v>
      </c>
      <c r="I620">
        <v>6.3597615859056766E-4</v>
      </c>
      <c r="J620">
        <v>5.2930589235411496E-4</v>
      </c>
      <c r="K620">
        <v>5.5124910109483061E-4</v>
      </c>
      <c r="L620">
        <v>3.1187964015932934E-4</v>
      </c>
      <c r="M620">
        <v>6.1886873568739453E-4</v>
      </c>
      <c r="N620">
        <v>5.4467589563134133E-4</v>
      </c>
      <c r="O620">
        <v>6.1613181064568145E-4</v>
      </c>
      <c r="P620">
        <v>5.8841431243261688E-4</v>
      </c>
      <c r="Q620">
        <v>2.5887325172191389E-4</v>
      </c>
      <c r="R620">
        <v>6.1440408540280878E-4</v>
      </c>
      <c r="S620">
        <v>6.3278712080139243E-4</v>
      </c>
      <c r="T620">
        <v>6.3645357748187692E-4</v>
      </c>
      <c r="U620">
        <v>6.4011666523766664E-4</v>
      </c>
      <c r="V620">
        <v>-2.8345844219522798E-3</v>
      </c>
      <c r="W620">
        <v>6.3645357748187692E-4</v>
      </c>
      <c r="X620">
        <v>6.3828554208766874E-4</v>
      </c>
      <c r="Y620">
        <v>4.8335112941000347E-4</v>
      </c>
      <c r="Z620">
        <v>4.8335112941000347E-4</v>
      </c>
      <c r="AA620">
        <v>4.9388215129564372E-4</v>
      </c>
      <c r="AB620">
        <v>5.0613328152837589E-4</v>
      </c>
      <c r="AC620">
        <v>1.2956948761750908E-3</v>
      </c>
      <c r="AD620">
        <v>9.0270876882758699E-4</v>
      </c>
      <c r="AE620">
        <v>7.4449372321927498E-5</v>
      </c>
      <c r="AF620">
        <v>-1.6510321037632725E-4</v>
      </c>
      <c r="AG620">
        <v>3.2788708934039512E-4</v>
      </c>
      <c r="AH620">
        <v>-2.1261205539206962E-3</v>
      </c>
      <c r="AI620">
        <v>1.4063772015775466E-3</v>
      </c>
      <c r="AJ620">
        <v>-2.8581265591115512E-3</v>
      </c>
      <c r="AK620">
        <v>-3.3863401611416988E-3</v>
      </c>
      <c r="AM620">
        <v>-8.1272316338271144E-3</v>
      </c>
      <c r="AN620">
        <v>-5.2917885173793255E-3</v>
      </c>
      <c r="AO620">
        <v>-3.3596856685738086E-3</v>
      </c>
      <c r="AP620">
        <v>2.2481591652103727E-3</v>
      </c>
    </row>
    <row r="621" spans="1:42">
      <c r="A621" s="757">
        <v>44733</v>
      </c>
      <c r="B621">
        <v>4.9037490119197003E-4</v>
      </c>
      <c r="C621">
        <v>5.0263427372176928E-4</v>
      </c>
      <c r="D621">
        <v>5.7864238340652461E-4</v>
      </c>
      <c r="E621">
        <v>5.8354613241844426E-4</v>
      </c>
      <c r="F621">
        <v>5.5339725528313899E-4</v>
      </c>
      <c r="G621">
        <v>5.553507381590439E-4</v>
      </c>
      <c r="H621">
        <v>5.4099046072630941E-4</v>
      </c>
      <c r="I621">
        <v>5.3598551705591468E-4</v>
      </c>
      <c r="J621">
        <v>5.3326090620098299E-4</v>
      </c>
      <c r="K621">
        <v>5.6800129783529663E-4</v>
      </c>
      <c r="L621">
        <v>9.8996366066628205E-4</v>
      </c>
      <c r="M621">
        <v>8.346095742322035E-4</v>
      </c>
      <c r="N621">
        <v>5.132158853593527E-4</v>
      </c>
      <c r="O621">
        <v>6.0768140330824671E-4</v>
      </c>
      <c r="P621">
        <v>5.8841431243261688E-4</v>
      </c>
      <c r="Q621">
        <v>8.4766396562430124E-4</v>
      </c>
      <c r="R621">
        <v>6.1440408540280878E-4</v>
      </c>
      <c r="S621">
        <v>6.3278712080139243E-4</v>
      </c>
      <c r="T621">
        <v>6.3645357748187692E-4</v>
      </c>
      <c r="U621">
        <v>6.4011666523766664E-4</v>
      </c>
      <c r="V621">
        <v>-2.872325246880747E-3</v>
      </c>
      <c r="W621">
        <v>6.3645357748187692E-4</v>
      </c>
      <c r="X621">
        <v>6.3828554208766874E-4</v>
      </c>
      <c r="Y621">
        <v>4.8335112941000347E-4</v>
      </c>
      <c r="Z621">
        <v>4.8335112941000347E-4</v>
      </c>
      <c r="AA621">
        <v>4.9388215129564372E-4</v>
      </c>
      <c r="AB621">
        <v>5.0613328152837589E-4</v>
      </c>
      <c r="AC621">
        <v>1.2823130557826357E-3</v>
      </c>
      <c r="AD621">
        <v>-4.3123370601183542E-4</v>
      </c>
      <c r="AE621">
        <v>-1.479135162334444E-3</v>
      </c>
      <c r="AF621">
        <v>-2.2543092791726949E-4</v>
      </c>
      <c r="AG621">
        <v>1.850438960937284E-3</v>
      </c>
      <c r="AH621">
        <v>-3.0753739091593513E-3</v>
      </c>
      <c r="AI621">
        <v>3.5381108081433688E-4</v>
      </c>
      <c r="AJ621">
        <v>2.344972961803915E-3</v>
      </c>
      <c r="AK621">
        <v>-2.1046884879710737E-3</v>
      </c>
      <c r="AM621">
        <v>-1.5124708893345939E-3</v>
      </c>
      <c r="AN621">
        <v>-4.346288887182137E-3</v>
      </c>
      <c r="AO621">
        <v>1.9228196749676574E-3</v>
      </c>
      <c r="AP621">
        <v>2.2323334646935367E-2</v>
      </c>
    </row>
    <row r="622" spans="1:42">
      <c r="A622" s="757">
        <v>44734</v>
      </c>
      <c r="B622">
        <v>4.9037490119197003E-4</v>
      </c>
      <c r="C622">
        <v>5.0263427372176928E-4</v>
      </c>
      <c r="D622">
        <v>5.7864238340652461E-4</v>
      </c>
      <c r="E622">
        <v>5.8354613241844426E-4</v>
      </c>
      <c r="F622">
        <v>5.5339725528313899E-4</v>
      </c>
      <c r="G622">
        <v>5.553507381590439E-4</v>
      </c>
      <c r="H622">
        <v>5.5628594553613908E-4</v>
      </c>
      <c r="I622">
        <v>6.4656044409550084E-4</v>
      </c>
      <c r="J622">
        <v>5.2563015319617712E-4</v>
      </c>
      <c r="K622">
        <v>5.4111846212956394E-4</v>
      </c>
      <c r="L622">
        <v>8.2529727853675183E-4</v>
      </c>
      <c r="M622">
        <v>1.2627710597798991E-3</v>
      </c>
      <c r="N622">
        <v>4.7779433953243355E-4</v>
      </c>
      <c r="O622">
        <v>6.0737656618226055E-4</v>
      </c>
      <c r="P622">
        <v>5.8841431243261688E-4</v>
      </c>
      <c r="Q622">
        <v>6.5996340202945092E-4</v>
      </c>
      <c r="R622">
        <v>6.1440408540280878E-4</v>
      </c>
      <c r="S622">
        <v>6.3278712080139243E-4</v>
      </c>
      <c r="T622">
        <v>6.3645357748187692E-4</v>
      </c>
      <c r="U622">
        <v>6.4011666523766664E-4</v>
      </c>
      <c r="V622">
        <v>5.518377403346264E-5</v>
      </c>
      <c r="W622">
        <v>6.3645357748187692E-4</v>
      </c>
      <c r="X622">
        <v>6.3828554208766874E-4</v>
      </c>
      <c r="Y622">
        <v>4.8335112941000347E-4</v>
      </c>
      <c r="Z622">
        <v>4.8335112941000347E-4</v>
      </c>
      <c r="AA622">
        <v>4.9388215129564372E-4</v>
      </c>
      <c r="AB622">
        <v>5.0613328152837589E-4</v>
      </c>
      <c r="AC622">
        <v>-1.2158977104729241E-3</v>
      </c>
      <c r="AD622">
        <v>-4.3957970196527585E-3</v>
      </c>
      <c r="AE622">
        <v>-3.1711992310929915E-3</v>
      </c>
      <c r="AF622">
        <v>3.9900064257691881E-5</v>
      </c>
      <c r="AG622">
        <v>-1.5022058814548878E-3</v>
      </c>
      <c r="AH622">
        <v>-2.8339394336739376E-3</v>
      </c>
      <c r="AI622">
        <v>-4.0880697904869256E-3</v>
      </c>
      <c r="AJ622">
        <v>1.2852748433314076E-3</v>
      </c>
      <c r="AK622">
        <v>-7.814074023639872E-4</v>
      </c>
      <c r="AM622">
        <v>-9.1295969398497157E-5</v>
      </c>
      <c r="AN622">
        <v>-1.5543476032723325E-3</v>
      </c>
      <c r="AO622">
        <v>1.0438937835860695E-2</v>
      </c>
      <c r="AP622">
        <v>7.6622118629909863E-5</v>
      </c>
    </row>
    <row r="623" spans="1:42">
      <c r="A623" s="757">
        <v>44735</v>
      </c>
      <c r="B623">
        <v>4.9037490119197003E-4</v>
      </c>
      <c r="C623">
        <v>5.0263427372176928E-4</v>
      </c>
      <c r="D623">
        <v>5.7864238340652461E-4</v>
      </c>
      <c r="E623">
        <v>5.8354613241844426E-4</v>
      </c>
      <c r="F623">
        <v>5.5339725528313899E-4</v>
      </c>
      <c r="G623">
        <v>5.553507381590439E-4</v>
      </c>
      <c r="H623">
        <v>5.3329247325728524E-4</v>
      </c>
      <c r="I623">
        <v>5.8872574033475011E-4</v>
      </c>
      <c r="J623">
        <v>5.8298916962318259E-4</v>
      </c>
      <c r="K623">
        <v>6.208601071826525E-4</v>
      </c>
      <c r="L623">
        <v>1.0041371968676494E-3</v>
      </c>
      <c r="M623">
        <v>5.2815630660574264E-4</v>
      </c>
      <c r="N623">
        <v>5.3454315623557846E-4</v>
      </c>
      <c r="O623">
        <v>6.0909718423651782E-4</v>
      </c>
      <c r="P623">
        <v>5.8841431243261688E-4</v>
      </c>
      <c r="Q623">
        <v>1.3870495871102229E-3</v>
      </c>
      <c r="R623">
        <v>6.1440408540280878E-4</v>
      </c>
      <c r="S623">
        <v>6.3278712080139243E-4</v>
      </c>
      <c r="T623">
        <v>6.3645357748187692E-4</v>
      </c>
      <c r="U623">
        <v>6.4011666523766664E-4</v>
      </c>
      <c r="V623">
        <v>2.0559238284125758E-3</v>
      </c>
      <c r="W623">
        <v>6.3645357748187692E-4</v>
      </c>
      <c r="X623">
        <v>6.3828554208766874E-4</v>
      </c>
      <c r="Y623">
        <v>4.8335112941000347E-4</v>
      </c>
      <c r="Z623">
        <v>4.8335112941000347E-4</v>
      </c>
      <c r="AA623">
        <v>4.9388215129564372E-4</v>
      </c>
      <c r="AB623">
        <v>5.0613328152837589E-4</v>
      </c>
      <c r="AC623">
        <v>-2.1431010842283271E-3</v>
      </c>
      <c r="AD623">
        <v>-1.3832726900668835E-3</v>
      </c>
      <c r="AE623">
        <v>-1.1199964525491213E-3</v>
      </c>
      <c r="AF623">
        <v>2.3150392651993812E-4</v>
      </c>
      <c r="AG623">
        <v>1.2556922017701311E-3</v>
      </c>
      <c r="AH623">
        <v>-4.5818856810270203E-3</v>
      </c>
      <c r="AI623">
        <v>-4.6150142210578116E-3</v>
      </c>
      <c r="AJ623">
        <v>4.7202766636875726E-3</v>
      </c>
      <c r="AK623">
        <v>4.1030809702671256E-3</v>
      </c>
      <c r="AM623">
        <v>-5.5903661244847136E-3</v>
      </c>
      <c r="AN623">
        <v>-4.2963773118478432E-3</v>
      </c>
      <c r="AO623">
        <v>-5.1431553700481691E-3</v>
      </c>
      <c r="AP623">
        <v>8.6205102642125109E-3</v>
      </c>
    </row>
    <row r="624" spans="1:42">
      <c r="A624" s="757">
        <v>44736</v>
      </c>
      <c r="B624">
        <v>4.9037490119197003E-4</v>
      </c>
      <c r="C624">
        <v>5.0263427372176928E-4</v>
      </c>
      <c r="D624">
        <v>5.7864238340652461E-4</v>
      </c>
      <c r="E624">
        <v>5.8354613241844426E-4</v>
      </c>
      <c r="F624">
        <v>5.5339725528313899E-4</v>
      </c>
      <c r="G624">
        <v>5.553507381590439E-4</v>
      </c>
      <c r="H624">
        <v>6.1907664666804862E-4</v>
      </c>
      <c r="I624">
        <v>5.9969433369655434E-4</v>
      </c>
      <c r="J624">
        <v>5.8771590294615095E-4</v>
      </c>
      <c r="K624">
        <v>5.1000104930332135E-4</v>
      </c>
      <c r="L624">
        <v>1.4945032492752475E-4</v>
      </c>
      <c r="M624">
        <v>5.1189430700104843E-4</v>
      </c>
      <c r="N624">
        <v>5.788429738819989E-4</v>
      </c>
      <c r="O624">
        <v>6.0911949050956871E-4</v>
      </c>
      <c r="P624">
        <v>5.8841431243261688E-4</v>
      </c>
      <c r="Q624">
        <v>4.8213268872188131E-4</v>
      </c>
      <c r="R624">
        <v>6.1440408540280878E-4</v>
      </c>
      <c r="S624">
        <v>6.3278712080139243E-4</v>
      </c>
      <c r="T624">
        <v>6.3645357748187692E-4</v>
      </c>
      <c r="U624">
        <v>6.4011666523766664E-4</v>
      </c>
      <c r="V624">
        <v>-1.7566571703990785E-3</v>
      </c>
      <c r="W624">
        <v>6.3645357748187692E-4</v>
      </c>
      <c r="X624">
        <v>6.3828554208766874E-4</v>
      </c>
      <c r="Y624">
        <v>4.8335112941000347E-4</v>
      </c>
      <c r="Z624">
        <v>4.8335112941000347E-4</v>
      </c>
      <c r="AA624">
        <v>4.9388215129564372E-4</v>
      </c>
      <c r="AB624">
        <v>5.0613328152837589E-4</v>
      </c>
      <c r="AC624">
        <v>4.4739241717159928E-3</v>
      </c>
      <c r="AD624">
        <v>-7.6513497667167751E-3</v>
      </c>
      <c r="AE624">
        <v>2.171439644586215E-3</v>
      </c>
      <c r="AF624">
        <v>9.2858434950393587E-4</v>
      </c>
      <c r="AG624">
        <v>-1.4142839351962699E-3</v>
      </c>
      <c r="AH624">
        <v>1.8553345902048157E-3</v>
      </c>
      <c r="AI624">
        <v>4.4509905729948063E-3</v>
      </c>
      <c r="AJ624">
        <v>-5.4449448415561097E-4</v>
      </c>
      <c r="AK624">
        <v>-2.0124325231933859E-3</v>
      </c>
      <c r="AM624">
        <v>-2.9840719710507724E-3</v>
      </c>
      <c r="AN624">
        <v>2.6889353538903649E-3</v>
      </c>
      <c r="AO624">
        <v>-1.5152780547535993E-3</v>
      </c>
      <c r="AP624">
        <v>3.1167158970141218E-2</v>
      </c>
    </row>
    <row r="625" spans="1:42">
      <c r="A625" s="757">
        <v>44739</v>
      </c>
      <c r="B625">
        <v>4.9037490119197003E-4</v>
      </c>
      <c r="C625">
        <v>5.0263427372176928E-4</v>
      </c>
      <c r="D625">
        <v>5.7864238340652461E-4</v>
      </c>
      <c r="E625">
        <v>5.8354613241844426E-4</v>
      </c>
      <c r="F625">
        <v>5.5339725528313899E-4</v>
      </c>
      <c r="G625">
        <v>5.553507381590439E-4</v>
      </c>
      <c r="H625">
        <v>6.2117319052434894E-4</v>
      </c>
      <c r="I625">
        <v>5.8156487800475887E-4</v>
      </c>
      <c r="J625">
        <v>5.1889895843415523E-4</v>
      </c>
      <c r="K625">
        <v>6.0947303141190012E-4</v>
      </c>
      <c r="L625">
        <v>1.1031088594608551E-3</v>
      </c>
      <c r="M625">
        <v>5.0127022998847082E-4</v>
      </c>
      <c r="N625">
        <v>8.2797375532783768E-4</v>
      </c>
      <c r="O625">
        <v>6.144440334121537E-4</v>
      </c>
      <c r="P625">
        <v>5.8841431243261688E-4</v>
      </c>
      <c r="Q625">
        <v>8.5568873631691744E-4</v>
      </c>
      <c r="R625">
        <v>6.1440408540280878E-4</v>
      </c>
      <c r="S625">
        <v>6.3278712080139243E-4</v>
      </c>
      <c r="T625">
        <v>6.3645357748187692E-4</v>
      </c>
      <c r="U625">
        <v>6.4011666523766664E-4</v>
      </c>
      <c r="V625">
        <v>-8.483318720776678E-4</v>
      </c>
      <c r="W625">
        <v>6.3645357748187692E-4</v>
      </c>
      <c r="X625">
        <v>6.3828554208766874E-4</v>
      </c>
      <c r="Y625">
        <v>4.8335112941000347E-4</v>
      </c>
      <c r="Z625">
        <v>4.8335112941000347E-4</v>
      </c>
      <c r="AA625">
        <v>4.9388215129564372E-4</v>
      </c>
      <c r="AB625">
        <v>5.0613328152837589E-4</v>
      </c>
      <c r="AC625">
        <v>1.3461666096108438E-3</v>
      </c>
      <c r="AD625">
        <v>-2.1453598052189049E-3</v>
      </c>
      <c r="AE625">
        <v>-1.8001103795723949E-3</v>
      </c>
      <c r="AF625">
        <v>8.7443210569926322E-4</v>
      </c>
      <c r="AG625">
        <v>1.0100024290078391E-3</v>
      </c>
      <c r="AH625">
        <v>5.7178666396384692E-3</v>
      </c>
      <c r="AI625">
        <v>3.2330389299737305E-3</v>
      </c>
      <c r="AJ625">
        <v>1.6172852900617762E-3</v>
      </c>
      <c r="AK625">
        <v>-2.1542646877259486E-4</v>
      </c>
      <c r="AM625">
        <v>1.7977545772259074E-2</v>
      </c>
      <c r="AN625">
        <v>1.0514755919549312E-2</v>
      </c>
      <c r="AO625">
        <v>-5.8135776723123866E-3</v>
      </c>
      <c r="AP625">
        <v>-2.82907267213095E-3</v>
      </c>
    </row>
    <row r="626" spans="1:42">
      <c r="A626" s="757">
        <v>44740</v>
      </c>
      <c r="B626">
        <v>4.9037490119197003E-4</v>
      </c>
      <c r="C626">
        <v>5.0263427372176928E-4</v>
      </c>
      <c r="D626">
        <v>5.7864238340652461E-4</v>
      </c>
      <c r="E626">
        <v>5.8354613241844426E-4</v>
      </c>
      <c r="F626">
        <v>5.5339725528313899E-4</v>
      </c>
      <c r="G626">
        <v>5.553507381590439E-4</v>
      </c>
      <c r="H626">
        <v>5.3337316399848511E-4</v>
      </c>
      <c r="I626">
        <v>5.416711402299601E-4</v>
      </c>
      <c r="J626">
        <v>5.4388534578930781E-4</v>
      </c>
      <c r="K626">
        <v>5.6480348754295306E-4</v>
      </c>
      <c r="L626">
        <v>5.9206450107440745E-4</v>
      </c>
      <c r="M626">
        <v>4.3801410017030307E-4</v>
      </c>
      <c r="N626">
        <v>4.6812729078249404E-4</v>
      </c>
      <c r="O626">
        <v>6.1028839667365276E-4</v>
      </c>
      <c r="P626">
        <v>5.8841431243261688E-4</v>
      </c>
      <c r="Q626">
        <v>6.3557297774963217E-5</v>
      </c>
      <c r="R626">
        <v>6.1440408540280878E-4</v>
      </c>
      <c r="S626">
        <v>6.3278712080139243E-4</v>
      </c>
      <c r="T626">
        <v>6.3645357748187692E-4</v>
      </c>
      <c r="U626">
        <v>6.4011666523766664E-4</v>
      </c>
      <c r="V626">
        <v>-4.7193685723824208E-3</v>
      </c>
      <c r="W626">
        <v>6.3645357748187692E-4</v>
      </c>
      <c r="X626">
        <v>6.3828554208766874E-4</v>
      </c>
      <c r="Y626">
        <v>4.8335112941000347E-4</v>
      </c>
      <c r="Z626">
        <v>4.8335112941000347E-4</v>
      </c>
      <c r="AA626">
        <v>4.9388215129564372E-4</v>
      </c>
      <c r="AB626">
        <v>5.0613328152837589E-4</v>
      </c>
      <c r="AC626">
        <v>6.3222554637420991E-4</v>
      </c>
      <c r="AD626">
        <v>-2.3546089999487707E-3</v>
      </c>
      <c r="AE626">
        <v>1.1471398859523863E-3</v>
      </c>
      <c r="AF626">
        <v>4.6530815206002885E-4</v>
      </c>
      <c r="AG626">
        <v>1.4866226704388641E-3</v>
      </c>
      <c r="AH626">
        <v>3.0300116204242666E-3</v>
      </c>
      <c r="AI626">
        <v>5.4995337895724639E-3</v>
      </c>
      <c r="AJ626">
        <v>4.5286637966313048E-3</v>
      </c>
      <c r="AK626">
        <v>-1.0156524498233788E-3</v>
      </c>
      <c r="AM626">
        <v>-6.6856130062700192E-3</v>
      </c>
      <c r="AN626">
        <v>-2.359640581383271E-3</v>
      </c>
      <c r="AO626">
        <v>-4.2227539918309187E-3</v>
      </c>
      <c r="AP626">
        <v>-1.8908217349648537E-2</v>
      </c>
    </row>
    <row r="627" spans="1:42">
      <c r="A627" s="757">
        <v>44741</v>
      </c>
      <c r="B627">
        <v>4.9037490119197003E-4</v>
      </c>
      <c r="C627">
        <v>5.0263427372176928E-4</v>
      </c>
      <c r="D627">
        <v>5.7864238340652461E-4</v>
      </c>
      <c r="E627">
        <v>5.8354613241844426E-4</v>
      </c>
      <c r="F627">
        <v>5.5339725528313899E-4</v>
      </c>
      <c r="G627">
        <v>5.553507381590439E-4</v>
      </c>
      <c r="H627">
        <v>5.1464166643455656E-4</v>
      </c>
      <c r="I627">
        <v>5.0991181430171117E-4</v>
      </c>
      <c r="J627">
        <v>5.2625644362724877E-4</v>
      </c>
      <c r="K627">
        <v>6.0915326904997791E-4</v>
      </c>
      <c r="L627">
        <v>6.0088179725403812E-4</v>
      </c>
      <c r="M627">
        <v>7.9196235849487984E-4</v>
      </c>
      <c r="N627">
        <v>4.5786766577848859E-4</v>
      </c>
      <c r="O627">
        <v>6.1011071735994626E-4</v>
      </c>
      <c r="P627">
        <v>5.8841431243261688E-4</v>
      </c>
      <c r="Q627">
        <v>3.7637187408745554E-4</v>
      </c>
      <c r="R627">
        <v>6.1440408540280878E-4</v>
      </c>
      <c r="S627">
        <v>6.3278712080139243E-4</v>
      </c>
      <c r="T627">
        <v>6.3645357748187692E-4</v>
      </c>
      <c r="U627">
        <v>6.4011666523766664E-4</v>
      </c>
      <c r="V627">
        <v>-6.2181429539087674E-4</v>
      </c>
      <c r="W627">
        <v>6.3645357748187692E-4</v>
      </c>
      <c r="X627">
        <v>6.3828554208766874E-4</v>
      </c>
      <c r="Y627">
        <v>4.8335112941000347E-4</v>
      </c>
      <c r="Z627">
        <v>4.8335112941000347E-4</v>
      </c>
      <c r="AA627">
        <v>4.9388215129564372E-4</v>
      </c>
      <c r="AB627">
        <v>5.0613328152837589E-4</v>
      </c>
      <c r="AC627">
        <v>-1.5201048358003399E-3</v>
      </c>
      <c r="AD627">
        <v>1.7077471333304395E-4</v>
      </c>
      <c r="AE627">
        <v>1.3943271916871947E-3</v>
      </c>
      <c r="AF627">
        <v>-2.8877337953714388E-4</v>
      </c>
      <c r="AG627">
        <v>1.6155293658570713E-4</v>
      </c>
      <c r="AH627">
        <v>6.1380950058653738E-4</v>
      </c>
      <c r="AI627">
        <v>-1.2611653987480986E-3</v>
      </c>
      <c r="AJ627">
        <v>-4.4906556791901586E-4</v>
      </c>
      <c r="AK627">
        <v>4.2727940220212979E-3</v>
      </c>
      <c r="AM627">
        <v>-9.4098286004143938E-3</v>
      </c>
      <c r="AN627">
        <v>-3.3058835611207149E-3</v>
      </c>
      <c r="AO627">
        <v>2.4323447398517661E-3</v>
      </c>
      <c r="AP627">
        <v>-3.7649114897120306E-5</v>
      </c>
    </row>
    <row r="628" spans="1:42">
      <c r="A628" s="757">
        <v>44742</v>
      </c>
      <c r="B628">
        <v>4.9037490119197003E-4</v>
      </c>
      <c r="C628">
        <v>5.0263427372176928E-4</v>
      </c>
      <c r="D628">
        <v>5.7864238340652461E-4</v>
      </c>
      <c r="E628">
        <v>5.8354613241844426E-4</v>
      </c>
      <c r="F628">
        <v>5.5339725528313899E-4</v>
      </c>
      <c r="G628">
        <v>5.553507381590439E-4</v>
      </c>
      <c r="H628">
        <v>5.2666872895468231E-4</v>
      </c>
      <c r="I628">
        <v>5.0884552546559547E-4</v>
      </c>
      <c r="J628">
        <v>5.3592071447883249E-4</v>
      </c>
      <c r="K628">
        <v>4.590559250212678E-4</v>
      </c>
      <c r="L628">
        <v>6.007620636638844E-4</v>
      </c>
      <c r="M628">
        <v>2.3188375813765205E-4</v>
      </c>
      <c r="N628">
        <v>5.4636605760416401E-4</v>
      </c>
      <c r="O628">
        <v>6.0981119266023676E-4</v>
      </c>
      <c r="P628">
        <v>5.8841431243261688E-4</v>
      </c>
      <c r="Q628">
        <v>6.4999160604561901E-4</v>
      </c>
      <c r="R628">
        <v>6.1440408540280878E-4</v>
      </c>
      <c r="S628">
        <v>6.3278712080139243E-4</v>
      </c>
      <c r="T628">
        <v>6.3645357748187692E-4</v>
      </c>
      <c r="U628">
        <v>6.4011666523766664E-4</v>
      </c>
      <c r="V628">
        <v>2.8086143679102449E-3</v>
      </c>
      <c r="W628">
        <v>6.3645357748187692E-4</v>
      </c>
      <c r="X628">
        <v>6.3828554208766874E-4</v>
      </c>
      <c r="Y628">
        <v>4.8335112941000347E-4</v>
      </c>
      <c r="Z628">
        <v>4.8335112941000347E-4</v>
      </c>
      <c r="AA628">
        <v>4.9388215129564372E-4</v>
      </c>
      <c r="AB628">
        <v>5.0613328152837589E-4</v>
      </c>
      <c r="AC628">
        <v>-1.1675551861282107E-3</v>
      </c>
      <c r="AD628">
        <v>-9.0684257832218673E-4</v>
      </c>
      <c r="AE628">
        <v>9.5583672499577332E-4</v>
      </c>
      <c r="AF628">
        <v>-1.0693256304850074E-4</v>
      </c>
      <c r="AG628">
        <v>-3.8371945004156416E-4</v>
      </c>
      <c r="AH628">
        <v>-2.6844180209356638E-3</v>
      </c>
      <c r="AI628">
        <v>-3.9207895555565253E-3</v>
      </c>
      <c r="AJ628">
        <v>3.5385294622658492E-5</v>
      </c>
      <c r="AK628">
        <v>3.2127862547288721E-3</v>
      </c>
      <c r="AM628">
        <v>-8.0261365874692014E-3</v>
      </c>
      <c r="AN628">
        <v>-7.1446863936573957E-3</v>
      </c>
      <c r="AO628">
        <v>1.0846726465403744E-2</v>
      </c>
      <c r="AP628">
        <v>-9.5327894303335325E-3</v>
      </c>
    </row>
    <row r="629" spans="1:42">
      <c r="A629" s="757">
        <v>44743</v>
      </c>
      <c r="B629">
        <v>4.9037490119197003E-4</v>
      </c>
      <c r="C629">
        <v>5.0263427372176928E-4</v>
      </c>
      <c r="D629">
        <v>5.7864238340652461E-4</v>
      </c>
      <c r="E629">
        <v>5.8354613241844426E-4</v>
      </c>
      <c r="F629">
        <v>5.5339725528313899E-4</v>
      </c>
      <c r="G629">
        <v>5.553507381590439E-4</v>
      </c>
      <c r="H629">
        <v>5.0224744427107559E-4</v>
      </c>
      <c r="I629">
        <v>4.8601870083886389E-4</v>
      </c>
      <c r="J629">
        <v>5.3254388255630225E-4</v>
      </c>
      <c r="K629">
        <v>5.3505625395877665E-4</v>
      </c>
      <c r="L629">
        <v>9.8417631157565744E-4</v>
      </c>
      <c r="M629">
        <v>3.9945429458598802E-4</v>
      </c>
      <c r="N629">
        <v>4.8894480661476614E-4</v>
      </c>
      <c r="O629">
        <v>6.135935808559978E-4</v>
      </c>
      <c r="P629">
        <v>5.8841431243261688E-4</v>
      </c>
      <c r="Q629">
        <v>5.0003825296118798E-4</v>
      </c>
      <c r="R629">
        <v>-2.8712178721912451E-5</v>
      </c>
      <c r="S629">
        <v>-1.0340958492949248E-5</v>
      </c>
      <c r="T629">
        <v>-6.6768583225629285E-6</v>
      </c>
      <c r="U629">
        <v>-3.0161249114923905E-6</v>
      </c>
      <c r="V629">
        <v>-2.2098062252329242E-3</v>
      </c>
      <c r="W629">
        <v>-6.6768583225629285E-6</v>
      </c>
      <c r="X629">
        <v>-4.8460711595810224E-6</v>
      </c>
      <c r="Y629">
        <v>4.8335112941000347E-4</v>
      </c>
      <c r="Z629">
        <v>4.8335112941000347E-4</v>
      </c>
      <c r="AA629">
        <v>4.9388215129564372E-4</v>
      </c>
      <c r="AB629">
        <v>5.0613328152837589E-4</v>
      </c>
      <c r="AC629">
        <v>-2.1647019319672722E-3</v>
      </c>
      <c r="AD629">
        <v>1.7008542830443396E-4</v>
      </c>
      <c r="AE629">
        <v>-6.5087859030327211E-3</v>
      </c>
      <c r="AF629">
        <v>6.8657121336057614E-4</v>
      </c>
      <c r="AG629">
        <v>2.1788387776613405E-3</v>
      </c>
      <c r="AH629">
        <v>2.1708639624447024E-3</v>
      </c>
      <c r="AI629">
        <v>-6.2215427947445168E-3</v>
      </c>
      <c r="AJ629">
        <v>9.6278061412347071E-4</v>
      </c>
      <c r="AK629">
        <v>3.3201505939497444E-3</v>
      </c>
      <c r="AM629">
        <v>4.8125275888819541E-3</v>
      </c>
      <c r="AN629">
        <v>-3.7945178143528047E-4</v>
      </c>
      <c r="AO629">
        <v>-2.294200592833695E-3</v>
      </c>
      <c r="AP629">
        <v>1.0859722773318037E-2</v>
      </c>
    </row>
    <row r="630" spans="1:42">
      <c r="A630" s="757">
        <v>44746</v>
      </c>
      <c r="B630">
        <v>4.9037490119197003E-4</v>
      </c>
      <c r="C630">
        <v>5.0263427372176928E-4</v>
      </c>
      <c r="D630">
        <v>5.7864238340652461E-4</v>
      </c>
      <c r="E630">
        <v>5.8354613241844426E-4</v>
      </c>
      <c r="F630">
        <v>5.5339725528313899E-4</v>
      </c>
      <c r="G630">
        <v>5.553507381590439E-4</v>
      </c>
      <c r="H630">
        <v>5.2263110353445441E-4</v>
      </c>
      <c r="I630">
        <v>4.9303308799841794E-4</v>
      </c>
      <c r="J630">
        <v>4.9867852854190708E-4</v>
      </c>
      <c r="K630">
        <v>4.9254104212681504E-4</v>
      </c>
      <c r="L630">
        <v>8.2986566318887789E-4</v>
      </c>
      <c r="M630">
        <v>7.5034685235531029E-4</v>
      </c>
      <c r="N630">
        <v>4.6636064775973374E-4</v>
      </c>
      <c r="O630">
        <v>6.1127566325414051E-4</v>
      </c>
      <c r="P630">
        <v>5.8841431243261688E-4</v>
      </c>
      <c r="Q630">
        <v>0</v>
      </c>
      <c r="R630">
        <v>-2.8712178721912451E-5</v>
      </c>
      <c r="S630">
        <v>-1.0340958492949248E-5</v>
      </c>
      <c r="T630">
        <v>-6.6768583225629285E-6</v>
      </c>
      <c r="U630">
        <v>-3.0161249114923905E-6</v>
      </c>
      <c r="V630">
        <v>-1.9628848712025526E-3</v>
      </c>
      <c r="W630">
        <v>-6.6768583225629285E-6</v>
      </c>
      <c r="X630">
        <v>-4.8460711595810224E-6</v>
      </c>
      <c r="Y630">
        <v>4.8335112941000347E-4</v>
      </c>
      <c r="Z630">
        <v>4.8335112941000347E-4</v>
      </c>
      <c r="AA630">
        <v>4.9388215129564372E-4</v>
      </c>
      <c r="AB630">
        <v>5.0613328152837589E-4</v>
      </c>
      <c r="AC630">
        <v>1.0846990160393588E-3</v>
      </c>
      <c r="AD630">
        <v>-1.9057330525348304E-3</v>
      </c>
      <c r="AE630">
        <v>-1.7502573961444279E-3</v>
      </c>
      <c r="AF630">
        <v>2.3456020193446392E-4</v>
      </c>
      <c r="AG630">
        <v>1.3610126014949042E-3</v>
      </c>
      <c r="AH630">
        <v>1.1041007418777227E-5</v>
      </c>
      <c r="AI630">
        <v>4.3506704536417917E-3</v>
      </c>
      <c r="AJ630">
        <v>1.3823271614556987E-3</v>
      </c>
      <c r="AK630">
        <v>-1.7018895424425473E-4</v>
      </c>
      <c r="AM630">
        <v>-7.5867458024200252E-3</v>
      </c>
      <c r="AN630">
        <v>1.2056673516382954E-3</v>
      </c>
      <c r="AO630">
        <v>-1.1813631700135385E-2</v>
      </c>
      <c r="AP630">
        <v>-4.3212707915891713E-3</v>
      </c>
    </row>
    <row r="631" spans="1:42">
      <c r="A631" s="757">
        <v>44747</v>
      </c>
      <c r="B631">
        <v>4.9037490119197003E-4</v>
      </c>
      <c r="C631">
        <v>5.0263427372176928E-4</v>
      </c>
      <c r="D631">
        <v>5.7864238340652461E-4</v>
      </c>
      <c r="E631">
        <v>5.8354613241844426E-4</v>
      </c>
      <c r="F631">
        <v>5.5339725528313899E-4</v>
      </c>
      <c r="G631">
        <v>5.553507381590439E-4</v>
      </c>
      <c r="H631">
        <v>5.2406264888138487E-4</v>
      </c>
      <c r="I631">
        <v>5.3949245837858761E-4</v>
      </c>
      <c r="J631">
        <v>4.9553704970106693E-4</v>
      </c>
      <c r="K631">
        <v>5.2503957520322331E-4</v>
      </c>
      <c r="L631">
        <v>6.0741144588938312E-4</v>
      </c>
      <c r="M631">
        <v>5.1090350724281031E-4</v>
      </c>
      <c r="N631">
        <v>5.2694824357657488E-4</v>
      </c>
      <c r="O631">
        <v>5.8618463064075144E-4</v>
      </c>
      <c r="P631">
        <v>5.8841431243261688E-4</v>
      </c>
      <c r="Q631">
        <v>0</v>
      </c>
      <c r="R631">
        <v>-2.8712178721912451E-5</v>
      </c>
      <c r="S631">
        <v>-1.0340958492949248E-5</v>
      </c>
      <c r="T631">
        <v>-6.6768583225629285E-6</v>
      </c>
      <c r="U631">
        <v>-3.0161249114923905E-6</v>
      </c>
      <c r="V631">
        <v>-1.956297517079375E-3</v>
      </c>
      <c r="W631">
        <v>-6.6768583225629285E-6</v>
      </c>
      <c r="X631">
        <v>-4.8460711595810224E-6</v>
      </c>
      <c r="Y631">
        <v>4.8335112941000347E-4</v>
      </c>
      <c r="Z631">
        <v>4.8335112941000347E-4</v>
      </c>
      <c r="AA631">
        <v>4.9388215129564372E-4</v>
      </c>
      <c r="AB631">
        <v>5.0613328152837589E-4</v>
      </c>
      <c r="AC631">
        <v>-1.0697842036637817E-2</v>
      </c>
      <c r="AD631">
        <v>6.5150851554467426E-3</v>
      </c>
      <c r="AE631">
        <v>-7.507616052307875E-3</v>
      </c>
      <c r="AF631">
        <v>-5.6197990840867185E-4</v>
      </c>
      <c r="AG631">
        <v>-1.9156660958385974E-3</v>
      </c>
      <c r="AH631">
        <v>-1.0387204406754669E-2</v>
      </c>
      <c r="AI631">
        <v>-3.1943099897870919E-3</v>
      </c>
      <c r="AJ631">
        <v>1.2559710328063911E-3</v>
      </c>
      <c r="AK631">
        <v>2.0722564113107023E-3</v>
      </c>
      <c r="AM631">
        <v>-7.1497229879418089E-3</v>
      </c>
      <c r="AN631">
        <v>-5.4547777158738819E-3</v>
      </c>
      <c r="AO631">
        <v>-3.5637645431355613E-3</v>
      </c>
      <c r="AP631">
        <v>6.7641540401215394E-3</v>
      </c>
    </row>
    <row r="632" spans="1:42">
      <c r="A632" s="757">
        <v>44748</v>
      </c>
      <c r="B632">
        <v>4.9037490119197003E-4</v>
      </c>
      <c r="C632">
        <v>5.0263427372176928E-4</v>
      </c>
      <c r="D632">
        <v>5.7864238340652461E-4</v>
      </c>
      <c r="E632">
        <v>5.8354613241844426E-4</v>
      </c>
      <c r="F632">
        <v>5.5339725528313899E-4</v>
      </c>
      <c r="G632">
        <v>5.553507381590439E-4</v>
      </c>
      <c r="H632">
        <v>5.2523625622580283E-4</v>
      </c>
      <c r="I632">
        <v>4.9654830521705939E-4</v>
      </c>
      <c r="J632">
        <v>5.1404395325627128E-4</v>
      </c>
      <c r="K632">
        <v>5.846920293426372E-4</v>
      </c>
      <c r="L632">
        <v>3.144186428138962E-4</v>
      </c>
      <c r="M632">
        <v>6.4873552498090348E-4</v>
      </c>
      <c r="N632">
        <v>4.7124509455676034E-4</v>
      </c>
      <c r="O632">
        <v>5.8823357422266298E-4</v>
      </c>
      <c r="P632">
        <v>5.8841431243261688E-4</v>
      </c>
      <c r="Q632">
        <v>1.6211288495111553E-3</v>
      </c>
      <c r="R632">
        <v>-2.8712178721912451E-5</v>
      </c>
      <c r="S632">
        <v>-1.0340958492949248E-5</v>
      </c>
      <c r="T632">
        <v>-6.6768583225629285E-6</v>
      </c>
      <c r="U632">
        <v>-3.0161249114923905E-6</v>
      </c>
      <c r="V632">
        <v>-2.3406393512920287E-3</v>
      </c>
      <c r="W632">
        <v>-6.6768583225629285E-6</v>
      </c>
      <c r="X632">
        <v>-4.8460711595810224E-6</v>
      </c>
      <c r="Y632">
        <v>4.8335112941000347E-4</v>
      </c>
      <c r="Z632">
        <v>4.8335112941000347E-4</v>
      </c>
      <c r="AA632">
        <v>4.9388215129564372E-4</v>
      </c>
      <c r="AB632">
        <v>5.0613328152837589E-4</v>
      </c>
      <c r="AC632">
        <v>4.3902526135775055E-4</v>
      </c>
      <c r="AD632">
        <v>-7.0307298780958316E-4</v>
      </c>
      <c r="AE632">
        <v>-1.0740190524993753E-3</v>
      </c>
      <c r="AF632">
        <v>7.2519974231588513E-4</v>
      </c>
      <c r="AG632">
        <v>1.0241550433169877E-3</v>
      </c>
      <c r="AH632">
        <v>-6.1180092667837416E-3</v>
      </c>
      <c r="AI632">
        <v>1.3703256742829684E-3</v>
      </c>
      <c r="AJ632">
        <v>-4.7393412818411695E-3</v>
      </c>
      <c r="AK632">
        <v>-2.5291077561458986E-3</v>
      </c>
      <c r="AM632">
        <v>7.2687543104164032E-3</v>
      </c>
      <c r="AN632">
        <v>1.0045168697412343E-3</v>
      </c>
      <c r="AO632">
        <v>-7.1121979972154081E-3</v>
      </c>
      <c r="AP632">
        <v>4.4335967802815457E-3</v>
      </c>
    </row>
    <row r="633" spans="1:42">
      <c r="A633" s="757">
        <v>44749</v>
      </c>
      <c r="B633">
        <v>4.9037490119197003E-4</v>
      </c>
      <c r="C633">
        <v>5.0263427372176928E-4</v>
      </c>
      <c r="D633">
        <v>5.7864238340652461E-4</v>
      </c>
      <c r="E633">
        <v>5.8354613241844426E-4</v>
      </c>
      <c r="F633">
        <v>5.5339725528313899E-4</v>
      </c>
      <c r="G633">
        <v>5.553507381590439E-4</v>
      </c>
      <c r="H633">
        <v>5.324526664989282E-4</v>
      </c>
      <c r="I633">
        <v>5.3249892414308775E-4</v>
      </c>
      <c r="J633">
        <v>5.3884670336090679E-4</v>
      </c>
      <c r="K633">
        <v>4.4998524347872326E-4</v>
      </c>
      <c r="L633">
        <v>6.6869057441065749E-4</v>
      </c>
      <c r="M633">
        <v>8.2973994316670741E-5</v>
      </c>
      <c r="N633">
        <v>5.4517194083336662E-4</v>
      </c>
      <c r="O633">
        <v>2.9627283058264453E-4</v>
      </c>
      <c r="P633">
        <v>5.8841431243261688E-4</v>
      </c>
      <c r="Q633">
        <v>4.4472592358268948E-4</v>
      </c>
      <c r="R633">
        <v>-2.8712178721912451E-5</v>
      </c>
      <c r="S633">
        <v>-1.0340958492949248E-5</v>
      </c>
      <c r="T633">
        <v>-6.6768583225629285E-6</v>
      </c>
      <c r="U633">
        <v>-3.0161249114923905E-6</v>
      </c>
      <c r="V633">
        <v>-1.8207606948261734E-4</v>
      </c>
      <c r="W633">
        <v>-6.6768583225629285E-6</v>
      </c>
      <c r="X633">
        <v>-4.8460711595810224E-6</v>
      </c>
      <c r="Y633">
        <v>4.8335112941000347E-4</v>
      </c>
      <c r="Z633">
        <v>4.8335112941000347E-4</v>
      </c>
      <c r="AA633">
        <v>4.9388215129564372E-4</v>
      </c>
      <c r="AB633">
        <v>5.0613328152837589E-4</v>
      </c>
      <c r="AC633">
        <v>9.1736336443073441E-3</v>
      </c>
      <c r="AD633">
        <v>1.970575718581502E-3</v>
      </c>
      <c r="AE633">
        <v>2.4920723777572817E-3</v>
      </c>
      <c r="AF633">
        <v>2.6554430802399054E-3</v>
      </c>
      <c r="AG633">
        <v>1.3676822692094692E-3</v>
      </c>
      <c r="AH633">
        <v>1.6405775204761941E-3</v>
      </c>
      <c r="AI633">
        <v>1.9839087646373876E-3</v>
      </c>
      <c r="AJ633">
        <v>4.382334394893439E-3</v>
      </c>
      <c r="AK633">
        <v>2.566863355626392E-4</v>
      </c>
      <c r="AM633">
        <v>1.7570763040869686E-2</v>
      </c>
      <c r="AN633">
        <v>8.6865361074786041E-3</v>
      </c>
      <c r="AO633">
        <v>4.3027127818757727E-3</v>
      </c>
      <c r="AP633">
        <v>1.6221652108478146E-2</v>
      </c>
    </row>
    <row r="634" spans="1:42">
      <c r="A634" s="757">
        <v>44750</v>
      </c>
      <c r="B634">
        <v>4.9037490119197003E-4</v>
      </c>
      <c r="C634">
        <v>5.0263427372176928E-4</v>
      </c>
      <c r="D634">
        <v>5.7864238340652461E-4</v>
      </c>
      <c r="E634">
        <v>5.8354613241844426E-4</v>
      </c>
      <c r="F634">
        <v>5.5339725528313899E-4</v>
      </c>
      <c r="G634">
        <v>5.553507381590439E-4</v>
      </c>
      <c r="H634">
        <v>5.167675453985332E-4</v>
      </c>
      <c r="I634">
        <v>5.7562887052120537E-4</v>
      </c>
      <c r="J634">
        <v>5.0175598884871775E-4</v>
      </c>
      <c r="K634">
        <v>5.277662137461725E-4</v>
      </c>
      <c r="L634">
        <v>1.0019653473840595E-3</v>
      </c>
      <c r="M634">
        <v>8.0860691343875857E-4</v>
      </c>
      <c r="N634">
        <v>5.6522502629197113E-4</v>
      </c>
      <c r="O634">
        <v>9.0638443809165636E-4</v>
      </c>
      <c r="P634">
        <v>5.8841431243261688E-4</v>
      </c>
      <c r="Q634">
        <v>5.0847863650238523E-4</v>
      </c>
      <c r="R634">
        <v>-2.8712178721912451E-5</v>
      </c>
      <c r="S634">
        <v>-1.0340958492949248E-5</v>
      </c>
      <c r="T634">
        <v>-6.6768583225629285E-6</v>
      </c>
      <c r="U634">
        <v>-3.0161249114923905E-6</v>
      </c>
      <c r="V634">
        <v>-5.9608332376990258E-3</v>
      </c>
      <c r="W634">
        <v>-6.6768583225629285E-6</v>
      </c>
      <c r="X634">
        <v>-4.8460711595810224E-6</v>
      </c>
      <c r="Y634">
        <v>4.8335112941000347E-4</v>
      </c>
      <c r="Z634">
        <v>4.8335112941000347E-4</v>
      </c>
      <c r="AA634">
        <v>4.9388215129564372E-4</v>
      </c>
      <c r="AB634">
        <v>5.0613328152837589E-4</v>
      </c>
      <c r="AC634">
        <v>7.429448030196184E-4</v>
      </c>
      <c r="AD634">
        <v>-4.6826216361507411E-3</v>
      </c>
      <c r="AE634">
        <v>2.175685171827757E-3</v>
      </c>
      <c r="AF634">
        <v>1.1913695584091499E-3</v>
      </c>
      <c r="AG634">
        <v>3.0876195889495417E-3</v>
      </c>
      <c r="AH634">
        <v>4.1841691008139836E-3</v>
      </c>
      <c r="AI634">
        <v>2.7798227796453912E-3</v>
      </c>
      <c r="AJ634">
        <v>-1.7063953944209675E-3</v>
      </c>
      <c r="AK634">
        <v>1.2409538741542381E-3</v>
      </c>
      <c r="AM634">
        <v>-4.0669722315194168E-3</v>
      </c>
      <c r="AN634">
        <v>-1.6452864323197591E-3</v>
      </c>
      <c r="AO634">
        <v>-1.1987776540796524E-2</v>
      </c>
      <c r="AP634">
        <v>-7.763337536396131E-4</v>
      </c>
    </row>
    <row r="635" spans="1:42">
      <c r="A635" s="757">
        <v>44753</v>
      </c>
      <c r="B635">
        <v>4.9037490119197003E-4</v>
      </c>
      <c r="C635">
        <v>5.0263427372176928E-4</v>
      </c>
      <c r="D635">
        <v>5.7864238340652461E-4</v>
      </c>
      <c r="E635">
        <v>5.8354613241844426E-4</v>
      </c>
      <c r="F635">
        <v>5.5339725528313899E-4</v>
      </c>
      <c r="G635">
        <v>5.553507381590439E-4</v>
      </c>
      <c r="H635">
        <v>5.4558728324916039E-4</v>
      </c>
      <c r="I635">
        <v>5.9458143475721315E-4</v>
      </c>
      <c r="J635">
        <v>5.4182570729910395E-4</v>
      </c>
      <c r="K635">
        <v>5.5897963385254101E-4</v>
      </c>
      <c r="L635">
        <v>-1.4042422349835881E-4</v>
      </c>
      <c r="M635">
        <v>6.528917952117741E-4</v>
      </c>
      <c r="N635">
        <v>5.41685780044876E-4</v>
      </c>
      <c r="O635">
        <v>5.5868773409883943E-4</v>
      </c>
      <c r="P635">
        <v>5.8841431243261688E-4</v>
      </c>
      <c r="Q635">
        <v>7.7763314703460651E-4</v>
      </c>
      <c r="R635">
        <v>-2.8712178721912451E-5</v>
      </c>
      <c r="S635">
        <v>-1.0340958492949248E-5</v>
      </c>
      <c r="T635">
        <v>-6.6768583225629285E-6</v>
      </c>
      <c r="U635">
        <v>-3.0161249114923905E-6</v>
      </c>
      <c r="V635">
        <v>-3.0549331761117182E-3</v>
      </c>
      <c r="W635">
        <v>-6.6768583225629285E-6</v>
      </c>
      <c r="X635">
        <v>-4.8460711595810224E-6</v>
      </c>
      <c r="Y635">
        <v>4.8335112941000347E-4</v>
      </c>
      <c r="Z635">
        <v>4.8335112941000347E-4</v>
      </c>
      <c r="AA635">
        <v>4.9388215129564372E-4</v>
      </c>
      <c r="AB635">
        <v>5.0613328152837589E-4</v>
      </c>
      <c r="AC635">
        <v>-3.3314247543274611E-3</v>
      </c>
      <c r="AD635">
        <v>2.9296045607050125E-3</v>
      </c>
      <c r="AE635">
        <v>-5.5384044528259402E-3</v>
      </c>
      <c r="AF635">
        <v>-2.5379190630016035E-3</v>
      </c>
      <c r="AG635">
        <v>9.6375846680385457E-4</v>
      </c>
      <c r="AH635">
        <v>1.0490466790917807E-3</v>
      </c>
      <c r="AI635">
        <v>5.9292252225475739E-3</v>
      </c>
      <c r="AJ635">
        <v>-2.0744225397341109E-3</v>
      </c>
      <c r="AK635">
        <v>-3.6539632960129742E-3</v>
      </c>
      <c r="AM635">
        <v>-2.3607045314649855E-2</v>
      </c>
      <c r="AN635">
        <v>-1.6988250727716148E-2</v>
      </c>
      <c r="AO635">
        <v>-2.0143022172310121E-2</v>
      </c>
      <c r="AP635">
        <v>-1.2151729286298818E-2</v>
      </c>
    </row>
    <row r="636" spans="1:42">
      <c r="A636" s="757">
        <v>44754</v>
      </c>
      <c r="B636">
        <v>4.9037490119197003E-4</v>
      </c>
      <c r="C636">
        <v>5.0263427372176928E-4</v>
      </c>
      <c r="D636">
        <v>5.7864238340652461E-4</v>
      </c>
      <c r="E636">
        <v>5.8354613241844426E-4</v>
      </c>
      <c r="F636">
        <v>5.5339725528313899E-4</v>
      </c>
      <c r="G636">
        <v>5.553507381590439E-4</v>
      </c>
      <c r="H636">
        <v>5.1196887691640214E-4</v>
      </c>
      <c r="I636">
        <v>4.8582163680954693E-4</v>
      </c>
      <c r="J636">
        <v>5.1003395771465065E-4</v>
      </c>
      <c r="K636">
        <v>5.0122690431808614E-4</v>
      </c>
      <c r="L636">
        <v>3.668658182072182E-4</v>
      </c>
      <c r="M636">
        <v>5.1553383722002799E-4</v>
      </c>
      <c r="N636">
        <v>5.2936533500669292E-4</v>
      </c>
      <c r="O636">
        <v>5.8924797252379868E-4</v>
      </c>
      <c r="P636">
        <v>5.8841431243261688E-4</v>
      </c>
      <c r="Q636">
        <v>5.2751975633258397E-4</v>
      </c>
      <c r="R636">
        <v>-2.8712178721912451E-5</v>
      </c>
      <c r="S636">
        <v>-1.0340958492949248E-5</v>
      </c>
      <c r="T636">
        <v>-6.6768583225629285E-6</v>
      </c>
      <c r="U636">
        <v>-3.0161249114923905E-6</v>
      </c>
      <c r="V636">
        <v>1.6952804663123988E-3</v>
      </c>
      <c r="W636">
        <v>-6.6768583225629285E-6</v>
      </c>
      <c r="X636">
        <v>-4.8460711595810224E-6</v>
      </c>
      <c r="Y636">
        <v>4.8335112941000347E-4</v>
      </c>
      <c r="Z636">
        <v>4.8335112941000347E-4</v>
      </c>
      <c r="AA636">
        <v>4.9388215129564372E-4</v>
      </c>
      <c r="AB636">
        <v>5.0613328152837589E-4</v>
      </c>
      <c r="AC636">
        <v>-3.5125280406426151E-3</v>
      </c>
      <c r="AD636">
        <v>1.7229896149193458E-3</v>
      </c>
      <c r="AE636">
        <v>-1.2748987173677451E-3</v>
      </c>
      <c r="AF636">
        <v>-8.1194660735162127E-4</v>
      </c>
      <c r="AG636">
        <v>-6.7594550812388743E-4</v>
      </c>
      <c r="AH636">
        <v>-4.4164897427166894E-3</v>
      </c>
      <c r="AI636">
        <v>-4.4752801116907381E-3</v>
      </c>
      <c r="AJ636">
        <v>-2.2076628823708422E-3</v>
      </c>
      <c r="AK636">
        <v>9.298710270873034E-4</v>
      </c>
      <c r="AM636">
        <v>1.0533802836578676E-3</v>
      </c>
      <c r="AN636">
        <v>-2.4716692364111781E-3</v>
      </c>
      <c r="AO636">
        <v>2.7699189675014502E-3</v>
      </c>
      <c r="AP636">
        <v>-7.8911429539358924E-3</v>
      </c>
    </row>
    <row r="637" spans="1:42">
      <c r="A637" s="757">
        <v>44755</v>
      </c>
      <c r="B637">
        <v>4.9037490119197003E-4</v>
      </c>
      <c r="C637">
        <v>5.0263427372176928E-4</v>
      </c>
      <c r="D637">
        <v>5.7864238340652461E-4</v>
      </c>
      <c r="E637">
        <v>5.8354613241844426E-4</v>
      </c>
      <c r="F637">
        <v>5.5339725528313899E-4</v>
      </c>
      <c r="G637">
        <v>5.553507381590439E-4</v>
      </c>
      <c r="H637">
        <v>5.1332111625668198E-4</v>
      </c>
      <c r="I637">
        <v>5.5782162228967813E-4</v>
      </c>
      <c r="J637">
        <v>4.9733308676858101E-4</v>
      </c>
      <c r="K637">
        <v>5.3479363454012052E-4</v>
      </c>
      <c r="L637">
        <v>3.891972654495035E-4</v>
      </c>
      <c r="M637">
        <v>6.0793924897839524E-4</v>
      </c>
      <c r="N637">
        <v>5.4161399446583935E-4</v>
      </c>
      <c r="O637">
        <v>6.0463530563059642E-4</v>
      </c>
      <c r="P637">
        <v>5.8841431243261688E-4</v>
      </c>
      <c r="Q637">
        <v>5.2245923182270282E-4</v>
      </c>
      <c r="R637">
        <v>-2.8712178721912451E-5</v>
      </c>
      <c r="S637">
        <v>-1.0340958492949248E-5</v>
      </c>
      <c r="T637">
        <v>-6.6768583225629285E-6</v>
      </c>
      <c r="U637">
        <v>-3.0161249114923905E-6</v>
      </c>
      <c r="V637">
        <v>2.1650769522572055E-3</v>
      </c>
      <c r="W637">
        <v>-6.6768583225629285E-6</v>
      </c>
      <c r="X637">
        <v>-4.8460711595810224E-6</v>
      </c>
      <c r="Y637">
        <v>4.8335112941000347E-4</v>
      </c>
      <c r="Z637">
        <v>4.8335112941000347E-4</v>
      </c>
      <c r="AA637">
        <v>4.9388215129564372E-4</v>
      </c>
      <c r="AB637">
        <v>5.0613328152837589E-4</v>
      </c>
      <c r="AC637">
        <v>3.3080483056098231E-3</v>
      </c>
      <c r="AD637">
        <v>5.0462829515507401E-4</v>
      </c>
      <c r="AE637">
        <v>9.421657137034245E-4</v>
      </c>
      <c r="AF637">
        <v>1.827208817195336E-3</v>
      </c>
      <c r="AG637">
        <v>2.0926819135607122E-3</v>
      </c>
      <c r="AH637">
        <v>-5.3740525734446987E-4</v>
      </c>
      <c r="AI637">
        <v>1.804518849073844E-3</v>
      </c>
      <c r="AJ637">
        <v>1.027334675952396E-3</v>
      </c>
      <c r="AK637">
        <v>-5.5161619626442615E-4</v>
      </c>
      <c r="AM637">
        <v>-1.8898731008853975E-3</v>
      </c>
      <c r="AN637">
        <v>-9.8877920819684384E-4</v>
      </c>
      <c r="AO637">
        <v>5.8655684713444511E-3</v>
      </c>
      <c r="AP637">
        <v>-4.0311632712632939E-3</v>
      </c>
    </row>
    <row r="638" spans="1:42">
      <c r="A638" s="757">
        <v>44756</v>
      </c>
      <c r="B638">
        <v>4.9037490119197003E-4</v>
      </c>
      <c r="C638">
        <v>5.0263427372176928E-4</v>
      </c>
      <c r="D638">
        <v>5.7864238340652461E-4</v>
      </c>
      <c r="E638">
        <v>5.8354613241844426E-4</v>
      </c>
      <c r="F638">
        <v>5.5339725528313899E-4</v>
      </c>
      <c r="G638">
        <v>5.553507381590439E-4</v>
      </c>
      <c r="H638">
        <v>5.2358724002776746E-4</v>
      </c>
      <c r="I638">
        <v>6.7863883980034956E-4</v>
      </c>
      <c r="J638">
        <v>5.3460701813112799E-4</v>
      </c>
      <c r="K638">
        <v>4.9088251558226936E-4</v>
      </c>
      <c r="L638">
        <v>4.2764674253215063E-4</v>
      </c>
      <c r="M638">
        <v>2.5126037520983857E-4</v>
      </c>
      <c r="N638">
        <v>5.5282747053353454E-4</v>
      </c>
      <c r="O638">
        <v>6.533543708702183E-4</v>
      </c>
      <c r="P638">
        <v>5.8841431243261688E-4</v>
      </c>
      <c r="Q638">
        <v>4.9059752728308759E-4</v>
      </c>
      <c r="R638">
        <v>-2.8712178721912451E-5</v>
      </c>
      <c r="S638">
        <v>-1.0340958492949248E-5</v>
      </c>
      <c r="T638">
        <v>-6.6768583225629285E-6</v>
      </c>
      <c r="U638">
        <v>-3.0161249114923905E-6</v>
      </c>
      <c r="V638">
        <v>1.9144006819666881E-3</v>
      </c>
      <c r="W638">
        <v>-6.6768583225629285E-6</v>
      </c>
      <c r="X638">
        <v>-4.8460711595810224E-6</v>
      </c>
      <c r="Y638">
        <v>4.8335112941000347E-4</v>
      </c>
      <c r="Z638">
        <v>4.8335112941000347E-4</v>
      </c>
      <c r="AA638">
        <v>4.9388215129564372E-4</v>
      </c>
      <c r="AB638">
        <v>5.0613328152837589E-4</v>
      </c>
      <c r="AC638">
        <v>-1.5177563955443008E-3</v>
      </c>
      <c r="AD638">
        <v>8.9918274396969533E-3</v>
      </c>
      <c r="AE638">
        <v>-2.3328599638628988E-3</v>
      </c>
      <c r="AF638">
        <v>-6.3441178723255831E-4</v>
      </c>
      <c r="AG638">
        <v>-4.8328732643976302E-4</v>
      </c>
      <c r="AH638">
        <v>-2.9086000870404138E-4</v>
      </c>
      <c r="AI638">
        <v>5.5902802039233812E-3</v>
      </c>
      <c r="AJ638">
        <v>1.4940570399397668E-3</v>
      </c>
      <c r="AK638">
        <v>-1.3470145807534806E-3</v>
      </c>
      <c r="AM638">
        <v>-1.2607144365784473E-2</v>
      </c>
      <c r="AN638">
        <v>-1.67505004354217E-2</v>
      </c>
      <c r="AO638">
        <v>-1.5266110469305261E-3</v>
      </c>
      <c r="AP638">
        <v>-2.1543447775048685E-3</v>
      </c>
    </row>
    <row r="639" spans="1:42">
      <c r="A639" s="757">
        <v>44757</v>
      </c>
      <c r="B639">
        <v>4.9037490119197003E-4</v>
      </c>
      <c r="C639">
        <v>5.0263427372176928E-4</v>
      </c>
      <c r="D639">
        <v>5.7864238340652461E-4</v>
      </c>
      <c r="E639">
        <v>5.8354613241844426E-4</v>
      </c>
      <c r="F639">
        <v>5.5339725528313899E-4</v>
      </c>
      <c r="G639">
        <v>5.553507381590439E-4</v>
      </c>
      <c r="H639">
        <v>5.5895896820201685E-4</v>
      </c>
      <c r="I639">
        <v>5.7236350052369822E-4</v>
      </c>
      <c r="J639">
        <v>5.1948245443944607E-4</v>
      </c>
      <c r="K639">
        <v>5.8609877414217415E-4</v>
      </c>
      <c r="L639">
        <v>4.9033333160242165E-4</v>
      </c>
      <c r="M639">
        <v>7.5787842052643661E-4</v>
      </c>
      <c r="N639">
        <v>5.5666551353561466E-4</v>
      </c>
      <c r="O639">
        <v>5.1972431251057216E-4</v>
      </c>
      <c r="P639">
        <v>5.8841431243261688E-4</v>
      </c>
      <c r="Q639">
        <v>0</v>
      </c>
      <c r="R639">
        <v>-2.8712178721912451E-5</v>
      </c>
      <c r="S639">
        <v>-1.0340958492949248E-5</v>
      </c>
      <c r="T639">
        <v>-6.6768583225629285E-6</v>
      </c>
      <c r="U639">
        <v>-3.0161249114923905E-6</v>
      </c>
      <c r="V639">
        <v>3.9818077997602064E-3</v>
      </c>
      <c r="W639">
        <v>-6.6768583225629285E-6</v>
      </c>
      <c r="X639">
        <v>-4.8460711595810224E-6</v>
      </c>
      <c r="Y639">
        <v>4.8335112941000347E-4</v>
      </c>
      <c r="Z639">
        <v>4.8335112941000347E-4</v>
      </c>
      <c r="AA639">
        <v>4.9388215129564372E-4</v>
      </c>
      <c r="AB639">
        <v>5.0613328152837589E-4</v>
      </c>
      <c r="AC639">
        <v>-1.8099366108081938E-3</v>
      </c>
      <c r="AD639">
        <v>-7.2736054573466769E-3</v>
      </c>
      <c r="AE639">
        <v>5.1230656141276754E-3</v>
      </c>
      <c r="AF639">
        <v>-1.1168118737553412E-3</v>
      </c>
      <c r="AG639">
        <v>1.3208624563176841E-3</v>
      </c>
      <c r="AH639">
        <v>2.7008457051072021E-3</v>
      </c>
      <c r="AI639">
        <v>-3.2098795199210217E-3</v>
      </c>
      <c r="AJ639">
        <v>1.8602638662690296E-3</v>
      </c>
      <c r="AK639">
        <v>1.6793096732976576E-3</v>
      </c>
      <c r="AM639">
        <v>7.9916702970530551E-3</v>
      </c>
      <c r="AN639">
        <v>1.0822995114863287E-2</v>
      </c>
      <c r="AO639">
        <v>5.6750626846768792E-3</v>
      </c>
      <c r="AP639">
        <v>1.8423028482569936E-2</v>
      </c>
    </row>
    <row r="640" spans="1:42">
      <c r="A640" s="757">
        <v>44760</v>
      </c>
      <c r="B640">
        <v>4.9037490119197003E-4</v>
      </c>
      <c r="C640">
        <v>5.0263427372176928E-4</v>
      </c>
      <c r="D640">
        <v>5.7864238340652461E-4</v>
      </c>
      <c r="E640">
        <v>5.8354613241844426E-4</v>
      </c>
      <c r="F640">
        <v>5.5339725528313899E-4</v>
      </c>
      <c r="G640">
        <v>5.553507381590439E-4</v>
      </c>
      <c r="H640">
        <v>4.9876140916715883E-4</v>
      </c>
      <c r="I640">
        <v>5.5601266811566852E-4</v>
      </c>
      <c r="J640">
        <v>5.5603171642215621E-4</v>
      </c>
      <c r="K640">
        <v>5.7358494121628745E-4</v>
      </c>
      <c r="L640">
        <v>5.1955609293496963E-4</v>
      </c>
      <c r="M640">
        <v>7.8386153321607921E-4</v>
      </c>
      <c r="N640">
        <v>6.859158057785919E-4</v>
      </c>
      <c r="O640">
        <v>5.8432745562919663E-4</v>
      </c>
      <c r="P640">
        <v>5.8841431243261688E-4</v>
      </c>
      <c r="Q640">
        <v>1.1460587957521362E-3</v>
      </c>
      <c r="R640">
        <v>-2.8712178721912451E-5</v>
      </c>
      <c r="S640">
        <v>-1.0340958492949248E-5</v>
      </c>
      <c r="T640">
        <v>-6.6768583225629285E-6</v>
      </c>
      <c r="U640">
        <v>-3.0161249114923905E-6</v>
      </c>
      <c r="V640">
        <v>-7.4201920564664903E-3</v>
      </c>
      <c r="W640">
        <v>-6.6768583225629285E-6</v>
      </c>
      <c r="X640">
        <v>-4.8460711595810224E-6</v>
      </c>
      <c r="Y640">
        <v>4.8335112941000347E-4</v>
      </c>
      <c r="Z640">
        <v>4.8335112941000347E-4</v>
      </c>
      <c r="AA640">
        <v>4.9388215129564372E-4</v>
      </c>
      <c r="AB640">
        <v>5.0613328152837589E-4</v>
      </c>
      <c r="AC640">
        <v>2.5346458313892928E-3</v>
      </c>
      <c r="AD640">
        <v>-8.0908908934178569E-3</v>
      </c>
      <c r="AE640">
        <v>1.660523264884084E-3</v>
      </c>
      <c r="AF640">
        <v>6.5817205652862754E-4</v>
      </c>
      <c r="AG640">
        <v>1.0088533729071258E-3</v>
      </c>
      <c r="AH640">
        <v>4.1267475151434141E-3</v>
      </c>
      <c r="AI640">
        <v>4.0386839335102565E-3</v>
      </c>
      <c r="AJ640">
        <v>1.3849914937511532E-3</v>
      </c>
      <c r="AK640">
        <v>4.1888961233027544E-5</v>
      </c>
      <c r="AM640">
        <v>1.5476433856627114E-3</v>
      </c>
      <c r="AN640">
        <v>-4.0903990672647161E-4</v>
      </c>
      <c r="AO640">
        <v>-9.4048434461042607E-3</v>
      </c>
      <c r="AP640">
        <v>-7.7935614882247428E-3</v>
      </c>
    </row>
    <row r="641" spans="1:42">
      <c r="A641" s="757">
        <v>44761</v>
      </c>
      <c r="B641">
        <v>4.9037490119197003E-4</v>
      </c>
      <c r="C641">
        <v>5.0263427372176928E-4</v>
      </c>
      <c r="D641">
        <v>5.7864238340652461E-4</v>
      </c>
      <c r="E641">
        <v>5.8354613241844426E-4</v>
      </c>
      <c r="F641">
        <v>5.5339725528313899E-4</v>
      </c>
      <c r="G641">
        <v>5.553507381590439E-4</v>
      </c>
      <c r="H641">
        <v>5.5014445001000389E-4</v>
      </c>
      <c r="I641">
        <v>5.5650441560239905E-4</v>
      </c>
      <c r="J641">
        <v>5.1628712731321968E-4</v>
      </c>
      <c r="K641">
        <v>5.3480363132840658E-4</v>
      </c>
      <c r="L641">
        <v>5.5056956297594439E-4</v>
      </c>
      <c r="M641">
        <v>5.2644509177701693E-4</v>
      </c>
      <c r="N641">
        <v>5.295397007820668E-4</v>
      </c>
      <c r="O641">
        <v>5.842356243617175E-4</v>
      </c>
      <c r="P641">
        <v>5.8841431243261688E-4</v>
      </c>
      <c r="Q641">
        <v>5.5197103663218172E-4</v>
      </c>
      <c r="R641">
        <v>-2.8712178721912451E-5</v>
      </c>
      <c r="S641">
        <v>-1.0340958492949248E-5</v>
      </c>
      <c r="T641">
        <v>-6.6768583225629285E-6</v>
      </c>
      <c r="U641">
        <v>-3.0161249114923905E-6</v>
      </c>
      <c r="V641">
        <v>-3.2465331106301676E-3</v>
      </c>
      <c r="W641">
        <v>-6.6768583225629285E-6</v>
      </c>
      <c r="X641">
        <v>-4.8460711595810224E-6</v>
      </c>
      <c r="Y641">
        <v>4.8335112941000347E-4</v>
      </c>
      <c r="Z641">
        <v>4.8335112941000347E-4</v>
      </c>
      <c r="AA641">
        <v>4.9388215129564372E-4</v>
      </c>
      <c r="AB641">
        <v>5.0613328152837589E-4</v>
      </c>
      <c r="AC641">
        <v>2.0181162077741455E-3</v>
      </c>
      <c r="AD641">
        <v>-8.1865026812149022E-3</v>
      </c>
      <c r="AE641">
        <v>6.6745693046033061E-4</v>
      </c>
      <c r="AF641">
        <v>6.2078751330263415E-4</v>
      </c>
      <c r="AG641">
        <v>6.7696422877294715E-4</v>
      </c>
      <c r="AH641">
        <v>5.363110428562301E-4</v>
      </c>
      <c r="AI641">
        <v>1.9555893520799561E-3</v>
      </c>
      <c r="AJ641">
        <v>-1.5260644425874048E-4</v>
      </c>
      <c r="AK641">
        <v>-1.1224394051508879E-3</v>
      </c>
      <c r="AM641">
        <v>1.3222378398703771E-2</v>
      </c>
      <c r="AN641">
        <v>1.3730830088353185E-2</v>
      </c>
      <c r="AO641">
        <v>5.5670866679293773E-3</v>
      </c>
      <c r="AP641">
        <v>2.7845592362156779E-2</v>
      </c>
    </row>
    <row r="642" spans="1:42">
      <c r="A642" s="757">
        <v>44762</v>
      </c>
      <c r="B642">
        <v>4.9037490119197003E-4</v>
      </c>
      <c r="C642">
        <v>5.0263427372176928E-4</v>
      </c>
      <c r="D642">
        <v>5.7864238340652461E-4</v>
      </c>
      <c r="E642">
        <v>5.8354613241844426E-4</v>
      </c>
      <c r="F642">
        <v>5.5339725528313899E-4</v>
      </c>
      <c r="G642">
        <v>5.553507381590439E-4</v>
      </c>
      <c r="H642">
        <v>5.0883047539507231E-4</v>
      </c>
      <c r="I642">
        <v>4.6416264259008244E-4</v>
      </c>
      <c r="J642">
        <v>5.0427436916122836E-4</v>
      </c>
      <c r="K642">
        <v>4.7804633951420428E-4</v>
      </c>
      <c r="L642">
        <v>5.9931921357248008E-4</v>
      </c>
      <c r="M642">
        <v>8.8208016919510968E-4</v>
      </c>
      <c r="N642">
        <v>3.3485999779525599E-4</v>
      </c>
      <c r="O642">
        <v>5.8427940588656746E-4</v>
      </c>
      <c r="P642">
        <v>5.8841431243261688E-4</v>
      </c>
      <c r="Q642">
        <v>1.8473674667986995E-3</v>
      </c>
      <c r="R642">
        <v>-2.8712178721912451E-5</v>
      </c>
      <c r="S642">
        <v>-1.0340958492949248E-5</v>
      </c>
      <c r="T642">
        <v>-6.6768583225629285E-6</v>
      </c>
      <c r="U642">
        <v>-3.0161249114923905E-6</v>
      </c>
      <c r="V642">
        <v>3.6212706624929591E-3</v>
      </c>
      <c r="W642">
        <v>-6.6768583225629285E-6</v>
      </c>
      <c r="X642">
        <v>-4.8460711595810224E-6</v>
      </c>
      <c r="Y642">
        <v>4.8335112941000347E-4</v>
      </c>
      <c r="Z642">
        <v>4.8335112941000347E-4</v>
      </c>
      <c r="AA642">
        <v>4.9388215129564372E-4</v>
      </c>
      <c r="AB642">
        <v>5.0613328152837589E-4</v>
      </c>
      <c r="AC642">
        <v>5.6948385311272887E-4</v>
      </c>
      <c r="AD642">
        <v>3.7247297321760797E-3</v>
      </c>
      <c r="AE642">
        <v>4.3948431106379804E-3</v>
      </c>
      <c r="AF642">
        <v>1.0806264586842307E-3</v>
      </c>
      <c r="AG642">
        <v>1.6281174680732313E-4</v>
      </c>
      <c r="AH642">
        <v>-7.9226169229680288E-3</v>
      </c>
      <c r="AI642">
        <v>-2.1434741856285466E-3</v>
      </c>
      <c r="AJ642">
        <v>3.4955260239937225E-3</v>
      </c>
      <c r="AK642">
        <v>7.0869869473524361E-3</v>
      </c>
      <c r="AM642">
        <v>2.8784610821634971E-3</v>
      </c>
      <c r="AN642">
        <v>9.472969205028603E-3</v>
      </c>
      <c r="AO642">
        <v>1.8750275429927354E-2</v>
      </c>
      <c r="AP642">
        <v>6.9386060395226767E-3</v>
      </c>
    </row>
    <row r="643" spans="1:42">
      <c r="A643" s="757">
        <v>44763</v>
      </c>
      <c r="B643">
        <v>4.9037490119197003E-4</v>
      </c>
      <c r="C643">
        <v>5.0263427372176928E-4</v>
      </c>
      <c r="D643">
        <v>5.7864238340652461E-4</v>
      </c>
      <c r="E643">
        <v>5.8354613241844426E-4</v>
      </c>
      <c r="F643">
        <v>5.5339725528313899E-4</v>
      </c>
      <c r="G643">
        <v>5.553507381590439E-4</v>
      </c>
      <c r="H643">
        <v>5.2178355290144474E-4</v>
      </c>
      <c r="I643">
        <v>5.0074311558212514E-4</v>
      </c>
      <c r="J643">
        <v>5.0853112537674328E-4</v>
      </c>
      <c r="K643">
        <v>5.1152779830210271E-4</v>
      </c>
      <c r="L643">
        <v>1.0984392039814495E-4</v>
      </c>
      <c r="M643">
        <v>4.1885389606788337E-4</v>
      </c>
      <c r="N643">
        <v>4.539812765633755E-4</v>
      </c>
      <c r="O643">
        <v>5.7878137440781074E-4</v>
      </c>
      <c r="P643">
        <v>5.8841431243261688E-4</v>
      </c>
      <c r="Q643">
        <v>4.7054605904217617E-4</v>
      </c>
      <c r="R643">
        <v>-2.8712178721912451E-5</v>
      </c>
      <c r="S643">
        <v>-1.0340958492949248E-5</v>
      </c>
      <c r="T643">
        <v>-6.6768583225629285E-6</v>
      </c>
      <c r="U643">
        <v>-3.0161249114923905E-6</v>
      </c>
      <c r="V643">
        <v>6.9244208298568921E-5</v>
      </c>
      <c r="W643">
        <v>-6.6768583225629285E-6</v>
      </c>
      <c r="X643">
        <v>-4.8460711595810224E-6</v>
      </c>
      <c r="Y643">
        <v>4.8335112941000347E-4</v>
      </c>
      <c r="Z643">
        <v>4.8335112941000347E-4</v>
      </c>
      <c r="AA643">
        <v>4.9388215129564372E-4</v>
      </c>
      <c r="AB643">
        <v>5.0613328152837589E-4</v>
      </c>
      <c r="AC643">
        <v>-2.9910345529301496E-3</v>
      </c>
      <c r="AD643">
        <v>-5.5849772391025621E-4</v>
      </c>
      <c r="AE643">
        <v>-2.794867109359056E-3</v>
      </c>
      <c r="AF643">
        <v>-5.0247224459891715E-3</v>
      </c>
      <c r="AG643">
        <v>-4.9733236519655666E-4</v>
      </c>
      <c r="AH643">
        <v>4.9596586366296158E-4</v>
      </c>
      <c r="AI643">
        <v>9.493955106341101E-4</v>
      </c>
      <c r="AJ643">
        <v>-6.9603007652074833E-4</v>
      </c>
      <c r="AK643">
        <v>-2.6460333119672219E-3</v>
      </c>
      <c r="AM643">
        <v>2.9768075677167882E-3</v>
      </c>
      <c r="AN643">
        <v>-3.6357784420506523E-3</v>
      </c>
      <c r="AO643">
        <v>1.8213603569247727E-2</v>
      </c>
      <c r="AP643">
        <v>9.8696865263989686E-3</v>
      </c>
    </row>
    <row r="644" spans="1:42">
      <c r="A644" s="757">
        <v>44764</v>
      </c>
      <c r="B644">
        <v>4.9037490119197003E-4</v>
      </c>
      <c r="C644">
        <v>5.0263427372176928E-4</v>
      </c>
      <c r="D644">
        <v>5.7864238340652461E-4</v>
      </c>
      <c r="E644">
        <v>5.8354613241844426E-4</v>
      </c>
      <c r="F644">
        <v>5.5339725528313899E-4</v>
      </c>
      <c r="G644">
        <v>5.553507381590439E-4</v>
      </c>
      <c r="H644">
        <v>5.3327739845943078E-4</v>
      </c>
      <c r="I644">
        <v>5.7004976142649433E-4</v>
      </c>
      <c r="J644">
        <v>4.8972115194412247E-4</v>
      </c>
      <c r="K644">
        <v>5.4025761551690366E-4</v>
      </c>
      <c r="L644">
        <v>6.1587137270935344E-4</v>
      </c>
      <c r="M644">
        <v>3.1358167520978419E-4</v>
      </c>
      <c r="N644">
        <v>5.7675005644775013E-4</v>
      </c>
      <c r="O644">
        <v>5.8438839493257788E-4</v>
      </c>
      <c r="P644">
        <v>5.8841431243261688E-4</v>
      </c>
      <c r="Q644">
        <v>4.9687534028719504E-4</v>
      </c>
      <c r="R644">
        <v>-2.8712178721912451E-5</v>
      </c>
      <c r="S644">
        <v>-1.0340958492949248E-5</v>
      </c>
      <c r="T644">
        <v>-6.6768583225629285E-6</v>
      </c>
      <c r="U644">
        <v>-3.0161249114923905E-6</v>
      </c>
      <c r="V644">
        <v>2.3698073681632792E-3</v>
      </c>
      <c r="W644">
        <v>-6.6768583225629285E-6</v>
      </c>
      <c r="X644">
        <v>-4.8460711595810224E-6</v>
      </c>
      <c r="Y644">
        <v>4.8335112941000347E-4</v>
      </c>
      <c r="Z644">
        <v>4.8335112941000347E-4</v>
      </c>
      <c r="AA644">
        <v>4.9388215129564372E-4</v>
      </c>
      <c r="AB644">
        <v>5.0613328152837589E-4</v>
      </c>
      <c r="AC644">
        <v>-3.4666008784456359E-4</v>
      </c>
      <c r="AD644">
        <v>-4.348776519172981E-4</v>
      </c>
      <c r="AE644">
        <v>5.6717034952624701E-4</v>
      </c>
      <c r="AF644">
        <v>-3.0475766760280631E-3</v>
      </c>
      <c r="AG644">
        <v>1.2853698729222707E-3</v>
      </c>
      <c r="AH644">
        <v>1.7579798007207881E-3</v>
      </c>
      <c r="AI644">
        <v>-7.8755287411059749E-3</v>
      </c>
      <c r="AJ644">
        <v>3.3731273042947318E-3</v>
      </c>
      <c r="AK644">
        <v>-9.4768982479820352E-4</v>
      </c>
      <c r="AM644">
        <v>5.3409449607433324E-4</v>
      </c>
      <c r="AN644">
        <v>-4.7096663748320555E-3</v>
      </c>
      <c r="AO644">
        <v>-2.172301321441239E-2</v>
      </c>
      <c r="AP644">
        <v>-8.7628207264556224E-3</v>
      </c>
    </row>
    <row r="645" spans="1:42">
      <c r="A645" s="757">
        <v>44767</v>
      </c>
      <c r="B645">
        <v>4.9037490119197003E-4</v>
      </c>
      <c r="C645">
        <v>5.0263427372176928E-4</v>
      </c>
      <c r="D645">
        <v>5.7864238340652461E-4</v>
      </c>
      <c r="E645">
        <v>5.8354613241844426E-4</v>
      </c>
      <c r="F645">
        <v>5.5339725528313899E-4</v>
      </c>
      <c r="G645">
        <v>5.553507381590439E-4</v>
      </c>
      <c r="H645">
        <v>5.4441444736341715E-4</v>
      </c>
      <c r="I645">
        <v>4.2829255897602891E-4</v>
      </c>
      <c r="J645">
        <v>5.1618348920645651E-4</v>
      </c>
      <c r="K645">
        <v>5.2782743018919831E-4</v>
      </c>
      <c r="L645">
        <v>5.8785210787992703E-4</v>
      </c>
      <c r="M645">
        <v>3.9676573994018582E-4</v>
      </c>
      <c r="N645">
        <v>4.5553681650400968E-4</v>
      </c>
      <c r="O645">
        <v>5.8420931806790755E-4</v>
      </c>
      <c r="P645">
        <v>5.8841431243261688E-4</v>
      </c>
      <c r="Q645">
        <v>7.6717225133027256E-5</v>
      </c>
      <c r="R645">
        <v>-2.8712178721912451E-5</v>
      </c>
      <c r="S645">
        <v>-1.0340958492949248E-5</v>
      </c>
      <c r="T645">
        <v>-6.6768583225629285E-6</v>
      </c>
      <c r="U645">
        <v>-3.0161249114923905E-6</v>
      </c>
      <c r="V645">
        <v>-5.9595253830213579E-4</v>
      </c>
      <c r="W645">
        <v>-6.6768583225629285E-6</v>
      </c>
      <c r="X645">
        <v>-4.8460711595810224E-6</v>
      </c>
      <c r="Y645">
        <v>4.8335112941000347E-4</v>
      </c>
      <c r="Z645">
        <v>4.8335112941000347E-4</v>
      </c>
      <c r="AA645">
        <v>4.9388215129564372E-4</v>
      </c>
      <c r="AB645">
        <v>5.0613328152837589E-4</v>
      </c>
      <c r="AC645">
        <v>3.8696192486713521E-3</v>
      </c>
      <c r="AD645">
        <v>-2.2688360725471313E-3</v>
      </c>
      <c r="AE645">
        <v>3.4053564932332581E-3</v>
      </c>
      <c r="AF645">
        <v>1.3978218709151946E-3</v>
      </c>
      <c r="AG645">
        <v>-6.3523313558189187E-5</v>
      </c>
      <c r="AH645">
        <v>6.0960479610472351E-3</v>
      </c>
      <c r="AI645">
        <v>-3.1837326767485408E-3</v>
      </c>
      <c r="AJ645">
        <v>-1.5243144965016997E-3</v>
      </c>
      <c r="AK645">
        <v>-9.0932873111748691E-4</v>
      </c>
      <c r="AM645">
        <v>9.2301614012495481E-3</v>
      </c>
      <c r="AN645">
        <v>5.8374699282790488E-3</v>
      </c>
      <c r="AO645">
        <v>-1.4415898172503994E-4</v>
      </c>
      <c r="AP645">
        <v>2.378681244689318E-3</v>
      </c>
    </row>
    <row r="646" spans="1:42">
      <c r="A646" s="757">
        <v>44768</v>
      </c>
      <c r="B646">
        <v>4.9037490119197003E-4</v>
      </c>
      <c r="C646">
        <v>5.0263427372176928E-4</v>
      </c>
      <c r="D646">
        <v>5.7864238340652461E-4</v>
      </c>
      <c r="E646">
        <v>5.8354613241844426E-4</v>
      </c>
      <c r="F646">
        <v>5.5339725528313899E-4</v>
      </c>
      <c r="G646">
        <v>5.553507381590439E-4</v>
      </c>
      <c r="H646">
        <v>4.0916675587343576E-4</v>
      </c>
      <c r="I646">
        <v>4.2012209099406839E-4</v>
      </c>
      <c r="J646">
        <v>5.2367623745452896E-4</v>
      </c>
      <c r="K646">
        <v>6.3791159484560822E-4</v>
      </c>
      <c r="L646">
        <v>8.9137032205721667E-4</v>
      </c>
      <c r="M646">
        <v>8.7603917585710178E-4</v>
      </c>
      <c r="N646">
        <v>4.4395458805435162E-4</v>
      </c>
      <c r="O646">
        <v>5.8414132036355149E-4</v>
      </c>
      <c r="P646">
        <v>5.8841431243261688E-4</v>
      </c>
      <c r="Q646">
        <v>3.7501024368635782E-4</v>
      </c>
      <c r="R646">
        <v>-2.8712178721912451E-5</v>
      </c>
      <c r="S646">
        <v>-1.0340958492949248E-5</v>
      </c>
      <c r="T646">
        <v>-6.6768583225629285E-6</v>
      </c>
      <c r="U646">
        <v>-3.0161249114923905E-6</v>
      </c>
      <c r="V646">
        <v>-2.7752702693994991E-3</v>
      </c>
      <c r="W646">
        <v>-6.6768583225629285E-6</v>
      </c>
      <c r="X646">
        <v>-4.8460711595810224E-6</v>
      </c>
      <c r="Y646">
        <v>4.8335112941000347E-4</v>
      </c>
      <c r="Z646">
        <v>4.8335112941000347E-4</v>
      </c>
      <c r="AA646">
        <v>4.9388215129564372E-4</v>
      </c>
      <c r="AB646">
        <v>5.0613328152837589E-4</v>
      </c>
      <c r="AC646">
        <v>1.9511762329564863E-3</v>
      </c>
      <c r="AD646">
        <v>2.3699460123185467E-3</v>
      </c>
      <c r="AE646">
        <v>8.4256205146893137E-4</v>
      </c>
      <c r="AF646">
        <v>2.0086240391492538E-3</v>
      </c>
      <c r="AG646">
        <v>4.1965537517696383E-4</v>
      </c>
      <c r="AH646">
        <v>4.5684617166894537E-3</v>
      </c>
      <c r="AI646">
        <v>2.5634415264692567E-3</v>
      </c>
      <c r="AJ646">
        <v>-9.6020242251115828E-4</v>
      </c>
      <c r="AK646">
        <v>-4.9702928340777941E-4</v>
      </c>
      <c r="AM646">
        <v>-7.9910360740602648E-3</v>
      </c>
      <c r="AN646">
        <v>-4.143063233477573E-3</v>
      </c>
      <c r="AO646">
        <v>-8.7262231971365622E-3</v>
      </c>
      <c r="AP646">
        <v>-1.1076836137861257E-2</v>
      </c>
    </row>
    <row r="647" spans="1:42">
      <c r="A647" s="757">
        <v>44769</v>
      </c>
      <c r="B647">
        <v>4.9037490119197003E-4</v>
      </c>
      <c r="C647">
        <v>5.0263427372176928E-4</v>
      </c>
      <c r="D647">
        <v>5.7864238340652461E-4</v>
      </c>
      <c r="E647">
        <v>5.8354613241844426E-4</v>
      </c>
      <c r="F647">
        <v>5.5339725528313899E-4</v>
      </c>
      <c r="G647">
        <v>5.553507381590439E-4</v>
      </c>
      <c r="H647">
        <v>5.2124392280039622E-4</v>
      </c>
      <c r="I647">
        <v>4.1675215940695232E-4</v>
      </c>
      <c r="J647">
        <v>5.0017317288153507E-4</v>
      </c>
      <c r="K647">
        <v>5.041373287291151E-4</v>
      </c>
      <c r="L647">
        <v>7.1297022808436417E-4</v>
      </c>
      <c r="M647">
        <v>5.5408326092720728E-4</v>
      </c>
      <c r="N647">
        <v>4.499898935452773E-4</v>
      </c>
      <c r="O647">
        <v>5.7621265455387594E-4</v>
      </c>
      <c r="P647">
        <v>5.8841431243261688E-4</v>
      </c>
      <c r="Q647">
        <v>4.3122757310043447E-4</v>
      </c>
      <c r="R647">
        <v>-2.8712178721912451E-5</v>
      </c>
      <c r="S647">
        <v>-1.0340958492949248E-5</v>
      </c>
      <c r="T647">
        <v>-6.6768583225629285E-6</v>
      </c>
      <c r="U647">
        <v>-3.0161249114923905E-6</v>
      </c>
      <c r="V647">
        <v>1.9922938896583808E-3</v>
      </c>
      <c r="W647">
        <v>-6.6768583225629285E-6</v>
      </c>
      <c r="X647">
        <v>-4.8460711595810224E-6</v>
      </c>
      <c r="Y647">
        <v>4.8335112941000347E-4</v>
      </c>
      <c r="Z647">
        <v>4.8335112941000347E-4</v>
      </c>
      <c r="AA647">
        <v>4.9388215129564372E-4</v>
      </c>
      <c r="AB647">
        <v>5.0613328152837589E-4</v>
      </c>
      <c r="AC647">
        <v>2.574444221081329E-3</v>
      </c>
      <c r="AD647">
        <v>-2.9836446229688507E-3</v>
      </c>
      <c r="AE647">
        <v>1.4053925152794911E-3</v>
      </c>
      <c r="AF647">
        <v>-1.5061120072938916E-3</v>
      </c>
      <c r="AG647">
        <v>-1.0225017977925077E-3</v>
      </c>
      <c r="AH647">
        <v>-1.5636326087842267E-3</v>
      </c>
      <c r="AI647">
        <v>-1.6115187057348379E-3</v>
      </c>
      <c r="AJ647">
        <v>5.9449587362745415E-3</v>
      </c>
      <c r="AK647">
        <v>6.8279194620646244E-3</v>
      </c>
      <c r="AM647">
        <v>2.1655209749857685E-2</v>
      </c>
      <c r="AN647">
        <v>1.794327442100796E-2</v>
      </c>
      <c r="AO647">
        <v>2.7218480026790504E-2</v>
      </c>
      <c r="AP647">
        <v>2.6481139434959111E-2</v>
      </c>
    </row>
    <row r="648" spans="1:42">
      <c r="A648" s="757">
        <v>44770</v>
      </c>
      <c r="B648">
        <v>4.9037490119197003E-4</v>
      </c>
      <c r="C648">
        <v>5.0263427372176928E-4</v>
      </c>
      <c r="D648">
        <v>5.7864238340652461E-4</v>
      </c>
      <c r="E648">
        <v>5.8354613241844426E-4</v>
      </c>
      <c r="F648">
        <v>5.5339725528313899E-4</v>
      </c>
      <c r="G648">
        <v>5.553507381590439E-4</v>
      </c>
      <c r="H648">
        <v>6.4904016733291492E-4</v>
      </c>
      <c r="I648">
        <v>6.0731087373766535E-4</v>
      </c>
      <c r="J648">
        <v>5.1565333515135592E-4</v>
      </c>
      <c r="K648">
        <v>4.7417412393091496E-4</v>
      </c>
      <c r="L648">
        <v>5.2616021705809146E-5</v>
      </c>
      <c r="M648">
        <v>2.1528644607715641E-4</v>
      </c>
      <c r="N648">
        <v>6.499736550633628E-4</v>
      </c>
      <c r="O648">
        <v>5.8348494087323566E-4</v>
      </c>
      <c r="P648">
        <v>5.8841431243261688E-4</v>
      </c>
      <c r="Q648">
        <v>1.2995986333106391E-3</v>
      </c>
      <c r="R648">
        <v>-2.8712178721912451E-5</v>
      </c>
      <c r="S648">
        <v>-1.0340958492949248E-5</v>
      </c>
      <c r="T648">
        <v>-6.6768583225629285E-6</v>
      </c>
      <c r="U648">
        <v>-3.0161249114923905E-6</v>
      </c>
      <c r="V648">
        <v>3.5299736291649619E-3</v>
      </c>
      <c r="W648">
        <v>-6.6768583225629285E-6</v>
      </c>
      <c r="X648">
        <v>-4.8460711595810224E-6</v>
      </c>
      <c r="Y648">
        <v>4.8335112941000347E-4</v>
      </c>
      <c r="Z648">
        <v>4.8335112941000347E-4</v>
      </c>
      <c r="AA648">
        <v>4.9388215129564372E-4</v>
      </c>
      <c r="AB648">
        <v>5.0613328152837589E-4</v>
      </c>
      <c r="AC648">
        <v>-5.2820772067696531E-4</v>
      </c>
      <c r="AD648">
        <v>-2.4104615107254368E-3</v>
      </c>
      <c r="AE648">
        <v>-6.4263113572382569E-4</v>
      </c>
      <c r="AF648">
        <v>-1.6155621037940993E-3</v>
      </c>
      <c r="AG648">
        <v>1.2369522867441418E-3</v>
      </c>
      <c r="AH648">
        <v>-2.0719487550252547E-3</v>
      </c>
      <c r="AI648">
        <v>-6.4845569781447621E-3</v>
      </c>
      <c r="AJ648">
        <v>9.5995230761491968E-4</v>
      </c>
      <c r="AK648">
        <v>4.9737831292071544E-3</v>
      </c>
      <c r="AM648">
        <v>1.415845949643102E-2</v>
      </c>
      <c r="AN648">
        <v>5.6223420250929301E-3</v>
      </c>
      <c r="AO648">
        <v>1.5417497147454329E-2</v>
      </c>
      <c r="AP648">
        <v>1.1642166248637231E-2</v>
      </c>
    </row>
    <row r="649" spans="1:42">
      <c r="A649" s="757">
        <v>44771</v>
      </c>
      <c r="B649">
        <v>4.9037490119197003E-4</v>
      </c>
      <c r="C649">
        <v>5.0263427372176928E-4</v>
      </c>
      <c r="D649">
        <v>5.7864238340652461E-4</v>
      </c>
      <c r="E649">
        <v>5.8354613241844426E-4</v>
      </c>
      <c r="F649">
        <v>5.5339725528313899E-4</v>
      </c>
      <c r="G649">
        <v>5.553507381590439E-4</v>
      </c>
      <c r="H649">
        <v>5.3422650241286007E-4</v>
      </c>
      <c r="I649">
        <v>6.0773982992845532E-4</v>
      </c>
      <c r="J649">
        <v>5.2931080943174891E-4</v>
      </c>
      <c r="K649">
        <v>5.2669726043186316E-4</v>
      </c>
      <c r="L649">
        <v>7.99530708852636E-5</v>
      </c>
      <c r="M649">
        <v>7.642089371953098E-4</v>
      </c>
      <c r="N649">
        <v>6.5813250883506313E-4</v>
      </c>
      <c r="O649">
        <v>5.7915521180551544E-4</v>
      </c>
      <c r="P649">
        <v>5.8841431243261688E-4</v>
      </c>
      <c r="Q649">
        <v>4.8254727739061032E-4</v>
      </c>
      <c r="R649">
        <v>-2.8712178721912451E-5</v>
      </c>
      <c r="S649">
        <v>-1.0340958492949248E-5</v>
      </c>
      <c r="T649">
        <v>-6.6768583225629285E-6</v>
      </c>
      <c r="U649">
        <v>-3.0161249114923905E-6</v>
      </c>
      <c r="V649">
        <v>3.4737905824711035E-3</v>
      </c>
      <c r="W649">
        <v>-6.6768583225629285E-6</v>
      </c>
      <c r="X649">
        <v>-4.8460711595810224E-6</v>
      </c>
      <c r="Y649">
        <v>4.8335112941000347E-4</v>
      </c>
      <c r="Z649">
        <v>4.8335112941000347E-4</v>
      </c>
      <c r="AA649">
        <v>4.9388215129564372E-4</v>
      </c>
      <c r="AB649">
        <v>5.0613328152837589E-4</v>
      </c>
      <c r="AC649">
        <v>-1.0168385147178993E-3</v>
      </c>
      <c r="AD649">
        <v>-1.1521370690414923E-3</v>
      </c>
      <c r="AE649">
        <v>3.2987309887999583E-3</v>
      </c>
      <c r="AF649">
        <v>-4.3591310550916695E-4</v>
      </c>
      <c r="AG649">
        <v>1.2231147071264381E-3</v>
      </c>
      <c r="AH649">
        <v>6.6089800831312662E-3</v>
      </c>
      <c r="AI649">
        <v>-2.7352773562784316E-3</v>
      </c>
      <c r="AJ649">
        <v>3.5352249440361305E-3</v>
      </c>
      <c r="AK649">
        <v>1.6722127530515163E-3</v>
      </c>
      <c r="AM649">
        <v>1.1389768421302238E-2</v>
      </c>
      <c r="AN649">
        <v>1.0344689279272012E-2</v>
      </c>
      <c r="AO649">
        <v>6.9109019294353313E-3</v>
      </c>
      <c r="AP649">
        <v>1.5018633774145584E-2</v>
      </c>
    </row>
    <row r="650" spans="1:42">
      <c r="A650" s="757">
        <v>44774</v>
      </c>
      <c r="B650">
        <v>4.9037490119197003E-4</v>
      </c>
      <c r="C650">
        <v>5.0263427372176928E-4</v>
      </c>
      <c r="D650">
        <v>5.7864238340652461E-4</v>
      </c>
      <c r="E650">
        <v>5.8354613241844426E-4</v>
      </c>
      <c r="F650">
        <v>5.5339725528313899E-4</v>
      </c>
      <c r="G650">
        <v>5.553507381590439E-4</v>
      </c>
      <c r="H650">
        <v>5.3267559330727465E-4</v>
      </c>
      <c r="I650">
        <v>6.4961565071564031E-4</v>
      </c>
      <c r="J650">
        <v>5.3090062034932828E-4</v>
      </c>
      <c r="K650">
        <v>4.7213781581767478E-4</v>
      </c>
      <c r="L650">
        <v>3.9679300970396625E-4</v>
      </c>
      <c r="M650">
        <v>2.0570610857695293E-4</v>
      </c>
      <c r="N650">
        <v>6.5164643082127327E-4</v>
      </c>
      <c r="O650">
        <v>5.8293767249217865E-4</v>
      </c>
      <c r="P650">
        <v>5.8841431243261688E-4</v>
      </c>
      <c r="Q650">
        <v>6.7885633708786308E-4</v>
      </c>
      <c r="R650">
        <v>1.3943065103205754E-4</v>
      </c>
      <c r="S650">
        <v>1.5780496033857006E-4</v>
      </c>
      <c r="T650">
        <v>1.6146967661900824E-4</v>
      </c>
      <c r="U650">
        <v>1.6513102557369486E-4</v>
      </c>
      <c r="V650">
        <v>5.5587312486093943E-4</v>
      </c>
      <c r="W650">
        <v>1.6146967661900824E-4</v>
      </c>
      <c r="X650">
        <v>1.6330077162440837E-4</v>
      </c>
      <c r="Y650">
        <v>4.8335112941000347E-4</v>
      </c>
      <c r="Z650">
        <v>4.8335112941000347E-4</v>
      </c>
      <c r="AA650">
        <v>4.9388215129564372E-4</v>
      </c>
      <c r="AB650">
        <v>5.0613328152837589E-4</v>
      </c>
      <c r="AC650">
        <v>-2.3604937747556676E-5</v>
      </c>
      <c r="AD650">
        <v>-1.8106384996615654E-3</v>
      </c>
      <c r="AE650">
        <v>-8.948619100924704E-4</v>
      </c>
      <c r="AF650">
        <v>1.1190836067502818E-3</v>
      </c>
      <c r="AG650">
        <v>8.7149792204921361E-4</v>
      </c>
      <c r="AH650">
        <v>-3.7493191583225505E-3</v>
      </c>
      <c r="AI650">
        <v>-5.4137096585248345E-3</v>
      </c>
      <c r="AJ650">
        <v>2.4705870822858689E-3</v>
      </c>
      <c r="AK650">
        <v>1.8600087471976057E-3</v>
      </c>
      <c r="AM650">
        <v>-4.5309897045023861E-3</v>
      </c>
      <c r="AN650">
        <v>-2.3444962204127728E-3</v>
      </c>
      <c r="AO650">
        <v>-3.2986966913284288E-3</v>
      </c>
      <c r="AP650">
        <v>-2.7041086297697747E-3</v>
      </c>
    </row>
    <row r="651" spans="1:42">
      <c r="A651" s="757">
        <v>44775</v>
      </c>
      <c r="B651">
        <v>4.9037490119197003E-4</v>
      </c>
      <c r="C651">
        <v>5.0263427372176928E-4</v>
      </c>
      <c r="D651">
        <v>5.7864238340652461E-4</v>
      </c>
      <c r="E651">
        <v>5.8354613241844426E-4</v>
      </c>
      <c r="F651">
        <v>5.5339725528313899E-4</v>
      </c>
      <c r="G651">
        <v>5.553507381590439E-4</v>
      </c>
      <c r="H651">
        <v>4.9359898342049568E-4</v>
      </c>
      <c r="I651">
        <v>5.6396232922817369E-4</v>
      </c>
      <c r="J651">
        <v>5.6828323762725397E-4</v>
      </c>
      <c r="K651">
        <v>4.7816036679004803E-4</v>
      </c>
      <c r="L651">
        <v>8.1535511320773857E-4</v>
      </c>
      <c r="M651">
        <v>7.5708124316320458E-4</v>
      </c>
      <c r="N651">
        <v>4.801617981424755E-4</v>
      </c>
      <c r="O651">
        <v>5.9581863845670213E-4</v>
      </c>
      <c r="P651">
        <v>5.8841431243261688E-4</v>
      </c>
      <c r="Q651">
        <v>6.1691081702286432E-4</v>
      </c>
      <c r="R651">
        <v>1.3943065103205754E-4</v>
      </c>
      <c r="S651">
        <v>1.5780496033857006E-4</v>
      </c>
      <c r="T651">
        <v>1.6146967661900824E-4</v>
      </c>
      <c r="U651">
        <v>1.6513102557369486E-4</v>
      </c>
      <c r="V651">
        <v>-2.4053427350420042E-3</v>
      </c>
      <c r="W651">
        <v>1.6146967661900824E-4</v>
      </c>
      <c r="X651">
        <v>1.6330077162440837E-4</v>
      </c>
      <c r="Y651">
        <v>4.8335112941000347E-4</v>
      </c>
      <c r="Z651">
        <v>4.8335112941000347E-4</v>
      </c>
      <c r="AA651">
        <v>4.9388215129564372E-4</v>
      </c>
      <c r="AB651">
        <v>5.0613328152837589E-4</v>
      </c>
      <c r="AC651">
        <v>1.2720738947367138E-3</v>
      </c>
      <c r="AD651">
        <v>-1.471449337654418E-4</v>
      </c>
      <c r="AE651">
        <v>1.7535414827276607E-3</v>
      </c>
      <c r="AF651">
        <v>2.6420232631796381E-3</v>
      </c>
      <c r="AG651">
        <v>1.3255688927646947E-3</v>
      </c>
      <c r="AH651">
        <v>9.2602873829550347E-4</v>
      </c>
      <c r="AI651">
        <v>8.5634359457475995E-4</v>
      </c>
      <c r="AJ651">
        <v>2.3353617636838742E-3</v>
      </c>
      <c r="AK651">
        <v>9.0427385399727278E-4</v>
      </c>
      <c r="AM651">
        <v>8.6568356159586468E-3</v>
      </c>
      <c r="AN651">
        <v>8.5529744292531795E-3</v>
      </c>
      <c r="AO651">
        <v>0</v>
      </c>
      <c r="AP651">
        <v>-6.2558228984145314E-3</v>
      </c>
    </row>
    <row r="652" spans="1:42">
      <c r="A652" s="757">
        <v>44776</v>
      </c>
      <c r="B652">
        <v>4.9037490119197003E-4</v>
      </c>
      <c r="C652">
        <v>5.0263427372176928E-4</v>
      </c>
      <c r="D652">
        <v>5.7864238340652461E-4</v>
      </c>
      <c r="E652">
        <v>5.8354613241844426E-4</v>
      </c>
      <c r="F652">
        <v>5.5339725528313899E-4</v>
      </c>
      <c r="G652">
        <v>5.553507381590439E-4</v>
      </c>
      <c r="H652">
        <v>5.8236680308598743E-4</v>
      </c>
      <c r="I652">
        <v>5.6364445498835458E-4</v>
      </c>
      <c r="J652">
        <v>4.7693019308758799E-4</v>
      </c>
      <c r="K652">
        <v>5.1538608894530213E-4</v>
      </c>
      <c r="L652">
        <v>5.1005489162170292E-4</v>
      </c>
      <c r="M652">
        <v>4.7100951337086805E-4</v>
      </c>
      <c r="N652">
        <v>5.8439935058518522E-4</v>
      </c>
      <c r="O652">
        <v>5.9334309381742223E-4</v>
      </c>
      <c r="P652">
        <v>5.8841431243261688E-4</v>
      </c>
      <c r="Q652">
        <v>6.0225003413916234E-4</v>
      </c>
      <c r="R652">
        <v>1.3943065103205754E-4</v>
      </c>
      <c r="S652">
        <v>1.5780496033857006E-4</v>
      </c>
      <c r="T652">
        <v>1.6146967661900824E-4</v>
      </c>
      <c r="U652">
        <v>1.6513102557369486E-4</v>
      </c>
      <c r="V652">
        <v>2.5576037218257852E-3</v>
      </c>
      <c r="W652">
        <v>1.6146967661900824E-4</v>
      </c>
      <c r="X652">
        <v>1.6330077162440837E-4</v>
      </c>
      <c r="Y652">
        <v>4.8335112941000347E-4</v>
      </c>
      <c r="Z652">
        <v>4.8335112941000347E-4</v>
      </c>
      <c r="AA652">
        <v>4.9388215129564372E-4</v>
      </c>
      <c r="AB652">
        <v>5.0613328152837589E-4</v>
      </c>
      <c r="AC652">
        <v>2.8782953242807441E-3</v>
      </c>
      <c r="AD652">
        <v>2.2947426722172981E-3</v>
      </c>
      <c r="AE652">
        <v>-3.3473513919918263E-3</v>
      </c>
      <c r="AF652">
        <v>4.46510662758004E-3</v>
      </c>
      <c r="AG652">
        <v>2.0700596069691546E-3</v>
      </c>
      <c r="AH652">
        <v>-4.0578982114025663E-3</v>
      </c>
      <c r="AI652">
        <v>1.8421300385103034E-3</v>
      </c>
      <c r="AJ652">
        <v>3.340466141475984E-3</v>
      </c>
      <c r="AK652">
        <v>4.2660041086020062E-3</v>
      </c>
      <c r="AM652">
        <v>1.3540146208464554E-2</v>
      </c>
      <c r="AN652">
        <v>4.7905855824430521E-3</v>
      </c>
      <c r="AO652">
        <v>2.7675974262980407E-2</v>
      </c>
      <c r="AP652">
        <v>1.5738656547090057E-2</v>
      </c>
    </row>
    <row r="653" spans="1:42">
      <c r="A653" s="757">
        <v>44777</v>
      </c>
      <c r="B653">
        <v>5.0788037326188196E-4</v>
      </c>
      <c r="C653">
        <v>5.2057738259342898E-4</v>
      </c>
      <c r="D653">
        <v>5.9929884044902066E-4</v>
      </c>
      <c r="E653">
        <v>6.0437764418163947E-4</v>
      </c>
      <c r="F653">
        <v>5.7090383004831935E-4</v>
      </c>
      <c r="G653">
        <v>5.7285734710421643E-4</v>
      </c>
      <c r="H653">
        <v>6.5750866470914993E-4</v>
      </c>
      <c r="I653">
        <v>5.7207919358326365E-4</v>
      </c>
      <c r="J653">
        <v>5.5062444972397984E-4</v>
      </c>
      <c r="K653">
        <v>8.1693994185094709E-4</v>
      </c>
      <c r="L653">
        <v>9.2692860888510253E-4</v>
      </c>
      <c r="M653">
        <v>4.8397152648371744E-4</v>
      </c>
      <c r="N653">
        <v>6.4222043771700044E-4</v>
      </c>
      <c r="O653">
        <v>5.9251177343155881E-4</v>
      </c>
      <c r="P653">
        <v>6.0592149988747401E-4</v>
      </c>
      <c r="Q653">
        <v>4.2191136897096193E-4</v>
      </c>
      <c r="R653">
        <v>1.3943065103205754E-4</v>
      </c>
      <c r="S653">
        <v>1.5780496033857006E-4</v>
      </c>
      <c r="T653">
        <v>1.6146967661900824E-4</v>
      </c>
      <c r="U653">
        <v>1.6513102557369486E-4</v>
      </c>
      <c r="V653">
        <v>1.2477638457356388E-2</v>
      </c>
      <c r="W653">
        <v>1.6146967661900824E-4</v>
      </c>
      <c r="X653">
        <v>1.6330077162440837E-4</v>
      </c>
      <c r="Y653">
        <v>4.8335112941000347E-4</v>
      </c>
      <c r="Z653">
        <v>4.8335112941000347E-4</v>
      </c>
      <c r="AA653">
        <v>4.9388215129564372E-4</v>
      </c>
      <c r="AB653">
        <v>5.0613328152837589E-4</v>
      </c>
      <c r="AC653">
        <v>-1.0305458295484238E-3</v>
      </c>
      <c r="AD653">
        <v>1.3078146909917265E-3</v>
      </c>
      <c r="AE653">
        <v>1.5507723221586112E-4</v>
      </c>
      <c r="AF653">
        <v>-2.4112297179336162E-3</v>
      </c>
      <c r="AG653">
        <v>-1.7407030436321635E-3</v>
      </c>
      <c r="AH653">
        <v>-4.856755410394431E-3</v>
      </c>
      <c r="AI653">
        <v>-2.8554436677481476E-3</v>
      </c>
      <c r="AJ653">
        <v>-2.1985245661203523E-3</v>
      </c>
      <c r="AK653">
        <v>7.8272569796422609E-3</v>
      </c>
      <c r="AM653">
        <v>2.3751896796716077E-2</v>
      </c>
      <c r="AN653">
        <v>7.3894255074822279E-3</v>
      </c>
      <c r="AO653">
        <v>3.1246619410442822E-2</v>
      </c>
      <c r="AP653">
        <v>-8.5293001253039513E-4</v>
      </c>
    </row>
    <row r="654" spans="1:42">
      <c r="A654" s="757">
        <v>44778</v>
      </c>
      <c r="B654">
        <v>5.0788037326188196E-4</v>
      </c>
      <c r="C654">
        <v>5.2057738259342898E-4</v>
      </c>
      <c r="D654">
        <v>5.9929884044902066E-4</v>
      </c>
      <c r="E654">
        <v>6.0437764418163947E-4</v>
      </c>
      <c r="F654">
        <v>5.7090383004831935E-4</v>
      </c>
      <c r="G654">
        <v>5.7285734710421643E-4</v>
      </c>
      <c r="H654">
        <v>5.9696737877601436E-4</v>
      </c>
      <c r="I654">
        <v>5.1847339802058023E-4</v>
      </c>
      <c r="J654">
        <v>6.1085427477558518E-4</v>
      </c>
      <c r="K654">
        <v>5.6301414003212535E-4</v>
      </c>
      <c r="L654">
        <v>3.2908622931082654E-4</v>
      </c>
      <c r="M654">
        <v>4.4080465340079478E-4</v>
      </c>
      <c r="N654">
        <v>5.6531464205189508E-4</v>
      </c>
      <c r="O654">
        <v>6.0895806819605269E-4</v>
      </c>
      <c r="P654">
        <v>6.0592149988747401E-4</v>
      </c>
      <c r="Q654">
        <v>4.4381802843562745E-4</v>
      </c>
      <c r="R654">
        <v>1.3943065103205754E-4</v>
      </c>
      <c r="S654">
        <v>1.5780496033857006E-4</v>
      </c>
      <c r="T654">
        <v>1.6146967661900824E-4</v>
      </c>
      <c r="U654">
        <v>1.6513102557369486E-4</v>
      </c>
      <c r="V654">
        <v>2.4946966530672299E-3</v>
      </c>
      <c r="W654">
        <v>1.6146967661900824E-4</v>
      </c>
      <c r="X654">
        <v>1.6330077162440837E-4</v>
      </c>
      <c r="Y654">
        <v>4.8335112941000347E-4</v>
      </c>
      <c r="Z654">
        <v>4.8335112941000347E-4</v>
      </c>
      <c r="AA654">
        <v>4.9388215129564372E-4</v>
      </c>
      <c r="AB654">
        <v>5.0613328152837589E-4</v>
      </c>
      <c r="AC654">
        <v>2.1122430946083348E-3</v>
      </c>
      <c r="AD654">
        <v>4.00264213545376E-3</v>
      </c>
      <c r="AE654">
        <v>1.3014538491544769E-3</v>
      </c>
      <c r="AF654">
        <v>2.6356977572994378E-3</v>
      </c>
      <c r="AG654">
        <v>5.3077948497768368E-3</v>
      </c>
      <c r="AH654">
        <v>4.5615568172183707E-3</v>
      </c>
      <c r="AI654">
        <v>3.4966149051876005E-3</v>
      </c>
      <c r="AJ654">
        <v>2.0613021016770983E-3</v>
      </c>
      <c r="AK654">
        <v>1.649079281782706E-3</v>
      </c>
      <c r="AM654">
        <v>4.7562069116007244E-3</v>
      </c>
      <c r="AN654">
        <v>8.6696708766791364E-3</v>
      </c>
      <c r="AO654">
        <v>-4.4207668468099204E-3</v>
      </c>
      <c r="AP654">
        <v>-7.1254710057089277E-4</v>
      </c>
    </row>
    <row r="655" spans="1:42">
      <c r="A655" s="757">
        <v>44781</v>
      </c>
      <c r="B655">
        <v>5.0788037326188196E-4</v>
      </c>
      <c r="C655">
        <v>5.2057738259342898E-4</v>
      </c>
      <c r="D655">
        <v>5.9929884044902066E-4</v>
      </c>
      <c r="E655">
        <v>6.0437764418163947E-4</v>
      </c>
      <c r="F655">
        <v>5.7090383004831935E-4</v>
      </c>
      <c r="G655">
        <v>5.7285734710421643E-4</v>
      </c>
      <c r="H655">
        <v>5.5799261316047399E-4</v>
      </c>
      <c r="I655">
        <v>5.8576208680727326E-4</v>
      </c>
      <c r="J655">
        <v>5.4555077642115535E-4</v>
      </c>
      <c r="K655">
        <v>6.3590639831656581E-4</v>
      </c>
      <c r="L655">
        <v>2.6075782515122548E-4</v>
      </c>
      <c r="M655">
        <v>6.9384458306220864E-4</v>
      </c>
      <c r="N655">
        <v>5.9249055938215278E-4</v>
      </c>
      <c r="O655">
        <v>6.0059766406239667E-4</v>
      </c>
      <c r="P655">
        <v>6.0592149988747401E-4</v>
      </c>
      <c r="Q655">
        <v>7.1832210158095933E-4</v>
      </c>
      <c r="R655">
        <v>1.3943065103205754E-4</v>
      </c>
      <c r="S655">
        <v>1.5780496033857006E-4</v>
      </c>
      <c r="T655">
        <v>1.6146967661900824E-4</v>
      </c>
      <c r="U655">
        <v>1.6513102557369486E-4</v>
      </c>
      <c r="V655">
        <v>5.2240895144015642E-3</v>
      </c>
      <c r="W655">
        <v>1.6146967661900824E-4</v>
      </c>
      <c r="X655">
        <v>1.6330077162440837E-4</v>
      </c>
      <c r="Y655">
        <v>4.8335112941000347E-4</v>
      </c>
      <c r="Z655">
        <v>4.8335112941000347E-4</v>
      </c>
      <c r="AA655">
        <v>4.9388215129564372E-4</v>
      </c>
      <c r="AB655">
        <v>5.0613328152837589E-4</v>
      </c>
      <c r="AC655">
        <v>3.5656030579898079E-3</v>
      </c>
      <c r="AD655">
        <v>-6.3119624196950053E-4</v>
      </c>
      <c r="AE655">
        <v>-5.5609944100427633E-3</v>
      </c>
      <c r="AF655">
        <v>1.1493373215138991E-3</v>
      </c>
      <c r="AG655">
        <v>7.6705780426955528E-5</v>
      </c>
      <c r="AH655">
        <v>1.4548190616663348E-3</v>
      </c>
      <c r="AI655">
        <v>4.1433940814994408E-4</v>
      </c>
      <c r="AJ655">
        <v>4.7104837152096568E-3</v>
      </c>
      <c r="AK655">
        <v>8.1223087836646002E-4</v>
      </c>
      <c r="AM655">
        <v>1.5701607893893188E-2</v>
      </c>
      <c r="AN655">
        <v>8.6099130307666361E-3</v>
      </c>
      <c r="AO655">
        <v>9.9000110959586163E-3</v>
      </c>
      <c r="AP655">
        <v>-3.903462971700522E-4</v>
      </c>
    </row>
    <row r="656" spans="1:42">
      <c r="A656" s="757">
        <v>44782</v>
      </c>
      <c r="B656">
        <v>5.0788037326188196E-4</v>
      </c>
      <c r="C656">
        <v>5.2057738259342898E-4</v>
      </c>
      <c r="D656">
        <v>5.9929884044902066E-4</v>
      </c>
      <c r="E656">
        <v>6.0437764418163947E-4</v>
      </c>
      <c r="F656">
        <v>5.7090383004831935E-4</v>
      </c>
      <c r="G656">
        <v>5.7285734710421643E-4</v>
      </c>
      <c r="H656">
        <v>5.4153625089070623E-4</v>
      </c>
      <c r="I656">
        <v>5.4490848158805782E-4</v>
      </c>
      <c r="J656">
        <v>6.6680035965704931E-4</v>
      </c>
      <c r="K656">
        <v>5.4015747847646622E-4</v>
      </c>
      <c r="L656">
        <v>6.3813959810676835E-4</v>
      </c>
      <c r="M656">
        <v>7.5790192366986808E-4</v>
      </c>
      <c r="N656">
        <v>4.2558995312802494E-4</v>
      </c>
      <c r="O656">
        <v>6.0883032789460501E-4</v>
      </c>
      <c r="P656">
        <v>6.0592149988747401E-4</v>
      </c>
      <c r="Q656">
        <v>5.8661738249443651E-4</v>
      </c>
      <c r="R656">
        <v>1.3943065103205754E-4</v>
      </c>
      <c r="S656">
        <v>1.5780496033857006E-4</v>
      </c>
      <c r="T656">
        <v>1.6146967661900824E-4</v>
      </c>
      <c r="U656">
        <v>1.6513102557369486E-4</v>
      </c>
      <c r="V656">
        <v>-3.5655186920068305E-3</v>
      </c>
      <c r="W656">
        <v>1.6146967661900824E-4</v>
      </c>
      <c r="X656">
        <v>1.6330077162440837E-4</v>
      </c>
      <c r="Y656">
        <v>4.8335112941000347E-4</v>
      </c>
      <c r="Z656">
        <v>4.8335112941000347E-4</v>
      </c>
      <c r="AA656">
        <v>4.9388215129564372E-4</v>
      </c>
      <c r="AB656">
        <v>5.0613328152837589E-4</v>
      </c>
      <c r="AC656">
        <v>1.9460219114479926E-3</v>
      </c>
      <c r="AD656">
        <v>3.9967723042688696E-4</v>
      </c>
      <c r="AE656">
        <v>1.5234300872062345E-3</v>
      </c>
      <c r="AF656">
        <v>1.205119432079016E-3</v>
      </c>
      <c r="AG656">
        <v>1.3125825087367815E-4</v>
      </c>
      <c r="AH656">
        <v>4.9161372230002165E-3</v>
      </c>
      <c r="AI656">
        <v>1.0958795109197172E-3</v>
      </c>
      <c r="AJ656">
        <v>-4.4360638348913684E-3</v>
      </c>
      <c r="AK656">
        <v>-6.8539912008069859E-4</v>
      </c>
      <c r="AM656">
        <v>-4.0943478794709387E-3</v>
      </c>
      <c r="AN656">
        <v>-3.5596594862431497E-3</v>
      </c>
      <c r="AO656">
        <v>-9.4297813269538233E-3</v>
      </c>
      <c r="AP656">
        <v>-4.6117454211319631E-3</v>
      </c>
    </row>
    <row r="657" spans="1:42">
      <c r="A657" s="757">
        <v>44783</v>
      </c>
      <c r="B657">
        <v>5.0788037326188196E-4</v>
      </c>
      <c r="C657">
        <v>5.2057738259342898E-4</v>
      </c>
      <c r="D657">
        <v>5.9929884044902066E-4</v>
      </c>
      <c r="E657">
        <v>6.0437764418163947E-4</v>
      </c>
      <c r="F657">
        <v>5.7090383004831935E-4</v>
      </c>
      <c r="G657">
        <v>5.7285734710421643E-4</v>
      </c>
      <c r="H657">
        <v>5.3973035669763192E-4</v>
      </c>
      <c r="I657">
        <v>5.8827592284282915E-4</v>
      </c>
      <c r="J657">
        <v>5.2046305428654627E-4</v>
      </c>
      <c r="K657">
        <v>6.3321443059893845E-4</v>
      </c>
      <c r="L657">
        <v>6.2633324395910961E-4</v>
      </c>
      <c r="M657">
        <v>6.9538403315094754E-4</v>
      </c>
      <c r="N657">
        <v>5.3134241966557028E-4</v>
      </c>
      <c r="O657">
        <v>5.770177002504262E-4</v>
      </c>
      <c r="P657">
        <v>6.0592149988747401E-4</v>
      </c>
      <c r="Q657">
        <v>4.3742860718731791E-4</v>
      </c>
      <c r="R657">
        <v>1.3943065103205754E-4</v>
      </c>
      <c r="S657">
        <v>1.5780496033857006E-4</v>
      </c>
      <c r="T657">
        <v>1.6146967661900824E-4</v>
      </c>
      <c r="U657">
        <v>1.6513102557369486E-4</v>
      </c>
      <c r="V657">
        <v>9.7734294560725132E-5</v>
      </c>
      <c r="W657">
        <v>1.6146967661900824E-4</v>
      </c>
      <c r="X657">
        <v>1.6330077162440837E-4</v>
      </c>
      <c r="Y657">
        <v>4.8335112941000347E-4</v>
      </c>
      <c r="Z657">
        <v>4.8335112941000347E-4</v>
      </c>
      <c r="AA657">
        <v>4.9388215129564372E-4</v>
      </c>
      <c r="AB657">
        <v>5.0613328152837589E-4</v>
      </c>
      <c r="AC657">
        <v>-4.4218535575046847E-4</v>
      </c>
      <c r="AD657">
        <v>-1.0031309139935995E-2</v>
      </c>
      <c r="AE657">
        <v>-4.1434007139850015E-3</v>
      </c>
      <c r="AF657">
        <v>-2.025125725214072E-3</v>
      </c>
      <c r="AG657">
        <v>8.3185598803092731E-4</v>
      </c>
      <c r="AH657">
        <v>-6.6648927752899212E-4</v>
      </c>
      <c r="AI657">
        <v>-8.8972043577328908E-4</v>
      </c>
      <c r="AJ657">
        <v>1.1039191635522361E-3</v>
      </c>
      <c r="AK657">
        <v>1.0466763137975121E-3</v>
      </c>
      <c r="AM657">
        <v>2.1418391513149393E-2</v>
      </c>
      <c r="AN657">
        <v>5.0122914833790055E-3</v>
      </c>
      <c r="AO657">
        <v>9.7832019489330069E-3</v>
      </c>
      <c r="AP657">
        <v>2.1558398053845851E-2</v>
      </c>
    </row>
    <row r="658" spans="1:42">
      <c r="A658" s="757">
        <v>44784</v>
      </c>
      <c r="B658">
        <v>5.0788037326188196E-4</v>
      </c>
      <c r="C658">
        <v>5.2057738259342898E-4</v>
      </c>
      <c r="D658">
        <v>5.9929884044902066E-4</v>
      </c>
      <c r="E658">
        <v>6.0437764418163947E-4</v>
      </c>
      <c r="F658">
        <v>5.7090383004831935E-4</v>
      </c>
      <c r="G658">
        <v>5.7285734710421643E-4</v>
      </c>
      <c r="H658">
        <v>5.6430279960717478E-4</v>
      </c>
      <c r="I658">
        <v>6.601319946617501E-4</v>
      </c>
      <c r="J658">
        <v>5.5613348072225399E-4</v>
      </c>
      <c r="K658">
        <v>5.9355439574271252E-4</v>
      </c>
      <c r="L658">
        <v>9.4619018027053414E-4</v>
      </c>
      <c r="M658">
        <v>7.6061748233069437E-4</v>
      </c>
      <c r="N658">
        <v>5.0369118256710088E-4</v>
      </c>
      <c r="O658">
        <v>5.5887649993091593E-4</v>
      </c>
      <c r="P658">
        <v>6.0592149988747401E-4</v>
      </c>
      <c r="Q658">
        <v>5.0184089310034707E-4</v>
      </c>
      <c r="R658">
        <v>1.3943065103205754E-4</v>
      </c>
      <c r="S658">
        <v>1.5780496033857006E-4</v>
      </c>
      <c r="T658">
        <v>1.6146967661900824E-4</v>
      </c>
      <c r="U658">
        <v>1.6513102557369486E-4</v>
      </c>
      <c r="V658">
        <v>-2.7165887097218011E-3</v>
      </c>
      <c r="W658">
        <v>1.6146967661900824E-4</v>
      </c>
      <c r="X658">
        <v>1.6330077162440837E-4</v>
      </c>
      <c r="Y658">
        <v>4.8335112941000347E-4</v>
      </c>
      <c r="Z658">
        <v>4.8335112941000347E-4</v>
      </c>
      <c r="AA658">
        <v>4.9388215129564372E-4</v>
      </c>
      <c r="AB658">
        <v>5.0613328152837589E-4</v>
      </c>
      <c r="AC658">
        <v>5.9666561096238802E-4</v>
      </c>
      <c r="AD658">
        <v>-7.0234500303181235E-3</v>
      </c>
      <c r="AE658">
        <v>2.5465691363770748E-3</v>
      </c>
      <c r="AF658">
        <v>5.2171115729082729E-4</v>
      </c>
      <c r="AG658">
        <v>1.02561073046048E-3</v>
      </c>
      <c r="AH658">
        <v>3.4544418968536217E-3</v>
      </c>
      <c r="AI658">
        <v>3.5128884121626847E-4</v>
      </c>
      <c r="AJ658">
        <v>-2.6792938132821353E-3</v>
      </c>
      <c r="AK658">
        <v>-1.7179301075676001E-3</v>
      </c>
      <c r="AM658">
        <v>-1.3909958852746374E-2</v>
      </c>
      <c r="AN658">
        <v>-6.4357196838066288E-3</v>
      </c>
      <c r="AO658">
        <v>-1.795684772850914E-2</v>
      </c>
      <c r="AP658">
        <v>-9.3869096415843956E-6</v>
      </c>
    </row>
    <row r="659" spans="1:42">
      <c r="A659" s="757">
        <v>44785</v>
      </c>
      <c r="B659">
        <v>5.0788037326188196E-4</v>
      </c>
      <c r="C659">
        <v>5.2057738259342898E-4</v>
      </c>
      <c r="D659">
        <v>5.9929884044902066E-4</v>
      </c>
      <c r="E659">
        <v>6.0437764418163947E-4</v>
      </c>
      <c r="F659">
        <v>5.7090383004831935E-4</v>
      </c>
      <c r="G659">
        <v>5.7285734710421643E-4</v>
      </c>
      <c r="H659">
        <v>5.4585107013505052E-4</v>
      </c>
      <c r="I659">
        <v>5.233169413552119E-4</v>
      </c>
      <c r="J659">
        <v>5.3773258672595858E-4</v>
      </c>
      <c r="K659">
        <v>4.9142168098081918E-4</v>
      </c>
      <c r="L659">
        <v>5.5864133495342472E-4</v>
      </c>
      <c r="M659">
        <v>5.4821123841519714E-4</v>
      </c>
      <c r="N659">
        <v>6.3218311476287425E-4</v>
      </c>
      <c r="O659">
        <v>5.9811620748084771E-4</v>
      </c>
      <c r="P659">
        <v>6.0592149988747401E-4</v>
      </c>
      <c r="Q659">
        <v>2.5445407493829286E-4</v>
      </c>
      <c r="R659">
        <v>1.3943065103205754E-4</v>
      </c>
      <c r="S659">
        <v>1.5780496033857006E-4</v>
      </c>
      <c r="T659">
        <v>1.6146967661900824E-4</v>
      </c>
      <c r="U659">
        <v>1.6513102557369486E-4</v>
      </c>
      <c r="V659">
        <v>6.4156177526191183E-3</v>
      </c>
      <c r="W659">
        <v>1.6146967661900824E-4</v>
      </c>
      <c r="X659">
        <v>1.6330077162440837E-4</v>
      </c>
      <c r="Y659">
        <v>4.8335112941000347E-4</v>
      </c>
      <c r="Z659">
        <v>4.8335112941000347E-4</v>
      </c>
      <c r="AA659">
        <v>4.9388215129564372E-4</v>
      </c>
      <c r="AB659">
        <v>5.0613328152837589E-4</v>
      </c>
      <c r="AC659">
        <v>-7.9838177330926463E-5</v>
      </c>
      <c r="AD659">
        <v>-1.2592306447133383E-3</v>
      </c>
      <c r="AE659">
        <v>-7.0909013295095136E-4</v>
      </c>
      <c r="AF659">
        <v>2.492036767906658E-3</v>
      </c>
      <c r="AG659">
        <v>1.0917127352547684E-3</v>
      </c>
      <c r="AH659">
        <v>-9.423547103721841E-4</v>
      </c>
      <c r="AI659">
        <v>3.8920840777729726E-3</v>
      </c>
      <c r="AJ659">
        <v>1.1068701603303532E-2</v>
      </c>
      <c r="AK659">
        <v>-2.3998233819674253E-3</v>
      </c>
      <c r="AM659">
        <v>2.7402853144131711E-2</v>
      </c>
      <c r="AN659">
        <v>1.4332711869835979E-2</v>
      </c>
      <c r="AO659">
        <v>1.1488248847112192E-2</v>
      </c>
      <c r="AP659">
        <v>1.7590816595794756E-2</v>
      </c>
    </row>
    <row r="660" spans="1:42">
      <c r="A660" s="757">
        <v>44788</v>
      </c>
      <c r="B660">
        <v>5.0788037326188196E-4</v>
      </c>
      <c r="C660">
        <v>5.2057738259342898E-4</v>
      </c>
      <c r="D660">
        <v>5.9929884044902066E-4</v>
      </c>
      <c r="E660">
        <v>6.0437764418163947E-4</v>
      </c>
      <c r="F660">
        <v>5.7090383004831935E-4</v>
      </c>
      <c r="G660">
        <v>5.7285734710421643E-4</v>
      </c>
      <c r="H660">
        <v>5.6342514156515477E-4</v>
      </c>
      <c r="I660">
        <v>5.3334559050788322E-4</v>
      </c>
      <c r="J660">
        <v>5.4249750316803791E-4</v>
      </c>
      <c r="K660">
        <v>6.1349002438038092E-4</v>
      </c>
      <c r="L660">
        <v>1.8137017106845121E-4</v>
      </c>
      <c r="M660">
        <v>8.2144287711627406E-4</v>
      </c>
      <c r="N660">
        <v>5.4065704168393403E-4</v>
      </c>
      <c r="O660">
        <v>6.0013777842815585E-4</v>
      </c>
      <c r="P660">
        <v>6.0592149988747401E-4</v>
      </c>
      <c r="Q660">
        <v>6.7761935886490043E-4</v>
      </c>
      <c r="R660">
        <v>1.3943065103205754E-4</v>
      </c>
      <c r="S660">
        <v>1.5780496033857006E-4</v>
      </c>
      <c r="T660">
        <v>1.6146967661900824E-4</v>
      </c>
      <c r="U660">
        <v>1.6513102557369486E-4</v>
      </c>
      <c r="V660">
        <v>5.629911309536606E-3</v>
      </c>
      <c r="W660">
        <v>1.6146967661900824E-4</v>
      </c>
      <c r="X660">
        <v>1.6330077162440837E-4</v>
      </c>
      <c r="Y660">
        <v>4.8335112941000347E-4</v>
      </c>
      <c r="Z660">
        <v>4.8335112941000347E-4</v>
      </c>
      <c r="AA660">
        <v>4.9388215129564372E-4</v>
      </c>
      <c r="AB660">
        <v>5.0613328152837589E-4</v>
      </c>
      <c r="AC660">
        <v>-4.8632054662733903E-4</v>
      </c>
      <c r="AD660">
        <v>4.9441283435689432E-3</v>
      </c>
      <c r="AE660">
        <v>-4.9143945451923798E-3</v>
      </c>
      <c r="AF660">
        <v>2.2165807037093366E-3</v>
      </c>
      <c r="AG660">
        <v>-3.7339860737506392E-5</v>
      </c>
      <c r="AH660">
        <v>-7.7812791244458168E-3</v>
      </c>
      <c r="AI660">
        <v>-6.1304711116860755E-4</v>
      </c>
      <c r="AJ660">
        <v>2.3297977938965264E-3</v>
      </c>
      <c r="AK660">
        <v>8.8714541183976259E-4</v>
      </c>
      <c r="AM660">
        <v>4.4089658901482753E-3</v>
      </c>
      <c r="AN660">
        <v>4.7681597654840591E-3</v>
      </c>
      <c r="AO660">
        <v>2.0718384472842022E-3</v>
      </c>
      <c r="AP660">
        <v>3.7563089447261166E-3</v>
      </c>
    </row>
    <row r="661" spans="1:42">
      <c r="A661" s="757">
        <v>44789</v>
      </c>
      <c r="B661">
        <v>5.0788037326188196E-4</v>
      </c>
      <c r="C661">
        <v>5.2057738259342898E-4</v>
      </c>
      <c r="D661">
        <v>5.9929884044902066E-4</v>
      </c>
      <c r="E661">
        <v>6.0437764418163947E-4</v>
      </c>
      <c r="F661">
        <v>5.7090383004831935E-4</v>
      </c>
      <c r="G661">
        <v>5.7285734710421643E-4</v>
      </c>
      <c r="H661">
        <v>5.5740551423055784E-4</v>
      </c>
      <c r="I661">
        <v>5.7266464900718184E-4</v>
      </c>
      <c r="J661">
        <v>5.6231276245433115E-4</v>
      </c>
      <c r="K661">
        <v>4.3732870160728687E-4</v>
      </c>
      <c r="L661">
        <v>3.0754676641908674E-4</v>
      </c>
      <c r="M661">
        <v>4.8484581818386552E-4</v>
      </c>
      <c r="N661">
        <v>5.1270743197662227E-4</v>
      </c>
      <c r="O661">
        <v>5.4821142673211476E-4</v>
      </c>
      <c r="P661">
        <v>6.0592149988747401E-4</v>
      </c>
      <c r="Q661">
        <v>5.3932290646940828E-4</v>
      </c>
      <c r="R661">
        <v>1.3943065103205754E-4</v>
      </c>
      <c r="S661">
        <v>1.5780496033857006E-4</v>
      </c>
      <c r="T661">
        <v>1.6146967661900824E-4</v>
      </c>
      <c r="U661">
        <v>1.6513102557369486E-4</v>
      </c>
      <c r="V661">
        <v>-5.5320847038954346E-3</v>
      </c>
      <c r="W661">
        <v>1.6146967661900824E-4</v>
      </c>
      <c r="X661">
        <v>1.6330077162440837E-4</v>
      </c>
      <c r="Y661">
        <v>4.8335112941000347E-4</v>
      </c>
      <c r="Z661">
        <v>4.8335112941000347E-4</v>
      </c>
      <c r="AA661">
        <v>4.9388215129564372E-4</v>
      </c>
      <c r="AB661">
        <v>5.0613328152837589E-4</v>
      </c>
      <c r="AC661">
        <v>1.7784381367367263E-3</v>
      </c>
      <c r="AD661">
        <v>1.8684560985231524E-3</v>
      </c>
      <c r="AE661">
        <v>6.1953462193198305E-4</v>
      </c>
      <c r="AF661">
        <v>1.1053806961376367E-3</v>
      </c>
      <c r="AG661">
        <v>-9.9796982536703993E-6</v>
      </c>
      <c r="AH661">
        <v>2.3668454380207926E-3</v>
      </c>
      <c r="AI661">
        <v>-9.1534760275113758E-4</v>
      </c>
      <c r="AJ661">
        <v>-8.6922194628202831E-4</v>
      </c>
      <c r="AK661">
        <v>7.862708650807626E-5</v>
      </c>
      <c r="AM661">
        <v>-1.4596556895523083E-3</v>
      </c>
      <c r="AN661">
        <v>-3.9382014595344961E-3</v>
      </c>
      <c r="AO661">
        <v>-1.3025024243468741E-2</v>
      </c>
      <c r="AP661">
        <v>3.489623338385206E-3</v>
      </c>
    </row>
    <row r="662" spans="1:42">
      <c r="A662" s="757">
        <v>44790</v>
      </c>
      <c r="B662">
        <v>5.0788037326188196E-4</v>
      </c>
      <c r="C662">
        <v>5.2057738259342898E-4</v>
      </c>
      <c r="D662">
        <v>5.9929884044902066E-4</v>
      </c>
      <c r="E662">
        <v>6.0437764418163947E-4</v>
      </c>
      <c r="F662">
        <v>5.7090383004831935E-4</v>
      </c>
      <c r="G662">
        <v>5.7285734710421643E-4</v>
      </c>
      <c r="H662">
        <v>5.5659211746217352E-4</v>
      </c>
      <c r="I662">
        <v>5.3513103585856037E-4</v>
      </c>
      <c r="J662">
        <v>5.1422803327771938E-4</v>
      </c>
      <c r="K662">
        <v>5.9345201339255915E-4</v>
      </c>
      <c r="L662">
        <v>1.5704223077972479E-4</v>
      </c>
      <c r="M662">
        <v>7.4848273668948195E-4</v>
      </c>
      <c r="N662">
        <v>4.9390448869313097E-4</v>
      </c>
      <c r="O662">
        <v>4.7797074119038108E-4</v>
      </c>
      <c r="P662">
        <v>6.0592149988747401E-4</v>
      </c>
      <c r="Q662">
        <v>5.3978350603833825E-4</v>
      </c>
      <c r="R662">
        <v>1.3943065103205754E-4</v>
      </c>
      <c r="S662">
        <v>1.5780496033857006E-4</v>
      </c>
      <c r="T662">
        <v>1.6146967661900824E-4</v>
      </c>
      <c r="U662">
        <v>1.6513102557369486E-4</v>
      </c>
      <c r="V662">
        <v>-1.1683589268701722E-3</v>
      </c>
      <c r="W662">
        <v>1.6146967661900824E-4</v>
      </c>
      <c r="X662">
        <v>1.6330077162440837E-4</v>
      </c>
      <c r="Y662">
        <v>4.8335112941000347E-4</v>
      </c>
      <c r="Z662">
        <v>4.8335112941000347E-4</v>
      </c>
      <c r="AA662">
        <v>4.9388215129564372E-4</v>
      </c>
      <c r="AB662">
        <v>5.0613328152837589E-4</v>
      </c>
      <c r="AC662">
        <v>4.6864377113386979E-3</v>
      </c>
      <c r="AD662">
        <v>2.0129001853605999E-3</v>
      </c>
      <c r="AE662">
        <v>1.2078670500419442E-3</v>
      </c>
      <c r="AF662">
        <v>1.7320339262489881E-3</v>
      </c>
      <c r="AG662">
        <v>-1.1683633534684823E-3</v>
      </c>
      <c r="AH662">
        <v>4.5036746253326321E-3</v>
      </c>
      <c r="AI662">
        <v>2.4113682865847252E-3</v>
      </c>
      <c r="AJ662">
        <v>4.843422763185723E-3</v>
      </c>
      <c r="AK662">
        <v>-3.493988589441388E-4</v>
      </c>
      <c r="AM662">
        <v>4.9618091972671863E-3</v>
      </c>
      <c r="AN662">
        <v>6.4269378883208272E-3</v>
      </c>
      <c r="AO662">
        <v>-5.1314904991682786E-3</v>
      </c>
      <c r="AP662">
        <v>-7.2616759510941709E-3</v>
      </c>
    </row>
    <row r="663" spans="1:42">
      <c r="A663" s="757">
        <v>44791</v>
      </c>
      <c r="B663">
        <v>5.0788037326188196E-4</v>
      </c>
      <c r="C663">
        <v>5.2057738259342898E-4</v>
      </c>
      <c r="D663">
        <v>5.9929884044902066E-4</v>
      </c>
      <c r="E663">
        <v>6.0437764418163947E-4</v>
      </c>
      <c r="F663">
        <v>5.7090383004831935E-4</v>
      </c>
      <c r="G663">
        <v>5.7285734710421643E-4</v>
      </c>
      <c r="H663">
        <v>5.6072203306722912E-4</v>
      </c>
      <c r="I663">
        <v>5.96557688077759E-4</v>
      </c>
      <c r="J663">
        <v>5.3148103764288912E-4</v>
      </c>
      <c r="K663">
        <v>4.8455885374321106E-4</v>
      </c>
      <c r="L663">
        <v>4.5952704317842041E-4</v>
      </c>
      <c r="M663">
        <v>1.1294903898242392E-3</v>
      </c>
      <c r="N663">
        <v>6.3531473455236132E-4</v>
      </c>
      <c r="O663">
        <v>6.8427511901125726E-4</v>
      </c>
      <c r="P663">
        <v>6.0592149988747401E-4</v>
      </c>
      <c r="Q663">
        <v>3.6849037317177036E-4</v>
      </c>
      <c r="R663">
        <v>1.3943065103205754E-4</v>
      </c>
      <c r="S663">
        <v>1.5780496033857006E-4</v>
      </c>
      <c r="T663">
        <v>1.6146967661900824E-4</v>
      </c>
      <c r="U663">
        <v>1.6513102557369486E-4</v>
      </c>
      <c r="V663">
        <v>-8.7056466024915125E-6</v>
      </c>
      <c r="W663">
        <v>1.6146967661900824E-4</v>
      </c>
      <c r="X663">
        <v>1.6330077162440837E-4</v>
      </c>
      <c r="Y663">
        <v>4.8335112941000347E-4</v>
      </c>
      <c r="Z663">
        <v>4.8335112941000347E-4</v>
      </c>
      <c r="AA663">
        <v>4.9388215129564372E-4</v>
      </c>
      <c r="AB663">
        <v>5.0613328152837589E-4</v>
      </c>
      <c r="AC663">
        <v>4.7187996921114195E-3</v>
      </c>
      <c r="AD663">
        <v>7.5848693229652042E-3</v>
      </c>
      <c r="AE663">
        <v>-4.4954088791864244E-3</v>
      </c>
      <c r="AF663">
        <v>-4.1100111459480004E-4</v>
      </c>
      <c r="AG663">
        <v>1.0070873940781766E-4</v>
      </c>
      <c r="AH663">
        <v>-1.7476249640164809E-3</v>
      </c>
      <c r="AI663">
        <v>2.8006409214611505E-3</v>
      </c>
      <c r="AJ663">
        <v>4.7421459556284962E-3</v>
      </c>
      <c r="AK663">
        <v>-2.4443678920577083E-3</v>
      </c>
      <c r="AM663">
        <v>-1.4475000252573977E-3</v>
      </c>
      <c r="AN663">
        <v>1.288753237955742E-4</v>
      </c>
      <c r="AO663">
        <v>4.5490517383450779E-4</v>
      </c>
      <c r="AP663">
        <v>2.742560716928244E-3</v>
      </c>
    </row>
    <row r="664" spans="1:42">
      <c r="A664" s="757">
        <v>44792</v>
      </c>
      <c r="B664">
        <v>5.0788037326188196E-4</v>
      </c>
      <c r="C664">
        <v>5.2057738259342898E-4</v>
      </c>
      <c r="D664">
        <v>5.9929884044902066E-4</v>
      </c>
      <c r="E664">
        <v>6.0437764418163947E-4</v>
      </c>
      <c r="F664">
        <v>5.7090383004831935E-4</v>
      </c>
      <c r="G664">
        <v>5.7285734710421643E-4</v>
      </c>
      <c r="H664">
        <v>5.6132869725789014E-4</v>
      </c>
      <c r="I664">
        <v>5.95411300321258E-4</v>
      </c>
      <c r="J664">
        <v>5.5294097958968891E-4</v>
      </c>
      <c r="K664">
        <v>5.3081929051534971E-4</v>
      </c>
      <c r="L664">
        <v>4.439291660751632E-4</v>
      </c>
      <c r="M664">
        <v>6.7405951392585095E-4</v>
      </c>
      <c r="N664">
        <v>5.7184567257562158E-4</v>
      </c>
      <c r="O664">
        <v>5.9683893591966353E-4</v>
      </c>
      <c r="P664">
        <v>6.0592149988747401E-4</v>
      </c>
      <c r="Q664">
        <v>4.05613184230047E-4</v>
      </c>
      <c r="R664">
        <v>1.3943065103205754E-4</v>
      </c>
      <c r="S664">
        <v>1.5780496033857006E-4</v>
      </c>
      <c r="T664">
        <v>1.6146967661900824E-4</v>
      </c>
      <c r="U664">
        <v>1.6513102557369486E-4</v>
      </c>
      <c r="V664">
        <v>-2.0467649832974777E-3</v>
      </c>
      <c r="W664">
        <v>1.6146967661900824E-4</v>
      </c>
      <c r="X664">
        <v>1.6330077162440837E-4</v>
      </c>
      <c r="Y664">
        <v>4.8335112941000347E-4</v>
      </c>
      <c r="Z664">
        <v>4.8335112941000347E-4</v>
      </c>
      <c r="AA664">
        <v>4.9388215129564372E-4</v>
      </c>
      <c r="AB664">
        <v>5.0613328152837589E-4</v>
      </c>
      <c r="AC664">
        <v>2.5739322166149492E-3</v>
      </c>
      <c r="AD664">
        <v>5.7126892339440793E-3</v>
      </c>
      <c r="AE664">
        <v>-1.8112869543307486E-4</v>
      </c>
      <c r="AF664">
        <v>1.7155718214469928E-3</v>
      </c>
      <c r="AG664">
        <v>1.0976279525545252E-3</v>
      </c>
      <c r="AH664">
        <v>-1.2664770123441693E-3</v>
      </c>
      <c r="AI664">
        <v>7.5490589061599778E-4</v>
      </c>
      <c r="AJ664">
        <v>-1.2292653813789078E-3</v>
      </c>
      <c r="AK664">
        <v>2.8499020633310224E-4</v>
      </c>
      <c r="AM664">
        <v>-2.3639000189451975E-2</v>
      </c>
      <c r="AN664">
        <v>-7.2059647632720658E-3</v>
      </c>
      <c r="AO664">
        <v>-2.2928557704902097E-2</v>
      </c>
      <c r="AP664">
        <v>-1.2186123896280487E-2</v>
      </c>
    </row>
    <row r="665" spans="1:42">
      <c r="A665" s="757">
        <v>44795</v>
      </c>
      <c r="B665">
        <v>5.0788037326188196E-4</v>
      </c>
      <c r="C665">
        <v>5.2057738259342898E-4</v>
      </c>
      <c r="D665">
        <v>5.9929884044902066E-4</v>
      </c>
      <c r="E665">
        <v>6.0437764418163947E-4</v>
      </c>
      <c r="F665">
        <v>5.7090383004831935E-4</v>
      </c>
      <c r="G665">
        <v>5.7285734710421643E-4</v>
      </c>
      <c r="H665">
        <v>5.9699229674947674E-4</v>
      </c>
      <c r="I665">
        <v>5.9347649998997554E-4</v>
      </c>
      <c r="J665">
        <v>5.553932919388771E-4</v>
      </c>
      <c r="K665">
        <v>6.153462474722815E-4</v>
      </c>
      <c r="L665">
        <v>7.5361908707760605E-4</v>
      </c>
      <c r="M665">
        <v>-1.0671395261729888E-4</v>
      </c>
      <c r="N665">
        <v>5.8836010773388736E-4</v>
      </c>
      <c r="O665">
        <v>5.9755097467206753E-4</v>
      </c>
      <c r="P665">
        <v>6.0592149988747401E-4</v>
      </c>
      <c r="Q665">
        <v>5.963043048233807E-4</v>
      </c>
      <c r="R665">
        <v>1.3943065103205754E-4</v>
      </c>
      <c r="S665">
        <v>1.5780496033857006E-4</v>
      </c>
      <c r="T665">
        <v>1.6146967661900824E-4</v>
      </c>
      <c r="U665">
        <v>1.6513102557369486E-4</v>
      </c>
      <c r="V665">
        <v>-1.9675426073745284E-3</v>
      </c>
      <c r="W665">
        <v>1.6146967661900824E-4</v>
      </c>
      <c r="X665">
        <v>1.6330077162440837E-4</v>
      </c>
      <c r="Y665">
        <v>4.8335112941000347E-4</v>
      </c>
      <c r="Z665">
        <v>4.8335112941000347E-4</v>
      </c>
      <c r="AA665">
        <v>4.9388215129564372E-4</v>
      </c>
      <c r="AB665">
        <v>5.0613328152837589E-4</v>
      </c>
      <c r="AC665">
        <v>1.7394628969671366E-3</v>
      </c>
      <c r="AD665">
        <v>8.7208395366888958E-3</v>
      </c>
      <c r="AE665">
        <v>5.1433555428921363E-3</v>
      </c>
      <c r="AF665">
        <v>7.151421289620874E-3</v>
      </c>
      <c r="AG665">
        <v>1.8366266712956936E-3</v>
      </c>
      <c r="AH665">
        <v>1.3763105552857535E-3</v>
      </c>
      <c r="AI665">
        <v>4.2382409361660933E-3</v>
      </c>
      <c r="AJ665">
        <v>-1.3350778838209232E-3</v>
      </c>
      <c r="AK665">
        <v>-6.3156673106135042E-4</v>
      </c>
      <c r="AM665">
        <v>-8.5491076286018375E-3</v>
      </c>
      <c r="AN665">
        <v>-4.7438333761464779E-3</v>
      </c>
      <c r="AO665">
        <v>3.2695560261868373E-3</v>
      </c>
      <c r="AP665">
        <v>-2.0255417612245807E-2</v>
      </c>
    </row>
    <row r="666" spans="1:42">
      <c r="A666" s="757">
        <v>44796</v>
      </c>
      <c r="B666">
        <v>5.0788037326188196E-4</v>
      </c>
      <c r="C666">
        <v>5.2057738259342898E-4</v>
      </c>
      <c r="D666">
        <v>5.9929884044902066E-4</v>
      </c>
      <c r="E666">
        <v>6.0437764418163947E-4</v>
      </c>
      <c r="F666">
        <v>5.7090383004831935E-4</v>
      </c>
      <c r="G666">
        <v>5.7285734710421643E-4</v>
      </c>
      <c r="H666">
        <v>5.5775232669263985E-4</v>
      </c>
      <c r="I666">
        <v>5.5442529316618305E-4</v>
      </c>
      <c r="J666">
        <v>5.6911628046463214E-4</v>
      </c>
      <c r="K666">
        <v>4.9499298534194658E-4</v>
      </c>
      <c r="L666">
        <v>1.7992849201964312E-4</v>
      </c>
      <c r="M666">
        <v>4.6866345703211465E-4</v>
      </c>
      <c r="N666">
        <v>5.8093164370998096E-4</v>
      </c>
      <c r="O666">
        <v>5.9732335338935627E-4</v>
      </c>
      <c r="P666">
        <v>6.0592149988747401E-4</v>
      </c>
      <c r="Q666">
        <v>0</v>
      </c>
      <c r="R666">
        <v>1.3943065103205754E-4</v>
      </c>
      <c r="S666">
        <v>1.5780496033857006E-4</v>
      </c>
      <c r="T666">
        <v>1.6146967661900824E-4</v>
      </c>
      <c r="U666">
        <v>1.6513102557369486E-4</v>
      </c>
      <c r="V666">
        <v>4.4217042122784989E-3</v>
      </c>
      <c r="W666">
        <v>1.6146967661900824E-4</v>
      </c>
      <c r="X666">
        <v>1.6330077162440837E-4</v>
      </c>
      <c r="Y666">
        <v>4.8335112941000347E-4</v>
      </c>
      <c r="Z666">
        <v>4.8335112941000347E-4</v>
      </c>
      <c r="AA666">
        <v>4.9388215129564372E-4</v>
      </c>
      <c r="AB666">
        <v>5.0613328152837589E-4</v>
      </c>
      <c r="AC666">
        <v>-9.5062539753409947E-4</v>
      </c>
      <c r="AD666">
        <v>-7.1392557588678685E-4</v>
      </c>
      <c r="AE666">
        <v>-1.3288786003495812E-4</v>
      </c>
      <c r="AF666">
        <v>5.4808629933855713E-4</v>
      </c>
      <c r="AG666">
        <v>0</v>
      </c>
      <c r="AH666">
        <v>-1.2241886433845828E-3</v>
      </c>
      <c r="AI666">
        <v>4.1716008181720277E-3</v>
      </c>
      <c r="AJ666">
        <v>1.5117830215127803E-4</v>
      </c>
      <c r="AK666">
        <v>4.6888722604896405E-3</v>
      </c>
      <c r="AM666">
        <v>1.6775575560509681E-2</v>
      </c>
      <c r="AN666">
        <v>1.4008718367469752E-2</v>
      </c>
      <c r="AO666">
        <v>2.8832215893942026E-2</v>
      </c>
      <c r="AP666">
        <v>-1.6200423040385603E-3</v>
      </c>
    </row>
    <row r="667" spans="1:42">
      <c r="A667" s="757">
        <v>44797</v>
      </c>
      <c r="B667">
        <v>5.0788037326188196E-4</v>
      </c>
      <c r="C667">
        <v>5.2057738259342898E-4</v>
      </c>
      <c r="D667">
        <v>5.9929884044902066E-4</v>
      </c>
      <c r="E667">
        <v>6.0437764418163947E-4</v>
      </c>
      <c r="F667">
        <v>5.7090383004831935E-4</v>
      </c>
      <c r="G667">
        <v>5.7285734710421643E-4</v>
      </c>
      <c r="H667">
        <v>5.5393128661229696E-4</v>
      </c>
      <c r="I667">
        <v>5.5727544404438056E-4</v>
      </c>
      <c r="J667">
        <v>5.6726081397839856E-4</v>
      </c>
      <c r="K667">
        <v>5.8023622577207945E-4</v>
      </c>
      <c r="L667">
        <v>3.5782229399150545E-4</v>
      </c>
      <c r="M667">
        <v>7.5937667866088354E-4</v>
      </c>
      <c r="N667">
        <v>5.4170486220295189E-4</v>
      </c>
      <c r="O667">
        <v>6.032677732570324E-4</v>
      </c>
      <c r="P667">
        <v>6.0592149988747401E-4</v>
      </c>
      <c r="Q667">
        <v>1.0269245939849014E-3</v>
      </c>
      <c r="R667">
        <v>1.3943065103205754E-4</v>
      </c>
      <c r="S667">
        <v>1.5780496033857006E-4</v>
      </c>
      <c r="T667">
        <v>1.6146967661900824E-4</v>
      </c>
      <c r="U667">
        <v>1.6513102557369486E-4</v>
      </c>
      <c r="V667">
        <v>-8.6318450851374795E-4</v>
      </c>
      <c r="W667">
        <v>1.6146967661900824E-4</v>
      </c>
      <c r="X667">
        <v>1.6330077162440837E-4</v>
      </c>
      <c r="Y667">
        <v>4.8335112941000347E-4</v>
      </c>
      <c r="Z667">
        <v>4.8335112941000347E-4</v>
      </c>
      <c r="AA667">
        <v>4.9388215129564372E-4</v>
      </c>
      <c r="AB667">
        <v>5.0613328152837589E-4</v>
      </c>
      <c r="AC667">
        <v>2.0222046525533166E-3</v>
      </c>
      <c r="AD667">
        <v>4.0293583822892387E-4</v>
      </c>
      <c r="AE667">
        <v>2.3130320454252118E-3</v>
      </c>
      <c r="AF667">
        <v>1.3710509789919278E-3</v>
      </c>
      <c r="AG667">
        <v>6.5836384972928208E-4</v>
      </c>
      <c r="AH667">
        <v>1.1846198624512194E-3</v>
      </c>
      <c r="AI667">
        <v>2.4934412608945689E-3</v>
      </c>
      <c r="AJ667">
        <v>6.1550603133597726E-3</v>
      </c>
      <c r="AK667">
        <v>8.7276767399457889E-4</v>
      </c>
      <c r="AM667">
        <v>5.0410497595505532E-3</v>
      </c>
      <c r="AN667">
        <v>1.3622196398688224E-4</v>
      </c>
      <c r="AO667">
        <v>1.871978890833037E-2</v>
      </c>
      <c r="AP667">
        <v>3.287659870871984E-3</v>
      </c>
    </row>
    <row r="668" spans="1:42">
      <c r="A668" s="757">
        <v>44798</v>
      </c>
      <c r="B668">
        <v>5.0788037326188196E-4</v>
      </c>
      <c r="C668">
        <v>5.2057738259342898E-4</v>
      </c>
      <c r="D668">
        <v>5.9929884044902066E-4</v>
      </c>
      <c r="E668">
        <v>6.0437764418163947E-4</v>
      </c>
      <c r="F668">
        <v>5.7090383004831935E-4</v>
      </c>
      <c r="G668">
        <v>5.7285734710421643E-4</v>
      </c>
      <c r="H668">
        <v>5.779313099529837E-4</v>
      </c>
      <c r="I668">
        <v>6.1771054226000821E-4</v>
      </c>
      <c r="J668">
        <v>5.5126243393366359E-4</v>
      </c>
      <c r="K668">
        <v>5.5747695671715114E-4</v>
      </c>
      <c r="L668">
        <v>5.9896663289538132E-4</v>
      </c>
      <c r="M668">
        <v>7.1034846257611584E-4</v>
      </c>
      <c r="N668">
        <v>5.3866498475341196E-4</v>
      </c>
      <c r="O668">
        <v>5.7585000405091513E-4</v>
      </c>
      <c r="P668">
        <v>6.0592149988747401E-4</v>
      </c>
      <c r="Q668">
        <v>4.4497090936279626E-4</v>
      </c>
      <c r="R668">
        <v>1.3943065103205754E-4</v>
      </c>
      <c r="S668">
        <v>1.5780496033857006E-4</v>
      </c>
      <c r="T668">
        <v>1.6146967661900824E-4</v>
      </c>
      <c r="U668">
        <v>1.6513102557369486E-4</v>
      </c>
      <c r="V668">
        <v>-4.7411387922254855E-3</v>
      </c>
      <c r="W668">
        <v>1.6146967661900824E-4</v>
      </c>
      <c r="X668">
        <v>1.6330077162440837E-4</v>
      </c>
      <c r="Y668">
        <v>4.8335112941000347E-4</v>
      </c>
      <c r="Z668">
        <v>4.8335112941000347E-4</v>
      </c>
      <c r="AA668">
        <v>4.9388215129564372E-4</v>
      </c>
      <c r="AB668">
        <v>5.0613328152837589E-4</v>
      </c>
      <c r="AC668">
        <v>-3.7476039243411474E-4</v>
      </c>
      <c r="AD668">
        <v>-4.9769002492030534E-3</v>
      </c>
      <c r="AE668">
        <v>-3.062253378682378E-3</v>
      </c>
      <c r="AF668">
        <v>-2.2098627568445384E-3</v>
      </c>
      <c r="AG668">
        <v>5.33332594974123E-5</v>
      </c>
      <c r="AH668">
        <v>-1.1080758046635442E-3</v>
      </c>
      <c r="AI668">
        <v>-8.3645753986372195E-4</v>
      </c>
      <c r="AJ668">
        <v>5.4734565671576974E-4</v>
      </c>
      <c r="AK668">
        <v>2.1331097140011579E-3</v>
      </c>
      <c r="AM668">
        <v>2.9755535150883805E-3</v>
      </c>
      <c r="AN668">
        <v>3.7475750884463643E-4</v>
      </c>
      <c r="AO668">
        <v>-7.2734593975180006E-3</v>
      </c>
      <c r="AP668">
        <v>1.3692569072331962E-2</v>
      </c>
    </row>
    <row r="669" spans="1:42">
      <c r="A669" s="757">
        <v>44799</v>
      </c>
      <c r="B669">
        <v>5.0788037326188196E-4</v>
      </c>
      <c r="C669">
        <v>5.2057738259342898E-4</v>
      </c>
      <c r="D669">
        <v>5.9929884044902066E-4</v>
      </c>
      <c r="E669">
        <v>6.0437764418163947E-4</v>
      </c>
      <c r="F669">
        <v>5.7090383004831935E-4</v>
      </c>
      <c r="G669">
        <v>5.7285734710421643E-4</v>
      </c>
      <c r="H669">
        <v>5.9471087985296656E-4</v>
      </c>
      <c r="I669">
        <v>5.3848767746234039E-4</v>
      </c>
      <c r="J669">
        <v>5.1585069023674102E-4</v>
      </c>
      <c r="K669">
        <v>5.8459964390800145E-4</v>
      </c>
      <c r="L669">
        <v>1.2909750148037968E-3</v>
      </c>
      <c r="M669">
        <v>6.1132492045823383E-4</v>
      </c>
      <c r="N669">
        <v>5.5717484900430492E-4</v>
      </c>
      <c r="O669">
        <v>5.9993606625030615E-4</v>
      </c>
      <c r="P669">
        <v>6.0592149988747401E-4</v>
      </c>
      <c r="Q669">
        <v>3.2013581436896033E-4</v>
      </c>
      <c r="R669">
        <v>1.3943065103205754E-4</v>
      </c>
      <c r="S669">
        <v>1.5780496033857006E-4</v>
      </c>
      <c r="T669">
        <v>1.6146967661900824E-4</v>
      </c>
      <c r="U669">
        <v>1.6513102557369486E-4</v>
      </c>
      <c r="V669">
        <v>1.4505035825240764E-3</v>
      </c>
      <c r="W669">
        <v>1.6146967661900824E-4</v>
      </c>
      <c r="X669">
        <v>1.6330077162440837E-4</v>
      </c>
      <c r="Y669">
        <v>4.8335112941000347E-4</v>
      </c>
      <c r="Z669">
        <v>4.8335112941000347E-4</v>
      </c>
      <c r="AA669">
        <v>4.9388215129564372E-4</v>
      </c>
      <c r="AB669">
        <v>5.0613328152837589E-4</v>
      </c>
      <c r="AC669">
        <v>2.4294831627247326E-4</v>
      </c>
      <c r="AD669">
        <v>6.0408864305747656E-3</v>
      </c>
      <c r="AE669">
        <v>5.8888487807802203E-3</v>
      </c>
      <c r="AF669">
        <v>5.2947386368995542E-3</v>
      </c>
      <c r="AG669">
        <v>1.9175876985388918E-3</v>
      </c>
      <c r="AH669">
        <v>1.0767700865748076E-3</v>
      </c>
      <c r="AI669">
        <v>1.2137362305966182E-3</v>
      </c>
      <c r="AJ669">
        <v>2.5198608811747292E-3</v>
      </c>
      <c r="AK669">
        <v>-1.8244911797313801E-3</v>
      </c>
      <c r="AM669">
        <v>-1.3006735999893881E-2</v>
      </c>
      <c r="AN669">
        <v>-8.1061525540760959E-3</v>
      </c>
      <c r="AO669">
        <v>1.2374632861243517E-2</v>
      </c>
      <c r="AP669">
        <v>-3.1998563648233613E-2</v>
      </c>
    </row>
    <row r="670" spans="1:42">
      <c r="A670" s="757">
        <v>44802</v>
      </c>
      <c r="B670">
        <v>5.0788037326188196E-4</v>
      </c>
      <c r="C670">
        <v>5.2057738259342898E-4</v>
      </c>
      <c r="D670">
        <v>5.9929884044902066E-4</v>
      </c>
      <c r="E670">
        <v>6.0437764418163947E-4</v>
      </c>
      <c r="F670">
        <v>5.7090383004831935E-4</v>
      </c>
      <c r="G670">
        <v>5.7285734710421643E-4</v>
      </c>
      <c r="H670">
        <v>5.488878992201407E-4</v>
      </c>
      <c r="I670">
        <v>5.5710964895006043E-4</v>
      </c>
      <c r="J670">
        <v>5.728192296554635E-4</v>
      </c>
      <c r="K670">
        <v>4.0006039521789383E-4</v>
      </c>
      <c r="L670">
        <v>4.0702242224188723E-4</v>
      </c>
      <c r="M670">
        <v>9.5092991267975435E-5</v>
      </c>
      <c r="N670">
        <v>7.477515698917081E-4</v>
      </c>
      <c r="O670">
        <v>5.9916115700886508E-4</v>
      </c>
      <c r="P670">
        <v>6.0592149988747401E-4</v>
      </c>
      <c r="Q670">
        <v>1.5794119266199225E-4</v>
      </c>
      <c r="R670">
        <v>1.3943065103205754E-4</v>
      </c>
      <c r="S670">
        <v>1.5780496033857006E-4</v>
      </c>
      <c r="T670">
        <v>1.6146967661900824E-4</v>
      </c>
      <c r="U670">
        <v>1.6513102557369486E-4</v>
      </c>
      <c r="V670">
        <v>-4.7236253772549031E-3</v>
      </c>
      <c r="W670">
        <v>1.6146967661900824E-4</v>
      </c>
      <c r="X670">
        <v>1.6330077162440837E-4</v>
      </c>
      <c r="Y670">
        <v>4.8335112941000347E-4</v>
      </c>
      <c r="Z670">
        <v>4.8335112941000347E-4</v>
      </c>
      <c r="AA670">
        <v>4.9388215129564372E-4</v>
      </c>
      <c r="AB670">
        <v>5.0613328152837589E-4</v>
      </c>
      <c r="AC670">
        <v>1.428606997614823E-3</v>
      </c>
      <c r="AD670">
        <v>1.6381555248321522E-3</v>
      </c>
      <c r="AE670">
        <v>1.2899764916840528E-3</v>
      </c>
      <c r="AF670">
        <v>3.8847319029775562E-3</v>
      </c>
      <c r="AG670">
        <v>7.9855676835904887E-4</v>
      </c>
      <c r="AH670">
        <v>2.8935285379003695E-3</v>
      </c>
      <c r="AI670">
        <v>3.1826881392786888E-3</v>
      </c>
      <c r="AJ670">
        <v>9.7812388782814175E-4</v>
      </c>
      <c r="AK670">
        <v>4.114982800677236E-3</v>
      </c>
      <c r="AM670">
        <v>5.2969311274968511E-3</v>
      </c>
      <c r="AN670">
        <v>7.8718468913565598E-3</v>
      </c>
      <c r="AO670">
        <v>1.6147582987793951E-2</v>
      </c>
      <c r="AP670">
        <v>-6.2998394306073013E-3</v>
      </c>
    </row>
    <row r="671" spans="1:42">
      <c r="A671" s="757">
        <v>44803</v>
      </c>
      <c r="B671">
        <v>5.0788037326188196E-4</v>
      </c>
      <c r="C671">
        <v>5.2057738259342898E-4</v>
      </c>
      <c r="D671">
        <v>5.9929884044902066E-4</v>
      </c>
      <c r="E671">
        <v>6.0437764418163947E-4</v>
      </c>
      <c r="F671">
        <v>5.7090383004831935E-4</v>
      </c>
      <c r="G671">
        <v>5.7285734710421643E-4</v>
      </c>
      <c r="H671">
        <v>5.85025823770291E-4</v>
      </c>
      <c r="I671">
        <v>5.9617706380032942E-4</v>
      </c>
      <c r="J671">
        <v>5.3162783374016698E-4</v>
      </c>
      <c r="K671">
        <v>6.4810114855573531E-4</v>
      </c>
      <c r="L671">
        <v>4.0512785772306437E-4</v>
      </c>
      <c r="M671">
        <v>1.0105825069934848E-3</v>
      </c>
      <c r="N671">
        <v>5.4240851145204161E-4</v>
      </c>
      <c r="O671">
        <v>5.9831049433944905E-4</v>
      </c>
      <c r="P671">
        <v>6.0592149988747401E-4</v>
      </c>
      <c r="Q671">
        <v>5.4899880688541458E-4</v>
      </c>
      <c r="R671">
        <v>1.3943065103205754E-4</v>
      </c>
      <c r="S671">
        <v>1.5780496033857006E-4</v>
      </c>
      <c r="T671">
        <v>1.6146967661900824E-4</v>
      </c>
      <c r="U671">
        <v>1.6513102557369486E-4</v>
      </c>
      <c r="V671">
        <v>6.7419379888655762E-4</v>
      </c>
      <c r="W671">
        <v>1.6146967661900824E-4</v>
      </c>
      <c r="X671">
        <v>1.6330077162440837E-4</v>
      </c>
      <c r="Y671">
        <v>4.8335112941000347E-4</v>
      </c>
      <c r="Z671">
        <v>4.8335112941000347E-4</v>
      </c>
      <c r="AA671">
        <v>4.9388215129564372E-4</v>
      </c>
      <c r="AB671">
        <v>5.0613328152837589E-4</v>
      </c>
      <c r="AC671">
        <v>-2.3025629095771993E-3</v>
      </c>
      <c r="AD671">
        <v>-3.5761967257189609E-3</v>
      </c>
      <c r="AE671">
        <v>4.0097942953032373E-3</v>
      </c>
      <c r="AF671">
        <v>2.4093505447773111E-3</v>
      </c>
      <c r="AG671">
        <v>-4.3409928441651147E-4</v>
      </c>
      <c r="AH671">
        <v>-1.2354551669156999E-3</v>
      </c>
      <c r="AI671">
        <v>-3.1741193107253096E-3</v>
      </c>
      <c r="AJ671">
        <v>5.2280163576567951E-4</v>
      </c>
      <c r="AK671">
        <v>1.7194004312262035E-3</v>
      </c>
      <c r="AM671">
        <v>-1.4972273852426277E-2</v>
      </c>
      <c r="AN671">
        <v>-8.8114212701960737E-3</v>
      </c>
      <c r="AO671">
        <v>-1.2077555032068754E-2</v>
      </c>
      <c r="AP671">
        <v>-1.1226980396906727E-2</v>
      </c>
    </row>
    <row r="672" spans="1:42">
      <c r="A672" s="757">
        <v>44804</v>
      </c>
      <c r="B672">
        <v>5.0788037326188196E-4</v>
      </c>
      <c r="C672">
        <v>5.2057738259342898E-4</v>
      </c>
      <c r="D672">
        <v>5.9929884044902066E-4</v>
      </c>
      <c r="E672">
        <v>6.0437764418163947E-4</v>
      </c>
      <c r="F672">
        <v>5.7090383004831935E-4</v>
      </c>
      <c r="G672">
        <v>5.7285734710421643E-4</v>
      </c>
      <c r="H672">
        <v>5.2559870709556478E-4</v>
      </c>
      <c r="I672">
        <v>5.3993895384096824E-4</v>
      </c>
      <c r="J672">
        <v>5.2766261176828699E-4</v>
      </c>
      <c r="K672">
        <v>5.0070901631116271E-4</v>
      </c>
      <c r="L672">
        <v>8.7261645812142241E-4</v>
      </c>
      <c r="M672">
        <v>2.5176011422090028E-4</v>
      </c>
      <c r="N672">
        <v>5.3904228824941391E-4</v>
      </c>
      <c r="O672">
        <v>5.927014474711445E-4</v>
      </c>
      <c r="P672">
        <v>6.0592149988747401E-4</v>
      </c>
      <c r="Q672">
        <v>4.0351609810929112E-4</v>
      </c>
      <c r="R672">
        <v>1.3943065103205754E-4</v>
      </c>
      <c r="S672">
        <v>1.5780496033857006E-4</v>
      </c>
      <c r="T672">
        <v>1.6146967661900824E-4</v>
      </c>
      <c r="U672">
        <v>1.6513102557369486E-4</v>
      </c>
      <c r="V672">
        <v>9.1511756730455751E-4</v>
      </c>
      <c r="W672">
        <v>1.6146967661900824E-4</v>
      </c>
      <c r="X672">
        <v>1.6330077162440837E-4</v>
      </c>
      <c r="Y672">
        <v>4.8335112941000347E-4</v>
      </c>
      <c r="Z672">
        <v>4.8335112941000347E-4</v>
      </c>
      <c r="AA672">
        <v>4.9388215129564372E-4</v>
      </c>
      <c r="AB672">
        <v>5.0613328152837589E-4</v>
      </c>
      <c r="AC672">
        <v>7.2024581416307853E-4</v>
      </c>
      <c r="AD672">
        <v>4.4355224131475968E-3</v>
      </c>
      <c r="AE672">
        <v>4.9609882819605655E-3</v>
      </c>
      <c r="AF672">
        <v>5.6301207876074955E-4</v>
      </c>
      <c r="AG672">
        <v>3.4398383131239996E-5</v>
      </c>
      <c r="AH672">
        <v>1.0333498411998487E-3</v>
      </c>
      <c r="AI672">
        <v>-2.4799551018815924E-3</v>
      </c>
      <c r="AJ672">
        <v>1.5458131852366108E-3</v>
      </c>
      <c r="AK672">
        <v>1.2452728790792733E-3</v>
      </c>
      <c r="AM672">
        <v>-7.5360185219480735E-3</v>
      </c>
      <c r="AN672">
        <v>7.2640078935726216E-4</v>
      </c>
      <c r="AO672">
        <v>1.3051474162848686E-2</v>
      </c>
      <c r="AP672">
        <v>-6.5567896732803277E-3</v>
      </c>
    </row>
    <row r="673" spans="1:42">
      <c r="A673" s="757">
        <v>44805</v>
      </c>
      <c r="B673">
        <v>5.0788037326188196E-4</v>
      </c>
      <c r="C673">
        <v>5.2057738259342898E-4</v>
      </c>
      <c r="D673">
        <v>5.9929884044902066E-4</v>
      </c>
      <c r="E673">
        <v>6.0437764418163947E-4</v>
      </c>
      <c r="F673">
        <v>5.7090383004831935E-4</v>
      </c>
      <c r="G673">
        <v>5.7285734710421643E-4</v>
      </c>
      <c r="H673">
        <v>5.8595916893255939E-4</v>
      </c>
      <c r="I673">
        <v>5.7504719949630356E-4</v>
      </c>
      <c r="J673">
        <v>5.599789548087486E-4</v>
      </c>
      <c r="K673">
        <v>6.6509306290574166E-4</v>
      </c>
      <c r="L673">
        <v>2.7855741324156469E-4</v>
      </c>
      <c r="M673">
        <v>1.2576433452893276E-3</v>
      </c>
      <c r="N673">
        <v>5.7833669735152249E-4</v>
      </c>
      <c r="O673">
        <v>5.857240088849025E-4</v>
      </c>
      <c r="P673">
        <v>6.0592149988747401E-4</v>
      </c>
      <c r="Q673">
        <v>6.1916844637655011E-4</v>
      </c>
      <c r="R673">
        <v>1.5790411623650691E-4</v>
      </c>
      <c r="S673">
        <v>1.7627876493286898E-4</v>
      </c>
      <c r="T673">
        <v>1.7994354890382702E-4</v>
      </c>
      <c r="U673">
        <v>1.8360496548708305E-4</v>
      </c>
      <c r="V673">
        <v>6.8057936077905445E-3</v>
      </c>
      <c r="W673">
        <v>1.7994354890382702E-4</v>
      </c>
      <c r="X673">
        <v>1.8177467773128342E-4</v>
      </c>
      <c r="Y673">
        <v>4.8335112941000347E-4</v>
      </c>
      <c r="Z673">
        <v>4.8335112941000347E-4</v>
      </c>
      <c r="AA673">
        <v>4.9388215129564372E-4</v>
      </c>
      <c r="AB673">
        <v>5.0613328152837589E-4</v>
      </c>
      <c r="AC673">
        <v>4.71749725944548E-4</v>
      </c>
      <c r="AD673">
        <v>6.5570358338575829E-3</v>
      </c>
      <c r="AE673">
        <v>9.3887753417010167E-4</v>
      </c>
      <c r="AF673">
        <v>1.6069967752543324E-3</v>
      </c>
      <c r="AG673">
        <v>4.0244066219941033E-4</v>
      </c>
      <c r="AH673">
        <v>2.0017726036409833E-3</v>
      </c>
      <c r="AI673">
        <v>2.4252906604569358E-3</v>
      </c>
      <c r="AJ673">
        <v>3.2532319750957495E-3</v>
      </c>
      <c r="AK673">
        <v>2.8626416054033932E-4</v>
      </c>
      <c r="AM673">
        <v>1.4046878823264386E-2</v>
      </c>
      <c r="AN673">
        <v>4.3571396138748497E-3</v>
      </c>
      <c r="AO673">
        <v>1.7872542031207805E-2</v>
      </c>
      <c r="AP673">
        <v>1.8482383606561736E-3</v>
      </c>
    </row>
    <row r="674" spans="1:42">
      <c r="A674" s="757">
        <v>44806</v>
      </c>
      <c r="B674">
        <v>5.0788037326188196E-4</v>
      </c>
      <c r="C674">
        <v>5.2057738259342898E-4</v>
      </c>
      <c r="D674">
        <v>5.9929884044902066E-4</v>
      </c>
      <c r="E674">
        <v>6.0437764418163947E-4</v>
      </c>
      <c r="F674">
        <v>5.7090383004831935E-4</v>
      </c>
      <c r="G674">
        <v>5.7285734710421643E-4</v>
      </c>
      <c r="H674">
        <v>5.6363981293250376E-4</v>
      </c>
      <c r="I674">
        <v>5.5191673133214714E-4</v>
      </c>
      <c r="J674">
        <v>5.6280017305465613E-4</v>
      </c>
      <c r="K674">
        <v>4.6968671241276461E-4</v>
      </c>
      <c r="L674">
        <v>3.334068308775695E-4</v>
      </c>
      <c r="M674">
        <v>3.2734034708825632E-5</v>
      </c>
      <c r="N674">
        <v>5.6116578501042014E-4</v>
      </c>
      <c r="O674">
        <v>5.7894787118240032E-4</v>
      </c>
      <c r="P674">
        <v>6.0592149988747401E-4</v>
      </c>
      <c r="Q674">
        <v>3.7851265449595495E-4</v>
      </c>
      <c r="R674">
        <v>1.5790411623650691E-4</v>
      </c>
      <c r="S674">
        <v>1.7627876493286898E-4</v>
      </c>
      <c r="T674">
        <v>1.7994354890382702E-4</v>
      </c>
      <c r="U674">
        <v>1.8360496548708305E-4</v>
      </c>
      <c r="V674">
        <v>1.9094776431047844E-3</v>
      </c>
      <c r="W674">
        <v>1.7994354890382702E-4</v>
      </c>
      <c r="X674">
        <v>1.8177467773128342E-4</v>
      </c>
      <c r="Y674">
        <v>4.8335112941000347E-4</v>
      </c>
      <c r="Z674">
        <v>4.8335112941000347E-4</v>
      </c>
      <c r="AA674">
        <v>4.9388215129564372E-4</v>
      </c>
      <c r="AB674">
        <v>5.0613328152837589E-4</v>
      </c>
      <c r="AC674">
        <v>-7.48107885813587E-4</v>
      </c>
      <c r="AD674">
        <v>-1.9518441813249909E-3</v>
      </c>
      <c r="AE674">
        <v>1.4032130595291736E-3</v>
      </c>
      <c r="AF674">
        <v>8.1406234554615153E-4</v>
      </c>
      <c r="AG674">
        <v>-9.8482365706864528E-5</v>
      </c>
      <c r="AH674">
        <v>1.642694889839369E-3</v>
      </c>
      <c r="AI674">
        <v>-6.7079615968101969E-4</v>
      </c>
      <c r="AJ674">
        <v>4.2072315798515891E-3</v>
      </c>
      <c r="AK674">
        <v>1.1547146310775247E-3</v>
      </c>
      <c r="AM674">
        <v>2.1574397068950812E-3</v>
      </c>
      <c r="AN674">
        <v>4.3661725741250823E-3</v>
      </c>
      <c r="AO674">
        <v>1.1516855420584671E-2</v>
      </c>
      <c r="AP674">
        <v>-9.6505155146707766E-3</v>
      </c>
    </row>
    <row r="675" spans="1:42">
      <c r="A675" s="757">
        <v>44809</v>
      </c>
      <c r="B675">
        <v>5.0788037326188196E-4</v>
      </c>
      <c r="C675">
        <v>5.2057738259342898E-4</v>
      </c>
      <c r="D675">
        <v>5.9929884044902066E-4</v>
      </c>
      <c r="E675">
        <v>6.0437764418163947E-4</v>
      </c>
      <c r="F675">
        <v>5.7090383004831935E-4</v>
      </c>
      <c r="G675">
        <v>5.7285734710421643E-4</v>
      </c>
      <c r="H675">
        <v>5.8470375702945887E-4</v>
      </c>
      <c r="I675">
        <v>6.1133099644616884E-4</v>
      </c>
      <c r="J675">
        <v>5.550593295540196E-4</v>
      </c>
      <c r="K675">
        <v>5.6574722152258339E-4</v>
      </c>
      <c r="L675">
        <v>3.5023895866781452E-4</v>
      </c>
      <c r="M675">
        <v>5.7786269696968873E-4</v>
      </c>
      <c r="N675">
        <v>5.5778402990291909E-4</v>
      </c>
      <c r="O675">
        <v>6.0270702756559658E-4</v>
      </c>
      <c r="P675">
        <v>6.0592149988747401E-4</v>
      </c>
      <c r="Q675">
        <v>1.8212254660832095E-4</v>
      </c>
      <c r="R675">
        <v>1.5790411623650691E-4</v>
      </c>
      <c r="S675">
        <v>1.7627876493286898E-4</v>
      </c>
      <c r="T675">
        <v>1.7994354890382702E-4</v>
      </c>
      <c r="U675">
        <v>1.8360496548708305E-4</v>
      </c>
      <c r="V675">
        <v>-9.3803263961333982E-4</v>
      </c>
      <c r="W675">
        <v>1.7994354890382702E-4</v>
      </c>
      <c r="X675">
        <v>1.8177467773128342E-4</v>
      </c>
      <c r="Y675">
        <v>4.8335112941000347E-4</v>
      </c>
      <c r="Z675">
        <v>4.8335112941000347E-4</v>
      </c>
      <c r="AA675">
        <v>4.9388215129564372E-4</v>
      </c>
      <c r="AB675">
        <v>5.0613328152837589E-4</v>
      </c>
      <c r="AC675">
        <v>1.9448877253522845E-3</v>
      </c>
      <c r="AD675">
        <v>1.4952692209406759E-3</v>
      </c>
      <c r="AE675">
        <v>-2.0353540092121758E-4</v>
      </c>
      <c r="AF675">
        <v>2.4612059506925466E-3</v>
      </c>
      <c r="AG675">
        <v>6.8004234501328753E-4</v>
      </c>
      <c r="AH675">
        <v>9.7681548106476335E-4</v>
      </c>
      <c r="AI675">
        <v>2.4703710028557424E-3</v>
      </c>
      <c r="AJ675">
        <v>3.4528695542770382E-3</v>
      </c>
      <c r="AK675">
        <v>1.4483592662983824E-5</v>
      </c>
      <c r="AM675">
        <v>1.2564523725101084E-2</v>
      </c>
      <c r="AN675">
        <v>5.0218348114141609E-3</v>
      </c>
      <c r="AO675">
        <v>3.3633206791887638E-3</v>
      </c>
      <c r="AP675">
        <v>3.1264244560602616E-3</v>
      </c>
    </row>
    <row r="676" spans="1:42">
      <c r="A676" s="757">
        <v>44810</v>
      </c>
      <c r="B676">
        <v>5.0788037326188196E-4</v>
      </c>
      <c r="C676">
        <v>5.2057738259342898E-4</v>
      </c>
      <c r="D676">
        <v>5.9929884044902066E-4</v>
      </c>
      <c r="E676">
        <v>6.0437764418163947E-4</v>
      </c>
      <c r="F676">
        <v>5.7090383004831935E-4</v>
      </c>
      <c r="G676">
        <v>5.7285734710421643E-4</v>
      </c>
      <c r="H676">
        <v>5.6573699216500017E-4</v>
      </c>
      <c r="I676">
        <v>5.7954580257280064E-4</v>
      </c>
      <c r="J676">
        <v>5.9290378765441965E-4</v>
      </c>
      <c r="K676">
        <v>6.6819731065992372E-4</v>
      </c>
      <c r="L676">
        <v>0</v>
      </c>
      <c r="M676">
        <v>8.5979257608959081E-4</v>
      </c>
      <c r="N676">
        <v>5.4728297943307247E-4</v>
      </c>
      <c r="O676">
        <v>6.0510478008435342E-4</v>
      </c>
      <c r="P676">
        <v>6.0592149988747401E-4</v>
      </c>
      <c r="Q676">
        <v>8.5429929873170884E-4</v>
      </c>
      <c r="R676">
        <v>1.5790411623650691E-4</v>
      </c>
      <c r="S676">
        <v>1.7627876493286898E-4</v>
      </c>
      <c r="T676">
        <v>1.7994354890382702E-4</v>
      </c>
      <c r="U676">
        <v>1.8360496548708305E-4</v>
      </c>
      <c r="V676">
        <v>-3.9171222800754579E-3</v>
      </c>
      <c r="W676">
        <v>1.7994354890382702E-4</v>
      </c>
      <c r="X676">
        <v>1.8177467773128342E-4</v>
      </c>
      <c r="Y676">
        <v>4.8335112941000347E-4</v>
      </c>
      <c r="Z676">
        <v>4.8335112941000347E-4</v>
      </c>
      <c r="AA676">
        <v>4.9388215129564372E-4</v>
      </c>
      <c r="AB676">
        <v>5.0613328152837589E-4</v>
      </c>
      <c r="AC676">
        <v>1.2022426409143971E-3</v>
      </c>
      <c r="AD676">
        <v>-3.898524441952822E-3</v>
      </c>
      <c r="AE676">
        <v>0</v>
      </c>
      <c r="AF676">
        <v>2.4547174622875367E-3</v>
      </c>
      <c r="AG676">
        <v>1.0593514059749065E-3</v>
      </c>
      <c r="AH676">
        <v>-1.6183815011274749E-3</v>
      </c>
      <c r="AI676">
        <v>-4.3405412544949007E-3</v>
      </c>
      <c r="AJ676">
        <v>3.8897292732387179E-4</v>
      </c>
      <c r="AK676">
        <v>-3.4888525978420404E-3</v>
      </c>
      <c r="AM676">
        <v>-2.8321792365771814E-2</v>
      </c>
      <c r="AN676">
        <v>-1.7283840407899764E-2</v>
      </c>
      <c r="AO676">
        <v>-1.2923337947295055E-2</v>
      </c>
      <c r="AP676">
        <v>-6.0765091055825504E-3</v>
      </c>
    </row>
    <row r="677" spans="1:42">
      <c r="A677" s="757">
        <v>44812</v>
      </c>
      <c r="B677">
        <v>5.0788037326188196E-4</v>
      </c>
      <c r="C677">
        <v>5.2057738259342898E-4</v>
      </c>
      <c r="D677">
        <v>5.9929884044902066E-4</v>
      </c>
      <c r="E677">
        <v>6.0437764418163947E-4</v>
      </c>
      <c r="F677">
        <v>5.7090383004831935E-4</v>
      </c>
      <c r="G677">
        <v>5.7285734710421643E-4</v>
      </c>
      <c r="H677">
        <v>5.8004283674506496E-4</v>
      </c>
      <c r="I677">
        <v>5.5801950949230239E-4</v>
      </c>
      <c r="J677">
        <v>5.5408024267977751E-4</v>
      </c>
      <c r="K677">
        <v>4.7234929538020332E-4</v>
      </c>
      <c r="L677">
        <v>1.1353492506491758E-3</v>
      </c>
      <c r="M677">
        <v>2.4975422675499459E-4</v>
      </c>
      <c r="N677">
        <v>5.7215513866526457E-4</v>
      </c>
      <c r="O677">
        <v>6.0035644736999849E-4</v>
      </c>
      <c r="P677">
        <v>6.0592149988747401E-4</v>
      </c>
      <c r="Q677">
        <v>6.0142672311380707E-4</v>
      </c>
      <c r="R677">
        <v>1.5790411623650691E-4</v>
      </c>
      <c r="S677">
        <v>1.7627876493286898E-4</v>
      </c>
      <c r="T677">
        <v>1.7994354890382702E-4</v>
      </c>
      <c r="U677">
        <v>1.8360496548708305E-4</v>
      </c>
      <c r="V677">
        <v>3.4969803846025549E-3</v>
      </c>
      <c r="W677">
        <v>1.7994354890382702E-4</v>
      </c>
      <c r="X677">
        <v>1.8177467773128342E-4</v>
      </c>
      <c r="Y677">
        <v>4.8335112941000347E-4</v>
      </c>
      <c r="Z677">
        <v>4.8335112941000347E-4</v>
      </c>
      <c r="AA677">
        <v>4.9388215129564372E-4</v>
      </c>
      <c r="AB677">
        <v>5.0613328152837589E-4</v>
      </c>
      <c r="AC677">
        <v>-6.0514573564707241E-4</v>
      </c>
      <c r="AD677">
        <v>-1.4180072546928768E-3</v>
      </c>
      <c r="AE677">
        <v>-8.6898226572923454E-3</v>
      </c>
      <c r="AF677">
        <v>-4.7595455527912334E-3</v>
      </c>
      <c r="AG677">
        <v>1.9192937062171289E-3</v>
      </c>
      <c r="AH677">
        <v>-1.0453236157822454E-3</v>
      </c>
      <c r="AI677">
        <v>3.9379910271786223E-4</v>
      </c>
      <c r="AJ677">
        <v>-1.2757409924946117E-3</v>
      </c>
      <c r="AK677">
        <v>4.8752145046182527E-4</v>
      </c>
      <c r="AM677">
        <v>1.6334156787927157E-3</v>
      </c>
      <c r="AN677">
        <v>-6.6878597417034946E-3</v>
      </c>
      <c r="AO677">
        <v>2.4119186146309701E-4</v>
      </c>
      <c r="AP677">
        <v>2.5260604528162922E-2</v>
      </c>
    </row>
    <row r="678" spans="1:42">
      <c r="A678" s="757">
        <v>44813</v>
      </c>
      <c r="B678">
        <v>5.0788037326188196E-4</v>
      </c>
      <c r="C678">
        <v>5.2057738259342898E-4</v>
      </c>
      <c r="D678">
        <v>5.9929884044902066E-4</v>
      </c>
      <c r="E678">
        <v>6.0437764418163947E-4</v>
      </c>
      <c r="F678">
        <v>5.7090383004831935E-4</v>
      </c>
      <c r="G678">
        <v>5.7285734710421643E-4</v>
      </c>
      <c r="H678">
        <v>5.7995573965174962E-4</v>
      </c>
      <c r="I678">
        <v>6.1340068713411355E-4</v>
      </c>
      <c r="J678">
        <v>5.8424616978203225E-4</v>
      </c>
      <c r="K678">
        <v>6.7589414682589499E-4</v>
      </c>
      <c r="L678">
        <v>2.9160243724191126E-4</v>
      </c>
      <c r="M678">
        <v>7.7923971340743137E-4</v>
      </c>
      <c r="N678">
        <v>5.7935854970514455E-4</v>
      </c>
      <c r="O678">
        <v>6.0083822882095461E-4</v>
      </c>
      <c r="P678">
        <v>6.0592149988747401E-4</v>
      </c>
      <c r="Q678">
        <v>4.3524010305029392E-4</v>
      </c>
      <c r="R678">
        <v>1.5790411623650691E-4</v>
      </c>
      <c r="S678">
        <v>1.7627876493286898E-4</v>
      </c>
      <c r="T678">
        <v>1.7994354890382702E-4</v>
      </c>
      <c r="U678">
        <v>1.8360496548708305E-4</v>
      </c>
      <c r="V678">
        <v>3.6530154715164187E-4</v>
      </c>
      <c r="W678">
        <v>1.7994354890382702E-4</v>
      </c>
      <c r="X678">
        <v>1.8177467773128342E-4</v>
      </c>
      <c r="Y678">
        <v>4.8335112941000347E-4</v>
      </c>
      <c r="Z678">
        <v>4.8335112941000347E-4</v>
      </c>
      <c r="AA678">
        <v>4.9388215129564372E-4</v>
      </c>
      <c r="AB678">
        <v>5.0613328152837589E-4</v>
      </c>
      <c r="AC678">
        <v>5.8232836944638322E-3</v>
      </c>
      <c r="AD678">
        <v>8.0891322507081753E-4</v>
      </c>
      <c r="AE678">
        <v>3.2142233238277029E-3</v>
      </c>
      <c r="AF678">
        <v>5.3936131041121271E-4</v>
      </c>
      <c r="AG678">
        <v>1.2820785775091714E-3</v>
      </c>
      <c r="AH678">
        <v>1.3873730533309203E-3</v>
      </c>
      <c r="AI678">
        <v>1.6127771645155775E-3</v>
      </c>
      <c r="AJ678">
        <v>-1.0732385719049997E-3</v>
      </c>
      <c r="AK678">
        <v>2.3006191073589033E-3</v>
      </c>
      <c r="AM678">
        <v>1.6670200749925534E-2</v>
      </c>
      <c r="AN678">
        <v>1.3824585148142443E-2</v>
      </c>
      <c r="AO678">
        <v>1.5787032631642051E-2</v>
      </c>
      <c r="AP678">
        <v>1.6070674931440321E-2</v>
      </c>
    </row>
    <row r="679" spans="1:42">
      <c r="A679" s="757">
        <v>44816</v>
      </c>
      <c r="B679">
        <v>5.0788037326188196E-4</v>
      </c>
      <c r="C679">
        <v>5.2057738259342898E-4</v>
      </c>
      <c r="D679">
        <v>5.9929884044902066E-4</v>
      </c>
      <c r="E679">
        <v>6.0437764418163947E-4</v>
      </c>
      <c r="F679">
        <v>5.7090383004831935E-4</v>
      </c>
      <c r="G679">
        <v>5.7285734710421643E-4</v>
      </c>
      <c r="H679">
        <v>5.6451278877545086E-4</v>
      </c>
      <c r="I679">
        <v>5.8323573541807505E-4</v>
      </c>
      <c r="J679">
        <v>6.4789348630611698E-4</v>
      </c>
      <c r="K679">
        <v>5.9974865114198472E-4</v>
      </c>
      <c r="L679">
        <v>5.7669241802549287E-4</v>
      </c>
      <c r="M679">
        <v>5.4713617955770566E-4</v>
      </c>
      <c r="N679">
        <v>5.5272265323424996E-4</v>
      </c>
      <c r="O679">
        <v>5.5324799484401943E-4</v>
      </c>
      <c r="P679">
        <v>6.0592149988747401E-4</v>
      </c>
      <c r="Q679">
        <v>5.2809197921588336E-4</v>
      </c>
      <c r="R679">
        <v>1.5790411623650691E-4</v>
      </c>
      <c r="S679">
        <v>1.7627876493286898E-4</v>
      </c>
      <c r="T679">
        <v>1.7994354890382702E-4</v>
      </c>
      <c r="U679">
        <v>1.8360496548708305E-4</v>
      </c>
      <c r="V679">
        <v>-2.3695927095739311E-3</v>
      </c>
      <c r="W679">
        <v>1.7994354890382702E-4</v>
      </c>
      <c r="X679">
        <v>1.8177467773128342E-4</v>
      </c>
      <c r="Y679">
        <v>4.8335112941000347E-4</v>
      </c>
      <c r="Z679">
        <v>4.8335112941000347E-4</v>
      </c>
      <c r="AA679">
        <v>4.9388215129564372E-4</v>
      </c>
      <c r="AB679">
        <v>5.0613328152837589E-4</v>
      </c>
      <c r="AC679">
        <v>-6.5906900485879216E-4</v>
      </c>
      <c r="AD679">
        <v>-3.0042059420878342E-3</v>
      </c>
      <c r="AE679">
        <v>-2.6325644624358713E-3</v>
      </c>
      <c r="AF679">
        <v>7.2397131090617961E-4</v>
      </c>
      <c r="AG679">
        <v>1.2308446408830775E-3</v>
      </c>
      <c r="AH679">
        <v>-5.1194671855059326E-4</v>
      </c>
      <c r="AI679">
        <v>1.1237945018895967E-3</v>
      </c>
      <c r="AJ679">
        <v>1.0310633676611225E-3</v>
      </c>
      <c r="AK679">
        <v>2.2612053690869161E-3</v>
      </c>
      <c r="AM679">
        <v>7.9232655159970911E-3</v>
      </c>
      <c r="AN679">
        <v>4.7511731549005898E-3</v>
      </c>
      <c r="AO679">
        <v>-1.9489806588979253E-3</v>
      </c>
      <c r="AP679">
        <v>1.0592830582869528E-2</v>
      </c>
    </row>
    <row r="680" spans="1:42">
      <c r="A680" s="757">
        <v>44817</v>
      </c>
      <c r="B680">
        <v>5.0788037326188196E-4</v>
      </c>
      <c r="C680">
        <v>5.2057738259342898E-4</v>
      </c>
      <c r="D680">
        <v>5.9929884044902066E-4</v>
      </c>
      <c r="E680">
        <v>6.0437764418163947E-4</v>
      </c>
      <c r="F680">
        <v>5.7090383004831935E-4</v>
      </c>
      <c r="G680">
        <v>5.7285734710421643E-4</v>
      </c>
      <c r="H680">
        <v>5.4046843473543049E-4</v>
      </c>
      <c r="I680">
        <v>5.6095883220264042E-4</v>
      </c>
      <c r="J680">
        <v>6.3216206735261515E-4</v>
      </c>
      <c r="K680">
        <v>4.9417928225348184E-4</v>
      </c>
      <c r="L680">
        <v>1.9055487937480464E-4</v>
      </c>
      <c r="M680">
        <v>5.7068527000248004E-4</v>
      </c>
      <c r="N680">
        <v>5.5291328015205643E-4</v>
      </c>
      <c r="O680">
        <v>5.9753049625799193E-4</v>
      </c>
      <c r="P680">
        <v>6.0592149988747401E-4</v>
      </c>
      <c r="Q680">
        <v>0</v>
      </c>
      <c r="R680">
        <v>1.5790411623650691E-4</v>
      </c>
      <c r="S680">
        <v>1.7627876493286898E-4</v>
      </c>
      <c r="T680">
        <v>1.7994354890382702E-4</v>
      </c>
      <c r="U680">
        <v>1.8360496548708305E-4</v>
      </c>
      <c r="V680">
        <v>-1.9971709480336441E-3</v>
      </c>
      <c r="W680">
        <v>1.7994354890382702E-4</v>
      </c>
      <c r="X680">
        <v>1.8177467773128342E-4</v>
      </c>
      <c r="Y680">
        <v>4.8335112941000347E-4</v>
      </c>
      <c r="Z680">
        <v>4.8335112941000347E-4</v>
      </c>
      <c r="AA680">
        <v>4.9388215129564372E-4</v>
      </c>
      <c r="AB680">
        <v>5.0613328152837589E-4</v>
      </c>
      <c r="AC680">
        <v>-1.7498799802440068E-4</v>
      </c>
      <c r="AD680">
        <v>1.1373615636818712E-2</v>
      </c>
      <c r="AE680">
        <v>-3.4694958826697597E-4</v>
      </c>
      <c r="AF680">
        <v>4.4826078030579808E-3</v>
      </c>
      <c r="AG680">
        <v>1.610487681886319E-3</v>
      </c>
      <c r="AH680">
        <v>-1.3270880536332408E-3</v>
      </c>
      <c r="AI680">
        <v>2.407085598232106E-3</v>
      </c>
      <c r="AJ680">
        <v>1.4350059255980874E-3</v>
      </c>
      <c r="AK680">
        <v>2.5239951303250852E-3</v>
      </c>
      <c r="AM680">
        <v>-2.3971445905720978E-2</v>
      </c>
      <c r="AN680">
        <v>-1.7316573394381973E-2</v>
      </c>
      <c r="AO680">
        <v>-8.1856848581899344E-3</v>
      </c>
      <c r="AP680">
        <v>-4.3587512246771376E-2</v>
      </c>
    </row>
    <row r="681" spans="1:42">
      <c r="A681" s="757">
        <v>44818</v>
      </c>
      <c r="B681">
        <v>5.0788037326188196E-4</v>
      </c>
      <c r="C681">
        <v>5.2057738259342898E-4</v>
      </c>
      <c r="D681">
        <v>5.9929884044902066E-4</v>
      </c>
      <c r="E681">
        <v>6.0437764418163947E-4</v>
      </c>
      <c r="F681">
        <v>5.7090383004831935E-4</v>
      </c>
      <c r="G681">
        <v>5.7285734710421643E-4</v>
      </c>
      <c r="H681">
        <v>5.4050813734618508E-4</v>
      </c>
      <c r="I681">
        <v>6.0840872537992752E-4</v>
      </c>
      <c r="J681">
        <v>5.5073968538144058E-4</v>
      </c>
      <c r="K681">
        <v>5.0890292273764182E-4</v>
      </c>
      <c r="L681">
        <v>3.5513914271789737E-4</v>
      </c>
      <c r="M681">
        <v>7.5434679797758974E-4</v>
      </c>
      <c r="N681">
        <v>5.932540218549498E-4</v>
      </c>
      <c r="O681">
        <v>6.0516428481083295E-4</v>
      </c>
      <c r="P681">
        <v>6.0592149988747401E-4</v>
      </c>
      <c r="Q681">
        <v>1.119224159908061E-3</v>
      </c>
      <c r="R681">
        <v>1.5790411623650691E-4</v>
      </c>
      <c r="S681">
        <v>1.7627876493286898E-4</v>
      </c>
      <c r="T681">
        <v>1.7994354890382702E-4</v>
      </c>
      <c r="U681">
        <v>1.8360496548708305E-4</v>
      </c>
      <c r="V681">
        <v>3.4895778550092516E-5</v>
      </c>
      <c r="W681">
        <v>1.7994354890382702E-4</v>
      </c>
      <c r="X681">
        <v>1.8177467773128342E-4</v>
      </c>
      <c r="Y681">
        <v>4.8335112941000347E-4</v>
      </c>
      <c r="Z681">
        <v>4.8335112941000347E-4</v>
      </c>
      <c r="AA681">
        <v>4.9388215129564372E-4</v>
      </c>
      <c r="AB681">
        <v>5.0613328152837589E-4</v>
      </c>
      <c r="AC681">
        <v>1.0095410794990212E-3</v>
      </c>
      <c r="AD681">
        <v>6.5045870497626446E-3</v>
      </c>
      <c r="AE681">
        <v>4.7504261873299036E-3</v>
      </c>
      <c r="AF681">
        <v>-1.0401190027653495E-3</v>
      </c>
      <c r="AG681">
        <v>1.5898920184742593E-4</v>
      </c>
      <c r="AH681">
        <v>2.6955553527689968E-3</v>
      </c>
      <c r="AI681">
        <v>1.1491056917316556E-3</v>
      </c>
      <c r="AJ681">
        <v>1.13326358483401E-3</v>
      </c>
      <c r="AK681">
        <v>1.2372997755480952E-3</v>
      </c>
      <c r="AM681">
        <v>4.8366270659569999E-3</v>
      </c>
      <c r="AN681">
        <v>3.9619291410162294E-3</v>
      </c>
      <c r="AO681">
        <v>1.0444714766271179E-2</v>
      </c>
      <c r="AP681">
        <v>3.8460033552498718E-3</v>
      </c>
    </row>
    <row r="682" spans="1:42">
      <c r="A682" s="757">
        <v>44819</v>
      </c>
      <c r="B682">
        <v>5.0788037326188196E-4</v>
      </c>
      <c r="C682">
        <v>5.2057738259342898E-4</v>
      </c>
      <c r="D682">
        <v>5.9929884044902066E-4</v>
      </c>
      <c r="E682">
        <v>6.0437764418163947E-4</v>
      </c>
      <c r="F682">
        <v>5.7090383004831935E-4</v>
      </c>
      <c r="G682">
        <v>5.7285734710421643E-4</v>
      </c>
      <c r="H682">
        <v>5.5927577392034244E-4</v>
      </c>
      <c r="I682">
        <v>5.9786568211861457E-4</v>
      </c>
      <c r="J682">
        <v>4.2314102456786351E-4</v>
      </c>
      <c r="K682">
        <v>6.9852251555557743E-4</v>
      </c>
      <c r="L682">
        <v>2.7077665267039031E-4</v>
      </c>
      <c r="M682">
        <v>7.4291442235918659E-4</v>
      </c>
      <c r="N682">
        <v>5.4501433665943289E-4</v>
      </c>
      <c r="O682">
        <v>5.9595983598792479E-4</v>
      </c>
      <c r="P682">
        <v>6.0592149988747401E-4</v>
      </c>
      <c r="Q682">
        <v>1.3335843726536289E-3</v>
      </c>
      <c r="R682">
        <v>1.5790411623650691E-4</v>
      </c>
      <c r="S682">
        <v>1.7627876493286898E-4</v>
      </c>
      <c r="T682">
        <v>1.7994354890382702E-4</v>
      </c>
      <c r="U682">
        <v>1.8360496548708305E-4</v>
      </c>
      <c r="V682">
        <v>-2.7282101043788476E-3</v>
      </c>
      <c r="W682">
        <v>1.7994354890382702E-4</v>
      </c>
      <c r="X682">
        <v>1.8177467773128342E-4</v>
      </c>
      <c r="Y682">
        <v>4.8335112941000347E-4</v>
      </c>
      <c r="Z682">
        <v>4.8335112941000347E-4</v>
      </c>
      <c r="AA682">
        <v>4.9388215129564372E-4</v>
      </c>
      <c r="AB682">
        <v>5.0613328152837589E-4</v>
      </c>
      <c r="AC682">
        <v>2.3233793843013828E-3</v>
      </c>
      <c r="AD682">
        <v>4.0485451021170515E-3</v>
      </c>
      <c r="AE682">
        <v>-8.1936328857634688E-4</v>
      </c>
      <c r="AF682">
        <v>5.5853970199652991E-3</v>
      </c>
      <c r="AG682">
        <v>1.9023487915152959E-3</v>
      </c>
      <c r="AH682">
        <v>1.7066317533245279E-3</v>
      </c>
      <c r="AI682">
        <v>6.8505045374767093E-4</v>
      </c>
      <c r="AJ682">
        <v>-4.6563831251233978E-5</v>
      </c>
      <c r="AK682">
        <v>-8.4850613100329042E-4</v>
      </c>
      <c r="AM682">
        <v>-8.2732742142699323E-3</v>
      </c>
      <c r="AN682">
        <v>-1.0582882131164983E-2</v>
      </c>
      <c r="AO682">
        <v>-1.1108969718816808E-2</v>
      </c>
      <c r="AP682">
        <v>-1.207428670209898E-2</v>
      </c>
    </row>
    <row r="683" spans="1:42">
      <c r="A683" s="757">
        <v>44820</v>
      </c>
      <c r="B683">
        <v>5.0788037326188196E-4</v>
      </c>
      <c r="C683">
        <v>5.2057738259342898E-4</v>
      </c>
      <c r="D683">
        <v>5.9929884044902066E-4</v>
      </c>
      <c r="E683">
        <v>6.0437764418163947E-4</v>
      </c>
      <c r="F683">
        <v>5.7090383004831935E-4</v>
      </c>
      <c r="G683">
        <v>5.7285734710421643E-4</v>
      </c>
      <c r="H683">
        <v>5.4231601237719751E-4</v>
      </c>
      <c r="I683">
        <v>5.7561023679020273E-4</v>
      </c>
      <c r="J683">
        <v>5.3550479273423157E-4</v>
      </c>
      <c r="K683">
        <v>4.5117358798396623E-4</v>
      </c>
      <c r="L683">
        <v>6.432918778749297E-4</v>
      </c>
      <c r="M683">
        <v>5.1147050902788926E-4</v>
      </c>
      <c r="N683">
        <v>6.4506231902750066E-4</v>
      </c>
      <c r="O683">
        <v>5.9250557633228063E-4</v>
      </c>
      <c r="P683">
        <v>6.0592149988747401E-4</v>
      </c>
      <c r="Q683">
        <v>5.6469428371697106E-4</v>
      </c>
      <c r="R683">
        <v>1.5790411623650691E-4</v>
      </c>
      <c r="S683">
        <v>1.7627876493286898E-4</v>
      </c>
      <c r="T683">
        <v>1.7994354890382702E-4</v>
      </c>
      <c r="U683">
        <v>1.8360496548708305E-4</v>
      </c>
      <c r="V683">
        <v>3.3038799912641359E-3</v>
      </c>
      <c r="W683">
        <v>1.7994354890382702E-4</v>
      </c>
      <c r="X683">
        <v>1.8177467773128342E-4</v>
      </c>
      <c r="Y683">
        <v>4.8335112941000347E-4</v>
      </c>
      <c r="Z683">
        <v>4.8335112941000347E-4</v>
      </c>
      <c r="AA683">
        <v>4.9388215129564372E-4</v>
      </c>
      <c r="AB683">
        <v>5.0613328152837589E-4</v>
      </c>
      <c r="AC683">
        <v>-4.9683193536897985E-4</v>
      </c>
      <c r="AD683">
        <v>8.9196938221092203E-4</v>
      </c>
      <c r="AE683">
        <v>-1.2597205615466622E-3</v>
      </c>
      <c r="AF683">
        <v>-1.9076296783480107E-3</v>
      </c>
      <c r="AG683">
        <v>-3.0742815966411374E-4</v>
      </c>
      <c r="AH683">
        <v>1.0303441204888575E-3</v>
      </c>
      <c r="AI683">
        <v>4.0268216407968183E-4</v>
      </c>
      <c r="AJ683">
        <v>-2.199111405448817E-3</v>
      </c>
      <c r="AK683">
        <v>-5.9209366274015629E-5</v>
      </c>
      <c r="AM683">
        <v>-9.0247788435486864E-3</v>
      </c>
      <c r="AN683">
        <v>-4.5784639602424182E-3</v>
      </c>
      <c r="AO683">
        <v>-7.5864115553553324E-3</v>
      </c>
      <c r="AP683">
        <v>-5.5139900473114567E-3</v>
      </c>
    </row>
    <row r="684" spans="1:42">
      <c r="A684" s="757">
        <v>44823</v>
      </c>
      <c r="B684">
        <v>5.0788037326188196E-4</v>
      </c>
      <c r="C684">
        <v>5.2057738259342898E-4</v>
      </c>
      <c r="D684">
        <v>5.9929884044902066E-4</v>
      </c>
      <c r="E684">
        <v>6.0437764418163947E-4</v>
      </c>
      <c r="F684">
        <v>5.7090383004831935E-4</v>
      </c>
      <c r="G684">
        <v>5.7285734710421643E-4</v>
      </c>
      <c r="H684">
        <v>5.7289778753522036E-4</v>
      </c>
      <c r="I684">
        <v>5.7058932497722203E-4</v>
      </c>
      <c r="J684">
        <v>5.4563954444053486E-4</v>
      </c>
      <c r="K684">
        <v>6.0882882254631454E-4</v>
      </c>
      <c r="L684">
        <v>6.5405269648710629E-5</v>
      </c>
      <c r="M684">
        <v>6.0009681673256487E-4</v>
      </c>
      <c r="N684">
        <v>5.4667539060204717E-4</v>
      </c>
      <c r="O684">
        <v>5.9257203672080649E-4</v>
      </c>
      <c r="P684">
        <v>6.0592149988747401E-4</v>
      </c>
      <c r="Q684">
        <v>5.0427816004905424E-4</v>
      </c>
      <c r="R684">
        <v>1.5790411623650691E-4</v>
      </c>
      <c r="S684">
        <v>1.7627876493286898E-4</v>
      </c>
      <c r="T684">
        <v>1.7994354890382702E-4</v>
      </c>
      <c r="U684">
        <v>1.8360496548708305E-4</v>
      </c>
      <c r="V684">
        <v>3.1608489808359064E-3</v>
      </c>
      <c r="W684">
        <v>1.7994354890382702E-4</v>
      </c>
      <c r="X684">
        <v>1.8177467773128342E-4</v>
      </c>
      <c r="Y684">
        <v>4.8335112941000347E-4</v>
      </c>
      <c r="Z684">
        <v>4.8335112941000347E-4</v>
      </c>
      <c r="AA684">
        <v>4.9388215129564372E-4</v>
      </c>
      <c r="AB684">
        <v>5.0613328152837589E-4</v>
      </c>
      <c r="AC684">
        <v>5.9988516040787587E-4</v>
      </c>
      <c r="AD684">
        <v>1.4729310748478053E-3</v>
      </c>
      <c r="AE684">
        <v>-2.6267227878606914E-4</v>
      </c>
      <c r="AF684">
        <v>3.0107134247507883E-3</v>
      </c>
      <c r="AG684">
        <v>9.6450893665389614E-5</v>
      </c>
      <c r="AH684">
        <v>1.1879990265033502E-3</v>
      </c>
      <c r="AI684">
        <v>1.9938582453742359E-3</v>
      </c>
      <c r="AJ684">
        <v>-9.0580663467032529E-4</v>
      </c>
      <c r="AK684">
        <v>4.2666786193601425E-4</v>
      </c>
      <c r="AM684">
        <v>1.8353162741437501E-2</v>
      </c>
      <c r="AN684">
        <v>9.359476905211217E-3</v>
      </c>
      <c r="AO684">
        <v>1.6644243417518467E-3</v>
      </c>
      <c r="AP684">
        <v>7.0667006164759627E-3</v>
      </c>
    </row>
    <row r="685" spans="1:42">
      <c r="A685" s="757">
        <v>44824</v>
      </c>
      <c r="B685">
        <v>5.0788037326188196E-4</v>
      </c>
      <c r="C685">
        <v>5.2057738259342898E-4</v>
      </c>
      <c r="D685">
        <v>5.9929884044902066E-4</v>
      </c>
      <c r="E685">
        <v>6.0437764418163947E-4</v>
      </c>
      <c r="F685">
        <v>5.7090383004831935E-4</v>
      </c>
      <c r="G685">
        <v>5.7285734710421643E-4</v>
      </c>
      <c r="H685">
        <v>5.8820560888395157E-4</v>
      </c>
      <c r="I685">
        <v>6.186973140569485E-4</v>
      </c>
      <c r="J685">
        <v>5.4898629684396738E-4</v>
      </c>
      <c r="K685">
        <v>6.0386334691164834E-4</v>
      </c>
      <c r="L685">
        <v>3.5255588561655671E-4</v>
      </c>
      <c r="M685">
        <v>5.5719646764140762E-4</v>
      </c>
      <c r="N685">
        <v>5.9269797088923326E-4</v>
      </c>
      <c r="O685">
        <v>5.9259886850626664E-4</v>
      </c>
      <c r="P685">
        <v>6.0592149988747401E-4</v>
      </c>
      <c r="Q685">
        <v>4.0056004165567316E-4</v>
      </c>
      <c r="R685">
        <v>1.5790411623650691E-4</v>
      </c>
      <c r="S685">
        <v>1.7627876493286898E-4</v>
      </c>
      <c r="T685">
        <v>1.7994354890382702E-4</v>
      </c>
      <c r="U685">
        <v>1.8360496548708305E-4</v>
      </c>
      <c r="V685">
        <v>1.2703606298620773E-3</v>
      </c>
      <c r="W685">
        <v>1.7994354890382702E-4</v>
      </c>
      <c r="X685">
        <v>1.8177467773128342E-4</v>
      </c>
      <c r="Y685">
        <v>4.8335112941000347E-4</v>
      </c>
      <c r="Z685">
        <v>4.8335112941000347E-4</v>
      </c>
      <c r="AA685">
        <v>4.9388215129564372E-4</v>
      </c>
      <c r="AB685">
        <v>5.0613328152837589E-4</v>
      </c>
      <c r="AC685">
        <v>2.3345830196386252E-3</v>
      </c>
      <c r="AD685">
        <v>7.1156200856794527E-3</v>
      </c>
      <c r="AE685">
        <v>2.6292228649471561E-4</v>
      </c>
      <c r="AF685">
        <v>4.8705444282544086E-3</v>
      </c>
      <c r="AG685">
        <v>1.7758016259621368E-3</v>
      </c>
      <c r="AH685">
        <v>1.7891344134501885E-4</v>
      </c>
      <c r="AI685">
        <v>2.5701757820146831E-3</v>
      </c>
      <c r="AJ685">
        <v>1.7827064963440442E-3</v>
      </c>
      <c r="AK685">
        <v>5.6501088562077584E-4</v>
      </c>
      <c r="AM685">
        <v>1.65497944517079E-3</v>
      </c>
      <c r="AN685">
        <v>2.3638646312393874E-3</v>
      </c>
      <c r="AO685">
        <v>2.7590802463617337E-3</v>
      </c>
      <c r="AP685">
        <v>-1.0954557028063139E-2</v>
      </c>
    </row>
    <row r="686" spans="1:42">
      <c r="A686" s="757">
        <v>44825</v>
      </c>
      <c r="B686">
        <v>5.0788037326188196E-4</v>
      </c>
      <c r="C686">
        <v>5.2057738259342898E-4</v>
      </c>
      <c r="D686">
        <v>5.9929884044902066E-4</v>
      </c>
      <c r="E686">
        <v>6.0437764418163947E-4</v>
      </c>
      <c r="F686">
        <v>5.7090383004831935E-4</v>
      </c>
      <c r="G686">
        <v>5.7285734710421643E-4</v>
      </c>
      <c r="H686">
        <v>5.7744205736054433E-4</v>
      </c>
      <c r="I686">
        <v>7.7991975960678417E-4</v>
      </c>
      <c r="J686">
        <v>5.8406250970421958E-4</v>
      </c>
      <c r="K686">
        <v>6.5056953535935769E-4</v>
      </c>
      <c r="L686">
        <v>6.2808128704405775E-4</v>
      </c>
      <c r="M686">
        <v>7.6821947317573525E-4</v>
      </c>
      <c r="N686">
        <v>6.1689415170484985E-4</v>
      </c>
      <c r="O686">
        <v>5.9298992657574878E-4</v>
      </c>
      <c r="P686">
        <v>6.0592149988747401E-4</v>
      </c>
      <c r="Q686">
        <v>4.4276713605961859E-4</v>
      </c>
      <c r="R686">
        <v>1.5790411623650691E-4</v>
      </c>
      <c r="S686">
        <v>1.7627876493286898E-4</v>
      </c>
      <c r="T686">
        <v>1.7994354890382702E-4</v>
      </c>
      <c r="U686">
        <v>1.8360496548708305E-4</v>
      </c>
      <c r="V686">
        <v>2.5426590108081903E-3</v>
      </c>
      <c r="W686">
        <v>1.7994354890382702E-4</v>
      </c>
      <c r="X686">
        <v>1.8177467773128342E-4</v>
      </c>
      <c r="Y686">
        <v>4.8335112941000347E-4</v>
      </c>
      <c r="Z686">
        <v>4.8335112941000347E-4</v>
      </c>
      <c r="AA686">
        <v>4.9388215129564372E-4</v>
      </c>
      <c r="AB686">
        <v>5.0613328152837589E-4</v>
      </c>
      <c r="AC686">
        <v>2.5793638401918617E-3</v>
      </c>
      <c r="AD686">
        <v>4.4880985915525251E-3</v>
      </c>
      <c r="AE686">
        <v>4.6929364632364301E-3</v>
      </c>
      <c r="AF686">
        <v>3.6308061902212696E-3</v>
      </c>
      <c r="AG686">
        <v>3.459242452164446E-3</v>
      </c>
      <c r="AH686">
        <v>-1.4441390492370143E-4</v>
      </c>
      <c r="AI686">
        <v>-2.6792162457258684E-3</v>
      </c>
      <c r="AJ686">
        <v>1.975916477835904E-3</v>
      </c>
      <c r="AK686">
        <v>9.4258723002327294E-4</v>
      </c>
      <c r="AM686">
        <v>-2.2656829778648913E-3</v>
      </c>
      <c r="AN686">
        <v>-1.0864134150023741E-3</v>
      </c>
      <c r="AO686">
        <v>2.1882410967049015E-3</v>
      </c>
      <c r="AP686">
        <v>-1.6266944687167384E-2</v>
      </c>
    </row>
    <row r="687" spans="1:42">
      <c r="A687" s="757">
        <v>44826</v>
      </c>
      <c r="B687">
        <v>5.0788037326188196E-4</v>
      </c>
      <c r="C687">
        <v>5.2057738259342898E-4</v>
      </c>
      <c r="D687">
        <v>5.9929884044902066E-4</v>
      </c>
      <c r="E687">
        <v>6.0437764418163947E-4</v>
      </c>
      <c r="F687">
        <v>5.7090383004831935E-4</v>
      </c>
      <c r="G687">
        <v>5.7285734710421643E-4</v>
      </c>
      <c r="H687">
        <v>5.6677968656315691E-4</v>
      </c>
      <c r="I687">
        <v>7.5746938138698816E-4</v>
      </c>
      <c r="J687">
        <v>5.7822607188051656E-4</v>
      </c>
      <c r="K687">
        <v>5.8819142609656261E-4</v>
      </c>
      <c r="L687">
        <v>-5.3003296352382989E-5</v>
      </c>
      <c r="M687">
        <v>6.7558083499608124E-4</v>
      </c>
      <c r="N687">
        <v>6.6162660369539772E-4</v>
      </c>
      <c r="O687">
        <v>5.9724529099680623E-4</v>
      </c>
      <c r="P687">
        <v>6.0592149988747401E-4</v>
      </c>
      <c r="Q687">
        <v>4.534955334567492E-4</v>
      </c>
      <c r="R687">
        <v>1.5790411623650691E-4</v>
      </c>
      <c r="S687">
        <v>1.7627876493286898E-4</v>
      </c>
      <c r="T687">
        <v>1.7994354890382702E-4</v>
      </c>
      <c r="U687">
        <v>1.8360496548708305E-4</v>
      </c>
      <c r="V687">
        <v>5.4404647044532517E-3</v>
      </c>
      <c r="W687">
        <v>1.7994354890382702E-4</v>
      </c>
      <c r="X687">
        <v>1.8177467773128342E-4</v>
      </c>
      <c r="Y687">
        <v>4.8335112941000347E-4</v>
      </c>
      <c r="Z687">
        <v>4.8335112941000347E-4</v>
      </c>
      <c r="AA687">
        <v>4.9388215129564372E-4</v>
      </c>
      <c r="AB687">
        <v>5.0613328152837589E-4</v>
      </c>
      <c r="AC687">
        <v>1.1854081977302755E-3</v>
      </c>
      <c r="AD687">
        <v>1.0979509615987482E-2</v>
      </c>
      <c r="AE687">
        <v>0</v>
      </c>
      <c r="AF687">
        <v>7.9502900970962465E-3</v>
      </c>
      <c r="AG687">
        <v>3.0770364912560133E-3</v>
      </c>
      <c r="AH687">
        <v>4.0720123501492012E-3</v>
      </c>
      <c r="AI687">
        <v>9.7276455030192999E-4</v>
      </c>
      <c r="AJ687">
        <v>-3.6216305488645517E-4</v>
      </c>
      <c r="AK687">
        <v>1.1562494706680582E-3</v>
      </c>
      <c r="AM687">
        <v>2.0337982116903408E-2</v>
      </c>
      <c r="AN687">
        <v>1.4965887135290235E-2</v>
      </c>
      <c r="AO687">
        <v>1.7853034642989929E-2</v>
      </c>
      <c r="AP687">
        <v>-8.1813835493913523E-3</v>
      </c>
    </row>
    <row r="688" spans="1:42">
      <c r="A688" s="757">
        <v>44827</v>
      </c>
      <c r="B688">
        <v>5.0788037326188196E-4</v>
      </c>
      <c r="C688">
        <v>5.2057738259342898E-4</v>
      </c>
      <c r="D688">
        <v>5.9929884044902066E-4</v>
      </c>
      <c r="E688">
        <v>6.0437764418163947E-4</v>
      </c>
      <c r="F688">
        <v>5.7090383004831935E-4</v>
      </c>
      <c r="G688">
        <v>5.7285734710421643E-4</v>
      </c>
      <c r="H688">
        <v>5.5481397751311334E-4</v>
      </c>
      <c r="I688">
        <v>7.5611655419760559E-4</v>
      </c>
      <c r="J688">
        <v>5.8888831970493882E-4</v>
      </c>
      <c r="K688">
        <v>5.6682387142603652E-4</v>
      </c>
      <c r="L688">
        <v>7.3381059646049351E-5</v>
      </c>
      <c r="M688">
        <v>5.0155690756259474E-4</v>
      </c>
      <c r="N688">
        <v>5.5942343846004938E-4</v>
      </c>
      <c r="O688">
        <v>5.9537235702089575E-4</v>
      </c>
      <c r="P688">
        <v>6.0592149988747401E-4</v>
      </c>
      <c r="Q688">
        <v>5.5048612231689553E-4</v>
      </c>
      <c r="R688">
        <v>1.5790411623650691E-4</v>
      </c>
      <c r="S688">
        <v>1.7627876493286898E-4</v>
      </c>
      <c r="T688">
        <v>1.7994354890382702E-4</v>
      </c>
      <c r="U688">
        <v>1.8360496548708305E-4</v>
      </c>
      <c r="V688">
        <v>-2.987476584532911E-3</v>
      </c>
      <c r="W688">
        <v>1.7994354890382702E-4</v>
      </c>
      <c r="X688">
        <v>1.8177467773128342E-4</v>
      </c>
      <c r="Y688">
        <v>4.8335112941000347E-4</v>
      </c>
      <c r="Z688">
        <v>4.8335112941000347E-4</v>
      </c>
      <c r="AA688">
        <v>4.9388215129564372E-4</v>
      </c>
      <c r="AB688">
        <v>5.0613328152837589E-4</v>
      </c>
      <c r="AC688">
        <v>1.8180767864302005E-3</v>
      </c>
      <c r="AD688">
        <v>9.4531570923526154E-3</v>
      </c>
      <c r="AE688">
        <v>1.0325197712368839E-2</v>
      </c>
      <c r="AF688">
        <v>6.6397720476765176E-3</v>
      </c>
      <c r="AG688">
        <v>4.1461000407450044E-4</v>
      </c>
      <c r="AH688">
        <v>-9.5268839998241539E-4</v>
      </c>
      <c r="AI688">
        <v>2.0070934978300148E-3</v>
      </c>
      <c r="AJ688">
        <v>-1.4693334604104491E-3</v>
      </c>
      <c r="AK688">
        <v>3.6579488754764355E-3</v>
      </c>
      <c r="AM688">
        <v>-1.3544522291722316E-2</v>
      </c>
      <c r="AN688">
        <v>-1.5446734854423716E-2</v>
      </c>
      <c r="AO688">
        <v>-1.7639521823774151E-2</v>
      </c>
      <c r="AP688">
        <v>-1.8055028605233892E-2</v>
      </c>
    </row>
    <row r="689" spans="1:42">
      <c r="A689" s="757">
        <v>44830</v>
      </c>
      <c r="B689">
        <v>5.0788037326188196E-4</v>
      </c>
      <c r="C689">
        <v>5.2057738259342898E-4</v>
      </c>
      <c r="D689">
        <v>5.9929884044902066E-4</v>
      </c>
      <c r="E689">
        <v>6.0437764418163947E-4</v>
      </c>
      <c r="F689">
        <v>5.7090383004831935E-4</v>
      </c>
      <c r="G689">
        <v>5.7285734710421643E-4</v>
      </c>
      <c r="H689">
        <v>5.5541427392413745E-4</v>
      </c>
      <c r="I689">
        <v>5.4835450807377839E-4</v>
      </c>
      <c r="J689">
        <v>5.4435917365314168E-4</v>
      </c>
      <c r="K689">
        <v>4.8437323326000481E-4</v>
      </c>
      <c r="L689">
        <v>1.5791382026941747E-4</v>
      </c>
      <c r="M689">
        <v>3.4820969462390217E-4</v>
      </c>
      <c r="N689">
        <v>8.8142150925007989E-4</v>
      </c>
      <c r="O689">
        <v>5.953556922904113E-4</v>
      </c>
      <c r="P689">
        <v>6.0592149988747401E-4</v>
      </c>
      <c r="Q689">
        <v>6.8841957552967514E-4</v>
      </c>
      <c r="R689">
        <v>1.5790411623650691E-4</v>
      </c>
      <c r="S689">
        <v>1.7627876493286898E-4</v>
      </c>
      <c r="T689">
        <v>1.7994354890382702E-4</v>
      </c>
      <c r="U689">
        <v>1.8360496548708305E-4</v>
      </c>
      <c r="V689">
        <v>-4.1698719389393624E-3</v>
      </c>
      <c r="W689">
        <v>1.7994354890382702E-4</v>
      </c>
      <c r="X689">
        <v>1.8177467773128342E-4</v>
      </c>
      <c r="Y689">
        <v>4.8335112941000347E-4</v>
      </c>
      <c r="Z689">
        <v>4.8335112941000347E-4</v>
      </c>
      <c r="AA689">
        <v>4.9388215129564372E-4</v>
      </c>
      <c r="AB689">
        <v>5.0613328152837589E-4</v>
      </c>
      <c r="AC689">
        <v>3.4730907544813228E-3</v>
      </c>
      <c r="AD689">
        <v>2.9301295256281001E-3</v>
      </c>
      <c r="AE689">
        <v>-3.988675529412955E-3</v>
      </c>
      <c r="AF689">
        <v>3.0944139502933066E-3</v>
      </c>
      <c r="AG689">
        <v>-3.1545716887988462E-3</v>
      </c>
      <c r="AH689">
        <v>-4.7372693488396678E-3</v>
      </c>
      <c r="AI689">
        <v>6.0298227141466487E-3</v>
      </c>
      <c r="AJ689">
        <v>1.1942267481708235E-3</v>
      </c>
      <c r="AK689">
        <v>-1.5456875582542384E-3</v>
      </c>
      <c r="AM689">
        <v>-3.0261041525572629E-2</v>
      </c>
      <c r="AN689">
        <v>-2.3522337002157223E-2</v>
      </c>
      <c r="AO689">
        <v>-2.7809741598727955E-2</v>
      </c>
      <c r="AP689">
        <v>-8.6873332780580403E-3</v>
      </c>
    </row>
    <row r="690" spans="1:42">
      <c r="A690" s="757">
        <v>44831</v>
      </c>
      <c r="B690">
        <v>5.0788037326188196E-4</v>
      </c>
      <c r="C690">
        <v>5.2057738259342898E-4</v>
      </c>
      <c r="D690">
        <v>5.9929884044902066E-4</v>
      </c>
      <c r="E690">
        <v>6.0437764418163947E-4</v>
      </c>
      <c r="F690">
        <v>5.7090383004831935E-4</v>
      </c>
      <c r="G690">
        <v>5.7285734710421643E-4</v>
      </c>
      <c r="H690">
        <v>6.0295281063127426E-4</v>
      </c>
      <c r="I690">
        <v>5.7218703899031276E-4</v>
      </c>
      <c r="J690">
        <v>5.4442640435348189E-4</v>
      </c>
      <c r="K690">
        <v>7.6018944027755886E-4</v>
      </c>
      <c r="L690">
        <v>4.0537562101916613E-4</v>
      </c>
      <c r="M690">
        <v>3.1149136994224058E-4</v>
      </c>
      <c r="N690">
        <v>6.265561215856863E-4</v>
      </c>
      <c r="O690">
        <v>6.1817478322523378E-4</v>
      </c>
      <c r="P690">
        <v>6.0592149988747401E-4</v>
      </c>
      <c r="Q690">
        <v>3.0105630910881587E-4</v>
      </c>
      <c r="R690">
        <v>1.5790411623650691E-4</v>
      </c>
      <c r="S690">
        <v>1.7627876493286898E-4</v>
      </c>
      <c r="T690">
        <v>1.7994354890382702E-4</v>
      </c>
      <c r="U690">
        <v>1.8360496548708305E-4</v>
      </c>
      <c r="V690">
        <v>1.9628190627520858E-3</v>
      </c>
      <c r="W690">
        <v>1.7994354890382702E-4</v>
      </c>
      <c r="X690">
        <v>1.8177467773128342E-4</v>
      </c>
      <c r="Y690">
        <v>4.8335112941000347E-4</v>
      </c>
      <c r="Z690">
        <v>4.8335112941000347E-4</v>
      </c>
      <c r="AA690">
        <v>4.9388215129564372E-4</v>
      </c>
      <c r="AB690">
        <v>5.0613328152837589E-4</v>
      </c>
      <c r="AC690">
        <v>-3.0508793323558159E-4</v>
      </c>
      <c r="AD690">
        <v>1.0100445852885276E-3</v>
      </c>
      <c r="AE690">
        <v>2.800873795784975E-3</v>
      </c>
      <c r="AF690">
        <v>-1.1143747019295436E-3</v>
      </c>
      <c r="AG690">
        <v>-4.8109103078974869E-4</v>
      </c>
      <c r="AH690">
        <v>-7.0588101335267162E-4</v>
      </c>
      <c r="AI690">
        <v>-7.2735613589791637E-4</v>
      </c>
      <c r="AJ690">
        <v>2.020620116005567E-4</v>
      </c>
      <c r="AK690">
        <v>3.7340515404038488E-3</v>
      </c>
      <c r="AM690">
        <v>-6.6179463984322728E-3</v>
      </c>
      <c r="AN690">
        <v>-3.649133180072206E-3</v>
      </c>
      <c r="AO690">
        <v>-8.1572096541947525E-3</v>
      </c>
      <c r="AP690">
        <v>-2.1985666549063643E-3</v>
      </c>
    </row>
    <row r="691" spans="1:42">
      <c r="A691" s="757">
        <v>44832</v>
      </c>
      <c r="B691">
        <v>5.0788037326188196E-4</v>
      </c>
      <c r="C691">
        <v>5.2057738259342898E-4</v>
      </c>
      <c r="D691">
        <v>5.9929884044902066E-4</v>
      </c>
      <c r="E691">
        <v>6.0437764418163947E-4</v>
      </c>
      <c r="F691">
        <v>5.7090383004831935E-4</v>
      </c>
      <c r="G691">
        <v>5.7285734710421643E-4</v>
      </c>
      <c r="H691">
        <v>5.8923341038341626E-4</v>
      </c>
      <c r="I691">
        <v>6.6755881986813037E-4</v>
      </c>
      <c r="J691">
        <v>6.4076443990868093E-4</v>
      </c>
      <c r="K691">
        <v>7.1001402096482202E-4</v>
      </c>
      <c r="L691">
        <v>1.5727880210980594E-4</v>
      </c>
      <c r="M691">
        <v>7.3961360489915862E-4</v>
      </c>
      <c r="N691">
        <v>5.9841456673548343E-4</v>
      </c>
      <c r="O691">
        <v>5.2960396760370898E-4</v>
      </c>
      <c r="P691">
        <v>6.0592149988747401E-4</v>
      </c>
      <c r="Q691">
        <v>-4.353907668137702E-3</v>
      </c>
      <c r="R691">
        <v>1.5790411623650691E-4</v>
      </c>
      <c r="S691">
        <v>1.7627876493286898E-4</v>
      </c>
      <c r="T691">
        <v>1.7994354890382702E-4</v>
      </c>
      <c r="U691">
        <v>1.8360496548708305E-4</v>
      </c>
      <c r="V691">
        <v>-2.1836498119913728E-3</v>
      </c>
      <c r="W691">
        <v>1.7994354890382702E-4</v>
      </c>
      <c r="X691">
        <v>1.8177467773128342E-4</v>
      </c>
      <c r="Y691">
        <v>4.8335112941000347E-4</v>
      </c>
      <c r="Z691">
        <v>4.8335112941000347E-4</v>
      </c>
      <c r="AA691">
        <v>4.9388215129564372E-4</v>
      </c>
      <c r="AB691">
        <v>5.0613328152837589E-4</v>
      </c>
      <c r="AC691">
        <v>1.5015384293814993E-3</v>
      </c>
      <c r="AD691">
        <v>-1.0586291576668128E-2</v>
      </c>
      <c r="AE691">
        <v>1.5210106740244367E-3</v>
      </c>
      <c r="AF691">
        <v>-5.1010756728503415E-3</v>
      </c>
      <c r="AG691">
        <v>-3.5949206180547755E-3</v>
      </c>
      <c r="AH691">
        <v>6.5450158355462307E-5</v>
      </c>
      <c r="AI691">
        <v>-3.9313155614771889E-3</v>
      </c>
      <c r="AJ691">
        <v>2.7284149503101762E-3</v>
      </c>
      <c r="AK691">
        <v>2.0312717610984077E-3</v>
      </c>
      <c r="AM691">
        <v>3.2445851777662682E-4</v>
      </c>
      <c r="AN691">
        <v>1.859724918272132E-3</v>
      </c>
      <c r="AO691">
        <v>7.2093248370417307E-3</v>
      </c>
      <c r="AP691">
        <v>2.0185942337548335E-2</v>
      </c>
    </row>
    <row r="692" spans="1:42">
      <c r="A692" s="757">
        <v>44833</v>
      </c>
      <c r="B692">
        <v>5.0788037326188196E-4</v>
      </c>
      <c r="C692">
        <v>5.2057738259342898E-4</v>
      </c>
      <c r="D692">
        <v>5.9929884044902066E-4</v>
      </c>
      <c r="E692">
        <v>6.0437764418163947E-4</v>
      </c>
      <c r="F692">
        <v>5.7090383004831935E-4</v>
      </c>
      <c r="G692">
        <v>5.7285734710421643E-4</v>
      </c>
      <c r="H692">
        <v>5.668866043870846E-4</v>
      </c>
      <c r="I692">
        <v>5.7147833280724036E-4</v>
      </c>
      <c r="J692">
        <v>6.9308958248703867E-4</v>
      </c>
      <c r="K692">
        <v>5.5357812771639203E-4</v>
      </c>
      <c r="L692">
        <v>1.6926653301219119E-5</v>
      </c>
      <c r="M692">
        <v>5.9906384849073291E-4</v>
      </c>
      <c r="N692">
        <v>5.6991380238358147E-4</v>
      </c>
      <c r="O692">
        <v>5.9086153571508149E-4</v>
      </c>
      <c r="P692">
        <v>6.0592149988747401E-4</v>
      </c>
      <c r="Q692">
        <v>-4.1840885399047067E-5</v>
      </c>
      <c r="R692">
        <v>1.5790411623650691E-4</v>
      </c>
      <c r="S692">
        <v>1.7627876493286898E-4</v>
      </c>
      <c r="T692">
        <v>1.7994354890382702E-4</v>
      </c>
      <c r="U692">
        <v>1.8360496548708305E-4</v>
      </c>
      <c r="V692">
        <v>1.9155353896167515E-3</v>
      </c>
      <c r="W692">
        <v>1.7994354890382702E-4</v>
      </c>
      <c r="X692">
        <v>1.8177467773128342E-4</v>
      </c>
      <c r="Y692">
        <v>4.8335112941000347E-4</v>
      </c>
      <c r="Z692">
        <v>4.8335112941000347E-4</v>
      </c>
      <c r="AA692">
        <v>4.9388215129564372E-4</v>
      </c>
      <c r="AB692">
        <v>5.0613328152837589E-4</v>
      </c>
      <c r="AC692">
        <v>1.3983932627581463E-3</v>
      </c>
      <c r="AD692">
        <v>3.4011233800352869E-3</v>
      </c>
      <c r="AE692">
        <v>2.4742816733329676E-3</v>
      </c>
      <c r="AF692">
        <v>2.823917891556782E-4</v>
      </c>
      <c r="AG692">
        <v>1.0492832823625342E-3</v>
      </c>
      <c r="AH692">
        <v>7.7373758789800462E-5</v>
      </c>
      <c r="AI692">
        <v>1.044806926220998E-3</v>
      </c>
      <c r="AJ692">
        <v>2.6228020453855638E-3</v>
      </c>
      <c r="AK692">
        <v>-1.9365074466278775E-3</v>
      </c>
      <c r="AM692">
        <v>-8.747848299567873E-3</v>
      </c>
      <c r="AN692">
        <v>-9.0298756285711601E-4</v>
      </c>
      <c r="AO692">
        <v>-4.0019030372306919E-4</v>
      </c>
      <c r="AP692">
        <v>-2.0817209607083442E-2</v>
      </c>
    </row>
    <row r="693" spans="1:42">
      <c r="A693" s="757">
        <v>44834</v>
      </c>
      <c r="B693">
        <v>5.0788037326188196E-4</v>
      </c>
      <c r="C693">
        <v>5.2057738259342898E-4</v>
      </c>
      <c r="D693">
        <v>5.9929884044902066E-4</v>
      </c>
      <c r="E693">
        <v>6.0437764418163947E-4</v>
      </c>
      <c r="F693">
        <v>5.7090383004831935E-4</v>
      </c>
      <c r="G693">
        <v>5.7285734710421643E-4</v>
      </c>
      <c r="H693">
        <v>5.7249459909969325E-4</v>
      </c>
      <c r="I693">
        <v>6.2243904410141937E-4</v>
      </c>
      <c r="J693">
        <v>5.6726236703519284E-4</v>
      </c>
      <c r="K693">
        <v>5.3193354031488838E-4</v>
      </c>
      <c r="L693">
        <v>-7.4959624374981715E-5</v>
      </c>
      <c r="M693">
        <v>8.6691846606923306E-4</v>
      </c>
      <c r="N693">
        <v>6.5405173404875505E-4</v>
      </c>
      <c r="O693">
        <v>5.9695849923846467E-4</v>
      </c>
      <c r="P693">
        <v>6.0592149988747401E-4</v>
      </c>
      <c r="Q693">
        <v>3.3048246857769747E-4</v>
      </c>
      <c r="R693">
        <v>1.5790411623650691E-4</v>
      </c>
      <c r="S693">
        <v>1.7627876493286898E-4</v>
      </c>
      <c r="T693">
        <v>1.7994354890382702E-4</v>
      </c>
      <c r="U693">
        <v>1.8360496548708305E-4</v>
      </c>
      <c r="V693">
        <v>5.6898671520628774E-3</v>
      </c>
      <c r="W693">
        <v>1.7994354890382702E-4</v>
      </c>
      <c r="X693">
        <v>1.8177467773128342E-4</v>
      </c>
      <c r="Y693">
        <v>4.8335112941000347E-4</v>
      </c>
      <c r="Z693">
        <v>4.8335112941000347E-4</v>
      </c>
      <c r="AA693">
        <v>4.9388215129564372E-4</v>
      </c>
      <c r="AB693">
        <v>5.0613328152837589E-4</v>
      </c>
      <c r="AC693">
        <v>-4.3268870267954007E-5</v>
      </c>
      <c r="AD693">
        <v>-8.8243679427624233E-4</v>
      </c>
      <c r="AE693">
        <v>4.6735570223077616E-3</v>
      </c>
      <c r="AF693">
        <v>3.2431248135418311E-3</v>
      </c>
      <c r="AG693">
        <v>7.2392665612919238E-4</v>
      </c>
      <c r="AH693">
        <v>1.437452133825845E-3</v>
      </c>
      <c r="AI693">
        <v>-2.1211849124124216E-3</v>
      </c>
      <c r="AJ693">
        <v>2.0088517167253794E-3</v>
      </c>
      <c r="AK693">
        <v>2.6988606838092011E-3</v>
      </c>
      <c r="AM693">
        <v>1.8088375940167989E-2</v>
      </c>
      <c r="AN693">
        <v>1.3168716569784022E-2</v>
      </c>
      <c r="AO693">
        <v>1.5936902327277958E-2</v>
      </c>
      <c r="AP693">
        <v>-1.336963988998674E-2</v>
      </c>
    </row>
    <row r="694" spans="1:42">
      <c r="A694" s="757">
        <v>44837</v>
      </c>
      <c r="B694">
        <v>5.0788037326188196E-4</v>
      </c>
      <c r="C694">
        <v>5.2057738259342898E-4</v>
      </c>
      <c r="D694">
        <v>5.9929884044902066E-4</v>
      </c>
      <c r="E694">
        <v>6.0437764418163947E-4</v>
      </c>
      <c r="F694">
        <v>5.7090383004831935E-4</v>
      </c>
      <c r="G694">
        <v>5.7285734710421643E-4</v>
      </c>
      <c r="H694">
        <v>5.5183831705196695E-4</v>
      </c>
      <c r="I694">
        <v>6.3603054810457138E-4</v>
      </c>
      <c r="J694">
        <v>5.761672028312681E-4</v>
      </c>
      <c r="K694">
        <v>4.4862791455813067E-4</v>
      </c>
      <c r="L694">
        <v>3.5688448503412573E-4</v>
      </c>
      <c r="M694">
        <v>1.1158959586721195E-4</v>
      </c>
      <c r="N694">
        <v>5.8429548142102661E-4</v>
      </c>
      <c r="O694">
        <v>5.9330109775435069E-4</v>
      </c>
      <c r="P694">
        <v>6.0592149988747401E-4</v>
      </c>
      <c r="Q694">
        <v>1.6082806722783616E-4</v>
      </c>
      <c r="R694">
        <v>4.8290065437495144E-6</v>
      </c>
      <c r="S694">
        <v>2.3200842982795677E-5</v>
      </c>
      <c r="T694">
        <v>2.6865066055092868E-5</v>
      </c>
      <c r="U694">
        <v>3.0525922254831528E-5</v>
      </c>
      <c r="V694">
        <v>1.9271521735706454E-3</v>
      </c>
      <c r="W694">
        <v>2.6865066055092868E-5</v>
      </c>
      <c r="X694">
        <v>2.8695914626508667E-5</v>
      </c>
      <c r="Y694">
        <v>4.8335112941000347E-4</v>
      </c>
      <c r="Z694">
        <v>4.8335112941000347E-4</v>
      </c>
      <c r="AA694">
        <v>4.9388215129564372E-4</v>
      </c>
      <c r="AB694">
        <v>5.0613328152837589E-4</v>
      </c>
      <c r="AC694">
        <v>1.582440506127103E-3</v>
      </c>
      <c r="AD694">
        <v>-4.1359555539027815E-3</v>
      </c>
      <c r="AE694">
        <v>0</v>
      </c>
      <c r="AF694">
        <v>4.2512033926755954E-4</v>
      </c>
      <c r="AG694">
        <v>8.3498032726891935E-4</v>
      </c>
      <c r="AH694">
        <v>3.9595436230885905E-3</v>
      </c>
      <c r="AI694">
        <v>-6.3352356313478575E-3</v>
      </c>
      <c r="AJ694">
        <v>2.5065074439576396E-3</v>
      </c>
      <c r="AK694">
        <v>7.9465905365783129E-5</v>
      </c>
      <c r="AM694">
        <v>5.4557267981045543E-2</v>
      </c>
      <c r="AN694">
        <v>3.7151247003211374E-2</v>
      </c>
      <c r="AO694">
        <v>4.0830848794158436E-2</v>
      </c>
      <c r="AP694">
        <v>2.3896724440052752E-2</v>
      </c>
    </row>
    <row r="695" spans="1:42">
      <c r="A695" s="757">
        <v>44838</v>
      </c>
      <c r="B695">
        <v>5.0788037326188196E-4</v>
      </c>
      <c r="C695">
        <v>5.2057738259342898E-4</v>
      </c>
      <c r="D695">
        <v>5.9929884044902066E-4</v>
      </c>
      <c r="E695">
        <v>6.0437764418163947E-4</v>
      </c>
      <c r="F695">
        <v>5.7090383004831935E-4</v>
      </c>
      <c r="G695">
        <v>5.7285734710421643E-4</v>
      </c>
      <c r="H695">
        <v>5.5054687409383796E-4</v>
      </c>
      <c r="I695">
        <v>6.4493947580612776E-4</v>
      </c>
      <c r="J695">
        <v>5.7536794108403733E-4</v>
      </c>
      <c r="K695">
        <v>6.3000530651002862E-4</v>
      </c>
      <c r="L695">
        <v>5.058543655651615E-4</v>
      </c>
      <c r="M695">
        <v>6.918612561015447E-4</v>
      </c>
      <c r="N695">
        <v>5.6757407537855187E-4</v>
      </c>
      <c r="O695">
        <v>6.0648981932764912E-4</v>
      </c>
      <c r="P695">
        <v>6.0592149988747401E-4</v>
      </c>
      <c r="Q695">
        <v>5.0922950609666451E-4</v>
      </c>
      <c r="R695">
        <v>4.8290065437495144E-6</v>
      </c>
      <c r="S695">
        <v>2.3200842982795677E-5</v>
      </c>
      <c r="T695">
        <v>2.6865066055092868E-5</v>
      </c>
      <c r="U695">
        <v>3.0525922254831528E-5</v>
      </c>
      <c r="V695">
        <v>5.6469859825325486E-5</v>
      </c>
      <c r="W695">
        <v>2.6865066055092868E-5</v>
      </c>
      <c r="X695">
        <v>2.8695914626508667E-5</v>
      </c>
      <c r="Y695">
        <v>4.8335112941000347E-4</v>
      </c>
      <c r="Z695">
        <v>4.8335112941000347E-4</v>
      </c>
      <c r="AA695">
        <v>4.9388215129564372E-4</v>
      </c>
      <c r="AB695">
        <v>5.0613328152837589E-4</v>
      </c>
      <c r="AC695">
        <v>-1.2445564439058643E-3</v>
      </c>
      <c r="AD695">
        <v>-6.6958499972268326E-3</v>
      </c>
      <c r="AE695">
        <v>4.3773892217378041E-3</v>
      </c>
      <c r="AF695">
        <v>-1.5047610501575104E-3</v>
      </c>
      <c r="AG695">
        <v>7.1501694476672206E-4</v>
      </c>
      <c r="AH695">
        <v>-5.9660836742675416E-3</v>
      </c>
      <c r="AI695">
        <v>-5.6935291501798435E-3</v>
      </c>
      <c r="AJ695">
        <v>2.1422615655191102E-3</v>
      </c>
      <c r="AK695">
        <v>2.0035597613943246E-4</v>
      </c>
      <c r="AM695">
        <v>-3.7496104957731591E-3</v>
      </c>
      <c r="AN695">
        <v>-1.4799224143409173E-3</v>
      </c>
      <c r="AO695">
        <v>-8.7686062727686531E-3</v>
      </c>
      <c r="AP695">
        <v>3.0298060268098226E-2</v>
      </c>
    </row>
    <row r="696" spans="1:42">
      <c r="A696" s="757">
        <v>44839</v>
      </c>
      <c r="B696">
        <v>5.0788037326188196E-4</v>
      </c>
      <c r="C696">
        <v>5.2057738259342898E-4</v>
      </c>
      <c r="D696">
        <v>5.9929884044902066E-4</v>
      </c>
      <c r="E696">
        <v>6.0437764418163947E-4</v>
      </c>
      <c r="F696">
        <v>5.7090383004831935E-4</v>
      </c>
      <c r="G696">
        <v>5.7285734710421643E-4</v>
      </c>
      <c r="H696">
        <v>5.7893587606927532E-4</v>
      </c>
      <c r="I696">
        <v>6.8407940905479414E-4</v>
      </c>
      <c r="J696">
        <v>5.5415255301283217E-4</v>
      </c>
      <c r="K696">
        <v>7.9471448293899627E-4</v>
      </c>
      <c r="L696">
        <v>2.3670463501490602E-4</v>
      </c>
      <c r="M696">
        <v>6.3045168692443809E-4</v>
      </c>
      <c r="N696">
        <v>7.1475403931797743E-4</v>
      </c>
      <c r="O696">
        <v>6.0358902404278325E-4</v>
      </c>
      <c r="P696">
        <v>6.0592149988747401E-4</v>
      </c>
      <c r="Q696">
        <v>5.2456965265967881E-4</v>
      </c>
      <c r="R696">
        <v>4.8290065437495144E-6</v>
      </c>
      <c r="S696">
        <v>2.3200842982795677E-5</v>
      </c>
      <c r="T696">
        <v>2.6865066055092868E-5</v>
      </c>
      <c r="U696">
        <v>3.0525922254831528E-5</v>
      </c>
      <c r="V696">
        <v>8.5200885641545376E-4</v>
      </c>
      <c r="W696">
        <v>2.6865066055092868E-5</v>
      </c>
      <c r="X696">
        <v>2.8695914626508667E-5</v>
      </c>
      <c r="Y696">
        <v>4.8335112941000347E-4</v>
      </c>
      <c r="Z696">
        <v>4.8335112941000347E-4</v>
      </c>
      <c r="AA696">
        <v>4.9388215129564372E-4</v>
      </c>
      <c r="AB696">
        <v>5.0613328152837589E-4</v>
      </c>
      <c r="AC696">
        <v>1.2945723701622835E-3</v>
      </c>
      <c r="AD696">
        <v>-1.2957919458506106E-3</v>
      </c>
      <c r="AE696">
        <v>3.034610698638085E-3</v>
      </c>
      <c r="AF696">
        <v>-4.1909917009708142E-4</v>
      </c>
      <c r="AG696">
        <v>2.3557637470306148E-4</v>
      </c>
      <c r="AH696">
        <v>7.1139247563500874E-4</v>
      </c>
      <c r="AI696">
        <v>4.9260132429811421E-3</v>
      </c>
      <c r="AJ696">
        <v>2.2293762649214788E-3</v>
      </c>
      <c r="AK696">
        <v>4.8649479902584947E-3</v>
      </c>
      <c r="AM696">
        <v>5.0369149505247179E-4</v>
      </c>
      <c r="AN696">
        <v>9.5998023794563458E-4</v>
      </c>
      <c r="AO696">
        <v>-4.4207752555858182E-4</v>
      </c>
      <c r="AP696">
        <v>-2.2699715357126227E-3</v>
      </c>
    </row>
    <row r="697" spans="1:42">
      <c r="A697" s="757">
        <v>44840</v>
      </c>
      <c r="B697">
        <v>5.0788037326188196E-4</v>
      </c>
      <c r="C697">
        <v>5.2057738259342898E-4</v>
      </c>
      <c r="D697">
        <v>5.9929884044902066E-4</v>
      </c>
      <c r="E697">
        <v>6.0437764418163947E-4</v>
      </c>
      <c r="F697">
        <v>5.7090383004831935E-4</v>
      </c>
      <c r="G697">
        <v>5.7285734710421643E-4</v>
      </c>
      <c r="H697">
        <v>5.4885743165278278E-4</v>
      </c>
      <c r="I697">
        <v>5.650570529047716E-4</v>
      </c>
      <c r="J697">
        <v>5.5421920337850317E-4</v>
      </c>
      <c r="K697">
        <v>4.6764252637876425E-4</v>
      </c>
      <c r="L697">
        <v>-2.5386934518301096E-4</v>
      </c>
      <c r="M697">
        <v>5.9318737554781009E-4</v>
      </c>
      <c r="N697">
        <v>5.7077317434783836E-4</v>
      </c>
      <c r="O697">
        <v>6.0311076481323056E-4</v>
      </c>
      <c r="P697">
        <v>6.0592149988747401E-4</v>
      </c>
      <c r="Q697">
        <v>6.7176936004131882E-4</v>
      </c>
      <c r="R697">
        <v>4.8290065437495144E-6</v>
      </c>
      <c r="S697">
        <v>2.3200842982795677E-5</v>
      </c>
      <c r="T697">
        <v>2.6865066055092868E-5</v>
      </c>
      <c r="U697">
        <v>3.0525922254831528E-5</v>
      </c>
      <c r="V697">
        <v>-1.4397874368954344E-3</v>
      </c>
      <c r="W697">
        <v>2.6865066055092868E-5</v>
      </c>
      <c r="X697">
        <v>2.8695914626508667E-5</v>
      </c>
      <c r="Y697">
        <v>4.8335112941000347E-4</v>
      </c>
      <c r="Z697">
        <v>4.8335112941000347E-4</v>
      </c>
      <c r="AA697">
        <v>4.9388215129564372E-4</v>
      </c>
      <c r="AB697">
        <v>5.0613328152837589E-4</v>
      </c>
      <c r="AC697">
        <v>2.7173488956897529E-3</v>
      </c>
      <c r="AD697">
        <v>3.4234892924338567E-3</v>
      </c>
      <c r="AE697">
        <v>3.0945114543992069E-3</v>
      </c>
      <c r="AF697">
        <v>1.43158600884008E-3</v>
      </c>
      <c r="AG697">
        <v>1.7889220950668694E-3</v>
      </c>
      <c r="AH697">
        <v>2.6156944046658026E-3</v>
      </c>
      <c r="AI697">
        <v>7.0753542699764083E-4</v>
      </c>
      <c r="AJ697">
        <v>1.8354077352873421E-3</v>
      </c>
      <c r="AK697">
        <v>3.5426431280389803E-3</v>
      </c>
      <c r="AM697">
        <v>6.5144968044126284E-3</v>
      </c>
      <c r="AN697">
        <v>5.6668104314960832E-3</v>
      </c>
      <c r="AO697">
        <v>1.8626565770869519E-3</v>
      </c>
      <c r="AP697">
        <v>-8.8047924587904003E-3</v>
      </c>
    </row>
    <row r="698" spans="1:42">
      <c r="A698" s="757">
        <v>44841</v>
      </c>
      <c r="B698">
        <v>5.0788037326188196E-4</v>
      </c>
      <c r="C698">
        <v>5.2057738259342898E-4</v>
      </c>
      <c r="D698">
        <v>5.9929884044902066E-4</v>
      </c>
      <c r="E698">
        <v>6.0437764418163947E-4</v>
      </c>
      <c r="F698">
        <v>5.7090383004831935E-4</v>
      </c>
      <c r="G698">
        <v>5.7285734710421643E-4</v>
      </c>
      <c r="H698">
        <v>5.3418548989614401E-4</v>
      </c>
      <c r="I698">
        <v>5.8791494264487376E-4</v>
      </c>
      <c r="J698">
        <v>5.4328316714613578E-4</v>
      </c>
      <c r="K698">
        <v>4.6876895645753258E-4</v>
      </c>
      <c r="L698">
        <v>4.0194495528678154E-4</v>
      </c>
      <c r="M698">
        <v>1.7843030185349384E-4</v>
      </c>
      <c r="N698">
        <v>5.5082771305947631E-4</v>
      </c>
      <c r="O698">
        <v>6.1474535931993479E-4</v>
      </c>
      <c r="P698">
        <v>6.0592149988747401E-4</v>
      </c>
      <c r="Q698">
        <v>3.6435867948658718E-4</v>
      </c>
      <c r="R698">
        <v>4.8290065437495144E-6</v>
      </c>
      <c r="S698">
        <v>2.3200842982795677E-5</v>
      </c>
      <c r="T698">
        <v>2.6865066055092868E-5</v>
      </c>
      <c r="U698">
        <v>3.0525922254831528E-5</v>
      </c>
      <c r="V698">
        <v>-1.5420634260541188E-3</v>
      </c>
      <c r="W698">
        <v>2.6865066055092868E-5</v>
      </c>
      <c r="X698">
        <v>2.8695914626508667E-5</v>
      </c>
      <c r="Y698">
        <v>4.8335112941000347E-4</v>
      </c>
      <c r="Z698">
        <v>4.8335112941000347E-4</v>
      </c>
      <c r="AA698">
        <v>4.9388215129564372E-4</v>
      </c>
      <c r="AB698">
        <v>5.0613328152837589E-4</v>
      </c>
      <c r="AC698">
        <v>2.3139464226962225E-3</v>
      </c>
      <c r="AD698">
        <v>5.1198011428827961E-3</v>
      </c>
      <c r="AE698">
        <v>6.2873568611960806E-3</v>
      </c>
      <c r="AF698">
        <v>2.6018309500481784E-3</v>
      </c>
      <c r="AG698">
        <v>3.0568215148805145E-3</v>
      </c>
      <c r="AH698">
        <v>3.7069856466687146E-3</v>
      </c>
      <c r="AI698">
        <v>3.069274608097361E-3</v>
      </c>
      <c r="AJ698">
        <v>-5.5331136127101388E-5</v>
      </c>
      <c r="AK698">
        <v>1.8411034995158282E-3</v>
      </c>
      <c r="AM698">
        <v>-1.6037761535389716E-2</v>
      </c>
      <c r="AN698">
        <v>-9.2486208353821375E-3</v>
      </c>
      <c r="AO698">
        <v>-9.7074370291665435E-3</v>
      </c>
      <c r="AP698">
        <v>-2.7178338621166587E-2</v>
      </c>
    </row>
    <row r="699" spans="1:42">
      <c r="A699" s="757">
        <v>44844</v>
      </c>
      <c r="B699">
        <v>5.0788037326188196E-4</v>
      </c>
      <c r="C699">
        <v>5.2057738259342898E-4</v>
      </c>
      <c r="D699">
        <v>5.9929884044902066E-4</v>
      </c>
      <c r="E699">
        <v>6.0437764418163947E-4</v>
      </c>
      <c r="F699">
        <v>5.7090383004831935E-4</v>
      </c>
      <c r="G699">
        <v>5.7285734710421643E-4</v>
      </c>
      <c r="H699">
        <v>5.7403514450959925E-4</v>
      </c>
      <c r="I699">
        <v>5.860521145102382E-4</v>
      </c>
      <c r="J699">
        <v>5.4733776680393476E-4</v>
      </c>
      <c r="K699">
        <v>6.1408872195878317E-4</v>
      </c>
      <c r="L699">
        <v>3.4210416421243117E-4</v>
      </c>
      <c r="M699">
        <v>3.9487735622567577E-4</v>
      </c>
      <c r="N699">
        <v>6.9775585702314125E-4</v>
      </c>
      <c r="O699">
        <v>6.0412325607783757E-4</v>
      </c>
      <c r="P699">
        <v>6.0592149988747401E-4</v>
      </c>
      <c r="Q699">
        <v>1.8932738345500688E-4</v>
      </c>
      <c r="R699">
        <v>4.8290065437495144E-6</v>
      </c>
      <c r="S699">
        <v>2.3200842982795677E-5</v>
      </c>
      <c r="T699">
        <v>2.6865066055092868E-5</v>
      </c>
      <c r="U699">
        <v>3.0525922254831528E-5</v>
      </c>
      <c r="V699">
        <v>-5.9476489906273855E-4</v>
      </c>
      <c r="W699">
        <v>2.6865066055092868E-5</v>
      </c>
      <c r="X699">
        <v>2.8695914626508667E-5</v>
      </c>
      <c r="Y699">
        <v>4.8335112941000347E-4</v>
      </c>
      <c r="Z699">
        <v>4.8335112941000347E-4</v>
      </c>
      <c r="AA699">
        <v>4.9388215129564372E-4</v>
      </c>
      <c r="AB699">
        <v>5.0613328152837589E-4</v>
      </c>
      <c r="AC699">
        <v>-8.4988554732101651E-4</v>
      </c>
      <c r="AD699">
        <v>6.2011528463570276E-3</v>
      </c>
      <c r="AE699">
        <v>2.0724639126921129E-3</v>
      </c>
      <c r="AF699">
        <v>2.7182031790147221E-3</v>
      </c>
      <c r="AG699">
        <v>4.8050300385305E-4</v>
      </c>
      <c r="AH699">
        <v>2.2407459262667739E-3</v>
      </c>
      <c r="AI699">
        <v>2.6791652317232906E-3</v>
      </c>
      <c r="AJ699">
        <v>-1.4044980864488243E-3</v>
      </c>
      <c r="AK699">
        <v>3.1001064193802996E-4</v>
      </c>
      <c r="AM699">
        <v>-4.7553639403519199E-4</v>
      </c>
      <c r="AN699">
        <v>-2.0292707104904162E-3</v>
      </c>
      <c r="AO699">
        <v>2.2251323658313282E-3</v>
      </c>
      <c r="AP699">
        <v>-7.0038757168746635E-3</v>
      </c>
    </row>
    <row r="700" spans="1:42">
      <c r="A700" s="757">
        <v>44845</v>
      </c>
      <c r="B700">
        <v>5.0788037326188196E-4</v>
      </c>
      <c r="C700">
        <v>5.2057738259342898E-4</v>
      </c>
      <c r="D700">
        <v>5.9929884044902066E-4</v>
      </c>
      <c r="E700">
        <v>6.0437764418163947E-4</v>
      </c>
      <c r="F700">
        <v>5.7090383004831935E-4</v>
      </c>
      <c r="G700">
        <v>5.7285734710421643E-4</v>
      </c>
      <c r="H700">
        <v>5.307229964734983E-4</v>
      </c>
      <c r="I700">
        <v>5.238109607250685E-4</v>
      </c>
      <c r="J700">
        <v>5.5217809070895463E-4</v>
      </c>
      <c r="K700">
        <v>4.6721044243791532E-4</v>
      </c>
      <c r="L700">
        <v>5.3155600735022013E-4</v>
      </c>
      <c r="M700">
        <v>3.6824122199807796E-4</v>
      </c>
      <c r="N700">
        <v>5.1870633187500736E-4</v>
      </c>
      <c r="O700">
        <v>6.1530554901612078E-4</v>
      </c>
      <c r="P700">
        <v>6.0592149988747401E-4</v>
      </c>
      <c r="Q700">
        <v>8.7749574296269728E-4</v>
      </c>
      <c r="R700">
        <v>4.8290065437495144E-6</v>
      </c>
      <c r="S700">
        <v>2.3200842982795677E-5</v>
      </c>
      <c r="T700">
        <v>2.6865066055092868E-5</v>
      </c>
      <c r="U700">
        <v>3.0525922254831528E-5</v>
      </c>
      <c r="V700">
        <v>-8.1333254874149663E-4</v>
      </c>
      <c r="W700">
        <v>2.6865066055092868E-5</v>
      </c>
      <c r="X700">
        <v>2.8695914626508667E-5</v>
      </c>
      <c r="Y700">
        <v>4.8335112941000347E-4</v>
      </c>
      <c r="Z700">
        <v>4.8335112941000347E-4</v>
      </c>
      <c r="AA700">
        <v>4.9388215129564372E-4</v>
      </c>
      <c r="AB700">
        <v>5.0613328152837589E-4</v>
      </c>
      <c r="AC700">
        <v>-2.0607518914861345E-3</v>
      </c>
      <c r="AD700">
        <v>-8.5481589665192814E-4</v>
      </c>
      <c r="AE700">
        <v>-1.5622025580163124E-3</v>
      </c>
      <c r="AF700">
        <v>-1.8474376301963469E-3</v>
      </c>
      <c r="AG700">
        <v>0</v>
      </c>
      <c r="AH700">
        <v>1.8144824125827519E-3</v>
      </c>
      <c r="AI700">
        <v>-2.6902321076456293E-3</v>
      </c>
      <c r="AJ700">
        <v>1.3958500824717834E-3</v>
      </c>
      <c r="AK700">
        <v>1.7264483129775243E-4</v>
      </c>
      <c r="AM700">
        <v>-1.0149688357529385E-2</v>
      </c>
      <c r="AN700">
        <v>-7.9206613067454024E-3</v>
      </c>
      <c r="AO700">
        <v>-1.961173199778754E-2</v>
      </c>
      <c r="AP700">
        <v>-6.9464117895831068E-3</v>
      </c>
    </row>
    <row r="701" spans="1:42">
      <c r="A701" s="757">
        <v>44847</v>
      </c>
      <c r="B701">
        <v>5.0788037326188196E-4</v>
      </c>
      <c r="C701">
        <v>5.2057738259342898E-4</v>
      </c>
      <c r="D701">
        <v>5.9929884044902066E-4</v>
      </c>
      <c r="E701">
        <v>6.0437764418163947E-4</v>
      </c>
      <c r="F701">
        <v>5.7090383004831935E-4</v>
      </c>
      <c r="G701">
        <v>5.7285734710421643E-4</v>
      </c>
      <c r="H701">
        <v>5.8151799233718826E-4</v>
      </c>
      <c r="I701">
        <v>5.7534907603873364E-4</v>
      </c>
      <c r="J701">
        <v>5.2515214840287427E-4</v>
      </c>
      <c r="K701">
        <v>5.4969275627092529E-4</v>
      </c>
      <c r="L701">
        <v>-9.4189166719438333E-6</v>
      </c>
      <c r="M701">
        <v>5.3644163415733637E-4</v>
      </c>
      <c r="N701">
        <v>5.5834232553908514E-4</v>
      </c>
      <c r="O701">
        <v>6.1557994709704467E-4</v>
      </c>
      <c r="P701">
        <v>6.0592149988747401E-4</v>
      </c>
      <c r="Q701">
        <v>4.8924796109073299E-4</v>
      </c>
      <c r="R701">
        <v>4.8290065437495144E-6</v>
      </c>
      <c r="S701">
        <v>2.3200842982795677E-5</v>
      </c>
      <c r="T701">
        <v>2.6865066055092868E-5</v>
      </c>
      <c r="U701">
        <v>3.0525922254831528E-5</v>
      </c>
      <c r="V701">
        <v>5.9380298688616051E-4</v>
      </c>
      <c r="W701">
        <v>2.6865066055092868E-5</v>
      </c>
      <c r="X701">
        <v>2.8695914626508667E-5</v>
      </c>
      <c r="Y701">
        <v>4.8335112941000347E-4</v>
      </c>
      <c r="Z701">
        <v>4.8335112941000347E-4</v>
      </c>
      <c r="AA701">
        <v>4.9388215129564372E-4</v>
      </c>
      <c r="AB701">
        <v>5.0613328152837589E-4</v>
      </c>
      <c r="AC701">
        <v>-3.5486054274080914E-4</v>
      </c>
      <c r="AD701">
        <v>-1.0915900062779871E-2</v>
      </c>
      <c r="AE701">
        <v>-6.0195224056192043E-4</v>
      </c>
      <c r="AF701">
        <v>6.7702739380148813E-4</v>
      </c>
      <c r="AG701">
        <v>-1.7787860429741009E-4</v>
      </c>
      <c r="AH701">
        <v>3.6029671738284641E-3</v>
      </c>
      <c r="AI701">
        <v>5.8914429836454119E-4</v>
      </c>
      <c r="AJ701">
        <v>2.235051398187915E-3</v>
      </c>
      <c r="AK701">
        <v>3.0390557090576031E-3</v>
      </c>
      <c r="AM701">
        <v>-4.683142086903791E-3</v>
      </c>
      <c r="AN701">
        <v>1.1271606652678567E-3</v>
      </c>
      <c r="AO701">
        <v>2.7489616930356231E-3</v>
      </c>
      <c r="AP701">
        <v>2.3699372842800326E-2</v>
      </c>
    </row>
    <row r="702" spans="1:42">
      <c r="A702" s="757">
        <v>44848</v>
      </c>
      <c r="B702">
        <v>5.0788037326188196E-4</v>
      </c>
      <c r="C702">
        <v>5.2057738259342898E-4</v>
      </c>
      <c r="D702">
        <v>5.9929884044902066E-4</v>
      </c>
      <c r="E702">
        <v>6.0437764418163947E-4</v>
      </c>
      <c r="F702">
        <v>5.7090383004831935E-4</v>
      </c>
      <c r="G702">
        <v>5.7285734710421643E-4</v>
      </c>
      <c r="H702">
        <v>5.4766774168180099E-4</v>
      </c>
      <c r="I702">
        <v>5.5492351639108151E-4</v>
      </c>
      <c r="J702">
        <v>5.4303832527557994E-4</v>
      </c>
      <c r="K702">
        <v>5.8692677481841926E-4</v>
      </c>
      <c r="L702">
        <v>3.6508376259214437E-4</v>
      </c>
      <c r="M702">
        <v>4.3528926894143005E-4</v>
      </c>
      <c r="N702">
        <v>5.6830726240075791E-4</v>
      </c>
      <c r="O702">
        <v>6.5785535722517885E-4</v>
      </c>
      <c r="P702">
        <v>6.0592149988747401E-4</v>
      </c>
      <c r="Q702">
        <v>4.3279694741160668E-4</v>
      </c>
      <c r="R702">
        <v>4.8290065437495144E-6</v>
      </c>
      <c r="S702">
        <v>2.3200842982795677E-5</v>
      </c>
      <c r="T702">
        <v>2.6865066055092868E-5</v>
      </c>
      <c r="U702">
        <v>3.0525922254831528E-5</v>
      </c>
      <c r="V702">
        <v>-1.1289309654893831E-4</v>
      </c>
      <c r="W702">
        <v>2.6865066055092868E-5</v>
      </c>
      <c r="X702">
        <v>2.8695914626508667E-5</v>
      </c>
      <c r="Y702">
        <v>4.8335112941000347E-4</v>
      </c>
      <c r="Z702">
        <v>4.8335112941000347E-4</v>
      </c>
      <c r="AA702">
        <v>4.9388215129564372E-4</v>
      </c>
      <c r="AB702">
        <v>5.0613328152837589E-4</v>
      </c>
      <c r="AC702">
        <v>1.1237758779185647E-3</v>
      </c>
      <c r="AD702">
        <v>5.449848629552001E-3</v>
      </c>
      <c r="AE702">
        <v>1.111242973815596E-3</v>
      </c>
      <c r="AF702">
        <v>2.1878894088529499E-3</v>
      </c>
      <c r="AG702">
        <v>2.4139713693416276E-3</v>
      </c>
      <c r="AH702">
        <v>8.4866284850626528E-4</v>
      </c>
      <c r="AI702">
        <v>2.0629652298602696E-3</v>
      </c>
      <c r="AJ702">
        <v>1.5856655385717566E-3</v>
      </c>
      <c r="AK702">
        <v>5.1440174357564317E-4</v>
      </c>
      <c r="AM702">
        <v>-1.7696711215462457E-2</v>
      </c>
      <c r="AN702">
        <v>-1.2563466220960606E-2</v>
      </c>
      <c r="AO702">
        <v>-1.2879805132665956E-2</v>
      </c>
      <c r="AP702">
        <v>-2.2990800669572264E-2</v>
      </c>
    </row>
    <row r="703" spans="1:42">
      <c r="A703" s="757">
        <v>44851</v>
      </c>
      <c r="B703">
        <v>5.0788037326188196E-4</v>
      </c>
      <c r="C703">
        <v>5.2057738259342898E-4</v>
      </c>
      <c r="D703">
        <v>5.9929884044902066E-4</v>
      </c>
      <c r="E703">
        <v>6.0437764418163947E-4</v>
      </c>
      <c r="F703">
        <v>5.7090383004831935E-4</v>
      </c>
      <c r="G703">
        <v>5.7285734710421643E-4</v>
      </c>
      <c r="H703">
        <v>5.745562011942873E-4</v>
      </c>
      <c r="I703">
        <v>6.1872870947565772E-4</v>
      </c>
      <c r="J703">
        <v>0</v>
      </c>
      <c r="K703">
        <v>7.3550169286651368E-4</v>
      </c>
      <c r="L703">
        <v>3.7833463815473145E-4</v>
      </c>
      <c r="M703">
        <v>4.7807270175947991E-4</v>
      </c>
      <c r="N703">
        <v>5.8599890560295798E-4</v>
      </c>
      <c r="O703">
        <v>6.1564845764205955E-4</v>
      </c>
      <c r="P703">
        <v>6.0592149988747401E-4</v>
      </c>
      <c r="Q703">
        <v>4.1336467269648125E-4</v>
      </c>
      <c r="R703">
        <v>4.8290065437495144E-6</v>
      </c>
      <c r="S703">
        <v>2.3200842982795677E-5</v>
      </c>
      <c r="T703">
        <v>2.6865066055092868E-5</v>
      </c>
      <c r="U703">
        <v>3.0525922254831528E-5</v>
      </c>
      <c r="V703">
        <v>2.5399756213939639E-3</v>
      </c>
      <c r="W703">
        <v>2.6865066055092868E-5</v>
      </c>
      <c r="X703">
        <v>2.8695914626508667E-5</v>
      </c>
      <c r="Y703">
        <v>4.8335112941000347E-4</v>
      </c>
      <c r="Z703">
        <v>4.8335112941000347E-4</v>
      </c>
      <c r="AA703">
        <v>4.9388215129564372E-4</v>
      </c>
      <c r="AB703">
        <v>5.0613328152837589E-4</v>
      </c>
      <c r="AC703">
        <v>-1.0032659424364931E-3</v>
      </c>
      <c r="AD703">
        <v>-6.8900741789701403E-3</v>
      </c>
      <c r="AE703">
        <v>-8.221648696078443E-4</v>
      </c>
      <c r="AF703">
        <v>-1.8824524465232972E-3</v>
      </c>
      <c r="AG703">
        <v>9.1647493593449703E-4</v>
      </c>
      <c r="AH703">
        <v>-8.5160592120125944E-4</v>
      </c>
      <c r="AI703">
        <v>-1.7404066619319813E-3</v>
      </c>
      <c r="AJ703">
        <v>3.0555206561722059E-4</v>
      </c>
      <c r="AK703">
        <v>1.0296184133926634E-3</v>
      </c>
      <c r="AM703">
        <v>1.5306417051393018E-2</v>
      </c>
      <c r="AN703">
        <v>8.7057311301299567E-3</v>
      </c>
      <c r="AO703">
        <v>1.3939504099349076E-2</v>
      </c>
      <c r="AP703">
        <v>2.6259458712630579E-2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7B68E-B342-4033-B15A-FCA32F91C4BF}">
  <sheetPr codeName="Sheet18"/>
  <dimension ref="B2:O23"/>
  <sheetViews>
    <sheetView showGridLines="0" workbookViewId="0">
      <selection activeCell="N7" sqref="N7"/>
    </sheetView>
  </sheetViews>
  <sheetFormatPr defaultRowHeight="18.75"/>
  <cols>
    <col min="2" max="2" width="8.796875" style="1"/>
    <col min="8" max="8" width="11.19921875" customWidth="1"/>
    <col min="12" max="12" width="10.69921875" customWidth="1"/>
    <col min="14" max="14" width="10.69921875" customWidth="1"/>
  </cols>
  <sheetData>
    <row r="2" spans="2:15">
      <c r="B2" s="922" t="s">
        <v>2841</v>
      </c>
      <c r="H2" s="922" t="s">
        <v>2844</v>
      </c>
      <c r="L2" s="922" t="s">
        <v>2843</v>
      </c>
      <c r="N2" s="922" t="s">
        <v>2845</v>
      </c>
    </row>
    <row r="3" spans="2:15" ht="8.25" customHeight="1"/>
    <row r="4" spans="2:15">
      <c r="B4" s="919" t="s">
        <v>2799</v>
      </c>
      <c r="C4" s="919" t="s">
        <v>2797</v>
      </c>
      <c r="D4" s="919" t="s">
        <v>2798</v>
      </c>
      <c r="E4" s="919" t="s">
        <v>2797</v>
      </c>
      <c r="F4" s="919" t="s">
        <v>2798</v>
      </c>
      <c r="G4" s="1"/>
      <c r="H4" s="919" t="s">
        <v>2799</v>
      </c>
      <c r="I4" s="919" t="s">
        <v>2797</v>
      </c>
      <c r="J4" s="919" t="s">
        <v>2798</v>
      </c>
      <c r="L4" s="919" t="s">
        <v>2799</v>
      </c>
      <c r="N4" s="919" t="s">
        <v>2797</v>
      </c>
      <c r="O4" s="919" t="s">
        <v>2798</v>
      </c>
    </row>
    <row r="5" spans="2:15" s="1" customFormat="1">
      <c r="B5" s="920" t="s">
        <v>2840</v>
      </c>
      <c r="C5" s="921">
        <v>0.4</v>
      </c>
      <c r="D5" s="921">
        <v>0.3</v>
      </c>
      <c r="E5" s="921">
        <v>0.2</v>
      </c>
      <c r="F5" s="921">
        <v>0.1</v>
      </c>
    </row>
    <row r="6" spans="2:15">
      <c r="B6" s="1" t="s">
        <v>2834</v>
      </c>
      <c r="H6" s="817">
        <v>100</v>
      </c>
      <c r="I6" s="817">
        <f>($C$5+$E$5)*H6</f>
        <v>60.000000000000007</v>
      </c>
      <c r="J6" s="918">
        <f>($D$5+$F$5)*H6</f>
        <v>40</v>
      </c>
      <c r="L6" s="817"/>
      <c r="N6" s="817"/>
    </row>
    <row r="7" spans="2:15">
      <c r="B7" s="1" t="s">
        <v>2835</v>
      </c>
      <c r="C7" s="816">
        <v>0.01</v>
      </c>
      <c r="D7" s="816">
        <v>1.4999999999999999E-2</v>
      </c>
      <c r="E7" s="816">
        <v>0.03</v>
      </c>
      <c r="F7" s="816">
        <v>0.06</v>
      </c>
      <c r="H7" s="817">
        <f>(1+SUMPRODUCT(C7:F7,$C$5:$F$5))*H6</f>
        <v>102.05</v>
      </c>
      <c r="I7" s="817">
        <f>($C$5+$E$5)*H7</f>
        <v>61.230000000000004</v>
      </c>
      <c r="J7" s="918">
        <f>($D$5+$F$5)*H7</f>
        <v>40.82</v>
      </c>
      <c r="L7" s="711">
        <f>H7/H6-1</f>
        <v>2.0499999999999963E-2</v>
      </c>
      <c r="N7" s="711">
        <f>C7*C$5+E7*E$5</f>
        <v>0.01</v>
      </c>
    </row>
    <row r="8" spans="2:15">
      <c r="B8" s="1" t="s">
        <v>2836</v>
      </c>
      <c r="C8" s="816">
        <v>0.02</v>
      </c>
      <c r="D8" s="816">
        <v>2.3E-2</v>
      </c>
      <c r="E8" s="816">
        <v>0.01</v>
      </c>
      <c r="F8" s="816">
        <v>0.02</v>
      </c>
      <c r="H8" s="817">
        <f>(1+SUMPRODUCT(C8:F8,$C$5:$F$5))*H7</f>
        <v>103.97874499999999</v>
      </c>
      <c r="I8" s="817">
        <f>($C$5+$E$5)*H8</f>
        <v>62.387247000000002</v>
      </c>
      <c r="J8" s="918">
        <f>($D$5+$F$5)*H8</f>
        <v>41.591498000000001</v>
      </c>
      <c r="L8" s="711">
        <f t="shared" ref="L8:N11" si="0">H8/H7-1</f>
        <v>1.8899999999999917E-2</v>
      </c>
      <c r="N8" s="711">
        <f t="shared" si="0"/>
        <v>1.8899999999999917E-2</v>
      </c>
    </row>
    <row r="9" spans="2:15">
      <c r="B9" s="1" t="s">
        <v>2837</v>
      </c>
      <c r="C9" s="816">
        <v>0.01</v>
      </c>
      <c r="D9" s="816">
        <v>1.9E-2</v>
      </c>
      <c r="E9" s="816">
        <v>-0.05</v>
      </c>
      <c r="F9" s="816">
        <v>0.01</v>
      </c>
      <c r="H9" s="817">
        <f>(1+SUMPRODUCT(C9:F9,$C$5:$F$5))*H8</f>
        <v>104.05153012149998</v>
      </c>
      <c r="I9" s="817">
        <f>($C$5+$E$5)*H9</f>
        <v>62.430918072899999</v>
      </c>
      <c r="J9" s="918">
        <f>($D$5+$F$5)*H9</f>
        <v>41.620612048599995</v>
      </c>
      <c r="L9" s="711">
        <f t="shared" si="0"/>
        <v>6.9999999999992291E-4</v>
      </c>
      <c r="N9" s="711">
        <f t="shared" si="0"/>
        <v>6.9999999999992291E-4</v>
      </c>
    </row>
    <row r="10" spans="2:15">
      <c r="B10" s="1" t="s">
        <v>2838</v>
      </c>
      <c r="C10" s="816">
        <v>0.02</v>
      </c>
      <c r="D10" s="816">
        <v>1.4999999999999999E-2</v>
      </c>
      <c r="E10" s="816">
        <v>-0.03</v>
      </c>
      <c r="F10" s="816">
        <v>-0.06</v>
      </c>
      <c r="H10" s="817">
        <f>(1+SUMPRODUCT(C10:F10,$C$5:$F$5))*H9</f>
        <v>104.10355588656073</v>
      </c>
      <c r="I10" s="817">
        <f>($C$5+$E$5)*H10</f>
        <v>62.462133531936445</v>
      </c>
      <c r="J10" s="918">
        <f>($D$5+$F$5)*H10</f>
        <v>41.641422354624297</v>
      </c>
      <c r="L10" s="711">
        <f t="shared" si="0"/>
        <v>4.9999999999994493E-4</v>
      </c>
      <c r="N10" s="711">
        <f t="shared" si="0"/>
        <v>4.9999999999994493E-4</v>
      </c>
    </row>
    <row r="11" spans="2:15">
      <c r="B11" s="1" t="s">
        <v>2839</v>
      </c>
      <c r="C11" s="816">
        <v>0.01</v>
      </c>
      <c r="D11" s="816">
        <v>0.01</v>
      </c>
      <c r="E11" s="816">
        <v>0.02</v>
      </c>
      <c r="F11" s="816">
        <v>0.03</v>
      </c>
      <c r="H11" s="817">
        <f>(1+SUMPRODUCT(C11:F11,$C$5:$F$5))*H10</f>
        <v>105.56100566897258</v>
      </c>
      <c r="I11" s="817">
        <f>($C$5+$E$5)*H11</f>
        <v>63.336603401383563</v>
      </c>
      <c r="J11" s="918">
        <f>($D$5+$F$5)*H11</f>
        <v>42.224402267589035</v>
      </c>
      <c r="L11" s="711">
        <f t="shared" si="0"/>
        <v>1.4000000000000012E-2</v>
      </c>
      <c r="N11" s="711">
        <f t="shared" si="0"/>
        <v>1.4000000000000012E-2</v>
      </c>
    </row>
    <row r="15" spans="2:15">
      <c r="B15" s="922" t="s">
        <v>2842</v>
      </c>
    </row>
    <row r="17" spans="2:6">
      <c r="B17" s="919" t="s">
        <v>2799</v>
      </c>
      <c r="C17" s="919" t="s">
        <v>2797</v>
      </c>
      <c r="D17" s="919" t="s">
        <v>2798</v>
      </c>
      <c r="E17" s="919" t="s">
        <v>2797</v>
      </c>
      <c r="F17" s="919" t="s">
        <v>2798</v>
      </c>
    </row>
    <row r="18" spans="2:6">
      <c r="B18" s="1" t="s">
        <v>2834</v>
      </c>
      <c r="C18" s="1">
        <v>0</v>
      </c>
      <c r="D18" s="1">
        <v>0</v>
      </c>
      <c r="E18" s="1">
        <v>0</v>
      </c>
      <c r="F18" s="1">
        <v>0</v>
      </c>
    </row>
    <row r="19" spans="2:6">
      <c r="B19" s="1" t="s">
        <v>2835</v>
      </c>
      <c r="C19" s="816">
        <f>C7*C$5</f>
        <v>4.0000000000000001E-3</v>
      </c>
      <c r="D19" s="816">
        <f t="shared" ref="D19:F19" si="1">D7*D$5</f>
        <v>4.4999999999999997E-3</v>
      </c>
      <c r="E19" s="816">
        <f t="shared" si="1"/>
        <v>6.0000000000000001E-3</v>
      </c>
      <c r="F19" s="816">
        <f t="shared" si="1"/>
        <v>6.0000000000000001E-3</v>
      </c>
    </row>
    <row r="20" spans="2:6">
      <c r="B20" s="1" t="s">
        <v>2836</v>
      </c>
      <c r="C20" s="816">
        <f t="shared" ref="C20:F23" si="2">C8*C$5</f>
        <v>8.0000000000000002E-3</v>
      </c>
      <c r="D20" s="816">
        <f t="shared" si="2"/>
        <v>6.8999999999999999E-3</v>
      </c>
      <c r="E20" s="816">
        <f t="shared" si="2"/>
        <v>2E-3</v>
      </c>
      <c r="F20" s="816">
        <f t="shared" si="2"/>
        <v>2E-3</v>
      </c>
    </row>
    <row r="21" spans="2:6">
      <c r="B21" s="1" t="s">
        <v>2837</v>
      </c>
      <c r="C21" s="816">
        <f t="shared" si="2"/>
        <v>4.0000000000000001E-3</v>
      </c>
      <c r="D21" s="816">
        <f t="shared" si="2"/>
        <v>5.6999999999999993E-3</v>
      </c>
      <c r="E21" s="816">
        <f t="shared" si="2"/>
        <v>-1.0000000000000002E-2</v>
      </c>
      <c r="F21" s="816">
        <f t="shared" si="2"/>
        <v>1E-3</v>
      </c>
    </row>
    <row r="22" spans="2:6">
      <c r="B22" s="1" t="s">
        <v>2838</v>
      </c>
      <c r="C22" s="816">
        <f t="shared" si="2"/>
        <v>8.0000000000000002E-3</v>
      </c>
      <c r="D22" s="816">
        <f t="shared" si="2"/>
        <v>4.4999999999999997E-3</v>
      </c>
      <c r="E22" s="816">
        <f t="shared" si="2"/>
        <v>-6.0000000000000001E-3</v>
      </c>
      <c r="F22" s="816">
        <f t="shared" si="2"/>
        <v>-6.0000000000000001E-3</v>
      </c>
    </row>
    <row r="23" spans="2:6">
      <c r="B23" s="1" t="s">
        <v>2839</v>
      </c>
      <c r="C23" s="816">
        <f t="shared" si="2"/>
        <v>4.0000000000000001E-3</v>
      </c>
      <c r="D23" s="816">
        <f t="shared" si="2"/>
        <v>3.0000000000000001E-3</v>
      </c>
      <c r="E23" s="816">
        <f t="shared" si="2"/>
        <v>4.0000000000000001E-3</v>
      </c>
      <c r="F23" s="816">
        <f t="shared" si="2"/>
        <v>3.0000000000000001E-3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J64"/>
  <sheetViews>
    <sheetView showGridLines="0" topLeftCell="A31" workbookViewId="0">
      <selection activeCell="C38" sqref="C38"/>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735" t="s">
        <v>2636</v>
      </c>
    </row>
    <row r="3" spans="2:9" ht="8.25" customHeight="1"/>
    <row r="4" spans="2:9" s="474" customFormat="1" ht="31.5" customHeight="1">
      <c r="B4" s="734"/>
      <c r="C4" s="734" t="s">
        <v>2634</v>
      </c>
      <c r="D4" s="734" t="s">
        <v>2613</v>
      </c>
      <c r="E4" s="734" t="s">
        <v>2614</v>
      </c>
      <c r="F4" s="734" t="s">
        <v>2615</v>
      </c>
    </row>
    <row r="5" spans="2:9">
      <c r="B5" s="731" t="s">
        <v>1429</v>
      </c>
      <c r="C5" s="732">
        <v>0.29867721400544101</v>
      </c>
      <c r="D5" s="732">
        <v>9.8505284912728586E-2</v>
      </c>
      <c r="E5" s="732">
        <v>2.3604335074504063E-2</v>
      </c>
      <c r="F5" s="733">
        <v>1.6504547897753514</v>
      </c>
    </row>
    <row r="6" spans="2:9">
      <c r="B6" s="731" t="s">
        <v>64</v>
      </c>
      <c r="C6" s="732">
        <v>0.17456902071769509</v>
      </c>
      <c r="D6" s="732">
        <v>5.954739702955103E-2</v>
      </c>
      <c r="E6" s="732">
        <v>2.4871622892320626E-3</v>
      </c>
      <c r="F6" s="733">
        <v>0</v>
      </c>
    </row>
    <row r="9" spans="2:9" ht="20.25">
      <c r="B9" s="735" t="s">
        <v>2635</v>
      </c>
    </row>
    <row r="10" spans="2:9" ht="8.25" customHeight="1"/>
    <row r="11" spans="2:9" s="474" customFormat="1" ht="30">
      <c r="B11" s="734"/>
      <c r="C11" s="734" t="s">
        <v>2616</v>
      </c>
      <c r="D11" s="734" t="s">
        <v>2617</v>
      </c>
      <c r="E11" s="734" t="s">
        <v>2618</v>
      </c>
      <c r="F11" s="734" t="s">
        <v>2619</v>
      </c>
      <c r="G11" s="734" t="s">
        <v>2620</v>
      </c>
      <c r="H11" s="734" t="s">
        <v>2800</v>
      </c>
      <c r="I11" s="734" t="s">
        <v>2775</v>
      </c>
    </row>
    <row r="12" spans="2:9">
      <c r="B12" s="731" t="s">
        <v>1429</v>
      </c>
      <c r="C12" s="732">
        <v>5.825239965588036E-3</v>
      </c>
      <c r="D12" s="732">
        <v>0.12240565189211505</v>
      </c>
      <c r="E12" s="732">
        <v>6.6358405989850322E-2</v>
      </c>
      <c r="F12" s="732">
        <v>0.14180745128305672</v>
      </c>
      <c r="G12" s="732">
        <v>0.24934249885455162</v>
      </c>
      <c r="H12" s="737">
        <v>10000000</v>
      </c>
      <c r="I12" s="737">
        <v>12986772.14005441</v>
      </c>
    </row>
    <row r="13" spans="2:9">
      <c r="B13" s="731" t="s">
        <v>64</v>
      </c>
      <c r="C13" s="732">
        <v>5.0904268783793505E-3</v>
      </c>
      <c r="D13" s="732">
        <v>9.462384617956543E-2</v>
      </c>
      <c r="E13" s="732">
        <v>6.3953790172581959E-2</v>
      </c>
      <c r="F13" s="732">
        <v>0.11226935169831198</v>
      </c>
      <c r="G13" s="732">
        <v>0.14749397819325294</v>
      </c>
      <c r="H13" s="737">
        <v>10000000</v>
      </c>
      <c r="I13" s="737">
        <v>11745690.207176952</v>
      </c>
    </row>
    <row r="16" spans="2:9" ht="20.25">
      <c r="B16" s="735" t="s">
        <v>2637</v>
      </c>
    </row>
    <row r="17" spans="2:36" ht="8.25" customHeight="1"/>
    <row r="18" spans="2:36" s="713" customFormat="1">
      <c r="B18" s="734"/>
      <c r="C18" s="734" t="s">
        <v>2801</v>
      </c>
      <c r="D18" s="734" t="s">
        <v>2802</v>
      </c>
      <c r="E18" s="734" t="s">
        <v>2803</v>
      </c>
      <c r="F18" s="734" t="s">
        <v>2804</v>
      </c>
      <c r="G18" s="734" t="s">
        <v>2805</v>
      </c>
      <c r="H18" s="734" t="s">
        <v>2806</v>
      </c>
      <c r="I18" s="734" t="s">
        <v>2807</v>
      </c>
      <c r="J18" s="734" t="s">
        <v>2808</v>
      </c>
      <c r="K18" s="734" t="s">
        <v>2809</v>
      </c>
      <c r="L18" s="734" t="s">
        <v>2709</v>
      </c>
      <c r="M18" s="734" t="s">
        <v>2710</v>
      </c>
      <c r="N18" s="734" t="s">
        <v>2711</v>
      </c>
      <c r="O18" s="734" t="s">
        <v>2712</v>
      </c>
      <c r="P18" s="734" t="s">
        <v>2713</v>
      </c>
      <c r="Q18" s="734" t="s">
        <v>2714</v>
      </c>
      <c r="R18" s="734" t="s">
        <v>2715</v>
      </c>
      <c r="S18" s="734" t="s">
        <v>2716</v>
      </c>
      <c r="T18" s="734" t="s">
        <v>2717</v>
      </c>
      <c r="U18" s="734" t="s">
        <v>2718</v>
      </c>
      <c r="V18" s="734" t="s">
        <v>2732</v>
      </c>
      <c r="W18" s="734" t="s">
        <v>2719</v>
      </c>
      <c r="X18" s="734" t="s">
        <v>2720</v>
      </c>
      <c r="Y18" s="734" t="s">
        <v>2721</v>
      </c>
      <c r="Z18" s="734" t="s">
        <v>2722</v>
      </c>
      <c r="AA18" s="734" t="s">
        <v>2723</v>
      </c>
      <c r="AB18" s="734" t="s">
        <v>2724</v>
      </c>
      <c r="AC18" s="734" t="s">
        <v>2725</v>
      </c>
      <c r="AD18" s="734" t="s">
        <v>2726</v>
      </c>
      <c r="AE18" s="734" t="s">
        <v>2727</v>
      </c>
      <c r="AF18" s="734" t="s">
        <v>2728</v>
      </c>
      <c r="AG18" s="734" t="s">
        <v>2729</v>
      </c>
      <c r="AH18" s="734" t="s">
        <v>2733</v>
      </c>
      <c r="AI18" s="734" t="s">
        <v>2730</v>
      </c>
      <c r="AJ18" s="734" t="s">
        <v>2731</v>
      </c>
    </row>
    <row r="19" spans="2:36">
      <c r="B19" s="731" t="s">
        <v>1429</v>
      </c>
      <c r="C19" s="732">
        <v>5.0713134765683066E-3</v>
      </c>
      <c r="D19" s="732">
        <v>-2.408767080580132E-3</v>
      </c>
      <c r="E19" s="732">
        <v>-2.0399147774338489E-2</v>
      </c>
      <c r="F19" s="732">
        <v>1.4923161141541907E-2</v>
      </c>
      <c r="G19" s="732">
        <v>9.7308936310340766E-3</v>
      </c>
      <c r="H19" s="732">
        <v>1.0943918404477948E-2</v>
      </c>
      <c r="I19" s="732">
        <v>1.4220998189999889E-2</v>
      </c>
      <c r="J19" s="732">
        <v>5.4193145658818498E-3</v>
      </c>
      <c r="K19" s="732">
        <v>-4.2228460825104452E-3</v>
      </c>
      <c r="L19" s="732">
        <v>4.1237306125552209E-3</v>
      </c>
      <c r="M19" s="732">
        <v>1.5592865008916323E-2</v>
      </c>
      <c r="N19" s="732">
        <v>1.4629444682198622E-2</v>
      </c>
      <c r="O19" s="732">
        <v>5.8124295063022302E-4</v>
      </c>
      <c r="P19" s="732">
        <v>8.979923617214558E-3</v>
      </c>
      <c r="Q19" s="732">
        <v>7.5660227524676493E-3</v>
      </c>
      <c r="R19" s="732">
        <v>8.5748218618857397E-3</v>
      </c>
      <c r="S19" s="732">
        <v>9.0995414868697555E-3</v>
      </c>
      <c r="T19" s="732">
        <v>8.5161539740332692E-3</v>
      </c>
      <c r="U19" s="732">
        <v>1.764021201321242E-3</v>
      </c>
      <c r="V19" s="732">
        <v>5.0309159555195215E-3</v>
      </c>
      <c r="W19" s="732">
        <v>5.9899301130970084E-3</v>
      </c>
      <c r="X19" s="732">
        <v>5.4577477852646439E-3</v>
      </c>
      <c r="Y19" s="732">
        <v>5.6819471834901325E-3</v>
      </c>
      <c r="Z19" s="732">
        <v>1.2125077097113302E-2</v>
      </c>
      <c r="AA19" s="732">
        <v>1.2372672596180578E-2</v>
      </c>
      <c r="AB19" s="732">
        <v>1.0252053749938428E-2</v>
      </c>
      <c r="AC19" s="732">
        <v>2.2995465846062269E-2</v>
      </c>
      <c r="AD19" s="732">
        <v>9.1314112647089551E-3</v>
      </c>
      <c r="AE19" s="732">
        <v>1.3258215270944174E-2</v>
      </c>
      <c r="AF19" s="732">
        <v>4.5632042929697469E-3</v>
      </c>
      <c r="AG19" s="732">
        <v>9.613680722621698E-3</v>
      </c>
      <c r="AH19" s="732">
        <v>1.6298326316827261E-2</v>
      </c>
      <c r="AI19" s="732">
        <v>1.1956604242142621E-2</v>
      </c>
      <c r="AJ19" s="732">
        <v>5.825239965588036E-3</v>
      </c>
    </row>
    <row r="20" spans="2:36">
      <c r="B20" s="731" t="s">
        <v>64</v>
      </c>
      <c r="C20" s="732">
        <v>3.7662362888968293E-3</v>
      </c>
      <c r="D20" s="732">
        <v>2.93727438624658E-3</v>
      </c>
      <c r="E20" s="732">
        <v>3.383698486890685E-3</v>
      </c>
      <c r="F20" s="732">
        <v>2.8492620001472346E-3</v>
      </c>
      <c r="G20" s="732">
        <v>2.358076395826858E-3</v>
      </c>
      <c r="H20" s="732">
        <v>2.1232775541852877E-3</v>
      </c>
      <c r="I20" s="732">
        <v>1.943390350078289E-3</v>
      </c>
      <c r="J20" s="732">
        <v>1.598927646699444E-3</v>
      </c>
      <c r="K20" s="732">
        <v>1.5697102274154773E-3</v>
      </c>
      <c r="L20" s="732">
        <v>1.5697102274154773E-3</v>
      </c>
      <c r="M20" s="732">
        <v>1.4949062791567158E-3</v>
      </c>
      <c r="N20" s="732">
        <v>1.6445197629524344E-3</v>
      </c>
      <c r="O20" s="732">
        <v>1.4949062791567158E-3</v>
      </c>
      <c r="P20" s="732">
        <v>1.3453151428046706E-3</v>
      </c>
      <c r="Q20" s="732">
        <v>2.0108777587299898E-3</v>
      </c>
      <c r="R20" s="732">
        <v>2.0779462200810617E-3</v>
      </c>
      <c r="S20" s="732">
        <v>2.703213944943883E-3</v>
      </c>
      <c r="T20" s="732">
        <v>3.0777517972109258E-3</v>
      </c>
      <c r="U20" s="732">
        <v>3.5561637462773188E-3</v>
      </c>
      <c r="V20" s="732">
        <v>4.2794584295848814E-3</v>
      </c>
      <c r="W20" s="732">
        <v>4.4199127599982013E-3</v>
      </c>
      <c r="X20" s="732">
        <v>4.8598826733934342E-3</v>
      </c>
      <c r="Y20" s="732">
        <v>5.8675468388829088E-3</v>
      </c>
      <c r="Z20" s="732">
        <v>7.6908903028305442E-3</v>
      </c>
      <c r="AA20" s="732">
        <v>7.3227559539157383E-3</v>
      </c>
      <c r="AB20" s="732">
        <v>7.5503363704603199E-3</v>
      </c>
      <c r="AC20" s="732">
        <v>9.2705146230787072E-3</v>
      </c>
      <c r="AD20" s="732">
        <v>8.343251638317728E-3</v>
      </c>
      <c r="AE20" s="732">
        <v>1.0345972775022139E-2</v>
      </c>
      <c r="AF20" s="732">
        <v>1.0153230128139956E-2</v>
      </c>
      <c r="AG20" s="732">
        <v>1.0348528288470549E-2</v>
      </c>
      <c r="AH20" s="732">
        <v>1.169363521698541E-2</v>
      </c>
      <c r="AI20" s="732">
        <v>1.0719830392053487E-2</v>
      </c>
      <c r="AJ20" s="732">
        <v>5.0904268783793505E-3</v>
      </c>
    </row>
    <row r="21" spans="2:36">
      <c r="B21" s="731" t="s">
        <v>1356</v>
      </c>
      <c r="C21" s="732">
        <v>1.3465202625546759</v>
      </c>
      <c r="D21" s="732">
        <v>-0.82006879978897529</v>
      </c>
      <c r="E21" s="732">
        <v>-6.028654105373163</v>
      </c>
      <c r="F21" s="732">
        <v>5.2375531421016239</v>
      </c>
      <c r="G21" s="732">
        <v>4.1266235683691432</v>
      </c>
      <c r="H21" s="732">
        <v>5.1542570979031446</v>
      </c>
      <c r="I21" s="732">
        <v>7.3176231370228839</v>
      </c>
      <c r="J21" s="732">
        <v>3.3893432120387481</v>
      </c>
      <c r="K21" s="732">
        <v>-2.6902074081936429</v>
      </c>
      <c r="L21" s="732">
        <v>2.6270648814876676</v>
      </c>
      <c r="M21" s="732">
        <v>10.43066393280008</v>
      </c>
      <c r="N21" s="732">
        <v>8.8958764812495357</v>
      </c>
      <c r="O21" s="732">
        <v>0.38881564599361046</v>
      </c>
      <c r="P21" s="732">
        <v>6.6749591463703419</v>
      </c>
      <c r="Q21" s="732">
        <v>3.7625473351727372</v>
      </c>
      <c r="R21" s="732">
        <v>4.1265850766586407</v>
      </c>
      <c r="S21" s="732">
        <v>3.3661936022080767</v>
      </c>
      <c r="T21" s="732">
        <v>2.7670047928330836</v>
      </c>
      <c r="U21" s="732">
        <v>0.49604611237822316</v>
      </c>
      <c r="V21" s="732">
        <v>1.1755964074191354</v>
      </c>
      <c r="W21" s="732">
        <v>1.3552145570175114</v>
      </c>
      <c r="X21" s="732">
        <v>1.1230204826022576</v>
      </c>
      <c r="Y21" s="732">
        <v>0.96836844076593487</v>
      </c>
      <c r="Z21" s="732">
        <v>1.5765505188197531</v>
      </c>
      <c r="AA21" s="732">
        <v>1.6896196833603978</v>
      </c>
      <c r="AB21" s="732">
        <v>1.3578274194575244</v>
      </c>
      <c r="AC21" s="732">
        <v>2.4804950729289232</v>
      </c>
      <c r="AD21" s="732">
        <v>1.0944667211967427</v>
      </c>
      <c r="AE21" s="732">
        <v>1.281485613702072</v>
      </c>
      <c r="AF21" s="732">
        <v>0.44943375018386522</v>
      </c>
      <c r="AG21" s="732">
        <v>0.9289901379824651</v>
      </c>
      <c r="AH21" s="732">
        <v>1.3937775562857799</v>
      </c>
      <c r="AI21" s="732">
        <v>1.1153725203531153</v>
      </c>
      <c r="AJ21" s="732">
        <v>1.1443519580508401</v>
      </c>
    </row>
    <row r="24" spans="2:36" ht="20.25">
      <c r="B24" s="735" t="s">
        <v>2688</v>
      </c>
    </row>
    <row r="25" spans="2:36" ht="8.25" customHeight="1"/>
    <row r="26" spans="2:36" s="474" customFormat="1" ht="45">
      <c r="B26" s="734"/>
      <c r="C26" s="734" t="s">
        <v>2689</v>
      </c>
      <c r="D26" s="734" t="s">
        <v>2690</v>
      </c>
      <c r="E26" s="734" t="s">
        <v>2691</v>
      </c>
      <c r="F26" s="734" t="s">
        <v>2692</v>
      </c>
      <c r="G26" s="734" t="s">
        <v>2693</v>
      </c>
      <c r="H26" s="734" t="s">
        <v>2694</v>
      </c>
    </row>
    <row r="27" spans="2:36">
      <c r="B27" s="731" t="s">
        <v>1429</v>
      </c>
      <c r="C27" s="736">
        <v>31</v>
      </c>
      <c r="D27" s="736">
        <v>3</v>
      </c>
      <c r="E27" s="732">
        <v>2.2995465846062269E-2</v>
      </c>
      <c r="F27" s="732">
        <v>-2.0399147774338489E-2</v>
      </c>
      <c r="G27" s="736">
        <v>26</v>
      </c>
      <c r="H27" s="736">
        <v>8</v>
      </c>
    </row>
    <row r="28" spans="2:36">
      <c r="B28" s="731" t="s">
        <v>64</v>
      </c>
      <c r="C28" s="736">
        <v>34</v>
      </c>
      <c r="D28" s="736">
        <v>0</v>
      </c>
      <c r="E28" s="732">
        <v>1.169363521698541E-2</v>
      </c>
      <c r="F28" s="732">
        <v>1.3453151428046706E-3</v>
      </c>
      <c r="G28" s="736">
        <v>0</v>
      </c>
      <c r="H28" s="736">
        <v>0</v>
      </c>
    </row>
    <row r="31" spans="2:36" ht="20.25">
      <c r="B31" s="735" t="s">
        <v>2638</v>
      </c>
    </row>
    <row r="32" spans="2:36" ht="8.25" customHeight="1"/>
    <row r="33" spans="2:10" s="474" customFormat="1">
      <c r="B33" s="734"/>
      <c r="C33" s="734" t="s">
        <v>2616</v>
      </c>
      <c r="D33" s="734" t="s">
        <v>2617</v>
      </c>
      <c r="E33" s="734" t="s">
        <v>2618</v>
      </c>
      <c r="F33" s="734" t="s">
        <v>2619</v>
      </c>
      <c r="G33" s="734" t="s">
        <v>2620</v>
      </c>
    </row>
    <row r="34" spans="2:10">
      <c r="B34" s="731" t="s">
        <v>1429</v>
      </c>
      <c r="C34" s="732">
        <v>1.5208247852254941E-2</v>
      </c>
      <c r="D34" s="732">
        <v>1.4768964351287413E-2</v>
      </c>
      <c r="E34" s="732">
        <v>1.4703795497035495E-2</v>
      </c>
      <c r="F34" s="732">
        <v>1.5484362135553558E-2</v>
      </c>
      <c r="G34" s="732">
        <v>1.655990190432393E-2</v>
      </c>
    </row>
    <row r="35" spans="2:10">
      <c r="B35" s="731" t="s">
        <v>64</v>
      </c>
      <c r="C35" s="732">
        <v>0</v>
      </c>
      <c r="D35" s="732">
        <v>8.3476187003480359E-4</v>
      </c>
      <c r="E35" s="732">
        <v>3.3928119797081425E-4</v>
      </c>
      <c r="F35" s="732">
        <v>1.2638120983641905E-3</v>
      </c>
      <c r="G35" s="732">
        <v>2.5958757047741371E-3</v>
      </c>
    </row>
    <row r="38" spans="2:10" ht="20.25">
      <c r="B38" s="735" t="s">
        <v>2639</v>
      </c>
    </row>
    <row r="39" spans="2:10" ht="8.25" customHeight="1"/>
    <row r="40" spans="2:10" s="474" customFormat="1" ht="45">
      <c r="B40" s="734"/>
      <c r="C40" s="734" t="s">
        <v>2616</v>
      </c>
      <c r="D40" s="734" t="s">
        <v>2617</v>
      </c>
      <c r="E40" s="734" t="s">
        <v>2618</v>
      </c>
      <c r="F40" s="734" t="s">
        <v>2619</v>
      </c>
      <c r="G40" s="734" t="s">
        <v>2620</v>
      </c>
      <c r="H40" s="734" t="s">
        <v>2621</v>
      </c>
      <c r="I40" s="734" t="s">
        <v>2624</v>
      </c>
      <c r="J40" s="734" t="s">
        <v>2622</v>
      </c>
    </row>
    <row r="41" spans="2:10">
      <c r="B41" s="731" t="s">
        <v>1429</v>
      </c>
      <c r="C41" s="732">
        <v>-7.7668380458362218E-4</v>
      </c>
      <c r="D41" s="732">
        <v>-3.9956808300528612E-3</v>
      </c>
      <c r="E41" s="732">
        <v>-3.9956808300528612E-3</v>
      </c>
      <c r="F41" s="732">
        <v>-5.1527453219899488E-3</v>
      </c>
      <c r="G41" s="732">
        <v>-5.1527453219899488E-3</v>
      </c>
      <c r="H41" s="732">
        <v>-4.1351165407129686E-2</v>
      </c>
      <c r="I41" s="788" t="s">
        <v>2810</v>
      </c>
      <c r="J41" s="738">
        <v>51</v>
      </c>
    </row>
    <row r="42" spans="2:10">
      <c r="B42" s="731" t="s">
        <v>64</v>
      </c>
      <c r="C42" s="732">
        <v>0</v>
      </c>
      <c r="D42" s="732">
        <v>0</v>
      </c>
      <c r="E42" s="732">
        <v>0</v>
      </c>
      <c r="F42" s="732">
        <v>0</v>
      </c>
      <c r="G42" s="732">
        <v>0</v>
      </c>
      <c r="H42" s="732">
        <v>0</v>
      </c>
      <c r="I42" s="739" t="s">
        <v>34</v>
      </c>
      <c r="J42" s="739" t="s">
        <v>34</v>
      </c>
    </row>
    <row r="45" spans="2:10" ht="20.25">
      <c r="B45" s="735" t="s">
        <v>2640</v>
      </c>
    </row>
    <row r="46" spans="2:10" ht="8.25" customHeight="1"/>
    <row r="47" spans="2:10" ht="45">
      <c r="B47" s="734"/>
      <c r="C47" s="734" t="s">
        <v>2632</v>
      </c>
    </row>
    <row r="48" spans="2:10">
      <c r="B48" s="731" t="s">
        <v>2748</v>
      </c>
      <c r="C48" s="732">
        <v>0.17509340982211574</v>
      </c>
    </row>
    <row r="49" spans="2:3">
      <c r="B49" s="731" t="s">
        <v>2749</v>
      </c>
      <c r="C49" s="732">
        <v>8.8938117063365407E-2</v>
      </c>
    </row>
    <row r="50" spans="2:3">
      <c r="B50" s="731" t="s">
        <v>2750</v>
      </c>
      <c r="C50" s="732">
        <v>1.5237665348093454E-2</v>
      </c>
    </row>
    <row r="51" spans="2:3">
      <c r="B51" s="731" t="s">
        <v>1431</v>
      </c>
      <c r="C51" s="732">
        <v>0.29910218267252908</v>
      </c>
    </row>
    <row r="54" spans="2:3" ht="20.25">
      <c r="B54" s="735" t="s">
        <v>2641</v>
      </c>
    </row>
    <row r="55" spans="2:3" ht="8.25" customHeight="1"/>
    <row r="56" spans="2:3" ht="45">
      <c r="B56" s="734"/>
      <c r="C56" s="734" t="s">
        <v>2633</v>
      </c>
    </row>
    <row r="57" spans="2:3">
      <c r="B57" s="731" t="s">
        <v>2755</v>
      </c>
      <c r="C57" s="732">
        <v>0.10989733613998709</v>
      </c>
    </row>
    <row r="58" spans="2:3">
      <c r="B58" s="731" t="s">
        <v>2680</v>
      </c>
      <c r="C58" s="732">
        <v>3.7201765578358303E-2</v>
      </c>
    </row>
    <row r="59" spans="2:3">
      <c r="B59" s="731" t="s">
        <v>2681</v>
      </c>
      <c r="C59" s="732">
        <v>2.0775846776224238E-2</v>
      </c>
    </row>
    <row r="60" spans="2:3">
      <c r="B60" s="731" t="s">
        <v>2682</v>
      </c>
      <c r="C60" s="732">
        <v>7.6398054911446245E-2</v>
      </c>
    </row>
    <row r="61" spans="2:3">
      <c r="B61" s="731" t="s">
        <v>2683</v>
      </c>
      <c r="C61" s="732">
        <v>1.1664876476202846E-2</v>
      </c>
    </row>
    <row r="62" spans="2:3">
      <c r="B62" s="731" t="s">
        <v>2684</v>
      </c>
      <c r="C62" s="732">
        <v>1.0947140692092683E-2</v>
      </c>
    </row>
    <row r="63" spans="2:3">
      <c r="B63" s="731" t="s">
        <v>2685</v>
      </c>
      <c r="C63" s="732">
        <v>4.340810480365942E-3</v>
      </c>
    </row>
    <row r="64" spans="2:3">
      <c r="B64" s="731" t="s">
        <v>1431</v>
      </c>
      <c r="C64" s="732">
        <v>0.29925853003070468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03"/>
  <sheetViews>
    <sheetView showGridLines="0" workbookViewId="0">
      <selection activeCell="L25" sqref="L25"/>
    </sheetView>
  </sheetViews>
  <sheetFormatPr defaultRowHeight="18.75"/>
  <cols>
    <col min="2" max="2" width="11.796875" style="1" customWidth="1"/>
    <col min="3" max="3" width="10.09765625" style="711" customWidth="1"/>
    <col min="4" max="4" width="8.796875" style="711"/>
  </cols>
  <sheetData>
    <row r="2" spans="2:7" s="474" customFormat="1" ht="30">
      <c r="C2" s="768" t="s">
        <v>1429</v>
      </c>
      <c r="D2" s="768" t="s">
        <v>64</v>
      </c>
      <c r="E2"/>
      <c r="F2"/>
      <c r="G2"/>
    </row>
    <row r="3" spans="2:7">
      <c r="B3" s="714">
        <v>43832</v>
      </c>
      <c r="C3" s="711">
        <v>2.1724288126078336E-3</v>
      </c>
      <c r="D3" s="711">
        <v>1.7088558920153041E-4</v>
      </c>
    </row>
    <row r="4" spans="2:7">
      <c r="B4" s="714">
        <v>43833</v>
      </c>
      <c r="C4" s="711">
        <v>1.8870011962139888E-3</v>
      </c>
      <c r="D4" s="711">
        <v>3.4180038028774895E-4</v>
      </c>
    </row>
    <row r="5" spans="2:7">
      <c r="B5" s="714">
        <v>43836</v>
      </c>
      <c r="C5" s="711">
        <v>1.6394069724610105E-3</v>
      </c>
      <c r="D5" s="711">
        <v>5.1274437824866403E-4</v>
      </c>
    </row>
    <row r="6" spans="2:7">
      <c r="B6" s="714">
        <v>43837</v>
      </c>
      <c r="C6" s="711">
        <v>1.891773532830987E-3</v>
      </c>
      <c r="D6" s="711">
        <v>6.8371758807539429E-4</v>
      </c>
    </row>
    <row r="7" spans="2:7">
      <c r="B7" s="714">
        <v>43838</v>
      </c>
      <c r="C7" s="711">
        <v>2.0056108915964543E-3</v>
      </c>
      <c r="D7" s="711">
        <v>8.5472001475972448E-4</v>
      </c>
    </row>
    <row r="8" spans="2:7">
      <c r="B8" s="714">
        <v>43839</v>
      </c>
      <c r="C8" s="711">
        <v>2.4749854572720942E-3</v>
      </c>
      <c r="D8" s="711">
        <v>1.0257516632945496E-3</v>
      </c>
    </row>
    <row r="9" spans="2:7">
      <c r="B9" s="714">
        <v>43840</v>
      </c>
      <c r="C9" s="711">
        <v>2.739732877841794E-3</v>
      </c>
      <c r="D9" s="711">
        <v>1.1968125386734307E-3</v>
      </c>
    </row>
    <row r="10" spans="2:7">
      <c r="B10" s="714">
        <v>43843</v>
      </c>
      <c r="C10" s="711">
        <v>3.9980394635794614E-3</v>
      </c>
      <c r="D10" s="711">
        <v>1.3679026458908172E-3</v>
      </c>
    </row>
    <row r="11" spans="2:7">
      <c r="B11" s="714">
        <v>43844</v>
      </c>
      <c r="C11" s="711">
        <v>4.6236747963654956E-3</v>
      </c>
      <c r="D11" s="711">
        <v>1.5390219899420465E-3</v>
      </c>
    </row>
    <row r="12" spans="2:7">
      <c r="B12" s="714">
        <v>43845</v>
      </c>
      <c r="C12" s="711">
        <v>4.506223518021546E-3</v>
      </c>
      <c r="D12" s="711">
        <v>1.7101705758231223E-3</v>
      </c>
    </row>
    <row r="13" spans="2:7">
      <c r="B13" s="714">
        <v>43846</v>
      </c>
      <c r="C13" s="711">
        <v>4.7810922043955983E-3</v>
      </c>
      <c r="D13" s="711">
        <v>1.8813484085311583E-3</v>
      </c>
    </row>
    <row r="14" spans="2:7">
      <c r="B14" s="714">
        <v>43847</v>
      </c>
      <c r="C14" s="711">
        <v>6.0346801850208465E-3</v>
      </c>
      <c r="D14" s="711">
        <v>2.0525554930639345E-3</v>
      </c>
    </row>
    <row r="15" spans="2:7">
      <c r="B15" s="714">
        <v>43850</v>
      </c>
      <c r="C15" s="711">
        <v>6.6071853860016905E-3</v>
      </c>
      <c r="D15" s="711">
        <v>2.2237918344203411E-3</v>
      </c>
    </row>
    <row r="16" spans="2:7">
      <c r="B16" s="714">
        <v>43851</v>
      </c>
      <c r="C16" s="711">
        <v>5.7573536366612998E-3</v>
      </c>
      <c r="D16" s="711">
        <v>2.3950574375997125E-3</v>
      </c>
    </row>
    <row r="17" spans="2:4">
      <c r="B17" s="714">
        <v>43852</v>
      </c>
      <c r="C17" s="711">
        <v>6.9078019519519529E-3</v>
      </c>
      <c r="D17" s="711">
        <v>2.566352307602715E-3</v>
      </c>
    </row>
    <row r="18" spans="2:4">
      <c r="B18" s="714">
        <v>43853</v>
      </c>
      <c r="C18" s="711">
        <v>7.7778141922806299E-3</v>
      </c>
      <c r="D18" s="711">
        <v>2.7376764494304595E-3</v>
      </c>
    </row>
    <row r="19" spans="2:4">
      <c r="B19" s="714">
        <v>43854</v>
      </c>
      <c r="C19" s="711">
        <v>7.0497097191593028E-3</v>
      </c>
      <c r="D19" s="711">
        <v>2.9090298680851667E-3</v>
      </c>
    </row>
    <row r="20" spans="2:4">
      <c r="B20" s="714">
        <v>43857</v>
      </c>
      <c r="C20" s="711">
        <v>4.5111680674911891E-3</v>
      </c>
      <c r="D20" s="711">
        <v>3.0804125685697237E-3</v>
      </c>
    </row>
    <row r="21" spans="2:4">
      <c r="B21" s="714">
        <v>43858</v>
      </c>
      <c r="C21" s="711">
        <v>6.5386714070680974E-3</v>
      </c>
      <c r="D21" s="711">
        <v>3.2518245558881276E-3</v>
      </c>
    </row>
    <row r="22" spans="2:4">
      <c r="B22" s="714">
        <v>43859</v>
      </c>
      <c r="C22" s="711">
        <v>6.1450840582422117E-3</v>
      </c>
      <c r="D22" s="711">
        <v>3.4232658350448197E-3</v>
      </c>
    </row>
    <row r="23" spans="2:4">
      <c r="B23" s="714">
        <v>43860</v>
      </c>
      <c r="C23" s="711">
        <v>6.0032485934222724E-3</v>
      </c>
      <c r="D23" s="711">
        <v>3.5947364110455737E-3</v>
      </c>
    </row>
    <row r="24" spans="2:4">
      <c r="B24" s="714">
        <v>43861</v>
      </c>
      <c r="C24" s="711">
        <v>5.0713134765683066E-3</v>
      </c>
      <c r="D24" s="711">
        <v>3.7662362888968293E-3</v>
      </c>
    </row>
    <row r="25" spans="2:4">
      <c r="B25" s="714">
        <v>43864</v>
      </c>
      <c r="C25" s="711">
        <v>5.8323450744539596E-3</v>
      </c>
      <c r="D25" s="711">
        <v>3.9377654736056922E-3</v>
      </c>
    </row>
    <row r="26" spans="2:4">
      <c r="B26" s="714">
        <v>43865</v>
      </c>
      <c r="C26" s="711">
        <v>7.063235929295697E-3</v>
      </c>
      <c r="D26" s="711">
        <v>4.1093239701803785E-3</v>
      </c>
    </row>
    <row r="27" spans="2:4">
      <c r="B27" s="714">
        <v>43866</v>
      </c>
      <c r="C27" s="711">
        <v>8.4879091588658806E-3</v>
      </c>
      <c r="D27" s="711">
        <v>4.2809117836297705E-3</v>
      </c>
    </row>
    <row r="28" spans="2:4">
      <c r="B28" s="714">
        <v>43867</v>
      </c>
      <c r="C28" s="711">
        <v>8.3653703996768858E-3</v>
      </c>
      <c r="D28" s="711">
        <v>4.4429726838108863E-3</v>
      </c>
    </row>
    <row r="29" spans="2:4">
      <c r="B29" s="714">
        <v>43868</v>
      </c>
      <c r="C29" s="711">
        <v>7.3675823171888144E-3</v>
      </c>
      <c r="D29" s="711">
        <v>4.6050597357738532E-3</v>
      </c>
    </row>
    <row r="30" spans="2:4">
      <c r="B30" s="714">
        <v>43871</v>
      </c>
      <c r="C30" s="711">
        <v>6.4663818417427521E-3</v>
      </c>
      <c r="D30" s="711">
        <v>4.767172943738851E-3</v>
      </c>
    </row>
    <row r="31" spans="2:4">
      <c r="B31" s="714">
        <v>43872</v>
      </c>
      <c r="C31" s="711">
        <v>8.7743211702111523E-3</v>
      </c>
      <c r="D31" s="711">
        <v>4.9293123119267257E-3</v>
      </c>
    </row>
    <row r="32" spans="2:4">
      <c r="B32" s="714">
        <v>43873</v>
      </c>
      <c r="C32" s="711">
        <v>1.0299699092070291E-2</v>
      </c>
      <c r="D32" s="711">
        <v>5.0914778445587672E-3</v>
      </c>
    </row>
    <row r="33" spans="2:4">
      <c r="B33" s="714">
        <v>43874</v>
      </c>
      <c r="C33" s="711">
        <v>1.0203970432926424E-2</v>
      </c>
      <c r="D33" s="711">
        <v>5.2536695458573757E-3</v>
      </c>
    </row>
    <row r="34" spans="2:4">
      <c r="B34" s="714">
        <v>43875</v>
      </c>
      <c r="C34" s="711">
        <v>1.0063523567006127E-2</v>
      </c>
      <c r="D34" s="711">
        <v>5.4158874200451734E-3</v>
      </c>
    </row>
    <row r="35" spans="2:4">
      <c r="B35" s="714">
        <v>43878</v>
      </c>
      <c r="C35" s="711">
        <v>1.0770757474162451E-2</v>
      </c>
      <c r="D35" s="711">
        <v>5.5781314713456709E-3</v>
      </c>
    </row>
    <row r="36" spans="2:4">
      <c r="B36" s="714">
        <v>43879</v>
      </c>
      <c r="C36" s="711">
        <v>1.0818958548574287E-2</v>
      </c>
      <c r="D36" s="711">
        <v>5.7404017039832667E-3</v>
      </c>
    </row>
    <row r="37" spans="2:4">
      <c r="B37" s="714">
        <v>43880</v>
      </c>
      <c r="C37" s="711">
        <v>1.2115302048650189E-2</v>
      </c>
      <c r="D37" s="711">
        <v>5.9026981221828034E-3</v>
      </c>
    </row>
    <row r="38" spans="2:4">
      <c r="B38" s="714">
        <v>43881</v>
      </c>
      <c r="C38" s="711">
        <v>1.0876220864745934E-2</v>
      </c>
      <c r="D38" s="711">
        <v>6.06502073016979E-3</v>
      </c>
    </row>
    <row r="39" spans="2:4">
      <c r="B39" s="714">
        <v>43882</v>
      </c>
      <c r="C39" s="711">
        <v>1.0184679386825657E-2</v>
      </c>
      <c r="D39" s="711">
        <v>6.2273695321704015E-3</v>
      </c>
    </row>
    <row r="40" spans="2:4">
      <c r="B40" s="714">
        <v>43887</v>
      </c>
      <c r="C40" s="711">
        <v>4.2292568247426221E-3</v>
      </c>
      <c r="D40" s="711">
        <v>6.3897445324117008E-3</v>
      </c>
    </row>
    <row r="41" spans="2:4">
      <c r="B41" s="714">
        <v>43888</v>
      </c>
      <c r="C41" s="711">
        <v>1.8373488751499689E-3</v>
      </c>
      <c r="D41" s="711">
        <v>6.5521457351211954E-3</v>
      </c>
    </row>
    <row r="42" spans="2:4">
      <c r="B42" s="714">
        <v>43889</v>
      </c>
      <c r="C42" s="711">
        <v>2.6503307830301193E-3</v>
      </c>
      <c r="D42" s="711">
        <v>6.7145731445272805E-3</v>
      </c>
    </row>
    <row r="43" spans="2:4">
      <c r="B43" s="714">
        <v>43892</v>
      </c>
      <c r="C43" s="711">
        <v>5.6826826672595754E-3</v>
      </c>
      <c r="D43" s="711">
        <v>6.8770267648587957E-3</v>
      </c>
    </row>
    <row r="44" spans="2:4">
      <c r="B44" s="714">
        <v>43893</v>
      </c>
      <c r="C44" s="711">
        <v>5.8400018937305731E-3</v>
      </c>
      <c r="D44" s="711">
        <v>7.0395066003456908E-3</v>
      </c>
    </row>
    <row r="45" spans="2:4">
      <c r="B45" s="714">
        <v>43894</v>
      </c>
      <c r="C45" s="711">
        <v>8.244015352539602E-3</v>
      </c>
      <c r="D45" s="711">
        <v>7.2020126552179153E-3</v>
      </c>
    </row>
    <row r="46" spans="2:4">
      <c r="B46" s="714">
        <v>43895</v>
      </c>
      <c r="C46" s="711">
        <v>4.0711575672756073E-3</v>
      </c>
      <c r="D46" s="711">
        <v>7.3645449337067515E-3</v>
      </c>
    </row>
    <row r="47" spans="2:4">
      <c r="B47" s="714">
        <v>43896</v>
      </c>
      <c r="C47" s="711">
        <v>1.0731529814835827E-3</v>
      </c>
      <c r="D47" s="711">
        <v>7.5271034400439252E-3</v>
      </c>
    </row>
    <row r="48" spans="2:4">
      <c r="B48" s="714">
        <v>43899</v>
      </c>
      <c r="C48" s="711">
        <v>-8.3673072420574757E-3</v>
      </c>
      <c r="D48" s="711">
        <v>7.6896881784616067E-3</v>
      </c>
    </row>
    <row r="49" spans="2:4">
      <c r="B49" s="714">
        <v>43900</v>
      </c>
      <c r="C49" s="711">
        <v>-3.5055886595962704E-3</v>
      </c>
      <c r="D49" s="711">
        <v>7.8522991531930764E-3</v>
      </c>
    </row>
    <row r="50" spans="2:4">
      <c r="B50" s="714">
        <v>43901</v>
      </c>
      <c r="C50" s="711">
        <v>-1.1278070959445885E-2</v>
      </c>
      <c r="D50" s="711">
        <v>8.0149363684720587E-3</v>
      </c>
    </row>
    <row r="51" spans="2:4">
      <c r="B51" s="714">
        <v>43902</v>
      </c>
      <c r="C51" s="711">
        <v>-2.2820841709143225E-2</v>
      </c>
      <c r="D51" s="711">
        <v>8.1775998285329443E-3</v>
      </c>
    </row>
    <row r="52" spans="2:4">
      <c r="B52" s="714">
        <v>43903</v>
      </c>
      <c r="C52" s="711">
        <v>-1.3486607933859918E-2</v>
      </c>
      <c r="D52" s="711">
        <v>8.3402895376107899E-3</v>
      </c>
    </row>
    <row r="53" spans="2:4">
      <c r="B53" s="714">
        <v>43906</v>
      </c>
      <c r="C53" s="711">
        <v>-2.1279722812493906E-2</v>
      </c>
      <c r="D53" s="711">
        <v>8.5030054999415405E-3</v>
      </c>
    </row>
    <row r="54" spans="2:4">
      <c r="B54" s="714">
        <v>43907</v>
      </c>
      <c r="C54" s="711">
        <v>-1.9030539520467182E-2</v>
      </c>
      <c r="D54" s="711">
        <v>8.6657477197615851E-3</v>
      </c>
    </row>
    <row r="55" spans="2:4">
      <c r="B55" s="714">
        <v>43908</v>
      </c>
      <c r="C55" s="711">
        <v>-2.7517782502869625E-2</v>
      </c>
      <c r="D55" s="711">
        <v>8.8285162013082008E-3</v>
      </c>
    </row>
    <row r="56" spans="2:4">
      <c r="B56" s="714">
        <v>43909</v>
      </c>
      <c r="C56" s="711">
        <v>-2.6314745124077166E-2</v>
      </c>
      <c r="D56" s="711">
        <v>8.97204288688358E-3</v>
      </c>
    </row>
    <row r="57" spans="2:4">
      <c r="B57" s="714">
        <v>43910</v>
      </c>
      <c r="C57" s="711">
        <v>-2.7104113124185703E-2</v>
      </c>
      <c r="D57" s="711">
        <v>9.1155899920933869E-3</v>
      </c>
    </row>
    <row r="58" spans="2:4">
      <c r="B58" s="714">
        <v>43913</v>
      </c>
      <c r="C58" s="711">
        <v>-2.9736845217450791E-2</v>
      </c>
      <c r="D58" s="711">
        <v>9.2591575198426312E-3</v>
      </c>
    </row>
    <row r="59" spans="2:4">
      <c r="B59" s="714">
        <v>43914</v>
      </c>
      <c r="C59" s="711">
        <v>-2.3463899247235021E-2</v>
      </c>
      <c r="D59" s="711">
        <v>9.4027454730369886E-3</v>
      </c>
    </row>
    <row r="60" spans="2:4">
      <c r="B60" s="714">
        <v>43915</v>
      </c>
      <c r="C60" s="711">
        <v>-2.0083963811816874E-2</v>
      </c>
      <c r="D60" s="711">
        <v>9.5463538545823567E-3</v>
      </c>
    </row>
    <row r="61" spans="2:4">
      <c r="B61" s="714">
        <v>43916</v>
      </c>
      <c r="C61" s="711">
        <v>-1.5969338786980369E-2</v>
      </c>
      <c r="D61" s="711">
        <v>9.6899826673850775E-3</v>
      </c>
    </row>
    <row r="62" spans="2:4">
      <c r="B62" s="714">
        <v>43917</v>
      </c>
      <c r="C62" s="711">
        <v>-1.7902999817425602E-2</v>
      </c>
      <c r="D62" s="711">
        <v>9.8336319143519368E-3</v>
      </c>
    </row>
    <row r="63" spans="2:4">
      <c r="B63" s="714">
        <v>43920</v>
      </c>
      <c r="C63" s="711">
        <v>-1.5905651962924927E-2</v>
      </c>
      <c r="D63" s="711">
        <v>9.9773015983899427E-3</v>
      </c>
    </row>
    <row r="64" spans="2:4">
      <c r="B64" s="714">
        <v>43921</v>
      </c>
      <c r="C64" s="711">
        <v>-1.7802881480602162E-2</v>
      </c>
      <c r="D64" s="711">
        <v>1.0120991722406769E-2</v>
      </c>
    </row>
    <row r="65" spans="2:4">
      <c r="B65" s="714">
        <v>43922</v>
      </c>
      <c r="C65" s="711">
        <v>-2.0694331609375616E-2</v>
      </c>
      <c r="D65" s="711">
        <v>1.0264702289310534E-2</v>
      </c>
    </row>
    <row r="66" spans="2:4">
      <c r="B66" s="714">
        <v>43923</v>
      </c>
      <c r="C66" s="711">
        <v>-1.9931041272300387E-2</v>
      </c>
      <c r="D66" s="711">
        <v>1.0408433302009579E-2</v>
      </c>
    </row>
    <row r="67" spans="2:4">
      <c r="B67" s="714">
        <v>43924</v>
      </c>
      <c r="C67" s="711">
        <v>-2.1181126170806919E-2</v>
      </c>
      <c r="D67" s="711">
        <v>1.0552184763412908E-2</v>
      </c>
    </row>
    <row r="68" spans="2:4">
      <c r="B68" s="714">
        <v>43927</v>
      </c>
      <c r="C68" s="711">
        <v>-1.6820519674134893E-2</v>
      </c>
      <c r="D68" s="711">
        <v>1.069595667642953E-2</v>
      </c>
    </row>
    <row r="69" spans="2:4">
      <c r="B69" s="714">
        <v>43928</v>
      </c>
      <c r="C69" s="711">
        <v>-1.5789606491730224E-2</v>
      </c>
      <c r="D69" s="711">
        <v>1.0839749043969338E-2</v>
      </c>
    </row>
    <row r="70" spans="2:4">
      <c r="B70" s="714">
        <v>43929</v>
      </c>
      <c r="C70" s="711">
        <v>-1.4416929235324227E-2</v>
      </c>
      <c r="D70" s="711">
        <v>1.0983561868942227E-2</v>
      </c>
    </row>
    <row r="71" spans="2:4">
      <c r="B71" s="714">
        <v>43930</v>
      </c>
      <c r="C71" s="711">
        <v>-1.3879157341616488E-2</v>
      </c>
      <c r="D71" s="711">
        <v>1.1127395154258757E-2</v>
      </c>
    </row>
    <row r="72" spans="2:4">
      <c r="B72" s="714">
        <v>43934</v>
      </c>
      <c r="C72" s="711">
        <v>-1.3296375495261192E-2</v>
      </c>
      <c r="D72" s="711">
        <v>1.1271248902829933E-2</v>
      </c>
    </row>
    <row r="73" spans="2:4">
      <c r="B73" s="714">
        <v>43935</v>
      </c>
      <c r="C73" s="711">
        <v>-9.9969062883190629E-3</v>
      </c>
      <c r="D73" s="711">
        <v>1.1415123117566983E-2</v>
      </c>
    </row>
    <row r="74" spans="2:4">
      <c r="B74" s="714">
        <v>43936</v>
      </c>
      <c r="C74" s="711">
        <v>-1.0114792744436829E-2</v>
      </c>
      <c r="D74" s="711">
        <v>1.1559017801381577E-2</v>
      </c>
    </row>
    <row r="75" spans="2:4">
      <c r="B75" s="714">
        <v>43937</v>
      </c>
      <c r="C75" s="711">
        <v>-9.0205292215791433E-3</v>
      </c>
      <c r="D75" s="711">
        <v>1.170293295718583E-2</v>
      </c>
    </row>
    <row r="76" spans="2:4">
      <c r="B76" s="714">
        <v>43938</v>
      </c>
      <c r="C76" s="711">
        <v>-7.9520453394746893E-3</v>
      </c>
      <c r="D76" s="711">
        <v>1.1846868587892523E-2</v>
      </c>
    </row>
    <row r="77" spans="2:4">
      <c r="B77" s="714">
        <v>43941</v>
      </c>
      <c r="C77" s="711">
        <v>-6.6645823649796876E-3</v>
      </c>
      <c r="D77" s="711">
        <v>1.1990824696414437E-2</v>
      </c>
    </row>
    <row r="78" spans="2:4">
      <c r="B78" s="714">
        <v>43943</v>
      </c>
      <c r="C78" s="711">
        <v>-3.5865147908418216E-3</v>
      </c>
      <c r="D78" s="711">
        <v>1.213480128566502E-2</v>
      </c>
    </row>
    <row r="79" spans="2:4">
      <c r="B79" s="714">
        <v>43944</v>
      </c>
      <c r="C79" s="711">
        <v>-4.4047068622430352E-3</v>
      </c>
      <c r="D79" s="711">
        <v>1.2278798358558163E-2</v>
      </c>
    </row>
    <row r="80" spans="2:4">
      <c r="B80" s="714">
        <v>43945</v>
      </c>
      <c r="C80" s="711">
        <v>-7.088240317220329E-3</v>
      </c>
      <c r="D80" s="711">
        <v>1.2422815918007979E-2</v>
      </c>
    </row>
    <row r="81" spans="2:4">
      <c r="B81" s="714">
        <v>43948</v>
      </c>
      <c r="C81" s="711">
        <v>-5.1563882992842203E-3</v>
      </c>
      <c r="D81" s="711">
        <v>1.2566853966929026E-2</v>
      </c>
    </row>
    <row r="82" spans="2:4">
      <c r="B82" s="714">
        <v>43949</v>
      </c>
      <c r="C82" s="711">
        <v>-3.4804021918770633E-3</v>
      </c>
      <c r="D82" s="711">
        <v>1.2710912508236527E-2</v>
      </c>
    </row>
    <row r="83" spans="2:4">
      <c r="B83" s="714">
        <v>43950</v>
      </c>
      <c r="C83" s="711">
        <v>-2.0870906643446485E-3</v>
      </c>
      <c r="D83" s="711">
        <v>1.2854991544845928E-2</v>
      </c>
    </row>
    <row r="84" spans="2:4">
      <c r="B84" s="714">
        <v>43951</v>
      </c>
      <c r="C84" s="711">
        <v>-3.1453956081783918E-3</v>
      </c>
      <c r="D84" s="711">
        <v>1.299909107967312E-2</v>
      </c>
    </row>
    <row r="85" spans="2:4">
      <c r="B85" s="714">
        <v>43955</v>
      </c>
      <c r="C85" s="711">
        <v>-3.8065313198846207E-3</v>
      </c>
      <c r="D85" s="711">
        <v>1.3143211115634212E-2</v>
      </c>
    </row>
    <row r="86" spans="2:4">
      <c r="B86" s="714">
        <v>43956</v>
      </c>
      <c r="C86" s="711">
        <v>-2.7588749655088618E-3</v>
      </c>
      <c r="D86" s="711">
        <v>1.3287351655645985E-2</v>
      </c>
    </row>
    <row r="87" spans="2:4">
      <c r="B87" s="714">
        <v>43957</v>
      </c>
      <c r="C87" s="711">
        <v>-2.2092510190290238E-3</v>
      </c>
      <c r="D87" s="711">
        <v>1.3431512702625659E-2</v>
      </c>
    </row>
    <row r="88" spans="2:4">
      <c r="B88" s="714">
        <v>43958</v>
      </c>
      <c r="C88" s="711">
        <v>-1.35922932826682E-3</v>
      </c>
      <c r="D88" s="711">
        <v>1.3546485214516846E-2</v>
      </c>
    </row>
    <row r="89" spans="2:4">
      <c r="B89" s="714">
        <v>43959</v>
      </c>
      <c r="C89" s="711">
        <v>-4.7638315423936817E-4</v>
      </c>
      <c r="D89" s="711">
        <v>1.366147076989277E-2</v>
      </c>
    </row>
    <row r="90" spans="2:4">
      <c r="B90" s="714">
        <v>43962</v>
      </c>
      <c r="C90" s="711">
        <v>-7.3489460187536881E-4</v>
      </c>
      <c r="D90" s="711">
        <v>1.3776469370233135E-2</v>
      </c>
    </row>
    <row r="91" spans="2:4">
      <c r="B91" s="714">
        <v>43963</v>
      </c>
      <c r="C91" s="711">
        <v>-2.273385741974443E-3</v>
      </c>
      <c r="D91" s="711">
        <v>1.389148101701787E-2</v>
      </c>
    </row>
    <row r="92" spans="2:4">
      <c r="B92" s="714">
        <v>43964</v>
      </c>
      <c r="C92" s="711">
        <v>-2.3004945746752936E-3</v>
      </c>
      <c r="D92" s="711">
        <v>1.4006505711727346E-2</v>
      </c>
    </row>
    <row r="93" spans="2:4">
      <c r="B93" s="714">
        <v>43965</v>
      </c>
      <c r="C93" s="711">
        <v>-1.7550380766174767E-3</v>
      </c>
      <c r="D93" s="711">
        <v>1.412154345584149E-2</v>
      </c>
    </row>
    <row r="94" spans="2:4">
      <c r="B94" s="714">
        <v>43966</v>
      </c>
      <c r="C94" s="711">
        <v>-1.9953195326714024E-3</v>
      </c>
      <c r="D94" s="711">
        <v>1.4236594250840895E-2</v>
      </c>
    </row>
    <row r="95" spans="2:4">
      <c r="B95" s="714">
        <v>43969</v>
      </c>
      <c r="C95" s="711">
        <v>-1.8174957257000024E-4</v>
      </c>
      <c r="D95" s="711">
        <v>1.4351658098206377E-2</v>
      </c>
    </row>
    <row r="96" spans="2:4">
      <c r="B96" s="714">
        <v>43970</v>
      </c>
      <c r="C96" s="711">
        <v>1.6652742266831666E-4</v>
      </c>
      <c r="D96" s="711">
        <v>1.4466734999418307E-2</v>
      </c>
    </row>
    <row r="97" spans="2:4">
      <c r="B97" s="714">
        <v>43971</v>
      </c>
      <c r="C97" s="711">
        <v>9.8373502581194927E-4</v>
      </c>
      <c r="D97" s="711">
        <v>1.4581824955957945E-2</v>
      </c>
    </row>
    <row r="98" spans="2:4">
      <c r="B98" s="714">
        <v>43972</v>
      </c>
      <c r="C98" s="711">
        <v>1.2430887792109768E-3</v>
      </c>
      <c r="D98" s="711">
        <v>1.4696927969306328E-2</v>
      </c>
    </row>
    <row r="99" spans="2:4">
      <c r="B99" s="714">
        <v>43973</v>
      </c>
      <c r="C99" s="711">
        <v>1.287126355394852E-3</v>
      </c>
      <c r="D99" s="711">
        <v>1.4812044040944716E-2</v>
      </c>
    </row>
    <row r="100" spans="2:4">
      <c r="B100" s="714">
        <v>43976</v>
      </c>
      <c r="C100" s="711">
        <v>4.2043054166840399E-3</v>
      </c>
      <c r="D100" s="711">
        <v>1.4927173172354369E-2</v>
      </c>
    </row>
    <row r="101" spans="2:4">
      <c r="B101" s="714">
        <v>43977</v>
      </c>
      <c r="C101" s="711">
        <v>4.1256632425568096E-3</v>
      </c>
      <c r="D101" s="711">
        <v>1.5042315365017211E-2</v>
      </c>
    </row>
    <row r="102" spans="2:4">
      <c r="B102" s="714">
        <v>43978</v>
      </c>
      <c r="C102" s="711">
        <v>5.7682316791141108E-3</v>
      </c>
      <c r="D102" s="711">
        <v>1.5157470620414726E-2</v>
      </c>
    </row>
    <row r="103" spans="2:4">
      <c r="B103" s="714">
        <v>43979</v>
      </c>
      <c r="C103" s="711">
        <v>5.6494202754255873E-3</v>
      </c>
      <c r="D103" s="711">
        <v>1.527263894002906E-2</v>
      </c>
    </row>
    <row r="104" spans="2:4">
      <c r="B104" s="714">
        <v>43980</v>
      </c>
      <c r="C104" s="711">
        <v>6.5548905127648105E-3</v>
      </c>
      <c r="D104" s="711">
        <v>1.5387820325342361E-2</v>
      </c>
    </row>
    <row r="105" spans="2:4">
      <c r="B105" s="714">
        <v>43983</v>
      </c>
      <c r="C105" s="711">
        <v>7.4246394770989266E-3</v>
      </c>
      <c r="D105" s="711">
        <v>1.5503014777836777E-2</v>
      </c>
    </row>
    <row r="106" spans="2:4">
      <c r="B106" s="714">
        <v>43984</v>
      </c>
      <c r="C106" s="711">
        <v>8.8715438608995001E-3</v>
      </c>
      <c r="D106" s="711">
        <v>1.5618222298994899E-2</v>
      </c>
    </row>
    <row r="107" spans="2:4">
      <c r="B107" s="714">
        <v>43985</v>
      </c>
      <c r="C107" s="711">
        <v>1.0944301536100376E-2</v>
      </c>
      <c r="D107" s="711">
        <v>1.5733442890299321E-2</v>
      </c>
    </row>
    <row r="108" spans="2:4">
      <c r="B108" s="714">
        <v>43986</v>
      </c>
      <c r="C108" s="711">
        <v>1.169889848441974E-2</v>
      </c>
      <c r="D108" s="711">
        <v>1.5848676553232632E-2</v>
      </c>
    </row>
    <row r="109" spans="2:4">
      <c r="B109" s="714">
        <v>43987</v>
      </c>
      <c r="C109" s="711">
        <v>1.2825497463942792E-2</v>
      </c>
      <c r="D109" s="711">
        <v>1.5963923289278092E-2</v>
      </c>
    </row>
    <row r="110" spans="2:4">
      <c r="B110" s="714">
        <v>43990</v>
      </c>
      <c r="C110" s="711">
        <v>1.4971208276053805E-2</v>
      </c>
      <c r="D110" s="711">
        <v>1.6079183099918737E-2</v>
      </c>
    </row>
    <row r="111" spans="2:4">
      <c r="B111" s="714">
        <v>43991</v>
      </c>
      <c r="C111" s="711">
        <v>1.4683704646220486E-2</v>
      </c>
      <c r="D111" s="711">
        <v>1.6194455986637823E-2</v>
      </c>
    </row>
    <row r="112" spans="2:4">
      <c r="B112" s="714">
        <v>43992</v>
      </c>
      <c r="C112" s="711">
        <v>1.4114679057216639E-2</v>
      </c>
      <c r="D112" s="711">
        <v>1.6309741950918832E-2</v>
      </c>
    </row>
    <row r="113" spans="2:4">
      <c r="B113" s="714">
        <v>43994</v>
      </c>
      <c r="C113" s="711">
        <v>1.2240602287684199E-2</v>
      </c>
      <c r="D113" s="711">
        <v>1.6425040994245244E-2</v>
      </c>
    </row>
    <row r="114" spans="2:4">
      <c r="B114" s="714">
        <v>43997</v>
      </c>
      <c r="C114" s="711">
        <v>1.2596041392207269E-2</v>
      </c>
      <c r="D114" s="711">
        <v>1.6540353118100981E-2</v>
      </c>
    </row>
    <row r="115" spans="2:4">
      <c r="B115" s="714">
        <v>43998</v>
      </c>
      <c r="C115" s="711">
        <v>1.3403717619704159E-2</v>
      </c>
      <c r="D115" s="711">
        <v>1.6655678323969969E-2</v>
      </c>
    </row>
    <row r="116" spans="2:4">
      <c r="B116" s="714">
        <v>43999</v>
      </c>
      <c r="C116" s="711">
        <v>1.496747511424279E-2</v>
      </c>
      <c r="D116" s="711">
        <v>1.6771016613336576E-2</v>
      </c>
    </row>
    <row r="117" spans="2:4">
      <c r="B117" s="714">
        <v>44000</v>
      </c>
      <c r="C117" s="711">
        <v>1.5535530442651213E-2</v>
      </c>
      <c r="D117" s="711">
        <v>1.685684916697805E-2</v>
      </c>
    </row>
    <row r="118" spans="2:4">
      <c r="B118" s="714">
        <v>44001</v>
      </c>
      <c r="C118" s="711">
        <v>1.5846194043709128E-2</v>
      </c>
      <c r="D118" s="711">
        <v>1.6942688966328889E-2</v>
      </c>
    </row>
    <row r="119" spans="2:4">
      <c r="B119" s="714">
        <v>44004</v>
      </c>
      <c r="C119" s="711">
        <v>1.6175228279716736E-2</v>
      </c>
      <c r="D119" s="711">
        <v>1.7028536012000606E-2</v>
      </c>
    </row>
    <row r="120" spans="2:4">
      <c r="B120" s="714">
        <v>44005</v>
      </c>
      <c r="C120" s="711">
        <v>1.7021048264389993E-2</v>
      </c>
      <c r="D120" s="711">
        <v>1.7114390304605154E-2</v>
      </c>
    </row>
    <row r="121" spans="2:4">
      <c r="B121" s="714">
        <v>44006</v>
      </c>
      <c r="C121" s="711">
        <v>1.5280530363281697E-2</v>
      </c>
      <c r="D121" s="711">
        <v>1.7200251844754266E-2</v>
      </c>
    </row>
    <row r="122" spans="2:4">
      <c r="B122" s="714">
        <v>44007</v>
      </c>
      <c r="C122" s="711">
        <v>1.6805469850780463E-2</v>
      </c>
      <c r="D122" s="711">
        <v>1.7286120633059676E-2</v>
      </c>
    </row>
    <row r="123" spans="2:4">
      <c r="B123" s="714">
        <v>44008</v>
      </c>
      <c r="C123" s="711">
        <v>1.4946893809657302E-2</v>
      </c>
      <c r="D123" s="711">
        <v>1.7371996670133116E-2</v>
      </c>
    </row>
    <row r="124" spans="2:4">
      <c r="B124" s="714">
        <v>44011</v>
      </c>
      <c r="C124" s="711">
        <v>1.6510997017256779E-2</v>
      </c>
      <c r="D124" s="711">
        <v>1.7457879956586764E-2</v>
      </c>
    </row>
    <row r="125" spans="2:4">
      <c r="B125" s="714">
        <v>44012</v>
      </c>
      <c r="C125" s="711">
        <v>1.7570545104164559E-2</v>
      </c>
      <c r="D125" s="711">
        <v>1.7543770493032351E-2</v>
      </c>
    </row>
    <row r="126" spans="2:4">
      <c r="B126" s="714">
        <v>44013</v>
      </c>
      <c r="C126" s="711">
        <v>1.8974043720608513E-2</v>
      </c>
      <c r="D126" s="711">
        <v>1.7629668280082056E-2</v>
      </c>
    </row>
    <row r="127" spans="2:4">
      <c r="B127" s="714">
        <v>44014</v>
      </c>
      <c r="C127" s="711">
        <v>1.9381955540209495E-2</v>
      </c>
      <c r="D127" s="711">
        <v>1.7715573318347833E-2</v>
      </c>
    </row>
    <row r="128" spans="2:4">
      <c r="B128" s="714">
        <v>44015</v>
      </c>
      <c r="C128" s="711">
        <v>2.0358972872880798E-2</v>
      </c>
      <c r="D128" s="711">
        <v>1.7801485608441858E-2</v>
      </c>
    </row>
    <row r="129" spans="2:4">
      <c r="B129" s="714">
        <v>44018</v>
      </c>
      <c r="C129" s="711">
        <v>2.2443392546714014E-2</v>
      </c>
      <c r="D129" s="711">
        <v>1.7887405150976532E-2</v>
      </c>
    </row>
    <row r="130" spans="2:4">
      <c r="B130" s="714">
        <v>44019</v>
      </c>
      <c r="C130" s="711">
        <v>2.1678900745383478E-2</v>
      </c>
      <c r="D130" s="711">
        <v>1.7973331946563809E-2</v>
      </c>
    </row>
    <row r="131" spans="2:4">
      <c r="B131" s="714">
        <v>44020</v>
      </c>
      <c r="C131" s="711">
        <v>2.3460991705801293E-2</v>
      </c>
      <c r="D131" s="711">
        <v>1.8059265995816087E-2</v>
      </c>
    </row>
    <row r="132" spans="2:4">
      <c r="B132" s="714">
        <v>44021</v>
      </c>
      <c r="C132" s="711">
        <v>2.3754565607522649E-2</v>
      </c>
      <c r="D132" s="711">
        <v>1.8145207299345545E-2</v>
      </c>
    </row>
    <row r="133" spans="2:4">
      <c r="B133" s="714">
        <v>44022</v>
      </c>
      <c r="C133" s="711">
        <v>2.483008699438094E-2</v>
      </c>
      <c r="D133" s="711">
        <v>1.8231155857764803E-2</v>
      </c>
    </row>
    <row r="134" spans="2:4">
      <c r="B134" s="714">
        <v>44025</v>
      </c>
      <c r="C134" s="711">
        <v>2.3686969188361662E-2</v>
      </c>
      <c r="D134" s="711">
        <v>1.8317111671686037E-2</v>
      </c>
    </row>
    <row r="135" spans="2:4">
      <c r="B135" s="714">
        <v>44026</v>
      </c>
      <c r="C135" s="711">
        <v>2.4901788490945265E-2</v>
      </c>
      <c r="D135" s="711">
        <v>1.840307474172187E-2</v>
      </c>
    </row>
    <row r="136" spans="2:4">
      <c r="B136" s="714">
        <v>44027</v>
      </c>
      <c r="C136" s="711">
        <v>2.6170646384950924E-2</v>
      </c>
      <c r="D136" s="711">
        <v>1.8489045068484922E-2</v>
      </c>
    </row>
    <row r="137" spans="2:4">
      <c r="B137" s="714">
        <v>44028</v>
      </c>
      <c r="C137" s="711">
        <v>2.5152471566905588E-2</v>
      </c>
      <c r="D137" s="711">
        <v>1.8575022652587592E-2</v>
      </c>
    </row>
    <row r="138" spans="2:4">
      <c r="B138" s="714">
        <v>44029</v>
      </c>
      <c r="C138" s="711">
        <v>2.7789378084867922E-2</v>
      </c>
      <c r="D138" s="711">
        <v>1.8661007494642723E-2</v>
      </c>
    </row>
    <row r="139" spans="2:4">
      <c r="B139" s="714">
        <v>44032</v>
      </c>
      <c r="C139" s="711">
        <v>2.9864330026823094E-2</v>
      </c>
      <c r="D139" s="711">
        <v>1.8746999595262936E-2</v>
      </c>
    </row>
    <row r="140" spans="2:4">
      <c r="B140" s="714">
        <v>44033</v>
      </c>
      <c r="C140" s="711">
        <v>2.982742187724341E-2</v>
      </c>
      <c r="D140" s="711">
        <v>1.8832998955060853E-2</v>
      </c>
    </row>
    <row r="141" spans="2:4">
      <c r="B141" s="714">
        <v>44034</v>
      </c>
      <c r="C141" s="711">
        <v>3.0465891437363224E-2</v>
      </c>
      <c r="D141" s="711">
        <v>1.8919005574649317E-2</v>
      </c>
    </row>
    <row r="142" spans="2:4">
      <c r="B142" s="714">
        <v>44035</v>
      </c>
      <c r="C142" s="711">
        <v>2.8801476250960079E-2</v>
      </c>
      <c r="D142" s="711">
        <v>1.900501945464117E-2</v>
      </c>
    </row>
    <row r="143" spans="2:4">
      <c r="B143" s="714">
        <v>44036</v>
      </c>
      <c r="C143" s="711">
        <v>2.8716002775736493E-2</v>
      </c>
      <c r="D143" s="711">
        <v>1.9091040595649478E-2</v>
      </c>
    </row>
    <row r="144" spans="2:4">
      <c r="B144" s="714">
        <v>44039</v>
      </c>
      <c r="C144" s="711">
        <v>3.0704697043427931E-2</v>
      </c>
      <c r="D144" s="711">
        <v>1.9177068998287083E-2</v>
      </c>
    </row>
    <row r="145" spans="2:4">
      <c r="B145" s="714">
        <v>44040</v>
      </c>
      <c r="C145" s="711">
        <v>3.0617991098447872E-2</v>
      </c>
      <c r="D145" s="711">
        <v>1.9263104663167052E-2</v>
      </c>
    </row>
    <row r="146" spans="2:4">
      <c r="B146" s="714">
        <v>44041</v>
      </c>
      <c r="C146" s="711">
        <v>3.2219481531950978E-2</v>
      </c>
      <c r="D146" s="711">
        <v>1.9349147590902227E-2</v>
      </c>
    </row>
    <row r="147" spans="2:4">
      <c r="B147" s="714">
        <v>44042</v>
      </c>
      <c r="C147" s="711">
        <v>3.3002041728878329E-2</v>
      </c>
      <c r="D147" s="711">
        <v>1.9435197782105895E-2</v>
      </c>
    </row>
    <row r="148" spans="2:4">
      <c r="B148" s="714">
        <v>44043</v>
      </c>
      <c r="C148" s="711">
        <v>3.2041413984288392E-2</v>
      </c>
      <c r="D148" s="711">
        <v>1.9521255237391122E-2</v>
      </c>
    </row>
    <row r="149" spans="2:4">
      <c r="B149" s="714">
        <v>44046</v>
      </c>
      <c r="C149" s="711">
        <v>3.2671968711265542E-2</v>
      </c>
      <c r="D149" s="711">
        <v>1.9607319957371194E-2</v>
      </c>
    </row>
    <row r="150" spans="2:4">
      <c r="B150" s="714">
        <v>44047</v>
      </c>
      <c r="C150" s="711">
        <v>3.2240309766315312E-2</v>
      </c>
      <c r="D150" s="711">
        <v>1.96933919426594E-2</v>
      </c>
    </row>
    <row r="151" spans="2:4">
      <c r="B151" s="714">
        <v>44048</v>
      </c>
      <c r="C151" s="711">
        <v>3.3971365927189856E-2</v>
      </c>
      <c r="D151" s="711">
        <v>1.9779471193869025E-2</v>
      </c>
    </row>
    <row r="152" spans="2:4">
      <c r="B152" s="714">
        <v>44049</v>
      </c>
      <c r="C152" s="711">
        <v>3.5505333234368441E-2</v>
      </c>
      <c r="D152" s="711">
        <v>1.9855640858158052E-2</v>
      </c>
    </row>
    <row r="153" spans="2:4">
      <c r="B153" s="714">
        <v>44050</v>
      </c>
      <c r="C153" s="711">
        <v>3.4508898591606441E-2</v>
      </c>
      <c r="D153" s="711">
        <v>1.9931816211733899E-2</v>
      </c>
    </row>
    <row r="154" spans="2:4">
      <c r="B154" s="714">
        <v>44053</v>
      </c>
      <c r="C154" s="711">
        <v>3.4509041006175245E-2</v>
      </c>
      <c r="D154" s="711">
        <v>2.0007997255021337E-2</v>
      </c>
    </row>
    <row r="155" spans="2:4">
      <c r="B155" s="714">
        <v>44054</v>
      </c>
      <c r="C155" s="711">
        <v>3.3148139434395096E-2</v>
      </c>
      <c r="D155" s="711">
        <v>2.0084183988445359E-2</v>
      </c>
    </row>
    <row r="156" spans="2:4">
      <c r="B156" s="714">
        <v>44055</v>
      </c>
      <c r="C156" s="711">
        <v>3.3598242460861627E-2</v>
      </c>
      <c r="D156" s="711">
        <v>2.0160376412430958E-2</v>
      </c>
    </row>
    <row r="157" spans="2:4">
      <c r="B157" s="714">
        <v>44056</v>
      </c>
      <c r="C157" s="711">
        <v>3.3314446892299676E-2</v>
      </c>
      <c r="D157" s="711">
        <v>2.0236574527403128E-2</v>
      </c>
    </row>
    <row r="158" spans="2:4">
      <c r="B158" s="714">
        <v>44057</v>
      </c>
      <c r="C158" s="711">
        <v>3.4033215384019488E-2</v>
      </c>
      <c r="D158" s="711">
        <v>2.0312778333787085E-2</v>
      </c>
    </row>
    <row r="159" spans="2:4">
      <c r="B159" s="714">
        <v>44060</v>
      </c>
      <c r="C159" s="711">
        <v>3.3593590305212473E-2</v>
      </c>
      <c r="D159" s="711">
        <v>2.0388987832007821E-2</v>
      </c>
    </row>
    <row r="160" spans="2:4">
      <c r="B160" s="714">
        <v>44061</v>
      </c>
      <c r="C160" s="711">
        <v>3.6394956583373661E-2</v>
      </c>
      <c r="D160" s="711">
        <v>2.0465203022490552E-2</v>
      </c>
    </row>
    <row r="161" spans="2:4">
      <c r="B161" s="714">
        <v>44062</v>
      </c>
      <c r="C161" s="711">
        <v>3.5171144288618672E-2</v>
      </c>
      <c r="D161" s="711">
        <v>2.0541423905660494E-2</v>
      </c>
    </row>
    <row r="162" spans="2:4">
      <c r="B162" s="714">
        <v>44063</v>
      </c>
      <c r="C162" s="711">
        <v>3.5615063002687242E-2</v>
      </c>
      <c r="D162" s="711">
        <v>2.061765048194264E-2</v>
      </c>
    </row>
    <row r="163" spans="2:4">
      <c r="B163" s="714">
        <v>44064</v>
      </c>
      <c r="C163" s="711">
        <v>3.5780166805033931E-2</v>
      </c>
      <c r="D163" s="711">
        <v>2.0693882751762427E-2</v>
      </c>
    </row>
    <row r="164" spans="2:4">
      <c r="B164" s="714">
        <v>44067</v>
      </c>
      <c r="C164" s="711">
        <v>3.6700065988475972E-2</v>
      </c>
      <c r="D164" s="711">
        <v>2.0770120715545071E-2</v>
      </c>
    </row>
    <row r="165" spans="2:4">
      <c r="B165" s="714">
        <v>44068</v>
      </c>
      <c r="C165" s="711">
        <v>3.7234334485862774E-2</v>
      </c>
      <c r="D165" s="711">
        <v>2.0846364373715787E-2</v>
      </c>
    </row>
    <row r="166" spans="2:4">
      <c r="B166" s="714">
        <v>44069</v>
      </c>
      <c r="C166" s="711">
        <v>3.7242323732733729E-2</v>
      </c>
      <c r="D166" s="711">
        <v>2.0922613726700012E-2</v>
      </c>
    </row>
    <row r="167" spans="2:4">
      <c r="B167" s="714">
        <v>44070</v>
      </c>
      <c r="C167" s="711">
        <v>3.7223432588032068E-2</v>
      </c>
      <c r="D167" s="711">
        <v>2.0998868774922963E-2</v>
      </c>
    </row>
    <row r="168" spans="2:4">
      <c r="B168" s="714">
        <v>44071</v>
      </c>
      <c r="C168" s="711">
        <v>3.882625617106128E-2</v>
      </c>
      <c r="D168" s="711">
        <v>2.1075129518810076E-2</v>
      </c>
    </row>
    <row r="169" spans="2:4">
      <c r="B169" s="714">
        <v>44074</v>
      </c>
      <c r="C169" s="711">
        <v>3.7634371051686877E-2</v>
      </c>
      <c r="D169" s="711">
        <v>2.1151395958786789E-2</v>
      </c>
    </row>
    <row r="170" spans="2:4">
      <c r="B170" s="714">
        <v>44075</v>
      </c>
      <c r="C170" s="711">
        <v>3.9427187748830583E-2</v>
      </c>
      <c r="D170" s="711">
        <v>2.1227668095278762E-2</v>
      </c>
    </row>
    <row r="171" spans="2:4">
      <c r="B171" s="714">
        <v>44076</v>
      </c>
      <c r="C171" s="711">
        <v>3.9854599219051545E-2</v>
      </c>
      <c r="D171" s="711">
        <v>2.130394592871121E-2</v>
      </c>
    </row>
    <row r="172" spans="2:4">
      <c r="B172" s="714">
        <v>44077</v>
      </c>
      <c r="C172" s="711">
        <v>3.7273072783601702E-2</v>
      </c>
      <c r="D172" s="711">
        <v>2.1380229459509792E-2</v>
      </c>
    </row>
    <row r="173" spans="2:4">
      <c r="B173" s="714">
        <v>44078</v>
      </c>
      <c r="C173" s="711">
        <v>3.7226458919625838E-2</v>
      </c>
      <c r="D173" s="711">
        <v>2.1456518688099946E-2</v>
      </c>
    </row>
    <row r="174" spans="2:4">
      <c r="B174" s="714">
        <v>44082</v>
      </c>
      <c r="C174" s="711">
        <v>3.514790117094968E-2</v>
      </c>
      <c r="D174" s="711">
        <v>2.1532813614907331E-2</v>
      </c>
    </row>
    <row r="175" spans="2:4">
      <c r="B175" s="714">
        <v>44083</v>
      </c>
      <c r="C175" s="711">
        <v>3.6963736544682657E-2</v>
      </c>
      <c r="D175" s="711">
        <v>2.1609114240357608E-2</v>
      </c>
    </row>
    <row r="176" spans="2:4">
      <c r="B176" s="714">
        <v>44084</v>
      </c>
      <c r="C176" s="711">
        <v>3.4852026319527107E-2</v>
      </c>
      <c r="D176" s="711">
        <v>2.1685420564876212E-2</v>
      </c>
    </row>
    <row r="177" spans="2:4">
      <c r="B177" s="714">
        <v>44085</v>
      </c>
      <c r="C177" s="711">
        <v>3.4952326798761257E-2</v>
      </c>
      <c r="D177" s="711">
        <v>2.1761732588889027E-2</v>
      </c>
    </row>
    <row r="178" spans="2:4">
      <c r="B178" s="714">
        <v>44088</v>
      </c>
      <c r="C178" s="711">
        <v>3.7083914038343213E-2</v>
      </c>
      <c r="D178" s="711">
        <v>2.1838050312821711E-2</v>
      </c>
    </row>
    <row r="179" spans="2:4">
      <c r="B179" s="714">
        <v>44089</v>
      </c>
      <c r="C179" s="711">
        <v>3.7510766213854518E-2</v>
      </c>
      <c r="D179" s="711">
        <v>2.1914373737099924E-2</v>
      </c>
    </row>
    <row r="180" spans="2:4">
      <c r="B180" s="714">
        <v>44090</v>
      </c>
      <c r="C180" s="711">
        <v>3.7000000474388894E-2</v>
      </c>
      <c r="D180" s="711">
        <v>2.1990702862149547E-2</v>
      </c>
    </row>
    <row r="181" spans="2:4">
      <c r="B181" s="714">
        <v>44091</v>
      </c>
      <c r="C181" s="711">
        <v>3.6954586451354743E-2</v>
      </c>
      <c r="D181" s="711">
        <v>2.206703768839624E-2</v>
      </c>
    </row>
    <row r="182" spans="2:4">
      <c r="B182" s="714">
        <v>44092</v>
      </c>
      <c r="C182" s="711">
        <v>3.5168833040625902E-2</v>
      </c>
      <c r="D182" s="711">
        <v>2.2143378216266107E-2</v>
      </c>
    </row>
    <row r="183" spans="2:4">
      <c r="B183" s="714">
        <v>44095</v>
      </c>
      <c r="C183" s="711">
        <v>3.3454337389598132E-2</v>
      </c>
      <c r="D183" s="711">
        <v>2.2219724446184808E-2</v>
      </c>
    </row>
    <row r="184" spans="2:4">
      <c r="B184" s="714">
        <v>44096</v>
      </c>
      <c r="C184" s="711">
        <v>3.4420247958446781E-2</v>
      </c>
      <c r="D184" s="711">
        <v>2.2296076378578222E-2</v>
      </c>
    </row>
    <row r="185" spans="2:4">
      <c r="B185" s="714">
        <v>44097</v>
      </c>
      <c r="C185" s="711">
        <v>3.2525309814737779E-2</v>
      </c>
      <c r="D185" s="711">
        <v>2.2372434013872233E-2</v>
      </c>
    </row>
    <row r="186" spans="2:4">
      <c r="B186" s="714">
        <v>44098</v>
      </c>
      <c r="C186" s="711">
        <v>3.339164161954522E-2</v>
      </c>
      <c r="D186" s="711">
        <v>2.2448797352492944E-2</v>
      </c>
    </row>
    <row r="187" spans="2:4">
      <c r="B187" s="714">
        <v>44099</v>
      </c>
      <c r="C187" s="711">
        <v>3.3966400172323885E-2</v>
      </c>
      <c r="D187" s="711">
        <v>2.2525166394866458E-2</v>
      </c>
    </row>
    <row r="188" spans="2:4">
      <c r="B188" s="714">
        <v>44102</v>
      </c>
      <c r="C188" s="711">
        <v>3.2805771552113949E-2</v>
      </c>
      <c r="D188" s="711">
        <v>2.2601541141418657E-2</v>
      </c>
    </row>
    <row r="189" spans="2:4">
      <c r="B189" s="714">
        <v>44103</v>
      </c>
      <c r="C189" s="711">
        <v>3.2400428542689763E-2</v>
      </c>
      <c r="D189" s="711">
        <v>2.2677921592575423E-2</v>
      </c>
    </row>
    <row r="190" spans="2:4">
      <c r="B190" s="714">
        <v>44104</v>
      </c>
      <c r="C190" s="711">
        <v>3.3252600812812894E-2</v>
      </c>
      <c r="D190" s="711">
        <v>2.2754307748763081E-2</v>
      </c>
    </row>
    <row r="191" spans="2:4">
      <c r="B191" s="714">
        <v>44105</v>
      </c>
      <c r="C191" s="711">
        <v>3.4385054470587928E-2</v>
      </c>
      <c r="D191" s="711">
        <v>2.2830699610407734E-2</v>
      </c>
    </row>
    <row r="192" spans="2:4">
      <c r="B192" s="714">
        <v>44106</v>
      </c>
      <c r="C192" s="711">
        <v>3.3221573459989884E-2</v>
      </c>
      <c r="D192" s="711">
        <v>2.2907097177935487E-2</v>
      </c>
    </row>
    <row r="193" spans="2:4">
      <c r="B193" s="714">
        <v>44109</v>
      </c>
      <c r="C193" s="711">
        <v>3.4702319208309795E-2</v>
      </c>
      <c r="D193" s="711">
        <v>2.2983500451772443E-2</v>
      </c>
    </row>
    <row r="194" spans="2:4">
      <c r="B194" s="714">
        <v>44110</v>
      </c>
      <c r="C194" s="711">
        <v>3.4177757371787632E-2</v>
      </c>
      <c r="D194" s="711">
        <v>2.3059909432344927E-2</v>
      </c>
    </row>
    <row r="195" spans="2:4">
      <c r="B195" s="714">
        <v>44111</v>
      </c>
      <c r="C195" s="711">
        <v>3.5097671142392928E-2</v>
      </c>
      <c r="D195" s="711">
        <v>2.3136324120079266E-2</v>
      </c>
    </row>
    <row r="196" spans="2:4">
      <c r="B196" s="714">
        <v>44112</v>
      </c>
      <c r="C196" s="711">
        <v>3.6665108592181639E-2</v>
      </c>
      <c r="D196" s="711">
        <v>2.3212744515401562E-2</v>
      </c>
    </row>
    <row r="197" spans="2:4">
      <c r="B197" s="714">
        <v>44113</v>
      </c>
      <c r="C197" s="711">
        <v>3.7923635846524695E-2</v>
      </c>
      <c r="D197" s="711">
        <v>2.3289170618738142E-2</v>
      </c>
    </row>
    <row r="198" spans="2:4">
      <c r="B198" s="714">
        <v>44117</v>
      </c>
      <c r="C198" s="711">
        <v>3.8787527860707494E-2</v>
      </c>
      <c r="D198" s="711">
        <v>2.3365602430515553E-2</v>
      </c>
    </row>
    <row r="199" spans="2:4">
      <c r="B199" s="714">
        <v>44118</v>
      </c>
      <c r="C199" s="711">
        <v>3.9407342771982989E-2</v>
      </c>
      <c r="D199" s="711">
        <v>2.3442039951159899E-2</v>
      </c>
    </row>
    <row r="200" spans="2:4">
      <c r="B200" s="714">
        <v>44119</v>
      </c>
      <c r="C200" s="711">
        <v>3.9317540921607996E-2</v>
      </c>
      <c r="D200" s="711">
        <v>2.3518483181097727E-2</v>
      </c>
    </row>
    <row r="201" spans="2:4">
      <c r="B201" s="714">
        <v>44120</v>
      </c>
      <c r="C201" s="711">
        <v>3.9488543130585807E-2</v>
      </c>
      <c r="D201" s="711">
        <v>2.3594932120755585E-2</v>
      </c>
    </row>
    <row r="202" spans="2:4">
      <c r="B202" s="714">
        <v>44123</v>
      </c>
      <c r="C202" s="711">
        <v>3.9121713514918666E-2</v>
      </c>
      <c r="D202" s="711">
        <v>2.3671386770559799E-2</v>
      </c>
    </row>
    <row r="203" spans="2:4">
      <c r="B203" s="714">
        <v>44124</v>
      </c>
      <c r="C203" s="711">
        <v>4.0889312222345264E-2</v>
      </c>
      <c r="D203" s="711">
        <v>2.3747847130936917E-2</v>
      </c>
    </row>
    <row r="204" spans="2:4">
      <c r="B204" s="714">
        <v>44125</v>
      </c>
      <c r="C204" s="711">
        <v>4.1824058066486369E-2</v>
      </c>
      <c r="D204" s="711">
        <v>2.3824313202313485E-2</v>
      </c>
    </row>
    <row r="205" spans="2:4">
      <c r="B205" s="714">
        <v>44126</v>
      </c>
      <c r="C205" s="711">
        <v>4.2508892579477209E-2</v>
      </c>
      <c r="D205" s="711">
        <v>2.3900784985116053E-2</v>
      </c>
    </row>
    <row r="206" spans="2:4">
      <c r="B206" s="714">
        <v>44127</v>
      </c>
      <c r="C206" s="711">
        <v>4.2554864767142098E-2</v>
      </c>
      <c r="D206" s="711">
        <v>2.3977262479771166E-2</v>
      </c>
    </row>
    <row r="207" spans="2:4">
      <c r="B207" s="714">
        <v>44130</v>
      </c>
      <c r="C207" s="711">
        <v>4.1585613024031298E-2</v>
      </c>
      <c r="D207" s="711">
        <v>2.4053745686705597E-2</v>
      </c>
    </row>
    <row r="208" spans="2:4">
      <c r="B208" s="714">
        <v>44131</v>
      </c>
      <c r="C208" s="711">
        <v>4.117531405165864E-2</v>
      </c>
      <c r="D208" s="711">
        <v>2.4130234606345891E-2</v>
      </c>
    </row>
    <row r="209" spans="2:4">
      <c r="B209" s="714">
        <v>44132</v>
      </c>
      <c r="C209" s="711">
        <v>3.7817627374896468E-2</v>
      </c>
      <c r="D209" s="711">
        <v>2.4206729239118818E-2</v>
      </c>
    </row>
    <row r="210" spans="2:4">
      <c r="B210" s="714">
        <v>44133</v>
      </c>
      <c r="C210" s="711">
        <v>3.9323394848640669E-2</v>
      </c>
      <c r="D210" s="711">
        <v>2.4283229585450927E-2</v>
      </c>
    </row>
    <row r="211" spans="2:4">
      <c r="B211" s="714">
        <v>44134</v>
      </c>
      <c r="C211" s="711">
        <v>3.7513456193286832E-2</v>
      </c>
      <c r="D211" s="711">
        <v>2.4359735645769209E-2</v>
      </c>
    </row>
    <row r="212" spans="2:4">
      <c r="B212" s="714">
        <v>44138</v>
      </c>
      <c r="C212" s="711">
        <v>4.0184054890107124E-2</v>
      </c>
      <c r="D212" s="711">
        <v>2.4436247420500434E-2</v>
      </c>
    </row>
    <row r="213" spans="2:4">
      <c r="B213" s="714">
        <v>44139</v>
      </c>
      <c r="C213" s="711">
        <v>4.234886191103171E-2</v>
      </c>
      <c r="D213" s="711">
        <v>2.451276491007115E-2</v>
      </c>
    </row>
    <row r="214" spans="2:4">
      <c r="B214" s="714">
        <v>44140</v>
      </c>
      <c r="C214" s="711">
        <v>4.5727792213087204E-2</v>
      </c>
      <c r="D214" s="711">
        <v>2.458928811490857E-2</v>
      </c>
    </row>
    <row r="215" spans="2:4">
      <c r="B215" s="714">
        <v>44141</v>
      </c>
      <c r="C215" s="711">
        <v>4.6649854304711136E-2</v>
      </c>
      <c r="D215" s="711">
        <v>2.4665817035439463E-2</v>
      </c>
    </row>
    <row r="216" spans="2:4">
      <c r="B216" s="714">
        <v>44144</v>
      </c>
      <c r="C216" s="711">
        <v>4.7309023445805787E-2</v>
      </c>
      <c r="D216" s="711">
        <v>2.4742351672090601E-2</v>
      </c>
    </row>
    <row r="217" spans="2:4">
      <c r="B217" s="714">
        <v>44145</v>
      </c>
      <c r="C217" s="711">
        <v>4.6972441805923415E-2</v>
      </c>
      <c r="D217" s="711">
        <v>2.4818892025288974E-2</v>
      </c>
    </row>
    <row r="218" spans="2:4">
      <c r="B218" s="714">
        <v>44146</v>
      </c>
      <c r="C218" s="711">
        <v>4.7032862595779434E-2</v>
      </c>
      <c r="D218" s="711">
        <v>2.4895438095461575E-2</v>
      </c>
    </row>
    <row r="219" spans="2:4">
      <c r="B219" s="714">
        <v>44147</v>
      </c>
      <c r="C219" s="711">
        <v>4.5029890108915005E-2</v>
      </c>
      <c r="D219" s="711">
        <v>2.4971989883035617E-2</v>
      </c>
    </row>
    <row r="220" spans="2:4">
      <c r="B220" s="714">
        <v>44148</v>
      </c>
      <c r="C220" s="711">
        <v>4.6849755791853465E-2</v>
      </c>
      <c r="D220" s="711">
        <v>2.504854738843787E-2</v>
      </c>
    </row>
    <row r="221" spans="2:4">
      <c r="B221" s="714">
        <v>44151</v>
      </c>
      <c r="C221" s="711">
        <v>4.8203730498022068E-2</v>
      </c>
      <c r="D221" s="711">
        <v>2.5125110612095547E-2</v>
      </c>
    </row>
    <row r="222" spans="2:4">
      <c r="B222" s="714">
        <v>44152</v>
      </c>
      <c r="C222" s="711">
        <v>4.8424563975111079E-2</v>
      </c>
      <c r="D222" s="711">
        <v>2.5201679554435863E-2</v>
      </c>
    </row>
    <row r="223" spans="2:4">
      <c r="B223" s="714">
        <v>44153</v>
      </c>
      <c r="C223" s="711">
        <v>4.7652945977711747E-2</v>
      </c>
      <c r="D223" s="711">
        <v>2.5278254215885809E-2</v>
      </c>
    </row>
    <row r="224" spans="2:4">
      <c r="B224" s="714">
        <v>44154</v>
      </c>
      <c r="C224" s="711">
        <v>4.8409224615676649E-2</v>
      </c>
      <c r="D224" s="711">
        <v>2.53548345968726E-2</v>
      </c>
    </row>
    <row r="225" spans="2:4">
      <c r="B225" s="714">
        <v>44155</v>
      </c>
      <c r="C225" s="711">
        <v>4.8177165385468124E-2</v>
      </c>
      <c r="D225" s="711">
        <v>2.5431420697823448E-2</v>
      </c>
    </row>
    <row r="226" spans="2:4">
      <c r="B226" s="714">
        <v>44158</v>
      </c>
      <c r="C226" s="711">
        <v>4.9483529220550659E-2</v>
      </c>
      <c r="D226" s="711">
        <v>2.5508012519165568E-2</v>
      </c>
    </row>
    <row r="227" spans="2:4">
      <c r="B227" s="714">
        <v>44159</v>
      </c>
      <c r="C227" s="711">
        <v>5.1748336384294102E-2</v>
      </c>
      <c r="D227" s="711">
        <v>2.5584610061326174E-2</v>
      </c>
    </row>
    <row r="228" spans="2:4">
      <c r="B228" s="714">
        <v>44160</v>
      </c>
      <c r="C228" s="711">
        <v>5.2471221341758412E-2</v>
      </c>
      <c r="D228" s="711">
        <v>2.5661213324732701E-2</v>
      </c>
    </row>
    <row r="229" spans="2:4">
      <c r="B229" s="714">
        <v>44161</v>
      </c>
      <c r="C229" s="711">
        <v>5.3149386070573179E-2</v>
      </c>
      <c r="D229" s="711">
        <v>2.5737822309812364E-2</v>
      </c>
    </row>
    <row r="230" spans="2:4">
      <c r="B230" s="714">
        <v>44162</v>
      </c>
      <c r="C230" s="711">
        <v>5.413255016335361E-2</v>
      </c>
      <c r="D230" s="711">
        <v>2.5814437016992597E-2</v>
      </c>
    </row>
    <row r="231" spans="2:4">
      <c r="B231" s="714">
        <v>44165</v>
      </c>
      <c r="C231" s="711">
        <v>5.3691263460641458E-2</v>
      </c>
      <c r="D231" s="711">
        <v>2.5891057446700838E-2</v>
      </c>
    </row>
    <row r="232" spans="2:4">
      <c r="B232" s="714">
        <v>44166</v>
      </c>
      <c r="C232" s="711">
        <v>5.5480959828033694E-2</v>
      </c>
      <c r="D232" s="711">
        <v>2.5967683599364522E-2</v>
      </c>
    </row>
    <row r="233" spans="2:4">
      <c r="B233" s="714">
        <v>44167</v>
      </c>
      <c r="C233" s="711">
        <v>5.5976274336157372E-2</v>
      </c>
      <c r="D233" s="711">
        <v>2.6044315475410862E-2</v>
      </c>
    </row>
    <row r="234" spans="2:4">
      <c r="B234" s="714">
        <v>44168</v>
      </c>
      <c r="C234" s="711">
        <v>5.6540019156049892E-2</v>
      </c>
      <c r="D234" s="711">
        <v>2.6120953075267739E-2</v>
      </c>
    </row>
    <row r="235" spans="2:4">
      <c r="B235" s="714">
        <v>44169</v>
      </c>
      <c r="C235" s="711">
        <v>5.8542875813256678E-2</v>
      </c>
      <c r="D235" s="711">
        <v>2.6197596399362366E-2</v>
      </c>
    </row>
    <row r="236" spans="2:4">
      <c r="B236" s="714">
        <v>44172</v>
      </c>
      <c r="C236" s="711">
        <v>5.8216807216133093E-2</v>
      </c>
      <c r="D236" s="711">
        <v>2.6274245448122402E-2</v>
      </c>
    </row>
    <row r="237" spans="2:4">
      <c r="B237" s="714">
        <v>44173</v>
      </c>
      <c r="C237" s="711">
        <v>5.8760009870110652E-2</v>
      </c>
      <c r="D237" s="711">
        <v>2.6350900221975504E-2</v>
      </c>
    </row>
    <row r="238" spans="2:4">
      <c r="B238" s="714">
        <v>44174</v>
      </c>
      <c r="C238" s="711">
        <v>5.8080725105339681E-2</v>
      </c>
      <c r="D238" s="711">
        <v>2.6427560721349108E-2</v>
      </c>
    </row>
    <row r="239" spans="2:4">
      <c r="B239" s="714">
        <v>44175</v>
      </c>
      <c r="C239" s="711">
        <v>5.9538277977581489E-2</v>
      </c>
      <c r="D239" s="711">
        <v>2.6504226946671094E-2</v>
      </c>
    </row>
    <row r="240" spans="2:4">
      <c r="B240" s="714">
        <v>44176</v>
      </c>
      <c r="C240" s="711">
        <v>6.0414681925019531E-2</v>
      </c>
      <c r="D240" s="711">
        <v>2.6580898898368899E-2</v>
      </c>
    </row>
    <row r="241" spans="2:4">
      <c r="B241" s="714">
        <v>44179</v>
      </c>
      <c r="C241" s="711">
        <v>6.0297035046501302E-2</v>
      </c>
      <c r="D241" s="711">
        <v>2.6657576576870401E-2</v>
      </c>
    </row>
    <row r="242" spans="2:4">
      <c r="B242" s="714">
        <v>44180</v>
      </c>
      <c r="C242" s="711">
        <v>6.2574128973586163E-2</v>
      </c>
      <c r="D242" s="711">
        <v>2.6734259982603481E-2</v>
      </c>
    </row>
    <row r="243" spans="2:4">
      <c r="B243" s="714">
        <v>44181</v>
      </c>
      <c r="C243" s="711">
        <v>6.3785686517185303E-2</v>
      </c>
      <c r="D243" s="711">
        <v>2.6810949115995575E-2</v>
      </c>
    </row>
    <row r="244" spans="2:4">
      <c r="B244" s="714">
        <v>44182</v>
      </c>
      <c r="C244" s="711">
        <v>6.50468635012309E-2</v>
      </c>
      <c r="D244" s="711">
        <v>2.6887643977474784E-2</v>
      </c>
    </row>
    <row r="245" spans="2:4">
      <c r="B245" s="714">
        <v>44183</v>
      </c>
      <c r="C245" s="711">
        <v>6.5352554349347391E-2</v>
      </c>
      <c r="D245" s="711">
        <v>2.6964344567468768E-2</v>
      </c>
    </row>
    <row r="246" spans="2:4">
      <c r="B246" s="714">
        <v>44186</v>
      </c>
      <c r="C246" s="711">
        <v>6.4004243488387402E-2</v>
      </c>
      <c r="D246" s="711">
        <v>2.7041050886405626E-2</v>
      </c>
    </row>
    <row r="247" spans="2:4">
      <c r="B247" s="714">
        <v>44187</v>
      </c>
      <c r="C247" s="711">
        <v>6.4198457094254646E-2</v>
      </c>
      <c r="D247" s="711">
        <v>2.7117762934713019E-2</v>
      </c>
    </row>
    <row r="248" spans="2:4">
      <c r="B248" s="714">
        <v>44188</v>
      </c>
      <c r="C248" s="711">
        <v>6.5817791442041917E-2</v>
      </c>
      <c r="D248" s="711">
        <v>2.7194480712819047E-2</v>
      </c>
    </row>
    <row r="249" spans="2:4">
      <c r="B249" s="714">
        <v>44189</v>
      </c>
      <c r="C249" s="711">
        <v>6.6127678846828131E-2</v>
      </c>
      <c r="D249" s="711">
        <v>2.727120422115159E-2</v>
      </c>
    </row>
    <row r="250" spans="2:4">
      <c r="B250" s="714">
        <v>44193</v>
      </c>
      <c r="C250" s="711">
        <v>6.7018094734866862E-2</v>
      </c>
      <c r="D250" s="711">
        <v>2.7347933460138751E-2</v>
      </c>
    </row>
    <row r="251" spans="2:4">
      <c r="B251" s="714">
        <v>44194</v>
      </c>
      <c r="C251" s="711">
        <v>6.7855733757852033E-2</v>
      </c>
      <c r="D251" s="711">
        <v>2.742466843020841E-2</v>
      </c>
    </row>
    <row r="252" spans="2:4">
      <c r="B252" s="714">
        <v>44195</v>
      </c>
      <c r="C252" s="711">
        <v>6.885377373223811E-2</v>
      </c>
      <c r="D252" s="711">
        <v>2.7501409131788668E-2</v>
      </c>
    </row>
    <row r="253" spans="2:4">
      <c r="B253" s="714">
        <v>44196</v>
      </c>
      <c r="C253" s="711">
        <v>6.9106181511554343E-2</v>
      </c>
      <c r="D253" s="711">
        <v>2.7578155565307849E-2</v>
      </c>
    </row>
    <row r="254" spans="2:4">
      <c r="B254" s="714">
        <v>44200</v>
      </c>
      <c r="C254" s="711">
        <v>6.8765251624557155E-2</v>
      </c>
      <c r="D254" s="711">
        <v>2.7654907731193834E-2</v>
      </c>
    </row>
    <row r="255" spans="2:4">
      <c r="B255" s="714">
        <v>44201</v>
      </c>
      <c r="C255" s="711">
        <v>6.9691453139463677E-2</v>
      </c>
      <c r="D255" s="711">
        <v>2.7731665629874946E-2</v>
      </c>
    </row>
    <row r="256" spans="2:4">
      <c r="B256" s="714">
        <v>44202</v>
      </c>
      <c r="C256" s="711">
        <v>6.90400228729382E-2</v>
      </c>
      <c r="D256" s="711">
        <v>2.7808429261779288E-2</v>
      </c>
    </row>
    <row r="257" spans="2:4">
      <c r="B257" s="714">
        <v>44203</v>
      </c>
      <c r="C257" s="711">
        <v>7.1306364869585526E-2</v>
      </c>
      <c r="D257" s="711">
        <v>2.7885198627335184E-2</v>
      </c>
    </row>
    <row r="258" spans="2:4">
      <c r="B258" s="714">
        <v>44204</v>
      </c>
      <c r="C258" s="711">
        <v>7.3381651903529077E-2</v>
      </c>
      <c r="D258" s="711">
        <v>2.7961973726970735E-2</v>
      </c>
    </row>
    <row r="259" spans="2:4">
      <c r="B259" s="714">
        <v>44207</v>
      </c>
      <c r="C259" s="711">
        <v>7.2178062531750076E-2</v>
      </c>
      <c r="D259" s="711">
        <v>2.8038754561114265E-2</v>
      </c>
    </row>
    <row r="260" spans="2:4">
      <c r="B260" s="714">
        <v>44208</v>
      </c>
      <c r="C260" s="711">
        <v>7.3591279710579327E-2</v>
      </c>
      <c r="D260" s="711">
        <v>2.8115541130194099E-2</v>
      </c>
    </row>
    <row r="261" spans="2:4">
      <c r="B261" s="714">
        <v>44209</v>
      </c>
      <c r="C261" s="711">
        <v>7.270308310277307E-2</v>
      </c>
      <c r="D261" s="711">
        <v>2.8192333434638783E-2</v>
      </c>
    </row>
    <row r="262" spans="2:4">
      <c r="B262" s="714">
        <v>44210</v>
      </c>
      <c r="C262" s="711">
        <v>7.4096161809952266E-2</v>
      </c>
      <c r="D262" s="711">
        <v>2.8269131474876419E-2</v>
      </c>
    </row>
    <row r="263" spans="2:4">
      <c r="B263" s="714">
        <v>44211</v>
      </c>
      <c r="C263" s="711">
        <v>7.2308995838950896E-2</v>
      </c>
      <c r="D263" s="711">
        <v>2.8345935251335552E-2</v>
      </c>
    </row>
    <row r="264" spans="2:4">
      <c r="B264" s="714">
        <v>44214</v>
      </c>
      <c r="C264" s="711">
        <v>7.2636474991609967E-2</v>
      </c>
      <c r="D264" s="711">
        <v>2.842274476444473E-2</v>
      </c>
    </row>
    <row r="265" spans="2:4">
      <c r="B265" s="714">
        <v>44215</v>
      </c>
      <c r="C265" s="711">
        <v>7.2742294714062128E-2</v>
      </c>
      <c r="D265" s="711">
        <v>2.8499560014632275E-2</v>
      </c>
    </row>
    <row r="266" spans="2:4">
      <c r="B266" s="714">
        <v>44216</v>
      </c>
      <c r="C266" s="711">
        <v>7.3903607034570662E-2</v>
      </c>
      <c r="D266" s="711">
        <v>2.8576381002326956E-2</v>
      </c>
    </row>
    <row r="267" spans="2:4">
      <c r="B267" s="714">
        <v>44217</v>
      </c>
      <c r="C267" s="711">
        <v>7.3813023605060701E-2</v>
      </c>
      <c r="D267" s="711">
        <v>2.8653207727957097E-2</v>
      </c>
    </row>
    <row r="268" spans="2:4">
      <c r="B268" s="714">
        <v>44218</v>
      </c>
      <c r="C268" s="711">
        <v>7.2651063382659586E-2</v>
      </c>
      <c r="D268" s="711">
        <v>2.8730040191951245E-2</v>
      </c>
    </row>
    <row r="269" spans="2:4">
      <c r="B269" s="714">
        <v>44221</v>
      </c>
      <c r="C269" s="711">
        <v>7.2543962076585977E-2</v>
      </c>
      <c r="D269" s="711">
        <v>2.8806878394738167E-2</v>
      </c>
    </row>
    <row r="270" spans="2:4">
      <c r="B270" s="714">
        <v>44222</v>
      </c>
      <c r="C270" s="711">
        <v>7.2107824097677575E-2</v>
      </c>
      <c r="D270" s="711">
        <v>2.8883722336746409E-2</v>
      </c>
    </row>
    <row r="271" spans="2:4">
      <c r="B271" s="714">
        <v>44223</v>
      </c>
      <c r="C271" s="711">
        <v>6.9733608553411042E-2</v>
      </c>
      <c r="D271" s="711">
        <v>2.896057201840474E-2</v>
      </c>
    </row>
    <row r="272" spans="2:4">
      <c r="B272" s="714">
        <v>44224</v>
      </c>
      <c r="C272" s="711">
        <v>7.2081201618121815E-2</v>
      </c>
      <c r="D272" s="711">
        <v>2.9037427440141705E-2</v>
      </c>
    </row>
    <row r="273" spans="2:4">
      <c r="B273" s="714">
        <v>44225</v>
      </c>
      <c r="C273" s="711">
        <v>6.9727591943033129E-2</v>
      </c>
      <c r="D273" s="711">
        <v>2.9114288602386296E-2</v>
      </c>
    </row>
    <row r="274" spans="2:4">
      <c r="B274" s="714">
        <v>44228</v>
      </c>
      <c r="C274" s="711">
        <v>7.3390719578751762E-2</v>
      </c>
      <c r="D274" s="711">
        <v>2.9191155505567057E-2</v>
      </c>
    </row>
    <row r="275" spans="2:4">
      <c r="B275" s="714">
        <v>44229</v>
      </c>
      <c r="C275" s="711">
        <v>7.5519956942668331E-2</v>
      </c>
      <c r="D275" s="711">
        <v>2.9268028150112757E-2</v>
      </c>
    </row>
    <row r="276" spans="2:4">
      <c r="B276" s="714">
        <v>44230</v>
      </c>
      <c r="C276" s="711">
        <v>7.7013772875772268E-2</v>
      </c>
      <c r="D276" s="711">
        <v>2.9344906536452386E-2</v>
      </c>
    </row>
    <row r="277" spans="2:4">
      <c r="B277" s="714">
        <v>44231</v>
      </c>
      <c r="C277" s="711">
        <v>7.8324797583355865E-2</v>
      </c>
      <c r="D277" s="711">
        <v>2.9421790665014713E-2</v>
      </c>
    </row>
    <row r="278" spans="2:4">
      <c r="B278" s="714">
        <v>44232</v>
      </c>
      <c r="C278" s="711">
        <v>8.0342315514391416E-2</v>
      </c>
      <c r="D278" s="711">
        <v>2.9498680536228727E-2</v>
      </c>
    </row>
    <row r="279" spans="2:4">
      <c r="B279" s="714">
        <v>44235</v>
      </c>
      <c r="C279" s="711">
        <v>8.1132472217147145E-2</v>
      </c>
      <c r="D279" s="711">
        <v>2.9575576150523419E-2</v>
      </c>
    </row>
    <row r="280" spans="2:4">
      <c r="B280" s="714">
        <v>44236</v>
      </c>
      <c r="C280" s="711">
        <v>8.1188469436380251E-2</v>
      </c>
      <c r="D280" s="711">
        <v>2.9652477508327557E-2</v>
      </c>
    </row>
    <row r="281" spans="2:4">
      <c r="B281" s="714">
        <v>44237</v>
      </c>
      <c r="C281" s="711">
        <v>8.0336373858261645E-2</v>
      </c>
      <c r="D281" s="711">
        <v>2.9729384610070353E-2</v>
      </c>
    </row>
    <row r="282" spans="2:4">
      <c r="B282" s="714">
        <v>44238</v>
      </c>
      <c r="C282" s="711">
        <v>8.171541144984773E-2</v>
      </c>
      <c r="D282" s="711">
        <v>2.9806297456180575E-2</v>
      </c>
    </row>
    <row r="283" spans="2:4">
      <c r="B283" s="714">
        <v>44239</v>
      </c>
      <c r="C283" s="711">
        <v>8.2536137430001988E-2</v>
      </c>
      <c r="D283" s="711">
        <v>2.9883216047087435E-2</v>
      </c>
    </row>
    <row r="284" spans="2:4">
      <c r="B284" s="714">
        <v>44244</v>
      </c>
      <c r="C284" s="711">
        <v>8.4044290374506669E-2</v>
      </c>
      <c r="D284" s="711">
        <v>2.9960140383220146E-2</v>
      </c>
    </row>
    <row r="285" spans="2:4">
      <c r="B285" s="714">
        <v>44245</v>
      </c>
      <c r="C285" s="711">
        <v>8.3742069690427856E-2</v>
      </c>
      <c r="D285" s="711">
        <v>3.0037070465007698E-2</v>
      </c>
    </row>
    <row r="286" spans="2:4">
      <c r="B286" s="714">
        <v>44246</v>
      </c>
      <c r="C286" s="711">
        <v>8.484212005036107E-2</v>
      </c>
      <c r="D286" s="711">
        <v>3.0114006292879081E-2</v>
      </c>
    </row>
    <row r="287" spans="2:4">
      <c r="B287" s="714">
        <v>44249</v>
      </c>
      <c r="C287" s="711">
        <v>8.2088590135370065E-2</v>
      </c>
      <c r="D287" s="711">
        <v>3.0190947867263729E-2</v>
      </c>
    </row>
    <row r="288" spans="2:4">
      <c r="B288" s="714">
        <v>44250</v>
      </c>
      <c r="C288" s="711">
        <v>8.3225810890604102E-2</v>
      </c>
      <c r="D288" s="711">
        <v>3.0267895188590854E-2</v>
      </c>
    </row>
    <row r="289" spans="2:4">
      <c r="B289" s="714">
        <v>44251</v>
      </c>
      <c r="C289" s="711">
        <v>8.4812222773600565E-2</v>
      </c>
      <c r="D289" s="711">
        <v>3.0344848257289669E-2</v>
      </c>
    </row>
    <row r="290" spans="2:4">
      <c r="B290" s="714">
        <v>44252</v>
      </c>
      <c r="C290" s="711">
        <v>8.123550487865594E-2</v>
      </c>
      <c r="D290" s="711">
        <v>3.0421807073789386E-2</v>
      </c>
    </row>
    <row r="291" spans="2:4">
      <c r="B291" s="714">
        <v>44253</v>
      </c>
      <c r="C291" s="711">
        <v>7.9333664009909155E-2</v>
      </c>
      <c r="D291" s="711">
        <v>3.049877163851944E-2</v>
      </c>
    </row>
    <row r="292" spans="2:4">
      <c r="B292" s="714">
        <v>44256</v>
      </c>
      <c r="C292" s="711">
        <v>8.1437463642781482E-2</v>
      </c>
      <c r="D292" s="711">
        <v>3.0575741951909041E-2</v>
      </c>
    </row>
    <row r="293" spans="2:4">
      <c r="B293" s="714">
        <v>44257</v>
      </c>
      <c r="C293" s="711">
        <v>8.1199630901789943E-2</v>
      </c>
      <c r="D293" s="711">
        <v>3.0652718014387625E-2</v>
      </c>
    </row>
    <row r="294" spans="2:4">
      <c r="B294" s="714">
        <v>44258</v>
      </c>
      <c r="C294" s="711">
        <v>8.0559074316808088E-2</v>
      </c>
      <c r="D294" s="711">
        <v>3.0729699826384627E-2</v>
      </c>
    </row>
    <row r="295" spans="2:4">
      <c r="B295" s="714">
        <v>44259</v>
      </c>
      <c r="C295" s="711">
        <v>8.0475488238912041E-2</v>
      </c>
      <c r="D295" s="711">
        <v>3.0806687388329479E-2</v>
      </c>
    </row>
    <row r="296" spans="2:4">
      <c r="B296" s="714">
        <v>44260</v>
      </c>
      <c r="C296" s="711">
        <v>8.2921512074206838E-2</v>
      </c>
      <c r="D296" s="711">
        <v>3.0883680700651617E-2</v>
      </c>
    </row>
    <row r="297" spans="2:4">
      <c r="B297" s="714">
        <v>44263</v>
      </c>
      <c r="C297" s="711">
        <v>8.0180959423030274E-2</v>
      </c>
      <c r="D297" s="711">
        <v>3.0960679763780474E-2</v>
      </c>
    </row>
    <row r="298" spans="2:4">
      <c r="B298" s="714">
        <v>44264</v>
      </c>
      <c r="C298" s="711">
        <v>8.0545382215217787E-2</v>
      </c>
      <c r="D298" s="711">
        <v>3.1037684578145708E-2</v>
      </c>
    </row>
    <row r="299" spans="2:4">
      <c r="B299" s="714">
        <v>44265</v>
      </c>
      <c r="C299" s="711">
        <v>8.0908558694187338E-2</v>
      </c>
      <c r="D299" s="711">
        <v>3.1114695144176974E-2</v>
      </c>
    </row>
    <row r="300" spans="2:4">
      <c r="B300" s="714">
        <v>44266</v>
      </c>
      <c r="C300" s="711">
        <v>8.3506075012729442E-2</v>
      </c>
      <c r="D300" s="711">
        <v>3.1191711462303928E-2</v>
      </c>
    </row>
    <row r="301" spans="2:4">
      <c r="B301" s="714">
        <v>44267</v>
      </c>
      <c r="C301" s="711">
        <v>8.375322562469667E-2</v>
      </c>
      <c r="D301" s="711">
        <v>3.1268733532956006E-2</v>
      </c>
    </row>
    <row r="302" spans="2:4">
      <c r="B302" s="714">
        <v>44270</v>
      </c>
      <c r="C302" s="711">
        <v>8.4326320152151357E-2</v>
      </c>
      <c r="D302" s="711">
        <v>3.1345761356562862E-2</v>
      </c>
    </row>
    <row r="303" spans="2:4">
      <c r="B303" s="714">
        <v>44271</v>
      </c>
      <c r="C303" s="711">
        <v>8.4541142331142627E-2</v>
      </c>
      <c r="D303" s="711">
        <v>3.1422794933554377E-2</v>
      </c>
    </row>
    <row r="304" spans="2:4">
      <c r="B304" s="714">
        <v>44272</v>
      </c>
      <c r="C304" s="711">
        <v>8.6167914693746184E-2</v>
      </c>
      <c r="D304" s="711">
        <v>3.1499834264360205E-2</v>
      </c>
    </row>
    <row r="305" spans="2:4">
      <c r="B305" s="714">
        <v>44273</v>
      </c>
      <c r="C305" s="711">
        <v>8.4371233911934684E-2</v>
      </c>
      <c r="D305" s="711">
        <v>3.160689868662625E-2</v>
      </c>
    </row>
    <row r="306" spans="2:4">
      <c r="B306" s="714">
        <v>44274</v>
      </c>
      <c r="C306" s="711">
        <v>8.4902454253836135E-2</v>
      </c>
      <c r="D306" s="711">
        <v>3.1713974221633467E-2</v>
      </c>
    </row>
    <row r="307" spans="2:4">
      <c r="B307" s="714">
        <v>44277</v>
      </c>
      <c r="C307" s="711">
        <v>8.4455820312598684E-2</v>
      </c>
      <c r="D307" s="711">
        <v>3.1821060870535156E-2</v>
      </c>
    </row>
    <row r="308" spans="2:4">
      <c r="B308" s="714">
        <v>44278</v>
      </c>
      <c r="C308" s="711">
        <v>8.3085324886833067E-2</v>
      </c>
      <c r="D308" s="711">
        <v>3.1928158634484838E-2</v>
      </c>
    </row>
    <row r="309" spans="2:4">
      <c r="B309" s="714">
        <v>44279</v>
      </c>
      <c r="C309" s="711">
        <v>8.2153727784884278E-2</v>
      </c>
      <c r="D309" s="711">
        <v>3.2035267514636256E-2</v>
      </c>
    </row>
    <row r="310" spans="2:4">
      <c r="B310" s="714">
        <v>44280</v>
      </c>
      <c r="C310" s="711">
        <v>8.3142456458940694E-2</v>
      </c>
      <c r="D310" s="711">
        <v>3.2142387512143156E-2</v>
      </c>
    </row>
    <row r="311" spans="2:4">
      <c r="B311" s="714">
        <v>44281</v>
      </c>
      <c r="C311" s="711">
        <v>8.5072124472076904E-2</v>
      </c>
      <c r="D311" s="711">
        <v>3.2249518628159501E-2</v>
      </c>
    </row>
    <row r="312" spans="2:4">
      <c r="B312" s="714">
        <v>44284</v>
      </c>
      <c r="C312" s="711">
        <v>8.5321571403754959E-2</v>
      </c>
      <c r="D312" s="711">
        <v>3.2356660863839259E-2</v>
      </c>
    </row>
    <row r="313" spans="2:4">
      <c r="B313" s="714">
        <v>44285</v>
      </c>
      <c r="C313" s="711">
        <v>8.651503754635459E-2</v>
      </c>
      <c r="D313" s="711">
        <v>3.2463814220336618E-2</v>
      </c>
    </row>
    <row r="314" spans="2:4">
      <c r="B314" s="714">
        <v>44286</v>
      </c>
      <c r="C314" s="711">
        <v>8.7499927069312866E-2</v>
      </c>
      <c r="D314" s="711">
        <v>3.2570978698805986E-2</v>
      </c>
    </row>
    <row r="315" spans="2:4">
      <c r="B315" s="714">
        <v>44287</v>
      </c>
      <c r="C315" s="711">
        <v>8.7501414932912303E-2</v>
      </c>
      <c r="D315" s="711">
        <v>3.2678154300401774E-2</v>
      </c>
    </row>
    <row r="316" spans="2:4">
      <c r="B316" s="714">
        <v>44291</v>
      </c>
      <c r="C316" s="711">
        <v>8.9023626067834982E-2</v>
      </c>
      <c r="D316" s="711">
        <v>3.2785341026278392E-2</v>
      </c>
    </row>
    <row r="317" spans="2:4">
      <c r="B317" s="714">
        <v>44292</v>
      </c>
      <c r="C317" s="711">
        <v>8.9183186975380302E-2</v>
      </c>
      <c r="D317" s="711">
        <v>3.2892538877590471E-2</v>
      </c>
    </row>
    <row r="318" spans="2:4">
      <c r="B318" s="714">
        <v>44293</v>
      </c>
      <c r="C318" s="711">
        <v>8.9611085194675866E-2</v>
      </c>
      <c r="D318" s="711">
        <v>3.2999747855492867E-2</v>
      </c>
    </row>
    <row r="319" spans="2:4">
      <c r="B319" s="714">
        <v>44294</v>
      </c>
      <c r="C319" s="711">
        <v>9.0509927025319792E-2</v>
      </c>
      <c r="D319" s="711">
        <v>3.3106967961140432E-2</v>
      </c>
    </row>
    <row r="320" spans="2:4">
      <c r="B320" s="714">
        <v>44295</v>
      </c>
      <c r="C320" s="711">
        <v>9.0979869478192033E-2</v>
      </c>
      <c r="D320" s="711">
        <v>3.3214199195688021E-2</v>
      </c>
    </row>
    <row r="321" spans="2:4">
      <c r="B321" s="714">
        <v>44298</v>
      </c>
      <c r="C321" s="711">
        <v>9.1670534662955383E-2</v>
      </c>
      <c r="D321" s="711">
        <v>3.3321441560290932E-2</v>
      </c>
    </row>
    <row r="322" spans="2:4">
      <c r="B322" s="714">
        <v>44299</v>
      </c>
      <c r="C322" s="711">
        <v>9.1600749946941562E-2</v>
      </c>
      <c r="D322" s="711">
        <v>3.3428695056104463E-2</v>
      </c>
    </row>
    <row r="323" spans="2:4">
      <c r="B323" s="714">
        <v>44300</v>
      </c>
      <c r="C323" s="711">
        <v>9.234822946449639E-2</v>
      </c>
      <c r="D323" s="711">
        <v>3.3535959684283911E-2</v>
      </c>
    </row>
    <row r="324" spans="2:4">
      <c r="B324" s="714">
        <v>44301</v>
      </c>
      <c r="C324" s="711">
        <v>9.2938561689059673E-2</v>
      </c>
      <c r="D324" s="711">
        <v>3.3643235445984576E-2</v>
      </c>
    </row>
    <row r="325" spans="2:4">
      <c r="B325" s="714">
        <v>44302</v>
      </c>
      <c r="C325" s="711">
        <v>9.3765848756450554E-2</v>
      </c>
      <c r="D325" s="711">
        <v>3.3750522342362199E-2</v>
      </c>
    </row>
    <row r="326" spans="2:4">
      <c r="B326" s="714">
        <v>44305</v>
      </c>
      <c r="C326" s="711">
        <v>9.4158856425634818E-2</v>
      </c>
      <c r="D326" s="711">
        <v>3.3857820374572523E-2</v>
      </c>
    </row>
    <row r="327" spans="2:4">
      <c r="B327" s="714">
        <v>44306</v>
      </c>
      <c r="C327" s="711">
        <v>9.2994492045387345E-2</v>
      </c>
      <c r="D327" s="711">
        <v>3.3965129543771511E-2</v>
      </c>
    </row>
    <row r="328" spans="2:4">
      <c r="B328" s="714">
        <v>44308</v>
      </c>
      <c r="C328" s="711">
        <v>9.3354514648733122E-2</v>
      </c>
      <c r="D328" s="711">
        <v>3.4072449851114905E-2</v>
      </c>
    </row>
    <row r="329" spans="2:4">
      <c r="B329" s="714">
        <v>44309</v>
      </c>
      <c r="C329" s="711">
        <v>9.4835312878664091E-2</v>
      </c>
      <c r="D329" s="711">
        <v>3.4179781297758893E-2</v>
      </c>
    </row>
    <row r="330" spans="2:4">
      <c r="B330" s="714">
        <v>44312</v>
      </c>
      <c r="C330" s="711">
        <v>9.5630229742620365E-2</v>
      </c>
      <c r="D330" s="711">
        <v>3.428712388485966E-2</v>
      </c>
    </row>
    <row r="331" spans="2:4">
      <c r="B331" s="714">
        <v>44313</v>
      </c>
      <c r="C331" s="711">
        <v>9.5738203384823084E-2</v>
      </c>
      <c r="D331" s="711">
        <v>3.4394477613573615E-2</v>
      </c>
    </row>
    <row r="332" spans="2:4">
      <c r="B332" s="714">
        <v>44314</v>
      </c>
      <c r="C332" s="711">
        <v>9.6693630113528828E-2</v>
      </c>
      <c r="D332" s="711">
        <v>3.4501842485056944E-2</v>
      </c>
    </row>
    <row r="333" spans="2:4">
      <c r="B333" s="714">
        <v>44315</v>
      </c>
      <c r="C333" s="711">
        <v>9.7339195765035802E-2</v>
      </c>
      <c r="D333" s="711">
        <v>3.4609218500466499E-2</v>
      </c>
    </row>
    <row r="334" spans="2:4">
      <c r="B334" s="714">
        <v>44316</v>
      </c>
      <c r="C334" s="711">
        <v>9.6825045218746908E-2</v>
      </c>
      <c r="D334" s="711">
        <v>3.471660566095891E-2</v>
      </c>
    </row>
    <row r="335" spans="2:4">
      <c r="B335" s="714">
        <v>44319</v>
      </c>
      <c r="C335" s="711">
        <v>9.6920213053486304E-2</v>
      </c>
      <c r="D335" s="711">
        <v>3.4824003967690809E-2</v>
      </c>
    </row>
    <row r="336" spans="2:4">
      <c r="B336" s="714">
        <v>44320</v>
      </c>
      <c r="C336" s="711">
        <v>9.6305929339303153E-2</v>
      </c>
      <c r="D336" s="711">
        <v>3.4931413421819268E-2</v>
      </c>
    </row>
    <row r="337" spans="2:4">
      <c r="B337" s="714">
        <v>44321</v>
      </c>
      <c r="C337" s="711">
        <v>9.7428114530889731E-2</v>
      </c>
      <c r="D337" s="711">
        <v>3.5038834024501364E-2</v>
      </c>
    </row>
    <row r="338" spans="2:4">
      <c r="B338" s="714">
        <v>44322</v>
      </c>
      <c r="C338" s="711">
        <v>9.8024429640569011E-2</v>
      </c>
      <c r="D338" s="711">
        <v>3.5176169689179915E-2</v>
      </c>
    </row>
    <row r="339" spans="2:4">
      <c r="B339" s="714">
        <v>44323</v>
      </c>
      <c r="C339" s="711">
        <v>9.9902161667563272E-2</v>
      </c>
      <c r="D339" s="711">
        <v>3.5313523576445016E-2</v>
      </c>
    </row>
    <row r="340" spans="2:4">
      <c r="B340" s="714">
        <v>44326</v>
      </c>
      <c r="C340" s="711">
        <v>9.9208398193745939E-2</v>
      </c>
      <c r="D340" s="711">
        <v>3.5450895688714734E-2</v>
      </c>
    </row>
    <row r="341" spans="2:4">
      <c r="B341" s="714">
        <v>44327</v>
      </c>
      <c r="C341" s="711">
        <v>9.9661372578358387E-2</v>
      </c>
      <c r="D341" s="711">
        <v>3.5588286028407135E-2</v>
      </c>
    </row>
    <row r="342" spans="2:4">
      <c r="B342" s="714">
        <v>44328</v>
      </c>
      <c r="C342" s="711">
        <v>9.7741656780037989E-2</v>
      </c>
      <c r="D342" s="711">
        <v>3.5725694597940727E-2</v>
      </c>
    </row>
    <row r="343" spans="2:4">
      <c r="B343" s="714">
        <v>44329</v>
      </c>
      <c r="C343" s="711">
        <v>9.7988611913659485E-2</v>
      </c>
      <c r="D343" s="711">
        <v>3.5863121399734466E-2</v>
      </c>
    </row>
    <row r="344" spans="2:4">
      <c r="B344" s="714">
        <v>44330</v>
      </c>
      <c r="C344" s="711">
        <v>9.9788592064659953E-2</v>
      </c>
      <c r="D344" s="711">
        <v>3.6000566436207304E-2</v>
      </c>
    </row>
    <row r="345" spans="2:4">
      <c r="B345" s="714">
        <v>44333</v>
      </c>
      <c r="C345" s="711">
        <v>0.10088265886900194</v>
      </c>
      <c r="D345" s="711">
        <v>3.6138029709779085E-2</v>
      </c>
    </row>
    <row r="346" spans="2:4">
      <c r="B346" s="714">
        <v>44334</v>
      </c>
      <c r="C346" s="711">
        <v>0.10054767760771277</v>
      </c>
      <c r="D346" s="711">
        <v>3.6275511222869428E-2</v>
      </c>
    </row>
    <row r="347" spans="2:4">
      <c r="B347" s="714">
        <v>44335</v>
      </c>
      <c r="C347" s="711">
        <v>9.9955310389924446E-2</v>
      </c>
      <c r="D347" s="711">
        <v>3.6413010977898397E-2</v>
      </c>
    </row>
    <row r="348" spans="2:4">
      <c r="B348" s="714">
        <v>44336</v>
      </c>
      <c r="C348" s="711">
        <v>0.10164197781071049</v>
      </c>
      <c r="D348" s="711">
        <v>3.6550528977286501E-2</v>
      </c>
    </row>
    <row r="349" spans="2:4">
      <c r="B349" s="714">
        <v>44337</v>
      </c>
      <c r="C349" s="711">
        <v>0.10183585602442236</v>
      </c>
      <c r="D349" s="711">
        <v>3.6688065223454691E-2</v>
      </c>
    </row>
    <row r="350" spans="2:4">
      <c r="B350" s="714">
        <v>44340</v>
      </c>
      <c r="C350" s="711">
        <v>0.10347346992131201</v>
      </c>
      <c r="D350" s="711">
        <v>3.6825619718823921E-2</v>
      </c>
    </row>
    <row r="351" spans="2:4">
      <c r="B351" s="714">
        <v>44341</v>
      </c>
      <c r="C351" s="711">
        <v>0.10271714030159274</v>
      </c>
      <c r="D351" s="711">
        <v>3.6963192465815586E-2</v>
      </c>
    </row>
    <row r="352" spans="2:4">
      <c r="B352" s="714">
        <v>44342</v>
      </c>
      <c r="C352" s="711">
        <v>0.10336040051106221</v>
      </c>
      <c r="D352" s="711">
        <v>3.7100783466851528E-2</v>
      </c>
    </row>
    <row r="353" spans="2:4">
      <c r="B353" s="714">
        <v>44343</v>
      </c>
      <c r="C353" s="711">
        <v>0.10486843568656989</v>
      </c>
      <c r="D353" s="711">
        <v>3.7238392724353808E-2</v>
      </c>
    </row>
    <row r="354" spans="2:4">
      <c r="B354" s="714">
        <v>44344</v>
      </c>
      <c r="C354" s="711">
        <v>0.10591519987383635</v>
      </c>
      <c r="D354" s="711">
        <v>3.7376020240744712E-2</v>
      </c>
    </row>
    <row r="355" spans="2:4">
      <c r="B355" s="714">
        <v>44347</v>
      </c>
      <c r="C355" s="711">
        <v>0.10680565022155286</v>
      </c>
      <c r="D355" s="711">
        <v>3.7513666018446967E-2</v>
      </c>
    </row>
    <row r="356" spans="2:4">
      <c r="B356" s="714">
        <v>44348</v>
      </c>
      <c r="C356" s="711">
        <v>0.10784027950758368</v>
      </c>
      <c r="D356" s="711">
        <v>3.7651330059883525E-2</v>
      </c>
    </row>
    <row r="357" spans="2:4">
      <c r="B357" s="714">
        <v>44349</v>
      </c>
      <c r="C357" s="711">
        <v>0.10880206951030647</v>
      </c>
      <c r="D357" s="711">
        <v>3.7789012367478003E-2</v>
      </c>
    </row>
    <row r="358" spans="2:4">
      <c r="B358" s="714">
        <v>44351</v>
      </c>
      <c r="C358" s="711">
        <v>0.10947113722489554</v>
      </c>
      <c r="D358" s="711">
        <v>3.7926712943653795E-2</v>
      </c>
    </row>
    <row r="359" spans="2:4">
      <c r="B359" s="714">
        <v>44354</v>
      </c>
      <c r="C359" s="711">
        <v>0.10939429998181338</v>
      </c>
      <c r="D359" s="711">
        <v>3.8064431790835185E-2</v>
      </c>
    </row>
    <row r="360" spans="2:4">
      <c r="B360" s="714">
        <v>44355</v>
      </c>
      <c r="C360" s="711">
        <v>0.10909356065978204</v>
      </c>
      <c r="D360" s="711">
        <v>3.8202168911446233E-2</v>
      </c>
    </row>
    <row r="361" spans="2:4">
      <c r="B361" s="714">
        <v>44356</v>
      </c>
      <c r="C361" s="711">
        <v>0.10932077108940974</v>
      </c>
      <c r="D361" s="711">
        <v>3.8339924307911666E-2</v>
      </c>
    </row>
    <row r="362" spans="2:4">
      <c r="B362" s="714">
        <v>44357</v>
      </c>
      <c r="C362" s="711">
        <v>0.10993806532400807</v>
      </c>
      <c r="D362" s="711">
        <v>3.8477697982656434E-2</v>
      </c>
    </row>
    <row r="363" spans="2:4">
      <c r="B363" s="714">
        <v>44358</v>
      </c>
      <c r="C363" s="711">
        <v>0.10960710208725177</v>
      </c>
      <c r="D363" s="711">
        <v>3.8615489938105707E-2</v>
      </c>
    </row>
    <row r="364" spans="2:4">
      <c r="B364" s="714">
        <v>44361</v>
      </c>
      <c r="C364" s="711">
        <v>0.11080392890753243</v>
      </c>
      <c r="D364" s="711">
        <v>3.8753300176685324E-2</v>
      </c>
    </row>
    <row r="365" spans="2:4">
      <c r="B365" s="714">
        <v>44362</v>
      </c>
      <c r="C365" s="711">
        <v>0.11094180173263624</v>
      </c>
      <c r="D365" s="711">
        <v>3.889112870082112E-2</v>
      </c>
    </row>
    <row r="366" spans="2:4">
      <c r="B366" s="714">
        <v>44363</v>
      </c>
      <c r="C366" s="711">
        <v>0.11108533702051404</v>
      </c>
      <c r="D366" s="711">
        <v>3.9028975512939157E-2</v>
      </c>
    </row>
    <row r="367" spans="2:4">
      <c r="B367" s="714">
        <v>44364</v>
      </c>
      <c r="C367" s="711">
        <v>0.110202522191442</v>
      </c>
      <c r="D367" s="711">
        <v>3.9196643711258972E-2</v>
      </c>
    </row>
    <row r="368" spans="2:4">
      <c r="B368" s="714">
        <v>44365</v>
      </c>
      <c r="C368" s="711">
        <v>0.11014246522888316</v>
      </c>
      <c r="D368" s="711">
        <v>3.9364338966211054E-2</v>
      </c>
    </row>
    <row r="369" spans="2:4">
      <c r="B369" s="714">
        <v>44368</v>
      </c>
      <c r="C369" s="711">
        <v>0.1120098532361653</v>
      </c>
      <c r="D369" s="711">
        <v>3.9532061282161246E-2</v>
      </c>
    </row>
    <row r="370" spans="2:4">
      <c r="B370" s="714">
        <v>44369</v>
      </c>
      <c r="C370" s="711">
        <v>0.11245001576891167</v>
      </c>
      <c r="D370" s="711">
        <v>3.9699810663476498E-2</v>
      </c>
    </row>
    <row r="371" spans="2:4">
      <c r="B371" s="714">
        <v>44370</v>
      </c>
      <c r="C371" s="711">
        <v>0.11316615724798851</v>
      </c>
      <c r="D371" s="711">
        <v>3.9867587114524428E-2</v>
      </c>
    </row>
    <row r="372" spans="2:4">
      <c r="B372" s="714">
        <v>44371</v>
      </c>
      <c r="C372" s="711">
        <v>0.11451167113097371</v>
      </c>
      <c r="D372" s="711">
        <v>4.0035390639673096E-2</v>
      </c>
    </row>
    <row r="373" spans="2:4">
      <c r="B373" s="714">
        <v>44372</v>
      </c>
      <c r="C373" s="711">
        <v>0.11475901815897882</v>
      </c>
      <c r="D373" s="711">
        <v>4.0203221243291676E-2</v>
      </c>
    </row>
    <row r="374" spans="2:4">
      <c r="B374" s="714">
        <v>44375</v>
      </c>
      <c r="C374" s="711">
        <v>0.11560819487153839</v>
      </c>
      <c r="D374" s="711">
        <v>4.037107892974956E-2</v>
      </c>
    </row>
    <row r="375" spans="2:4">
      <c r="B375" s="714">
        <v>44376</v>
      </c>
      <c r="C375" s="711">
        <v>0.11599237727054668</v>
      </c>
      <c r="D375" s="711">
        <v>4.0538963703417252E-2</v>
      </c>
    </row>
    <row r="376" spans="2:4">
      <c r="B376" s="714">
        <v>44377</v>
      </c>
      <c r="C376" s="711">
        <v>0.11623137755816981</v>
      </c>
      <c r="D376" s="711">
        <v>4.0706875568665923E-2</v>
      </c>
    </row>
    <row r="377" spans="2:4">
      <c r="B377" s="714">
        <v>44378</v>
      </c>
      <c r="C377" s="711">
        <v>0.11590453197202666</v>
      </c>
      <c r="D377" s="711">
        <v>4.0874814529867187E-2</v>
      </c>
    </row>
    <row r="378" spans="2:4">
      <c r="B378" s="714">
        <v>44379</v>
      </c>
      <c r="C378" s="711">
        <v>0.11727237698807103</v>
      </c>
      <c r="D378" s="711">
        <v>4.1042780591393546E-2</v>
      </c>
    </row>
    <row r="379" spans="2:4">
      <c r="B379" s="714">
        <v>44382</v>
      </c>
      <c r="C379" s="711">
        <v>0.11720174528765459</v>
      </c>
      <c r="D379" s="711">
        <v>4.1210773757618391E-2</v>
      </c>
    </row>
    <row r="380" spans="2:4">
      <c r="B380" s="714">
        <v>44383</v>
      </c>
      <c r="C380" s="711">
        <v>0.11507199073657248</v>
      </c>
      <c r="D380" s="711">
        <v>4.1378794032915334E-2</v>
      </c>
    </row>
    <row r="381" spans="2:4">
      <c r="B381" s="714">
        <v>44384</v>
      </c>
      <c r="C381" s="711">
        <v>0.11545150140189997</v>
      </c>
      <c r="D381" s="711">
        <v>4.1546841421659098E-2</v>
      </c>
    </row>
    <row r="382" spans="2:4">
      <c r="B382" s="714">
        <v>44385</v>
      </c>
      <c r="C382" s="711">
        <v>0.11409632819459947</v>
      </c>
      <c r="D382" s="711">
        <v>4.1714915928224849E-2</v>
      </c>
    </row>
    <row r="383" spans="2:4">
      <c r="B383" s="714">
        <v>44386</v>
      </c>
      <c r="C383" s="711">
        <v>0.11476089111142262</v>
      </c>
      <c r="D383" s="711">
        <v>4.1883017556988866E-2</v>
      </c>
    </row>
    <row r="384" spans="2:4">
      <c r="B384" s="714">
        <v>44389</v>
      </c>
      <c r="C384" s="711">
        <v>0.11661747159707558</v>
      </c>
      <c r="D384" s="711">
        <v>4.2051146312327647E-2</v>
      </c>
    </row>
    <row r="385" spans="2:4">
      <c r="B385" s="714">
        <v>44390</v>
      </c>
      <c r="C385" s="711">
        <v>0.11764245188234113</v>
      </c>
      <c r="D385" s="711">
        <v>4.221930219861858E-2</v>
      </c>
    </row>
    <row r="386" spans="2:4">
      <c r="B386" s="714">
        <v>44391</v>
      </c>
      <c r="C386" s="711">
        <v>0.11778226834401018</v>
      </c>
      <c r="D386" s="711">
        <v>4.238748522023994E-2</v>
      </c>
    </row>
    <row r="387" spans="2:4">
      <c r="B387" s="714">
        <v>44392</v>
      </c>
      <c r="C387" s="711">
        <v>0.11715352983564853</v>
      </c>
      <c r="D387" s="711">
        <v>4.2555695381570446E-2</v>
      </c>
    </row>
    <row r="388" spans="2:4">
      <c r="B388" s="714">
        <v>44393</v>
      </c>
      <c r="C388" s="711">
        <v>0.11694319185720237</v>
      </c>
      <c r="D388" s="711">
        <v>4.2723932686989707E-2</v>
      </c>
    </row>
    <row r="389" spans="2:4">
      <c r="B389" s="714">
        <v>44396</v>
      </c>
      <c r="C389" s="711">
        <v>0.11397529458548306</v>
      </c>
      <c r="D389" s="711">
        <v>4.2892197140877775E-2</v>
      </c>
    </row>
    <row r="390" spans="2:4">
      <c r="B390" s="714">
        <v>44397</v>
      </c>
      <c r="C390" s="711">
        <v>0.11544251434284125</v>
      </c>
      <c r="D390" s="711">
        <v>4.306048874761581E-2</v>
      </c>
    </row>
    <row r="391" spans="2:4">
      <c r="B391" s="714">
        <v>44398</v>
      </c>
      <c r="C391" s="711">
        <v>0.11712394643362489</v>
      </c>
      <c r="D391" s="711">
        <v>4.3228807511585421E-2</v>
      </c>
    </row>
    <row r="392" spans="2:4">
      <c r="B392" s="714">
        <v>44399</v>
      </c>
      <c r="C392" s="711">
        <v>0.11872423274299959</v>
      </c>
      <c r="D392" s="711">
        <v>4.33971534371691E-2</v>
      </c>
    </row>
    <row r="393" spans="2:4">
      <c r="B393" s="714">
        <v>44400</v>
      </c>
      <c r="C393" s="711">
        <v>0.11914909606452762</v>
      </c>
      <c r="D393" s="711">
        <v>4.3565526528749787E-2</v>
      </c>
    </row>
    <row r="394" spans="2:4">
      <c r="B394" s="714">
        <v>44403</v>
      </c>
      <c r="C394" s="711">
        <v>0.11921325288071416</v>
      </c>
      <c r="D394" s="711">
        <v>4.3733926790711086E-2</v>
      </c>
    </row>
    <row r="395" spans="2:4">
      <c r="B395" s="714">
        <v>44404</v>
      </c>
      <c r="C395" s="711">
        <v>0.11760557871765465</v>
      </c>
      <c r="D395" s="711">
        <v>4.3902354227437712E-2</v>
      </c>
    </row>
    <row r="396" spans="2:4">
      <c r="B396" s="714">
        <v>44405</v>
      </c>
      <c r="C396" s="711">
        <v>0.11910019918726356</v>
      </c>
      <c r="D396" s="711">
        <v>4.4070808843314824E-2</v>
      </c>
    </row>
    <row r="397" spans="2:4">
      <c r="B397" s="714">
        <v>44406</v>
      </c>
      <c r="C397" s="711">
        <v>0.12016059754175346</v>
      </c>
      <c r="D397" s="711">
        <v>4.4239290642728246E-2</v>
      </c>
    </row>
    <row r="398" spans="2:4">
      <c r="B398" s="714">
        <v>44407</v>
      </c>
      <c r="C398" s="711">
        <v>0.11820043337376251</v>
      </c>
      <c r="D398" s="711">
        <v>4.4407799630064693E-2</v>
      </c>
    </row>
    <row r="399" spans="2:4">
      <c r="B399" s="714">
        <v>44410</v>
      </c>
      <c r="C399" s="711">
        <v>0.11846607407885701</v>
      </c>
      <c r="D399" s="711">
        <v>4.4576335809711543E-2</v>
      </c>
    </row>
    <row r="400" spans="2:4">
      <c r="B400" s="714">
        <v>44411</v>
      </c>
      <c r="C400" s="711">
        <v>0.11912897016775137</v>
      </c>
      <c r="D400" s="711">
        <v>4.4744899186056619E-2</v>
      </c>
    </row>
    <row r="401" spans="2:4">
      <c r="B401" s="714">
        <v>44412</v>
      </c>
      <c r="C401" s="711">
        <v>0.11849223727394254</v>
      </c>
      <c r="D401" s="711">
        <v>4.4913489763488634E-2</v>
      </c>
    </row>
    <row r="402" spans="2:4">
      <c r="B402" s="714">
        <v>44413</v>
      </c>
      <c r="C402" s="711">
        <v>0.11941323106751023</v>
      </c>
      <c r="D402" s="711">
        <v>4.5121737373517989E-2</v>
      </c>
    </row>
    <row r="403" spans="2:4">
      <c r="B403" s="714">
        <v>44414</v>
      </c>
      <c r="C403" s="711">
        <v>0.12061863937802553</v>
      </c>
      <c r="D403" s="711">
        <v>4.5330026486568809E-2</v>
      </c>
    </row>
    <row r="404" spans="2:4">
      <c r="B404" s="714">
        <v>44417</v>
      </c>
      <c r="C404" s="711">
        <v>0.12095194702392909</v>
      </c>
      <c r="D404" s="711">
        <v>4.5538357110912475E-2</v>
      </c>
    </row>
    <row r="405" spans="2:4">
      <c r="B405" s="714">
        <v>44418</v>
      </c>
      <c r="C405" s="711">
        <v>0.12159727587998193</v>
      </c>
      <c r="D405" s="711">
        <v>4.5746729254822149E-2</v>
      </c>
    </row>
    <row r="406" spans="2:4">
      <c r="B406" s="714">
        <v>44419</v>
      </c>
      <c r="C406" s="711">
        <v>0.12185433284764713</v>
      </c>
      <c r="D406" s="711">
        <v>4.5955142926572545E-2</v>
      </c>
    </row>
    <row r="407" spans="2:4">
      <c r="B407" s="714">
        <v>44420</v>
      </c>
      <c r="C407" s="711">
        <v>0.12147798333774662</v>
      </c>
      <c r="D407" s="711">
        <v>4.6163598134440154E-2</v>
      </c>
    </row>
    <row r="408" spans="2:4">
      <c r="B408" s="714">
        <v>44421</v>
      </c>
      <c r="C408" s="711">
        <v>0.1207709854068022</v>
      </c>
      <c r="D408" s="711">
        <v>4.6372094886702797E-2</v>
      </c>
    </row>
    <row r="409" spans="2:4">
      <c r="B409" s="714">
        <v>44424</v>
      </c>
      <c r="C409" s="711">
        <v>0.11890079669838638</v>
      </c>
      <c r="D409" s="711">
        <v>4.6580633191640075E-2</v>
      </c>
    </row>
    <row r="410" spans="2:4">
      <c r="B410" s="714">
        <v>44425</v>
      </c>
      <c r="C410" s="711">
        <v>0.11759189539145165</v>
      </c>
      <c r="D410" s="711">
        <v>4.6789213057533363E-2</v>
      </c>
    </row>
    <row r="411" spans="2:4">
      <c r="B411" s="714">
        <v>44426</v>
      </c>
      <c r="C411" s="711">
        <v>0.11697882544385529</v>
      </c>
      <c r="D411" s="711">
        <v>4.6997834492665813E-2</v>
      </c>
    </row>
    <row r="412" spans="2:4">
      <c r="B412" s="714">
        <v>44427</v>
      </c>
      <c r="C412" s="711">
        <v>0.11746747254020296</v>
      </c>
      <c r="D412" s="711">
        <v>4.7206497505321687E-2</v>
      </c>
    </row>
    <row r="413" spans="2:4">
      <c r="B413" s="714">
        <v>44428</v>
      </c>
      <c r="C413" s="711">
        <v>0.11888870740854318</v>
      </c>
      <c r="D413" s="711">
        <v>4.7415202103787468E-2</v>
      </c>
    </row>
    <row r="414" spans="2:4">
      <c r="B414" s="714">
        <v>44431</v>
      </c>
      <c r="C414" s="711">
        <v>0.11958817837637814</v>
      </c>
      <c r="D414" s="711">
        <v>4.7623948296350971E-2</v>
      </c>
    </row>
    <row r="415" spans="2:4">
      <c r="B415" s="714">
        <v>44432</v>
      </c>
      <c r="C415" s="711">
        <v>0.1218403065329412</v>
      </c>
      <c r="D415" s="711">
        <v>4.7832736091301786E-2</v>
      </c>
    </row>
    <row r="416" spans="2:4">
      <c r="B416" s="714">
        <v>44433</v>
      </c>
      <c r="C416" s="711">
        <v>0.12324014114988269</v>
      </c>
      <c r="D416" s="711">
        <v>4.804156549693106E-2</v>
      </c>
    </row>
    <row r="417" spans="2:4">
      <c r="B417" s="714">
        <v>44434</v>
      </c>
      <c r="C417" s="711">
        <v>0.12215909988449325</v>
      </c>
      <c r="D417" s="711">
        <v>4.8250436521531714E-2</v>
      </c>
    </row>
    <row r="418" spans="2:4">
      <c r="B418" s="714">
        <v>44435</v>
      </c>
      <c r="C418" s="711">
        <v>0.12401992558392583</v>
      </c>
      <c r="D418" s="711">
        <v>4.8459349173398447E-2</v>
      </c>
    </row>
    <row r="419" spans="2:4">
      <c r="B419" s="714">
        <v>44438</v>
      </c>
      <c r="C419" s="711">
        <v>0.12396416495347751</v>
      </c>
      <c r="D419" s="711">
        <v>4.8668303460827067E-2</v>
      </c>
    </row>
    <row r="420" spans="2:4">
      <c r="B420" s="714">
        <v>44439</v>
      </c>
      <c r="C420" s="711">
        <v>0.12382600577549119</v>
      </c>
      <c r="D420" s="711">
        <v>4.8877299392115603E-2</v>
      </c>
    </row>
    <row r="421" spans="2:4">
      <c r="B421" s="714">
        <v>44440</v>
      </c>
      <c r="C421" s="711">
        <v>0.12426178954380895</v>
      </c>
      <c r="D421" s="711">
        <v>4.9086336975563638E-2</v>
      </c>
    </row>
    <row r="422" spans="2:4">
      <c r="B422" s="714">
        <v>44441</v>
      </c>
      <c r="C422" s="711">
        <v>0.12376824812050091</v>
      </c>
      <c r="D422" s="711">
        <v>4.9295416219472088E-2</v>
      </c>
    </row>
    <row r="423" spans="2:4">
      <c r="B423" s="714">
        <v>44442</v>
      </c>
      <c r="C423" s="711">
        <v>0.1243458941214155</v>
      </c>
      <c r="D423" s="711">
        <v>4.9504537132143867E-2</v>
      </c>
    </row>
    <row r="424" spans="2:4">
      <c r="B424" s="714">
        <v>44445</v>
      </c>
      <c r="C424" s="711">
        <v>0.12520164402233736</v>
      </c>
      <c r="D424" s="711">
        <v>4.971369972188322E-2</v>
      </c>
    </row>
    <row r="425" spans="2:4">
      <c r="B425" s="714">
        <v>44447</v>
      </c>
      <c r="C425" s="711">
        <v>0.12385699097404901</v>
      </c>
      <c r="D425" s="711">
        <v>4.9922903996996393E-2</v>
      </c>
    </row>
    <row r="426" spans="2:4">
      <c r="B426" s="714">
        <v>44448</v>
      </c>
      <c r="C426" s="711">
        <v>0.12449882961143866</v>
      </c>
      <c r="D426" s="711">
        <v>5.0132149965791184E-2</v>
      </c>
    </row>
    <row r="427" spans="2:4">
      <c r="B427" s="714">
        <v>44449</v>
      </c>
      <c r="C427" s="711">
        <v>0.12469151629763009</v>
      </c>
      <c r="D427" s="711">
        <v>5.0341437636576947E-2</v>
      </c>
    </row>
    <row r="428" spans="2:4">
      <c r="B428" s="714">
        <v>44452</v>
      </c>
      <c r="C428" s="711">
        <v>0.12615267609284642</v>
      </c>
      <c r="D428" s="711">
        <v>5.0550767017664811E-2</v>
      </c>
    </row>
    <row r="429" spans="2:4">
      <c r="B429" s="714">
        <v>44453</v>
      </c>
      <c r="C429" s="711">
        <v>0.12624235594845135</v>
      </c>
      <c r="D429" s="711">
        <v>5.0760138117367459E-2</v>
      </c>
    </row>
    <row r="430" spans="2:4">
      <c r="B430" s="714">
        <v>44454</v>
      </c>
      <c r="C430" s="711">
        <v>0.12744782668809318</v>
      </c>
      <c r="D430" s="711">
        <v>5.0969550943999131E-2</v>
      </c>
    </row>
    <row r="431" spans="2:4">
      <c r="B431" s="714">
        <v>44455</v>
      </c>
      <c r="C431" s="711">
        <v>0.12749809591828565</v>
      </c>
      <c r="D431" s="711">
        <v>5.1179005505876063E-2</v>
      </c>
    </row>
    <row r="432" spans="2:4">
      <c r="B432" s="714">
        <v>44456</v>
      </c>
      <c r="C432" s="711">
        <v>0.1265677856483185</v>
      </c>
      <c r="D432" s="711">
        <v>5.1388501811315823E-2</v>
      </c>
    </row>
    <row r="433" spans="2:4">
      <c r="B433" s="714">
        <v>44459</v>
      </c>
      <c r="C433" s="711">
        <v>0.12395127263253514</v>
      </c>
      <c r="D433" s="711">
        <v>5.1598039868637757E-2</v>
      </c>
    </row>
    <row r="434" spans="2:4">
      <c r="B434" s="714">
        <v>44460</v>
      </c>
      <c r="C434" s="711">
        <v>0.12493603164502964</v>
      </c>
      <c r="D434" s="711">
        <v>5.1807619686162765E-2</v>
      </c>
    </row>
    <row r="435" spans="2:4">
      <c r="B435" s="714">
        <v>44461</v>
      </c>
      <c r="C435" s="711">
        <v>0.12687856317866175</v>
      </c>
      <c r="D435" s="711">
        <v>5.2017241272213743E-2</v>
      </c>
    </row>
    <row r="436" spans="2:4">
      <c r="B436" s="714">
        <v>44462</v>
      </c>
      <c r="C436" s="711">
        <v>0.12955894984499028</v>
      </c>
      <c r="D436" s="711">
        <v>5.2266427713040464E-2</v>
      </c>
    </row>
    <row r="437" spans="2:4">
      <c r="B437" s="714">
        <v>44463</v>
      </c>
      <c r="C437" s="711">
        <v>0.13034979047981721</v>
      </c>
      <c r="D437" s="711">
        <v>5.2515673177502942E-2</v>
      </c>
    </row>
    <row r="438" spans="2:4">
      <c r="B438" s="714">
        <v>44466</v>
      </c>
      <c r="C438" s="711">
        <v>0.13094049661899509</v>
      </c>
      <c r="D438" s="711">
        <v>5.2764977679581548E-2</v>
      </c>
    </row>
    <row r="439" spans="2:4">
      <c r="B439" s="714">
        <v>44467</v>
      </c>
      <c r="C439" s="711">
        <v>0.12952679187785909</v>
      </c>
      <c r="D439" s="711">
        <v>5.3014341233260431E-2</v>
      </c>
    </row>
    <row r="440" spans="2:4">
      <c r="B440" s="714">
        <v>44468</v>
      </c>
      <c r="C440" s="711">
        <v>0.13036783458300527</v>
      </c>
      <c r="D440" s="711">
        <v>5.3263763852526846E-2</v>
      </c>
    </row>
    <row r="441" spans="2:4">
      <c r="B441" s="714">
        <v>44469</v>
      </c>
      <c r="C441" s="711">
        <v>0.13055764500936839</v>
      </c>
      <c r="D441" s="711">
        <v>5.351324555137138E-2</v>
      </c>
    </row>
    <row r="442" spans="2:4">
      <c r="B442" s="714">
        <v>44470</v>
      </c>
      <c r="C442" s="711">
        <v>0.13231552536085123</v>
      </c>
      <c r="D442" s="711">
        <v>5.3762786343787727E-2</v>
      </c>
    </row>
    <row r="443" spans="2:4">
      <c r="B443" s="714">
        <v>44473</v>
      </c>
      <c r="C443" s="711">
        <v>0.13105002001133226</v>
      </c>
      <c r="D443" s="711">
        <v>5.4012386243773358E-2</v>
      </c>
    </row>
    <row r="444" spans="2:4">
      <c r="B444" s="714">
        <v>44474</v>
      </c>
      <c r="C444" s="711">
        <v>0.13213260155809037</v>
      </c>
      <c r="D444" s="711">
        <v>5.4262045265328851E-2</v>
      </c>
    </row>
    <row r="445" spans="2:4">
      <c r="B445" s="714">
        <v>44475</v>
      </c>
      <c r="C445" s="711">
        <v>0.13205787900894994</v>
      </c>
      <c r="D445" s="711">
        <v>5.4511763422457893E-2</v>
      </c>
    </row>
    <row r="446" spans="2:4">
      <c r="B446" s="714">
        <v>44476</v>
      </c>
      <c r="C446" s="711">
        <v>0.13286220246360148</v>
      </c>
      <c r="D446" s="711">
        <v>5.4761540729167724E-2</v>
      </c>
    </row>
    <row r="447" spans="2:4">
      <c r="B447" s="714">
        <v>44477</v>
      </c>
      <c r="C447" s="711">
        <v>0.13432902925516066</v>
      </c>
      <c r="D447" s="711">
        <v>5.5011377199468692E-2</v>
      </c>
    </row>
    <row r="448" spans="2:4">
      <c r="B448" s="714">
        <v>44480</v>
      </c>
      <c r="C448" s="711">
        <v>0.13427493356685893</v>
      </c>
      <c r="D448" s="711">
        <v>5.5261272847374698E-2</v>
      </c>
    </row>
    <row r="449" spans="2:4">
      <c r="B449" s="714">
        <v>44482</v>
      </c>
      <c r="C449" s="711">
        <v>0.13447915764759966</v>
      </c>
      <c r="D449" s="711">
        <v>5.5511227686902975E-2</v>
      </c>
    </row>
    <row r="450" spans="2:4">
      <c r="B450" s="714">
        <v>44483</v>
      </c>
      <c r="C450" s="711">
        <v>0.13581887940783943</v>
      </c>
      <c r="D450" s="711">
        <v>5.5761241732073863E-2</v>
      </c>
    </row>
    <row r="451" spans="2:4">
      <c r="B451" s="714">
        <v>44484</v>
      </c>
      <c r="C451" s="711">
        <v>0.13738722982242502</v>
      </c>
      <c r="D451" s="711">
        <v>5.6011314996911254E-2</v>
      </c>
    </row>
    <row r="452" spans="2:4">
      <c r="B452" s="714">
        <v>44487</v>
      </c>
      <c r="C452" s="711">
        <v>0.13835611541079773</v>
      </c>
      <c r="D452" s="711">
        <v>5.6261447495442152E-2</v>
      </c>
    </row>
    <row r="453" spans="2:4">
      <c r="B453" s="714">
        <v>44488</v>
      </c>
      <c r="C453" s="711">
        <v>0.13774132536327532</v>
      </c>
      <c r="D453" s="711">
        <v>5.6511639241696887E-2</v>
      </c>
    </row>
    <row r="454" spans="2:4">
      <c r="B454" s="714">
        <v>44489</v>
      </c>
      <c r="C454" s="711">
        <v>0.13788276173302494</v>
      </c>
      <c r="D454" s="711">
        <v>5.6761890249709124E-2</v>
      </c>
    </row>
    <row r="455" spans="2:4">
      <c r="B455" s="714">
        <v>44490</v>
      </c>
      <c r="C455" s="711">
        <v>0.13741968583719744</v>
      </c>
      <c r="D455" s="711">
        <v>5.7012200533516078E-2</v>
      </c>
    </row>
    <row r="456" spans="2:4">
      <c r="B456" s="714">
        <v>44491</v>
      </c>
      <c r="C456" s="711">
        <v>0.13604069419017573</v>
      </c>
      <c r="D456" s="711">
        <v>5.7262570107158073E-2</v>
      </c>
    </row>
    <row r="457" spans="2:4">
      <c r="B457" s="714">
        <v>44494</v>
      </c>
      <c r="C457" s="711">
        <v>0.13759510968914013</v>
      </c>
      <c r="D457" s="711">
        <v>5.7512998984678987E-2</v>
      </c>
    </row>
    <row r="458" spans="2:4">
      <c r="B458" s="714">
        <v>44495</v>
      </c>
      <c r="C458" s="711">
        <v>0.13684072218704935</v>
      </c>
      <c r="D458" s="711">
        <v>5.7763487180125583E-2</v>
      </c>
    </row>
    <row r="459" spans="2:4">
      <c r="B459" s="714">
        <v>44496</v>
      </c>
      <c r="C459" s="711">
        <v>0.13574483251504543</v>
      </c>
      <c r="D459" s="711">
        <v>5.8014034707548401E-2</v>
      </c>
    </row>
    <row r="460" spans="2:4">
      <c r="B460" s="714">
        <v>44497</v>
      </c>
      <c r="C460" s="711">
        <v>0.13603935423621949</v>
      </c>
      <c r="D460" s="711">
        <v>5.8323570234295685E-2</v>
      </c>
    </row>
    <row r="461" spans="2:4">
      <c r="B461" s="714">
        <v>44498</v>
      </c>
      <c r="C461" s="711">
        <v>0.13672794349253259</v>
      </c>
      <c r="D461" s="711">
        <v>5.8633196319616943E-2</v>
      </c>
    </row>
    <row r="462" spans="2:4">
      <c r="B462" s="714">
        <v>44501</v>
      </c>
      <c r="C462" s="711">
        <v>0.1379363830118856</v>
      </c>
      <c r="D462" s="711">
        <v>5.8942912990006313E-2</v>
      </c>
    </row>
    <row r="463" spans="2:4">
      <c r="B463" s="714">
        <v>44503</v>
      </c>
      <c r="C463" s="711">
        <v>0.13960056372762719</v>
      </c>
      <c r="D463" s="711">
        <v>5.9252720271965709E-2</v>
      </c>
    </row>
    <row r="464" spans="2:4">
      <c r="B464" s="714">
        <v>44504</v>
      </c>
      <c r="C464" s="711">
        <v>0.13916699663897858</v>
      </c>
      <c r="D464" s="711">
        <v>5.9562618192004591E-2</v>
      </c>
    </row>
    <row r="465" spans="2:4">
      <c r="B465" s="714">
        <v>44505</v>
      </c>
      <c r="C465" s="711">
        <v>0.1403705083871789</v>
      </c>
      <c r="D465" s="711">
        <v>5.9872606776640191E-2</v>
      </c>
    </row>
    <row r="466" spans="2:4">
      <c r="B466" s="714">
        <v>44508</v>
      </c>
      <c r="C466" s="711">
        <v>0.14050711708091956</v>
      </c>
      <c r="D466" s="711">
        <v>6.0182686052397738E-2</v>
      </c>
    </row>
    <row r="467" spans="2:4">
      <c r="B467" s="714">
        <v>44509</v>
      </c>
      <c r="C467" s="711">
        <v>0.14092061291663827</v>
      </c>
      <c r="D467" s="711">
        <v>6.0492856045810228E-2</v>
      </c>
    </row>
    <row r="468" spans="2:4">
      <c r="B468" s="714">
        <v>44510</v>
      </c>
      <c r="C468" s="711">
        <v>0.1422683299958829</v>
      </c>
      <c r="D468" s="711">
        <v>6.0803116783417988E-2</v>
      </c>
    </row>
    <row r="469" spans="2:4">
      <c r="B469" s="714">
        <v>44511</v>
      </c>
      <c r="C469" s="711">
        <v>0.14440225845813459</v>
      </c>
      <c r="D469" s="711">
        <v>6.1113468291769557E-2</v>
      </c>
    </row>
    <row r="470" spans="2:4">
      <c r="B470" s="714">
        <v>44512</v>
      </c>
      <c r="C470" s="711">
        <v>0.14496096903131095</v>
      </c>
      <c r="D470" s="711">
        <v>6.1423910597421028E-2</v>
      </c>
    </row>
    <row r="471" spans="2:4">
      <c r="B471" s="714">
        <v>44516</v>
      </c>
      <c r="C471" s="711">
        <v>0.14475026992383144</v>
      </c>
      <c r="D471" s="711">
        <v>6.1734443726936261E-2</v>
      </c>
    </row>
    <row r="472" spans="2:4">
      <c r="B472" s="714">
        <v>44517</v>
      </c>
      <c r="C472" s="711">
        <v>0.14365442843130283</v>
      </c>
      <c r="D472" s="711">
        <v>6.2045067706887114E-2</v>
      </c>
    </row>
    <row r="473" spans="2:4">
      <c r="B473" s="714">
        <v>44518</v>
      </c>
      <c r="C473" s="711">
        <v>0.14418516350352495</v>
      </c>
      <c r="D473" s="711">
        <v>6.2355782563852769E-2</v>
      </c>
    </row>
    <row r="474" spans="2:4">
      <c r="B474" s="714">
        <v>44519</v>
      </c>
      <c r="C474" s="711">
        <v>0.14502864835268547</v>
      </c>
      <c r="D474" s="711">
        <v>6.2666588324420625E-2</v>
      </c>
    </row>
    <row r="475" spans="2:4">
      <c r="B475" s="714">
        <v>44522</v>
      </c>
      <c r="C475" s="711">
        <v>0.14489151288595359</v>
      </c>
      <c r="D475" s="711">
        <v>6.2977485015185852E-2</v>
      </c>
    </row>
    <row r="476" spans="2:4">
      <c r="B476" s="714">
        <v>44523</v>
      </c>
      <c r="C476" s="711">
        <v>0.14616679111457498</v>
      </c>
      <c r="D476" s="711">
        <v>6.328847266275095E-2</v>
      </c>
    </row>
    <row r="477" spans="2:4">
      <c r="B477" s="714">
        <v>44524</v>
      </c>
      <c r="C477" s="711">
        <v>0.14693186958860616</v>
      </c>
      <c r="D477" s="711">
        <v>6.3599551293726631E-2</v>
      </c>
    </row>
    <row r="478" spans="2:4">
      <c r="B478" s="714">
        <v>44525</v>
      </c>
      <c r="C478" s="711">
        <v>0.14830946889947882</v>
      </c>
      <c r="D478" s="711">
        <v>6.3910720934731158E-2</v>
      </c>
    </row>
    <row r="479" spans="2:4">
      <c r="B479" s="714">
        <v>44526</v>
      </c>
      <c r="C479" s="711">
        <v>0.14438700275923555</v>
      </c>
      <c r="D479" s="711">
        <v>6.4221981612390788E-2</v>
      </c>
    </row>
    <row r="480" spans="2:4">
      <c r="B480" s="714">
        <v>44529</v>
      </c>
      <c r="C480" s="711">
        <v>0.14574834482354282</v>
      </c>
      <c r="D480" s="711">
        <v>6.453333335333955E-2</v>
      </c>
    </row>
    <row r="481" spans="2:4">
      <c r="B481" s="714">
        <v>44530</v>
      </c>
      <c r="C481" s="711">
        <v>0.14318677162945503</v>
      </c>
      <c r="D481" s="711">
        <v>6.4844776184219022E-2</v>
      </c>
    </row>
    <row r="482" spans="2:4">
      <c r="B482" s="714">
        <v>44531</v>
      </c>
      <c r="C482" s="711">
        <v>0.14239252265541058</v>
      </c>
      <c r="D482" s="711">
        <v>6.5156310131678774E-2</v>
      </c>
    </row>
    <row r="483" spans="2:4">
      <c r="B483" s="714">
        <v>44532</v>
      </c>
      <c r="C483" s="711">
        <v>0.14514656912313195</v>
      </c>
      <c r="D483" s="711">
        <v>6.5467935222375928E-2</v>
      </c>
    </row>
    <row r="484" spans="2:4">
      <c r="B484" s="714">
        <v>44533</v>
      </c>
      <c r="C484" s="711">
        <v>0.14589997981290592</v>
      </c>
      <c r="D484" s="711">
        <v>6.5779651482975821E-2</v>
      </c>
    </row>
    <row r="485" spans="2:4">
      <c r="B485" s="714">
        <v>44536</v>
      </c>
      <c r="C485" s="711">
        <v>0.14752261969824354</v>
      </c>
      <c r="D485" s="711">
        <v>6.6091458940151337E-2</v>
      </c>
    </row>
    <row r="486" spans="2:4">
      <c r="B486" s="714">
        <v>44537</v>
      </c>
      <c r="C486" s="711">
        <v>0.14895405079478596</v>
      </c>
      <c r="D486" s="711">
        <v>6.6403357620583137E-2</v>
      </c>
    </row>
    <row r="487" spans="2:4">
      <c r="B487" s="714">
        <v>44538</v>
      </c>
      <c r="C487" s="711">
        <v>0.15012870033435943</v>
      </c>
      <c r="D487" s="711">
        <v>6.6715347550959869E-2</v>
      </c>
    </row>
    <row r="488" spans="2:4">
      <c r="B488" s="714">
        <v>44539</v>
      </c>
      <c r="C488" s="711">
        <v>0.14914021584150006</v>
      </c>
      <c r="D488" s="711">
        <v>6.7086023125886074E-2</v>
      </c>
    </row>
    <row r="489" spans="2:4">
      <c r="B489" s="714">
        <v>44540</v>
      </c>
      <c r="C489" s="711">
        <v>0.15061444053937767</v>
      </c>
      <c r="D489" s="711">
        <v>6.7456827507791806E-2</v>
      </c>
    </row>
    <row r="490" spans="2:4">
      <c r="B490" s="714">
        <v>44543</v>
      </c>
      <c r="C490" s="711">
        <v>0.15025979712800974</v>
      </c>
      <c r="D490" s="711">
        <v>6.7827760741436371E-2</v>
      </c>
    </row>
    <row r="491" spans="2:4">
      <c r="B491" s="714">
        <v>44544</v>
      </c>
      <c r="C491" s="711">
        <v>0.14967983130859297</v>
      </c>
      <c r="D491" s="711">
        <v>6.8198822871594844E-2</v>
      </c>
    </row>
    <row r="492" spans="2:4">
      <c r="B492" s="714">
        <v>44545</v>
      </c>
      <c r="C492" s="711">
        <v>0.15133589069982989</v>
      </c>
      <c r="D492" s="711">
        <v>6.8570013943057839E-2</v>
      </c>
    </row>
    <row r="493" spans="2:4">
      <c r="B493" s="714">
        <v>44546</v>
      </c>
      <c r="C493" s="711">
        <v>0.15076763383136593</v>
      </c>
      <c r="D493" s="711">
        <v>6.8941334000631516E-2</v>
      </c>
    </row>
    <row r="494" spans="2:4">
      <c r="B494" s="714">
        <v>44547</v>
      </c>
      <c r="C494" s="711">
        <v>0.15058743188732993</v>
      </c>
      <c r="D494" s="711">
        <v>6.9312783089137353E-2</v>
      </c>
    </row>
    <row r="495" spans="2:4">
      <c r="B495" s="714">
        <v>44550</v>
      </c>
      <c r="C495" s="711">
        <v>0.14830065851093233</v>
      </c>
      <c r="D495" s="711">
        <v>6.9684361253412819E-2</v>
      </c>
    </row>
    <row r="496" spans="2:4">
      <c r="B496" s="714">
        <v>44551</v>
      </c>
      <c r="C496" s="711">
        <v>0.15071560252186655</v>
      </c>
      <c r="D496" s="711">
        <v>7.0056068538310923E-2</v>
      </c>
    </row>
    <row r="497" spans="2:4">
      <c r="B497" s="714">
        <v>44552</v>
      </c>
      <c r="C497" s="711">
        <v>0.15169515341494533</v>
      </c>
      <c r="D497" s="711">
        <v>7.0427904988699774E-2</v>
      </c>
    </row>
    <row r="498" spans="2:4">
      <c r="B498" s="714">
        <v>44553</v>
      </c>
      <c r="C498" s="711">
        <v>0.15265421874562546</v>
      </c>
      <c r="D498" s="711">
        <v>7.0799870649463692E-2</v>
      </c>
    </row>
    <row r="499" spans="2:4">
      <c r="B499" s="714">
        <v>44554</v>
      </c>
      <c r="C499" s="711">
        <v>0.15303884703388682</v>
      </c>
      <c r="D499" s="711">
        <v>7.1171965565502093E-2</v>
      </c>
    </row>
    <row r="500" spans="2:4">
      <c r="B500" s="714">
        <v>44557</v>
      </c>
      <c r="C500" s="711">
        <v>0.15471139222646269</v>
      </c>
      <c r="D500" s="711">
        <v>7.1544189781730383E-2</v>
      </c>
    </row>
    <row r="501" spans="2:4">
      <c r="B501" s="714">
        <v>44558</v>
      </c>
      <c r="C501" s="711">
        <v>0.15504027659893049</v>
      </c>
      <c r="D501" s="711">
        <v>7.1916543343079287E-2</v>
      </c>
    </row>
    <row r="502" spans="2:4">
      <c r="B502" s="714">
        <v>44559</v>
      </c>
      <c r="C502" s="711">
        <v>0.15484098561736115</v>
      </c>
      <c r="D502" s="711">
        <v>7.2289026294495295E-2</v>
      </c>
    </row>
    <row r="503" spans="2:4">
      <c r="B503" s="714">
        <v>44560</v>
      </c>
      <c r="C503" s="711">
        <v>0.15671501208208705</v>
      </c>
      <c r="D503" s="711">
        <v>7.2661638680940666E-2</v>
      </c>
    </row>
    <row r="504" spans="2:4">
      <c r="B504" s="714">
        <v>44561</v>
      </c>
      <c r="C504" s="711">
        <v>0.15704799937186209</v>
      </c>
      <c r="D504" s="711">
        <v>7.3034380547392974E-2</v>
      </c>
    </row>
    <row r="505" spans="2:4">
      <c r="B505" s="714">
        <v>44564</v>
      </c>
      <c r="C505" s="711">
        <v>0.15731319851209435</v>
      </c>
      <c r="D505" s="711">
        <v>7.3407251938845341E-2</v>
      </c>
    </row>
    <row r="506" spans="2:4">
      <c r="B506" s="714">
        <v>44565</v>
      </c>
      <c r="C506" s="711">
        <v>0.15768152230545374</v>
      </c>
      <c r="D506" s="711">
        <v>7.3780252900307097E-2</v>
      </c>
    </row>
    <row r="507" spans="2:4">
      <c r="B507" s="714">
        <v>44566</v>
      </c>
      <c r="C507" s="711">
        <v>0.1559630812073225</v>
      </c>
      <c r="D507" s="711">
        <v>7.415338347680267E-2</v>
      </c>
    </row>
    <row r="508" spans="2:4">
      <c r="B508" s="714">
        <v>44567</v>
      </c>
      <c r="C508" s="711">
        <v>0.1570005691791716</v>
      </c>
      <c r="D508" s="711">
        <v>7.4526643713372254E-2</v>
      </c>
    </row>
    <row r="509" spans="2:4">
      <c r="B509" s="714">
        <v>44568</v>
      </c>
      <c r="C509" s="711">
        <v>0.15805128933349488</v>
      </c>
      <c r="D509" s="711">
        <v>7.4900033655071807E-2</v>
      </c>
    </row>
    <row r="510" spans="2:4">
      <c r="B510" s="714">
        <v>44571</v>
      </c>
      <c r="C510" s="711">
        <v>0.15830158213837087</v>
      </c>
      <c r="D510" s="711">
        <v>7.5273553346972832E-2</v>
      </c>
    </row>
    <row r="511" spans="2:4">
      <c r="B511" s="714">
        <v>44572</v>
      </c>
      <c r="C511" s="711">
        <v>0.15979016180452055</v>
      </c>
      <c r="D511" s="711">
        <v>7.5647202834162597E-2</v>
      </c>
    </row>
    <row r="512" spans="2:4">
      <c r="B512" s="714">
        <v>44573</v>
      </c>
      <c r="C512" s="711">
        <v>0.16131966559485389</v>
      </c>
      <c r="D512" s="711">
        <v>7.6020982161743911E-2</v>
      </c>
    </row>
    <row r="513" spans="2:4">
      <c r="B513" s="714">
        <v>44574</v>
      </c>
      <c r="C513" s="711">
        <v>0.16051579831199692</v>
      </c>
      <c r="D513" s="711">
        <v>7.6394891374835572E-2</v>
      </c>
    </row>
    <row r="514" spans="2:4">
      <c r="B514" s="714">
        <v>44575</v>
      </c>
      <c r="C514" s="711">
        <v>0.16211923728281175</v>
      </c>
      <c r="D514" s="711">
        <v>7.6768930518571699E-2</v>
      </c>
    </row>
    <row r="515" spans="2:4">
      <c r="B515" s="714">
        <v>44578</v>
      </c>
      <c r="C515" s="711">
        <v>0.1627853499484968</v>
      </c>
      <c r="D515" s="711">
        <v>7.7143099638102175E-2</v>
      </c>
    </row>
    <row r="516" spans="2:4">
      <c r="B516" s="714">
        <v>44579</v>
      </c>
      <c r="C516" s="711">
        <v>0.16301036486211862</v>
      </c>
      <c r="D516" s="711">
        <v>7.7517398778592428E-2</v>
      </c>
    </row>
    <row r="517" spans="2:4">
      <c r="B517" s="714">
        <v>44580</v>
      </c>
      <c r="C517" s="711">
        <v>0.16390815607480747</v>
      </c>
      <c r="D517" s="711">
        <v>7.7891827985224094E-2</v>
      </c>
    </row>
    <row r="518" spans="2:4">
      <c r="B518" s="714">
        <v>44581</v>
      </c>
      <c r="C518" s="711">
        <v>0.16540838726373375</v>
      </c>
      <c r="D518" s="711">
        <v>7.8266387303193907E-2</v>
      </c>
    </row>
    <row r="519" spans="2:4">
      <c r="B519" s="714">
        <v>44582</v>
      </c>
      <c r="C519" s="711">
        <v>0.16402900117326658</v>
      </c>
      <c r="D519" s="711">
        <v>7.8641076777714813E-2</v>
      </c>
    </row>
    <row r="520" spans="2:4">
      <c r="B520" s="714">
        <v>44585</v>
      </c>
      <c r="C520" s="711">
        <v>0.16376808212721117</v>
      </c>
      <c r="D520" s="711">
        <v>7.9015896454015078E-2</v>
      </c>
    </row>
    <row r="521" spans="2:4">
      <c r="B521" s="714">
        <v>44586</v>
      </c>
      <c r="C521" s="711">
        <v>0.16525546560279269</v>
      </c>
      <c r="D521" s="711">
        <v>7.9390846377338953E-2</v>
      </c>
    </row>
    <row r="522" spans="2:4">
      <c r="B522" s="714">
        <v>44587</v>
      </c>
      <c r="C522" s="711">
        <v>0.16705046089892028</v>
      </c>
      <c r="D522" s="711">
        <v>7.9765926592946235E-2</v>
      </c>
    </row>
    <row r="523" spans="2:4">
      <c r="B523" s="714">
        <v>44588</v>
      </c>
      <c r="C523" s="711">
        <v>0.1684772515780133</v>
      </c>
      <c r="D523" s="711">
        <v>8.0141137146112484E-2</v>
      </c>
    </row>
    <row r="524" spans="2:4">
      <c r="B524" s="714">
        <v>44589</v>
      </c>
      <c r="C524" s="711">
        <v>0.16990195495269456</v>
      </c>
      <c r="D524" s="711">
        <v>8.051647808212925E-2</v>
      </c>
    </row>
    <row r="525" spans="2:4">
      <c r="B525" s="714">
        <v>44592</v>
      </c>
      <c r="C525" s="711">
        <v>0.17136377544615566</v>
      </c>
      <c r="D525" s="711">
        <v>8.0891949446303402E-2</v>
      </c>
    </row>
    <row r="526" spans="2:4">
      <c r="B526" s="714">
        <v>44593</v>
      </c>
      <c r="C526" s="711">
        <v>0.172320949209815</v>
      </c>
      <c r="D526" s="711">
        <v>8.1267551283957573E-2</v>
      </c>
    </row>
    <row r="527" spans="2:4">
      <c r="B527" s="714">
        <v>44594</v>
      </c>
      <c r="C527" s="711">
        <v>0.17290078606583115</v>
      </c>
      <c r="D527" s="711">
        <v>8.1643283640430608E-2</v>
      </c>
    </row>
    <row r="528" spans="2:4">
      <c r="B528" s="714">
        <v>44595</v>
      </c>
      <c r="C528" s="711">
        <v>0.17300524299031128</v>
      </c>
      <c r="D528" s="711">
        <v>8.2077753154076394E-2</v>
      </c>
    </row>
    <row r="529" spans="2:4">
      <c r="B529" s="714">
        <v>44596</v>
      </c>
      <c r="C529" s="711">
        <v>0.17528955109164546</v>
      </c>
      <c r="D529" s="711">
        <v>8.2512397183443831E-2</v>
      </c>
    </row>
    <row r="530" spans="2:4">
      <c r="B530" s="714">
        <v>44599</v>
      </c>
      <c r="C530" s="711">
        <v>0.17549682473071204</v>
      </c>
      <c r="D530" s="711">
        <v>8.2947215798631735E-2</v>
      </c>
    </row>
    <row r="531" spans="2:4">
      <c r="B531" s="714">
        <v>44600</v>
      </c>
      <c r="C531" s="711">
        <v>0.17623468426521871</v>
      </c>
      <c r="D531" s="711">
        <v>8.3382209069766899E-2</v>
      </c>
    </row>
    <row r="532" spans="2:4">
      <c r="B532" s="714">
        <v>44601</v>
      </c>
      <c r="C532" s="711">
        <v>0.17715733668400024</v>
      </c>
      <c r="D532" s="711">
        <v>8.3817377067004317E-2</v>
      </c>
    </row>
    <row r="533" spans="2:4">
      <c r="B533" s="714">
        <v>44602</v>
      </c>
      <c r="C533" s="711">
        <v>0.17839007478744962</v>
      </c>
      <c r="D533" s="711">
        <v>8.4252719860527181E-2</v>
      </c>
    </row>
    <row r="534" spans="2:4">
      <c r="B534" s="714">
        <v>44603</v>
      </c>
      <c r="C534" s="711">
        <v>0.17797575470676219</v>
      </c>
      <c r="D534" s="711">
        <v>8.4688237520546661E-2</v>
      </c>
    </row>
    <row r="535" spans="2:4">
      <c r="B535" s="714">
        <v>44606</v>
      </c>
      <c r="C535" s="711">
        <v>0.17969354867639531</v>
      </c>
      <c r="D535" s="711">
        <v>8.5123930117302571E-2</v>
      </c>
    </row>
    <row r="536" spans="2:4">
      <c r="B536" s="714">
        <v>44607</v>
      </c>
      <c r="C536" s="711">
        <v>0.18036419474645937</v>
      </c>
      <c r="D536" s="711">
        <v>8.5559797721062703E-2</v>
      </c>
    </row>
    <row r="537" spans="2:4">
      <c r="B537" s="714">
        <v>44608</v>
      </c>
      <c r="C537" s="711">
        <v>0.18079690086877931</v>
      </c>
      <c r="D537" s="711">
        <v>8.5995840402122825E-2</v>
      </c>
    </row>
    <row r="538" spans="2:4">
      <c r="B538" s="714">
        <v>44609</v>
      </c>
      <c r="C538" s="711">
        <v>0.17966798744493806</v>
      </c>
      <c r="D538" s="711">
        <v>8.6432058230807352E-2</v>
      </c>
    </row>
    <row r="539" spans="2:4">
      <c r="B539" s="714">
        <v>44610</v>
      </c>
      <c r="C539" s="711">
        <v>0.17928999722476613</v>
      </c>
      <c r="D539" s="711">
        <v>8.6868451277468894E-2</v>
      </c>
    </row>
    <row r="540" spans="2:4">
      <c r="B540" s="714">
        <v>44613</v>
      </c>
      <c r="C540" s="711">
        <v>0.17896183579692204</v>
      </c>
      <c r="D540" s="711">
        <v>8.7305019612488044E-2</v>
      </c>
    </row>
    <row r="541" spans="2:4">
      <c r="B541" s="714">
        <v>44614</v>
      </c>
      <c r="C541" s="711">
        <v>0.18060644745799292</v>
      </c>
      <c r="D541" s="711">
        <v>8.7741763306273812E-2</v>
      </c>
    </row>
    <row r="542" spans="2:4">
      <c r="B542" s="714">
        <v>44615</v>
      </c>
      <c r="C542" s="711">
        <v>0.18085042016093955</v>
      </c>
      <c r="D542" s="711">
        <v>8.8178682429263633E-2</v>
      </c>
    </row>
    <row r="543" spans="2:4">
      <c r="B543" s="714">
        <v>44616</v>
      </c>
      <c r="C543" s="711">
        <v>0.1812930345318613</v>
      </c>
      <c r="D543" s="711">
        <v>8.8615777051922917E-2</v>
      </c>
    </row>
    <row r="544" spans="2:4">
      <c r="B544" s="714">
        <v>44617</v>
      </c>
      <c r="C544" s="711">
        <v>0.1833726598327603</v>
      </c>
      <c r="D544" s="711">
        <v>8.905304724474572E-2</v>
      </c>
    </row>
    <row r="545" spans="2:4">
      <c r="B545" s="714">
        <v>44622</v>
      </c>
      <c r="C545" s="711">
        <v>0.18409797375437265</v>
      </c>
      <c r="D545" s="711">
        <v>8.9490493078254074E-2</v>
      </c>
    </row>
    <row r="546" spans="2:4">
      <c r="B546" s="714">
        <v>44623</v>
      </c>
      <c r="C546" s="711">
        <v>0.18530416660132487</v>
      </c>
      <c r="D546" s="711">
        <v>8.9928114622998656E-2</v>
      </c>
    </row>
    <row r="547" spans="2:4">
      <c r="B547" s="714">
        <v>44624</v>
      </c>
      <c r="C547" s="711">
        <v>0.1855904568421749</v>
      </c>
      <c r="D547" s="711">
        <v>9.0365911949558342E-2</v>
      </c>
    </row>
    <row r="548" spans="2:4">
      <c r="B548" s="714">
        <v>44627</v>
      </c>
      <c r="C548" s="711">
        <v>0.18487012100634237</v>
      </c>
      <c r="D548" s="711">
        <v>9.0803885128540429E-2</v>
      </c>
    </row>
    <row r="549" spans="2:4">
      <c r="B549" s="714">
        <v>44628</v>
      </c>
      <c r="C549" s="711">
        <v>0.18658154145408146</v>
      </c>
      <c r="D549" s="711">
        <v>9.1242034230580416E-2</v>
      </c>
    </row>
    <row r="550" spans="2:4">
      <c r="B550" s="714">
        <v>44629</v>
      </c>
      <c r="C550" s="711">
        <v>0.18939275248640564</v>
      </c>
      <c r="D550" s="711">
        <v>9.1680359326342442E-2</v>
      </c>
    </row>
    <row r="551" spans="2:4">
      <c r="B551" s="714">
        <v>44630</v>
      </c>
      <c r="C551" s="711">
        <v>0.19064502119314031</v>
      </c>
      <c r="D551" s="711">
        <v>9.2118860486518628E-2</v>
      </c>
    </row>
    <row r="552" spans="2:4">
      <c r="B552" s="714">
        <v>44631</v>
      </c>
      <c r="C552" s="711">
        <v>0.18969220064171011</v>
      </c>
      <c r="D552" s="711">
        <v>9.2557537781829957E-2</v>
      </c>
    </row>
    <row r="553" spans="2:4">
      <c r="B553" s="714">
        <v>44634</v>
      </c>
      <c r="C553" s="711">
        <v>0.18941452086621013</v>
      </c>
      <c r="D553" s="711">
        <v>9.2996391283025392E-2</v>
      </c>
    </row>
    <row r="554" spans="2:4">
      <c r="B554" s="714">
        <v>44635</v>
      </c>
      <c r="C554" s="711">
        <v>0.19043726652518345</v>
      </c>
      <c r="D554" s="711">
        <v>9.343542106088254E-2</v>
      </c>
    </row>
    <row r="555" spans="2:4">
      <c r="B555" s="714">
        <v>44636</v>
      </c>
      <c r="C555" s="711">
        <v>0.19289951029842412</v>
      </c>
      <c r="D555" s="711">
        <v>9.3874627186207427E-2</v>
      </c>
    </row>
    <row r="556" spans="2:4">
      <c r="B556" s="714">
        <v>44637</v>
      </c>
      <c r="C556" s="711">
        <v>0.19545103996809954</v>
      </c>
      <c r="D556" s="711">
        <v>9.4353079659867944E-2</v>
      </c>
    </row>
    <row r="557" spans="2:4">
      <c r="B557" s="714">
        <v>44638</v>
      </c>
      <c r="C557" s="711">
        <v>0.19807488822275809</v>
      </c>
      <c r="D557" s="711">
        <v>9.4831741405015268E-2</v>
      </c>
    </row>
    <row r="558" spans="2:4">
      <c r="B558" s="714">
        <v>44641</v>
      </c>
      <c r="C558" s="711">
        <v>0.20099837049251024</v>
      </c>
      <c r="D558" s="711">
        <v>9.5310612513183068E-2</v>
      </c>
    </row>
    <row r="559" spans="2:4">
      <c r="B559" s="714">
        <v>44642</v>
      </c>
      <c r="C559" s="711">
        <v>0.20347053859891551</v>
      </c>
      <c r="D559" s="711">
        <v>9.5789693075945204E-2</v>
      </c>
    </row>
    <row r="560" spans="2:4">
      <c r="B560" s="714">
        <v>44643</v>
      </c>
      <c r="C560" s="711">
        <v>0.20470133955158754</v>
      </c>
      <c r="D560" s="711">
        <v>9.6268983184915502E-2</v>
      </c>
    </row>
    <row r="561" spans="2:4">
      <c r="B561" s="714">
        <v>44644</v>
      </c>
      <c r="C561" s="711">
        <v>0.20745258760549956</v>
      </c>
      <c r="D561" s="711">
        <v>9.6748482931747981E-2</v>
      </c>
    </row>
    <row r="562" spans="2:4">
      <c r="B562" s="714">
        <v>44645</v>
      </c>
      <c r="C562" s="711">
        <v>0.2102269536220287</v>
      </c>
      <c r="D562" s="711">
        <v>9.7228192408136405E-2</v>
      </c>
    </row>
    <row r="563" spans="2:4">
      <c r="B563" s="714">
        <v>44648</v>
      </c>
      <c r="C563" s="711">
        <v>0.21014349870554683</v>
      </c>
      <c r="D563" s="711">
        <v>9.770811170581517E-2</v>
      </c>
    </row>
    <row r="564" spans="2:4">
      <c r="B564" s="714">
        <v>44649</v>
      </c>
      <c r="C564" s="711">
        <v>0.21065785399659021</v>
      </c>
      <c r="D564" s="711">
        <v>9.8188240916558422E-2</v>
      </c>
    </row>
    <row r="565" spans="2:4">
      <c r="B565" s="714">
        <v>44650</v>
      </c>
      <c r="C565" s="711">
        <v>0.21062717781270379</v>
      </c>
      <c r="D565" s="711">
        <v>9.8668580132180495E-2</v>
      </c>
    </row>
    <row r="566" spans="2:4">
      <c r="B566" s="714">
        <v>44651</v>
      </c>
      <c r="C566" s="711">
        <v>0.21058486541510835</v>
      </c>
      <c r="D566" s="711">
        <v>9.9149129444535911E-2</v>
      </c>
    </row>
    <row r="567" spans="2:4">
      <c r="B567" s="714">
        <v>44652</v>
      </c>
      <c r="C567" s="711">
        <v>0.2135424204697054</v>
      </c>
      <c r="D567" s="711">
        <v>9.9629888945519385E-2</v>
      </c>
    </row>
    <row r="568" spans="2:4">
      <c r="B568" s="714">
        <v>44655</v>
      </c>
      <c r="C568" s="711">
        <v>0.2146284675951875</v>
      </c>
      <c r="D568" s="711">
        <v>0.10011085872706604</v>
      </c>
    </row>
    <row r="569" spans="2:4">
      <c r="B569" s="714">
        <v>44656</v>
      </c>
      <c r="C569" s="711">
        <v>0.21422624992056738</v>
      </c>
      <c r="D569" s="711">
        <v>0.10059203888115076</v>
      </c>
    </row>
    <row r="570" spans="2:4">
      <c r="B570" s="714">
        <v>44657</v>
      </c>
      <c r="C570" s="711">
        <v>0.21363626157326077</v>
      </c>
      <c r="D570" s="711">
        <v>0.10107342949978904</v>
      </c>
    </row>
    <row r="571" spans="2:4">
      <c r="B571" s="714">
        <v>44658</v>
      </c>
      <c r="C571" s="711">
        <v>0.21489821354577598</v>
      </c>
      <c r="D571" s="711">
        <v>0.10155503067503635</v>
      </c>
    </row>
    <row r="572" spans="2:4">
      <c r="B572" s="714">
        <v>44659</v>
      </c>
      <c r="C572" s="711">
        <v>0.21632580653841837</v>
      </c>
      <c r="D572" s="711">
        <v>0.10203684249898859</v>
      </c>
    </row>
    <row r="573" spans="2:4">
      <c r="B573" s="714">
        <v>44662</v>
      </c>
      <c r="C573" s="711">
        <v>0.21537110289383166</v>
      </c>
      <c r="D573" s="711">
        <v>0.10251886506378205</v>
      </c>
    </row>
    <row r="574" spans="2:4">
      <c r="B574" s="714">
        <v>44663</v>
      </c>
      <c r="C574" s="711">
        <v>0.21585683894112173</v>
      </c>
      <c r="D574" s="711">
        <v>0.103001098461593</v>
      </c>
    </row>
    <row r="575" spans="2:4">
      <c r="B575" s="714">
        <v>44664</v>
      </c>
      <c r="C575" s="711">
        <v>0.21719988531546441</v>
      </c>
      <c r="D575" s="711">
        <v>0.10348354278463834</v>
      </c>
    </row>
    <row r="576" spans="2:4">
      <c r="B576" s="714">
        <v>44665</v>
      </c>
      <c r="C576" s="711">
        <v>0.2178618433639492</v>
      </c>
      <c r="D576" s="711">
        <v>0.10396619812517516</v>
      </c>
    </row>
    <row r="577" spans="2:4">
      <c r="B577" s="714">
        <v>44669</v>
      </c>
      <c r="C577" s="711">
        <v>0.21885255629516087</v>
      </c>
      <c r="D577" s="711">
        <v>0.10444906457550074</v>
      </c>
    </row>
    <row r="578" spans="2:4">
      <c r="B578" s="714">
        <v>44670</v>
      </c>
      <c r="C578" s="711">
        <v>0.22008737357503416</v>
      </c>
      <c r="D578" s="711">
        <v>0.104932142227953</v>
      </c>
    </row>
    <row r="579" spans="2:4">
      <c r="B579" s="714">
        <v>44671</v>
      </c>
      <c r="C579" s="711">
        <v>0.22103288059528037</v>
      </c>
      <c r="D579" s="711">
        <v>0.10541543117491026</v>
      </c>
    </row>
    <row r="580" spans="2:4">
      <c r="B580" s="714">
        <v>44673</v>
      </c>
      <c r="C580" s="711">
        <v>0.21901584920781447</v>
      </c>
      <c r="D580" s="711">
        <v>0.10589893150879104</v>
      </c>
    </row>
    <row r="581" spans="2:4">
      <c r="B581" s="714">
        <v>44676</v>
      </c>
      <c r="C581" s="711">
        <v>0.21896933023548115</v>
      </c>
      <c r="D581" s="711">
        <v>0.10638264332205427</v>
      </c>
    </row>
    <row r="582" spans="2:4">
      <c r="B582" s="714">
        <v>44677</v>
      </c>
      <c r="C582" s="711">
        <v>0.21804617117792335</v>
      </c>
      <c r="D582" s="711">
        <v>0.10686656670719952</v>
      </c>
    </row>
    <row r="583" spans="2:4">
      <c r="B583" s="714">
        <v>44678</v>
      </c>
      <c r="C583" s="711">
        <v>0.21964017122125301</v>
      </c>
      <c r="D583" s="711">
        <v>0.10735070175676675</v>
      </c>
    </row>
    <row r="584" spans="2:4">
      <c r="B584" s="714">
        <v>44679</v>
      </c>
      <c r="C584" s="711">
        <v>0.22219572678339139</v>
      </c>
      <c r="D584" s="711">
        <v>0.10783504856333659</v>
      </c>
    </row>
    <row r="585" spans="2:4">
      <c r="B585" s="714">
        <v>44680</v>
      </c>
      <c r="C585" s="711">
        <v>0.22163921369204509</v>
      </c>
      <c r="D585" s="711">
        <v>0.1083196072195296</v>
      </c>
    </row>
    <row r="586" spans="2:4">
      <c r="B586" s="714">
        <v>44683</v>
      </c>
      <c r="C586" s="711">
        <v>0.22116550551428427</v>
      </c>
      <c r="D586" s="711">
        <v>0.10880437781800745</v>
      </c>
    </row>
    <row r="587" spans="2:4">
      <c r="B587" s="714">
        <v>44684</v>
      </c>
      <c r="C587" s="711">
        <v>0.22237507259757416</v>
      </c>
      <c r="D587" s="711">
        <v>0.10928936045147197</v>
      </c>
    </row>
    <row r="588" spans="2:4">
      <c r="B588" s="714">
        <v>44685</v>
      </c>
      <c r="C588" s="711">
        <v>0.2263616584844621</v>
      </c>
      <c r="D588" s="711">
        <v>0.10977455521266566</v>
      </c>
    </row>
    <row r="589" spans="2:4">
      <c r="B589" s="714">
        <v>44686</v>
      </c>
      <c r="C589" s="711">
        <v>0.22427373658275807</v>
      </c>
      <c r="D589" s="711">
        <v>0.11029924797805268</v>
      </c>
    </row>
    <row r="590" spans="2:4">
      <c r="B590" s="714">
        <v>44687</v>
      </c>
      <c r="C590" s="711">
        <v>0.22387649797173981</v>
      </c>
      <c r="D590" s="711">
        <v>0.11082418881409217</v>
      </c>
    </row>
    <row r="591" spans="2:4">
      <c r="B591" s="714">
        <v>44690</v>
      </c>
      <c r="C591" s="711">
        <v>0.22146150871494386</v>
      </c>
      <c r="D591" s="711">
        <v>0.11134937783807008</v>
      </c>
    </row>
    <row r="592" spans="2:4">
      <c r="B592" s="714">
        <v>44691</v>
      </c>
      <c r="C592" s="711">
        <v>0.22272303567352747</v>
      </c>
      <c r="D592" s="711">
        <v>0.11187481516732767</v>
      </c>
    </row>
    <row r="593" spans="2:4">
      <c r="B593" s="714">
        <v>44692</v>
      </c>
      <c r="C593" s="711">
        <v>0.2237995958981116</v>
      </c>
      <c r="D593" s="711">
        <v>0.1124005009192619</v>
      </c>
    </row>
    <row r="594" spans="2:4">
      <c r="B594" s="714">
        <v>44693</v>
      </c>
      <c r="C594" s="711">
        <v>0.22423143178016258</v>
      </c>
      <c r="D594" s="711">
        <v>0.11292643521132484</v>
      </c>
    </row>
    <row r="595" spans="2:4">
      <c r="B595" s="714">
        <v>44694</v>
      </c>
      <c r="C595" s="711">
        <v>0.22724786772912831</v>
      </c>
      <c r="D595" s="711">
        <v>0.11345261816102448</v>
      </c>
    </row>
    <row r="596" spans="2:4">
      <c r="B596" s="714">
        <v>44697</v>
      </c>
      <c r="C596" s="711">
        <v>0.22870144367872669</v>
      </c>
      <c r="D596" s="711">
        <v>0.11397904988592411</v>
      </c>
    </row>
    <row r="597" spans="2:4">
      <c r="B597" s="714">
        <v>44698</v>
      </c>
      <c r="C597" s="711">
        <v>0.23063292118291612</v>
      </c>
      <c r="D597" s="711">
        <v>0.11450573050364277</v>
      </c>
    </row>
    <row r="598" spans="2:4">
      <c r="B598" s="714">
        <v>44699</v>
      </c>
      <c r="C598" s="711">
        <v>0.22900298692458709</v>
      </c>
      <c r="D598" s="711">
        <v>0.1150326601318552</v>
      </c>
    </row>
    <row r="599" spans="2:4">
      <c r="B599" s="714">
        <v>44700</v>
      </c>
      <c r="C599" s="711">
        <v>0.23034500845821326</v>
      </c>
      <c r="D599" s="711">
        <v>0.11555983888829147</v>
      </c>
    </row>
    <row r="600" spans="2:4">
      <c r="B600" s="714">
        <v>44701</v>
      </c>
      <c r="C600" s="711">
        <v>0.23133945029114544</v>
      </c>
      <c r="D600" s="711">
        <v>0.11608726689073734</v>
      </c>
    </row>
    <row r="601" spans="2:4">
      <c r="B601" s="714">
        <v>44704</v>
      </c>
      <c r="C601" s="711">
        <v>0.23322304534177918</v>
      </c>
      <c r="D601" s="711">
        <v>0.11661494425703456</v>
      </c>
    </row>
    <row r="602" spans="2:4">
      <c r="B602" s="714">
        <v>44705</v>
      </c>
      <c r="C602" s="711">
        <v>0.23244321895478315</v>
      </c>
      <c r="D602" s="711">
        <v>0.11714287110508037</v>
      </c>
    </row>
    <row r="603" spans="2:4">
      <c r="B603" s="714">
        <v>44706</v>
      </c>
      <c r="C603" s="711">
        <v>0.2339138344629399</v>
      </c>
      <c r="D603" s="711">
        <v>0.11767104755282776</v>
      </c>
    </row>
    <row r="604" spans="2:4">
      <c r="B604" s="714">
        <v>44707</v>
      </c>
      <c r="C604" s="711">
        <v>0.23602177198330954</v>
      </c>
      <c r="D604" s="711">
        <v>0.11819947371828543</v>
      </c>
    </row>
    <row r="605" spans="2:4">
      <c r="B605" s="714">
        <v>44708</v>
      </c>
      <c r="C605" s="711">
        <v>0.23718179023695396</v>
      </c>
      <c r="D605" s="711">
        <v>0.11872814971951806</v>
      </c>
    </row>
    <row r="606" spans="2:4">
      <c r="B606" s="714">
        <v>44711</v>
      </c>
      <c r="C606" s="711">
        <v>0.23697874056249701</v>
      </c>
      <c r="D606" s="711">
        <v>0.11925707567464605</v>
      </c>
    </row>
    <row r="607" spans="2:4">
      <c r="B607" s="714">
        <v>44712</v>
      </c>
      <c r="C607" s="711">
        <v>0.23783596937060114</v>
      </c>
      <c r="D607" s="711">
        <v>0.11978625170184576</v>
      </c>
    </row>
    <row r="608" spans="2:4">
      <c r="B608" s="714">
        <v>44713</v>
      </c>
      <c r="C608" s="711">
        <v>0.23870934828069168</v>
      </c>
      <c r="D608" s="711">
        <v>0.12031567791934927</v>
      </c>
    </row>
    <row r="609" spans="2:4">
      <c r="B609" s="714">
        <v>44714</v>
      </c>
      <c r="C609" s="711">
        <v>0.24040871620865656</v>
      </c>
      <c r="D609" s="711">
        <v>0.12084535444544464</v>
      </c>
    </row>
    <row r="610" spans="2:4">
      <c r="B610" s="714">
        <v>44715</v>
      </c>
      <c r="C610" s="711">
        <v>0.24042313558939732</v>
      </c>
      <c r="D610" s="711">
        <v>0.12137528139847564</v>
      </c>
    </row>
    <row r="611" spans="2:4">
      <c r="B611" s="714">
        <v>44718</v>
      </c>
      <c r="C611" s="711">
        <v>0.24068802481899398</v>
      </c>
      <c r="D611" s="711">
        <v>0.12190545889684246</v>
      </c>
    </row>
    <row r="612" spans="2:4">
      <c r="B612" s="714">
        <v>44719</v>
      </c>
      <c r="C612" s="711">
        <v>0.24130669671010319</v>
      </c>
      <c r="D612" s="711">
        <v>0.12243588705900077</v>
      </c>
    </row>
    <row r="613" spans="2:4">
      <c r="B613" s="714">
        <v>44720</v>
      </c>
      <c r="C613" s="711">
        <v>0.24166178470208854</v>
      </c>
      <c r="D613" s="711">
        <v>0.12296656600346245</v>
      </c>
    </row>
    <row r="614" spans="2:4">
      <c r="B614" s="714">
        <v>44721</v>
      </c>
      <c r="C614" s="711">
        <v>0.24188599599177052</v>
      </c>
      <c r="D614" s="711">
        <v>0.12349749584879555</v>
      </c>
    </row>
    <row r="615" spans="2:4">
      <c r="B615" s="714">
        <v>44722</v>
      </c>
      <c r="C615" s="711">
        <v>0.24134092057057255</v>
      </c>
      <c r="D615" s="711">
        <v>0.12402867671362383</v>
      </c>
    </row>
    <row r="616" spans="2:4">
      <c r="B616" s="714">
        <v>44725</v>
      </c>
      <c r="C616" s="711">
        <v>0.24004865910363482</v>
      </c>
      <c r="D616" s="711">
        <v>0.12456010871662748</v>
      </c>
    </row>
    <row r="617" spans="2:4">
      <c r="B617" s="714">
        <v>44726</v>
      </c>
      <c r="C617" s="711">
        <v>0.23973180564908292</v>
      </c>
      <c r="D617" s="711">
        <v>0.12509179197654285</v>
      </c>
    </row>
    <row r="618" spans="2:4">
      <c r="B618" s="714">
        <v>44727</v>
      </c>
      <c r="C618" s="711">
        <v>0.24165210968455919</v>
      </c>
      <c r="D618" s="711">
        <v>0.12562372661216203</v>
      </c>
    </row>
    <row r="619" spans="2:4">
      <c r="B619" s="714">
        <v>44729</v>
      </c>
      <c r="C619" s="711">
        <v>0.23979191397307287</v>
      </c>
      <c r="D619" s="711">
        <v>0.12617570423587887</v>
      </c>
    </row>
    <row r="620" spans="2:4">
      <c r="B620" s="714">
        <v>44732</v>
      </c>
      <c r="C620" s="711">
        <v>0.23991050523679913</v>
      </c>
      <c r="D620" s="711">
        <v>0.12672795253556823</v>
      </c>
    </row>
    <row r="621" spans="2:4">
      <c r="B621" s="714">
        <v>44733</v>
      </c>
      <c r="C621" s="711">
        <v>0.24075484094038768</v>
      </c>
      <c r="D621" s="711">
        <v>0.12728047164396306</v>
      </c>
    </row>
    <row r="622" spans="2:4">
      <c r="B622" s="714">
        <v>44734</v>
      </c>
      <c r="C622" s="711">
        <v>0.24097252622529486</v>
      </c>
      <c r="D622" s="711">
        <v>0.12783326169386111</v>
      </c>
    </row>
    <row r="623" spans="2:4">
      <c r="B623" s="714">
        <v>44735</v>
      </c>
      <c r="C623" s="711">
        <v>0.24117273138017126</v>
      </c>
      <c r="D623" s="711">
        <v>0.12838632281812523</v>
      </c>
    </row>
    <row r="624" spans="2:4">
      <c r="B624" s="714">
        <v>44736</v>
      </c>
      <c r="C624" s="711">
        <v>0.24212015443256063</v>
      </c>
      <c r="D624" s="711">
        <v>0.12893965514968353</v>
      </c>
    </row>
    <row r="625" spans="2:4">
      <c r="B625" s="714">
        <v>44739</v>
      </c>
      <c r="C625" s="711">
        <v>0.24300242719706433</v>
      </c>
      <c r="D625" s="711">
        <v>0.12949325882152918</v>
      </c>
    </row>
    <row r="626" spans="2:4">
      <c r="B626" s="714">
        <v>44740</v>
      </c>
      <c r="C626" s="711">
        <v>0.24290910406790611</v>
      </c>
      <c r="D626" s="711">
        <v>0.13004713396672085</v>
      </c>
    </row>
    <row r="627" spans="2:4">
      <c r="B627" s="714">
        <v>44741</v>
      </c>
      <c r="C627" s="711">
        <v>0.24321629098510478</v>
      </c>
      <c r="D627" s="711">
        <v>0.13060128071838206</v>
      </c>
    </row>
    <row r="628" spans="2:4">
      <c r="B628" s="714">
        <v>44742</v>
      </c>
      <c r="C628" s="711">
        <v>0.24348446778002586</v>
      </c>
      <c r="D628" s="711">
        <v>0.13115569920970183</v>
      </c>
    </row>
    <row r="629" spans="2:4">
      <c r="B629" s="714">
        <v>44743</v>
      </c>
      <c r="C629" s="711">
        <v>0.24374609195906238</v>
      </c>
      <c r="D629" s="711">
        <v>0.13171038957393444</v>
      </c>
    </row>
    <row r="630" spans="2:4">
      <c r="B630" s="714">
        <v>44746</v>
      </c>
      <c r="C630" s="711">
        <v>0.24352087122423516</v>
      </c>
      <c r="D630" s="711">
        <v>0.1322653519443997</v>
      </c>
    </row>
    <row r="631" spans="2:4">
      <c r="B631" s="714">
        <v>44747</v>
      </c>
      <c r="C631" s="711">
        <v>0.24272115252945126</v>
      </c>
      <c r="D631" s="711">
        <v>0.13282058645448247</v>
      </c>
    </row>
    <row r="632" spans="2:4">
      <c r="B632" s="714">
        <v>44748</v>
      </c>
      <c r="C632" s="711">
        <v>0.24297092622547778</v>
      </c>
      <c r="D632" s="711">
        <v>0.13337609323763333</v>
      </c>
    </row>
    <row r="633" spans="2:4">
      <c r="B633" s="714">
        <v>44749</v>
      </c>
      <c r="C633" s="711">
        <v>0.2453173055509128</v>
      </c>
      <c r="D633" s="711">
        <v>0.13393187242736815</v>
      </c>
    </row>
    <row r="634" spans="2:4">
      <c r="B634" s="714">
        <v>44750</v>
      </c>
      <c r="C634" s="711">
        <v>0.24530657356301222</v>
      </c>
      <c r="D634" s="711">
        <v>0.13448792415726807</v>
      </c>
    </row>
    <row r="635" spans="2:4">
      <c r="B635" s="714">
        <v>44753</v>
      </c>
      <c r="C635" s="711">
        <v>0.24365531988542077</v>
      </c>
      <c r="D635" s="711">
        <v>0.13504424856098018</v>
      </c>
    </row>
    <row r="636" spans="2:4">
      <c r="B636" s="714">
        <v>44754</v>
      </c>
      <c r="C636" s="711">
        <v>0.24361111235897237</v>
      </c>
      <c r="D636" s="711">
        <v>0.13560084577221687</v>
      </c>
    </row>
    <row r="637" spans="2:4">
      <c r="B637" s="714">
        <v>44755</v>
      </c>
      <c r="C637" s="711">
        <v>0.24453507944245434</v>
      </c>
      <c r="D637" s="711">
        <v>0.13615771592475601</v>
      </c>
    </row>
    <row r="638" spans="2:4">
      <c r="B638" s="714">
        <v>44756</v>
      </c>
      <c r="C638" s="711">
        <v>0.24463528535082113</v>
      </c>
      <c r="D638" s="711">
        <v>0.13671485915244119</v>
      </c>
    </row>
    <row r="639" spans="2:4">
      <c r="B639" s="714">
        <v>44757</v>
      </c>
      <c r="C639" s="711">
        <v>0.24575839294559199</v>
      </c>
      <c r="D639" s="711">
        <v>0.13727227558918154</v>
      </c>
    </row>
    <row r="640" spans="2:4">
      <c r="B640" s="714">
        <v>44760</v>
      </c>
      <c r="C640" s="711">
        <v>0.24566926492087049</v>
      </c>
      <c r="D640" s="711">
        <v>0.13782996536895187</v>
      </c>
    </row>
    <row r="641" spans="2:4">
      <c r="B641" s="714">
        <v>44761</v>
      </c>
      <c r="C641" s="711">
        <v>0.24696995076956663</v>
      </c>
      <c r="D641" s="711">
        <v>0.13838792862579297</v>
      </c>
    </row>
    <row r="642" spans="2:4">
      <c r="B642" s="714">
        <v>44762</v>
      </c>
      <c r="C642" s="711">
        <v>0.24889532905136424</v>
      </c>
      <c r="D642" s="711">
        <v>0.13894616549381089</v>
      </c>
    </row>
    <row r="643" spans="2:4">
      <c r="B643" s="714">
        <v>44763</v>
      </c>
      <c r="C643" s="711">
        <v>0.24942355217724343</v>
      </c>
      <c r="D643" s="711">
        <v>0.13950467610717787</v>
      </c>
    </row>
    <row r="644" spans="2:4">
      <c r="B644" s="714">
        <v>44764</v>
      </c>
      <c r="C644" s="711">
        <v>0.24885605556176338</v>
      </c>
      <c r="D644" s="711">
        <v>0.14006346060013164</v>
      </c>
    </row>
    <row r="645" spans="2:4">
      <c r="B645" s="714">
        <v>44767</v>
      </c>
      <c r="C645" s="711">
        <v>0.24987435601617691</v>
      </c>
      <c r="D645" s="711">
        <v>0.1406225191069761</v>
      </c>
    </row>
    <row r="646" spans="2:4">
      <c r="B646" s="714">
        <v>44768</v>
      </c>
      <c r="C646" s="711">
        <v>0.24996195035474522</v>
      </c>
      <c r="D646" s="711">
        <v>0.14118185176208042</v>
      </c>
    </row>
    <row r="647" spans="2:4">
      <c r="B647" s="714">
        <v>44769</v>
      </c>
      <c r="C647" s="711">
        <v>0.25257077175004916</v>
      </c>
      <c r="D647" s="711">
        <v>0.14174145869988042</v>
      </c>
    </row>
    <row r="648" spans="2:4">
      <c r="B648" s="714">
        <v>44770</v>
      </c>
      <c r="C648" s="711">
        <v>0.25389899248320469</v>
      </c>
      <c r="D648" s="711">
        <v>0.14230134005487716</v>
      </c>
    </row>
    <row r="649" spans="2:4">
      <c r="B649" s="714">
        <v>44771</v>
      </c>
      <c r="C649" s="711">
        <v>0.2554389304368021</v>
      </c>
      <c r="D649" s="711">
        <v>0.14286149596163811</v>
      </c>
    </row>
    <row r="650" spans="2:4">
      <c r="B650" s="714">
        <v>44774</v>
      </c>
      <c r="C650" s="711">
        <v>0.25546322022206081</v>
      </c>
      <c r="D650" s="711">
        <v>0.14342192655479646</v>
      </c>
    </row>
    <row r="651" spans="2:4">
      <c r="B651" s="714">
        <v>44775</v>
      </c>
      <c r="C651" s="711">
        <v>0.25641751186694273</v>
      </c>
      <c r="D651" s="711">
        <v>0.14398263196905159</v>
      </c>
    </row>
    <row r="652" spans="2:4">
      <c r="B652" s="714">
        <v>44776</v>
      </c>
      <c r="C652" s="711">
        <v>0.25885492473836247</v>
      </c>
      <c r="D652" s="711">
        <v>0.14454361233916879</v>
      </c>
    </row>
    <row r="653" spans="2:4">
      <c r="B653" s="714">
        <v>44777</v>
      </c>
      <c r="C653" s="711">
        <v>0.26095209143673226</v>
      </c>
      <c r="D653" s="711">
        <v>0.1451249035762181</v>
      </c>
    </row>
    <row r="654" spans="2:4">
      <c r="B654" s="714">
        <v>44778</v>
      </c>
      <c r="C654" s="711">
        <v>0.26234319041434584</v>
      </c>
      <c r="D654" s="711">
        <v>0.14570649003967784</v>
      </c>
    </row>
    <row r="655" spans="2:4">
      <c r="B655" s="714">
        <v>44781</v>
      </c>
      <c r="C655" s="711">
        <v>0.26370429719894872</v>
      </c>
      <c r="D655" s="711">
        <v>0.14628837187948784</v>
      </c>
    </row>
    <row r="656" spans="2:4">
      <c r="B656" s="714">
        <v>44782</v>
      </c>
      <c r="C656" s="711">
        <v>0.26382331352921895</v>
      </c>
      <c r="D656" s="711">
        <v>0.14687054924566367</v>
      </c>
    </row>
    <row r="657" spans="2:4">
      <c r="B657" s="714">
        <v>44783</v>
      </c>
      <c r="C657" s="711">
        <v>0.26473332346144529</v>
      </c>
      <c r="D657" s="711">
        <v>0.14745302228829771</v>
      </c>
    </row>
    <row r="658" spans="2:4">
      <c r="B658" s="714">
        <v>44784</v>
      </c>
      <c r="C658" s="711">
        <v>0.26403134805748962</v>
      </c>
      <c r="D658" s="711">
        <v>0.14803579115755805</v>
      </c>
    </row>
    <row r="659" spans="2:4">
      <c r="B659" s="714">
        <v>44785</v>
      </c>
      <c r="C659" s="711">
        <v>0.26625870966308685</v>
      </c>
      <c r="D659" s="711">
        <v>0.14861885600368918</v>
      </c>
    </row>
    <row r="660" spans="2:4">
      <c r="B660" s="714">
        <v>44788</v>
      </c>
      <c r="C660" s="711">
        <v>0.26709023409678689</v>
      </c>
      <c r="D660" s="711">
        <v>0.14920221697701197</v>
      </c>
    </row>
    <row r="661" spans="2:4">
      <c r="B661" s="714">
        <v>44789</v>
      </c>
      <c r="C661" s="711">
        <v>0.26725764835589527</v>
      </c>
      <c r="D661" s="711">
        <v>0.14978587422792367</v>
      </c>
    </row>
    <row r="662" spans="2:4">
      <c r="B662" s="714">
        <v>44790</v>
      </c>
      <c r="C662" s="711">
        <v>0.26818679162997316</v>
      </c>
      <c r="D662" s="711">
        <v>0.15036982790689768</v>
      </c>
    </row>
    <row r="663" spans="2:4">
      <c r="B663" s="714">
        <v>44791</v>
      </c>
      <c r="C663" s="711">
        <v>0.26916115611045499</v>
      </c>
      <c r="D663" s="711">
        <v>0.15095407816448425</v>
      </c>
    </row>
    <row r="664" spans="2:4">
      <c r="B664" s="714">
        <v>44792</v>
      </c>
      <c r="C664" s="711">
        <v>0.26851133916818015</v>
      </c>
      <c r="D664" s="711">
        <v>0.15153862515130978</v>
      </c>
    </row>
    <row r="665" spans="2:4">
      <c r="B665" s="714">
        <v>44795</v>
      </c>
      <c r="C665" s="711">
        <v>0.26955273418473746</v>
      </c>
      <c r="D665" s="711">
        <v>0.15212346901807705</v>
      </c>
    </row>
    <row r="666" spans="2:4">
      <c r="B666" s="714">
        <v>44796</v>
      </c>
      <c r="C666" s="711">
        <v>0.271484167564507</v>
      </c>
      <c r="D666" s="711">
        <v>0.15270860991556567</v>
      </c>
    </row>
    <row r="667" spans="2:4">
      <c r="B667" s="714">
        <v>44797</v>
      </c>
      <c r="C667" s="711">
        <v>0.27317970200094233</v>
      </c>
      <c r="D667" s="711">
        <v>0.15329404799463187</v>
      </c>
    </row>
    <row r="668" spans="2:4">
      <c r="B668" s="714">
        <v>44798</v>
      </c>
      <c r="C668" s="711">
        <v>0.27313322865293443</v>
      </c>
      <c r="D668" s="711">
        <v>0.153879783406208</v>
      </c>
    </row>
    <row r="669" spans="2:4">
      <c r="B669" s="714">
        <v>44799</v>
      </c>
      <c r="C669" s="711">
        <v>0.27392904943341101</v>
      </c>
      <c r="D669" s="711">
        <v>0.15446581630130374</v>
      </c>
    </row>
    <row r="670" spans="2:4">
      <c r="B670" s="714">
        <v>44802</v>
      </c>
      <c r="C670" s="711">
        <v>0.27541806072850217</v>
      </c>
      <c r="D670" s="711">
        <v>0.15505214683100488</v>
      </c>
    </row>
    <row r="671" spans="2:4">
      <c r="B671" s="714">
        <v>44803</v>
      </c>
      <c r="C671" s="711">
        <v>0.27476483349702474</v>
      </c>
      <c r="D671" s="711">
        <v>0.15563877514647428</v>
      </c>
    </row>
    <row r="672" spans="2:4">
      <c r="B672" s="714">
        <v>44804</v>
      </c>
      <c r="C672" s="711">
        <v>0.27590048379591003</v>
      </c>
      <c r="D672" s="711">
        <v>0.15622570139895164</v>
      </c>
    </row>
    <row r="673" spans="2:4">
      <c r="B673" s="714">
        <v>44805</v>
      </c>
      <c r="C673" s="711">
        <v>0.27805851468767862</v>
      </c>
      <c r="D673" s="711">
        <v>0.15681292573975303</v>
      </c>
    </row>
    <row r="674" spans="2:4">
      <c r="B674" s="714">
        <v>44806</v>
      </c>
      <c r="C674" s="711">
        <v>0.27882308207365303</v>
      </c>
      <c r="D674" s="711">
        <v>0.157400448320272</v>
      </c>
    </row>
    <row r="675" spans="2:4">
      <c r="B675" s="714">
        <v>44809</v>
      </c>
      <c r="C675" s="711">
        <v>0.28014687009566375</v>
      </c>
      <c r="D675" s="711">
        <v>0.15798826929197829</v>
      </c>
    </row>
    <row r="676" spans="2:4">
      <c r="B676" s="714">
        <v>44810</v>
      </c>
      <c r="C676" s="711">
        <v>0.27901334781966369</v>
      </c>
      <c r="D676" s="711">
        <v>0.15857638880641911</v>
      </c>
    </row>
    <row r="677" spans="2:4">
      <c r="B677" s="714">
        <v>44812</v>
      </c>
      <c r="C677" s="711">
        <v>0.27927929186752642</v>
      </c>
      <c r="D677" s="711">
        <v>0.15916480701521851</v>
      </c>
    </row>
    <row r="678" spans="2:4">
      <c r="B678" s="714">
        <v>44813</v>
      </c>
      <c r="C678" s="711">
        <v>0.28179334731761507</v>
      </c>
      <c r="D678" s="711">
        <v>0.15975352407007737</v>
      </c>
    </row>
    <row r="679" spans="2:4">
      <c r="B679" s="714">
        <v>44816</v>
      </c>
      <c r="C679" s="711">
        <v>0.28237652146909209</v>
      </c>
      <c r="D679" s="711">
        <v>0.16034254012277382</v>
      </c>
    </row>
    <row r="680" spans="2:4">
      <c r="B680" s="714">
        <v>44817</v>
      </c>
      <c r="C680" s="711">
        <v>0.28173875866791187</v>
      </c>
      <c r="D680" s="711">
        <v>0.16093185532516308</v>
      </c>
    </row>
    <row r="681" spans="2:4">
      <c r="B681" s="714">
        <v>44818</v>
      </c>
      <c r="C681" s="711">
        <v>0.28345690007964208</v>
      </c>
      <c r="D681" s="711">
        <v>0.16152146982917714</v>
      </c>
    </row>
    <row r="682" spans="2:4">
      <c r="B682" s="714">
        <v>44819</v>
      </c>
      <c r="C682" s="711">
        <v>0.2835779721512155</v>
      </c>
      <c r="D682" s="711">
        <v>0.16211138378682577</v>
      </c>
    </row>
    <row r="683" spans="2:4">
      <c r="B683" s="714">
        <v>44820</v>
      </c>
      <c r="C683" s="711">
        <v>0.28331567860818963</v>
      </c>
      <c r="D683" s="711">
        <v>0.16270159735019529</v>
      </c>
    </row>
    <row r="684" spans="2:4">
      <c r="B684" s="714">
        <v>44823</v>
      </c>
      <c r="C684" s="711">
        <v>0.28477614155086073</v>
      </c>
      <c r="D684" s="711">
        <v>0.16329211067144977</v>
      </c>
    </row>
    <row r="685" spans="2:4">
      <c r="B685" s="714">
        <v>44824</v>
      </c>
      <c r="C685" s="711">
        <v>0.28603343702485562</v>
      </c>
      <c r="D685" s="711">
        <v>0.1638829239028301</v>
      </c>
    </row>
    <row r="686" spans="2:4">
      <c r="B686" s="714">
        <v>44825</v>
      </c>
      <c r="C686" s="711">
        <v>0.28715461269411757</v>
      </c>
      <c r="D686" s="711">
        <v>0.1644740371966551</v>
      </c>
    </row>
    <row r="687" spans="2:4">
      <c r="B687" s="714">
        <v>44826</v>
      </c>
      <c r="C687" s="711">
        <v>0.28989945538098372</v>
      </c>
      <c r="D687" s="711">
        <v>0.16506545070532042</v>
      </c>
    </row>
    <row r="688" spans="2:4">
      <c r="B688" s="714">
        <v>44827</v>
      </c>
      <c r="C688" s="711">
        <v>0.2903066576215485</v>
      </c>
      <c r="D688" s="711">
        <v>0.1656571645812992</v>
      </c>
    </row>
    <row r="689" spans="2:4">
      <c r="B689" s="714">
        <v>44830</v>
      </c>
      <c r="C689" s="711">
        <v>0.28878427541620355</v>
      </c>
      <c r="D689" s="711">
        <v>0.16624917897714209</v>
      </c>
    </row>
    <row r="690" spans="2:4">
      <c r="B690" s="714">
        <v>44831</v>
      </c>
      <c r="C690" s="711">
        <v>0.28891015840100742</v>
      </c>
      <c r="D690" s="711">
        <v>0.16684149404547743</v>
      </c>
    </row>
    <row r="691" spans="2:4">
      <c r="B691" s="714">
        <v>44832</v>
      </c>
      <c r="C691" s="711">
        <v>0.28909238746792632</v>
      </c>
      <c r="D691" s="711">
        <v>0.16743410993901064</v>
      </c>
    </row>
    <row r="692" spans="2:4">
      <c r="B692" s="714">
        <v>44833</v>
      </c>
      <c r="C692" s="711">
        <v>0.28937743248506353</v>
      </c>
      <c r="D692" s="711">
        <v>0.16802702681052506</v>
      </c>
    </row>
    <row r="693" spans="2:4">
      <c r="B693" s="714">
        <v>44834</v>
      </c>
      <c r="C693" s="711">
        <v>0.29115592093301679</v>
      </c>
      <c r="D693" s="711">
        <v>0.16862024481288151</v>
      </c>
    </row>
    <row r="694" spans="2:4">
      <c r="B694" s="714">
        <v>44837</v>
      </c>
      <c r="C694" s="711">
        <v>0.29501507999665866</v>
      </c>
      <c r="D694" s="711">
        <v>0.16921376409901856</v>
      </c>
    </row>
    <row r="695" spans="2:4">
      <c r="B695" s="714">
        <v>44838</v>
      </c>
      <c r="C695" s="711">
        <v>0.2953097425980975</v>
      </c>
      <c r="D695" s="711">
        <v>0.16980758482195202</v>
      </c>
    </row>
    <row r="696" spans="2:4">
      <c r="B696" s="714">
        <v>44839</v>
      </c>
      <c r="C696" s="711">
        <v>0.29608175190187369</v>
      </c>
      <c r="D696" s="711">
        <v>0.17040170713477587</v>
      </c>
    </row>
    <row r="697" spans="2:4">
      <c r="B697" s="714">
        <v>44840</v>
      </c>
      <c r="C697" s="711">
        <v>0.29733179281963085</v>
      </c>
      <c r="D697" s="711">
        <v>0.17099613119066182</v>
      </c>
    </row>
    <row r="698" spans="2:4">
      <c r="B698" s="714">
        <v>44841</v>
      </c>
      <c r="C698" s="711">
        <v>0.29744657348720871</v>
      </c>
      <c r="D698" s="711">
        <v>0.17159085714285904</v>
      </c>
    </row>
    <row r="699" spans="2:4">
      <c r="B699" s="714">
        <v>44844</v>
      </c>
      <c r="C699" s="711">
        <v>0.29828089623463083</v>
      </c>
      <c r="D699" s="711">
        <v>0.17218588514469491</v>
      </c>
    </row>
    <row r="700" spans="2:4">
      <c r="B700" s="714">
        <v>44845</v>
      </c>
      <c r="C700" s="711">
        <v>0.29727254248872503</v>
      </c>
      <c r="D700" s="711">
        <v>0.17278121534957447</v>
      </c>
    </row>
    <row r="701" spans="2:4">
      <c r="B701" s="714">
        <v>44847</v>
      </c>
      <c r="C701" s="711">
        <v>0.2976803681094109</v>
      </c>
      <c r="D701" s="711">
        <v>0.17337684791098074</v>
      </c>
    </row>
    <row r="702" spans="2:4">
      <c r="B702" s="714">
        <v>44848</v>
      </c>
      <c r="C702" s="711">
        <v>0.29732326572236478</v>
      </c>
      <c r="D702" s="711">
        <v>0.17397278298247465</v>
      </c>
    </row>
    <row r="703" spans="2:4">
      <c r="B703" s="714">
        <v>44851</v>
      </c>
      <c r="C703" s="711">
        <v>0.29867721400544101</v>
      </c>
      <c r="D703" s="711">
        <v>0.17456902071769509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741" customWidth="1"/>
    <col min="2" max="2" width="20.8984375" style="741" customWidth="1"/>
    <col min="3" max="21" width="3.69921875" style="754" customWidth="1"/>
    <col min="22" max="28" width="4.3984375" style="697" customWidth="1"/>
    <col min="29" max="16384" width="8.796875" style="741"/>
  </cols>
  <sheetData>
    <row r="2" spans="1:28">
      <c r="B2" s="750"/>
    </row>
    <row r="3" spans="1:28" s="740" customFormat="1" ht="18.75" customHeight="1">
      <c r="A3" s="756"/>
    </row>
    <row r="4" spans="1:28" ht="15" customHeight="1">
      <c r="A4" s="755"/>
      <c r="C4" s="741" t="s">
        <v>2643</v>
      </c>
      <c r="D4" s="741" t="s">
        <v>2644</v>
      </c>
      <c r="E4" s="741" t="s">
        <v>2645</v>
      </c>
      <c r="F4" s="741" t="s">
        <v>2646</v>
      </c>
      <c r="G4" s="741" t="s">
        <v>2647</v>
      </c>
      <c r="H4" s="741" t="s">
        <v>2648</v>
      </c>
      <c r="I4" s="741" t="s">
        <v>2649</v>
      </c>
      <c r="J4" s="741" t="s">
        <v>2650</v>
      </c>
      <c r="K4" s="741" t="s">
        <v>2651</v>
      </c>
      <c r="L4" s="741" t="s">
        <v>2652</v>
      </c>
      <c r="M4" s="741" t="s">
        <v>2653</v>
      </c>
      <c r="N4" s="741" t="s">
        <v>2654</v>
      </c>
      <c r="O4" s="741" t="s">
        <v>2655</v>
      </c>
      <c r="P4" s="741" t="s">
        <v>2656</v>
      </c>
      <c r="Q4" s="741" t="s">
        <v>2657</v>
      </c>
      <c r="R4" s="741" t="s">
        <v>2658</v>
      </c>
      <c r="S4" s="741" t="s">
        <v>2659</v>
      </c>
      <c r="T4" s="741" t="s">
        <v>2660</v>
      </c>
      <c r="U4" s="741" t="s">
        <v>2661</v>
      </c>
      <c r="V4" s="741" t="s">
        <v>2745</v>
      </c>
      <c r="W4" s="741" t="s">
        <v>2760</v>
      </c>
      <c r="X4" s="741" t="s">
        <v>2761</v>
      </c>
      <c r="Y4" s="741"/>
      <c r="Z4" s="741"/>
      <c r="AA4" s="741"/>
      <c r="AB4" s="741"/>
    </row>
    <row r="5" spans="1:28" ht="15" customHeight="1">
      <c r="A5" s="755"/>
      <c r="B5" s="741" t="s">
        <v>2642</v>
      </c>
      <c r="C5" s="741">
        <v>1</v>
      </c>
      <c r="D5" s="741" t="s">
        <v>34</v>
      </c>
      <c r="E5" s="741" t="s">
        <v>34</v>
      </c>
      <c r="F5" s="741" t="s">
        <v>34</v>
      </c>
      <c r="G5" s="741" t="s">
        <v>34</v>
      </c>
      <c r="H5" s="741" t="s">
        <v>34</v>
      </c>
      <c r="I5" s="741" t="s">
        <v>34</v>
      </c>
      <c r="J5" s="741" t="s">
        <v>34</v>
      </c>
      <c r="K5" s="741" t="s">
        <v>34</v>
      </c>
      <c r="L5" s="741" t="s">
        <v>34</v>
      </c>
      <c r="M5" s="741" t="s">
        <v>34</v>
      </c>
      <c r="N5" s="741" t="s">
        <v>34</v>
      </c>
      <c r="O5" s="741" t="s">
        <v>34</v>
      </c>
      <c r="P5" s="741" t="s">
        <v>34</v>
      </c>
      <c r="Q5" s="741" t="s">
        <v>34</v>
      </c>
      <c r="R5" s="741" t="s">
        <v>34</v>
      </c>
      <c r="S5" s="741" t="s">
        <v>34</v>
      </c>
      <c r="T5" s="741" t="s">
        <v>34</v>
      </c>
      <c r="U5" s="741" t="s">
        <v>34</v>
      </c>
      <c r="V5" s="741" t="s">
        <v>34</v>
      </c>
      <c r="W5" s="741" t="s">
        <v>34</v>
      </c>
      <c r="X5" s="741" t="s">
        <v>34</v>
      </c>
      <c r="Y5" s="741"/>
      <c r="Z5" s="741"/>
      <c r="AA5" s="741"/>
      <c r="AB5" s="741"/>
    </row>
    <row r="6" spans="1:28" ht="15" customHeight="1">
      <c r="A6" s="755"/>
      <c r="B6" s="741" t="s">
        <v>2672</v>
      </c>
      <c r="C6" s="741">
        <v>0.27369867978987578</v>
      </c>
      <c r="D6" s="741">
        <v>1</v>
      </c>
      <c r="E6" s="741" t="s">
        <v>34</v>
      </c>
      <c r="F6" s="741" t="s">
        <v>34</v>
      </c>
      <c r="G6" s="741" t="s">
        <v>34</v>
      </c>
      <c r="H6" s="741" t="s">
        <v>34</v>
      </c>
      <c r="I6" s="741" t="s">
        <v>34</v>
      </c>
      <c r="J6" s="741" t="s">
        <v>34</v>
      </c>
      <c r="K6" s="741" t="s">
        <v>34</v>
      </c>
      <c r="L6" s="741" t="s">
        <v>34</v>
      </c>
      <c r="M6" s="741" t="s">
        <v>34</v>
      </c>
      <c r="N6" s="741" t="s">
        <v>34</v>
      </c>
      <c r="O6" s="741" t="s">
        <v>34</v>
      </c>
      <c r="P6" s="741" t="s">
        <v>34</v>
      </c>
      <c r="Q6" s="741" t="s">
        <v>34</v>
      </c>
      <c r="R6" s="741" t="s">
        <v>34</v>
      </c>
      <c r="S6" s="741" t="s">
        <v>34</v>
      </c>
      <c r="T6" s="741" t="s">
        <v>34</v>
      </c>
      <c r="U6" s="741" t="s">
        <v>34</v>
      </c>
      <c r="V6" s="741" t="s">
        <v>34</v>
      </c>
      <c r="W6" s="741" t="s">
        <v>34</v>
      </c>
      <c r="X6" s="741" t="s">
        <v>34</v>
      </c>
      <c r="Y6" s="741"/>
      <c r="Z6" s="741"/>
      <c r="AA6" s="741"/>
      <c r="AB6" s="741"/>
    </row>
    <row r="7" spans="1:28" ht="15" customHeight="1">
      <c r="A7" s="755"/>
      <c r="B7" s="741" t="s">
        <v>2673</v>
      </c>
      <c r="C7" s="741">
        <v>0.25134314964548166</v>
      </c>
      <c r="D7" s="741">
        <v>0.5164695655804139</v>
      </c>
      <c r="E7" s="741">
        <v>1</v>
      </c>
      <c r="F7" s="741" t="s">
        <v>34</v>
      </c>
      <c r="G7" s="741" t="s">
        <v>34</v>
      </c>
      <c r="H7" s="741" t="s">
        <v>34</v>
      </c>
      <c r="I7" s="741" t="s">
        <v>34</v>
      </c>
      <c r="J7" s="741" t="s">
        <v>34</v>
      </c>
      <c r="K7" s="741" t="s">
        <v>34</v>
      </c>
      <c r="L7" s="741" t="s">
        <v>34</v>
      </c>
      <c r="M7" s="741" t="s">
        <v>34</v>
      </c>
      <c r="N7" s="741" t="s">
        <v>34</v>
      </c>
      <c r="O7" s="741" t="s">
        <v>34</v>
      </c>
      <c r="P7" s="741" t="s">
        <v>34</v>
      </c>
      <c r="Q7" s="741" t="s">
        <v>34</v>
      </c>
      <c r="R7" s="741" t="s">
        <v>34</v>
      </c>
      <c r="S7" s="741" t="s">
        <v>34</v>
      </c>
      <c r="T7" s="741" t="s">
        <v>34</v>
      </c>
      <c r="U7" s="741" t="s">
        <v>34</v>
      </c>
      <c r="V7" s="741" t="s">
        <v>34</v>
      </c>
      <c r="W7" s="741" t="s">
        <v>34</v>
      </c>
      <c r="X7" s="741" t="s">
        <v>34</v>
      </c>
      <c r="Y7" s="741"/>
      <c r="Z7" s="741"/>
      <c r="AA7" s="741"/>
      <c r="AB7" s="741"/>
    </row>
    <row r="8" spans="1:28" ht="15" customHeight="1">
      <c r="A8" s="755"/>
      <c r="B8" s="741" t="s">
        <v>2811</v>
      </c>
      <c r="C8" s="741">
        <v>0.21882425288922944</v>
      </c>
      <c r="D8" s="741">
        <v>0.79905915131733285</v>
      </c>
      <c r="E8" s="741">
        <v>0.4282101694760635</v>
      </c>
      <c r="F8" s="741">
        <v>1</v>
      </c>
      <c r="G8" s="741" t="s">
        <v>34</v>
      </c>
      <c r="H8" s="741" t="s">
        <v>34</v>
      </c>
      <c r="I8" s="741" t="s">
        <v>34</v>
      </c>
      <c r="J8" s="741" t="s">
        <v>34</v>
      </c>
      <c r="K8" s="741" t="s">
        <v>34</v>
      </c>
      <c r="L8" s="741" t="s">
        <v>34</v>
      </c>
      <c r="M8" s="741" t="s">
        <v>34</v>
      </c>
      <c r="N8" s="741" t="s">
        <v>34</v>
      </c>
      <c r="O8" s="741" t="s">
        <v>34</v>
      </c>
      <c r="P8" s="741" t="s">
        <v>34</v>
      </c>
      <c r="Q8" s="741" t="s">
        <v>34</v>
      </c>
      <c r="R8" s="741" t="s">
        <v>34</v>
      </c>
      <c r="S8" s="741" t="s">
        <v>34</v>
      </c>
      <c r="T8" s="741" t="s">
        <v>34</v>
      </c>
      <c r="U8" s="741" t="s">
        <v>34</v>
      </c>
      <c r="V8" s="741" t="s">
        <v>34</v>
      </c>
      <c r="W8" s="741" t="s">
        <v>34</v>
      </c>
      <c r="X8" s="741" t="s">
        <v>34</v>
      </c>
      <c r="Y8" s="741"/>
      <c r="Z8" s="741"/>
      <c r="AA8" s="741"/>
      <c r="AB8" s="741"/>
    </row>
    <row r="9" spans="1:28" ht="15" customHeight="1">
      <c r="A9" s="755"/>
      <c r="B9" s="741" t="s">
        <v>2812</v>
      </c>
      <c r="C9" s="741">
        <v>0.11712142254468358</v>
      </c>
      <c r="D9" s="741">
        <v>0.24134325302455226</v>
      </c>
      <c r="E9" s="741">
        <v>0.16599295031564754</v>
      </c>
      <c r="F9" s="741">
        <v>0.25068399495792598</v>
      </c>
      <c r="G9" s="741">
        <v>1</v>
      </c>
      <c r="H9" s="741" t="s">
        <v>34</v>
      </c>
      <c r="I9" s="741" t="s">
        <v>34</v>
      </c>
      <c r="J9" s="741" t="s">
        <v>34</v>
      </c>
      <c r="K9" s="741" t="s">
        <v>34</v>
      </c>
      <c r="L9" s="741" t="s">
        <v>34</v>
      </c>
      <c r="M9" s="741" t="s">
        <v>34</v>
      </c>
      <c r="N9" s="741" t="s">
        <v>34</v>
      </c>
      <c r="O9" s="741" t="s">
        <v>34</v>
      </c>
      <c r="P9" s="741" t="s">
        <v>34</v>
      </c>
      <c r="Q9" s="741" t="s">
        <v>34</v>
      </c>
      <c r="R9" s="741" t="s">
        <v>34</v>
      </c>
      <c r="S9" s="741" t="s">
        <v>34</v>
      </c>
      <c r="T9" s="741" t="s">
        <v>34</v>
      </c>
      <c r="U9" s="741" t="s">
        <v>34</v>
      </c>
      <c r="V9" s="741" t="s">
        <v>34</v>
      </c>
      <c r="W9" s="741" t="s">
        <v>34</v>
      </c>
      <c r="X9" s="741" t="s">
        <v>34</v>
      </c>
      <c r="Y9" s="741"/>
      <c r="Z9" s="741"/>
      <c r="AA9" s="741"/>
      <c r="AB9" s="741"/>
    </row>
    <row r="10" spans="1:28" ht="15" customHeight="1">
      <c r="A10" s="755"/>
      <c r="B10" s="741" t="s">
        <v>2813</v>
      </c>
      <c r="C10" s="741">
        <v>0.20007870236499331</v>
      </c>
      <c r="D10" s="741">
        <v>0.41321441043361429</v>
      </c>
      <c r="E10" s="741">
        <v>0.29212651223093405</v>
      </c>
      <c r="F10" s="741">
        <v>0.40376891730902331</v>
      </c>
      <c r="G10" s="741">
        <v>0.15594496820356685</v>
      </c>
      <c r="H10" s="741">
        <v>1</v>
      </c>
      <c r="I10" s="741" t="s">
        <v>34</v>
      </c>
      <c r="J10" s="741" t="s">
        <v>34</v>
      </c>
      <c r="K10" s="741" t="s">
        <v>34</v>
      </c>
      <c r="L10" s="741" t="s">
        <v>34</v>
      </c>
      <c r="M10" s="741" t="s">
        <v>34</v>
      </c>
      <c r="N10" s="741" t="s">
        <v>34</v>
      </c>
      <c r="O10" s="741" t="s">
        <v>34</v>
      </c>
      <c r="P10" s="741" t="s">
        <v>34</v>
      </c>
      <c r="Q10" s="741" t="s">
        <v>34</v>
      </c>
      <c r="R10" s="741" t="s">
        <v>34</v>
      </c>
      <c r="S10" s="741" t="s">
        <v>34</v>
      </c>
      <c r="T10" s="741" t="s">
        <v>34</v>
      </c>
      <c r="U10" s="741" t="s">
        <v>34</v>
      </c>
      <c r="V10" s="741" t="s">
        <v>34</v>
      </c>
      <c r="W10" s="741" t="s">
        <v>34</v>
      </c>
      <c r="X10" s="741" t="s">
        <v>34</v>
      </c>
      <c r="Y10" s="741"/>
      <c r="Z10" s="741"/>
      <c r="AA10" s="741"/>
      <c r="AB10" s="741"/>
    </row>
    <row r="11" spans="1:28" ht="15" customHeight="1">
      <c r="A11" s="755"/>
      <c r="B11" s="741" t="s">
        <v>2814</v>
      </c>
      <c r="C11" s="741">
        <v>0.16832328931103938</v>
      </c>
      <c r="D11" s="741">
        <v>0.81318264479537317</v>
      </c>
      <c r="E11" s="741">
        <v>0.43286113997784031</v>
      </c>
      <c r="F11" s="741">
        <v>0.77241650025244823</v>
      </c>
      <c r="G11" s="741">
        <v>0.18894657851759619</v>
      </c>
      <c r="H11" s="741">
        <v>0.4154742954647534</v>
      </c>
      <c r="I11" s="741">
        <v>1</v>
      </c>
      <c r="J11" s="741" t="s">
        <v>34</v>
      </c>
      <c r="K11" s="741" t="s">
        <v>34</v>
      </c>
      <c r="L11" s="741" t="s">
        <v>34</v>
      </c>
      <c r="M11" s="741" t="s">
        <v>34</v>
      </c>
      <c r="N11" s="741" t="s">
        <v>34</v>
      </c>
      <c r="O11" s="741" t="s">
        <v>34</v>
      </c>
      <c r="P11" s="741" t="s">
        <v>34</v>
      </c>
      <c r="Q11" s="741" t="s">
        <v>34</v>
      </c>
      <c r="R11" s="741" t="s">
        <v>34</v>
      </c>
      <c r="S11" s="741" t="s">
        <v>34</v>
      </c>
      <c r="T11" s="741" t="s">
        <v>34</v>
      </c>
      <c r="U11" s="741" t="s">
        <v>34</v>
      </c>
      <c r="V11" s="741" t="s">
        <v>34</v>
      </c>
      <c r="W11" s="741" t="s">
        <v>34</v>
      </c>
      <c r="X11" s="741" t="s">
        <v>34</v>
      </c>
      <c r="Y11" s="741"/>
      <c r="Z11" s="741"/>
      <c r="AA11" s="741"/>
      <c r="AB11" s="741"/>
    </row>
    <row r="12" spans="1:28" ht="15" customHeight="1">
      <c r="A12" s="755"/>
      <c r="B12" s="741" t="s">
        <v>2815</v>
      </c>
      <c r="C12" s="741">
        <v>0.15122224663395231</v>
      </c>
      <c r="D12" s="741">
        <v>1.6382869875674215E-2</v>
      </c>
      <c r="E12" s="741">
        <v>2.5114791073267834E-2</v>
      </c>
      <c r="F12" s="741">
        <v>9.221611668812843E-3</v>
      </c>
      <c r="G12" s="741">
        <v>5.4447979791445514E-3</v>
      </c>
      <c r="H12" s="741">
        <v>4.4560531005786989E-2</v>
      </c>
      <c r="I12" s="741">
        <v>-1.1894548113130618E-3</v>
      </c>
      <c r="J12" s="741">
        <v>1</v>
      </c>
      <c r="K12" s="741" t="s">
        <v>34</v>
      </c>
      <c r="L12" s="741" t="s">
        <v>34</v>
      </c>
      <c r="M12" s="741" t="s">
        <v>34</v>
      </c>
      <c r="N12" s="741" t="s">
        <v>34</v>
      </c>
      <c r="O12" s="741" t="s">
        <v>34</v>
      </c>
      <c r="P12" s="741" t="s">
        <v>34</v>
      </c>
      <c r="Q12" s="741" t="s">
        <v>34</v>
      </c>
      <c r="R12" s="741" t="s">
        <v>34</v>
      </c>
      <c r="S12" s="741" t="s">
        <v>34</v>
      </c>
      <c r="T12" s="741" t="s">
        <v>34</v>
      </c>
      <c r="U12" s="741" t="s">
        <v>34</v>
      </c>
      <c r="V12" s="741" t="s">
        <v>34</v>
      </c>
      <c r="W12" s="741" t="s">
        <v>34</v>
      </c>
      <c r="X12" s="741" t="s">
        <v>34</v>
      </c>
      <c r="Y12" s="741"/>
      <c r="Z12" s="741"/>
      <c r="AA12" s="741"/>
      <c r="AB12" s="741"/>
    </row>
    <row r="13" spans="1:28" ht="15" customHeight="1">
      <c r="A13" s="755"/>
      <c r="B13" s="741" t="s">
        <v>2816</v>
      </c>
      <c r="C13" s="741">
        <v>6.6242345519938791E-3</v>
      </c>
      <c r="D13" s="741">
        <v>-5.3435823007305427E-2</v>
      </c>
      <c r="E13" s="741">
        <v>1.9925311643391716E-2</v>
      </c>
      <c r="F13" s="741">
        <v>9.6033530617316652E-3</v>
      </c>
      <c r="G13" s="741">
        <v>3.3457882192798508E-2</v>
      </c>
      <c r="H13" s="741">
        <v>-0.14473858544430701</v>
      </c>
      <c r="I13" s="741">
        <v>-0.11340971159536815</v>
      </c>
      <c r="J13" s="741">
        <v>3.9637737520941624E-3</v>
      </c>
      <c r="K13" s="741">
        <v>1</v>
      </c>
      <c r="L13" s="741" t="s">
        <v>34</v>
      </c>
      <c r="M13" s="741" t="s">
        <v>34</v>
      </c>
      <c r="N13" s="741" t="s">
        <v>34</v>
      </c>
      <c r="O13" s="741" t="s">
        <v>34</v>
      </c>
      <c r="P13" s="741" t="s">
        <v>34</v>
      </c>
      <c r="Q13" s="741" t="s">
        <v>34</v>
      </c>
      <c r="R13" s="741" t="s">
        <v>34</v>
      </c>
      <c r="S13" s="741" t="s">
        <v>34</v>
      </c>
      <c r="T13" s="741" t="s">
        <v>34</v>
      </c>
      <c r="U13" s="741" t="s">
        <v>34</v>
      </c>
      <c r="V13" s="741" t="s">
        <v>34</v>
      </c>
      <c r="W13" s="741" t="s">
        <v>34</v>
      </c>
      <c r="X13" s="741" t="s">
        <v>34</v>
      </c>
      <c r="Y13" s="741"/>
      <c r="Z13" s="741"/>
      <c r="AA13" s="741"/>
      <c r="AB13" s="741"/>
    </row>
    <row r="14" spans="1:28" ht="15" customHeight="1">
      <c r="A14" s="755"/>
      <c r="B14" s="741" t="s">
        <v>2817</v>
      </c>
      <c r="C14" s="741">
        <v>2.1686439048023053E-2</v>
      </c>
      <c r="D14" s="741">
        <v>-0.12765200479929636</v>
      </c>
      <c r="E14" s="741">
        <v>-0.14156101885161643</v>
      </c>
      <c r="F14" s="741">
        <v>-0.13241101395818708</v>
      </c>
      <c r="G14" s="741">
        <v>-7.8541970450204557E-2</v>
      </c>
      <c r="H14" s="741">
        <v>-0.2128806193918055</v>
      </c>
      <c r="I14" s="741">
        <v>-0.18946121232547916</v>
      </c>
      <c r="J14" s="741">
        <v>3.2770735482156955E-2</v>
      </c>
      <c r="K14" s="741">
        <v>0.29350108656804552</v>
      </c>
      <c r="L14" s="741">
        <v>1</v>
      </c>
      <c r="M14" s="741" t="s">
        <v>34</v>
      </c>
      <c r="N14" s="741" t="s">
        <v>34</v>
      </c>
      <c r="O14" s="741" t="s">
        <v>34</v>
      </c>
      <c r="P14" s="741" t="s">
        <v>34</v>
      </c>
      <c r="Q14" s="741" t="s">
        <v>34</v>
      </c>
      <c r="R14" s="741" t="s">
        <v>34</v>
      </c>
      <c r="S14" s="741" t="s">
        <v>34</v>
      </c>
      <c r="T14" s="741" t="s">
        <v>34</v>
      </c>
      <c r="U14" s="741" t="s">
        <v>34</v>
      </c>
      <c r="V14" s="741" t="s">
        <v>34</v>
      </c>
      <c r="W14" s="741" t="s">
        <v>34</v>
      </c>
      <c r="X14" s="741" t="s">
        <v>34</v>
      </c>
      <c r="Y14" s="741"/>
      <c r="Z14" s="741"/>
      <c r="AA14" s="741"/>
      <c r="AB14" s="741"/>
    </row>
    <row r="15" spans="1:28" ht="15" customHeight="1">
      <c r="A15" s="755"/>
      <c r="B15" s="741" t="s">
        <v>2818</v>
      </c>
      <c r="C15" s="741">
        <v>7.6765822853256449E-2</v>
      </c>
      <c r="D15" s="741">
        <v>-1.8959083373960631E-2</v>
      </c>
      <c r="E15" s="741">
        <v>-1.6326861044044148E-2</v>
      </c>
      <c r="F15" s="741">
        <v>3.6613857266604142E-3</v>
      </c>
      <c r="G15" s="741">
        <v>-6.7251254981849657E-3</v>
      </c>
      <c r="H15" s="741">
        <v>-7.7723931850829583E-2</v>
      </c>
      <c r="I15" s="741">
        <v>-2.5139164215364034E-2</v>
      </c>
      <c r="J15" s="741">
        <v>2.1871381901589399E-2</v>
      </c>
      <c r="K15" s="741">
        <v>0.24844798276558483</v>
      </c>
      <c r="L15" s="741">
        <v>0.22873718521244976</v>
      </c>
      <c r="M15" s="741">
        <v>1</v>
      </c>
      <c r="N15" s="741" t="s">
        <v>34</v>
      </c>
      <c r="O15" s="741" t="s">
        <v>34</v>
      </c>
      <c r="P15" s="741" t="s">
        <v>34</v>
      </c>
      <c r="Q15" s="741" t="s">
        <v>34</v>
      </c>
      <c r="R15" s="741" t="s">
        <v>34</v>
      </c>
      <c r="S15" s="741" t="s">
        <v>34</v>
      </c>
      <c r="T15" s="741" t="s">
        <v>34</v>
      </c>
      <c r="U15" s="741" t="s">
        <v>34</v>
      </c>
      <c r="V15" s="741" t="s">
        <v>34</v>
      </c>
      <c r="W15" s="741" t="s">
        <v>34</v>
      </c>
      <c r="X15" s="741" t="s">
        <v>34</v>
      </c>
      <c r="Y15" s="741"/>
      <c r="Z15" s="741"/>
      <c r="AA15" s="741"/>
      <c r="AB15" s="741"/>
    </row>
    <row r="16" spans="1:28" ht="15" customHeight="1">
      <c r="A16" s="755"/>
      <c r="B16" s="741" t="s">
        <v>2819</v>
      </c>
      <c r="C16" s="741">
        <v>4.9060401562042083E-2</v>
      </c>
      <c r="D16" s="741">
        <v>-0.10470014218384951</v>
      </c>
      <c r="E16" s="741">
        <v>-9.5707054915424611E-2</v>
      </c>
      <c r="F16" s="741">
        <v>-5.0348045744618514E-2</v>
      </c>
      <c r="G16" s="741">
        <v>2.3140181861366566E-3</v>
      </c>
      <c r="H16" s="741">
        <v>-0.14447295582708125</v>
      </c>
      <c r="I16" s="741">
        <v>-0.15660886011699945</v>
      </c>
      <c r="J16" s="741">
        <v>-8.3754885054546802E-3</v>
      </c>
      <c r="K16" s="741">
        <v>0.57943887856979936</v>
      </c>
      <c r="L16" s="741">
        <v>0.55580600987372497</v>
      </c>
      <c r="M16" s="741">
        <v>0.29747567641708317</v>
      </c>
      <c r="N16" s="741">
        <v>1</v>
      </c>
      <c r="O16" s="741" t="s">
        <v>34</v>
      </c>
      <c r="P16" s="741" t="s">
        <v>34</v>
      </c>
      <c r="Q16" s="741" t="s">
        <v>34</v>
      </c>
      <c r="R16" s="741" t="s">
        <v>34</v>
      </c>
      <c r="S16" s="741" t="s">
        <v>34</v>
      </c>
      <c r="T16" s="741" t="s">
        <v>34</v>
      </c>
      <c r="U16" s="741" t="s">
        <v>34</v>
      </c>
      <c r="V16" s="741" t="s">
        <v>34</v>
      </c>
      <c r="W16" s="741" t="s">
        <v>34</v>
      </c>
      <c r="X16" s="741" t="s">
        <v>34</v>
      </c>
      <c r="Y16" s="741"/>
      <c r="Z16" s="741"/>
      <c r="AA16" s="741"/>
      <c r="AB16" s="741"/>
    </row>
    <row r="17" spans="1:28" ht="15" customHeight="1">
      <c r="A17" s="755"/>
      <c r="B17" s="741" t="s">
        <v>2820</v>
      </c>
      <c r="C17" s="741">
        <v>0.1174452372008281</v>
      </c>
      <c r="D17" s="741">
        <v>4.3546239444650331E-2</v>
      </c>
      <c r="E17" s="741">
        <v>9.0197260858581024E-3</v>
      </c>
      <c r="F17" s="741">
        <v>4.1138081480439709E-2</v>
      </c>
      <c r="G17" s="741">
        <v>1.0591672492363553E-2</v>
      </c>
      <c r="H17" s="741">
        <v>-7.3312580624022045E-2</v>
      </c>
      <c r="I17" s="741">
        <v>-1.6576958694497539E-2</v>
      </c>
      <c r="J17" s="741">
        <v>4.8633923697092393E-2</v>
      </c>
      <c r="K17" s="741">
        <v>0.31635628758777051</v>
      </c>
      <c r="L17" s="741">
        <v>0.55874872687189525</v>
      </c>
      <c r="M17" s="741">
        <v>0.28382612436941695</v>
      </c>
      <c r="N17" s="741">
        <v>0.53827062835506501</v>
      </c>
      <c r="O17" s="741">
        <v>1</v>
      </c>
      <c r="P17" s="741" t="s">
        <v>34</v>
      </c>
      <c r="Q17" s="741" t="s">
        <v>34</v>
      </c>
      <c r="R17" s="741" t="s">
        <v>34</v>
      </c>
      <c r="S17" s="741" t="s">
        <v>34</v>
      </c>
      <c r="T17" s="741" t="s">
        <v>34</v>
      </c>
      <c r="U17" s="741" t="s">
        <v>34</v>
      </c>
      <c r="V17" s="741" t="s">
        <v>34</v>
      </c>
      <c r="W17" s="741" t="s">
        <v>34</v>
      </c>
      <c r="X17" s="741" t="s">
        <v>34</v>
      </c>
      <c r="Y17" s="741"/>
      <c r="Z17" s="741"/>
      <c r="AA17" s="741"/>
      <c r="AB17" s="741"/>
    </row>
    <row r="18" spans="1:28" ht="15" customHeight="1">
      <c r="A18" s="755"/>
      <c r="B18" s="741" t="s">
        <v>2821</v>
      </c>
      <c r="C18" s="741">
        <v>8.1137519043088371E-2</v>
      </c>
      <c r="D18" s="741">
        <v>2.2059886042654995E-2</v>
      </c>
      <c r="E18" s="741">
        <v>1.5661591037081201E-3</v>
      </c>
      <c r="F18" s="741">
        <v>3.4532210044919048E-2</v>
      </c>
      <c r="G18" s="741">
        <v>4.0402761167400887E-2</v>
      </c>
      <c r="H18" s="741">
        <v>-3.6497868975107466E-3</v>
      </c>
      <c r="I18" s="741">
        <v>-5.4648797077180809E-2</v>
      </c>
      <c r="J18" s="741">
        <v>5.9364174571982571E-2</v>
      </c>
      <c r="K18" s="741">
        <v>0.42639512397844176</v>
      </c>
      <c r="L18" s="741">
        <v>0.32947478154019805</v>
      </c>
      <c r="M18" s="741">
        <v>0.38090512974637397</v>
      </c>
      <c r="N18" s="741">
        <v>0.48973011868900462</v>
      </c>
      <c r="O18" s="741">
        <v>0.52551883524577503</v>
      </c>
      <c r="P18" s="741">
        <v>1</v>
      </c>
      <c r="Q18" s="741" t="s">
        <v>34</v>
      </c>
      <c r="R18" s="741" t="s">
        <v>34</v>
      </c>
      <c r="S18" s="741" t="s">
        <v>34</v>
      </c>
      <c r="T18" s="741" t="s">
        <v>34</v>
      </c>
      <c r="U18" s="741" t="s">
        <v>34</v>
      </c>
      <c r="V18" s="741" t="s">
        <v>34</v>
      </c>
      <c r="W18" s="741" t="s">
        <v>34</v>
      </c>
      <c r="X18" s="741" t="s">
        <v>34</v>
      </c>
      <c r="Y18" s="741"/>
      <c r="Z18" s="741"/>
      <c r="AA18" s="741"/>
      <c r="AB18" s="741"/>
    </row>
    <row r="19" spans="1:28" ht="15" customHeight="1">
      <c r="A19" s="755"/>
      <c r="B19" s="741" t="s">
        <v>2822</v>
      </c>
      <c r="C19" s="741">
        <v>2.2779853466133999E-2</v>
      </c>
      <c r="D19" s="741">
        <v>8.7512543641399647E-3</v>
      </c>
      <c r="E19" s="741">
        <v>8.8838915371349306E-4</v>
      </c>
      <c r="F19" s="741">
        <v>1.7082599313459679E-2</v>
      </c>
      <c r="G19" s="741">
        <v>-4.9394730108802158E-3</v>
      </c>
      <c r="H19" s="741">
        <v>4.5288497382762805E-2</v>
      </c>
      <c r="I19" s="741">
        <v>2.8385073350898866E-2</v>
      </c>
      <c r="J19" s="741">
        <v>6.9913489139967321E-3</v>
      </c>
      <c r="K19" s="741">
        <v>-8.5065412076911845E-2</v>
      </c>
      <c r="L19" s="741">
        <v>0.15496211680123698</v>
      </c>
      <c r="M19" s="741">
        <v>3.5379864043665644E-2</v>
      </c>
      <c r="N19" s="741">
        <v>4.7755048120530399E-2</v>
      </c>
      <c r="O19" s="741">
        <v>3.4273321189610101E-2</v>
      </c>
      <c r="P19" s="741">
        <v>3.1263480162784373E-2</v>
      </c>
      <c r="Q19" s="741">
        <v>1</v>
      </c>
      <c r="R19" s="741" t="s">
        <v>34</v>
      </c>
      <c r="S19" s="741" t="s">
        <v>34</v>
      </c>
      <c r="T19" s="741" t="s">
        <v>34</v>
      </c>
      <c r="U19" s="741" t="s">
        <v>34</v>
      </c>
      <c r="V19" s="741" t="s">
        <v>34</v>
      </c>
      <c r="W19" s="741" t="s">
        <v>34</v>
      </c>
      <c r="X19" s="741" t="s">
        <v>34</v>
      </c>
      <c r="Y19" s="741"/>
      <c r="Z19" s="741"/>
      <c r="AA19" s="741"/>
      <c r="AB19" s="741"/>
    </row>
    <row r="20" spans="1:28" ht="15" customHeight="1">
      <c r="A20" s="755"/>
      <c r="B20" s="741" t="s">
        <v>2823</v>
      </c>
      <c r="C20" s="741">
        <v>3.3415704988679962E-2</v>
      </c>
      <c r="D20" s="741">
        <v>-1.4678459941630131E-2</v>
      </c>
      <c r="E20" s="741">
        <v>-2.5380531156718872E-2</v>
      </c>
      <c r="F20" s="741">
        <v>-1.4968266459441023E-2</v>
      </c>
      <c r="G20" s="741">
        <v>-7.2735058743065815E-3</v>
      </c>
      <c r="H20" s="741">
        <v>-8.0685345510711201E-2</v>
      </c>
      <c r="I20" s="741">
        <v>-5.6783026401348705E-2</v>
      </c>
      <c r="J20" s="741">
        <v>3.0104608177274613E-2</v>
      </c>
      <c r="K20" s="741">
        <v>9.4004634761709394E-2</v>
      </c>
      <c r="L20" s="741">
        <v>0.39623028490033363</v>
      </c>
      <c r="M20" s="741">
        <v>0.27022976367421775</v>
      </c>
      <c r="N20" s="741">
        <v>0.30240444270672157</v>
      </c>
      <c r="O20" s="741">
        <v>0.48680153021021266</v>
      </c>
      <c r="P20" s="741">
        <v>0.39562544423034329</v>
      </c>
      <c r="Q20" s="741">
        <v>0.21849832754366297</v>
      </c>
      <c r="R20" s="741">
        <v>1</v>
      </c>
      <c r="S20" s="741" t="s">
        <v>34</v>
      </c>
      <c r="T20" s="741" t="s">
        <v>34</v>
      </c>
      <c r="U20" s="741" t="s">
        <v>34</v>
      </c>
      <c r="V20" s="741" t="s">
        <v>34</v>
      </c>
      <c r="W20" s="741" t="s">
        <v>34</v>
      </c>
      <c r="X20" s="741" t="s">
        <v>34</v>
      </c>
      <c r="Y20" s="741"/>
      <c r="Z20" s="741"/>
      <c r="AA20" s="741"/>
      <c r="AB20" s="741"/>
    </row>
    <row r="21" spans="1:28" ht="15" customHeight="1">
      <c r="A21" s="755"/>
      <c r="B21" s="741" t="s">
        <v>2824</v>
      </c>
      <c r="C21" s="741">
        <v>5.4659515612106531E-2</v>
      </c>
      <c r="D21" s="741">
        <v>1.3636319646829306E-2</v>
      </c>
      <c r="E21" s="741">
        <v>-1.7673055037034171E-2</v>
      </c>
      <c r="F21" s="741">
        <v>8.3096535982752032E-2</v>
      </c>
      <c r="G21" s="741">
        <v>1.0568496814583626E-2</v>
      </c>
      <c r="H21" s="741">
        <v>-2.6445538317354467E-2</v>
      </c>
      <c r="I21" s="741">
        <v>-6.3051882387833219E-3</v>
      </c>
      <c r="J21" s="741">
        <v>-5.3413987980606092E-2</v>
      </c>
      <c r="K21" s="741">
        <v>0.26761108030861891</v>
      </c>
      <c r="L21" s="741">
        <v>0.19070319900578844</v>
      </c>
      <c r="M21" s="741">
        <v>3.8618642671698809E-2</v>
      </c>
      <c r="N21" s="741">
        <v>0.24810318637105608</v>
      </c>
      <c r="O21" s="741">
        <v>0.18408266694284992</v>
      </c>
      <c r="P21" s="741">
        <v>0.19620912334336407</v>
      </c>
      <c r="Q21" s="741">
        <v>-2.6166633620024814E-2</v>
      </c>
      <c r="R21" s="741">
        <v>4.0503294089197422E-2</v>
      </c>
      <c r="S21" s="741">
        <v>1</v>
      </c>
      <c r="T21" s="741" t="s">
        <v>34</v>
      </c>
      <c r="U21" s="741" t="s">
        <v>34</v>
      </c>
      <c r="V21" s="741" t="s">
        <v>34</v>
      </c>
      <c r="W21" s="741" t="s">
        <v>34</v>
      </c>
      <c r="X21" s="741" t="s">
        <v>34</v>
      </c>
      <c r="Y21" s="741"/>
      <c r="Z21" s="741"/>
      <c r="AA21" s="741"/>
      <c r="AB21" s="741"/>
    </row>
    <row r="22" spans="1:28" ht="15" customHeight="1">
      <c r="A22" s="755"/>
      <c r="B22" s="741" t="s">
        <v>2825</v>
      </c>
      <c r="C22" s="741">
        <v>3.1535158392554982E-2</v>
      </c>
      <c r="D22" s="741">
        <v>-9.502643141994721E-2</v>
      </c>
      <c r="E22" s="741">
        <v>-0.12420460925677149</v>
      </c>
      <c r="F22" s="741">
        <v>1.9956633071641607E-2</v>
      </c>
      <c r="G22" s="741">
        <v>8.311730492463509E-3</v>
      </c>
      <c r="H22" s="741">
        <v>-0.10307996446401002</v>
      </c>
      <c r="I22" s="741">
        <v>-7.2651161742065998E-2</v>
      </c>
      <c r="J22" s="741">
        <v>-4.1915822580861802E-2</v>
      </c>
      <c r="K22" s="741">
        <v>0.2560590403909016</v>
      </c>
      <c r="L22" s="741">
        <v>6.3556278293358928E-2</v>
      </c>
      <c r="M22" s="741">
        <v>-1.5716410134195408E-2</v>
      </c>
      <c r="N22" s="741">
        <v>0.20675678275053705</v>
      </c>
      <c r="O22" s="741">
        <v>7.8225901958567726E-2</v>
      </c>
      <c r="P22" s="741">
        <v>7.8156931918306888E-2</v>
      </c>
      <c r="Q22" s="741">
        <v>-0.12671057821325177</v>
      </c>
      <c r="R22" s="741">
        <v>-8.6722773357247207E-2</v>
      </c>
      <c r="S22" s="741">
        <v>0.35115161442268272</v>
      </c>
      <c r="T22" s="741">
        <v>1</v>
      </c>
      <c r="U22" s="741" t="s">
        <v>34</v>
      </c>
      <c r="V22" s="741" t="s">
        <v>34</v>
      </c>
      <c r="W22" s="741" t="s">
        <v>34</v>
      </c>
      <c r="X22" s="741" t="s">
        <v>34</v>
      </c>
      <c r="Y22" s="741"/>
      <c r="Z22" s="741"/>
      <c r="AA22" s="741"/>
      <c r="AB22" s="741"/>
    </row>
    <row r="23" spans="1:28" ht="15" customHeight="1">
      <c r="A23" s="755"/>
      <c r="B23" s="741" t="s">
        <v>2826</v>
      </c>
      <c r="C23" s="741">
        <v>-3.1247836531119396E-2</v>
      </c>
      <c r="D23" s="741">
        <v>-8.1642873868601223E-2</v>
      </c>
      <c r="E23" s="741">
        <v>-0.12626724093024197</v>
      </c>
      <c r="F23" s="741">
        <v>-1.6605474244717984E-2</v>
      </c>
      <c r="G23" s="741">
        <v>7.1912129688023341E-3</v>
      </c>
      <c r="H23" s="741">
        <v>-0.14065147831848945</v>
      </c>
      <c r="I23" s="741">
        <v>-0.11224408831846262</v>
      </c>
      <c r="J23" s="741">
        <v>-2.4456969220532795E-2</v>
      </c>
      <c r="K23" s="741">
        <v>0.63429731768230124</v>
      </c>
      <c r="L23" s="741">
        <v>0.50890926899578848</v>
      </c>
      <c r="M23" s="741">
        <v>0.12865517738935467</v>
      </c>
      <c r="N23" s="741">
        <v>0.5865178460705871</v>
      </c>
      <c r="O23" s="741">
        <v>0.45604328721040371</v>
      </c>
      <c r="P23" s="741">
        <v>0.4303131914334149</v>
      </c>
      <c r="Q23" s="741">
        <v>-2.5798360062704358E-2</v>
      </c>
      <c r="R23" s="741">
        <v>0.20580276131272926</v>
      </c>
      <c r="S23" s="741">
        <v>0.40777889490015296</v>
      </c>
      <c r="T23" s="741">
        <v>0.35357642023078867</v>
      </c>
      <c r="U23" s="741">
        <v>1</v>
      </c>
      <c r="V23" s="741" t="s">
        <v>34</v>
      </c>
      <c r="W23" s="741" t="s">
        <v>34</v>
      </c>
      <c r="X23" s="741" t="s">
        <v>34</v>
      </c>
      <c r="Y23" s="741"/>
      <c r="Z23" s="741"/>
      <c r="AA23" s="741"/>
      <c r="AB23" s="741"/>
    </row>
    <row r="24" spans="1:28" ht="15" customHeight="1">
      <c r="A24" s="755"/>
      <c r="B24" s="741" t="s">
        <v>2827</v>
      </c>
      <c r="C24" s="741">
        <v>-8.8471836388327313E-3</v>
      </c>
      <c r="D24" s="741">
        <v>-0.11176857277592488</v>
      </c>
      <c r="E24" s="741">
        <v>-0.11049085544688682</v>
      </c>
      <c r="F24" s="741">
        <v>-4.6443333273260508E-2</v>
      </c>
      <c r="G24" s="741">
        <v>2.9563925474123679E-2</v>
      </c>
      <c r="H24" s="741">
        <v>-0.22138155389818795</v>
      </c>
      <c r="I24" s="741">
        <v>-0.13159849740159918</v>
      </c>
      <c r="J24" s="741">
        <v>-3.7100713428765329E-2</v>
      </c>
      <c r="K24" s="741">
        <v>0.64819937373002989</v>
      </c>
      <c r="L24" s="741">
        <v>0.55802178018993642</v>
      </c>
      <c r="M24" s="741">
        <v>0.10511280462367825</v>
      </c>
      <c r="N24" s="741">
        <v>0.6026283688723143</v>
      </c>
      <c r="O24" s="741">
        <v>0.51180780225348022</v>
      </c>
      <c r="P24" s="741">
        <v>0.3832192105425351</v>
      </c>
      <c r="Q24" s="741">
        <v>-3.8666509699643643E-2</v>
      </c>
      <c r="R24" s="741">
        <v>0.20440340699028242</v>
      </c>
      <c r="S24" s="741">
        <v>0.36569372724763538</v>
      </c>
      <c r="T24" s="741">
        <v>0.36646314511004868</v>
      </c>
      <c r="U24" s="741">
        <v>0.92620388365472306</v>
      </c>
      <c r="V24" s="741">
        <v>1</v>
      </c>
      <c r="W24" s="741" t="s">
        <v>34</v>
      </c>
      <c r="X24" s="741" t="s">
        <v>34</v>
      </c>
      <c r="Y24" s="741"/>
      <c r="Z24" s="741"/>
      <c r="AA24" s="741"/>
      <c r="AB24" s="741"/>
    </row>
    <row r="25" spans="1:28" ht="15" customHeight="1">
      <c r="A25" s="755"/>
      <c r="B25" s="741" t="s">
        <v>2828</v>
      </c>
      <c r="C25" s="741">
        <v>-9.9301999831430442E-4</v>
      </c>
      <c r="D25" s="741">
        <v>-5.7332247598902028E-2</v>
      </c>
      <c r="E25" s="741">
        <v>-8.5987161292676695E-2</v>
      </c>
      <c r="F25" s="741">
        <v>-7.1476395639189158E-3</v>
      </c>
      <c r="G25" s="741">
        <v>7.1563062685664263E-3</v>
      </c>
      <c r="H25" s="741">
        <v>-0.13944028054463284</v>
      </c>
      <c r="I25" s="741">
        <v>-8.9290597129245947E-2</v>
      </c>
      <c r="J25" s="741">
        <v>-4.321599065616815E-2</v>
      </c>
      <c r="K25" s="741">
        <v>0.56287838180488847</v>
      </c>
      <c r="L25" s="741">
        <v>0.49444858666420022</v>
      </c>
      <c r="M25" s="741">
        <v>0.14080618644626655</v>
      </c>
      <c r="N25" s="741">
        <v>0.53903147152567643</v>
      </c>
      <c r="O25" s="741">
        <v>0.46513116730244969</v>
      </c>
      <c r="P25" s="741">
        <v>0.3821427427412703</v>
      </c>
      <c r="Q25" s="741">
        <v>5.9946361943801849E-3</v>
      </c>
      <c r="R25" s="741">
        <v>0.24177027850917129</v>
      </c>
      <c r="S25" s="741">
        <v>0.42112730871068971</v>
      </c>
      <c r="T25" s="741">
        <v>0.31501087213301687</v>
      </c>
      <c r="U25" s="741">
        <v>0.85775831958625104</v>
      </c>
      <c r="V25" s="741">
        <v>0.84425039808449787</v>
      </c>
      <c r="W25" s="741">
        <v>1</v>
      </c>
      <c r="X25" s="741" t="s">
        <v>34</v>
      </c>
      <c r="Y25" s="741"/>
      <c r="Z25" s="741"/>
      <c r="AA25" s="741"/>
      <c r="AB25" s="741"/>
    </row>
    <row r="26" spans="1:28" ht="15" customHeight="1">
      <c r="A26" s="755"/>
      <c r="B26" s="741" t="s">
        <v>2829</v>
      </c>
      <c r="C26" s="741">
        <v>-4.9462512854015164E-2</v>
      </c>
      <c r="D26" s="741">
        <v>-0.10665914668247155</v>
      </c>
      <c r="E26" s="741">
        <v>-9.4348993676678747E-2</v>
      </c>
      <c r="F26" s="741">
        <v>-9.5528104251830934E-2</v>
      </c>
      <c r="G26" s="741">
        <v>-3.4984503247571623E-2</v>
      </c>
      <c r="H26" s="741">
        <v>-0.25287291093438152</v>
      </c>
      <c r="I26" s="741">
        <v>-0.12729330736169342</v>
      </c>
      <c r="J26" s="741">
        <v>-1.1956710857009233E-2</v>
      </c>
      <c r="K26" s="741">
        <v>0.43213924576830248</v>
      </c>
      <c r="L26" s="741">
        <v>0.51831466914821778</v>
      </c>
      <c r="M26" s="741">
        <v>2.1091092284380122E-2</v>
      </c>
      <c r="N26" s="741">
        <v>0.45834662582323765</v>
      </c>
      <c r="O26" s="741">
        <v>0.41604921685695284</v>
      </c>
      <c r="P26" s="741">
        <v>0.22413501362295746</v>
      </c>
      <c r="Q26" s="741">
        <v>4.0296882579047948E-3</v>
      </c>
      <c r="R26" s="741">
        <v>0.22556002867232863</v>
      </c>
      <c r="S26" s="741">
        <v>0.27459438710452466</v>
      </c>
      <c r="T26" s="741">
        <v>0.24754369477181476</v>
      </c>
      <c r="U26" s="741">
        <v>0.70505126577825561</v>
      </c>
      <c r="V26" s="741">
        <v>0.73233456049673529</v>
      </c>
      <c r="W26" s="741">
        <v>0.67922984507199446</v>
      </c>
      <c r="X26" s="741">
        <v>1</v>
      </c>
      <c r="Y26" s="741"/>
      <c r="Z26" s="741"/>
      <c r="AA26" s="741"/>
      <c r="AB26" s="741"/>
    </row>
    <row r="27" spans="1:28" ht="15" customHeight="1">
      <c r="A27" s="755"/>
      <c r="C27" s="741"/>
      <c r="D27" s="741"/>
      <c r="E27" s="741"/>
      <c r="F27" s="741"/>
      <c r="G27" s="741"/>
      <c r="H27" s="741"/>
      <c r="I27" s="741"/>
      <c r="J27" s="741"/>
      <c r="K27" s="741"/>
      <c r="L27" s="741"/>
      <c r="M27" s="741"/>
      <c r="N27" s="741"/>
      <c r="O27" s="741"/>
      <c r="P27" s="741"/>
      <c r="Q27" s="741"/>
      <c r="R27" s="741"/>
      <c r="S27" s="741"/>
      <c r="T27" s="741"/>
      <c r="U27" s="741"/>
      <c r="V27" s="741"/>
      <c r="W27" s="741"/>
      <c r="X27" s="741"/>
      <c r="Y27" s="741"/>
      <c r="Z27" s="741"/>
      <c r="AA27" s="741"/>
      <c r="AB27" s="741"/>
    </row>
    <row r="28" spans="1:28" ht="15" customHeight="1">
      <c r="A28" s="755"/>
      <c r="C28" s="741"/>
      <c r="D28" s="741"/>
      <c r="E28" s="741"/>
      <c r="F28" s="741"/>
      <c r="G28" s="741"/>
      <c r="H28" s="741"/>
      <c r="I28" s="741"/>
      <c r="J28" s="741"/>
      <c r="K28" s="741"/>
      <c r="L28" s="741"/>
      <c r="M28" s="741"/>
      <c r="N28" s="741"/>
      <c r="O28" s="741"/>
      <c r="P28" s="741"/>
      <c r="Q28" s="741"/>
      <c r="R28" s="741"/>
      <c r="S28" s="741"/>
      <c r="T28" s="741"/>
      <c r="U28" s="741"/>
      <c r="V28" s="741"/>
      <c r="W28" s="741"/>
      <c r="X28" s="741"/>
      <c r="Y28" s="741"/>
      <c r="Z28" s="741"/>
      <c r="AA28" s="741"/>
      <c r="AB28" s="741"/>
    </row>
    <row r="29" spans="1:28">
      <c r="A29" s="755"/>
      <c r="C29" s="741"/>
      <c r="D29" s="741"/>
      <c r="E29" s="741"/>
      <c r="F29" s="741"/>
      <c r="G29" s="741"/>
      <c r="H29" s="741"/>
      <c r="I29" s="741"/>
      <c r="J29" s="741"/>
      <c r="K29" s="741"/>
      <c r="L29" s="741"/>
      <c r="M29" s="741"/>
      <c r="N29" s="741"/>
      <c r="O29" s="741"/>
      <c r="P29" s="741"/>
      <c r="Q29" s="741"/>
      <c r="R29" s="741"/>
      <c r="S29" s="741"/>
      <c r="T29" s="741"/>
      <c r="U29" s="741"/>
      <c r="V29" s="741"/>
      <c r="W29" s="741"/>
      <c r="X29" s="741"/>
      <c r="Y29" s="741"/>
      <c r="Z29" s="741"/>
      <c r="AA29" s="741"/>
      <c r="AB29" s="741"/>
    </row>
    <row r="30" spans="1:28">
      <c r="A30" s="755"/>
    </row>
    <row r="31" spans="1:28">
      <c r="A31" s="755"/>
    </row>
    <row r="32" spans="1:28">
      <c r="A32" s="755"/>
    </row>
    <row r="33" spans="1:1">
      <c r="A33" s="755"/>
    </row>
    <row r="34" spans="1:1">
      <c r="A34" s="755"/>
    </row>
    <row r="35" spans="1:1">
      <c r="A35" s="755"/>
    </row>
    <row r="36" spans="1:1">
      <c r="A36" s="755"/>
    </row>
    <row r="37" spans="1:1">
      <c r="A37" s="755"/>
    </row>
    <row r="38" spans="1:1">
      <c r="A38" s="755"/>
    </row>
    <row r="39" spans="1:1">
      <c r="A39" s="755"/>
    </row>
    <row r="40" spans="1:1">
      <c r="A40" s="755"/>
    </row>
    <row r="41" spans="1:1">
      <c r="A41" s="755"/>
    </row>
    <row r="42" spans="1:1">
      <c r="A42" s="755"/>
    </row>
    <row r="43" spans="1:1">
      <c r="A43" s="755"/>
    </row>
    <row r="44" spans="1:1">
      <c r="A44" s="755"/>
    </row>
    <row r="45" spans="1:1">
      <c r="A45" s="755"/>
    </row>
    <row r="46" spans="1:1">
      <c r="A46" s="755"/>
    </row>
    <row r="47" spans="1:1">
      <c r="A47" s="755"/>
    </row>
    <row r="48" spans="1:1">
      <c r="A48" s="755"/>
    </row>
    <row r="49" spans="1:1">
      <c r="A49" s="755"/>
    </row>
    <row r="50" spans="1:1">
      <c r="A50" s="755"/>
    </row>
    <row r="51" spans="1:1">
      <c r="A51" s="755"/>
    </row>
    <row r="52" spans="1:1">
      <c r="A52" s="755"/>
    </row>
    <row r="53" spans="1:1">
      <c r="A53" s="755"/>
    </row>
    <row r="54" spans="1:1">
      <c r="A54" s="755"/>
    </row>
    <row r="55" spans="1:1">
      <c r="A55" s="755"/>
    </row>
    <row r="56" spans="1:1">
      <c r="A56" s="755"/>
    </row>
    <row r="57" spans="1:1">
      <c r="A57" s="755"/>
    </row>
    <row r="58" spans="1:1">
      <c r="A58" s="755"/>
    </row>
    <row r="59" spans="1:1">
      <c r="A59" s="755"/>
    </row>
    <row r="60" spans="1:1">
      <c r="A60" s="755"/>
    </row>
    <row r="61" spans="1:1">
      <c r="A61" s="755"/>
    </row>
    <row r="62" spans="1:1">
      <c r="A62" s="755"/>
    </row>
    <row r="63" spans="1:1">
      <c r="A63" s="755"/>
    </row>
    <row r="64" spans="1:1">
      <c r="A64" s="755"/>
    </row>
    <row r="65" spans="1:1">
      <c r="A65" s="755"/>
    </row>
    <row r="66" spans="1:1">
      <c r="A66" s="755"/>
    </row>
    <row r="67" spans="1:1">
      <c r="A67" s="755"/>
    </row>
    <row r="68" spans="1:1">
      <c r="A68" s="755"/>
    </row>
    <row r="69" spans="1:1">
      <c r="A69" s="755"/>
    </row>
    <row r="70" spans="1:1">
      <c r="A70" s="755"/>
    </row>
    <row r="71" spans="1:1">
      <c r="A71" s="755"/>
    </row>
    <row r="72" spans="1:1">
      <c r="A72" s="755"/>
    </row>
    <row r="73" spans="1:1">
      <c r="A73" s="755"/>
    </row>
    <row r="74" spans="1:1">
      <c r="A74" s="755"/>
    </row>
    <row r="75" spans="1:1">
      <c r="A75" s="755"/>
    </row>
    <row r="76" spans="1:1">
      <c r="A76" s="755"/>
    </row>
    <row r="77" spans="1:1">
      <c r="A77" s="755"/>
    </row>
    <row r="78" spans="1:1">
      <c r="A78" s="755"/>
    </row>
    <row r="79" spans="1:1">
      <c r="A79" s="755"/>
    </row>
    <row r="80" spans="1:1">
      <c r="A80" s="755"/>
    </row>
    <row r="81" spans="1:1">
      <c r="A81" s="755"/>
    </row>
    <row r="82" spans="1:1">
      <c r="A82" s="755"/>
    </row>
    <row r="83" spans="1:1">
      <c r="A83" s="755"/>
    </row>
    <row r="84" spans="1:1">
      <c r="A84" s="755"/>
    </row>
    <row r="85" spans="1:1">
      <c r="A85" s="755"/>
    </row>
    <row r="86" spans="1:1">
      <c r="A86" s="755"/>
    </row>
    <row r="87" spans="1:1">
      <c r="A87" s="755"/>
    </row>
    <row r="88" spans="1:1">
      <c r="A88" s="755"/>
    </row>
    <row r="89" spans="1:1">
      <c r="A89" s="755"/>
    </row>
    <row r="90" spans="1:1">
      <c r="A90" s="755"/>
    </row>
    <row r="91" spans="1:1">
      <c r="A91" s="755"/>
    </row>
    <row r="92" spans="1:1">
      <c r="A92" s="755"/>
    </row>
    <row r="93" spans="1:1">
      <c r="A93" s="755"/>
    </row>
    <row r="94" spans="1:1">
      <c r="A94" s="755"/>
    </row>
    <row r="95" spans="1:1">
      <c r="A95" s="755"/>
    </row>
    <row r="96" spans="1:1">
      <c r="A96" s="755"/>
    </row>
    <row r="97" spans="1:1">
      <c r="A97" s="755"/>
    </row>
    <row r="98" spans="1:1">
      <c r="A98" s="755"/>
    </row>
    <row r="99" spans="1:1">
      <c r="A99" s="755"/>
    </row>
    <row r="100" spans="1:1">
      <c r="A100" s="755"/>
    </row>
    <row r="101" spans="1:1">
      <c r="A101" s="755"/>
    </row>
    <row r="102" spans="1:1">
      <c r="A102" s="755"/>
    </row>
    <row r="103" spans="1:1">
      <c r="A103" s="755"/>
    </row>
    <row r="104" spans="1:1">
      <c r="A104" s="755"/>
    </row>
    <row r="105" spans="1:1">
      <c r="A105" s="755"/>
    </row>
    <row r="106" spans="1:1">
      <c r="A106" s="755"/>
    </row>
    <row r="107" spans="1:1">
      <c r="A107" s="755"/>
    </row>
    <row r="108" spans="1:1">
      <c r="A108" s="755"/>
    </row>
    <row r="109" spans="1:1">
      <c r="A109" s="755"/>
    </row>
    <row r="110" spans="1:1">
      <c r="A110" s="755"/>
    </row>
    <row r="111" spans="1:1">
      <c r="A111" s="755"/>
    </row>
    <row r="112" spans="1:1">
      <c r="A112" s="755"/>
    </row>
    <row r="113" spans="1:1">
      <c r="A113" s="755"/>
    </row>
    <row r="114" spans="1:1">
      <c r="A114" s="755"/>
    </row>
    <row r="115" spans="1:1">
      <c r="A115" s="755"/>
    </row>
    <row r="116" spans="1:1">
      <c r="A116" s="755"/>
    </row>
    <row r="117" spans="1:1">
      <c r="A117" s="755"/>
    </row>
    <row r="118" spans="1:1">
      <c r="A118" s="755"/>
    </row>
    <row r="119" spans="1:1">
      <c r="A119" s="755"/>
    </row>
    <row r="120" spans="1:1">
      <c r="A120" s="755"/>
    </row>
    <row r="121" spans="1:1">
      <c r="A121" s="755"/>
    </row>
    <row r="122" spans="1:1">
      <c r="A122" s="755"/>
    </row>
    <row r="123" spans="1:1">
      <c r="A123" s="755"/>
    </row>
    <row r="124" spans="1:1">
      <c r="A124" s="755"/>
    </row>
    <row r="125" spans="1:1">
      <c r="A125" s="755"/>
    </row>
    <row r="126" spans="1:1">
      <c r="A126" s="755"/>
    </row>
    <row r="127" spans="1:1">
      <c r="A127" s="755"/>
    </row>
    <row r="128" spans="1:1">
      <c r="A128" s="755"/>
    </row>
    <row r="129" spans="1:1">
      <c r="A129" s="755"/>
    </row>
    <row r="130" spans="1:1">
      <c r="A130" s="755"/>
    </row>
    <row r="131" spans="1:1">
      <c r="A131" s="755"/>
    </row>
    <row r="132" spans="1:1">
      <c r="A132" s="755"/>
    </row>
    <row r="133" spans="1:1">
      <c r="A133" s="755"/>
    </row>
    <row r="134" spans="1:1">
      <c r="A134" s="755"/>
    </row>
    <row r="135" spans="1:1">
      <c r="A135" s="755"/>
    </row>
    <row r="136" spans="1:1">
      <c r="A136" s="755"/>
    </row>
    <row r="137" spans="1:1">
      <c r="A137" s="755"/>
    </row>
    <row r="138" spans="1:1">
      <c r="A138" s="755"/>
    </row>
    <row r="139" spans="1:1">
      <c r="A139" s="755"/>
    </row>
    <row r="140" spans="1:1">
      <c r="A140" s="755"/>
    </row>
    <row r="141" spans="1:1">
      <c r="A141" s="755"/>
    </row>
    <row r="142" spans="1:1">
      <c r="A142" s="755"/>
    </row>
    <row r="143" spans="1:1">
      <c r="A143" s="755"/>
    </row>
    <row r="144" spans="1:1">
      <c r="A144" s="755"/>
    </row>
    <row r="145" spans="1:1">
      <c r="A145" s="755"/>
    </row>
    <row r="146" spans="1:1">
      <c r="A146" s="755"/>
    </row>
    <row r="147" spans="1:1">
      <c r="A147" s="755"/>
    </row>
    <row r="148" spans="1:1">
      <c r="A148" s="755"/>
    </row>
    <row r="149" spans="1:1">
      <c r="A149" s="755"/>
    </row>
    <row r="150" spans="1:1">
      <c r="A150" s="755"/>
    </row>
    <row r="151" spans="1:1">
      <c r="A151" s="755"/>
    </row>
    <row r="152" spans="1:1">
      <c r="A152" s="755"/>
    </row>
    <row r="153" spans="1:1">
      <c r="A153" s="755"/>
    </row>
    <row r="154" spans="1:1">
      <c r="A154" s="755"/>
    </row>
    <row r="155" spans="1:1">
      <c r="A155" s="755"/>
    </row>
    <row r="156" spans="1:1">
      <c r="A156" s="755"/>
    </row>
    <row r="157" spans="1:1">
      <c r="A157" s="755"/>
    </row>
    <row r="158" spans="1:1">
      <c r="A158" s="755"/>
    </row>
    <row r="159" spans="1:1">
      <c r="A159" s="755"/>
    </row>
    <row r="160" spans="1:1">
      <c r="A160" s="755"/>
    </row>
    <row r="161" spans="1:1">
      <c r="A161" s="755"/>
    </row>
    <row r="162" spans="1:1">
      <c r="A162" s="755"/>
    </row>
    <row r="163" spans="1:1">
      <c r="A163" s="755"/>
    </row>
    <row r="164" spans="1:1">
      <c r="A164" s="755"/>
    </row>
    <row r="165" spans="1:1">
      <c r="A165" s="755"/>
    </row>
    <row r="166" spans="1:1">
      <c r="A166" s="755"/>
    </row>
    <row r="167" spans="1:1">
      <c r="A167" s="755"/>
    </row>
    <row r="168" spans="1:1">
      <c r="A168" s="755"/>
    </row>
    <row r="169" spans="1:1">
      <c r="A169" s="755"/>
    </row>
    <row r="170" spans="1:1">
      <c r="A170" s="755"/>
    </row>
    <row r="171" spans="1:1">
      <c r="A171" s="755"/>
    </row>
    <row r="172" spans="1:1">
      <c r="A172" s="755"/>
    </row>
    <row r="173" spans="1:1">
      <c r="A173" s="755"/>
    </row>
    <row r="174" spans="1:1">
      <c r="A174" s="755"/>
    </row>
    <row r="175" spans="1:1">
      <c r="A175" s="755"/>
    </row>
    <row r="176" spans="1:1">
      <c r="A176" s="755"/>
    </row>
    <row r="177" spans="1:1">
      <c r="A177" s="755"/>
    </row>
    <row r="178" spans="1:1">
      <c r="A178" s="755"/>
    </row>
    <row r="179" spans="1:1">
      <c r="A179" s="755"/>
    </row>
    <row r="180" spans="1:1">
      <c r="A180" s="755"/>
    </row>
    <row r="181" spans="1:1">
      <c r="A181" s="755"/>
    </row>
    <row r="182" spans="1:1">
      <c r="A182" s="755"/>
    </row>
    <row r="183" spans="1:1">
      <c r="A183" s="755"/>
    </row>
    <row r="184" spans="1:1">
      <c r="A184" s="755"/>
    </row>
    <row r="185" spans="1:1">
      <c r="A185" s="755"/>
    </row>
    <row r="186" spans="1:1">
      <c r="A186" s="755"/>
    </row>
    <row r="187" spans="1:1">
      <c r="A187" s="755"/>
    </row>
    <row r="188" spans="1:1">
      <c r="A188" s="755"/>
    </row>
    <row r="189" spans="1:1">
      <c r="A189" s="755"/>
    </row>
    <row r="190" spans="1:1">
      <c r="A190" s="755"/>
    </row>
    <row r="191" spans="1:1">
      <c r="A191" s="755"/>
    </row>
    <row r="192" spans="1:1">
      <c r="A192" s="755"/>
    </row>
    <row r="193" spans="1:1">
      <c r="A193" s="755"/>
    </row>
    <row r="194" spans="1:1">
      <c r="A194" s="755"/>
    </row>
    <row r="195" spans="1:1">
      <c r="A195" s="755"/>
    </row>
    <row r="196" spans="1:1">
      <c r="A196" s="755"/>
    </row>
    <row r="197" spans="1:1">
      <c r="A197" s="755"/>
    </row>
    <row r="198" spans="1:1">
      <c r="A198" s="755"/>
    </row>
    <row r="199" spans="1:1">
      <c r="A199" s="755"/>
    </row>
    <row r="200" spans="1:1">
      <c r="A200" s="755"/>
    </row>
    <row r="201" spans="1:1">
      <c r="A201" s="755"/>
    </row>
    <row r="202" spans="1:1">
      <c r="A202" s="755"/>
    </row>
    <row r="203" spans="1:1">
      <c r="A203" s="755"/>
    </row>
    <row r="204" spans="1:1">
      <c r="A204" s="755"/>
    </row>
    <row r="205" spans="1:1">
      <c r="A205" s="755"/>
    </row>
    <row r="206" spans="1:1">
      <c r="A206" s="755"/>
    </row>
    <row r="207" spans="1:1">
      <c r="A207" s="755"/>
    </row>
    <row r="208" spans="1:1">
      <c r="A208" s="755"/>
    </row>
    <row r="209" spans="1:1">
      <c r="A209" s="755"/>
    </row>
    <row r="210" spans="1:1">
      <c r="A210" s="755"/>
    </row>
    <row r="211" spans="1:1">
      <c r="A211" s="755"/>
    </row>
    <row r="212" spans="1:1">
      <c r="A212" s="755"/>
    </row>
    <row r="213" spans="1:1">
      <c r="A213" s="755"/>
    </row>
    <row r="214" spans="1:1">
      <c r="A214" s="755"/>
    </row>
    <row r="215" spans="1:1">
      <c r="A215" s="755"/>
    </row>
    <row r="216" spans="1:1">
      <c r="A216" s="755"/>
    </row>
    <row r="217" spans="1:1">
      <c r="A217" s="755"/>
    </row>
    <row r="218" spans="1:1">
      <c r="A218" s="755"/>
    </row>
    <row r="219" spans="1:1">
      <c r="A219" s="755"/>
    </row>
    <row r="220" spans="1:1">
      <c r="A220" s="755"/>
    </row>
    <row r="221" spans="1:1">
      <c r="A221" s="755"/>
    </row>
    <row r="222" spans="1:1">
      <c r="A222" s="755"/>
    </row>
    <row r="223" spans="1:1">
      <c r="A223" s="755"/>
    </row>
    <row r="224" spans="1:1">
      <c r="A224" s="755"/>
    </row>
    <row r="225" spans="1:1">
      <c r="A225" s="755"/>
    </row>
    <row r="226" spans="1:1">
      <c r="A226" s="755"/>
    </row>
    <row r="227" spans="1:1">
      <c r="A227" s="755"/>
    </row>
    <row r="228" spans="1:1">
      <c r="A228" s="755"/>
    </row>
    <row r="229" spans="1:1">
      <c r="A229" s="755"/>
    </row>
    <row r="230" spans="1:1">
      <c r="A230" s="755"/>
    </row>
    <row r="231" spans="1:1">
      <c r="A231" s="755"/>
    </row>
    <row r="232" spans="1:1">
      <c r="A232" s="755"/>
    </row>
    <row r="233" spans="1:1">
      <c r="A233" s="755"/>
    </row>
    <row r="234" spans="1:1">
      <c r="A234" s="755"/>
    </row>
    <row r="235" spans="1:1">
      <c r="A235" s="755"/>
    </row>
    <row r="236" spans="1:1">
      <c r="A236" s="755"/>
    </row>
    <row r="237" spans="1:1">
      <c r="A237" s="755"/>
    </row>
    <row r="238" spans="1:1">
      <c r="A238" s="755"/>
    </row>
    <row r="239" spans="1:1">
      <c r="A239" s="755"/>
    </row>
    <row r="240" spans="1:1">
      <c r="A240" s="755"/>
    </row>
    <row r="241" spans="1:1">
      <c r="A241" s="755"/>
    </row>
    <row r="242" spans="1:1">
      <c r="A242" s="755"/>
    </row>
    <row r="243" spans="1:1">
      <c r="A243" s="755"/>
    </row>
    <row r="244" spans="1:1">
      <c r="A244" s="755"/>
    </row>
    <row r="245" spans="1:1">
      <c r="A245" s="755"/>
    </row>
    <row r="246" spans="1:1">
      <c r="A246" s="755"/>
    </row>
    <row r="247" spans="1:1">
      <c r="A247" s="755"/>
    </row>
    <row r="248" spans="1:1">
      <c r="A248" s="755"/>
    </row>
    <row r="249" spans="1:1">
      <c r="A249" s="755"/>
    </row>
    <row r="250" spans="1:1">
      <c r="A250" s="755"/>
    </row>
    <row r="251" spans="1:1">
      <c r="A251" s="755"/>
    </row>
    <row r="252" spans="1:1">
      <c r="A252" s="755"/>
    </row>
    <row r="253" spans="1:1">
      <c r="A253" s="755"/>
    </row>
    <row r="254" spans="1:1">
      <c r="A254" s="755"/>
    </row>
    <row r="255" spans="1:1">
      <c r="A255" s="755"/>
    </row>
    <row r="256" spans="1:1">
      <c r="A256" s="755"/>
    </row>
    <row r="257" spans="1:1">
      <c r="A257" s="755"/>
    </row>
    <row r="258" spans="1:1">
      <c r="A258" s="755"/>
    </row>
    <row r="259" spans="1:1">
      <c r="A259" s="755"/>
    </row>
    <row r="260" spans="1:1">
      <c r="A260" s="755"/>
    </row>
    <row r="261" spans="1:1">
      <c r="A261" s="755"/>
    </row>
    <row r="262" spans="1:1">
      <c r="A262" s="755"/>
    </row>
    <row r="263" spans="1:1">
      <c r="A263" s="755"/>
    </row>
    <row r="264" spans="1:1">
      <c r="A264" s="755"/>
    </row>
    <row r="265" spans="1:1">
      <c r="A265" s="755"/>
    </row>
    <row r="266" spans="1:1">
      <c r="A266" s="755"/>
    </row>
    <row r="267" spans="1:1">
      <c r="A267" s="755"/>
    </row>
    <row r="268" spans="1:1">
      <c r="A268" s="755"/>
    </row>
    <row r="269" spans="1:1">
      <c r="A269" s="755"/>
    </row>
    <row r="270" spans="1:1">
      <c r="A270" s="755"/>
    </row>
    <row r="271" spans="1:1">
      <c r="A271" s="755"/>
    </row>
    <row r="272" spans="1:1">
      <c r="A272" s="755"/>
    </row>
    <row r="273" spans="1:1">
      <c r="A273" s="755"/>
    </row>
    <row r="274" spans="1:1">
      <c r="A274" s="755"/>
    </row>
    <row r="275" spans="1:1">
      <c r="A275" s="755"/>
    </row>
    <row r="276" spans="1:1">
      <c r="A276" s="755"/>
    </row>
    <row r="277" spans="1:1">
      <c r="A277" s="755"/>
    </row>
    <row r="278" spans="1:1">
      <c r="A278" s="755"/>
    </row>
    <row r="279" spans="1:1">
      <c r="A279" s="755"/>
    </row>
    <row r="280" spans="1:1">
      <c r="A280" s="755"/>
    </row>
    <row r="281" spans="1:1">
      <c r="A281" s="755"/>
    </row>
    <row r="282" spans="1:1">
      <c r="A282" s="755"/>
    </row>
    <row r="283" spans="1:1">
      <c r="A283" s="755"/>
    </row>
    <row r="284" spans="1:1">
      <c r="A284" s="755"/>
    </row>
    <row r="285" spans="1:1">
      <c r="A285" s="755"/>
    </row>
    <row r="286" spans="1:1">
      <c r="A286" s="755"/>
    </row>
    <row r="287" spans="1:1">
      <c r="A287" s="755"/>
    </row>
    <row r="288" spans="1:1">
      <c r="A288" s="755"/>
    </row>
    <row r="289" spans="1:1">
      <c r="A289" s="755"/>
    </row>
    <row r="290" spans="1:1">
      <c r="A290" s="755"/>
    </row>
    <row r="291" spans="1:1">
      <c r="A291" s="755"/>
    </row>
    <row r="292" spans="1:1">
      <c r="A292" s="755"/>
    </row>
    <row r="293" spans="1:1">
      <c r="A293" s="755"/>
    </row>
    <row r="294" spans="1:1">
      <c r="A294" s="755"/>
    </row>
    <row r="295" spans="1:1">
      <c r="A295" s="755"/>
    </row>
    <row r="296" spans="1:1">
      <c r="A296" s="755"/>
    </row>
    <row r="297" spans="1:1">
      <c r="A297" s="755"/>
    </row>
    <row r="298" spans="1:1">
      <c r="A298" s="755"/>
    </row>
    <row r="299" spans="1:1">
      <c r="A299" s="755"/>
    </row>
    <row r="300" spans="1:1">
      <c r="A300" s="755"/>
    </row>
    <row r="301" spans="1:1">
      <c r="A301" s="755"/>
    </row>
    <row r="302" spans="1:1">
      <c r="A302" s="755"/>
    </row>
    <row r="303" spans="1:1">
      <c r="A303" s="755"/>
    </row>
    <row r="304" spans="1:1">
      <c r="A304" s="755"/>
    </row>
    <row r="305" spans="1:1">
      <c r="A305" s="755"/>
    </row>
    <row r="306" spans="1:1">
      <c r="A306" s="755"/>
    </row>
    <row r="307" spans="1:1">
      <c r="A307" s="755"/>
    </row>
    <row r="308" spans="1:1">
      <c r="A308" s="755"/>
    </row>
    <row r="309" spans="1:1">
      <c r="A309" s="755"/>
    </row>
    <row r="310" spans="1:1">
      <c r="A310" s="755"/>
    </row>
    <row r="311" spans="1:1">
      <c r="A311" s="755"/>
    </row>
    <row r="312" spans="1:1">
      <c r="A312" s="755"/>
    </row>
    <row r="313" spans="1:1">
      <c r="A313" s="755"/>
    </row>
    <row r="314" spans="1:1">
      <c r="A314" s="755"/>
    </row>
    <row r="315" spans="1:1">
      <c r="A315" s="755"/>
    </row>
    <row r="316" spans="1:1">
      <c r="A316" s="755"/>
    </row>
    <row r="317" spans="1:1">
      <c r="A317" s="755"/>
    </row>
    <row r="318" spans="1:1">
      <c r="A318" s="755"/>
    </row>
    <row r="319" spans="1:1">
      <c r="A319" s="755"/>
    </row>
    <row r="320" spans="1:1">
      <c r="A320" s="755"/>
    </row>
    <row r="321" spans="1:1">
      <c r="A321" s="755"/>
    </row>
    <row r="322" spans="1:1">
      <c r="A322" s="755"/>
    </row>
    <row r="323" spans="1:1">
      <c r="A323" s="755"/>
    </row>
    <row r="324" spans="1:1">
      <c r="A324" s="755"/>
    </row>
    <row r="325" spans="1:1">
      <c r="A325" s="755"/>
    </row>
    <row r="326" spans="1:1">
      <c r="A326" s="755"/>
    </row>
    <row r="327" spans="1:1">
      <c r="A327" s="755"/>
    </row>
    <row r="328" spans="1:1">
      <c r="A328" s="755"/>
    </row>
    <row r="329" spans="1:1">
      <c r="A329" s="755"/>
    </row>
    <row r="330" spans="1:1">
      <c r="A330" s="755"/>
    </row>
    <row r="331" spans="1:1">
      <c r="A331" s="755"/>
    </row>
    <row r="332" spans="1:1">
      <c r="A332" s="755"/>
    </row>
    <row r="333" spans="1:1">
      <c r="A333" s="755"/>
    </row>
    <row r="334" spans="1:1">
      <c r="A334" s="755"/>
    </row>
    <row r="335" spans="1:1">
      <c r="A335" s="755"/>
    </row>
    <row r="336" spans="1:1">
      <c r="A336" s="755"/>
    </row>
    <row r="337" spans="1:1">
      <c r="A337" s="755"/>
    </row>
    <row r="338" spans="1:1">
      <c r="A338" s="755"/>
    </row>
    <row r="339" spans="1:1">
      <c r="A339" s="755"/>
    </row>
    <row r="340" spans="1:1">
      <c r="A340" s="755"/>
    </row>
    <row r="341" spans="1:1">
      <c r="A341" s="755"/>
    </row>
    <row r="342" spans="1:1">
      <c r="A342" s="755"/>
    </row>
    <row r="343" spans="1:1">
      <c r="A343" s="755"/>
    </row>
    <row r="344" spans="1:1">
      <c r="A344" s="755"/>
    </row>
    <row r="345" spans="1:1">
      <c r="A345" s="755"/>
    </row>
    <row r="346" spans="1:1">
      <c r="A346" s="755"/>
    </row>
    <row r="347" spans="1:1">
      <c r="A347" s="755"/>
    </row>
    <row r="348" spans="1:1">
      <c r="A348" s="755"/>
    </row>
    <row r="349" spans="1:1">
      <c r="A349" s="755"/>
    </row>
    <row r="350" spans="1:1">
      <c r="A350" s="755"/>
    </row>
    <row r="351" spans="1:1">
      <c r="A351" s="755"/>
    </row>
    <row r="352" spans="1:1">
      <c r="A352" s="755"/>
    </row>
    <row r="353" spans="1:1">
      <c r="A353" s="755"/>
    </row>
    <row r="354" spans="1:1">
      <c r="A354" s="755"/>
    </row>
    <row r="355" spans="1:1">
      <c r="A355" s="755"/>
    </row>
    <row r="356" spans="1:1">
      <c r="A356" s="755"/>
    </row>
    <row r="357" spans="1:1">
      <c r="A357" s="755"/>
    </row>
    <row r="358" spans="1:1">
      <c r="A358" s="755"/>
    </row>
    <row r="359" spans="1:1">
      <c r="A359" s="755"/>
    </row>
    <row r="360" spans="1:1">
      <c r="A360" s="755"/>
    </row>
    <row r="361" spans="1:1">
      <c r="A361" s="755"/>
    </row>
    <row r="362" spans="1:1">
      <c r="A362" s="755"/>
    </row>
    <row r="363" spans="1:1">
      <c r="A363" s="755"/>
    </row>
    <row r="364" spans="1:1">
      <c r="A364" s="755"/>
    </row>
    <row r="365" spans="1:1">
      <c r="A365" s="755"/>
    </row>
    <row r="366" spans="1:1">
      <c r="A366" s="755"/>
    </row>
    <row r="367" spans="1:1">
      <c r="A367" s="755"/>
    </row>
    <row r="368" spans="1:1">
      <c r="A368" s="755"/>
    </row>
    <row r="369" spans="1:1">
      <c r="A369" s="755"/>
    </row>
    <row r="370" spans="1:1">
      <c r="A370" s="755"/>
    </row>
    <row r="371" spans="1:1">
      <c r="A371" s="755"/>
    </row>
    <row r="372" spans="1:1">
      <c r="A372" s="755"/>
    </row>
    <row r="373" spans="1:1">
      <c r="A373" s="755"/>
    </row>
    <row r="374" spans="1:1">
      <c r="A374" s="755"/>
    </row>
    <row r="375" spans="1:1">
      <c r="A375" s="755"/>
    </row>
    <row r="376" spans="1:1">
      <c r="A376" s="755"/>
    </row>
    <row r="377" spans="1:1">
      <c r="A377" s="755"/>
    </row>
    <row r="378" spans="1:1">
      <c r="A378" s="755"/>
    </row>
    <row r="379" spans="1:1">
      <c r="A379" s="755"/>
    </row>
    <row r="380" spans="1:1">
      <c r="A380" s="755"/>
    </row>
    <row r="381" spans="1:1">
      <c r="A381" s="755"/>
    </row>
    <row r="382" spans="1:1">
      <c r="A382" s="755"/>
    </row>
    <row r="383" spans="1:1">
      <c r="A383" s="755"/>
    </row>
    <row r="384" spans="1:1">
      <c r="A384" s="755"/>
    </row>
    <row r="385" spans="1:1">
      <c r="A385" s="755"/>
    </row>
    <row r="386" spans="1:1">
      <c r="A386" s="755"/>
    </row>
    <row r="387" spans="1:1">
      <c r="A387" s="755"/>
    </row>
    <row r="388" spans="1:1">
      <c r="A388" s="755"/>
    </row>
    <row r="389" spans="1:1">
      <c r="A389" s="755"/>
    </row>
    <row r="390" spans="1:1">
      <c r="A390" s="755"/>
    </row>
    <row r="391" spans="1:1">
      <c r="A391" s="755"/>
    </row>
    <row r="392" spans="1:1">
      <c r="A392" s="755"/>
    </row>
    <row r="393" spans="1:1">
      <c r="A393" s="755"/>
    </row>
    <row r="394" spans="1:1">
      <c r="A394" s="755"/>
    </row>
    <row r="395" spans="1:1">
      <c r="A395" s="755"/>
    </row>
    <row r="396" spans="1:1">
      <c r="A396" s="755"/>
    </row>
    <row r="397" spans="1:1">
      <c r="A397" s="755"/>
    </row>
    <row r="398" spans="1:1">
      <c r="A398" s="755"/>
    </row>
    <row r="399" spans="1:1">
      <c r="A399" s="755"/>
    </row>
    <row r="400" spans="1:1">
      <c r="A400" s="755"/>
    </row>
    <row r="401" spans="1:1">
      <c r="A401" s="755"/>
    </row>
    <row r="402" spans="1:1">
      <c r="A402" s="755"/>
    </row>
    <row r="403" spans="1:1">
      <c r="A403" s="755"/>
    </row>
    <row r="404" spans="1:1">
      <c r="A404" s="755"/>
    </row>
    <row r="405" spans="1:1">
      <c r="A405" s="755"/>
    </row>
    <row r="406" spans="1:1">
      <c r="A406" s="755"/>
    </row>
    <row r="407" spans="1:1">
      <c r="A407" s="755"/>
    </row>
    <row r="408" spans="1:1">
      <c r="A408" s="755"/>
    </row>
    <row r="409" spans="1:1">
      <c r="A409" s="755"/>
    </row>
    <row r="410" spans="1:1">
      <c r="A410" s="755"/>
    </row>
    <row r="411" spans="1:1">
      <c r="A411" s="755"/>
    </row>
    <row r="412" spans="1:1">
      <c r="A412" s="755"/>
    </row>
    <row r="413" spans="1:1">
      <c r="A413" s="755"/>
    </row>
    <row r="414" spans="1:1">
      <c r="A414" s="755"/>
    </row>
    <row r="415" spans="1:1">
      <c r="A415" s="755"/>
    </row>
    <row r="416" spans="1:1">
      <c r="A416" s="755"/>
    </row>
    <row r="417" spans="1:1">
      <c r="A417" s="755"/>
    </row>
    <row r="418" spans="1:1">
      <c r="A418" s="755"/>
    </row>
    <row r="419" spans="1:1">
      <c r="A419" s="755"/>
    </row>
    <row r="420" spans="1:1">
      <c r="A420" s="755"/>
    </row>
    <row r="421" spans="1:1">
      <c r="A421" s="755"/>
    </row>
    <row r="422" spans="1:1">
      <c r="A422" s="755"/>
    </row>
    <row r="423" spans="1:1">
      <c r="A423" s="755"/>
    </row>
    <row r="424" spans="1:1">
      <c r="A424" s="755"/>
    </row>
    <row r="425" spans="1:1">
      <c r="A425" s="755"/>
    </row>
    <row r="426" spans="1:1">
      <c r="A426" s="755"/>
    </row>
    <row r="427" spans="1:1">
      <c r="A427" s="755"/>
    </row>
    <row r="428" spans="1:1">
      <c r="A428" s="755"/>
    </row>
    <row r="429" spans="1:1">
      <c r="A429" s="755"/>
    </row>
    <row r="430" spans="1:1">
      <c r="A430" s="755"/>
    </row>
    <row r="431" spans="1:1">
      <c r="A431" s="755"/>
    </row>
    <row r="432" spans="1:1">
      <c r="A432" s="755"/>
    </row>
    <row r="433" spans="1:1">
      <c r="A433" s="755"/>
    </row>
    <row r="434" spans="1:1">
      <c r="A434" s="755"/>
    </row>
    <row r="435" spans="1:1">
      <c r="A435" s="755"/>
    </row>
    <row r="436" spans="1:1">
      <c r="A436" s="755"/>
    </row>
    <row r="437" spans="1:1">
      <c r="A437" s="755"/>
    </row>
    <row r="438" spans="1:1">
      <c r="A438" s="755"/>
    </row>
    <row r="439" spans="1:1">
      <c r="A439" s="755"/>
    </row>
    <row r="440" spans="1:1">
      <c r="A440" s="755"/>
    </row>
    <row r="441" spans="1:1">
      <c r="A441" s="755"/>
    </row>
    <row r="442" spans="1:1">
      <c r="A442" s="755"/>
    </row>
    <row r="443" spans="1:1">
      <c r="A443" s="755"/>
    </row>
    <row r="444" spans="1:1">
      <c r="A444" s="755"/>
    </row>
    <row r="445" spans="1:1">
      <c r="A445" s="755"/>
    </row>
    <row r="446" spans="1:1">
      <c r="A446" s="755"/>
    </row>
    <row r="447" spans="1:1">
      <c r="A447" s="755"/>
    </row>
    <row r="448" spans="1:1">
      <c r="A448" s="755"/>
    </row>
    <row r="449" spans="1:1">
      <c r="A449" s="755"/>
    </row>
    <row r="450" spans="1:1">
      <c r="A450" s="755"/>
    </row>
    <row r="451" spans="1:1">
      <c r="A451" s="755"/>
    </row>
    <row r="452" spans="1:1">
      <c r="A452" s="755"/>
    </row>
    <row r="453" spans="1:1">
      <c r="A453" s="755"/>
    </row>
    <row r="454" spans="1:1">
      <c r="A454" s="755"/>
    </row>
    <row r="455" spans="1:1">
      <c r="A455" s="755"/>
    </row>
    <row r="456" spans="1:1">
      <c r="A456" s="755"/>
    </row>
    <row r="457" spans="1:1">
      <c r="A457" s="755"/>
    </row>
    <row r="458" spans="1:1">
      <c r="A458" s="755"/>
    </row>
    <row r="459" spans="1:1">
      <c r="A459" s="755"/>
    </row>
    <row r="460" spans="1:1">
      <c r="A460" s="755"/>
    </row>
    <row r="461" spans="1:1">
      <c r="A461" s="755"/>
    </row>
    <row r="462" spans="1:1">
      <c r="A462" s="755"/>
    </row>
    <row r="463" spans="1:1">
      <c r="A463" s="755"/>
    </row>
    <row r="464" spans="1:1">
      <c r="A464" s="755"/>
    </row>
    <row r="465" spans="1:1">
      <c r="A465" s="755"/>
    </row>
    <row r="466" spans="1:1">
      <c r="A466" s="755"/>
    </row>
    <row r="467" spans="1:1">
      <c r="A467" s="755"/>
    </row>
    <row r="468" spans="1:1">
      <c r="A468" s="755"/>
    </row>
    <row r="469" spans="1:1">
      <c r="A469" s="755"/>
    </row>
    <row r="470" spans="1:1">
      <c r="A470" s="755"/>
    </row>
    <row r="471" spans="1:1">
      <c r="A471" s="755"/>
    </row>
    <row r="472" spans="1:1">
      <c r="A472" s="755"/>
    </row>
    <row r="473" spans="1:1">
      <c r="A473" s="755"/>
    </row>
    <row r="474" spans="1:1">
      <c r="A474" s="755"/>
    </row>
    <row r="475" spans="1:1">
      <c r="A475" s="755"/>
    </row>
    <row r="476" spans="1:1">
      <c r="A476" s="755"/>
    </row>
    <row r="477" spans="1:1">
      <c r="A477" s="755"/>
    </row>
    <row r="478" spans="1:1">
      <c r="A478" s="755"/>
    </row>
    <row r="479" spans="1:1">
      <c r="A479" s="755"/>
    </row>
    <row r="480" spans="1:1">
      <c r="A480" s="755"/>
    </row>
    <row r="481" spans="1:1">
      <c r="A481" s="755"/>
    </row>
    <row r="482" spans="1:1">
      <c r="A482" s="755"/>
    </row>
    <row r="483" spans="1:1">
      <c r="A483" s="755"/>
    </row>
    <row r="484" spans="1:1">
      <c r="A484" s="755"/>
    </row>
    <row r="485" spans="1:1">
      <c r="A485" s="755"/>
    </row>
    <row r="486" spans="1:1">
      <c r="A486" s="755"/>
    </row>
    <row r="487" spans="1:1">
      <c r="A487" s="755"/>
    </row>
    <row r="488" spans="1:1">
      <c r="A488" s="755"/>
    </row>
    <row r="489" spans="1:1">
      <c r="A489" s="755"/>
    </row>
    <row r="490" spans="1:1">
      <c r="A490" s="755"/>
    </row>
    <row r="491" spans="1:1">
      <c r="A491" s="755"/>
    </row>
    <row r="492" spans="1:1">
      <c r="A492" s="755"/>
    </row>
    <row r="493" spans="1:1">
      <c r="A493" s="755"/>
    </row>
    <row r="494" spans="1:1">
      <c r="A494" s="755"/>
    </row>
    <row r="495" spans="1:1">
      <c r="A495" s="755"/>
    </row>
    <row r="496" spans="1:1">
      <c r="A496" s="755"/>
    </row>
    <row r="497" spans="1:1">
      <c r="A497" s="755"/>
    </row>
    <row r="498" spans="1:1">
      <c r="A498" s="755"/>
    </row>
    <row r="499" spans="1:1">
      <c r="A499" s="755"/>
    </row>
    <row r="500" spans="1:1">
      <c r="A500" s="755"/>
    </row>
    <row r="501" spans="1:1">
      <c r="A501" s="755"/>
    </row>
    <row r="502" spans="1:1">
      <c r="A502" s="755"/>
    </row>
    <row r="503" spans="1:1">
      <c r="A503" s="755"/>
    </row>
    <row r="504" spans="1:1">
      <c r="A504" s="755"/>
    </row>
    <row r="505" spans="1:1">
      <c r="A505" s="755"/>
    </row>
    <row r="506" spans="1:1">
      <c r="A506" s="755"/>
    </row>
    <row r="507" spans="1:1">
      <c r="A507" s="755"/>
    </row>
    <row r="508" spans="1:1">
      <c r="A508" s="755"/>
    </row>
    <row r="509" spans="1:1">
      <c r="A509" s="755"/>
    </row>
    <row r="510" spans="1:1">
      <c r="A510" s="755"/>
    </row>
    <row r="511" spans="1:1">
      <c r="A511" s="755"/>
    </row>
    <row r="512" spans="1:1">
      <c r="A512" s="755"/>
    </row>
    <row r="513" spans="1:1">
      <c r="A513" s="755"/>
    </row>
    <row r="514" spans="1:1">
      <c r="A514" s="755"/>
    </row>
    <row r="515" spans="1:1">
      <c r="A515" s="755"/>
    </row>
    <row r="516" spans="1:1">
      <c r="A516" s="755"/>
    </row>
    <row r="517" spans="1:1">
      <c r="A517" s="755"/>
    </row>
    <row r="518" spans="1:1">
      <c r="A518" s="755"/>
    </row>
    <row r="519" spans="1:1">
      <c r="A519" s="755"/>
    </row>
    <row r="520" spans="1:1">
      <c r="A520" s="755"/>
    </row>
    <row r="521" spans="1:1">
      <c r="A521" s="755"/>
    </row>
    <row r="522" spans="1:1">
      <c r="A522" s="755"/>
    </row>
    <row r="523" spans="1:1">
      <c r="A523" s="755"/>
    </row>
    <row r="524" spans="1:1">
      <c r="A524" s="755"/>
    </row>
    <row r="525" spans="1:1">
      <c r="A525" s="755"/>
    </row>
    <row r="526" spans="1:1">
      <c r="A526" s="755"/>
    </row>
    <row r="527" spans="1:1">
      <c r="A527" s="755"/>
    </row>
    <row r="528" spans="1:1">
      <c r="A528" s="755"/>
    </row>
    <row r="529" spans="1:1">
      <c r="A529" s="755"/>
    </row>
    <row r="530" spans="1:1">
      <c r="A530" s="755"/>
    </row>
    <row r="531" spans="1:1">
      <c r="A531" s="755"/>
    </row>
    <row r="532" spans="1:1">
      <c r="A532" s="755"/>
    </row>
    <row r="533" spans="1:1">
      <c r="A533" s="755"/>
    </row>
    <row r="534" spans="1:1">
      <c r="A534" s="755"/>
    </row>
    <row r="535" spans="1:1">
      <c r="A535" s="755"/>
    </row>
    <row r="536" spans="1:1">
      <c r="A536" s="755"/>
    </row>
    <row r="537" spans="1:1">
      <c r="A537" s="755"/>
    </row>
    <row r="538" spans="1:1">
      <c r="A538" s="755"/>
    </row>
    <row r="539" spans="1:1">
      <c r="A539" s="755"/>
    </row>
    <row r="540" spans="1:1">
      <c r="A540" s="755"/>
    </row>
    <row r="541" spans="1:1">
      <c r="A541" s="755"/>
    </row>
    <row r="542" spans="1:1">
      <c r="A542" s="755"/>
    </row>
    <row r="543" spans="1:1">
      <c r="A543" s="755"/>
    </row>
    <row r="544" spans="1:1">
      <c r="A544" s="755"/>
    </row>
    <row r="545" spans="1:1">
      <c r="A545" s="755"/>
    </row>
    <row r="546" spans="1:1">
      <c r="A546" s="755"/>
    </row>
    <row r="547" spans="1:1">
      <c r="A547" s="755"/>
    </row>
    <row r="548" spans="1:1">
      <c r="A548" s="755"/>
    </row>
    <row r="549" spans="1:1">
      <c r="A549" s="755"/>
    </row>
    <row r="550" spans="1:1">
      <c r="A550" s="755"/>
    </row>
    <row r="551" spans="1:1">
      <c r="A551" s="755"/>
    </row>
    <row r="552" spans="1:1">
      <c r="A552" s="755"/>
    </row>
    <row r="553" spans="1:1">
      <c r="A553" s="755"/>
    </row>
    <row r="554" spans="1:1">
      <c r="A554" s="755"/>
    </row>
    <row r="555" spans="1:1">
      <c r="A555" s="755"/>
    </row>
    <row r="556" spans="1:1">
      <c r="A556" s="755"/>
    </row>
    <row r="557" spans="1:1">
      <c r="A557" s="755"/>
    </row>
    <row r="558" spans="1:1">
      <c r="A558" s="755"/>
    </row>
    <row r="559" spans="1:1">
      <c r="A559" s="755"/>
    </row>
    <row r="560" spans="1:1">
      <c r="A560" s="755"/>
    </row>
    <row r="561" spans="1:1">
      <c r="A561" s="755"/>
    </row>
    <row r="562" spans="1:1">
      <c r="A562" s="755"/>
    </row>
    <row r="563" spans="1:1">
      <c r="A563" s="755"/>
    </row>
    <row r="564" spans="1:1">
      <c r="A564" s="755"/>
    </row>
    <row r="565" spans="1:1">
      <c r="A565" s="755"/>
    </row>
    <row r="566" spans="1:1">
      <c r="A566" s="755"/>
    </row>
    <row r="567" spans="1:1">
      <c r="A567" s="755"/>
    </row>
    <row r="568" spans="1:1">
      <c r="A568" s="755"/>
    </row>
    <row r="569" spans="1:1">
      <c r="A569" s="755"/>
    </row>
    <row r="570" spans="1:1">
      <c r="A570" s="755"/>
    </row>
    <row r="571" spans="1:1">
      <c r="A571" s="755"/>
    </row>
    <row r="572" spans="1:1">
      <c r="A572" s="755"/>
    </row>
    <row r="573" spans="1:1">
      <c r="A573" s="755"/>
    </row>
    <row r="574" spans="1:1">
      <c r="A574" s="755"/>
    </row>
    <row r="575" spans="1:1">
      <c r="A575" s="755"/>
    </row>
    <row r="576" spans="1:1">
      <c r="A576" s="755"/>
    </row>
    <row r="577" spans="1:1">
      <c r="A577" s="755"/>
    </row>
    <row r="578" spans="1:1">
      <c r="A578" s="755"/>
    </row>
    <row r="579" spans="1:1">
      <c r="A579" s="755"/>
    </row>
    <row r="580" spans="1:1">
      <c r="A580" s="755"/>
    </row>
    <row r="581" spans="1:1">
      <c r="A581" s="755"/>
    </row>
    <row r="582" spans="1:1">
      <c r="A582" s="755"/>
    </row>
    <row r="583" spans="1:1">
      <c r="A583" s="755"/>
    </row>
    <row r="584" spans="1:1">
      <c r="A584" s="755"/>
    </row>
    <row r="585" spans="1:1">
      <c r="A585" s="755"/>
    </row>
    <row r="586" spans="1:1">
      <c r="A586" s="755"/>
    </row>
    <row r="587" spans="1:1">
      <c r="A587" s="755"/>
    </row>
    <row r="588" spans="1:1">
      <c r="A588" s="755"/>
    </row>
    <row r="589" spans="1:1">
      <c r="A589" s="755"/>
    </row>
    <row r="590" spans="1:1">
      <c r="A590" s="755"/>
    </row>
    <row r="591" spans="1:1">
      <c r="A591" s="755"/>
    </row>
    <row r="592" spans="1:1">
      <c r="A592" s="755"/>
    </row>
    <row r="593" spans="1:1">
      <c r="A593" s="755"/>
    </row>
    <row r="594" spans="1:1">
      <c r="A594" s="755"/>
    </row>
    <row r="595" spans="1:1">
      <c r="A595" s="755"/>
    </row>
    <row r="596" spans="1:1">
      <c r="A596" s="755"/>
    </row>
    <row r="597" spans="1:1">
      <c r="A597" s="755"/>
    </row>
    <row r="598" spans="1:1">
      <c r="A598" s="755"/>
    </row>
    <row r="599" spans="1:1">
      <c r="A599" s="755"/>
    </row>
    <row r="600" spans="1:1">
      <c r="A600" s="755"/>
    </row>
    <row r="601" spans="1:1">
      <c r="A601" s="755"/>
    </row>
    <row r="602" spans="1:1">
      <c r="A602" s="755"/>
    </row>
    <row r="603" spans="1:1">
      <c r="A603" s="755"/>
    </row>
    <row r="604" spans="1:1">
      <c r="A604" s="755"/>
    </row>
    <row r="605" spans="1:1">
      <c r="A605" s="755"/>
    </row>
    <row r="606" spans="1:1">
      <c r="A606" s="755"/>
    </row>
    <row r="607" spans="1:1">
      <c r="A607" s="755"/>
    </row>
    <row r="608" spans="1:1">
      <c r="A608" s="755"/>
    </row>
    <row r="609" spans="1:1">
      <c r="A609" s="755"/>
    </row>
    <row r="610" spans="1:1">
      <c r="A610" s="755"/>
    </row>
    <row r="611" spans="1:1">
      <c r="A611" s="755"/>
    </row>
    <row r="612" spans="1:1">
      <c r="A612" s="755"/>
    </row>
    <row r="613" spans="1:1">
      <c r="A613" s="755"/>
    </row>
    <row r="614" spans="1:1">
      <c r="A614" s="755"/>
    </row>
    <row r="615" spans="1:1">
      <c r="A615" s="755"/>
    </row>
    <row r="616" spans="1:1">
      <c r="A616" s="755"/>
    </row>
    <row r="617" spans="1:1">
      <c r="A617" s="755"/>
    </row>
    <row r="618" spans="1:1">
      <c r="A618" s="755"/>
    </row>
    <row r="619" spans="1:1">
      <c r="A619" s="755"/>
    </row>
    <row r="620" spans="1:1">
      <c r="A620" s="755"/>
    </row>
    <row r="621" spans="1:1">
      <c r="A621" s="755"/>
    </row>
    <row r="622" spans="1:1">
      <c r="A622" s="755"/>
    </row>
    <row r="623" spans="1:1">
      <c r="A623" s="755"/>
    </row>
    <row r="624" spans="1:1">
      <c r="A624" s="755"/>
    </row>
    <row r="625" spans="1:1">
      <c r="A625" s="755"/>
    </row>
    <row r="626" spans="1:1">
      <c r="A626" s="755"/>
    </row>
    <row r="627" spans="1:1">
      <c r="A627" s="755"/>
    </row>
    <row r="628" spans="1:1">
      <c r="A628" s="755"/>
    </row>
    <row r="629" spans="1:1">
      <c r="A629" s="755"/>
    </row>
    <row r="630" spans="1:1">
      <c r="A630" s="755"/>
    </row>
    <row r="631" spans="1:1">
      <c r="A631" s="755"/>
    </row>
    <row r="632" spans="1:1">
      <c r="A632" s="755"/>
    </row>
    <row r="633" spans="1:1">
      <c r="A633" s="755"/>
    </row>
    <row r="634" spans="1:1">
      <c r="A634" s="755"/>
    </row>
    <row r="635" spans="1:1">
      <c r="A635" s="755"/>
    </row>
    <row r="636" spans="1:1">
      <c r="A636" s="755"/>
    </row>
    <row r="637" spans="1:1">
      <c r="A637" s="755"/>
    </row>
    <row r="638" spans="1:1">
      <c r="A638" s="755"/>
    </row>
    <row r="639" spans="1:1">
      <c r="A639" s="755"/>
    </row>
    <row r="640" spans="1:1">
      <c r="A640" s="755"/>
    </row>
    <row r="641" spans="1:1">
      <c r="A641" s="755"/>
    </row>
    <row r="642" spans="1:1">
      <c r="A642" s="755"/>
    </row>
    <row r="643" spans="1:1">
      <c r="A643" s="755"/>
    </row>
    <row r="644" spans="1:1">
      <c r="A644" s="755"/>
    </row>
    <row r="645" spans="1:1">
      <c r="A645" s="755"/>
    </row>
    <row r="646" spans="1:1">
      <c r="A646" s="755"/>
    </row>
    <row r="647" spans="1:1">
      <c r="A647" s="755"/>
    </row>
    <row r="648" spans="1:1">
      <c r="A648" s="755"/>
    </row>
    <row r="649" spans="1:1">
      <c r="A649" s="755"/>
    </row>
    <row r="650" spans="1:1">
      <c r="A650" s="755"/>
    </row>
    <row r="651" spans="1:1">
      <c r="A651" s="755"/>
    </row>
    <row r="652" spans="1:1">
      <c r="A652" s="755"/>
    </row>
    <row r="653" spans="1:1">
      <c r="A653" s="755"/>
    </row>
    <row r="654" spans="1:1">
      <c r="A654" s="755"/>
    </row>
    <row r="655" spans="1:1">
      <c r="A655" s="755"/>
    </row>
    <row r="656" spans="1:1">
      <c r="A656" s="755"/>
    </row>
    <row r="657" spans="1:1">
      <c r="A657" s="755"/>
    </row>
    <row r="658" spans="1:1">
      <c r="A658" s="755"/>
    </row>
    <row r="659" spans="1:1">
      <c r="A659" s="755"/>
    </row>
    <row r="660" spans="1:1">
      <c r="A660" s="755"/>
    </row>
    <row r="661" spans="1:1">
      <c r="A661" s="755"/>
    </row>
    <row r="662" spans="1:1">
      <c r="A662" s="755"/>
    </row>
    <row r="663" spans="1:1">
      <c r="A663" s="755"/>
    </row>
    <row r="664" spans="1:1">
      <c r="A664" s="755"/>
    </row>
    <row r="665" spans="1:1">
      <c r="A665" s="755"/>
    </row>
    <row r="666" spans="1:1">
      <c r="A666" s="755"/>
    </row>
    <row r="667" spans="1:1">
      <c r="A667" s="755"/>
    </row>
    <row r="668" spans="1:1">
      <c r="A668" s="755"/>
    </row>
    <row r="669" spans="1:1">
      <c r="A669" s="755"/>
    </row>
    <row r="670" spans="1:1">
      <c r="A670" s="755"/>
    </row>
    <row r="671" spans="1:1">
      <c r="A671" s="755"/>
    </row>
    <row r="672" spans="1:1">
      <c r="A672" s="755"/>
    </row>
    <row r="673" spans="1:1">
      <c r="A673" s="755"/>
    </row>
    <row r="674" spans="1:1">
      <c r="A674" s="755"/>
    </row>
    <row r="675" spans="1:1">
      <c r="A675" s="755"/>
    </row>
    <row r="676" spans="1:1">
      <c r="A676" s="755"/>
    </row>
    <row r="677" spans="1:1">
      <c r="A677" s="755"/>
    </row>
    <row r="678" spans="1:1">
      <c r="A678" s="755"/>
    </row>
    <row r="679" spans="1:1">
      <c r="A679" s="755"/>
    </row>
    <row r="680" spans="1:1">
      <c r="A680" s="755"/>
    </row>
    <row r="681" spans="1:1">
      <c r="A681" s="755"/>
    </row>
    <row r="682" spans="1:1">
      <c r="A682" s="755"/>
    </row>
    <row r="683" spans="1:1">
      <c r="A683" s="755"/>
    </row>
    <row r="684" spans="1:1">
      <c r="A684" s="755"/>
    </row>
    <row r="685" spans="1:1">
      <c r="A685" s="755"/>
    </row>
    <row r="686" spans="1:1">
      <c r="A686" s="755"/>
    </row>
    <row r="687" spans="1:1">
      <c r="A687" s="755"/>
    </row>
    <row r="688" spans="1:1">
      <c r="A688" s="755"/>
    </row>
    <row r="689" spans="1:1">
      <c r="A689" s="755"/>
    </row>
    <row r="690" spans="1:1">
      <c r="A690" s="755"/>
    </row>
    <row r="691" spans="1:1">
      <c r="A691" s="755"/>
    </row>
    <row r="692" spans="1:1">
      <c r="A692" s="755"/>
    </row>
    <row r="693" spans="1:1">
      <c r="A693" s="755"/>
    </row>
    <row r="694" spans="1:1">
      <c r="A694" s="755"/>
    </row>
    <row r="695" spans="1:1">
      <c r="A695" s="755"/>
    </row>
    <row r="696" spans="1:1">
      <c r="A696" s="755"/>
    </row>
    <row r="697" spans="1:1">
      <c r="A697" s="755"/>
    </row>
    <row r="698" spans="1:1">
      <c r="A698" s="755"/>
    </row>
    <row r="699" spans="1:1">
      <c r="A699" s="755"/>
    </row>
    <row r="700" spans="1:1">
      <c r="A700" s="755"/>
    </row>
  </sheetData>
  <pageMargins left="0.7" right="0.7" top="0.75" bottom="0.75" header="0" footer="0"/>
  <pageSetup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82"/>
  <sheetViews>
    <sheetView showGridLines="0" workbookViewId="0">
      <selection activeCell="L25" sqref="L25"/>
    </sheetView>
  </sheetViews>
  <sheetFormatPr defaultRowHeight="18.75"/>
  <cols>
    <col min="2" max="2" width="10.59765625" style="83" customWidth="1"/>
    <col min="3" max="3" width="15.09765625" style="1" customWidth="1"/>
    <col min="4" max="4" width="8.796875" style="1"/>
  </cols>
  <sheetData>
    <row r="2" spans="2:4">
      <c r="C2" s="734" t="s">
        <v>1429</v>
      </c>
      <c r="D2" s="734" t="s">
        <v>64</v>
      </c>
    </row>
    <row r="3" spans="2:4">
      <c r="B3" s="715">
        <v>43861</v>
      </c>
      <c r="C3" s="99">
        <v>1.6001532805672059E-2</v>
      </c>
      <c r="D3" s="99">
        <v>0</v>
      </c>
    </row>
    <row r="4" spans="2:4">
      <c r="B4" s="715">
        <v>43864</v>
      </c>
      <c r="C4" s="99">
        <v>1.5015465552424575E-2</v>
      </c>
      <c r="D4" s="99">
        <v>0</v>
      </c>
    </row>
    <row r="5" spans="2:4">
      <c r="B5" s="715">
        <v>43865</v>
      </c>
      <c r="C5" s="99">
        <v>1.5076449028785842E-2</v>
      </c>
      <c r="D5" s="99">
        <v>0</v>
      </c>
    </row>
    <row r="6" spans="2:4">
      <c r="B6" s="715">
        <v>43866</v>
      </c>
      <c r="C6" s="99">
        <v>1.5384337334696513E-2</v>
      </c>
      <c r="D6" s="99">
        <v>0</v>
      </c>
    </row>
    <row r="7" spans="2:4">
      <c r="B7" s="715">
        <v>43867</v>
      </c>
      <c r="C7" s="99">
        <v>1.5873538512026171E-2</v>
      </c>
      <c r="D7" s="99">
        <v>0</v>
      </c>
    </row>
    <row r="8" spans="2:4">
      <c r="B8" s="715">
        <v>43868</v>
      </c>
      <c r="C8" s="99">
        <v>1.5928789828440131E-2</v>
      </c>
      <c r="D8" s="99">
        <v>3.21682617041914E-5</v>
      </c>
    </row>
    <row r="9" spans="2:4">
      <c r="B9" s="715">
        <v>43871</v>
      </c>
      <c r="C9" s="99">
        <v>1.6498165532592736E-2</v>
      </c>
      <c r="D9" s="99">
        <v>4.4340888760057126E-5</v>
      </c>
    </row>
    <row r="10" spans="2:4">
      <c r="B10" s="715">
        <v>43872</v>
      </c>
      <c r="C10" s="99">
        <v>1.6930806892766749E-2</v>
      </c>
      <c r="D10" s="99">
        <v>5.2857847713345631E-5</v>
      </c>
    </row>
    <row r="11" spans="2:4">
      <c r="B11" s="715">
        <v>43873</v>
      </c>
      <c r="C11" s="99">
        <v>1.8050595734805049E-2</v>
      </c>
      <c r="D11" s="99">
        <v>5.9315343779124983E-5</v>
      </c>
    </row>
    <row r="12" spans="2:4">
      <c r="B12" s="715">
        <v>43874</v>
      </c>
      <c r="C12" s="99">
        <v>1.8528744761483487E-2</v>
      </c>
      <c r="D12" s="99">
        <v>6.43365234083828E-5</v>
      </c>
    </row>
    <row r="13" spans="2:4">
      <c r="B13" s="715">
        <v>43875</v>
      </c>
      <c r="C13" s="99">
        <v>1.8523357361945849E-2</v>
      </c>
      <c r="D13" s="99">
        <v>6.8239187970051804E-5</v>
      </c>
    </row>
    <row r="14" spans="2:4">
      <c r="B14" s="715">
        <v>43878</v>
      </c>
      <c r="C14" s="99">
        <v>1.8574862679248003E-2</v>
      </c>
      <c r="D14" s="99">
        <v>7.1207482747530126E-5</v>
      </c>
    </row>
    <row r="15" spans="2:4">
      <c r="B15" s="715">
        <v>43879</v>
      </c>
      <c r="C15" s="99">
        <v>1.831252667718257E-2</v>
      </c>
      <c r="D15" s="99">
        <v>7.3354922926553517E-5</v>
      </c>
    </row>
    <row r="16" spans="2:4">
      <c r="B16" s="715">
        <v>43880</v>
      </c>
      <c r="C16" s="99">
        <v>1.8279542739309734E-2</v>
      </c>
      <c r="D16" s="99">
        <v>7.475228511406508E-5</v>
      </c>
    </row>
    <row r="17" spans="2:4">
      <c r="B17" s="715">
        <v>43881</v>
      </c>
      <c r="C17" s="99">
        <v>1.8236155306023533E-2</v>
      </c>
      <c r="D17" s="99">
        <v>7.5441260831731944E-5</v>
      </c>
    </row>
    <row r="18" spans="2:4">
      <c r="B18" s="715">
        <v>43882</v>
      </c>
      <c r="C18" s="99">
        <v>1.8674370860189204E-2</v>
      </c>
      <c r="D18" s="99">
        <v>7.5441260831731903E-5</v>
      </c>
    </row>
    <row r="19" spans="2:4">
      <c r="B19" s="715">
        <v>43887</v>
      </c>
      <c r="C19" s="99">
        <v>1.8735139970265151E-2</v>
      </c>
      <c r="D19" s="99">
        <v>7.4752285114065053E-5</v>
      </c>
    </row>
    <row r="20" spans="2:4">
      <c r="B20" s="715">
        <v>43888</v>
      </c>
      <c r="C20" s="99">
        <v>2.7580911006122789E-2</v>
      </c>
      <c r="D20" s="99">
        <v>7.335492292655353E-5</v>
      </c>
    </row>
    <row r="21" spans="2:4">
      <c r="B21" s="715">
        <v>43889</v>
      </c>
      <c r="C21" s="99">
        <v>2.7440154490200219E-2</v>
      </c>
      <c r="D21" s="99">
        <v>7.1207482747530113E-5</v>
      </c>
    </row>
    <row r="22" spans="2:4">
      <c r="B22" s="715">
        <v>43892</v>
      </c>
      <c r="C22" s="99">
        <v>2.6599097068055664E-2</v>
      </c>
      <c r="D22" s="99">
        <v>6.8239187970051845E-5</v>
      </c>
    </row>
    <row r="23" spans="2:4">
      <c r="B23" s="715">
        <v>43893</v>
      </c>
      <c r="C23" s="99">
        <v>2.8701255170290835E-2</v>
      </c>
      <c r="D23" s="99">
        <v>6.4336523408382813E-5</v>
      </c>
    </row>
    <row r="24" spans="2:4">
      <c r="B24" s="715">
        <v>43894</v>
      </c>
      <c r="C24" s="99">
        <v>2.8703854048847489E-2</v>
      </c>
      <c r="D24" s="99">
        <v>5.931534377912501E-5</v>
      </c>
    </row>
    <row r="25" spans="2:4">
      <c r="B25" s="715">
        <v>43895</v>
      </c>
      <c r="C25" s="99">
        <v>2.9603401600376462E-2</v>
      </c>
      <c r="D25" s="99">
        <v>5.2857847713345611E-5</v>
      </c>
    </row>
    <row r="26" spans="2:4">
      <c r="B26" s="715">
        <v>43896</v>
      </c>
      <c r="C26" s="99">
        <v>3.2850797052638214E-2</v>
      </c>
      <c r="D26" s="99">
        <v>4.4340888760057098E-5</v>
      </c>
    </row>
    <row r="27" spans="2:4">
      <c r="B27" s="715">
        <v>43899</v>
      </c>
      <c r="C27" s="99">
        <v>3.3909395668330622E-2</v>
      </c>
      <c r="D27" s="99">
        <v>3.2168261704191393E-5</v>
      </c>
    </row>
    <row r="28" spans="2:4">
      <c r="B28" s="715">
        <v>43900</v>
      </c>
      <c r="C28" s="99">
        <v>4.5304101254099519E-2</v>
      </c>
      <c r="D28" s="99">
        <v>0</v>
      </c>
    </row>
    <row r="29" spans="2:4">
      <c r="B29" s="715">
        <v>43901</v>
      </c>
      <c r="C29" s="99">
        <v>4.9219404516360095E-2</v>
      </c>
      <c r="D29" s="99">
        <v>0</v>
      </c>
    </row>
    <row r="30" spans="2:4">
      <c r="B30" s="715">
        <v>43902</v>
      </c>
      <c r="C30" s="99">
        <v>5.4981695055780565E-2</v>
      </c>
      <c r="D30" s="99">
        <v>0</v>
      </c>
    </row>
    <row r="31" spans="2:4">
      <c r="B31" s="715">
        <v>43903</v>
      </c>
      <c r="C31" s="99">
        <v>6.598470193491511E-2</v>
      </c>
      <c r="D31" s="99">
        <v>0</v>
      </c>
    </row>
    <row r="32" spans="2:4">
      <c r="B32" s="715">
        <v>43906</v>
      </c>
      <c r="C32" s="99">
        <v>7.4826580558267367E-2</v>
      </c>
      <c r="D32" s="99">
        <v>0</v>
      </c>
    </row>
    <row r="33" spans="2:4">
      <c r="B33" s="715">
        <v>43907</v>
      </c>
      <c r="C33" s="99">
        <v>7.7668766648628984E-2</v>
      </c>
      <c r="D33" s="99">
        <v>0</v>
      </c>
    </row>
    <row r="34" spans="2:4">
      <c r="B34" s="715">
        <v>43908</v>
      </c>
      <c r="C34" s="99">
        <v>7.8603569857865541E-2</v>
      </c>
      <c r="D34" s="99">
        <v>0</v>
      </c>
    </row>
    <row r="35" spans="2:4">
      <c r="B35" s="715">
        <v>43909</v>
      </c>
      <c r="C35" s="99">
        <v>8.2171451024111011E-2</v>
      </c>
      <c r="D35" s="99">
        <v>0</v>
      </c>
    </row>
    <row r="36" spans="2:4">
      <c r="B36" s="715">
        <v>43910</v>
      </c>
      <c r="C36" s="99">
        <v>8.2386499073754255E-2</v>
      </c>
      <c r="D36" s="99">
        <v>6.4567899355409285E-5</v>
      </c>
    </row>
    <row r="37" spans="2:4">
      <c r="B37" s="715">
        <v>43913</v>
      </c>
      <c r="C37" s="99">
        <v>8.2210787965038251E-2</v>
      </c>
      <c r="D37" s="99">
        <v>8.9000707253501636E-5</v>
      </c>
    </row>
    <row r="38" spans="2:4">
      <c r="B38" s="715">
        <v>43914</v>
      </c>
      <c r="C38" s="99">
        <v>8.151563615209384E-2</v>
      </c>
      <c r="D38" s="99">
        <v>1.0609588490304282E-4</v>
      </c>
    </row>
    <row r="39" spans="2:4">
      <c r="B39" s="715">
        <v>43915</v>
      </c>
      <c r="C39" s="99">
        <v>8.6388195854137942E-2</v>
      </c>
      <c r="D39" s="99">
        <v>1.1905732372424172E-4</v>
      </c>
    </row>
    <row r="40" spans="2:4">
      <c r="B40" s="715">
        <v>43916</v>
      </c>
      <c r="C40" s="99">
        <v>8.8053168117627256E-2</v>
      </c>
      <c r="D40" s="99">
        <v>1.2913579871081857E-4</v>
      </c>
    </row>
    <row r="41" spans="2:4">
      <c r="B41" s="715">
        <v>43917</v>
      </c>
      <c r="C41" s="99">
        <v>8.8524633422514959E-2</v>
      </c>
      <c r="D41" s="99">
        <v>1.3696919844354122E-4</v>
      </c>
    </row>
    <row r="42" spans="2:4">
      <c r="B42" s="715">
        <v>43920</v>
      </c>
      <c r="C42" s="99">
        <v>8.8455007863045124E-2</v>
      </c>
      <c r="D42" s="99">
        <v>1.4292713798692779E-4</v>
      </c>
    </row>
    <row r="43" spans="2:4">
      <c r="B43" s="715">
        <v>43921</v>
      </c>
      <c r="C43" s="99">
        <v>8.8839722125465759E-2</v>
      </c>
      <c r="D43" s="99">
        <v>1.4723746419062427E-4</v>
      </c>
    </row>
    <row r="44" spans="2:4">
      <c r="B44" s="715">
        <v>43922</v>
      </c>
      <c r="C44" s="99">
        <v>8.7803821224870016E-2</v>
      </c>
      <c r="D44" s="99">
        <v>1.5004223934185804E-4</v>
      </c>
    </row>
    <row r="45" spans="2:4">
      <c r="B45" s="715">
        <v>43923</v>
      </c>
      <c r="C45" s="99">
        <v>8.7893019382918811E-2</v>
      </c>
      <c r="D45" s="99">
        <v>1.5142514635765235E-4</v>
      </c>
    </row>
    <row r="46" spans="2:4">
      <c r="B46" s="715">
        <v>43924</v>
      </c>
      <c r="C46" s="99">
        <v>8.7257412061935283E-2</v>
      </c>
      <c r="D46" s="99">
        <v>1.5142514635765241E-4</v>
      </c>
    </row>
    <row r="47" spans="2:4">
      <c r="B47" s="715">
        <v>43927</v>
      </c>
      <c r="C47" s="99">
        <v>8.6687868597260312E-2</v>
      </c>
      <c r="D47" s="99">
        <v>1.5004223934185807E-4</v>
      </c>
    </row>
    <row r="48" spans="2:4">
      <c r="B48" s="715">
        <v>43928</v>
      </c>
      <c r="C48" s="99">
        <v>8.8476734705841983E-2</v>
      </c>
      <c r="D48" s="99">
        <v>1.4723746419062427E-4</v>
      </c>
    </row>
    <row r="49" spans="2:4">
      <c r="B49" s="715">
        <v>43929</v>
      </c>
      <c r="C49" s="99">
        <v>8.3206947531059602E-2</v>
      </c>
      <c r="D49" s="99">
        <v>1.4292713798692773E-4</v>
      </c>
    </row>
    <row r="50" spans="2:4">
      <c r="B50" s="715">
        <v>43930</v>
      </c>
      <c r="C50" s="99">
        <v>8.1377553680892944E-2</v>
      </c>
      <c r="D50" s="99">
        <v>1.3696919844354122E-4</v>
      </c>
    </row>
    <row r="51" spans="2:4">
      <c r="B51" s="715">
        <v>43934</v>
      </c>
      <c r="C51" s="99">
        <v>7.7190545566206761E-2</v>
      </c>
      <c r="D51" s="99">
        <v>1.2913579871081852E-4</v>
      </c>
    </row>
    <row r="52" spans="2:4">
      <c r="B52" s="715">
        <v>43935</v>
      </c>
      <c r="C52" s="99">
        <v>6.5379911185672671E-2</v>
      </c>
      <c r="D52" s="99">
        <v>1.1905732372424177E-4</v>
      </c>
    </row>
    <row r="53" spans="2:4">
      <c r="B53" s="715">
        <v>43936</v>
      </c>
      <c r="C53" s="99">
        <v>5.7981481312598698E-2</v>
      </c>
      <c r="D53" s="99">
        <v>1.060958849030428E-4</v>
      </c>
    </row>
    <row r="54" spans="2:4">
      <c r="B54" s="715">
        <v>43937</v>
      </c>
      <c r="C54" s="99">
        <v>5.0457161735605431E-2</v>
      </c>
      <c r="D54" s="99">
        <v>8.9000707253501636E-5</v>
      </c>
    </row>
    <row r="55" spans="2:4">
      <c r="B55" s="715">
        <v>43938</v>
      </c>
      <c r="C55" s="99">
        <v>5.0119974814022764E-2</v>
      </c>
      <c r="D55" s="99">
        <v>6.4567899355409298E-5</v>
      </c>
    </row>
    <row r="56" spans="2:4">
      <c r="B56" s="715">
        <v>43941</v>
      </c>
      <c r="C56" s="99">
        <v>3.8203532974938427E-2</v>
      </c>
      <c r="D56" s="99">
        <v>0</v>
      </c>
    </row>
    <row r="57" spans="2:4">
      <c r="B57" s="715">
        <v>43943</v>
      </c>
      <c r="C57" s="99">
        <v>3.8209521411207273E-2</v>
      </c>
      <c r="D57" s="99">
        <v>0</v>
      </c>
    </row>
    <row r="58" spans="2:4">
      <c r="B58" s="715">
        <v>43944</v>
      </c>
      <c r="C58" s="99">
        <v>3.8327379011523804E-2</v>
      </c>
      <c r="D58" s="99">
        <v>0</v>
      </c>
    </row>
    <row r="59" spans="2:4">
      <c r="B59" s="715">
        <v>43945</v>
      </c>
      <c r="C59" s="99">
        <v>3.6545309238791547E-2</v>
      </c>
      <c r="D59" s="99">
        <v>0</v>
      </c>
    </row>
    <row r="60" spans="2:4">
      <c r="B60" s="715">
        <v>43948</v>
      </c>
      <c r="C60" s="99">
        <v>3.3819831368237803E-2</v>
      </c>
      <c r="D60" s="99">
        <v>0</v>
      </c>
    </row>
    <row r="61" spans="2:4">
      <c r="B61" s="715">
        <v>43949</v>
      </c>
      <c r="C61" s="99">
        <v>3.2757253579043556E-2</v>
      </c>
      <c r="D61" s="99">
        <v>0</v>
      </c>
    </row>
    <row r="62" spans="2:4">
      <c r="B62" s="715">
        <v>43950</v>
      </c>
      <c r="C62" s="99">
        <v>3.0585861680184605E-2</v>
      </c>
      <c r="D62" s="99">
        <v>0</v>
      </c>
    </row>
    <row r="63" spans="2:4">
      <c r="B63" s="715">
        <v>43951</v>
      </c>
      <c r="C63" s="99">
        <v>2.9283334602846017E-2</v>
      </c>
      <c r="D63" s="99">
        <v>0</v>
      </c>
    </row>
    <row r="64" spans="2:4">
      <c r="B64" s="715">
        <v>43955</v>
      </c>
      <c r="C64" s="99">
        <v>2.9538932871598072E-2</v>
      </c>
      <c r="D64" s="99">
        <v>0</v>
      </c>
    </row>
    <row r="65" spans="2:4">
      <c r="B65" s="715">
        <v>43956</v>
      </c>
      <c r="C65" s="99">
        <v>2.8524251243391519E-2</v>
      </c>
      <c r="D65" s="99">
        <v>0</v>
      </c>
    </row>
    <row r="66" spans="2:4">
      <c r="B66" s="715">
        <v>43957</v>
      </c>
      <c r="C66" s="99">
        <v>2.5475466499786836E-2</v>
      </c>
      <c r="D66" s="99">
        <v>0</v>
      </c>
    </row>
    <row r="67" spans="2:4">
      <c r="B67" s="715">
        <v>43958</v>
      </c>
      <c r="C67" s="99">
        <v>2.5496443944821454E-2</v>
      </c>
      <c r="D67" s="99">
        <v>0</v>
      </c>
    </row>
    <row r="68" spans="2:4">
      <c r="B68" s="715">
        <v>43959</v>
      </c>
      <c r="C68" s="99">
        <v>2.4351857341426853E-2</v>
      </c>
      <c r="D68" s="99">
        <v>9.7435883242058598E-5</v>
      </c>
    </row>
    <row r="69" spans="2:4">
      <c r="B69" s="715">
        <v>43962</v>
      </c>
      <c r="C69" s="99">
        <v>2.0950008418754055E-2</v>
      </c>
      <c r="D69" s="99">
        <v>1.3430609648115062E-4</v>
      </c>
    </row>
    <row r="70" spans="2:4">
      <c r="B70" s="715">
        <v>43963</v>
      </c>
      <c r="C70" s="99">
        <v>2.1217990473557276E-2</v>
      </c>
      <c r="D70" s="99">
        <v>1.6010349348634527E-4</v>
      </c>
    </row>
    <row r="71" spans="2:4">
      <c r="B71" s="715">
        <v>43964</v>
      </c>
      <c r="C71" s="99">
        <v>2.2391404853240645E-2</v>
      </c>
      <c r="D71" s="99">
        <v>1.7966289145715167E-4</v>
      </c>
    </row>
    <row r="72" spans="2:4">
      <c r="B72" s="715">
        <v>43965</v>
      </c>
      <c r="C72" s="99">
        <v>2.248680428423103E-2</v>
      </c>
      <c r="D72" s="99">
        <v>1.948717664841172E-4</v>
      </c>
    </row>
    <row r="73" spans="2:4">
      <c r="B73" s="715">
        <v>43966</v>
      </c>
      <c r="C73" s="99">
        <v>2.2486500049834664E-2</v>
      </c>
      <c r="D73" s="99">
        <v>2.0669272131408097E-4</v>
      </c>
    </row>
    <row r="74" spans="2:4">
      <c r="B74" s="715">
        <v>43969</v>
      </c>
      <c r="C74" s="99">
        <v>2.0311401154713346E-2</v>
      </c>
      <c r="D74" s="99">
        <v>2.1568352181259551E-4</v>
      </c>
    </row>
    <row r="75" spans="2:4">
      <c r="B75" s="715">
        <v>43970</v>
      </c>
      <c r="C75" s="99">
        <v>2.0784897623136196E-2</v>
      </c>
      <c r="D75" s="99">
        <v>2.2218799919084827E-4</v>
      </c>
    </row>
    <row r="76" spans="2:4">
      <c r="B76" s="715">
        <v>43971</v>
      </c>
      <c r="C76" s="99">
        <v>2.0667202961544742E-2</v>
      </c>
      <c r="D76" s="99">
        <v>2.2642053187170197E-4</v>
      </c>
    </row>
    <row r="77" spans="2:4">
      <c r="B77" s="715">
        <v>43972</v>
      </c>
      <c r="C77" s="99">
        <v>2.0589198391272063E-2</v>
      </c>
      <c r="D77" s="99">
        <v>2.2850740116543361E-4</v>
      </c>
    </row>
    <row r="78" spans="2:4">
      <c r="B78" s="715">
        <v>43973</v>
      </c>
      <c r="C78" s="99">
        <v>2.0360772712468091E-2</v>
      </c>
      <c r="D78" s="99">
        <v>2.2850740116543361E-4</v>
      </c>
    </row>
    <row r="79" spans="2:4">
      <c r="B79" s="715">
        <v>43976</v>
      </c>
      <c r="C79" s="99">
        <v>1.7938079658793498E-2</v>
      </c>
      <c r="D79" s="99">
        <v>2.2642053187170194E-4</v>
      </c>
    </row>
    <row r="80" spans="2:4">
      <c r="B80" s="715">
        <v>43977</v>
      </c>
      <c r="C80" s="99">
        <v>1.966433121361881E-2</v>
      </c>
      <c r="D80" s="99">
        <v>2.2218799919084827E-4</v>
      </c>
    </row>
    <row r="81" spans="2:4">
      <c r="B81" s="715">
        <v>43978</v>
      </c>
      <c r="C81" s="99">
        <v>1.6427346024387966E-2</v>
      </c>
      <c r="D81" s="99">
        <v>2.1568352181259556E-4</v>
      </c>
    </row>
    <row r="82" spans="2:4">
      <c r="B82" s="715">
        <v>43979</v>
      </c>
      <c r="C82" s="99">
        <v>1.6139052775609033E-2</v>
      </c>
      <c r="D82" s="99">
        <v>2.0669272131408097E-4</v>
      </c>
    </row>
    <row r="83" spans="2:4">
      <c r="B83" s="715">
        <v>43980</v>
      </c>
      <c r="C83" s="99">
        <v>1.5724243857516612E-2</v>
      </c>
      <c r="D83" s="99">
        <v>1.9487176648411709E-4</v>
      </c>
    </row>
    <row r="84" spans="2:4">
      <c r="B84" s="715">
        <v>43983</v>
      </c>
      <c r="C84" s="99">
        <v>1.5445877734061503E-2</v>
      </c>
      <c r="D84" s="99">
        <v>1.7966289145715178E-4</v>
      </c>
    </row>
    <row r="85" spans="2:4">
      <c r="B85" s="715">
        <v>43984</v>
      </c>
      <c r="C85" s="99">
        <v>1.4592117791412923E-2</v>
      </c>
      <c r="D85" s="99">
        <v>1.6010349348634522E-4</v>
      </c>
    </row>
    <row r="86" spans="2:4">
      <c r="B86" s="715">
        <v>43985</v>
      </c>
      <c r="C86" s="99">
        <v>1.4302131941243842E-2</v>
      </c>
      <c r="D86" s="99">
        <v>1.3430609648115059E-4</v>
      </c>
    </row>
    <row r="87" spans="2:4">
      <c r="B87" s="715">
        <v>43986</v>
      </c>
      <c r="C87" s="99">
        <v>1.50615114797104E-2</v>
      </c>
      <c r="D87" s="99">
        <v>9.7435883242058598E-5</v>
      </c>
    </row>
    <row r="88" spans="2:4">
      <c r="B88" s="715">
        <v>43987</v>
      </c>
      <c r="C88" s="99">
        <v>1.5060514594578368E-2</v>
      </c>
      <c r="D88" s="99">
        <v>0</v>
      </c>
    </row>
    <row r="89" spans="2:4">
      <c r="B89" s="715">
        <v>43990</v>
      </c>
      <c r="C89" s="99">
        <v>1.5126392881369598E-2</v>
      </c>
      <c r="D89" s="99">
        <v>0</v>
      </c>
    </row>
    <row r="90" spans="2:4">
      <c r="B90" s="715">
        <v>43991</v>
      </c>
      <c r="C90" s="99">
        <v>1.589018843532997E-2</v>
      </c>
      <c r="D90" s="99">
        <v>0</v>
      </c>
    </row>
    <row r="91" spans="2:4">
      <c r="B91" s="715">
        <v>43992</v>
      </c>
      <c r="C91" s="99">
        <v>1.5908803301724353E-2</v>
      </c>
      <c r="D91" s="99">
        <v>0</v>
      </c>
    </row>
    <row r="92" spans="2:4">
      <c r="B92" s="715">
        <v>43994</v>
      </c>
      <c r="C92" s="99">
        <v>1.4516334631837297E-2</v>
      </c>
      <c r="D92" s="99">
        <v>0</v>
      </c>
    </row>
    <row r="93" spans="2:4">
      <c r="B93" s="715">
        <v>43997</v>
      </c>
      <c r="C93" s="99">
        <v>1.6844451510736984E-2</v>
      </c>
      <c r="D93" s="99">
        <v>0</v>
      </c>
    </row>
    <row r="94" spans="2:4">
      <c r="B94" s="715">
        <v>43998</v>
      </c>
      <c r="C94" s="99">
        <v>1.6877333470515756E-2</v>
      </c>
      <c r="D94" s="99">
        <v>0</v>
      </c>
    </row>
    <row r="95" spans="2:4">
      <c r="B95" s="715">
        <v>43999</v>
      </c>
      <c r="C95" s="99">
        <v>1.6559267621320095E-2</v>
      </c>
      <c r="D95" s="99">
        <v>0</v>
      </c>
    </row>
    <row r="96" spans="2:4">
      <c r="B96" s="715">
        <v>44000</v>
      </c>
      <c r="C96" s="99">
        <v>1.6368116467012295E-2</v>
      </c>
      <c r="D96" s="99">
        <v>0</v>
      </c>
    </row>
    <row r="97" spans="2:4">
      <c r="B97" s="715">
        <v>44001</v>
      </c>
      <c r="C97" s="99">
        <v>1.6326552270446774E-2</v>
      </c>
      <c r="D97" s="99">
        <v>9.8145822441025564E-5</v>
      </c>
    </row>
    <row r="98" spans="2:4">
      <c r="B98" s="715">
        <v>44004</v>
      </c>
      <c r="C98" s="99">
        <v>1.638404650756687E-2</v>
      </c>
      <c r="D98" s="99">
        <v>1.3528468013410867E-4</v>
      </c>
    </row>
    <row r="99" spans="2:4">
      <c r="B99" s="715">
        <v>44005</v>
      </c>
      <c r="C99" s="99">
        <v>1.6364448574280131E-2</v>
      </c>
      <c r="D99" s="99">
        <v>1.6127004262753934E-4</v>
      </c>
    </row>
    <row r="100" spans="2:4">
      <c r="B100" s="715">
        <v>44006</v>
      </c>
      <c r="C100" s="99">
        <v>1.6198084530466107E-2</v>
      </c>
      <c r="D100" s="99">
        <v>1.8097195465852182E-4</v>
      </c>
    </row>
    <row r="101" spans="2:4">
      <c r="B101" s="715">
        <v>44007</v>
      </c>
      <c r="C101" s="99">
        <v>1.6307741986135625E-2</v>
      </c>
      <c r="D101" s="99">
        <v>1.9629164488205113E-4</v>
      </c>
    </row>
    <row r="102" spans="2:4">
      <c r="B102" s="715">
        <v>44008</v>
      </c>
      <c r="C102" s="99">
        <v>1.6482619196910367E-2</v>
      </c>
      <c r="D102" s="99">
        <v>2.0819872977954004E-4</v>
      </c>
    </row>
    <row r="103" spans="2:4">
      <c r="B103" s="715">
        <v>44011</v>
      </c>
      <c r="C103" s="99">
        <v>1.795930125780593E-2</v>
      </c>
      <c r="D103" s="99">
        <v>2.1725503922087532E-4</v>
      </c>
    </row>
    <row r="104" spans="2:4">
      <c r="B104" s="715">
        <v>44012</v>
      </c>
      <c r="C104" s="99">
        <v>1.8221935181268262E-2</v>
      </c>
      <c r="D104" s="99">
        <v>2.2380690964680171E-4</v>
      </c>
    </row>
    <row r="105" spans="2:4">
      <c r="B105" s="715">
        <v>44013</v>
      </c>
      <c r="C105" s="99">
        <v>1.8264480079913215E-2</v>
      </c>
      <c r="D105" s="99">
        <v>2.2807028148835335E-4</v>
      </c>
    </row>
    <row r="106" spans="2:4">
      <c r="B106" s="715">
        <v>44014</v>
      </c>
      <c r="C106" s="99">
        <v>1.8463204778602908E-2</v>
      </c>
      <c r="D106" s="99">
        <v>2.3017235616910916E-4</v>
      </c>
    </row>
    <row r="107" spans="2:4">
      <c r="B107" s="715">
        <v>44015</v>
      </c>
      <c r="C107" s="99">
        <v>1.8192369001087731E-2</v>
      </c>
      <c r="D107" s="99">
        <v>2.3017235616910913E-4</v>
      </c>
    </row>
    <row r="108" spans="2:4">
      <c r="B108" s="715">
        <v>44018</v>
      </c>
      <c r="C108" s="99">
        <v>1.742553378218966E-2</v>
      </c>
      <c r="D108" s="99">
        <v>2.280702814883533E-4</v>
      </c>
    </row>
    <row r="109" spans="2:4">
      <c r="B109" s="715">
        <v>44019</v>
      </c>
      <c r="C109" s="99">
        <v>1.82297865779582E-2</v>
      </c>
      <c r="D109" s="99">
        <v>2.2380690964680174E-4</v>
      </c>
    </row>
    <row r="110" spans="2:4">
      <c r="B110" s="715">
        <v>44020</v>
      </c>
      <c r="C110" s="99">
        <v>1.8565586574673307E-2</v>
      </c>
      <c r="D110" s="99">
        <v>2.1725503922087532E-4</v>
      </c>
    </row>
    <row r="111" spans="2:4">
      <c r="B111" s="715">
        <v>44021</v>
      </c>
      <c r="C111" s="99">
        <v>1.819291187224846E-2</v>
      </c>
      <c r="D111" s="99">
        <v>2.0819872977954009E-4</v>
      </c>
    </row>
    <row r="112" spans="2:4">
      <c r="B112" s="715">
        <v>44022</v>
      </c>
      <c r="C112" s="99">
        <v>1.8038389233057176E-2</v>
      </c>
      <c r="D112" s="99">
        <v>1.9629164488205118E-4</v>
      </c>
    </row>
    <row r="113" spans="2:4">
      <c r="B113" s="715">
        <v>44025</v>
      </c>
      <c r="C113" s="99">
        <v>1.7803151308705689E-2</v>
      </c>
      <c r="D113" s="99">
        <v>1.8097195465852187E-4</v>
      </c>
    </row>
    <row r="114" spans="2:4">
      <c r="B114" s="715">
        <v>44026</v>
      </c>
      <c r="C114" s="99">
        <v>1.6786345646665306E-2</v>
      </c>
      <c r="D114" s="99">
        <v>1.6127004262753936E-4</v>
      </c>
    </row>
    <row r="115" spans="2:4">
      <c r="B115" s="715">
        <v>44027</v>
      </c>
      <c r="C115" s="99">
        <v>1.6913022969325307E-2</v>
      </c>
      <c r="D115" s="99">
        <v>1.3528468013410862E-4</v>
      </c>
    </row>
    <row r="116" spans="2:4">
      <c r="B116" s="715">
        <v>44028</v>
      </c>
      <c r="C116" s="99">
        <v>1.7047289027911861E-2</v>
      </c>
      <c r="D116" s="99">
        <v>9.8145822441025578E-5</v>
      </c>
    </row>
    <row r="117" spans="2:4">
      <c r="B117" s="715">
        <v>44029</v>
      </c>
      <c r="C117" s="99">
        <v>1.7507091348839224E-2</v>
      </c>
      <c r="D117" s="99">
        <v>0</v>
      </c>
    </row>
    <row r="118" spans="2:4">
      <c r="B118" s="715">
        <v>44032</v>
      </c>
      <c r="C118" s="99">
        <v>1.8889675575152184E-2</v>
      </c>
      <c r="D118" s="99">
        <v>0</v>
      </c>
    </row>
    <row r="119" spans="2:4">
      <c r="B119" s="715">
        <v>44033</v>
      </c>
      <c r="C119" s="99">
        <v>1.9478529534959366E-2</v>
      </c>
      <c r="D119" s="99">
        <v>0</v>
      </c>
    </row>
    <row r="120" spans="2:4">
      <c r="B120" s="715">
        <v>44034</v>
      </c>
      <c r="C120" s="99">
        <v>1.9589246132257897E-2</v>
      </c>
      <c r="D120" s="99">
        <v>0</v>
      </c>
    </row>
    <row r="121" spans="2:4">
      <c r="B121" s="715">
        <v>44035</v>
      </c>
      <c r="C121" s="99">
        <v>1.9576913584968471E-2</v>
      </c>
      <c r="D121" s="99">
        <v>0</v>
      </c>
    </row>
    <row r="122" spans="2:4">
      <c r="B122" s="715">
        <v>44036</v>
      </c>
      <c r="C122" s="99">
        <v>1.9441320146417317E-2</v>
      </c>
      <c r="D122" s="99">
        <v>0</v>
      </c>
    </row>
    <row r="123" spans="2:4">
      <c r="B123" s="715">
        <v>44039</v>
      </c>
      <c r="C123" s="99">
        <v>1.9327233421278643E-2</v>
      </c>
      <c r="D123" s="99">
        <v>0</v>
      </c>
    </row>
    <row r="124" spans="2:4">
      <c r="B124" s="715">
        <v>44040</v>
      </c>
      <c r="C124" s="99">
        <v>1.789063774672553E-2</v>
      </c>
      <c r="D124" s="99">
        <v>0</v>
      </c>
    </row>
    <row r="125" spans="2:4">
      <c r="B125" s="715">
        <v>44041</v>
      </c>
      <c r="C125" s="99">
        <v>1.7855039903407015E-2</v>
      </c>
      <c r="D125" s="99">
        <v>0</v>
      </c>
    </row>
    <row r="126" spans="2:4">
      <c r="B126" s="715">
        <v>44042</v>
      </c>
      <c r="C126" s="99">
        <v>1.8069936664169711E-2</v>
      </c>
      <c r="D126" s="99">
        <v>0</v>
      </c>
    </row>
    <row r="127" spans="2:4">
      <c r="B127" s="715">
        <v>44043</v>
      </c>
      <c r="C127" s="99">
        <v>1.7903361452135339E-2</v>
      </c>
      <c r="D127" s="99">
        <v>0</v>
      </c>
    </row>
    <row r="128" spans="2:4">
      <c r="B128" s="715">
        <v>44046</v>
      </c>
      <c r="C128" s="99">
        <v>1.8675849692865509E-2</v>
      </c>
      <c r="D128" s="99">
        <v>0</v>
      </c>
    </row>
    <row r="129" spans="2:4">
      <c r="B129" s="715">
        <v>44047</v>
      </c>
      <c r="C129" s="99">
        <v>1.8630161797906893E-2</v>
      </c>
      <c r="D129" s="99">
        <v>0</v>
      </c>
    </row>
    <row r="130" spans="2:4">
      <c r="B130" s="715">
        <v>44048</v>
      </c>
      <c r="C130" s="99">
        <v>1.8150108145829978E-2</v>
      </c>
      <c r="D130" s="99">
        <v>0</v>
      </c>
    </row>
    <row r="131" spans="2:4">
      <c r="B131" s="715">
        <v>44049</v>
      </c>
      <c r="C131" s="99">
        <v>1.8073067683882813E-2</v>
      </c>
      <c r="D131" s="99">
        <v>0</v>
      </c>
    </row>
    <row r="132" spans="2:4">
      <c r="B132" s="715">
        <v>44050</v>
      </c>
      <c r="C132" s="99">
        <v>1.7890420487622228E-2</v>
      </c>
      <c r="D132" s="99">
        <v>3.287483668000706E-5</v>
      </c>
    </row>
    <row r="133" spans="2:4">
      <c r="B133" s="715">
        <v>44053</v>
      </c>
      <c r="C133" s="99">
        <v>1.8601752390057083E-2</v>
      </c>
      <c r="D133" s="99">
        <v>4.5314835151422119E-5</v>
      </c>
    </row>
    <row r="134" spans="2:4">
      <c r="B134" s="715">
        <v>44054</v>
      </c>
      <c r="C134" s="99">
        <v>1.856652794163682E-2</v>
      </c>
      <c r="D134" s="99">
        <v>5.4018868871814331E-5</v>
      </c>
    </row>
    <row r="135" spans="2:4">
      <c r="B135" s="715">
        <v>44055</v>
      </c>
      <c r="C135" s="99">
        <v>1.87798558053816E-2</v>
      </c>
      <c r="D135" s="99">
        <v>6.0618203659513598E-5</v>
      </c>
    </row>
    <row r="136" spans="2:4">
      <c r="B136" s="715">
        <v>44056</v>
      </c>
      <c r="C136" s="99">
        <v>1.8591659711917487E-2</v>
      </c>
      <c r="D136" s="99">
        <v>6.574967336001412E-5</v>
      </c>
    </row>
    <row r="137" spans="2:4">
      <c r="B137" s="715">
        <v>44057</v>
      </c>
      <c r="C137" s="99">
        <v>1.8479410166226562E-2</v>
      </c>
      <c r="D137" s="99">
        <v>6.9738059840499704E-5</v>
      </c>
    </row>
    <row r="138" spans="2:4">
      <c r="B138" s="715">
        <v>44060</v>
      </c>
      <c r="C138" s="99">
        <v>1.7900888193317671E-2</v>
      </c>
      <c r="D138" s="99">
        <v>7.2771553130409231E-5</v>
      </c>
    </row>
    <row r="139" spans="2:4">
      <c r="B139" s="715">
        <v>44061</v>
      </c>
      <c r="C139" s="99">
        <v>1.6360961043067668E-2</v>
      </c>
      <c r="D139" s="99">
        <v>7.4966161773383575E-5</v>
      </c>
    </row>
    <row r="140" spans="2:4">
      <c r="B140" s="715">
        <v>44062</v>
      </c>
      <c r="C140" s="99">
        <v>1.7383584437551995E-2</v>
      </c>
      <c r="D140" s="99">
        <v>7.6394216982573633E-5</v>
      </c>
    </row>
    <row r="141" spans="2:4">
      <c r="B141" s="715">
        <v>44063</v>
      </c>
      <c r="C141" s="99">
        <v>1.8067827677081899E-2</v>
      </c>
      <c r="D141" s="99">
        <v>7.7098326032763219E-5</v>
      </c>
    </row>
    <row r="142" spans="2:4">
      <c r="B142" s="715">
        <v>44064</v>
      </c>
      <c r="C142" s="99">
        <v>1.803201464500883E-2</v>
      </c>
      <c r="D142" s="99">
        <v>7.7098326032763232E-5</v>
      </c>
    </row>
    <row r="143" spans="2:4">
      <c r="B143" s="715">
        <v>44067</v>
      </c>
      <c r="C143" s="99">
        <v>1.6799234161335327E-2</v>
      </c>
      <c r="D143" s="99">
        <v>7.6394216982573633E-5</v>
      </c>
    </row>
    <row r="144" spans="2:4">
      <c r="B144" s="715">
        <v>44068</v>
      </c>
      <c r="C144" s="99">
        <v>1.6838634979162905E-2</v>
      </c>
      <c r="D144" s="99">
        <v>7.4966161773383548E-5</v>
      </c>
    </row>
    <row r="145" spans="2:4">
      <c r="B145" s="715">
        <v>44069</v>
      </c>
      <c r="C145" s="99">
        <v>1.5914793681112892E-2</v>
      </c>
      <c r="D145" s="99">
        <v>7.2771553130409204E-5</v>
      </c>
    </row>
    <row r="146" spans="2:4">
      <c r="B146" s="715">
        <v>44070</v>
      </c>
      <c r="C146" s="99">
        <v>1.5891119953507928E-2</v>
      </c>
      <c r="D146" s="99">
        <v>6.9738059840499691E-5</v>
      </c>
    </row>
    <row r="147" spans="2:4">
      <c r="B147" s="715">
        <v>44071</v>
      </c>
      <c r="C147" s="99">
        <v>1.5286456342509452E-2</v>
      </c>
      <c r="D147" s="99">
        <v>6.574967336001412E-5</v>
      </c>
    </row>
    <row r="148" spans="2:4">
      <c r="B148" s="715">
        <v>44074</v>
      </c>
      <c r="C148" s="99">
        <v>1.5834143882844029E-2</v>
      </c>
      <c r="D148" s="99">
        <v>6.0618203659513639E-5</v>
      </c>
    </row>
    <row r="149" spans="2:4">
      <c r="B149" s="715">
        <v>44075</v>
      </c>
      <c r="C149" s="99">
        <v>1.6047180402321757E-2</v>
      </c>
      <c r="D149" s="99">
        <v>5.4018868871814331E-5</v>
      </c>
    </row>
    <row r="150" spans="2:4">
      <c r="B150" s="715">
        <v>44076</v>
      </c>
      <c r="C150" s="99">
        <v>1.6769914851247545E-2</v>
      </c>
      <c r="D150" s="99">
        <v>4.5314835151422099E-5</v>
      </c>
    </row>
    <row r="151" spans="2:4">
      <c r="B151" s="715">
        <v>44077</v>
      </c>
      <c r="C151" s="99">
        <v>1.6570409762181364E-2</v>
      </c>
      <c r="D151" s="99">
        <v>3.287483668000708E-5</v>
      </c>
    </row>
    <row r="152" spans="2:4">
      <c r="B152" s="715">
        <v>44078</v>
      </c>
      <c r="C152" s="99">
        <v>1.843639799971044E-2</v>
      </c>
      <c r="D152" s="99">
        <v>0</v>
      </c>
    </row>
    <row r="153" spans="2:4">
      <c r="B153" s="715">
        <v>44082</v>
      </c>
      <c r="C153" s="99">
        <v>1.7826179224005381E-2</v>
      </c>
      <c r="D153" s="99">
        <v>0</v>
      </c>
    </row>
    <row r="154" spans="2:4">
      <c r="B154" s="715">
        <v>44083</v>
      </c>
      <c r="C154" s="99">
        <v>1.8873901347876133E-2</v>
      </c>
      <c r="D154" s="99">
        <v>0</v>
      </c>
    </row>
    <row r="155" spans="2:4">
      <c r="B155" s="715">
        <v>44084</v>
      </c>
      <c r="C155" s="99">
        <v>1.9751561864198214E-2</v>
      </c>
      <c r="D155" s="99">
        <v>0</v>
      </c>
    </row>
    <row r="156" spans="2:4">
      <c r="B156" s="715">
        <v>44085</v>
      </c>
      <c r="C156" s="99">
        <v>2.0513206020396052E-2</v>
      </c>
      <c r="D156" s="99">
        <v>0</v>
      </c>
    </row>
    <row r="157" spans="2:4">
      <c r="B157" s="715">
        <v>44088</v>
      </c>
      <c r="C157" s="99">
        <v>2.0474518741769161E-2</v>
      </c>
      <c r="D157" s="99">
        <v>0</v>
      </c>
    </row>
    <row r="158" spans="2:4">
      <c r="B158" s="715">
        <v>44089</v>
      </c>
      <c r="C158" s="99">
        <v>2.1507024871687212E-2</v>
      </c>
      <c r="D158" s="99">
        <v>0</v>
      </c>
    </row>
    <row r="159" spans="2:4">
      <c r="B159" s="715">
        <v>44090</v>
      </c>
      <c r="C159" s="99">
        <v>2.144576666189146E-2</v>
      </c>
      <c r="D159" s="99">
        <v>0</v>
      </c>
    </row>
    <row r="160" spans="2:4">
      <c r="B160" s="715">
        <v>44091</v>
      </c>
      <c r="C160" s="99">
        <v>2.1468969992661683E-2</v>
      </c>
      <c r="D160" s="99">
        <v>0</v>
      </c>
    </row>
    <row r="161" spans="2:4">
      <c r="B161" s="715">
        <v>44092</v>
      </c>
      <c r="C161" s="99">
        <v>1.9464662826956983E-2</v>
      </c>
      <c r="D161" s="99">
        <v>0</v>
      </c>
    </row>
    <row r="162" spans="2:4">
      <c r="B162" s="715">
        <v>44095</v>
      </c>
      <c r="C162" s="99">
        <v>1.9947556528980719E-2</v>
      </c>
      <c r="D162" s="99">
        <v>0</v>
      </c>
    </row>
    <row r="163" spans="2:4">
      <c r="B163" s="715">
        <v>44096</v>
      </c>
      <c r="C163" s="99">
        <v>2.0643787023761014E-2</v>
      </c>
      <c r="D163" s="99">
        <v>0</v>
      </c>
    </row>
    <row r="164" spans="2:4">
      <c r="B164" s="715">
        <v>44097</v>
      </c>
      <c r="C164" s="99">
        <v>2.0924502652453773E-2</v>
      </c>
      <c r="D164" s="99">
        <v>0</v>
      </c>
    </row>
    <row r="165" spans="2:4">
      <c r="B165" s="715">
        <v>44098</v>
      </c>
      <c r="C165" s="99">
        <v>2.1456569941684187E-2</v>
      </c>
      <c r="D165" s="99">
        <v>0</v>
      </c>
    </row>
    <row r="166" spans="2:4">
      <c r="B166" s="715">
        <v>44099</v>
      </c>
      <c r="C166" s="99">
        <v>2.1611820364264681E-2</v>
      </c>
      <c r="D166" s="99">
        <v>0</v>
      </c>
    </row>
    <row r="167" spans="2:4">
      <c r="B167" s="715">
        <v>44102</v>
      </c>
      <c r="C167" s="99">
        <v>2.1746826659291056E-2</v>
      </c>
      <c r="D167" s="99">
        <v>0</v>
      </c>
    </row>
    <row r="168" spans="2:4">
      <c r="B168" s="715">
        <v>44103</v>
      </c>
      <c r="C168" s="99">
        <v>2.1985830039405532E-2</v>
      </c>
      <c r="D168" s="99">
        <v>0</v>
      </c>
    </row>
    <row r="169" spans="2:4">
      <c r="B169" s="715">
        <v>44104</v>
      </c>
      <c r="C169" s="99">
        <v>2.1095428571374166E-2</v>
      </c>
      <c r="D169" s="99">
        <v>0</v>
      </c>
    </row>
    <row r="170" spans="2:4">
      <c r="B170" s="715">
        <v>44105</v>
      </c>
      <c r="C170" s="99">
        <v>2.1192407471528497E-2</v>
      </c>
      <c r="D170" s="99">
        <v>0</v>
      </c>
    </row>
    <row r="171" spans="2:4">
      <c r="B171" s="715">
        <v>44106</v>
      </c>
      <c r="C171" s="99">
        <v>2.0601941130223938E-2</v>
      </c>
      <c r="D171" s="99">
        <v>0</v>
      </c>
    </row>
    <row r="172" spans="2:4">
      <c r="B172" s="715">
        <v>44109</v>
      </c>
      <c r="C172" s="99">
        <v>2.068189899478105E-2</v>
      </c>
      <c r="D172" s="99">
        <v>0</v>
      </c>
    </row>
    <row r="173" spans="2:4">
      <c r="B173" s="715">
        <v>44110</v>
      </c>
      <c r="C173" s="99">
        <v>1.9955456477728728E-2</v>
      </c>
      <c r="D173" s="99">
        <v>0</v>
      </c>
    </row>
    <row r="174" spans="2:4">
      <c r="B174" s="715">
        <v>44111</v>
      </c>
      <c r="C174" s="99">
        <v>1.9996419238840209E-2</v>
      </c>
      <c r="D174" s="99">
        <v>0</v>
      </c>
    </row>
    <row r="175" spans="2:4">
      <c r="B175" s="715">
        <v>44112</v>
      </c>
      <c r="C175" s="99">
        <v>1.9132577873780667E-2</v>
      </c>
      <c r="D175" s="99">
        <v>0</v>
      </c>
    </row>
    <row r="176" spans="2:4">
      <c r="B176" s="715">
        <v>44113</v>
      </c>
      <c r="C176" s="99">
        <v>1.8883978526314606E-2</v>
      </c>
      <c r="D176" s="99">
        <v>0</v>
      </c>
    </row>
    <row r="177" spans="2:4">
      <c r="B177" s="715">
        <v>44117</v>
      </c>
      <c r="C177" s="99">
        <v>1.7874650644049746E-2</v>
      </c>
      <c r="D177" s="99">
        <v>0</v>
      </c>
    </row>
    <row r="178" spans="2:4">
      <c r="B178" s="715">
        <v>44118</v>
      </c>
      <c r="C178" s="99">
        <v>1.802476877938744E-2</v>
      </c>
      <c r="D178" s="99">
        <v>0</v>
      </c>
    </row>
    <row r="179" spans="2:4">
      <c r="B179" s="715">
        <v>44119</v>
      </c>
      <c r="C179" s="99">
        <v>1.6829897953585929E-2</v>
      </c>
      <c r="D179" s="99">
        <v>0</v>
      </c>
    </row>
    <row r="180" spans="2:4">
      <c r="B180" s="715">
        <v>44120</v>
      </c>
      <c r="C180" s="99">
        <v>1.6805977153460265E-2</v>
      </c>
      <c r="D180" s="99">
        <v>0</v>
      </c>
    </row>
    <row r="181" spans="2:4">
      <c r="B181" s="715">
        <v>44123</v>
      </c>
      <c r="C181" s="99">
        <v>1.668220272789964E-2</v>
      </c>
      <c r="D181" s="99">
        <v>0</v>
      </c>
    </row>
    <row r="182" spans="2:4">
      <c r="B182" s="715">
        <v>44124</v>
      </c>
      <c r="C182" s="99">
        <v>1.6750031389152445E-2</v>
      </c>
      <c r="D182" s="99">
        <v>0</v>
      </c>
    </row>
    <row r="183" spans="2:4">
      <c r="B183" s="715">
        <v>44125</v>
      </c>
      <c r="C183" s="99">
        <v>1.6272326888491079E-2</v>
      </c>
      <c r="D183" s="99">
        <v>0</v>
      </c>
    </row>
    <row r="184" spans="2:4">
      <c r="B184" s="715">
        <v>44126</v>
      </c>
      <c r="C184" s="99">
        <v>1.48895386839568E-2</v>
      </c>
      <c r="D184" s="99">
        <v>0</v>
      </c>
    </row>
    <row r="185" spans="2:4">
      <c r="B185" s="715">
        <v>44127</v>
      </c>
      <c r="C185" s="99">
        <v>1.4795831367746658E-2</v>
      </c>
      <c r="D185" s="99">
        <v>0</v>
      </c>
    </row>
    <row r="186" spans="2:4">
      <c r="B186" s="715">
        <v>44130</v>
      </c>
      <c r="C186" s="99">
        <v>1.2646621852948806E-2</v>
      </c>
      <c r="D186" s="99">
        <v>0</v>
      </c>
    </row>
    <row r="187" spans="2:4">
      <c r="B187" s="715">
        <v>44131</v>
      </c>
      <c r="C187" s="99">
        <v>1.340267628790604E-2</v>
      </c>
      <c r="D187" s="99">
        <v>0</v>
      </c>
    </row>
    <row r="188" spans="2:4">
      <c r="B188" s="715">
        <v>44132</v>
      </c>
      <c r="C188" s="99">
        <v>1.3632733105570461E-2</v>
      </c>
      <c r="D188" s="99">
        <v>0</v>
      </c>
    </row>
    <row r="189" spans="2:4">
      <c r="B189" s="715">
        <v>44133</v>
      </c>
      <c r="C189" s="99">
        <v>1.759888392750163E-2</v>
      </c>
      <c r="D189" s="99">
        <v>0</v>
      </c>
    </row>
    <row r="190" spans="2:4">
      <c r="B190" s="715">
        <v>44134</v>
      </c>
      <c r="C190" s="99">
        <v>1.7915499269013202E-2</v>
      </c>
      <c r="D190" s="99">
        <v>0</v>
      </c>
    </row>
    <row r="191" spans="2:4">
      <c r="B191" s="715">
        <v>44138</v>
      </c>
      <c r="C191" s="99">
        <v>1.9106664718798048E-2</v>
      </c>
      <c r="D191" s="99">
        <v>0</v>
      </c>
    </row>
    <row r="192" spans="2:4">
      <c r="B192" s="715">
        <v>44139</v>
      </c>
      <c r="C192" s="99">
        <v>2.0540977475596526E-2</v>
      </c>
      <c r="D192" s="99">
        <v>0</v>
      </c>
    </row>
    <row r="193" spans="2:4">
      <c r="B193" s="715">
        <v>44140</v>
      </c>
      <c r="C193" s="99">
        <v>2.0791846167779668E-2</v>
      </c>
      <c r="D193" s="99">
        <v>0</v>
      </c>
    </row>
    <row r="194" spans="2:4">
      <c r="B194" s="715">
        <v>44141</v>
      </c>
      <c r="C194" s="99">
        <v>2.2664193272275188E-2</v>
      </c>
      <c r="D194" s="99">
        <v>0</v>
      </c>
    </row>
    <row r="195" spans="2:4">
      <c r="B195" s="715">
        <v>44144</v>
      </c>
      <c r="C195" s="99">
        <v>2.2404211305264116E-2</v>
      </c>
      <c r="D195" s="99">
        <v>0</v>
      </c>
    </row>
    <row r="196" spans="2:4">
      <c r="B196" s="715">
        <v>44145</v>
      </c>
      <c r="C196" s="99">
        <v>2.237723125706895E-2</v>
      </c>
      <c r="D196" s="99">
        <v>0</v>
      </c>
    </row>
    <row r="197" spans="2:4">
      <c r="B197" s="715">
        <v>44146</v>
      </c>
      <c r="C197" s="99">
        <v>2.2297822392857266E-2</v>
      </c>
      <c r="D197" s="99">
        <v>0</v>
      </c>
    </row>
    <row r="198" spans="2:4">
      <c r="B198" s="715">
        <v>44147</v>
      </c>
      <c r="C198" s="99">
        <v>2.2178541328832048E-2</v>
      </c>
      <c r="D198" s="99">
        <v>0</v>
      </c>
    </row>
    <row r="199" spans="2:4">
      <c r="B199" s="715">
        <v>44148</v>
      </c>
      <c r="C199" s="99">
        <v>2.3466325535455034E-2</v>
      </c>
      <c r="D199" s="99">
        <v>0</v>
      </c>
    </row>
    <row r="200" spans="2:4">
      <c r="B200" s="715">
        <v>44151</v>
      </c>
      <c r="C200" s="99">
        <v>2.396183287807329E-2</v>
      </c>
      <c r="D200" s="99">
        <v>0</v>
      </c>
    </row>
    <row r="201" spans="2:4">
      <c r="B201" s="715">
        <v>44152</v>
      </c>
      <c r="C201" s="99">
        <v>2.4120026056454684E-2</v>
      </c>
      <c r="D201" s="99">
        <v>0</v>
      </c>
    </row>
    <row r="202" spans="2:4">
      <c r="B202" s="715">
        <v>44153</v>
      </c>
      <c r="C202" s="99">
        <v>2.4114971572294398E-2</v>
      </c>
      <c r="D202" s="99">
        <v>0</v>
      </c>
    </row>
    <row r="203" spans="2:4">
      <c r="B203" s="715">
        <v>44154</v>
      </c>
      <c r="C203" s="99">
        <v>2.4294289552255242E-2</v>
      </c>
      <c r="D203" s="99">
        <v>0</v>
      </c>
    </row>
    <row r="204" spans="2:4">
      <c r="B204" s="715">
        <v>44155</v>
      </c>
      <c r="C204" s="99">
        <v>2.3882510934096948E-2</v>
      </c>
      <c r="D204" s="99">
        <v>0</v>
      </c>
    </row>
    <row r="205" spans="2:4">
      <c r="B205" s="715">
        <v>44158</v>
      </c>
      <c r="C205" s="99">
        <v>2.3870688453531127E-2</v>
      </c>
      <c r="D205" s="99">
        <v>0</v>
      </c>
    </row>
    <row r="206" spans="2:4">
      <c r="B206" s="715">
        <v>44159</v>
      </c>
      <c r="C206" s="99">
        <v>2.4061531437356509E-2</v>
      </c>
      <c r="D206" s="99">
        <v>0</v>
      </c>
    </row>
    <row r="207" spans="2:4">
      <c r="B207" s="715">
        <v>44160</v>
      </c>
      <c r="C207" s="99">
        <v>2.4821261641245002E-2</v>
      </c>
      <c r="D207" s="99">
        <v>0</v>
      </c>
    </row>
    <row r="208" spans="2:4">
      <c r="B208" s="715">
        <v>44161</v>
      </c>
      <c r="C208" s="99">
        <v>2.4364367271888916E-2</v>
      </c>
      <c r="D208" s="99">
        <v>0</v>
      </c>
    </row>
    <row r="209" spans="2:4">
      <c r="B209" s="715">
        <v>44162</v>
      </c>
      <c r="C209" s="99">
        <v>2.4161073587069901E-2</v>
      </c>
      <c r="D209" s="99">
        <v>0</v>
      </c>
    </row>
    <row r="210" spans="2:4">
      <c r="B210" s="715">
        <v>44165</v>
      </c>
      <c r="C210" s="99">
        <v>2.0126086312212299E-2</v>
      </c>
      <c r="D210" s="99">
        <v>0</v>
      </c>
    </row>
    <row r="211" spans="2:4">
      <c r="B211" s="715">
        <v>44166</v>
      </c>
      <c r="C211" s="99">
        <v>2.0329269607388407E-2</v>
      </c>
      <c r="D211" s="99">
        <v>0</v>
      </c>
    </row>
    <row r="212" spans="2:4">
      <c r="B212" s="715">
        <v>44167</v>
      </c>
      <c r="C212" s="99">
        <v>1.87265201652097E-2</v>
      </c>
      <c r="D212" s="99">
        <v>0</v>
      </c>
    </row>
    <row r="213" spans="2:4">
      <c r="B213" s="715">
        <v>44168</v>
      </c>
      <c r="C213" s="99">
        <v>1.7681578091042753E-2</v>
      </c>
      <c r="D213" s="99">
        <v>0</v>
      </c>
    </row>
    <row r="214" spans="2:4">
      <c r="B214" s="715">
        <v>44169</v>
      </c>
      <c r="C214" s="99">
        <v>1.7011553248715353E-2</v>
      </c>
      <c r="D214" s="99">
        <v>0</v>
      </c>
    </row>
    <row r="215" spans="2:4">
      <c r="B215" s="715">
        <v>44172</v>
      </c>
      <c r="C215" s="99">
        <v>1.5040208807874789E-2</v>
      </c>
      <c r="D215" s="99">
        <v>0</v>
      </c>
    </row>
    <row r="216" spans="2:4">
      <c r="B216" s="715">
        <v>44173</v>
      </c>
      <c r="C216" s="99">
        <v>1.5290114626399121E-2</v>
      </c>
      <c r="D216" s="99">
        <v>0</v>
      </c>
    </row>
    <row r="217" spans="2:4">
      <c r="B217" s="715">
        <v>44174</v>
      </c>
      <c r="C217" s="99">
        <v>1.5285510975877846E-2</v>
      </c>
      <c r="D217" s="99">
        <v>0</v>
      </c>
    </row>
    <row r="218" spans="2:4">
      <c r="B218" s="715">
        <v>44175</v>
      </c>
      <c r="C218" s="99">
        <v>1.5532949537521124E-2</v>
      </c>
      <c r="D218" s="99">
        <v>0</v>
      </c>
    </row>
    <row r="219" spans="2:4">
      <c r="B219" s="715">
        <v>44176</v>
      </c>
      <c r="C219" s="99">
        <v>1.5718461431488813E-2</v>
      </c>
      <c r="D219" s="99">
        <v>0</v>
      </c>
    </row>
    <row r="220" spans="2:4">
      <c r="B220" s="715">
        <v>44179</v>
      </c>
      <c r="C220" s="99">
        <v>1.30326881950608E-2</v>
      </c>
      <c r="D220" s="99">
        <v>0</v>
      </c>
    </row>
    <row r="221" spans="2:4">
      <c r="B221" s="715">
        <v>44180</v>
      </c>
      <c r="C221" s="99">
        <v>1.2751910484418752E-2</v>
      </c>
      <c r="D221" s="99">
        <v>0</v>
      </c>
    </row>
    <row r="222" spans="2:4">
      <c r="B222" s="715">
        <v>44181</v>
      </c>
      <c r="C222" s="99">
        <v>1.3601306993407581E-2</v>
      </c>
      <c r="D222" s="99">
        <v>0</v>
      </c>
    </row>
    <row r="223" spans="2:4">
      <c r="B223" s="715">
        <v>44182</v>
      </c>
      <c r="C223" s="99">
        <v>1.3604860979183559E-2</v>
      </c>
      <c r="D223" s="99">
        <v>0</v>
      </c>
    </row>
    <row r="224" spans="2:4">
      <c r="B224" s="715">
        <v>44183</v>
      </c>
      <c r="C224" s="99">
        <v>1.2703495528602844E-2</v>
      </c>
      <c r="D224" s="99">
        <v>0</v>
      </c>
    </row>
    <row r="225" spans="2:4">
      <c r="B225" s="715">
        <v>44186</v>
      </c>
      <c r="C225" s="99">
        <v>1.2813900462470914E-2</v>
      </c>
      <c r="D225" s="99">
        <v>0</v>
      </c>
    </row>
    <row r="226" spans="2:4">
      <c r="B226" s="715">
        <v>44187</v>
      </c>
      <c r="C226" s="99">
        <v>1.418993720833004E-2</v>
      </c>
      <c r="D226" s="99">
        <v>0</v>
      </c>
    </row>
    <row r="227" spans="2:4">
      <c r="B227" s="715">
        <v>44188</v>
      </c>
      <c r="C227" s="99">
        <v>1.4167028494560661E-2</v>
      </c>
      <c r="D227" s="99">
        <v>0</v>
      </c>
    </row>
    <row r="228" spans="2:4">
      <c r="B228" s="715">
        <v>44189</v>
      </c>
      <c r="C228" s="99">
        <v>1.3509607779359042E-2</v>
      </c>
      <c r="D228" s="99">
        <v>0</v>
      </c>
    </row>
    <row r="229" spans="2:4">
      <c r="B229" s="715">
        <v>44193</v>
      </c>
      <c r="C229" s="99">
        <v>1.355703386602107E-2</v>
      </c>
      <c r="D229" s="99">
        <v>0</v>
      </c>
    </row>
    <row r="230" spans="2:4">
      <c r="B230" s="715">
        <v>44194</v>
      </c>
      <c r="C230" s="99">
        <v>1.3577417117049019E-2</v>
      </c>
      <c r="D230" s="99">
        <v>0</v>
      </c>
    </row>
    <row r="231" spans="2:4">
      <c r="B231" s="715">
        <v>44195</v>
      </c>
      <c r="C231" s="99">
        <v>1.3545973014928828E-2</v>
      </c>
      <c r="D231" s="99">
        <v>0</v>
      </c>
    </row>
    <row r="232" spans="2:4">
      <c r="B232" s="715">
        <v>44196</v>
      </c>
      <c r="C232" s="99">
        <v>1.3069207769391335E-2</v>
      </c>
      <c r="D232" s="99">
        <v>0</v>
      </c>
    </row>
    <row r="233" spans="2:4">
      <c r="B233" s="715">
        <v>44200</v>
      </c>
      <c r="C233" s="99">
        <v>1.2630534491102604E-2</v>
      </c>
      <c r="D233" s="99">
        <v>0</v>
      </c>
    </row>
    <row r="234" spans="2:4">
      <c r="B234" s="715">
        <v>44201</v>
      </c>
      <c r="C234" s="99">
        <v>1.3012154994383367E-2</v>
      </c>
      <c r="D234" s="99">
        <v>0</v>
      </c>
    </row>
    <row r="235" spans="2:4">
      <c r="B235" s="715">
        <v>44202</v>
      </c>
      <c r="C235" s="99">
        <v>1.3048486257215152E-2</v>
      </c>
      <c r="D235" s="99">
        <v>0</v>
      </c>
    </row>
    <row r="236" spans="2:4">
      <c r="B236" s="715">
        <v>44203</v>
      </c>
      <c r="C236" s="99">
        <v>1.2784657418836578E-2</v>
      </c>
      <c r="D236" s="99">
        <v>0</v>
      </c>
    </row>
    <row r="237" spans="2:4">
      <c r="B237" s="715">
        <v>44204</v>
      </c>
      <c r="C237" s="99">
        <v>1.3618544124667198E-2</v>
      </c>
      <c r="D237" s="99">
        <v>0</v>
      </c>
    </row>
    <row r="238" spans="2:4">
      <c r="B238" s="715">
        <v>44207</v>
      </c>
      <c r="C238" s="99">
        <v>1.4357999313777993E-2</v>
      </c>
      <c r="D238" s="99">
        <v>0</v>
      </c>
    </row>
    <row r="239" spans="2:4">
      <c r="B239" s="715">
        <v>44208</v>
      </c>
      <c r="C239" s="99">
        <v>1.4956463453861969E-2</v>
      </c>
      <c r="D239" s="99">
        <v>0</v>
      </c>
    </row>
    <row r="240" spans="2:4">
      <c r="B240" s="715">
        <v>44209</v>
      </c>
      <c r="C240" s="99">
        <v>1.4922153468409517E-2</v>
      </c>
      <c r="D240" s="99">
        <v>0</v>
      </c>
    </row>
    <row r="241" spans="2:4">
      <c r="B241" s="715">
        <v>44210</v>
      </c>
      <c r="C241" s="99">
        <v>1.5685940331875065E-2</v>
      </c>
      <c r="D241" s="99">
        <v>0</v>
      </c>
    </row>
    <row r="242" spans="2:4">
      <c r="B242" s="715">
        <v>44211</v>
      </c>
      <c r="C242" s="99">
        <v>1.5697805985781445E-2</v>
      </c>
      <c r="D242" s="99">
        <v>0</v>
      </c>
    </row>
    <row r="243" spans="2:4">
      <c r="B243" s="715">
        <v>44214</v>
      </c>
      <c r="C243" s="99">
        <v>1.6504004703033325E-2</v>
      </c>
      <c r="D243" s="99">
        <v>0</v>
      </c>
    </row>
    <row r="244" spans="2:4">
      <c r="B244" s="715">
        <v>44215</v>
      </c>
      <c r="C244" s="99">
        <v>1.6316124985869075E-2</v>
      </c>
      <c r="D244" s="99">
        <v>0</v>
      </c>
    </row>
    <row r="245" spans="2:4">
      <c r="B245" s="715">
        <v>44216</v>
      </c>
      <c r="C245" s="99">
        <v>1.6096558695627195E-2</v>
      </c>
      <c r="D245" s="99">
        <v>0</v>
      </c>
    </row>
    <row r="246" spans="2:4">
      <c r="B246" s="715">
        <v>44217</v>
      </c>
      <c r="C246" s="99">
        <v>1.6286672182074309E-2</v>
      </c>
      <c r="D246" s="99">
        <v>0</v>
      </c>
    </row>
    <row r="247" spans="2:4">
      <c r="B247" s="715">
        <v>44218</v>
      </c>
      <c r="C247" s="99">
        <v>1.5313826547375783E-2</v>
      </c>
      <c r="D247" s="99">
        <v>0</v>
      </c>
    </row>
    <row r="248" spans="2:4">
      <c r="B248" s="715">
        <v>44221</v>
      </c>
      <c r="C248" s="99">
        <v>1.6140948343103506E-2</v>
      </c>
      <c r="D248" s="99">
        <v>0</v>
      </c>
    </row>
    <row r="249" spans="2:4">
      <c r="B249" s="715">
        <v>44222</v>
      </c>
      <c r="C249" s="99">
        <v>1.5685857874357643E-2</v>
      </c>
      <c r="D249" s="99">
        <v>0</v>
      </c>
    </row>
    <row r="250" spans="2:4">
      <c r="B250" s="715">
        <v>44223</v>
      </c>
      <c r="C250" s="99">
        <v>1.5866977805885203E-2</v>
      </c>
      <c r="D250" s="99">
        <v>0</v>
      </c>
    </row>
    <row r="251" spans="2:4">
      <c r="B251" s="715">
        <v>44224</v>
      </c>
      <c r="C251" s="99">
        <v>1.7789334096455549E-2</v>
      </c>
      <c r="D251" s="99">
        <v>0</v>
      </c>
    </row>
    <row r="252" spans="2:4">
      <c r="B252" s="715">
        <v>44225</v>
      </c>
      <c r="C252" s="99">
        <v>1.9015966936086523E-2</v>
      </c>
      <c r="D252" s="99">
        <v>0</v>
      </c>
    </row>
    <row r="253" spans="2:4">
      <c r="B253" s="715">
        <v>44228</v>
      </c>
      <c r="C253" s="99">
        <v>2.0433893889969884E-2</v>
      </c>
      <c r="D253" s="99">
        <v>0</v>
      </c>
    </row>
    <row r="254" spans="2:4">
      <c r="B254" s="715">
        <v>44229</v>
      </c>
      <c r="C254" s="99">
        <v>2.342519904795622E-2</v>
      </c>
      <c r="D254" s="99">
        <v>0</v>
      </c>
    </row>
    <row r="255" spans="2:4">
      <c r="B255" s="715">
        <v>44230</v>
      </c>
      <c r="C255" s="99">
        <v>2.4106488373199023E-2</v>
      </c>
      <c r="D255" s="99">
        <v>0</v>
      </c>
    </row>
    <row r="256" spans="2:4">
      <c r="B256" s="715">
        <v>44231</v>
      </c>
      <c r="C256" s="99">
        <v>2.4317242382016734E-2</v>
      </c>
      <c r="D256" s="99">
        <v>0</v>
      </c>
    </row>
    <row r="257" spans="2:4">
      <c r="B257" s="715">
        <v>44232</v>
      </c>
      <c r="C257" s="99">
        <v>2.4258214577485497E-2</v>
      </c>
      <c r="D257" s="99">
        <v>0</v>
      </c>
    </row>
    <row r="258" spans="2:4">
      <c r="B258" s="715">
        <v>44235</v>
      </c>
      <c r="C258" s="99">
        <v>2.4061769836189118E-2</v>
      </c>
      <c r="D258" s="99">
        <v>0</v>
      </c>
    </row>
    <row r="259" spans="2:4">
      <c r="B259" s="715">
        <v>44236</v>
      </c>
      <c r="C259" s="99">
        <v>2.3476287266535213E-2</v>
      </c>
      <c r="D259" s="99">
        <v>0</v>
      </c>
    </row>
    <row r="260" spans="2:4">
      <c r="B260" s="715">
        <v>44237</v>
      </c>
      <c r="C260" s="99">
        <v>2.2926301240696331E-2</v>
      </c>
      <c r="D260" s="99">
        <v>0</v>
      </c>
    </row>
    <row r="261" spans="2:4">
      <c r="B261" s="715">
        <v>44238</v>
      </c>
      <c r="C261" s="99">
        <v>2.3019266494035986E-2</v>
      </c>
      <c r="D261" s="99">
        <v>0</v>
      </c>
    </row>
    <row r="262" spans="2:4">
      <c r="B262" s="715">
        <v>44239</v>
      </c>
      <c r="C262" s="99">
        <v>2.288194226494521E-2</v>
      </c>
      <c r="D262" s="99">
        <v>0</v>
      </c>
    </row>
    <row r="263" spans="2:4">
      <c r="B263" s="715">
        <v>44244</v>
      </c>
      <c r="C263" s="99">
        <v>2.2699417409260424E-2</v>
      </c>
      <c r="D263" s="99">
        <v>0</v>
      </c>
    </row>
    <row r="264" spans="2:4">
      <c r="B264" s="715">
        <v>44245</v>
      </c>
      <c r="C264" s="99">
        <v>2.1738591751532303E-2</v>
      </c>
      <c r="D264" s="99">
        <v>0</v>
      </c>
    </row>
    <row r="265" spans="2:4">
      <c r="B265" s="715">
        <v>44246</v>
      </c>
      <c r="C265" s="99">
        <v>2.1896730528164033E-2</v>
      </c>
      <c r="D265" s="99">
        <v>0</v>
      </c>
    </row>
    <row r="266" spans="2:4">
      <c r="B266" s="715">
        <v>44249</v>
      </c>
      <c r="C266" s="99">
        <v>2.1918550385253498E-2</v>
      </c>
      <c r="D266" s="99">
        <v>0</v>
      </c>
    </row>
    <row r="267" spans="2:4">
      <c r="B267" s="715">
        <v>44250</v>
      </c>
      <c r="C267" s="99">
        <v>2.4138861068743547E-2</v>
      </c>
      <c r="D267" s="99">
        <v>0</v>
      </c>
    </row>
    <row r="268" spans="2:4">
      <c r="B268" s="715">
        <v>44251</v>
      </c>
      <c r="C268" s="99">
        <v>2.4191565135364357E-2</v>
      </c>
      <c r="D268" s="99">
        <v>0</v>
      </c>
    </row>
    <row r="269" spans="2:4">
      <c r="B269" s="715">
        <v>44252</v>
      </c>
      <c r="C269" s="99">
        <v>2.382721004652686E-2</v>
      </c>
      <c r="D269" s="99">
        <v>0</v>
      </c>
    </row>
    <row r="270" spans="2:4">
      <c r="B270" s="715">
        <v>44253</v>
      </c>
      <c r="C270" s="99">
        <v>2.7083493101556593E-2</v>
      </c>
      <c r="D270" s="99">
        <v>0</v>
      </c>
    </row>
    <row r="271" spans="2:4">
      <c r="B271" s="715">
        <v>44256</v>
      </c>
      <c r="C271" s="99">
        <v>2.7930926659705948E-2</v>
      </c>
      <c r="D271" s="99">
        <v>0</v>
      </c>
    </row>
    <row r="272" spans="2:4">
      <c r="B272" s="715">
        <v>44257</v>
      </c>
      <c r="C272" s="99">
        <v>2.6922992133699277E-2</v>
      </c>
      <c r="D272" s="99">
        <v>0</v>
      </c>
    </row>
    <row r="273" spans="2:4">
      <c r="B273" s="715">
        <v>44258</v>
      </c>
      <c r="C273" s="99">
        <v>2.6351872524981571E-2</v>
      </c>
      <c r="D273" s="99">
        <v>0</v>
      </c>
    </row>
    <row r="274" spans="2:4">
      <c r="B274" s="715">
        <v>44259</v>
      </c>
      <c r="C274" s="99">
        <v>2.4975151098300934E-2</v>
      </c>
      <c r="D274" s="99">
        <v>0</v>
      </c>
    </row>
    <row r="275" spans="2:4">
      <c r="B275" s="715">
        <v>44260</v>
      </c>
      <c r="C275" s="99">
        <v>2.2727519897160157E-2</v>
      </c>
      <c r="D275" s="99">
        <v>0</v>
      </c>
    </row>
    <row r="276" spans="2:4">
      <c r="B276" s="715">
        <v>44263</v>
      </c>
      <c r="C276" s="99">
        <v>2.2992662112360479E-2</v>
      </c>
      <c r="D276" s="99">
        <v>0</v>
      </c>
    </row>
    <row r="277" spans="2:4">
      <c r="B277" s="715">
        <v>44264</v>
      </c>
      <c r="C277" s="99">
        <v>2.4584820588686402E-2</v>
      </c>
      <c r="D277" s="99">
        <v>0</v>
      </c>
    </row>
    <row r="278" spans="2:4">
      <c r="B278" s="715">
        <v>44265</v>
      </c>
      <c r="C278" s="99">
        <v>2.4300906400298489E-2</v>
      </c>
      <c r="D278" s="99">
        <v>0</v>
      </c>
    </row>
    <row r="279" spans="2:4">
      <c r="B279" s="715">
        <v>44266</v>
      </c>
      <c r="C279" s="99">
        <v>2.3498699034274824E-2</v>
      </c>
      <c r="D279" s="99">
        <v>0</v>
      </c>
    </row>
    <row r="280" spans="2:4">
      <c r="B280" s="715">
        <v>44267</v>
      </c>
      <c r="C280" s="99">
        <v>2.4747231924705342E-2</v>
      </c>
      <c r="D280" s="99">
        <v>0</v>
      </c>
    </row>
    <row r="281" spans="2:4">
      <c r="B281" s="715">
        <v>44270</v>
      </c>
      <c r="C281" s="99">
        <v>2.4749804915737406E-2</v>
      </c>
      <c r="D281" s="99">
        <v>0</v>
      </c>
    </row>
    <row r="282" spans="2:4">
      <c r="B282" s="715">
        <v>44271</v>
      </c>
      <c r="C282" s="99">
        <v>2.4573551261100651E-2</v>
      </c>
      <c r="D282" s="99">
        <v>0</v>
      </c>
    </row>
    <row r="283" spans="2:4">
      <c r="B283" s="715">
        <v>44272</v>
      </c>
      <c r="C283" s="99">
        <v>2.4262883449938544E-2</v>
      </c>
      <c r="D283" s="99">
        <v>0</v>
      </c>
    </row>
    <row r="284" spans="2:4">
      <c r="B284" s="715">
        <v>44273</v>
      </c>
      <c r="C284" s="99">
        <v>2.4621805134625488E-2</v>
      </c>
      <c r="D284" s="99">
        <v>0</v>
      </c>
    </row>
    <row r="285" spans="2:4">
      <c r="B285" s="715">
        <v>44274</v>
      </c>
      <c r="C285" s="99">
        <v>2.494441080302888E-2</v>
      </c>
      <c r="D285" s="99">
        <v>9.8384778086191179E-5</v>
      </c>
    </row>
    <row r="286" spans="2:4">
      <c r="B286" s="715">
        <v>44277</v>
      </c>
      <c r="C286" s="99">
        <v>2.4970892869105504E-2</v>
      </c>
      <c r="D286" s="99">
        <v>1.356140577603637E-4</v>
      </c>
    </row>
    <row r="287" spans="2:4">
      <c r="B287" s="715">
        <v>44278</v>
      </c>
      <c r="C287" s="99">
        <v>2.4775786092824582E-2</v>
      </c>
      <c r="D287" s="99">
        <v>1.6166268681884057E-4</v>
      </c>
    </row>
    <row r="288" spans="2:4">
      <c r="B288" s="715">
        <v>44279</v>
      </c>
      <c r="C288" s="99">
        <v>2.3563733225322986E-2</v>
      </c>
      <c r="D288" s="99">
        <v>1.814125670973069E-4</v>
      </c>
    </row>
    <row r="289" spans="2:4">
      <c r="B289" s="715">
        <v>44280</v>
      </c>
      <c r="C289" s="99">
        <v>2.3470151435141032E-2</v>
      </c>
      <c r="D289" s="99">
        <v>1.9676955617238236E-4</v>
      </c>
    </row>
    <row r="290" spans="2:4">
      <c r="B290" s="715">
        <v>44281</v>
      </c>
      <c r="C290" s="99">
        <v>2.311590650691206E-2</v>
      </c>
      <c r="D290" s="99">
        <v>2.0870563125083828E-4</v>
      </c>
    </row>
    <row r="291" spans="2:4">
      <c r="B291" s="715">
        <v>44284</v>
      </c>
      <c r="C291" s="99">
        <v>2.0881938984231265E-2</v>
      </c>
      <c r="D291" s="99">
        <v>2.1778399008981009E-4</v>
      </c>
    </row>
    <row r="292" spans="2:4">
      <c r="B292" s="715">
        <v>44285</v>
      </c>
      <c r="C292" s="99">
        <v>1.9728389783514384E-2</v>
      </c>
      <c r="D292" s="99">
        <v>2.2435181235541478E-4</v>
      </c>
    </row>
    <row r="293" spans="2:4">
      <c r="B293" s="715">
        <v>44286</v>
      </c>
      <c r="C293" s="99">
        <v>1.9055298818710778E-2</v>
      </c>
      <c r="D293" s="99">
        <v>2.2862556422887845E-4</v>
      </c>
    </row>
    <row r="294" spans="2:4">
      <c r="B294" s="715">
        <v>44287</v>
      </c>
      <c r="C294" s="99">
        <v>1.9120905953588896E-2</v>
      </c>
      <c r="D294" s="99">
        <v>2.3073275683110098E-4</v>
      </c>
    </row>
    <row r="295" spans="2:4">
      <c r="B295" s="715">
        <v>44291</v>
      </c>
      <c r="C295" s="99">
        <v>1.8900836516741053E-2</v>
      </c>
      <c r="D295" s="99">
        <v>2.3073275683110098E-4</v>
      </c>
    </row>
    <row r="296" spans="2:4">
      <c r="B296" s="715">
        <v>44292</v>
      </c>
      <c r="C296" s="99">
        <v>1.9198863658073381E-2</v>
      </c>
      <c r="D296" s="99">
        <v>2.2862556422887853E-4</v>
      </c>
    </row>
    <row r="297" spans="2:4">
      <c r="B297" s="715">
        <v>44293</v>
      </c>
      <c r="C297" s="99">
        <v>1.7997280330852277E-2</v>
      </c>
      <c r="D297" s="99">
        <v>2.243518123554147E-4</v>
      </c>
    </row>
    <row r="298" spans="2:4">
      <c r="B298" s="715">
        <v>44294</v>
      </c>
      <c r="C298" s="99">
        <v>1.4990158677932469E-2</v>
      </c>
      <c r="D298" s="99">
        <v>2.1778399008981006E-4</v>
      </c>
    </row>
    <row r="299" spans="2:4">
      <c r="B299" s="715">
        <v>44295</v>
      </c>
      <c r="C299" s="99">
        <v>1.5050567591436149E-2</v>
      </c>
      <c r="D299" s="99">
        <v>2.087056312508382E-4</v>
      </c>
    </row>
    <row r="300" spans="2:4">
      <c r="B300" s="715">
        <v>44298</v>
      </c>
      <c r="C300" s="99">
        <v>1.504630240702952E-2</v>
      </c>
      <c r="D300" s="99">
        <v>1.9676955617238233E-4</v>
      </c>
    </row>
    <row r="301" spans="2:4">
      <c r="B301" s="715">
        <v>44299</v>
      </c>
      <c r="C301" s="99">
        <v>1.3375215839984798E-2</v>
      </c>
      <c r="D301" s="99">
        <v>1.8141256709730698E-4</v>
      </c>
    </row>
    <row r="302" spans="2:4">
      <c r="B302" s="715">
        <v>44300</v>
      </c>
      <c r="C302" s="99">
        <v>1.3445470948123834E-2</v>
      </c>
      <c r="D302" s="99">
        <v>1.6166268681884046E-4</v>
      </c>
    </row>
    <row r="303" spans="2:4">
      <c r="B303" s="715">
        <v>44301</v>
      </c>
      <c r="C303" s="99">
        <v>1.3481482560418864E-2</v>
      </c>
      <c r="D303" s="99">
        <v>1.3561405776036376E-4</v>
      </c>
    </row>
    <row r="304" spans="2:4">
      <c r="B304" s="715">
        <v>44302</v>
      </c>
      <c r="C304" s="99">
        <v>1.3484439636769105E-2</v>
      </c>
      <c r="D304" s="99">
        <v>9.8384778086191112E-5</v>
      </c>
    </row>
    <row r="305" spans="2:4">
      <c r="B305" s="715">
        <v>44305</v>
      </c>
      <c r="C305" s="99">
        <v>1.295950289398433E-2</v>
      </c>
      <c r="D305" s="99">
        <v>0</v>
      </c>
    </row>
    <row r="306" spans="2:4">
      <c r="B306" s="715">
        <v>44306</v>
      </c>
      <c r="C306" s="99">
        <v>1.0876014559009672E-2</v>
      </c>
      <c r="D306" s="99">
        <v>0</v>
      </c>
    </row>
    <row r="307" spans="2:4">
      <c r="B307" s="715">
        <v>44308</v>
      </c>
      <c r="C307" s="99">
        <v>1.1982829829562364E-2</v>
      </c>
      <c r="D307" s="99">
        <v>0</v>
      </c>
    </row>
    <row r="308" spans="2:4">
      <c r="B308" s="715">
        <v>44309</v>
      </c>
      <c r="C308" s="99">
        <v>1.167230600450502E-2</v>
      </c>
      <c r="D308" s="99">
        <v>0</v>
      </c>
    </row>
    <row r="309" spans="2:4">
      <c r="B309" s="715">
        <v>44312</v>
      </c>
      <c r="C309" s="99">
        <v>1.0521316581597136E-2</v>
      </c>
      <c r="D309" s="99">
        <v>0</v>
      </c>
    </row>
    <row r="310" spans="2:4">
      <c r="B310" s="715">
        <v>44313</v>
      </c>
      <c r="C310" s="99">
        <v>9.3345932528697932E-3</v>
      </c>
      <c r="D310" s="99">
        <v>0</v>
      </c>
    </row>
    <row r="311" spans="2:4">
      <c r="B311" s="715">
        <v>44314</v>
      </c>
      <c r="C311" s="99">
        <v>9.401612960025266E-3</v>
      </c>
      <c r="D311" s="99">
        <v>0</v>
      </c>
    </row>
    <row r="312" spans="2:4">
      <c r="B312" s="715">
        <v>44315</v>
      </c>
      <c r="C312" s="99">
        <v>8.4249798518038904E-3</v>
      </c>
      <c r="D312" s="99">
        <v>0</v>
      </c>
    </row>
    <row r="313" spans="2:4">
      <c r="B313" s="715">
        <v>44316</v>
      </c>
      <c r="C313" s="99">
        <v>8.3702034994788E-3</v>
      </c>
      <c r="D313" s="99">
        <v>0</v>
      </c>
    </row>
    <row r="314" spans="2:4">
      <c r="B314" s="715">
        <v>44319</v>
      </c>
      <c r="C314" s="99">
        <v>8.7478646870354955E-3</v>
      </c>
      <c r="D314" s="99">
        <v>0</v>
      </c>
    </row>
    <row r="315" spans="2:4">
      <c r="B315" s="715">
        <v>44320</v>
      </c>
      <c r="C315" s="99">
        <v>8.6731636875828477E-3</v>
      </c>
      <c r="D315" s="99">
        <v>0</v>
      </c>
    </row>
    <row r="316" spans="2:4">
      <c r="B316" s="715">
        <v>44321</v>
      </c>
      <c r="C316" s="99">
        <v>9.1838823372270093E-3</v>
      </c>
      <c r="D316" s="99">
        <v>0</v>
      </c>
    </row>
    <row r="317" spans="2:4">
      <c r="B317" s="715">
        <v>44322</v>
      </c>
      <c r="C317" s="99">
        <v>8.7631849505817091E-3</v>
      </c>
      <c r="D317" s="99">
        <v>0</v>
      </c>
    </row>
    <row r="318" spans="2:4">
      <c r="B318" s="715">
        <v>44323</v>
      </c>
      <c r="C318" s="99">
        <v>8.746425957668098E-3</v>
      </c>
      <c r="D318" s="99">
        <v>9.7671383413077973E-5</v>
      </c>
    </row>
    <row r="319" spans="2:4">
      <c r="B319" s="715">
        <v>44326</v>
      </c>
      <c r="C319" s="99">
        <v>9.8271035371569476E-3</v>
      </c>
      <c r="D319" s="99">
        <v>1.346307110649963E-4</v>
      </c>
    </row>
    <row r="320" spans="2:4">
      <c r="B320" s="715">
        <v>44327</v>
      </c>
      <c r="C320" s="99">
        <v>1.0373922780893751E-2</v>
      </c>
      <c r="D320" s="99">
        <v>1.604904597542362E-4</v>
      </c>
    </row>
    <row r="321" spans="2:4">
      <c r="B321" s="715">
        <v>44328</v>
      </c>
      <c r="C321" s="99">
        <v>1.037297763775789E-2</v>
      </c>
      <c r="D321" s="99">
        <v>1.8009713231643425E-4</v>
      </c>
    </row>
    <row r="322" spans="2:4">
      <c r="B322" s="715">
        <v>44329</v>
      </c>
      <c r="C322" s="99">
        <v>1.2557509923443086E-2</v>
      </c>
      <c r="D322" s="99">
        <v>1.9534276682615595E-4</v>
      </c>
    </row>
    <row r="323" spans="2:4">
      <c r="B323" s="715">
        <v>44330</v>
      </c>
      <c r="C323" s="99">
        <v>1.2504726800390234E-2</v>
      </c>
      <c r="D323" s="99">
        <v>2.0719229261777612E-4</v>
      </c>
    </row>
    <row r="324" spans="2:4">
      <c r="B324" s="715">
        <v>44333</v>
      </c>
      <c r="C324" s="99">
        <v>1.3270142222092055E-2</v>
      </c>
      <c r="D324" s="99">
        <v>2.1620482366344179E-4</v>
      </c>
    </row>
    <row r="325" spans="2:4">
      <c r="B325" s="715">
        <v>44334</v>
      </c>
      <c r="C325" s="99">
        <v>1.3446934579704233E-2</v>
      </c>
      <c r="D325" s="99">
        <v>2.2272502220605409E-4</v>
      </c>
    </row>
    <row r="326" spans="2:4">
      <c r="B326" s="715">
        <v>44335</v>
      </c>
      <c r="C326" s="99">
        <v>1.3535375296250048E-2</v>
      </c>
      <c r="D326" s="99">
        <v>2.2696778481593418E-4</v>
      </c>
    </row>
    <row r="327" spans="2:4">
      <c r="B327" s="715">
        <v>44336</v>
      </c>
      <c r="C327" s="99">
        <v>1.3821096800450409E-2</v>
      </c>
      <c r="D327" s="99">
        <v>2.2905969802222885E-4</v>
      </c>
    </row>
    <row r="328" spans="2:4">
      <c r="B328" s="715">
        <v>44337</v>
      </c>
      <c r="C328" s="99">
        <v>1.3641208080705252E-2</v>
      </c>
      <c r="D328" s="99">
        <v>2.2905969802222885E-4</v>
      </c>
    </row>
    <row r="329" spans="2:4">
      <c r="B329" s="715">
        <v>44340</v>
      </c>
      <c r="C329" s="99">
        <v>1.3657306051901961E-2</v>
      </c>
      <c r="D329" s="99">
        <v>2.2696778481593415E-4</v>
      </c>
    </row>
    <row r="330" spans="2:4">
      <c r="B330" s="715">
        <v>44341</v>
      </c>
      <c r="C330" s="99">
        <v>1.3778313251322446E-2</v>
      </c>
      <c r="D330" s="99">
        <v>2.2272502220605414E-4</v>
      </c>
    </row>
    <row r="331" spans="2:4">
      <c r="B331" s="715">
        <v>44342</v>
      </c>
      <c r="C331" s="99">
        <v>1.4167123700230193E-2</v>
      </c>
      <c r="D331" s="99">
        <v>2.1620482366344182E-4</v>
      </c>
    </row>
    <row r="332" spans="2:4">
      <c r="B332" s="715">
        <v>44343</v>
      </c>
      <c r="C332" s="99">
        <v>1.4176127230963021E-2</v>
      </c>
      <c r="D332" s="99">
        <v>2.0719229261777612E-4</v>
      </c>
    </row>
    <row r="333" spans="2:4">
      <c r="B333" s="715">
        <v>44344</v>
      </c>
      <c r="C333" s="99">
        <v>1.4497937365218073E-2</v>
      </c>
      <c r="D333" s="99">
        <v>1.9534276682615589E-4</v>
      </c>
    </row>
    <row r="334" spans="2:4">
      <c r="B334" s="715">
        <v>44347</v>
      </c>
      <c r="C334" s="99">
        <v>1.4617816128575952E-2</v>
      </c>
      <c r="D334" s="99">
        <v>1.8009713231643425E-4</v>
      </c>
    </row>
    <row r="335" spans="2:4">
      <c r="B335" s="715">
        <v>44348</v>
      </c>
      <c r="C335" s="99">
        <v>1.4371895771633789E-2</v>
      </c>
      <c r="D335" s="99">
        <v>1.6049045975423612E-4</v>
      </c>
    </row>
    <row r="336" spans="2:4">
      <c r="B336" s="715">
        <v>44349</v>
      </c>
      <c r="C336" s="99">
        <v>1.4413421888345756E-2</v>
      </c>
      <c r="D336" s="99">
        <v>1.3463071106499638E-4</v>
      </c>
    </row>
    <row r="337" spans="2:4">
      <c r="B337" s="715">
        <v>44351</v>
      </c>
      <c r="C337" s="99">
        <v>1.398842317665587E-2</v>
      </c>
      <c r="D337" s="99">
        <v>9.7671383413077919E-5</v>
      </c>
    </row>
    <row r="338" spans="2:4">
      <c r="B338" s="715">
        <v>44354</v>
      </c>
      <c r="C338" s="99">
        <v>1.3885939792539085E-2</v>
      </c>
      <c r="D338" s="99">
        <v>0</v>
      </c>
    </row>
    <row r="339" spans="2:4">
      <c r="B339" s="715">
        <v>44355</v>
      </c>
      <c r="C339" s="99">
        <v>1.4027417344636904E-2</v>
      </c>
      <c r="D339" s="99">
        <v>0</v>
      </c>
    </row>
    <row r="340" spans="2:4">
      <c r="B340" s="715">
        <v>44356</v>
      </c>
      <c r="C340" s="99">
        <v>1.3552244220264421E-2</v>
      </c>
      <c r="D340" s="99">
        <v>0</v>
      </c>
    </row>
    <row r="341" spans="2:4">
      <c r="B341" s="715">
        <v>44357</v>
      </c>
      <c r="C341" s="99">
        <v>1.3078137658977525E-2</v>
      </c>
      <c r="D341" s="99">
        <v>0</v>
      </c>
    </row>
    <row r="342" spans="2:4">
      <c r="B342" s="715">
        <v>44358</v>
      </c>
      <c r="C342" s="99">
        <v>1.3084008285817943E-2</v>
      </c>
      <c r="D342" s="99">
        <v>0</v>
      </c>
    </row>
    <row r="343" spans="2:4">
      <c r="B343" s="715">
        <v>44361</v>
      </c>
      <c r="C343" s="99">
        <v>1.0912653699753938E-2</v>
      </c>
      <c r="D343" s="99">
        <v>0</v>
      </c>
    </row>
    <row r="344" spans="2:4">
      <c r="B344" s="715">
        <v>44362</v>
      </c>
      <c r="C344" s="99">
        <v>1.1023925229085761E-2</v>
      </c>
      <c r="D344" s="99">
        <v>0</v>
      </c>
    </row>
    <row r="345" spans="2:4">
      <c r="B345" s="715">
        <v>44363</v>
      </c>
      <c r="C345" s="99">
        <v>1.0404775278782981E-2</v>
      </c>
      <c r="D345" s="99">
        <v>0</v>
      </c>
    </row>
    <row r="346" spans="2:4">
      <c r="B346" s="715">
        <v>44364</v>
      </c>
      <c r="C346" s="99">
        <v>1.0302651339275022E-2</v>
      </c>
      <c r="D346" s="99">
        <v>0</v>
      </c>
    </row>
    <row r="347" spans="2:4">
      <c r="B347" s="715">
        <v>44365</v>
      </c>
      <c r="C347" s="99">
        <v>1.0846401034878288E-2</v>
      </c>
      <c r="D347" s="99">
        <v>9.6968280219231347E-5</v>
      </c>
    </row>
    <row r="348" spans="2:4">
      <c r="B348" s="715">
        <v>44368</v>
      </c>
      <c r="C348" s="99">
        <v>1.0451430268524148E-2</v>
      </c>
      <c r="D348" s="99">
        <v>1.3366155019482311E-4</v>
      </c>
    </row>
    <row r="349" spans="2:4">
      <c r="B349" s="715">
        <v>44369</v>
      </c>
      <c r="C349" s="99">
        <v>1.0648486794320863E-2</v>
      </c>
      <c r="D349" s="99">
        <v>1.5933514331566503E-4</v>
      </c>
    </row>
    <row r="350" spans="2:4">
      <c r="B350" s="715">
        <v>44370</v>
      </c>
      <c r="C350" s="99">
        <v>1.0607354384848453E-2</v>
      </c>
      <c r="D350" s="99">
        <v>1.7880067408568759E-4</v>
      </c>
    </row>
    <row r="351" spans="2:4">
      <c r="B351" s="715">
        <v>44371</v>
      </c>
      <c r="C351" s="99">
        <v>9.9906664216972522E-3</v>
      </c>
      <c r="D351" s="99">
        <v>1.9393656043846269E-4</v>
      </c>
    </row>
    <row r="352" spans="2:4">
      <c r="B352" s="715">
        <v>44372</v>
      </c>
      <c r="C352" s="99">
        <v>9.5243730839902358E-3</v>
      </c>
      <c r="D352" s="99">
        <v>2.0570078550904755E-4</v>
      </c>
    </row>
    <row r="353" spans="2:4">
      <c r="B353" s="715">
        <v>44375</v>
      </c>
      <c r="C353" s="99">
        <v>9.5678457095339665E-3</v>
      </c>
      <c r="D353" s="99">
        <v>2.1464843839755584E-4</v>
      </c>
    </row>
    <row r="354" spans="2:4">
      <c r="B354" s="715">
        <v>44376</v>
      </c>
      <c r="C354" s="99">
        <v>9.1099986850542384E-3</v>
      </c>
      <c r="D354" s="99">
        <v>2.2112170024018893E-4</v>
      </c>
    </row>
    <row r="355" spans="2:4">
      <c r="B355" s="715">
        <v>44377</v>
      </c>
      <c r="C355" s="99">
        <v>8.9502556615360419E-3</v>
      </c>
      <c r="D355" s="99">
        <v>2.2533392063967428E-4</v>
      </c>
    </row>
    <row r="356" spans="2:4">
      <c r="B356" s="715">
        <v>44378</v>
      </c>
      <c r="C356" s="99">
        <v>8.8774224513129153E-3</v>
      </c>
      <c r="D356" s="99">
        <v>2.2741077487162866E-4</v>
      </c>
    </row>
    <row r="357" spans="2:4">
      <c r="B357" s="715">
        <v>44379</v>
      </c>
      <c r="C357" s="99">
        <v>8.966311133638178E-3</v>
      </c>
      <c r="D357" s="99">
        <v>2.2741077487162858E-4</v>
      </c>
    </row>
    <row r="358" spans="2:4">
      <c r="B358" s="715">
        <v>44382</v>
      </c>
      <c r="C358" s="99">
        <v>9.2919984881241931E-3</v>
      </c>
      <c r="D358" s="99">
        <v>2.2533392063967428E-4</v>
      </c>
    </row>
    <row r="359" spans="2:4">
      <c r="B359" s="715">
        <v>44383</v>
      </c>
      <c r="C359" s="99">
        <v>9.3577572578733351E-3</v>
      </c>
      <c r="D359" s="99">
        <v>2.2112170024018884E-4</v>
      </c>
    </row>
    <row r="360" spans="2:4">
      <c r="B360" s="715">
        <v>44384</v>
      </c>
      <c r="C360" s="99">
        <v>1.1990791232202242E-2</v>
      </c>
      <c r="D360" s="99">
        <v>2.1464843839755579E-4</v>
      </c>
    </row>
    <row r="361" spans="2:4">
      <c r="B361" s="715">
        <v>44385</v>
      </c>
      <c r="C361" s="99">
        <v>1.1853350123018115E-2</v>
      </c>
      <c r="D361" s="99">
        <v>2.0570078550904758E-4</v>
      </c>
    </row>
    <row r="362" spans="2:4">
      <c r="B362" s="715">
        <v>44386</v>
      </c>
      <c r="C362" s="99">
        <v>1.2878056303386525E-2</v>
      </c>
      <c r="D362" s="99">
        <v>1.9393656043846269E-4</v>
      </c>
    </row>
    <row r="363" spans="2:4">
      <c r="B363" s="715">
        <v>44389</v>
      </c>
      <c r="C363" s="99">
        <v>1.2891877678217171E-2</v>
      </c>
      <c r="D363" s="99">
        <v>1.788006740856877E-4</v>
      </c>
    </row>
    <row r="364" spans="2:4">
      <c r="B364" s="715">
        <v>44390</v>
      </c>
      <c r="C364" s="99">
        <v>1.365534366694696E-2</v>
      </c>
      <c r="D364" s="99">
        <v>1.5933514331566498E-4</v>
      </c>
    </row>
    <row r="365" spans="2:4">
      <c r="B365" s="715">
        <v>44391</v>
      </c>
      <c r="C365" s="99">
        <v>1.3555895351045044E-2</v>
      </c>
      <c r="D365" s="99">
        <v>1.3366155019482314E-4</v>
      </c>
    </row>
    <row r="366" spans="2:4">
      <c r="B366" s="715">
        <v>44392</v>
      </c>
      <c r="C366" s="99">
        <v>1.3555749594955887E-2</v>
      </c>
      <c r="D366" s="99">
        <v>9.6968280219231307E-5</v>
      </c>
    </row>
    <row r="367" spans="2:4">
      <c r="B367" s="715">
        <v>44393</v>
      </c>
      <c r="C367" s="99">
        <v>1.3854262373383903E-2</v>
      </c>
      <c r="D367" s="99">
        <v>0</v>
      </c>
    </row>
    <row r="368" spans="2:4">
      <c r="B368" s="715">
        <v>44396</v>
      </c>
      <c r="C368" s="99">
        <v>1.3446199589943709E-2</v>
      </c>
      <c r="D368" s="99">
        <v>0</v>
      </c>
    </row>
    <row r="369" spans="2:4">
      <c r="B369" s="715">
        <v>44397</v>
      </c>
      <c r="C369" s="99">
        <v>1.6722802080874427E-2</v>
      </c>
      <c r="D369" s="99">
        <v>0</v>
      </c>
    </row>
    <row r="370" spans="2:4">
      <c r="B370" s="715">
        <v>44398</v>
      </c>
      <c r="C370" s="99">
        <v>1.6367091725872827E-2</v>
      </c>
      <c r="D370" s="99">
        <v>0</v>
      </c>
    </row>
    <row r="371" spans="2:4">
      <c r="B371" s="715">
        <v>44399</v>
      </c>
      <c r="C371" s="99">
        <v>1.6989202756386292E-2</v>
      </c>
      <c r="D371" s="99">
        <v>0</v>
      </c>
    </row>
    <row r="372" spans="2:4">
      <c r="B372" s="715">
        <v>44400</v>
      </c>
      <c r="C372" s="99">
        <v>1.7439573995601317E-2</v>
      </c>
      <c r="D372" s="99">
        <v>0</v>
      </c>
    </row>
    <row r="373" spans="2:4">
      <c r="B373" s="715">
        <v>44403</v>
      </c>
      <c r="C373" s="99">
        <v>1.7107765650294274E-2</v>
      </c>
      <c r="D373" s="99">
        <v>0</v>
      </c>
    </row>
    <row r="374" spans="2:4">
      <c r="B374" s="715">
        <v>44404</v>
      </c>
      <c r="C374" s="99">
        <v>1.7114089536447549E-2</v>
      </c>
      <c r="D374" s="99">
        <v>0</v>
      </c>
    </row>
    <row r="375" spans="2:4">
      <c r="B375" s="715">
        <v>44405</v>
      </c>
      <c r="C375" s="99">
        <v>1.7831918564549281E-2</v>
      </c>
      <c r="D375" s="99">
        <v>0</v>
      </c>
    </row>
    <row r="376" spans="2:4">
      <c r="B376" s="715">
        <v>44406</v>
      </c>
      <c r="C376" s="99">
        <v>1.831413377236632E-2</v>
      </c>
      <c r="D376" s="99">
        <v>0</v>
      </c>
    </row>
    <row r="377" spans="2:4">
      <c r="B377" s="715">
        <v>44407</v>
      </c>
      <c r="C377" s="99">
        <v>1.8519750525552856E-2</v>
      </c>
      <c r="D377" s="99">
        <v>0</v>
      </c>
    </row>
    <row r="378" spans="2:4">
      <c r="B378" s="715">
        <v>44410</v>
      </c>
      <c r="C378" s="99">
        <v>1.957959371216024E-2</v>
      </c>
      <c r="D378" s="99">
        <v>0</v>
      </c>
    </row>
    <row r="379" spans="2:4">
      <c r="B379" s="715">
        <v>44411</v>
      </c>
      <c r="C379" s="99">
        <v>1.917782235573439E-2</v>
      </c>
      <c r="D379" s="99">
        <v>0</v>
      </c>
    </row>
    <row r="380" spans="2:4">
      <c r="B380" s="715">
        <v>44412</v>
      </c>
      <c r="C380" s="99">
        <v>1.9258722679912282E-2</v>
      </c>
      <c r="D380" s="99">
        <v>0</v>
      </c>
    </row>
    <row r="381" spans="2:4">
      <c r="B381" s="715">
        <v>44413</v>
      </c>
      <c r="C381" s="99">
        <v>1.8096786447099895E-2</v>
      </c>
      <c r="D381" s="99">
        <v>0</v>
      </c>
    </row>
    <row r="382" spans="2:4">
      <c r="B382" s="715">
        <v>44414</v>
      </c>
      <c r="C382" s="99">
        <v>1.8232063766271664E-2</v>
      </c>
      <c r="D382" s="99">
        <v>1.2821469847325003E-4</v>
      </c>
    </row>
    <row r="383" spans="2:4">
      <c r="B383" s="715">
        <v>44417</v>
      </c>
      <c r="C383" s="99">
        <v>1.7784447212127862E-2</v>
      </c>
      <c r="D383" s="99">
        <v>1.7673176544898261E-4</v>
      </c>
    </row>
    <row r="384" spans="2:4">
      <c r="B384" s="715">
        <v>44418</v>
      </c>
      <c r="C384" s="99">
        <v>1.7749005140239558E-2</v>
      </c>
      <c r="D384" s="99">
        <v>2.1067824767256665E-4</v>
      </c>
    </row>
    <row r="385" spans="2:4">
      <c r="B385" s="715">
        <v>44419</v>
      </c>
      <c r="C385" s="99">
        <v>1.7086715634134685E-2</v>
      </c>
      <c r="D385" s="99">
        <v>2.3641622253050624E-4</v>
      </c>
    </row>
    <row r="386" spans="2:4">
      <c r="B386" s="715">
        <v>44420</v>
      </c>
      <c r="C386" s="99">
        <v>1.6903149218276764E-2</v>
      </c>
      <c r="D386" s="99">
        <v>2.5642939694650005E-4</v>
      </c>
    </row>
    <row r="387" spans="2:4">
      <c r="B387" s="715">
        <v>44421</v>
      </c>
      <c r="C387" s="99">
        <v>1.6992477175579838E-2</v>
      </c>
      <c r="D387" s="99">
        <v>2.7198444821467069E-4</v>
      </c>
    </row>
    <row r="388" spans="2:4">
      <c r="B388" s="715">
        <v>44424</v>
      </c>
      <c r="C388" s="99">
        <v>1.7028541980268364E-2</v>
      </c>
      <c r="D388" s="99">
        <v>2.8381533368102837E-4</v>
      </c>
    </row>
    <row r="389" spans="2:4">
      <c r="B389" s="715">
        <v>44425</v>
      </c>
      <c r="C389" s="99">
        <v>1.8088593623055069E-2</v>
      </c>
      <c r="D389" s="99">
        <v>2.9237449667139127E-4</v>
      </c>
    </row>
    <row r="390" spans="2:4">
      <c r="B390" s="715">
        <v>44426</v>
      </c>
      <c r="C390" s="99">
        <v>1.5957087560785153E-2</v>
      </c>
      <c r="D390" s="99">
        <v>2.9794403515554169E-4</v>
      </c>
    </row>
    <row r="391" spans="2:4">
      <c r="B391" s="715">
        <v>44427</v>
      </c>
      <c r="C391" s="99">
        <v>1.5568168476338131E-2</v>
      </c>
      <c r="D391" s="99">
        <v>3.0069012117997051E-4</v>
      </c>
    </row>
    <row r="392" spans="2:4">
      <c r="B392" s="715">
        <v>44428</v>
      </c>
      <c r="C392" s="99">
        <v>1.477965464481734E-2</v>
      </c>
      <c r="D392" s="99">
        <v>3.0069012117997057E-4</v>
      </c>
    </row>
    <row r="393" spans="2:4">
      <c r="B393" s="715">
        <v>44431</v>
      </c>
      <c r="C393" s="99">
        <v>1.4603680701067082E-2</v>
      </c>
      <c r="D393" s="99">
        <v>2.9794403515554175E-4</v>
      </c>
    </row>
    <row r="394" spans="2:4">
      <c r="B394" s="715">
        <v>44432</v>
      </c>
      <c r="C394" s="99">
        <v>1.4701984206844218E-2</v>
      </c>
      <c r="D394" s="99">
        <v>2.9237449667139127E-4</v>
      </c>
    </row>
    <row r="395" spans="2:4">
      <c r="B395" s="715">
        <v>44433</v>
      </c>
      <c r="C395" s="99">
        <v>1.6173659539472085E-2</v>
      </c>
      <c r="D395" s="99">
        <v>2.8381533368102837E-4</v>
      </c>
    </row>
    <row r="396" spans="2:4">
      <c r="B396" s="715">
        <v>44434</v>
      </c>
      <c r="C396" s="99">
        <v>1.5625879744868527E-2</v>
      </c>
      <c r="D396" s="99">
        <v>2.7198444821467074E-4</v>
      </c>
    </row>
    <row r="397" spans="2:4">
      <c r="B397" s="715">
        <v>44435</v>
      </c>
      <c r="C397" s="99">
        <v>1.5621951803077272E-2</v>
      </c>
      <c r="D397" s="99">
        <v>2.5642939694649989E-4</v>
      </c>
    </row>
    <row r="398" spans="2:4">
      <c r="B398" s="715">
        <v>44438</v>
      </c>
      <c r="C398" s="99">
        <v>1.6240530402778175E-2</v>
      </c>
      <c r="D398" s="99">
        <v>2.3641622253050618E-4</v>
      </c>
    </row>
    <row r="399" spans="2:4">
      <c r="B399" s="715">
        <v>44439</v>
      </c>
      <c r="C399" s="99">
        <v>1.4787881337012806E-2</v>
      </c>
      <c r="D399" s="99">
        <v>2.1067824767256662E-4</v>
      </c>
    </row>
    <row r="400" spans="2:4">
      <c r="B400" s="715">
        <v>44440</v>
      </c>
      <c r="C400" s="99">
        <v>1.4840261730032854E-2</v>
      </c>
      <c r="D400" s="99">
        <v>1.7673176544898256E-4</v>
      </c>
    </row>
    <row r="401" spans="2:4">
      <c r="B401" s="715">
        <v>44441</v>
      </c>
      <c r="C401" s="99">
        <v>1.4795956888637237E-2</v>
      </c>
      <c r="D401" s="99">
        <v>1.2821469847325008E-4</v>
      </c>
    </row>
    <row r="402" spans="2:4">
      <c r="B402" s="715">
        <v>44442</v>
      </c>
      <c r="C402" s="99">
        <v>1.4719295479823601E-2</v>
      </c>
      <c r="D402" s="99">
        <v>0</v>
      </c>
    </row>
    <row r="403" spans="2:4">
      <c r="B403" s="715">
        <v>44445</v>
      </c>
      <c r="C403" s="99">
        <v>1.4604954724242799E-2</v>
      </c>
      <c r="D403" s="99">
        <v>0</v>
      </c>
    </row>
    <row r="404" spans="2:4">
      <c r="B404" s="715">
        <v>44447</v>
      </c>
      <c r="C404" s="99">
        <v>1.4417851842555066E-2</v>
      </c>
      <c r="D404" s="99">
        <v>0</v>
      </c>
    </row>
    <row r="405" spans="2:4">
      <c r="B405" s="715">
        <v>44448</v>
      </c>
      <c r="C405" s="99">
        <v>1.5154346322610328E-2</v>
      </c>
      <c r="D405" s="99">
        <v>0</v>
      </c>
    </row>
    <row r="406" spans="2:4">
      <c r="B406" s="715">
        <v>44449</v>
      </c>
      <c r="C406" s="99">
        <v>1.5152710088494213E-2</v>
      </c>
      <c r="D406" s="99">
        <v>0</v>
      </c>
    </row>
    <row r="407" spans="2:4">
      <c r="B407" s="715">
        <v>44452</v>
      </c>
      <c r="C407" s="99">
        <v>1.5149130076304761E-2</v>
      </c>
      <c r="D407" s="99">
        <v>0</v>
      </c>
    </row>
    <row r="408" spans="2:4">
      <c r="B408" s="715">
        <v>44453</v>
      </c>
      <c r="C408" s="99">
        <v>1.5560718586186887E-2</v>
      </c>
      <c r="D408" s="99">
        <v>0</v>
      </c>
    </row>
    <row r="409" spans="2:4">
      <c r="B409" s="715">
        <v>44454</v>
      </c>
      <c r="C409" s="99">
        <v>1.5289566240666574E-2</v>
      </c>
      <c r="D409" s="99">
        <v>0</v>
      </c>
    </row>
    <row r="410" spans="2:4">
      <c r="B410" s="715">
        <v>44455</v>
      </c>
      <c r="C410" s="99">
        <v>1.394782592018857E-2</v>
      </c>
      <c r="D410" s="99">
        <v>0</v>
      </c>
    </row>
    <row r="411" spans="2:4">
      <c r="B411" s="715">
        <v>44456</v>
      </c>
      <c r="C411" s="99">
        <v>1.2912278256777309E-2</v>
      </c>
      <c r="D411" s="99">
        <v>0</v>
      </c>
    </row>
    <row r="412" spans="2:4">
      <c r="B412" s="715">
        <v>44459</v>
      </c>
      <c r="C412" s="99">
        <v>1.3192185192580362E-2</v>
      </c>
      <c r="D412" s="99">
        <v>0</v>
      </c>
    </row>
    <row r="413" spans="2:4">
      <c r="B413" s="715">
        <v>44460</v>
      </c>
      <c r="C413" s="99">
        <v>1.6096797768503871E-2</v>
      </c>
      <c r="D413" s="99">
        <v>0</v>
      </c>
    </row>
    <row r="414" spans="2:4">
      <c r="B414" s="715">
        <v>44461</v>
      </c>
      <c r="C414" s="99">
        <v>1.5856857411982672E-2</v>
      </c>
      <c r="D414" s="99">
        <v>0</v>
      </c>
    </row>
    <row r="415" spans="2:4">
      <c r="B415" s="715">
        <v>44462</v>
      </c>
      <c r="C415" s="99">
        <v>1.658427019703029E-2</v>
      </c>
      <c r="D415" s="99">
        <v>0</v>
      </c>
    </row>
    <row r="416" spans="2:4">
      <c r="B416" s="715">
        <v>44463</v>
      </c>
      <c r="C416" s="99">
        <v>1.7075389537308538E-2</v>
      </c>
      <c r="D416" s="99">
        <v>1.2700589366195108E-4</v>
      </c>
    </row>
    <row r="417" spans="2:4">
      <c r="B417" s="715">
        <v>44466</v>
      </c>
      <c r="C417" s="99">
        <v>1.6819502210927633E-2</v>
      </c>
      <c r="D417" s="99">
        <v>1.7506554300391204E-4</v>
      </c>
    </row>
    <row r="418" spans="2:4">
      <c r="B418" s="715">
        <v>44467</v>
      </c>
      <c r="C418" s="99">
        <v>1.6219348625866523E-2</v>
      </c>
      <c r="D418" s="99">
        <v>2.0869197868425907E-4</v>
      </c>
    </row>
    <row r="419" spans="2:4">
      <c r="B419" s="715">
        <v>44468</v>
      </c>
      <c r="C419" s="99">
        <v>1.6429758381857174E-2</v>
      </c>
      <c r="D419" s="99">
        <v>2.3418729659091419E-4</v>
      </c>
    </row>
    <row r="420" spans="2:4">
      <c r="B420" s="715">
        <v>44469</v>
      </c>
      <c r="C420" s="99">
        <v>1.6484943088549513E-2</v>
      </c>
      <c r="D420" s="99">
        <v>2.540117873239022E-4</v>
      </c>
    </row>
    <row r="421" spans="2:4">
      <c r="B421" s="715">
        <v>44470</v>
      </c>
      <c r="C421" s="99">
        <v>1.6430753512419273E-2</v>
      </c>
      <c r="D421" s="99">
        <v>2.694201859770695E-4</v>
      </c>
    </row>
    <row r="422" spans="2:4">
      <c r="B422" s="715">
        <v>44473</v>
      </c>
      <c r="C422" s="99">
        <v>1.6982838026793314E-2</v>
      </c>
      <c r="D422" s="99">
        <v>2.8113953016583606E-4</v>
      </c>
    </row>
    <row r="423" spans="2:4">
      <c r="B423" s="715">
        <v>44474</v>
      </c>
      <c r="C423" s="99">
        <v>1.7503614260426358E-2</v>
      </c>
      <c r="D423" s="99">
        <v>2.8961799759222203E-4</v>
      </c>
    </row>
    <row r="424" spans="2:4">
      <c r="B424" s="715">
        <v>44475</v>
      </c>
      <c r="C424" s="99">
        <v>1.7629784670670053E-2</v>
      </c>
      <c r="D424" s="99">
        <v>2.9513502661375604E-4</v>
      </c>
    </row>
    <row r="425" spans="2:4">
      <c r="B425" s="715">
        <v>44476</v>
      </c>
      <c r="C425" s="99">
        <v>1.7608420448363717E-2</v>
      </c>
      <c r="D425" s="99">
        <v>2.9785522261123698E-4</v>
      </c>
    </row>
    <row r="426" spans="2:4">
      <c r="B426" s="715">
        <v>44477</v>
      </c>
      <c r="C426" s="99">
        <v>1.6841688422832114E-2</v>
      </c>
      <c r="D426" s="99">
        <v>2.9785522261123703E-4</v>
      </c>
    </row>
    <row r="427" spans="2:4">
      <c r="B427" s="715">
        <v>44480</v>
      </c>
      <c r="C427" s="99">
        <v>1.7115357647322187E-2</v>
      </c>
      <c r="D427" s="99">
        <v>2.9513502661375615E-4</v>
      </c>
    </row>
    <row r="428" spans="2:4">
      <c r="B428" s="715">
        <v>44482</v>
      </c>
      <c r="C428" s="99">
        <v>1.7168732771860082E-2</v>
      </c>
      <c r="D428" s="99">
        <v>2.8961799759222203E-4</v>
      </c>
    </row>
    <row r="429" spans="2:4">
      <c r="B429" s="715">
        <v>44483</v>
      </c>
      <c r="C429" s="99">
        <v>1.6883562721928279E-2</v>
      </c>
      <c r="D429" s="99">
        <v>2.81139530165836E-4</v>
      </c>
    </row>
    <row r="430" spans="2:4">
      <c r="B430" s="715">
        <v>44484</v>
      </c>
      <c r="C430" s="99">
        <v>1.708016655609625E-2</v>
      </c>
      <c r="D430" s="99">
        <v>2.6942018597706939E-4</v>
      </c>
    </row>
    <row r="431" spans="2:4">
      <c r="B431" s="715">
        <v>44487</v>
      </c>
      <c r="C431" s="99">
        <v>1.7256875461542035E-2</v>
      </c>
      <c r="D431" s="99">
        <v>2.5401178732390215E-4</v>
      </c>
    </row>
    <row r="432" spans="2:4">
      <c r="B432" s="715">
        <v>44488</v>
      </c>
      <c r="C432" s="99">
        <v>1.7262689028168306E-2</v>
      </c>
      <c r="D432" s="99">
        <v>2.3418729659091428E-4</v>
      </c>
    </row>
    <row r="433" spans="2:4">
      <c r="B433" s="715">
        <v>44489</v>
      </c>
      <c r="C433" s="99">
        <v>1.7034010257830152E-2</v>
      </c>
      <c r="D433" s="99">
        <v>2.0869197868425915E-4</v>
      </c>
    </row>
    <row r="434" spans="2:4">
      <c r="B434" s="715">
        <v>44490</v>
      </c>
      <c r="C434" s="99">
        <v>1.3948174788113544E-2</v>
      </c>
      <c r="D434" s="99">
        <v>1.7506554300391193E-4</v>
      </c>
    </row>
    <row r="435" spans="2:4">
      <c r="B435" s="715">
        <v>44491</v>
      </c>
      <c r="C435" s="99">
        <v>1.4299241022085862E-2</v>
      </c>
      <c r="D435" s="99">
        <v>1.2700589366195116E-4</v>
      </c>
    </row>
    <row r="436" spans="2:4">
      <c r="B436" s="715">
        <v>44494</v>
      </c>
      <c r="C436" s="99">
        <v>1.478167440633252E-2</v>
      </c>
      <c r="D436" s="99">
        <v>0</v>
      </c>
    </row>
    <row r="437" spans="2:4">
      <c r="B437" s="715">
        <v>44495</v>
      </c>
      <c r="C437" s="99">
        <v>1.3485195104210368E-2</v>
      </c>
      <c r="D437" s="99">
        <v>0</v>
      </c>
    </row>
    <row r="438" spans="2:4">
      <c r="B438" s="715">
        <v>44496</v>
      </c>
      <c r="C438" s="99">
        <v>1.382903627673797E-2</v>
      </c>
      <c r="D438" s="99">
        <v>0</v>
      </c>
    </row>
    <row r="439" spans="2:4">
      <c r="B439" s="715">
        <v>44497</v>
      </c>
      <c r="C439" s="99">
        <v>1.4408201110771974E-2</v>
      </c>
      <c r="D439" s="99">
        <v>0</v>
      </c>
    </row>
    <row r="440" spans="2:4">
      <c r="B440" s="715">
        <v>44498</v>
      </c>
      <c r="C440" s="99">
        <v>1.3454468240862555E-2</v>
      </c>
      <c r="D440" s="99">
        <v>1.8829164991564332E-4</v>
      </c>
    </row>
    <row r="441" spans="2:4">
      <c r="B441" s="715">
        <v>44501</v>
      </c>
      <c r="C441" s="99">
        <v>1.340442125221912E-2</v>
      </c>
      <c r="D441" s="99">
        <v>2.5954212820487323E-4</v>
      </c>
    </row>
    <row r="442" spans="2:4">
      <c r="B442" s="715">
        <v>44503</v>
      </c>
      <c r="C442" s="99">
        <v>1.3663656690024293E-2</v>
      </c>
      <c r="D442" s="99">
        <v>3.0939475214599067E-4</v>
      </c>
    </row>
    <row r="443" spans="2:4">
      <c r="B443" s="715">
        <v>44504</v>
      </c>
      <c r="C443" s="99">
        <v>1.3565847652893603E-2</v>
      </c>
      <c r="D443" s="99">
        <v>3.4719264746686042E-4</v>
      </c>
    </row>
    <row r="444" spans="2:4">
      <c r="B444" s="715">
        <v>44505</v>
      </c>
      <c r="C444" s="99">
        <v>1.2847542914833761E-2</v>
      </c>
      <c r="D444" s="99">
        <v>3.7658329983128669E-4</v>
      </c>
    </row>
    <row r="445" spans="2:4">
      <c r="B445" s="715">
        <v>44508</v>
      </c>
      <c r="C445" s="99">
        <v>1.2908962375189605E-2</v>
      </c>
      <c r="D445" s="99">
        <v>3.994269074884644E-4</v>
      </c>
    </row>
    <row r="446" spans="2:4">
      <c r="B446" s="715">
        <v>44509</v>
      </c>
      <c r="C446" s="99">
        <v>1.2853027253530058E-2</v>
      </c>
      <c r="D446" s="99">
        <v>4.1680133468713896E-4</v>
      </c>
    </row>
    <row r="447" spans="2:4">
      <c r="B447" s="715">
        <v>44510</v>
      </c>
      <c r="C447" s="99">
        <v>1.2791049317069694E-2</v>
      </c>
      <c r="D447" s="99">
        <v>4.2937102397037338E-4</v>
      </c>
    </row>
    <row r="448" spans="2:4">
      <c r="B448" s="715">
        <v>44511</v>
      </c>
      <c r="C448" s="99">
        <v>1.269451590192423E-2</v>
      </c>
      <c r="D448" s="99">
        <v>4.3755025461192224E-4</v>
      </c>
    </row>
    <row r="449" spans="2:4">
      <c r="B449" s="715">
        <v>44512</v>
      </c>
      <c r="C449" s="99">
        <v>1.3624141110814128E-2</v>
      </c>
      <c r="D449" s="99">
        <v>4.4158306110374473E-4</v>
      </c>
    </row>
    <row r="450" spans="2:4">
      <c r="B450" s="715">
        <v>44516</v>
      </c>
      <c r="C450" s="99">
        <v>1.3597802710816164E-2</v>
      </c>
      <c r="D450" s="99">
        <v>4.4158306110374473E-4</v>
      </c>
    </row>
    <row r="451" spans="2:4">
      <c r="B451" s="715">
        <v>44517</v>
      </c>
      <c r="C451" s="99">
        <v>1.3485880576051565E-2</v>
      </c>
      <c r="D451" s="99">
        <v>4.3755025461192224E-4</v>
      </c>
    </row>
    <row r="452" spans="2:4">
      <c r="B452" s="715">
        <v>44518</v>
      </c>
      <c r="C452" s="99">
        <v>1.3704589541432999E-2</v>
      </c>
      <c r="D452" s="99">
        <v>4.2937102397037327E-4</v>
      </c>
    </row>
    <row r="453" spans="2:4">
      <c r="B453" s="715">
        <v>44519</v>
      </c>
      <c r="C453" s="99">
        <v>1.3566334428078945E-2</v>
      </c>
      <c r="D453" s="99">
        <v>4.168013346871388E-4</v>
      </c>
    </row>
    <row r="454" spans="2:4">
      <c r="B454" s="715">
        <v>44522</v>
      </c>
      <c r="C454" s="99">
        <v>1.3366632910422406E-2</v>
      </c>
      <c r="D454" s="99">
        <v>3.9942690748846451E-4</v>
      </c>
    </row>
    <row r="455" spans="2:4">
      <c r="B455" s="715">
        <v>44523</v>
      </c>
      <c r="C455" s="99">
        <v>1.3431412630593477E-2</v>
      </c>
      <c r="D455" s="99">
        <v>3.765832998312868E-4</v>
      </c>
    </row>
    <row r="456" spans="2:4">
      <c r="B456" s="715">
        <v>44524</v>
      </c>
      <c r="C456" s="99">
        <v>1.3464582484209455E-2</v>
      </c>
      <c r="D456" s="99">
        <v>3.4719264746686036E-4</v>
      </c>
    </row>
    <row r="457" spans="2:4">
      <c r="B457" s="715">
        <v>44525</v>
      </c>
      <c r="C457" s="99">
        <v>1.2268070407792033E-2</v>
      </c>
      <c r="D457" s="99">
        <v>3.0939475214599067E-4</v>
      </c>
    </row>
    <row r="458" spans="2:4">
      <c r="B458" s="715">
        <v>44526</v>
      </c>
      <c r="C458" s="99">
        <v>1.2130953019700699E-2</v>
      </c>
      <c r="D458" s="99">
        <v>2.5954212820487334E-4</v>
      </c>
    </row>
    <row r="459" spans="2:4">
      <c r="B459" s="715">
        <v>44529</v>
      </c>
      <c r="C459" s="99">
        <v>1.7523912779403829E-2</v>
      </c>
      <c r="D459" s="99">
        <v>1.8829164991564337E-4</v>
      </c>
    </row>
    <row r="460" spans="2:4">
      <c r="B460" s="715">
        <v>44530</v>
      </c>
      <c r="C460" s="99">
        <v>1.7144972197576668E-2</v>
      </c>
      <c r="D460" s="99">
        <v>0</v>
      </c>
    </row>
    <row r="461" spans="2:4">
      <c r="B461" s="715">
        <v>44531</v>
      </c>
      <c r="C461" s="99">
        <v>1.9354918942908261E-2</v>
      </c>
      <c r="D461" s="99">
        <v>0</v>
      </c>
    </row>
    <row r="462" spans="2:4">
      <c r="B462" s="715">
        <v>44532</v>
      </c>
      <c r="C462" s="99">
        <v>1.9605578364866625E-2</v>
      </c>
      <c r="D462" s="99">
        <v>0</v>
      </c>
    </row>
    <row r="463" spans="2:4">
      <c r="B463" s="715">
        <v>44533</v>
      </c>
      <c r="C463" s="99">
        <v>2.0780737303827273E-2</v>
      </c>
      <c r="D463" s="99">
        <v>0</v>
      </c>
    </row>
    <row r="464" spans="2:4">
      <c r="B464" s="715">
        <v>44536</v>
      </c>
      <c r="C464" s="99">
        <v>2.0416246658526399E-2</v>
      </c>
      <c r="D464" s="99">
        <v>0</v>
      </c>
    </row>
    <row r="465" spans="2:4">
      <c r="B465" s="715">
        <v>44537</v>
      </c>
      <c r="C465" s="99">
        <v>2.0638528126876741E-2</v>
      </c>
      <c r="D465" s="99">
        <v>0</v>
      </c>
    </row>
    <row r="466" spans="2:4">
      <c r="B466" s="715">
        <v>44538</v>
      </c>
      <c r="C466" s="99">
        <v>2.0726980112225943E-2</v>
      </c>
      <c r="D466" s="99">
        <v>0</v>
      </c>
    </row>
    <row r="467" spans="2:4">
      <c r="B467" s="715">
        <v>44539</v>
      </c>
      <c r="C467" s="99">
        <v>2.0826852944121382E-2</v>
      </c>
      <c r="D467" s="99">
        <v>0</v>
      </c>
    </row>
    <row r="468" spans="2:4">
      <c r="B468" s="715">
        <v>44540</v>
      </c>
      <c r="C468" s="99">
        <v>2.125914360899895E-2</v>
      </c>
      <c r="D468" s="99">
        <v>1.8569632265812893E-4</v>
      </c>
    </row>
    <row r="469" spans="2:4">
      <c r="B469" s="715">
        <v>44543</v>
      </c>
      <c r="C469" s="99">
        <v>2.1309963809595572E-2</v>
      </c>
      <c r="D469" s="99">
        <v>2.5596471646035254E-4</v>
      </c>
    </row>
    <row r="470" spans="2:4">
      <c r="B470" s="715">
        <v>44544</v>
      </c>
      <c r="C470" s="99">
        <v>2.0708111566344667E-2</v>
      </c>
      <c r="D470" s="99">
        <v>3.051301942968447E-4</v>
      </c>
    </row>
    <row r="471" spans="2:4">
      <c r="B471" s="715">
        <v>44545</v>
      </c>
      <c r="C471" s="99">
        <v>2.0839025616780173E-2</v>
      </c>
      <c r="D471" s="99">
        <v>3.424071004604849E-4</v>
      </c>
    </row>
    <row r="472" spans="2:4">
      <c r="B472" s="715">
        <v>44546</v>
      </c>
      <c r="C472" s="99">
        <v>2.1203284586651501E-2</v>
      </c>
      <c r="D472" s="99">
        <v>3.7139264531625796E-4</v>
      </c>
    </row>
    <row r="473" spans="2:4">
      <c r="B473" s="715">
        <v>44547</v>
      </c>
      <c r="C473" s="99">
        <v>2.0936397512255903E-2</v>
      </c>
      <c r="D473" s="99">
        <v>3.9392138697890442E-4</v>
      </c>
    </row>
    <row r="474" spans="2:4">
      <c r="B474" s="715">
        <v>44550</v>
      </c>
      <c r="C474" s="99">
        <v>2.0981761480515129E-2</v>
      </c>
      <c r="D474" s="99">
        <v>4.1105633290205426E-4</v>
      </c>
    </row>
    <row r="475" spans="2:4">
      <c r="B475" s="715">
        <v>44551</v>
      </c>
      <c r="C475" s="99">
        <v>2.2233005077553818E-2</v>
      </c>
      <c r="D475" s="99">
        <v>4.2345276725215769E-4</v>
      </c>
    </row>
    <row r="476" spans="2:4">
      <c r="B476" s="715">
        <v>44552</v>
      </c>
      <c r="C476" s="99">
        <v>2.3175061281245263E-2</v>
      </c>
      <c r="D476" s="99">
        <v>4.3151925906413549E-4</v>
      </c>
    </row>
    <row r="477" spans="2:4">
      <c r="B477" s="715">
        <v>44553</v>
      </c>
      <c r="C477" s="99">
        <v>2.3073375525946065E-2</v>
      </c>
      <c r="D477" s="99">
        <v>4.3549647916847232E-4</v>
      </c>
    </row>
    <row r="478" spans="2:4">
      <c r="B478" s="715">
        <v>44554</v>
      </c>
      <c r="C478" s="99">
        <v>2.3117672923928499E-2</v>
      </c>
      <c r="D478" s="99">
        <v>4.3549647916847243E-4</v>
      </c>
    </row>
    <row r="479" spans="2:4">
      <c r="B479" s="715">
        <v>44557</v>
      </c>
      <c r="C479" s="99">
        <v>2.2868697025120604E-2</v>
      </c>
      <c r="D479" s="99">
        <v>4.3151925906413554E-4</v>
      </c>
    </row>
    <row r="480" spans="2:4">
      <c r="B480" s="715">
        <v>44558</v>
      </c>
      <c r="C480" s="99">
        <v>1.9279377624063079E-2</v>
      </c>
      <c r="D480" s="99">
        <v>4.2345276725215775E-4</v>
      </c>
    </row>
    <row r="481" spans="2:4">
      <c r="B481" s="715">
        <v>44559</v>
      </c>
      <c r="C481" s="99">
        <v>1.909250222187274E-2</v>
      </c>
      <c r="D481" s="99">
        <v>4.1105633290205421E-4</v>
      </c>
    </row>
    <row r="482" spans="2:4">
      <c r="B482" s="715">
        <v>44560</v>
      </c>
      <c r="C482" s="99">
        <v>1.6833959984404217E-2</v>
      </c>
      <c r="D482" s="99">
        <v>3.9392138697890431E-4</v>
      </c>
    </row>
    <row r="483" spans="2:4">
      <c r="B483" s="715">
        <v>44561</v>
      </c>
      <c r="C483" s="99">
        <v>1.6709835085834679E-2</v>
      </c>
      <c r="D483" s="99">
        <v>3.7139264531625774E-4</v>
      </c>
    </row>
    <row r="484" spans="2:4">
      <c r="B484" s="715">
        <v>44564</v>
      </c>
      <c r="C484" s="99">
        <v>1.5432486306829123E-2</v>
      </c>
      <c r="D484" s="99">
        <v>3.424071004604849E-4</v>
      </c>
    </row>
    <row r="485" spans="2:4">
      <c r="B485" s="715">
        <v>44565</v>
      </c>
      <c r="C485" s="99">
        <v>1.5445539761043826E-2</v>
      </c>
      <c r="D485" s="99">
        <v>3.0513019429684486E-4</v>
      </c>
    </row>
    <row r="486" spans="2:4">
      <c r="B486" s="715">
        <v>44566</v>
      </c>
      <c r="C486" s="99">
        <v>1.5082407941007688E-2</v>
      </c>
      <c r="D486" s="99">
        <v>2.5596471646035249E-4</v>
      </c>
    </row>
    <row r="487" spans="2:4">
      <c r="B487" s="715">
        <v>44567</v>
      </c>
      <c r="C487" s="99">
        <v>1.6079049498450966E-2</v>
      </c>
      <c r="D487" s="99">
        <v>1.8569632265812906E-4</v>
      </c>
    </row>
    <row r="488" spans="2:4">
      <c r="B488" s="715">
        <v>44568</v>
      </c>
      <c r="C488" s="99">
        <v>1.6016240123300884E-2</v>
      </c>
      <c r="D488" s="99">
        <v>0</v>
      </c>
    </row>
    <row r="489" spans="2:4">
      <c r="B489" s="715">
        <v>44571</v>
      </c>
      <c r="C489" s="99">
        <v>1.5611213288834212E-2</v>
      </c>
      <c r="D489" s="99">
        <v>0</v>
      </c>
    </row>
    <row r="490" spans="2:4">
      <c r="B490" s="715">
        <v>44572</v>
      </c>
      <c r="C490" s="99">
        <v>1.5274230835368895E-2</v>
      </c>
      <c r="D490" s="99">
        <v>0</v>
      </c>
    </row>
    <row r="491" spans="2:4">
      <c r="B491" s="715">
        <v>44573</v>
      </c>
      <c r="C491" s="99">
        <v>1.543973520359199E-2</v>
      </c>
      <c r="D491" s="99">
        <v>0</v>
      </c>
    </row>
    <row r="492" spans="2:4">
      <c r="B492" s="715">
        <v>44574</v>
      </c>
      <c r="C492" s="99">
        <v>1.5397759441433895E-2</v>
      </c>
      <c r="D492" s="99">
        <v>0</v>
      </c>
    </row>
    <row r="493" spans="2:4">
      <c r="B493" s="715">
        <v>44575</v>
      </c>
      <c r="C493" s="99">
        <v>1.5489519053168315E-2</v>
      </c>
      <c r="D493" s="99">
        <v>0</v>
      </c>
    </row>
    <row r="494" spans="2:4">
      <c r="B494" s="715">
        <v>44578</v>
      </c>
      <c r="C494" s="99">
        <v>1.5519532251158867E-2</v>
      </c>
      <c r="D494" s="99">
        <v>0</v>
      </c>
    </row>
    <row r="495" spans="2:4">
      <c r="B495" s="715">
        <v>44579</v>
      </c>
      <c r="C495" s="99">
        <v>1.5362376795919317E-2</v>
      </c>
      <c r="D495" s="99">
        <v>0</v>
      </c>
    </row>
    <row r="496" spans="2:4">
      <c r="B496" s="715">
        <v>44580</v>
      </c>
      <c r="C496" s="99">
        <v>1.2649737477871081E-2</v>
      </c>
      <c r="D496" s="99">
        <v>0</v>
      </c>
    </row>
    <row r="497" spans="2:4">
      <c r="B497" s="715">
        <v>44581</v>
      </c>
      <c r="C497" s="99">
        <v>1.1509111374140183E-2</v>
      </c>
      <c r="D497" s="99">
        <v>0</v>
      </c>
    </row>
    <row r="498" spans="2:4">
      <c r="B498" s="715">
        <v>44582</v>
      </c>
      <c r="C498" s="99">
        <v>1.1742439153685631E-2</v>
      </c>
      <c r="D498" s="99">
        <v>0</v>
      </c>
    </row>
    <row r="499" spans="2:4">
      <c r="B499" s="715">
        <v>44585</v>
      </c>
      <c r="C499" s="99">
        <v>1.3090018551903202E-2</v>
      </c>
      <c r="D499" s="99">
        <v>0</v>
      </c>
    </row>
    <row r="500" spans="2:4">
      <c r="B500" s="715">
        <v>44586</v>
      </c>
      <c r="C500" s="99">
        <v>1.3293008393740155E-2</v>
      </c>
      <c r="D500" s="99">
        <v>0</v>
      </c>
    </row>
    <row r="501" spans="2:4">
      <c r="B501" s="715">
        <v>44587</v>
      </c>
      <c r="C501" s="99">
        <v>1.3147893593743009E-2</v>
      </c>
      <c r="D501" s="99">
        <v>0</v>
      </c>
    </row>
    <row r="502" spans="2:4">
      <c r="B502" s="715">
        <v>44588</v>
      </c>
      <c r="C502" s="99">
        <v>1.3653235251825605E-2</v>
      </c>
      <c r="D502" s="99">
        <v>0</v>
      </c>
    </row>
    <row r="503" spans="2:4">
      <c r="B503" s="715">
        <v>44589</v>
      </c>
      <c r="C503" s="99">
        <v>1.3651657338578668E-2</v>
      </c>
      <c r="D503" s="99">
        <v>0</v>
      </c>
    </row>
    <row r="504" spans="2:4">
      <c r="B504" s="715">
        <v>44592</v>
      </c>
      <c r="C504" s="99">
        <v>1.3339131115126366E-2</v>
      </c>
      <c r="D504" s="99">
        <v>0</v>
      </c>
    </row>
    <row r="505" spans="2:4">
      <c r="B505" s="715">
        <v>44593</v>
      </c>
      <c r="C505" s="99">
        <v>1.3515743016376336E-2</v>
      </c>
      <c r="D505" s="99">
        <v>0</v>
      </c>
    </row>
    <row r="506" spans="2:4">
      <c r="B506" s="715">
        <v>44594</v>
      </c>
      <c r="C506" s="99">
        <v>1.3475531344830852E-2</v>
      </c>
      <c r="D506" s="99">
        <v>0</v>
      </c>
    </row>
    <row r="507" spans="2:4">
      <c r="B507" s="715">
        <v>44595</v>
      </c>
      <c r="C507" s="99">
        <v>1.3442220290036933E-2</v>
      </c>
      <c r="D507" s="99">
        <v>0</v>
      </c>
    </row>
    <row r="508" spans="2:4">
      <c r="B508" s="715">
        <v>44596</v>
      </c>
      <c r="C508" s="99">
        <v>1.1376569960969161E-2</v>
      </c>
      <c r="D508" s="99">
        <v>1.8317170615485387E-4</v>
      </c>
    </row>
    <row r="509" spans="2:4">
      <c r="B509" s="715">
        <v>44599</v>
      </c>
      <c r="C509" s="99">
        <v>1.2127057921747815E-2</v>
      </c>
      <c r="D509" s="99">
        <v>2.5248477276420503E-4</v>
      </c>
    </row>
    <row r="510" spans="2:4">
      <c r="B510" s="715">
        <v>44600</v>
      </c>
      <c r="C510" s="99">
        <v>1.2262246101084643E-2</v>
      </c>
      <c r="D510" s="99">
        <v>3.0098182607316405E-4</v>
      </c>
    </row>
    <row r="511" spans="2:4">
      <c r="B511" s="715">
        <v>44601</v>
      </c>
      <c r="C511" s="99">
        <v>1.2140634212276459E-2</v>
      </c>
      <c r="D511" s="99">
        <v>3.3775193764257292E-4</v>
      </c>
    </row>
    <row r="512" spans="2:4">
      <c r="B512" s="715">
        <v>44602</v>
      </c>
      <c r="C512" s="99">
        <v>1.1983949844319273E-2</v>
      </c>
      <c r="D512" s="99">
        <v>3.6634341230970774E-4</v>
      </c>
    </row>
    <row r="513" spans="2:4">
      <c r="B513" s="715">
        <v>44603</v>
      </c>
      <c r="C513" s="99">
        <v>1.1852392772788673E-2</v>
      </c>
      <c r="D513" s="99">
        <v>3.8856586663082055E-4</v>
      </c>
    </row>
    <row r="514" spans="2:4">
      <c r="B514" s="715">
        <v>44606</v>
      </c>
      <c r="C514" s="99">
        <v>1.1422007553296776E-2</v>
      </c>
      <c r="D514" s="99">
        <v>4.0546785604389491E-4</v>
      </c>
    </row>
    <row r="515" spans="2:4">
      <c r="B515" s="715">
        <v>44607</v>
      </c>
      <c r="C515" s="99">
        <v>1.1478724698956503E-2</v>
      </c>
      <c r="D515" s="99">
        <v>4.1769575586248989E-4</v>
      </c>
    </row>
    <row r="516" spans="2:4">
      <c r="B516" s="715">
        <v>44608</v>
      </c>
      <c r="C516" s="99">
        <v>1.1479433100770401E-2</v>
      </c>
      <c r="D516" s="99">
        <v>4.256525804604887E-4</v>
      </c>
    </row>
    <row r="517" spans="2:4">
      <c r="B517" s="715">
        <v>44609</v>
      </c>
      <c r="C517" s="99">
        <v>1.1399713820794593E-2</v>
      </c>
      <c r="D517" s="99">
        <v>4.2957572865123648E-4</v>
      </c>
    </row>
    <row r="518" spans="2:4">
      <c r="B518" s="715">
        <v>44610</v>
      </c>
      <c r="C518" s="99">
        <v>1.2730299672645948E-2</v>
      </c>
      <c r="D518" s="99">
        <v>4.2957572865123648E-4</v>
      </c>
    </row>
    <row r="519" spans="2:4">
      <c r="B519" s="715">
        <v>44613</v>
      </c>
      <c r="C519" s="99">
        <v>1.2908662001854415E-2</v>
      </c>
      <c r="D519" s="99">
        <v>4.2565258046048854E-4</v>
      </c>
    </row>
    <row r="520" spans="2:4">
      <c r="B520" s="715">
        <v>44614</v>
      </c>
      <c r="C520" s="99">
        <v>1.174823906421325E-2</v>
      </c>
      <c r="D520" s="99">
        <v>4.1769575586248983E-4</v>
      </c>
    </row>
    <row r="521" spans="2:4">
      <c r="B521" s="715">
        <v>44615</v>
      </c>
      <c r="C521" s="99">
        <v>1.1647585684196306E-2</v>
      </c>
      <c r="D521" s="99">
        <v>4.0546785604389507E-4</v>
      </c>
    </row>
    <row r="522" spans="2:4">
      <c r="B522" s="715">
        <v>44616</v>
      </c>
      <c r="C522" s="99">
        <v>1.1555253244512403E-2</v>
      </c>
      <c r="D522" s="99">
        <v>3.8856586663082071E-4</v>
      </c>
    </row>
    <row r="523" spans="2:4">
      <c r="B523" s="715">
        <v>44617</v>
      </c>
      <c r="C523" s="99">
        <v>1.112120677729205E-2</v>
      </c>
      <c r="D523" s="99">
        <v>3.6634341230970763E-4</v>
      </c>
    </row>
    <row r="524" spans="2:4">
      <c r="B524" s="715">
        <v>44622</v>
      </c>
      <c r="C524" s="99">
        <v>1.1632224806169149E-2</v>
      </c>
      <c r="D524" s="99">
        <v>3.3775193764257276E-4</v>
      </c>
    </row>
    <row r="525" spans="2:4">
      <c r="B525" s="715">
        <v>44623</v>
      </c>
      <c r="C525" s="99">
        <v>1.1425914188318018E-2</v>
      </c>
      <c r="D525" s="99">
        <v>3.00981826073164E-4</v>
      </c>
    </row>
    <row r="526" spans="2:4">
      <c r="B526" s="715">
        <v>44624</v>
      </c>
      <c r="C526" s="99">
        <v>1.1288136171606683E-2</v>
      </c>
      <c r="D526" s="99">
        <v>2.5248477276420514E-4</v>
      </c>
    </row>
    <row r="527" spans="2:4">
      <c r="B527" s="715">
        <v>44627</v>
      </c>
      <c r="C527" s="99">
        <v>1.1300817408918758E-2</v>
      </c>
      <c r="D527" s="99">
        <v>1.8317170615485381E-4</v>
      </c>
    </row>
    <row r="528" spans="2:4">
      <c r="B528" s="715">
        <v>44628</v>
      </c>
      <c r="C528" s="99">
        <v>1.1945572211014577E-2</v>
      </c>
      <c r="D528" s="99">
        <v>0</v>
      </c>
    </row>
    <row r="529" spans="2:4">
      <c r="B529" s="715">
        <v>44629</v>
      </c>
      <c r="C529" s="99">
        <v>1.2281991932099889E-2</v>
      </c>
      <c r="D529" s="99">
        <v>0</v>
      </c>
    </row>
    <row r="530" spans="2:4">
      <c r="B530" s="715">
        <v>44630</v>
      </c>
      <c r="C530" s="99">
        <v>1.2924451021020772E-2</v>
      </c>
      <c r="D530" s="99">
        <v>0</v>
      </c>
    </row>
    <row r="531" spans="2:4">
      <c r="B531" s="715">
        <v>44631</v>
      </c>
      <c r="C531" s="99">
        <v>1.2944970275795152E-2</v>
      </c>
      <c r="D531" s="99">
        <v>0</v>
      </c>
    </row>
    <row r="532" spans="2:4">
      <c r="B532" s="715">
        <v>44634</v>
      </c>
      <c r="C532" s="99">
        <v>1.3794116297370389E-2</v>
      </c>
      <c r="D532" s="99">
        <v>0</v>
      </c>
    </row>
    <row r="533" spans="2:4">
      <c r="B533" s="715">
        <v>44635</v>
      </c>
      <c r="C533" s="99">
        <v>1.4007199142673616E-2</v>
      </c>
      <c r="D533" s="99">
        <v>0</v>
      </c>
    </row>
    <row r="534" spans="2:4">
      <c r="B534" s="715">
        <v>44636</v>
      </c>
      <c r="C534" s="99">
        <v>1.3932493411527053E-2</v>
      </c>
      <c r="D534" s="99">
        <v>0</v>
      </c>
    </row>
    <row r="535" spans="2:4">
      <c r="B535" s="715">
        <v>44637</v>
      </c>
      <c r="C535" s="99">
        <v>1.4576055097953407E-2</v>
      </c>
      <c r="D535" s="99">
        <v>0</v>
      </c>
    </row>
    <row r="536" spans="2:4">
      <c r="B536" s="715">
        <v>44638</v>
      </c>
      <c r="C536" s="99">
        <v>1.5224173263941305E-2</v>
      </c>
      <c r="D536" s="99">
        <v>1.2074552889006053E-4</v>
      </c>
    </row>
    <row r="537" spans="2:4">
      <c r="B537" s="715">
        <v>44641</v>
      </c>
      <c r="C537" s="99">
        <v>1.6109192841840508E-2</v>
      </c>
      <c r="D537" s="99">
        <v>1.6643622568175129E-4</v>
      </c>
    </row>
    <row r="538" spans="2:4">
      <c r="B538" s="715">
        <v>44642</v>
      </c>
      <c r="C538" s="99">
        <v>1.7075045871337222E-2</v>
      </c>
      <c r="D538" s="99">
        <v>1.9840514967293363E-4</v>
      </c>
    </row>
    <row r="539" spans="2:4">
      <c r="B539" s="715">
        <v>44643</v>
      </c>
      <c r="C539" s="99">
        <v>1.6362580935112482E-2</v>
      </c>
      <c r="D539" s="99">
        <v>2.2264375432425114E-4</v>
      </c>
    </row>
    <row r="540" spans="2:4">
      <c r="B540" s="715">
        <v>44644</v>
      </c>
      <c r="C540" s="99">
        <v>1.5726623449035457E-2</v>
      </c>
      <c r="D540" s="99">
        <v>2.4149105778012106E-4</v>
      </c>
    </row>
    <row r="541" spans="2:4">
      <c r="B541" s="715">
        <v>44645</v>
      </c>
      <c r="C541" s="99">
        <v>1.5580383018471767E-2</v>
      </c>
      <c r="D541" s="99">
        <v>2.5613994682835396E-4</v>
      </c>
    </row>
    <row r="542" spans="2:4">
      <c r="B542" s="715">
        <v>44648</v>
      </c>
      <c r="C542" s="99">
        <v>1.6050693733285135E-2</v>
      </c>
      <c r="D542" s="99">
        <v>2.6728162200197783E-4</v>
      </c>
    </row>
    <row r="543" spans="2:4">
      <c r="B543" s="715">
        <v>44649</v>
      </c>
      <c r="C543" s="99">
        <v>1.6276949407730355E-2</v>
      </c>
      <c r="D543" s="99">
        <v>2.7534216946209001E-4</v>
      </c>
    </row>
    <row r="544" spans="2:4">
      <c r="B544" s="715">
        <v>44650</v>
      </c>
      <c r="C544" s="99">
        <v>1.6248446422245523E-2</v>
      </c>
      <c r="D544" s="99">
        <v>2.805872535121266E-4</v>
      </c>
    </row>
    <row r="545" spans="2:4">
      <c r="B545" s="715">
        <v>44651</v>
      </c>
      <c r="C545" s="99">
        <v>1.6588294361483201E-2</v>
      </c>
      <c r="D545" s="99">
        <v>2.8317336581707754E-4</v>
      </c>
    </row>
    <row r="546" spans="2:4">
      <c r="B546" s="715">
        <v>44652</v>
      </c>
      <c r="C546" s="99">
        <v>1.6950379264866516E-2</v>
      </c>
      <c r="D546" s="99">
        <v>2.8317336581707754E-4</v>
      </c>
    </row>
    <row r="547" spans="2:4">
      <c r="B547" s="715">
        <v>44655</v>
      </c>
      <c r="C547" s="99">
        <v>1.7586245336912453E-2</v>
      </c>
      <c r="D547" s="99">
        <v>2.8058725351212655E-4</v>
      </c>
    </row>
    <row r="548" spans="2:4">
      <c r="B548" s="715">
        <v>44656</v>
      </c>
      <c r="C548" s="99">
        <v>1.7330373124746504E-2</v>
      </c>
      <c r="D548" s="99">
        <v>2.7534216946209007E-4</v>
      </c>
    </row>
    <row r="549" spans="2:4">
      <c r="B549" s="715">
        <v>44657</v>
      </c>
      <c r="C549" s="99">
        <v>1.7015624352834258E-2</v>
      </c>
      <c r="D549" s="99">
        <v>2.6728162200197788E-4</v>
      </c>
    </row>
    <row r="550" spans="2:4">
      <c r="B550" s="715">
        <v>44658</v>
      </c>
      <c r="C550" s="99">
        <v>1.7867532904497465E-2</v>
      </c>
      <c r="D550" s="99">
        <v>2.5613994682835401E-4</v>
      </c>
    </row>
    <row r="551" spans="2:4">
      <c r="B551" s="715">
        <v>44659</v>
      </c>
      <c r="C551" s="99">
        <v>1.7266950390421969E-2</v>
      </c>
      <c r="D551" s="99">
        <v>2.4149105778012097E-4</v>
      </c>
    </row>
    <row r="552" spans="2:4">
      <c r="B552" s="715">
        <v>44662</v>
      </c>
      <c r="C552" s="99">
        <v>1.7275407753222161E-2</v>
      </c>
      <c r="D552" s="99">
        <v>2.2264375432425116E-4</v>
      </c>
    </row>
    <row r="553" spans="2:4">
      <c r="B553" s="715">
        <v>44663</v>
      </c>
      <c r="C553" s="99">
        <v>1.7256097957972397E-2</v>
      </c>
      <c r="D553" s="99">
        <v>1.9840514967293357E-4</v>
      </c>
    </row>
    <row r="554" spans="2:4">
      <c r="B554" s="715">
        <v>44664</v>
      </c>
      <c r="C554" s="99">
        <v>1.6832699924120287E-2</v>
      </c>
      <c r="D554" s="99">
        <v>1.6643622568175129E-4</v>
      </c>
    </row>
    <row r="555" spans="2:4">
      <c r="B555" s="715">
        <v>44665</v>
      </c>
      <c r="C555" s="99">
        <v>1.6820179223138689E-2</v>
      </c>
      <c r="D555" s="99">
        <v>1.2074552889006064E-4</v>
      </c>
    </row>
    <row r="556" spans="2:4">
      <c r="B556" s="715">
        <v>44669</v>
      </c>
      <c r="C556" s="99">
        <v>1.650996690391443E-2</v>
      </c>
      <c r="D556" s="99">
        <v>0</v>
      </c>
    </row>
    <row r="557" spans="2:4">
      <c r="B557" s="715">
        <v>44670</v>
      </c>
      <c r="C557" s="99">
        <v>1.6000616063709536E-2</v>
      </c>
      <c r="D557" s="99">
        <v>0</v>
      </c>
    </row>
    <row r="558" spans="2:4">
      <c r="B558" s="715">
        <v>44671</v>
      </c>
      <c r="C558" s="99">
        <v>1.5360290624112845E-2</v>
      </c>
      <c r="D558" s="99">
        <v>0</v>
      </c>
    </row>
    <row r="559" spans="2:4">
      <c r="B559" s="715">
        <v>44673</v>
      </c>
      <c r="C559" s="99">
        <v>1.4310513190761685E-2</v>
      </c>
      <c r="D559" s="99">
        <v>0</v>
      </c>
    </row>
    <row r="560" spans="2:4">
      <c r="B560" s="715">
        <v>44676</v>
      </c>
      <c r="C560" s="99">
        <v>1.5781020000742475E-2</v>
      </c>
      <c r="D560" s="99">
        <v>0</v>
      </c>
    </row>
    <row r="561" spans="2:4">
      <c r="B561" s="715">
        <v>44677</v>
      </c>
      <c r="C561" s="99">
        <v>1.5856914559805497E-2</v>
      </c>
      <c r="D561" s="99">
        <v>0</v>
      </c>
    </row>
    <row r="562" spans="2:4">
      <c r="B562" s="715">
        <v>44678</v>
      </c>
      <c r="C562" s="99">
        <v>1.5212549101564384E-2</v>
      </c>
      <c r="D562" s="99">
        <v>0</v>
      </c>
    </row>
    <row r="563" spans="2:4">
      <c r="B563" s="715">
        <v>44679</v>
      </c>
      <c r="C563" s="99">
        <v>1.4069367011328516E-2</v>
      </c>
      <c r="D563" s="99">
        <v>0</v>
      </c>
    </row>
    <row r="564" spans="2:4">
      <c r="B564" s="715">
        <v>44680</v>
      </c>
      <c r="C564" s="99">
        <v>1.5123166941649304E-2</v>
      </c>
      <c r="D564" s="99">
        <v>0</v>
      </c>
    </row>
    <row r="565" spans="2:4">
      <c r="B565" s="715">
        <v>44683</v>
      </c>
      <c r="C565" s="99">
        <v>1.5445721151552669E-2</v>
      </c>
      <c r="D565" s="99">
        <v>0</v>
      </c>
    </row>
    <row r="566" spans="2:4">
      <c r="B566" s="715">
        <v>44684</v>
      </c>
      <c r="C566" s="99">
        <v>1.5621680356553595E-2</v>
      </c>
      <c r="D566" s="99">
        <v>0</v>
      </c>
    </row>
    <row r="567" spans="2:4">
      <c r="B567" s="715">
        <v>44685</v>
      </c>
      <c r="C567" s="99">
        <v>1.5653210756200544E-2</v>
      </c>
      <c r="D567" s="99">
        <v>0</v>
      </c>
    </row>
    <row r="568" spans="2:4">
      <c r="B568" s="715">
        <v>44686</v>
      </c>
      <c r="C568" s="99">
        <v>1.7075649619996282E-2</v>
      </c>
      <c r="D568" s="99">
        <v>0</v>
      </c>
    </row>
    <row r="569" spans="2:4">
      <c r="B569" s="715">
        <v>44687</v>
      </c>
      <c r="C569" s="99">
        <v>1.8550806327986398E-2</v>
      </c>
      <c r="D569" s="99">
        <v>1.1967312486161258E-4</v>
      </c>
    </row>
    <row r="570" spans="2:4">
      <c r="B570" s="715">
        <v>44690</v>
      </c>
      <c r="C570" s="99">
        <v>1.8547760025655304E-2</v>
      </c>
      <c r="D570" s="99">
        <v>1.6495801874074484E-4</v>
      </c>
    </row>
    <row r="571" spans="2:4">
      <c r="B571" s="715">
        <v>44691</v>
      </c>
      <c r="C571" s="99">
        <v>2.0003218763586926E-2</v>
      </c>
      <c r="D571" s="99">
        <v>1.9664301004151255E-4</v>
      </c>
    </row>
    <row r="572" spans="2:4">
      <c r="B572" s="715">
        <v>44692</v>
      </c>
      <c r="C572" s="99">
        <v>2.0000150637655152E-2</v>
      </c>
      <c r="D572" s="99">
        <v>2.2066633900096001E-4</v>
      </c>
    </row>
    <row r="573" spans="2:4">
      <c r="B573" s="715">
        <v>44693</v>
      </c>
      <c r="C573" s="99">
        <v>1.9871009134038432E-2</v>
      </c>
      <c r="D573" s="99">
        <v>2.3934624972322513E-4</v>
      </c>
    </row>
    <row r="574" spans="2:4">
      <c r="B574" s="715">
        <v>44694</v>
      </c>
      <c r="C574" s="99">
        <v>1.9499500734627927E-2</v>
      </c>
      <c r="D574" s="99">
        <v>2.5386503434629201E-4</v>
      </c>
    </row>
    <row r="575" spans="2:4">
      <c r="B575" s="715">
        <v>44697</v>
      </c>
      <c r="C575" s="99">
        <v>2.0773879027516696E-2</v>
      </c>
      <c r="D575" s="99">
        <v>2.64907754490693E-4</v>
      </c>
    </row>
    <row r="576" spans="2:4">
      <c r="B576" s="715">
        <v>44698</v>
      </c>
      <c r="C576" s="99">
        <v>2.0806015406993564E-2</v>
      </c>
      <c r="D576" s="99">
        <v>2.7289671202406261E-4</v>
      </c>
    </row>
    <row r="577" spans="2:4">
      <c r="B577" s="715">
        <v>44699</v>
      </c>
      <c r="C577" s="99">
        <v>2.114983937427993E-2</v>
      </c>
      <c r="D577" s="99">
        <v>2.7809521174657574E-4</v>
      </c>
    </row>
    <row r="578" spans="2:4">
      <c r="B578" s="715">
        <v>44700</v>
      </c>
      <c r="C578" s="99">
        <v>2.1985316085458725E-2</v>
      </c>
      <c r="D578" s="99">
        <v>2.8065835543911242E-4</v>
      </c>
    </row>
    <row r="579" spans="2:4">
      <c r="B579" s="715">
        <v>44701</v>
      </c>
      <c r="C579" s="99">
        <v>2.2013478631732097E-2</v>
      </c>
      <c r="D579" s="99">
        <v>2.8065835543911237E-4</v>
      </c>
    </row>
    <row r="580" spans="2:4">
      <c r="B580" s="715">
        <v>44704</v>
      </c>
      <c r="C580" s="99">
        <v>2.2020579542275355E-2</v>
      </c>
      <c r="D580" s="99">
        <v>2.7809521174657574E-4</v>
      </c>
    </row>
    <row r="581" spans="2:4">
      <c r="B581" s="715">
        <v>44705</v>
      </c>
      <c r="C581" s="99">
        <v>2.1066878979964735E-2</v>
      </c>
      <c r="D581" s="99">
        <v>2.7289671202406271E-4</v>
      </c>
    </row>
    <row r="582" spans="2:4">
      <c r="B582" s="715">
        <v>44706</v>
      </c>
      <c r="C582" s="99">
        <v>2.1360613946356671E-2</v>
      </c>
      <c r="D582" s="99">
        <v>2.64907754490693E-4</v>
      </c>
    </row>
    <row r="583" spans="2:4">
      <c r="B583" s="715">
        <v>44707</v>
      </c>
      <c r="C583" s="99">
        <v>2.0970238452392771E-2</v>
      </c>
      <c r="D583" s="99">
        <v>2.5386503434629185E-4</v>
      </c>
    </row>
    <row r="584" spans="2:4">
      <c r="B584" s="715">
        <v>44708</v>
      </c>
      <c r="C584" s="99">
        <v>2.1170907760490514E-2</v>
      </c>
      <c r="D584" s="99">
        <v>2.3934624972322515E-4</v>
      </c>
    </row>
    <row r="585" spans="2:4">
      <c r="B585" s="715">
        <v>44711</v>
      </c>
      <c r="C585" s="99">
        <v>2.0566884749652646E-2</v>
      </c>
      <c r="D585" s="99">
        <v>2.2066633900095998E-4</v>
      </c>
    </row>
    <row r="586" spans="2:4">
      <c r="B586" s="715">
        <v>44712</v>
      </c>
      <c r="C586" s="99">
        <v>2.0413731060844414E-2</v>
      </c>
      <c r="D586" s="99">
        <v>1.966430100415125E-4</v>
      </c>
    </row>
    <row r="587" spans="2:4">
      <c r="B587" s="715">
        <v>44713</v>
      </c>
      <c r="C587" s="99">
        <v>2.0113996792139554E-2</v>
      </c>
      <c r="D587" s="99">
        <v>1.6495801874074478E-4</v>
      </c>
    </row>
    <row r="588" spans="2:4">
      <c r="B588" s="715">
        <v>44714</v>
      </c>
      <c r="C588" s="99">
        <v>2.007858280750122E-2</v>
      </c>
      <c r="D588" s="99">
        <v>1.1967312486161255E-4</v>
      </c>
    </row>
    <row r="589" spans="2:4">
      <c r="B589" s="715">
        <v>44715</v>
      </c>
      <c r="C589" s="99">
        <v>1.8021303571945434E-2</v>
      </c>
      <c r="D589" s="99">
        <v>0</v>
      </c>
    </row>
    <row r="590" spans="2:4">
      <c r="B590" s="715">
        <v>44718</v>
      </c>
      <c r="C590" s="99">
        <v>1.6308346479750158E-2</v>
      </c>
      <c r="D590" s="99">
        <v>0</v>
      </c>
    </row>
    <row r="591" spans="2:4">
      <c r="B591" s="715">
        <v>44719</v>
      </c>
      <c r="C591" s="99">
        <v>1.6031640650683101E-2</v>
      </c>
      <c r="D591" s="99">
        <v>0</v>
      </c>
    </row>
    <row r="592" spans="2:4">
      <c r="B592" s="715">
        <v>44720</v>
      </c>
      <c r="C592" s="99">
        <v>1.3084280066886809E-2</v>
      </c>
      <c r="D592" s="99">
        <v>0</v>
      </c>
    </row>
    <row r="593" spans="2:4">
      <c r="B593" s="715">
        <v>44721</v>
      </c>
      <c r="C593" s="99">
        <v>1.3146370727668919E-2</v>
      </c>
      <c r="D593" s="99">
        <v>0</v>
      </c>
    </row>
    <row r="594" spans="2:4">
      <c r="B594" s="715">
        <v>44722</v>
      </c>
      <c r="C594" s="99">
        <v>1.3264252185156001E-2</v>
      </c>
      <c r="D594" s="99">
        <v>0</v>
      </c>
    </row>
    <row r="595" spans="2:4">
      <c r="B595" s="715">
        <v>44725</v>
      </c>
      <c r="C595" s="99">
        <v>1.3772664691604472E-2</v>
      </c>
      <c r="D595" s="99">
        <v>0</v>
      </c>
    </row>
    <row r="596" spans="2:4">
      <c r="B596" s="715">
        <v>44726</v>
      </c>
      <c r="C596" s="99">
        <v>1.3359021372726916E-2</v>
      </c>
      <c r="D596" s="99">
        <v>0</v>
      </c>
    </row>
    <row r="597" spans="2:4">
      <c r="B597" s="715">
        <v>44727</v>
      </c>
      <c r="C597" s="99">
        <v>1.3353662964546273E-2</v>
      </c>
      <c r="D597" s="99">
        <v>0</v>
      </c>
    </row>
    <row r="598" spans="2:4">
      <c r="B598" s="715">
        <v>44729</v>
      </c>
      <c r="C598" s="99">
        <v>1.333018463618294E-2</v>
      </c>
      <c r="D598" s="99">
        <v>0</v>
      </c>
    </row>
    <row r="599" spans="2:4">
      <c r="B599" s="715">
        <v>44732</v>
      </c>
      <c r="C599" s="99">
        <v>1.3613641445541167E-2</v>
      </c>
      <c r="D599" s="99">
        <v>5.9440342564717105E-5</v>
      </c>
    </row>
    <row r="600" spans="2:4">
      <c r="B600" s="715">
        <v>44733</v>
      </c>
      <c r="C600" s="99">
        <v>1.3436077265558823E-2</v>
      </c>
      <c r="D600" s="99">
        <v>8.1932857975300399E-5</v>
      </c>
    </row>
    <row r="601" spans="2:4">
      <c r="B601" s="715">
        <v>44734</v>
      </c>
      <c r="C601" s="99">
        <v>1.3392983910414028E-2</v>
      </c>
      <c r="D601" s="99">
        <v>9.7670449345590106E-5</v>
      </c>
    </row>
    <row r="602" spans="2:4">
      <c r="B602" s="715">
        <v>44735</v>
      </c>
      <c r="C602" s="99">
        <v>1.2744273420077607E-2</v>
      </c>
      <c r="D602" s="99">
        <v>1.0960257616642562E-4</v>
      </c>
    </row>
    <row r="603" spans="2:4">
      <c r="B603" s="715">
        <v>44736</v>
      </c>
      <c r="C603" s="99">
        <v>1.2324019460159437E-2</v>
      </c>
      <c r="D603" s="99">
        <v>1.1888068512943421E-4</v>
      </c>
    </row>
    <row r="604" spans="2:4">
      <c r="B604" s="715">
        <v>44739</v>
      </c>
      <c r="C604" s="99">
        <v>1.2047959113979677E-2</v>
      </c>
      <c r="D604" s="99">
        <v>1.2609200791068853E-4</v>
      </c>
    </row>
    <row r="605" spans="2:4">
      <c r="B605" s="715">
        <v>44740</v>
      </c>
      <c r="C605" s="99">
        <v>1.1098932183074837E-2</v>
      </c>
      <c r="D605" s="99">
        <v>1.3157680718361238E-4</v>
      </c>
    </row>
    <row r="606" spans="2:4">
      <c r="B606" s="715">
        <v>44741</v>
      </c>
      <c r="C606" s="99">
        <v>1.0891642869450777E-2</v>
      </c>
      <c r="D606" s="99">
        <v>1.3554483570352941E-4</v>
      </c>
    </row>
    <row r="607" spans="2:4">
      <c r="B607" s="715">
        <v>44742</v>
      </c>
      <c r="C607" s="99">
        <v>1.0805903448896734E-2</v>
      </c>
      <c r="D607" s="99">
        <v>1.3812687410760791E-4</v>
      </c>
    </row>
    <row r="608" spans="2:4">
      <c r="B608" s="715">
        <v>44743</v>
      </c>
      <c r="C608" s="99">
        <v>1.068547589530335E-2</v>
      </c>
      <c r="D608" s="99">
        <v>1.393999597674263E-4</v>
      </c>
    </row>
    <row r="609" spans="2:4">
      <c r="B609" s="715">
        <v>44746</v>
      </c>
      <c r="C609" s="99">
        <v>1.0544003826270645E-2</v>
      </c>
      <c r="D609" s="99">
        <v>1.3939995976742627E-4</v>
      </c>
    </row>
    <row r="610" spans="2:4">
      <c r="B610" s="715">
        <v>44747</v>
      </c>
      <c r="C610" s="99">
        <v>9.7374257157729835E-3</v>
      </c>
      <c r="D610" s="99">
        <v>1.3812687410760788E-4</v>
      </c>
    </row>
    <row r="611" spans="2:4">
      <c r="B611" s="715">
        <v>44748</v>
      </c>
      <c r="C611" s="99">
        <v>1.0070354529650714E-2</v>
      </c>
      <c r="D611" s="99">
        <v>1.3554483570352944E-4</v>
      </c>
    </row>
    <row r="612" spans="2:4">
      <c r="B612" s="715">
        <v>44749</v>
      </c>
      <c r="C612" s="99">
        <v>1.0068570237609237E-2</v>
      </c>
      <c r="D612" s="99">
        <v>1.3157680718361241E-4</v>
      </c>
    </row>
    <row r="613" spans="2:4">
      <c r="B613" s="715">
        <v>44750</v>
      </c>
      <c r="C613" s="99">
        <v>1.1710092135988422E-2</v>
      </c>
      <c r="D613" s="99">
        <v>1.2609200791068855E-4</v>
      </c>
    </row>
    <row r="614" spans="2:4">
      <c r="B614" s="715">
        <v>44753</v>
      </c>
      <c r="C614" s="99">
        <v>1.1712554099984476E-2</v>
      </c>
      <c r="D614" s="99">
        <v>1.1888068512943424E-4</v>
      </c>
    </row>
    <row r="615" spans="2:4">
      <c r="B615" s="715">
        <v>44754</v>
      </c>
      <c r="C615" s="99">
        <v>1.2714216756089334E-2</v>
      </c>
      <c r="D615" s="99">
        <v>1.0960257616642564E-4</v>
      </c>
    </row>
    <row r="616" spans="2:4">
      <c r="B616" s="715">
        <v>44755</v>
      </c>
      <c r="C616" s="99">
        <v>1.2593743320847223E-2</v>
      </c>
      <c r="D616" s="99">
        <v>9.7670449345590106E-5</v>
      </c>
    </row>
    <row r="617" spans="2:4">
      <c r="B617" s="715">
        <v>44756</v>
      </c>
      <c r="C617" s="99">
        <v>1.2110499358457859E-2</v>
      </c>
      <c r="D617" s="99">
        <v>8.1932857975300412E-5</v>
      </c>
    </row>
    <row r="618" spans="2:4">
      <c r="B618" s="715">
        <v>44757</v>
      </c>
      <c r="C618" s="99">
        <v>1.2021007108639126E-2</v>
      </c>
      <c r="D618" s="99">
        <v>5.9440342564717058E-5</v>
      </c>
    </row>
    <row r="619" spans="2:4">
      <c r="B619" s="715">
        <v>44760</v>
      </c>
      <c r="C619" s="99">
        <v>1.1321084200462401E-2</v>
      </c>
      <c r="D619" s="99">
        <v>0</v>
      </c>
    </row>
    <row r="620" spans="2:4">
      <c r="B620" s="715">
        <v>44761</v>
      </c>
      <c r="C620" s="99">
        <v>9.7334117522928001E-3</v>
      </c>
      <c r="D620" s="99">
        <v>0</v>
      </c>
    </row>
    <row r="621" spans="2:4">
      <c r="B621" s="715">
        <v>44762</v>
      </c>
      <c r="C621" s="99">
        <v>1.01028324330315E-2</v>
      </c>
      <c r="D621" s="99">
        <v>0</v>
      </c>
    </row>
    <row r="622" spans="2:4">
      <c r="B622" s="715">
        <v>44763</v>
      </c>
      <c r="C622" s="99">
        <v>1.0912421383796885E-2</v>
      </c>
      <c r="D622" s="99">
        <v>0</v>
      </c>
    </row>
    <row r="623" spans="2:4">
      <c r="B623" s="715">
        <v>44764</v>
      </c>
      <c r="C623" s="99">
        <v>1.0907416930023459E-2</v>
      </c>
      <c r="D623" s="99">
        <v>0</v>
      </c>
    </row>
    <row r="624" spans="2:4">
      <c r="B624" s="715">
        <v>44767</v>
      </c>
      <c r="C624" s="99">
        <v>1.1211476618514049E-2</v>
      </c>
      <c r="D624" s="99">
        <v>0</v>
      </c>
    </row>
    <row r="625" spans="2:4">
      <c r="B625" s="715">
        <v>44768</v>
      </c>
      <c r="C625" s="99">
        <v>1.1238965554702643E-2</v>
      </c>
      <c r="D625" s="99">
        <v>0</v>
      </c>
    </row>
    <row r="626" spans="2:4">
      <c r="B626" s="715">
        <v>44769</v>
      </c>
      <c r="C626" s="99">
        <v>1.1164353007467183E-2</v>
      </c>
      <c r="D626" s="99">
        <v>0</v>
      </c>
    </row>
    <row r="627" spans="2:4">
      <c r="B627" s="715">
        <v>44770</v>
      </c>
      <c r="C627" s="99">
        <v>1.2663527645463243E-2</v>
      </c>
      <c r="D627" s="99">
        <v>0</v>
      </c>
    </row>
    <row r="628" spans="2:4">
      <c r="B628" s="715">
        <v>44771</v>
      </c>
      <c r="C628" s="99">
        <v>1.2866346700715259E-2</v>
      </c>
      <c r="D628" s="99">
        <v>0</v>
      </c>
    </row>
    <row r="629" spans="2:4">
      <c r="B629" s="715">
        <v>44774</v>
      </c>
      <c r="C629" s="99">
        <v>1.3137291607652134E-2</v>
      </c>
      <c r="D629" s="99">
        <v>0</v>
      </c>
    </row>
    <row r="630" spans="2:4">
      <c r="B630" s="715">
        <v>44775</v>
      </c>
      <c r="C630" s="99">
        <v>1.3195906501711884E-2</v>
      </c>
      <c r="D630" s="99">
        <v>0</v>
      </c>
    </row>
    <row r="631" spans="2:4">
      <c r="B631" s="715">
        <v>44776</v>
      </c>
      <c r="C631" s="99">
        <v>1.3041063942186076E-2</v>
      </c>
      <c r="D631" s="99">
        <v>0</v>
      </c>
    </row>
    <row r="632" spans="2:4">
      <c r="B632" s="715">
        <v>44777</v>
      </c>
      <c r="C632" s="99">
        <v>1.3265305214612151E-2</v>
      </c>
      <c r="D632" s="99">
        <v>0</v>
      </c>
    </row>
    <row r="633" spans="2:4">
      <c r="B633" s="715">
        <v>44778</v>
      </c>
      <c r="C633" s="99">
        <v>1.3636217202435146E-2</v>
      </c>
      <c r="D633" s="99">
        <v>5.917929680366913E-5</v>
      </c>
    </row>
    <row r="634" spans="2:4">
      <c r="B634" s="715">
        <v>44781</v>
      </c>
      <c r="C634" s="99">
        <v>1.3050918699039911E-2</v>
      </c>
      <c r="D634" s="99">
        <v>8.1573031225619231E-5</v>
      </c>
    </row>
    <row r="635" spans="2:4">
      <c r="B635" s="715">
        <v>44782</v>
      </c>
      <c r="C635" s="99">
        <v>1.2912023270010793E-2</v>
      </c>
      <c r="D635" s="99">
        <v>9.7241507389988856E-5</v>
      </c>
    </row>
    <row r="636" spans="2:4">
      <c r="B636" s="715">
        <v>44783</v>
      </c>
      <c r="C636" s="99">
        <v>1.0988772326686536E-2</v>
      </c>
      <c r="D636" s="99">
        <v>1.0912123156655167E-4</v>
      </c>
    </row>
    <row r="637" spans="2:4">
      <c r="B637" s="715">
        <v>44784</v>
      </c>
      <c r="C637" s="99">
        <v>1.0617546830690296E-2</v>
      </c>
      <c r="D637" s="99">
        <v>1.1835859360733825E-4</v>
      </c>
    </row>
    <row r="638" spans="2:4">
      <c r="B638" s="715">
        <v>44785</v>
      </c>
      <c r="C638" s="99">
        <v>1.1569065562087736E-2</v>
      </c>
      <c r="D638" s="99">
        <v>1.2553824622717744E-4</v>
      </c>
    </row>
    <row r="639" spans="2:4">
      <c r="B639" s="715">
        <v>44788</v>
      </c>
      <c r="C639" s="99">
        <v>1.1811659963542864E-2</v>
      </c>
      <c r="D639" s="99">
        <v>1.3099895775870181E-4</v>
      </c>
    </row>
    <row r="640" spans="2:4">
      <c r="B640" s="715">
        <v>44789</v>
      </c>
      <c r="C640" s="99">
        <v>1.1820502616574023E-2</v>
      </c>
      <c r="D640" s="99">
        <v>1.3494955978038297E-4</v>
      </c>
    </row>
    <row r="641" spans="2:4">
      <c r="B641" s="715">
        <v>44790</v>
      </c>
      <c r="C641" s="99">
        <v>1.1657342813231638E-2</v>
      </c>
      <c r="D641" s="99">
        <v>1.3752025857652583E-4</v>
      </c>
    </row>
    <row r="642" spans="2:4">
      <c r="B642" s="715">
        <v>44791</v>
      </c>
      <c r="C642" s="99">
        <v>1.1632579628109319E-2</v>
      </c>
      <c r="D642" s="99">
        <v>1.3878775319159896E-4</v>
      </c>
    </row>
    <row r="643" spans="2:4">
      <c r="B643" s="715">
        <v>44792</v>
      </c>
      <c r="C643" s="99">
        <v>1.1332092563253208E-2</v>
      </c>
      <c r="D643" s="99">
        <v>1.3878775319159899E-4</v>
      </c>
    </row>
    <row r="644" spans="2:4">
      <c r="B644" s="715">
        <v>44795</v>
      </c>
      <c r="C644" s="99">
        <v>1.2088340968831279E-2</v>
      </c>
      <c r="D644" s="99">
        <v>1.375202585765258E-4</v>
      </c>
    </row>
    <row r="645" spans="2:4">
      <c r="B645" s="715">
        <v>44796</v>
      </c>
      <c r="C645" s="99">
        <v>1.1344527274191864E-2</v>
      </c>
      <c r="D645" s="99">
        <v>1.3494955978038295E-4</v>
      </c>
    </row>
    <row r="646" spans="2:4">
      <c r="B646" s="715">
        <v>44797</v>
      </c>
      <c r="C646" s="99">
        <v>1.161629986618784E-2</v>
      </c>
      <c r="D646" s="99">
        <v>1.3099895775870181E-4</v>
      </c>
    </row>
    <row r="647" spans="2:4">
      <c r="B647" s="715">
        <v>44798</v>
      </c>
      <c r="C647" s="99">
        <v>1.1425266696491104E-2</v>
      </c>
      <c r="D647" s="99">
        <v>1.2553824622717753E-4</v>
      </c>
    </row>
    <row r="648" spans="2:4">
      <c r="B648" s="715">
        <v>44799</v>
      </c>
      <c r="C648" s="99">
        <v>1.0972826806318593E-2</v>
      </c>
      <c r="D648" s="99">
        <v>1.1835859360733831E-4</v>
      </c>
    </row>
    <row r="649" spans="2:4">
      <c r="B649" s="715">
        <v>44802</v>
      </c>
      <c r="C649" s="99">
        <v>1.0936018140865257E-2</v>
      </c>
      <c r="D649" s="99">
        <v>1.0912123156655169E-4</v>
      </c>
    </row>
    <row r="650" spans="2:4">
      <c r="B650" s="715">
        <v>44803</v>
      </c>
      <c r="C650" s="99">
        <v>1.0907050266935451E-2</v>
      </c>
      <c r="D650" s="99">
        <v>9.724150738998891E-5</v>
      </c>
    </row>
    <row r="651" spans="2:4">
      <c r="B651" s="715">
        <v>44804</v>
      </c>
      <c r="C651" s="99">
        <v>1.1469220904064067E-2</v>
      </c>
      <c r="D651" s="99">
        <v>8.1573031225619258E-5</v>
      </c>
    </row>
    <row r="652" spans="2:4">
      <c r="B652" s="715">
        <v>44805</v>
      </c>
      <c r="C652" s="99">
        <v>1.1482254759180275E-2</v>
      </c>
      <c r="D652" s="99">
        <v>5.9179296803669163E-5</v>
      </c>
    </row>
    <row r="653" spans="2:4">
      <c r="B653" s="715">
        <v>44806</v>
      </c>
      <c r="C653" s="99">
        <v>1.1195940323540153E-2</v>
      </c>
      <c r="D653" s="99">
        <v>0</v>
      </c>
    </row>
    <row r="654" spans="2:4">
      <c r="B654" s="715">
        <v>44809</v>
      </c>
      <c r="C654" s="99">
        <v>1.0685276235515675E-2</v>
      </c>
      <c r="D654" s="99">
        <v>0</v>
      </c>
    </row>
    <row r="655" spans="2:4">
      <c r="B655" s="715">
        <v>44810</v>
      </c>
      <c r="C655" s="99">
        <v>1.0654646396203268E-2</v>
      </c>
      <c r="D655" s="99">
        <v>0</v>
      </c>
    </row>
    <row r="656" spans="2:4">
      <c r="B656" s="715">
        <v>44812</v>
      </c>
      <c r="C656" s="99">
        <v>1.1757006520980596E-2</v>
      </c>
      <c r="D656" s="99">
        <v>0</v>
      </c>
    </row>
    <row r="657" spans="2:4">
      <c r="B657" s="715">
        <v>44813</v>
      </c>
      <c r="C657" s="99">
        <v>1.1707501596008786E-2</v>
      </c>
      <c r="D657" s="99">
        <v>0</v>
      </c>
    </row>
    <row r="658" spans="2:4">
      <c r="B658" s="715">
        <v>44816</v>
      </c>
      <c r="C658" s="99">
        <v>1.2609201464781674E-2</v>
      </c>
      <c r="D658" s="99">
        <v>0</v>
      </c>
    </row>
    <row r="659" spans="2:4">
      <c r="B659" s="715">
        <v>44817</v>
      </c>
      <c r="C659" s="99">
        <v>1.1904511568986823E-2</v>
      </c>
      <c r="D659" s="99">
        <v>0</v>
      </c>
    </row>
    <row r="660" spans="2:4">
      <c r="B660" s="715">
        <v>44818</v>
      </c>
      <c r="C660" s="99">
        <v>1.1905579582167147E-2</v>
      </c>
      <c r="D660" s="99">
        <v>0</v>
      </c>
    </row>
    <row r="661" spans="2:4">
      <c r="B661" s="715">
        <v>44819</v>
      </c>
      <c r="C661" s="99">
        <v>1.2180326812820254E-2</v>
      </c>
      <c r="D661" s="99">
        <v>0</v>
      </c>
    </row>
    <row r="662" spans="2:4">
      <c r="B662" s="715">
        <v>44820</v>
      </c>
      <c r="C662" s="99">
        <v>1.2198835867057053E-2</v>
      </c>
      <c r="D662" s="99">
        <v>0</v>
      </c>
    </row>
    <row r="663" spans="2:4">
      <c r="B663" s="715">
        <v>44823</v>
      </c>
      <c r="C663" s="99">
        <v>1.2493245545497118E-2</v>
      </c>
      <c r="D663" s="99">
        <v>0</v>
      </c>
    </row>
    <row r="664" spans="2:4">
      <c r="B664" s="715">
        <v>44824</v>
      </c>
      <c r="C664" s="99">
        <v>1.2627189490779012E-2</v>
      </c>
      <c r="D664" s="99">
        <v>0</v>
      </c>
    </row>
    <row r="665" spans="2:4">
      <c r="B665" s="715">
        <v>44825</v>
      </c>
      <c r="C665" s="99">
        <v>1.206952890801382E-2</v>
      </c>
      <c r="D665" s="99">
        <v>0</v>
      </c>
    </row>
    <row r="666" spans="2:4">
      <c r="B666" s="715">
        <v>44826</v>
      </c>
      <c r="C666" s="99">
        <v>1.207920202822846E-2</v>
      </c>
      <c r="D666" s="99">
        <v>0</v>
      </c>
    </row>
    <row r="667" spans="2:4">
      <c r="B667" s="715">
        <v>44827</v>
      </c>
      <c r="C667" s="99">
        <v>1.2761864453488337E-2</v>
      </c>
      <c r="D667" s="99">
        <v>0</v>
      </c>
    </row>
    <row r="668" spans="2:4">
      <c r="B668" s="715">
        <v>44830</v>
      </c>
      <c r="C668" s="99">
        <v>1.2604376166175499E-2</v>
      </c>
      <c r="D668" s="99">
        <v>0</v>
      </c>
    </row>
    <row r="669" spans="2:4">
      <c r="B669" s="715">
        <v>44831</v>
      </c>
      <c r="C669" s="99">
        <v>1.386675870673678E-2</v>
      </c>
      <c r="D669" s="99">
        <v>0</v>
      </c>
    </row>
    <row r="670" spans="2:4">
      <c r="B670" s="715">
        <v>44832</v>
      </c>
      <c r="C670" s="99">
        <v>1.396156849356976E-2</v>
      </c>
      <c r="D670" s="99">
        <v>0</v>
      </c>
    </row>
    <row r="671" spans="2:4">
      <c r="B671" s="715">
        <v>44833</v>
      </c>
      <c r="C671" s="99">
        <v>1.3853137836010049E-2</v>
      </c>
      <c r="D671" s="99">
        <v>0</v>
      </c>
    </row>
    <row r="672" spans="2:4">
      <c r="B672" s="715">
        <v>44834</v>
      </c>
      <c r="C672" s="99">
        <v>1.3419945444978354E-2</v>
      </c>
      <c r="D672" s="99">
        <v>0</v>
      </c>
    </row>
    <row r="673" spans="2:4">
      <c r="B673" s="715">
        <v>44837</v>
      </c>
      <c r="C673" s="99">
        <v>1.3671027118482518E-2</v>
      </c>
      <c r="D673" s="99">
        <v>0</v>
      </c>
    </row>
    <row r="674" spans="2:4">
      <c r="B674" s="715">
        <v>44838</v>
      </c>
      <c r="C674" s="99">
        <v>1.5529568567229099E-2</v>
      </c>
      <c r="D674" s="99">
        <v>0</v>
      </c>
    </row>
    <row r="675" spans="2:4">
      <c r="B675" s="715">
        <v>44839</v>
      </c>
      <c r="C675" s="99">
        <v>1.5588633642929362E-2</v>
      </c>
      <c r="D675" s="99">
        <v>0</v>
      </c>
    </row>
    <row r="676" spans="2:4">
      <c r="B676" s="715">
        <v>44840</v>
      </c>
      <c r="C676" s="99">
        <v>1.5515649155508725E-2</v>
      </c>
      <c r="D676" s="99">
        <v>0</v>
      </c>
    </row>
    <row r="677" spans="2:4">
      <c r="B677" s="715">
        <v>44841</v>
      </c>
      <c r="C677" s="99">
        <v>1.4640705738682014E-2</v>
      </c>
      <c r="D677" s="99">
        <v>0</v>
      </c>
    </row>
    <row r="678" spans="2:4">
      <c r="B678" s="715">
        <v>44844</v>
      </c>
      <c r="C678" s="99">
        <v>1.4692192252391149E-2</v>
      </c>
      <c r="D678" s="99">
        <v>0</v>
      </c>
    </row>
    <row r="679" spans="2:4">
      <c r="B679" s="715">
        <v>44845</v>
      </c>
      <c r="C679" s="99">
        <v>1.3957343002389834E-2</v>
      </c>
      <c r="D679" s="99">
        <v>0</v>
      </c>
    </row>
    <row r="680" spans="2:4">
      <c r="B680" s="715">
        <v>44847</v>
      </c>
      <c r="C680" s="99">
        <v>1.4720826393173007E-2</v>
      </c>
      <c r="D680" s="99">
        <v>0</v>
      </c>
    </row>
    <row r="681" spans="2:4">
      <c r="B681" s="715">
        <v>44848</v>
      </c>
      <c r="C681" s="1">
        <v>1.4276530653330993E-2</v>
      </c>
      <c r="D681" s="1">
        <v>0</v>
      </c>
    </row>
    <row r="682" spans="2:4">
      <c r="B682" s="715">
        <v>44851</v>
      </c>
      <c r="C682" s="1">
        <v>1.4301051374143399E-2</v>
      </c>
      <c r="D682" s="1">
        <v>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03"/>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74" customFormat="1" ht="30">
      <c r="C2" s="734" t="s">
        <v>1429</v>
      </c>
      <c r="D2" s="734" t="s">
        <v>64</v>
      </c>
      <c r="F2"/>
      <c r="G2"/>
    </row>
    <row r="3" spans="2:7">
      <c r="B3" s="714">
        <v>43832</v>
      </c>
      <c r="C3" s="711">
        <v>0</v>
      </c>
      <c r="D3" s="711">
        <v>0</v>
      </c>
    </row>
    <row r="4" spans="2:7">
      <c r="B4" s="714">
        <v>43833</v>
      </c>
      <c r="C4" s="711">
        <v>-2.8480888935666915E-4</v>
      </c>
      <c r="D4" s="711">
        <v>0</v>
      </c>
    </row>
    <row r="5" spans="2:7">
      <c r="B5" s="714">
        <v>43836</v>
      </c>
      <c r="C5" s="711">
        <v>-5.3186639825897331E-4</v>
      </c>
      <c r="D5" s="711">
        <v>0</v>
      </c>
    </row>
    <row r="6" spans="2:7">
      <c r="B6" s="714">
        <v>43837</v>
      </c>
      <c r="C6" s="711">
        <v>-2.8004689782723524E-4</v>
      </c>
      <c r="D6" s="711">
        <v>0</v>
      </c>
    </row>
    <row r="7" spans="2:7">
      <c r="B7" s="714">
        <v>43838</v>
      </c>
      <c r="C7" s="711">
        <v>-1.6645630653511212E-4</v>
      </c>
      <c r="D7" s="711">
        <v>0</v>
      </c>
    </row>
    <row r="8" spans="2:7">
      <c r="B8" s="714">
        <v>43839</v>
      </c>
      <c r="C8" s="711">
        <v>0</v>
      </c>
      <c r="D8" s="711">
        <v>0</v>
      </c>
    </row>
    <row r="9" spans="2:7">
      <c r="B9" s="714">
        <v>43840</v>
      </c>
      <c r="C9" s="711">
        <v>0</v>
      </c>
      <c r="D9" s="711">
        <v>0</v>
      </c>
    </row>
    <row r="10" spans="2:7">
      <c r="B10" s="714">
        <v>43843</v>
      </c>
      <c r="C10" s="711">
        <v>0</v>
      </c>
      <c r="D10" s="711">
        <v>0</v>
      </c>
    </row>
    <row r="11" spans="2:7">
      <c r="B11" s="714">
        <v>43844</v>
      </c>
      <c r="C11" s="711">
        <v>0</v>
      </c>
      <c r="D11" s="711">
        <v>0</v>
      </c>
    </row>
    <row r="12" spans="2:7">
      <c r="B12" s="714">
        <v>43845</v>
      </c>
      <c r="C12" s="711">
        <v>-1.1691072118891199E-4</v>
      </c>
      <c r="D12" s="711">
        <v>0</v>
      </c>
    </row>
    <row r="13" spans="2:7">
      <c r="B13" s="714">
        <v>43846</v>
      </c>
      <c r="C13" s="711">
        <v>0</v>
      </c>
      <c r="D13" s="711">
        <v>0</v>
      </c>
    </row>
    <row r="14" spans="2:7">
      <c r="B14" s="714">
        <v>43847</v>
      </c>
      <c r="C14" s="711">
        <v>0</v>
      </c>
      <c r="D14" s="711">
        <v>0</v>
      </c>
    </row>
    <row r="15" spans="2:7">
      <c r="B15" s="714">
        <v>43850</v>
      </c>
      <c r="C15" s="711">
        <v>0</v>
      </c>
      <c r="D15" s="711">
        <v>0</v>
      </c>
    </row>
    <row r="16" spans="2:7">
      <c r="B16" s="714">
        <v>43851</v>
      </c>
      <c r="C16" s="711">
        <v>-8.4425360923134907E-4</v>
      </c>
      <c r="D16" s="711">
        <v>0</v>
      </c>
    </row>
    <row r="17" spans="2:4">
      <c r="B17" s="714">
        <v>43852</v>
      </c>
      <c r="C17" s="711">
        <v>0</v>
      </c>
      <c r="D17" s="711">
        <v>0</v>
      </c>
    </row>
    <row r="18" spans="2:4">
      <c r="B18" s="714">
        <v>43853</v>
      </c>
      <c r="C18" s="711">
        <v>0</v>
      </c>
      <c r="D18" s="711">
        <v>0</v>
      </c>
    </row>
    <row r="19" spans="2:4">
      <c r="B19" s="714">
        <v>43854</v>
      </c>
      <c r="C19" s="711">
        <v>-7.2248511811590088E-4</v>
      </c>
      <c r="D19" s="711">
        <v>0</v>
      </c>
    </row>
    <row r="20" spans="2:4">
      <c r="B20" s="714">
        <v>43857</v>
      </c>
      <c r="C20" s="711">
        <v>-3.2414348468343679E-3</v>
      </c>
      <c r="D20" s="711">
        <v>0</v>
      </c>
    </row>
    <row r="21" spans="2:4">
      <c r="B21" s="714">
        <v>43858</v>
      </c>
      <c r="C21" s="711">
        <v>-1.2295793455284754E-3</v>
      </c>
      <c r="D21" s="711">
        <v>0</v>
      </c>
    </row>
    <row r="22" spans="2:4">
      <c r="B22" s="714">
        <v>43859</v>
      </c>
      <c r="C22" s="711">
        <v>-1.6201290711556071E-3</v>
      </c>
      <c r="D22" s="711">
        <v>0</v>
      </c>
    </row>
    <row r="23" spans="2:4">
      <c r="B23" s="714">
        <v>43860</v>
      </c>
      <c r="C23" s="711">
        <v>-1.7608698801142575E-3</v>
      </c>
      <c r="D23" s="711">
        <v>0</v>
      </c>
    </row>
    <row r="24" spans="2:4">
      <c r="B24" s="714">
        <v>43861</v>
      </c>
      <c r="C24" s="711">
        <v>-2.6856125205353409E-3</v>
      </c>
      <c r="D24" s="711">
        <v>0</v>
      </c>
    </row>
    <row r="25" spans="2:4">
      <c r="B25" s="714">
        <v>43864</v>
      </c>
      <c r="C25" s="711">
        <v>-1.9304544021799819E-3</v>
      </c>
      <c r="D25" s="711">
        <v>0</v>
      </c>
    </row>
    <row r="26" spans="2:4">
      <c r="B26" s="714">
        <v>43865</v>
      </c>
      <c r="C26" s="711">
        <v>-7.0906330038400522E-4</v>
      </c>
      <c r="D26" s="711">
        <v>0</v>
      </c>
    </row>
    <row r="27" spans="2:4">
      <c r="B27" s="714">
        <v>43866</v>
      </c>
      <c r="C27" s="711">
        <v>0</v>
      </c>
      <c r="D27" s="711">
        <v>0</v>
      </c>
    </row>
    <row r="28" spans="2:4">
      <c r="B28" s="714">
        <v>43867</v>
      </c>
      <c r="C28" s="711">
        <v>-1.2150741528593745E-4</v>
      </c>
      <c r="D28" s="711">
        <v>0</v>
      </c>
    </row>
    <row r="29" spans="2:4">
      <c r="B29" s="714">
        <v>43868</v>
      </c>
      <c r="C29" s="711">
        <v>-1.1108976433951145E-3</v>
      </c>
      <c r="D29" s="711">
        <v>0</v>
      </c>
    </row>
    <row r="30" spans="2:4">
      <c r="B30" s="714">
        <v>43871</v>
      </c>
      <c r="C30" s="711">
        <v>-2.0045131912480585E-3</v>
      </c>
      <c r="D30" s="711">
        <v>0</v>
      </c>
    </row>
    <row r="31" spans="2:4">
      <c r="B31" s="714">
        <v>43872</v>
      </c>
      <c r="C31" s="711">
        <v>0</v>
      </c>
      <c r="D31" s="711">
        <v>0</v>
      </c>
    </row>
    <row r="32" spans="2:4">
      <c r="B32" s="714">
        <v>43873</v>
      </c>
      <c r="C32" s="711">
        <v>0</v>
      </c>
      <c r="D32" s="711">
        <v>0</v>
      </c>
    </row>
    <row r="33" spans="2:4">
      <c r="B33" s="714">
        <v>43874</v>
      </c>
      <c r="C33" s="711">
        <v>-9.475273449044419E-5</v>
      </c>
      <c r="D33" s="711">
        <v>0</v>
      </c>
    </row>
    <row r="34" spans="2:4">
      <c r="B34" s="714">
        <v>43875</v>
      </c>
      <c r="C34" s="711">
        <v>-2.3376778719863545E-4</v>
      </c>
      <c r="D34" s="711">
        <v>0</v>
      </c>
    </row>
    <row r="35" spans="2:4">
      <c r="B35" s="714">
        <v>43878</v>
      </c>
      <c r="C35" s="711">
        <v>0</v>
      </c>
      <c r="D35" s="711">
        <v>0</v>
      </c>
    </row>
    <row r="36" spans="2:4">
      <c r="B36" s="714">
        <v>43879</v>
      </c>
      <c r="C36" s="711">
        <v>0</v>
      </c>
      <c r="D36" s="711">
        <v>0</v>
      </c>
    </row>
    <row r="37" spans="2:4">
      <c r="B37" s="714">
        <v>43880</v>
      </c>
      <c r="C37" s="711">
        <v>0</v>
      </c>
      <c r="D37" s="711">
        <v>0</v>
      </c>
    </row>
    <row r="38" spans="2:4">
      <c r="B38" s="714">
        <v>43881</v>
      </c>
      <c r="C38" s="711">
        <v>-1.2242490370377723E-3</v>
      </c>
      <c r="D38" s="711">
        <v>0</v>
      </c>
    </row>
    <row r="39" spans="2:4">
      <c r="B39" s="714">
        <v>43882</v>
      </c>
      <c r="C39" s="711">
        <v>-1.9075125708668539E-3</v>
      </c>
      <c r="D39" s="711">
        <v>0</v>
      </c>
    </row>
    <row r="40" spans="2:4">
      <c r="B40" s="714">
        <v>43887</v>
      </c>
      <c r="C40" s="711">
        <v>-7.7916470662434678E-3</v>
      </c>
      <c r="D40" s="711">
        <v>0</v>
      </c>
    </row>
    <row r="41" spans="2:4">
      <c r="B41" s="714">
        <v>43888</v>
      </c>
      <c r="C41" s="711">
        <v>-1.015492321151179E-2</v>
      </c>
      <c r="D41" s="711">
        <v>0</v>
      </c>
    </row>
    <row r="42" spans="2:4">
      <c r="B42" s="714">
        <v>43889</v>
      </c>
      <c r="C42" s="711">
        <v>-9.3516729234915941E-3</v>
      </c>
      <c r="D42" s="711">
        <v>0</v>
      </c>
    </row>
    <row r="43" spans="2:4">
      <c r="B43" s="714">
        <v>43892</v>
      </c>
      <c r="C43" s="711">
        <v>-6.3556191358533631E-3</v>
      </c>
      <c r="D43" s="711">
        <v>0</v>
      </c>
    </row>
    <row r="44" spans="2:4">
      <c r="B44" s="714">
        <v>43893</v>
      </c>
      <c r="C44" s="711">
        <v>-6.2001830643380051E-3</v>
      </c>
      <c r="D44" s="711">
        <v>0</v>
      </c>
    </row>
    <row r="45" spans="2:4">
      <c r="B45" s="714">
        <v>43894</v>
      </c>
      <c r="C45" s="711">
        <v>-3.8249463161701414E-3</v>
      </c>
      <c r="D45" s="711">
        <v>0</v>
      </c>
    </row>
    <row r="46" spans="2:4">
      <c r="B46" s="714">
        <v>43895</v>
      </c>
      <c r="C46" s="711">
        <v>-7.9478538315664871E-3</v>
      </c>
      <c r="D46" s="711">
        <v>0</v>
      </c>
    </row>
    <row r="47" spans="2:4">
      <c r="B47" s="714">
        <v>43896</v>
      </c>
      <c r="C47" s="711">
        <v>-1.0909971467495616E-2</v>
      </c>
      <c r="D47" s="711">
        <v>0</v>
      </c>
    </row>
    <row r="48" spans="2:4">
      <c r="B48" s="714">
        <v>43899</v>
      </c>
      <c r="C48" s="711">
        <v>-2.0237426752908516E-2</v>
      </c>
      <c r="D48" s="711">
        <v>0</v>
      </c>
    </row>
    <row r="49" spans="2:4">
      <c r="B49" s="714">
        <v>43900</v>
      </c>
      <c r="C49" s="711">
        <v>-1.5433904295911294E-2</v>
      </c>
      <c r="D49" s="711">
        <v>0</v>
      </c>
    </row>
    <row r="50" spans="2:4">
      <c r="B50" s="714">
        <v>43901</v>
      </c>
      <c r="C50" s="711">
        <v>-2.3113347817926178E-2</v>
      </c>
      <c r="D50" s="711">
        <v>0</v>
      </c>
    </row>
    <row r="51" spans="2:4">
      <c r="B51" s="714">
        <v>43902</v>
      </c>
      <c r="C51" s="711">
        <v>-3.4517948386985187E-2</v>
      </c>
      <c r="D51" s="711">
        <v>0</v>
      </c>
    </row>
    <row r="52" spans="2:4">
      <c r="B52" s="714">
        <v>43903</v>
      </c>
      <c r="C52" s="711">
        <v>-2.5295447989659325E-2</v>
      </c>
      <c r="D52" s="711">
        <v>0</v>
      </c>
    </row>
    <row r="53" spans="2:4">
      <c r="B53" s="714">
        <v>43906</v>
      </c>
      <c r="C53" s="711">
        <v>-3.2995277112744192E-2</v>
      </c>
      <c r="D53" s="711">
        <v>0</v>
      </c>
    </row>
    <row r="54" spans="2:4">
      <c r="B54" s="714">
        <v>43907</v>
      </c>
      <c r="C54" s="711">
        <v>-3.077301717114056E-2</v>
      </c>
      <c r="D54" s="711">
        <v>0</v>
      </c>
    </row>
    <row r="55" spans="2:4">
      <c r="B55" s="714">
        <v>43908</v>
      </c>
      <c r="C55" s="711">
        <v>-3.9158665491270894E-2</v>
      </c>
      <c r="D55" s="711">
        <v>0</v>
      </c>
    </row>
    <row r="56" spans="2:4">
      <c r="B56" s="714">
        <v>43909</v>
      </c>
      <c r="C56" s="711">
        <v>-3.7970028804959144E-2</v>
      </c>
      <c r="D56" s="711">
        <v>0</v>
      </c>
    </row>
    <row r="57" spans="2:4">
      <c r="B57" s="714">
        <v>43910</v>
      </c>
      <c r="C57" s="711">
        <v>-3.8749947850260313E-2</v>
      </c>
      <c r="D57" s="711">
        <v>0</v>
      </c>
    </row>
    <row r="58" spans="2:4">
      <c r="B58" s="714">
        <v>43913</v>
      </c>
      <c r="C58" s="711">
        <v>-4.1351165407129686E-2</v>
      </c>
      <c r="D58" s="711">
        <v>0</v>
      </c>
    </row>
    <row r="59" spans="2:4">
      <c r="B59" s="714">
        <v>43914</v>
      </c>
      <c r="C59" s="711">
        <v>-3.5153308347248724E-2</v>
      </c>
      <c r="D59" s="711">
        <v>0</v>
      </c>
    </row>
    <row r="60" spans="2:4">
      <c r="B60" s="714">
        <v>43915</v>
      </c>
      <c r="C60" s="711">
        <v>-3.1813831680334692E-2</v>
      </c>
      <c r="D60" s="711">
        <v>0</v>
      </c>
    </row>
    <row r="61" spans="2:4">
      <c r="B61" s="714">
        <v>43916</v>
      </c>
      <c r="C61" s="711">
        <v>-2.7748459863005226E-2</v>
      </c>
      <c r="D61" s="711">
        <v>0</v>
      </c>
    </row>
    <row r="62" spans="2:4">
      <c r="B62" s="714">
        <v>43917</v>
      </c>
      <c r="C62" s="711">
        <v>-2.9658974432374197E-2</v>
      </c>
      <c r="D62" s="711">
        <v>0</v>
      </c>
    </row>
    <row r="63" spans="2:4">
      <c r="B63" s="714">
        <v>43920</v>
      </c>
      <c r="C63" s="711">
        <v>-2.7685535387971028E-2</v>
      </c>
      <c r="D63" s="711">
        <v>0</v>
      </c>
    </row>
    <row r="64" spans="2:4">
      <c r="B64" s="714">
        <v>43921</v>
      </c>
      <c r="C64" s="711">
        <v>-2.9560054539926384E-2</v>
      </c>
      <c r="D64" s="711">
        <v>0</v>
      </c>
    </row>
    <row r="65" spans="2:4">
      <c r="B65" s="714">
        <v>43922</v>
      </c>
      <c r="C65" s="711">
        <v>-3.2416893205363784E-2</v>
      </c>
      <c r="D65" s="711">
        <v>0</v>
      </c>
    </row>
    <row r="66" spans="2:4">
      <c r="B66" s="714">
        <v>43923</v>
      </c>
      <c r="C66" s="711">
        <v>-3.1662739666206474E-2</v>
      </c>
      <c r="D66" s="711">
        <v>0</v>
      </c>
    </row>
    <row r="67" spans="2:4">
      <c r="B67" s="714">
        <v>43924</v>
      </c>
      <c r="C67" s="711">
        <v>-3.2897860700318193E-2</v>
      </c>
      <c r="D67" s="711">
        <v>0</v>
      </c>
    </row>
    <row r="68" spans="2:4">
      <c r="B68" s="714">
        <v>43927</v>
      </c>
      <c r="C68" s="711">
        <v>-2.8589451877879091E-2</v>
      </c>
      <c r="D68" s="711">
        <v>0</v>
      </c>
    </row>
    <row r="69" spans="2:4">
      <c r="B69" s="714">
        <v>43928</v>
      </c>
      <c r="C69" s="711">
        <v>-2.7570879013386396E-2</v>
      </c>
      <c r="D69" s="711">
        <v>0</v>
      </c>
    </row>
    <row r="70" spans="2:4">
      <c r="B70" s="714">
        <v>43929</v>
      </c>
      <c r="C70" s="711">
        <v>-2.6214633086042438E-2</v>
      </c>
      <c r="D70" s="711">
        <v>0</v>
      </c>
    </row>
    <row r="71" spans="2:4">
      <c r="B71" s="714">
        <v>43930</v>
      </c>
      <c r="C71" s="711">
        <v>-2.5683298471676608E-2</v>
      </c>
      <c r="D71" s="711">
        <v>0</v>
      </c>
    </row>
    <row r="72" spans="2:4">
      <c r="B72" s="714">
        <v>43934</v>
      </c>
      <c r="C72" s="711">
        <v>-2.5107492686332056E-2</v>
      </c>
      <c r="D72" s="711">
        <v>0</v>
      </c>
    </row>
    <row r="73" spans="2:4">
      <c r="B73" s="714">
        <v>43935</v>
      </c>
      <c r="C73" s="711">
        <v>-2.1847519044728592E-2</v>
      </c>
      <c r="D73" s="711">
        <v>0</v>
      </c>
    </row>
    <row r="74" spans="2:4">
      <c r="B74" s="714">
        <v>43936</v>
      </c>
      <c r="C74" s="711">
        <v>-2.1963994367134143E-2</v>
      </c>
      <c r="D74" s="711">
        <v>0</v>
      </c>
    </row>
    <row r="75" spans="2:4">
      <c r="B75" s="714">
        <v>43937</v>
      </c>
      <c r="C75" s="711">
        <v>-2.0882829483407139E-2</v>
      </c>
      <c r="D75" s="711">
        <v>0</v>
      </c>
    </row>
    <row r="76" spans="2:4">
      <c r="B76" s="714">
        <v>43938</v>
      </c>
      <c r="C76" s="711">
        <v>-1.9827135650953731E-2</v>
      </c>
      <c r="D76" s="711">
        <v>0</v>
      </c>
    </row>
    <row r="77" spans="2:4">
      <c r="B77" s="714">
        <v>43941</v>
      </c>
      <c r="C77" s="711">
        <v>-1.8555083966833363E-2</v>
      </c>
      <c r="D77" s="711">
        <v>0</v>
      </c>
    </row>
    <row r="78" spans="2:4">
      <c r="B78" s="714">
        <v>43943</v>
      </c>
      <c r="C78" s="711">
        <v>-1.5513861718827182E-2</v>
      </c>
      <c r="D78" s="711">
        <v>0</v>
      </c>
    </row>
    <row r="79" spans="2:4">
      <c r="B79" s="714">
        <v>43944</v>
      </c>
      <c r="C79" s="711">
        <v>-1.6322259803259853E-2</v>
      </c>
      <c r="D79" s="711">
        <v>0</v>
      </c>
    </row>
    <row r="80" spans="2:4">
      <c r="B80" s="714">
        <v>43945</v>
      </c>
      <c r="C80" s="711">
        <v>-1.8973670615393123E-2</v>
      </c>
      <c r="D80" s="711">
        <v>0</v>
      </c>
    </row>
    <row r="81" spans="2:4">
      <c r="B81" s="714">
        <v>43948</v>
      </c>
      <c r="C81" s="711">
        <v>-1.7064943404149657E-2</v>
      </c>
      <c r="D81" s="711">
        <v>0</v>
      </c>
    </row>
    <row r="82" spans="2:4">
      <c r="B82" s="714">
        <v>43949</v>
      </c>
      <c r="C82" s="711">
        <v>-1.5409019317225159E-2</v>
      </c>
      <c r="D82" s="711">
        <v>0</v>
      </c>
    </row>
    <row r="83" spans="2:4">
      <c r="B83" s="714">
        <v>43950</v>
      </c>
      <c r="C83" s="711">
        <v>-1.4032386116726969E-2</v>
      </c>
      <c r="D83" s="711">
        <v>0</v>
      </c>
    </row>
    <row r="84" spans="2:4">
      <c r="B84" s="714">
        <v>43951</v>
      </c>
      <c r="C84" s="711">
        <v>-1.5078022855635753E-2</v>
      </c>
      <c r="D84" s="711">
        <v>0</v>
      </c>
    </row>
    <row r="85" spans="2:4">
      <c r="B85" s="714">
        <v>43955</v>
      </c>
      <c r="C85" s="711">
        <v>-1.5731244588740645E-2</v>
      </c>
      <c r="D85" s="711">
        <v>0</v>
      </c>
    </row>
    <row r="86" spans="2:4">
      <c r="B86" s="714">
        <v>43956</v>
      </c>
      <c r="C86" s="711">
        <v>-1.4696128972708444E-2</v>
      </c>
      <c r="D86" s="711">
        <v>0</v>
      </c>
    </row>
    <row r="87" spans="2:4">
      <c r="B87" s="714">
        <v>43957</v>
      </c>
      <c r="C87" s="711">
        <v>-1.4153084177943143E-2</v>
      </c>
      <c r="D87" s="711">
        <v>0</v>
      </c>
    </row>
    <row r="88" spans="2:4">
      <c r="B88" s="714">
        <v>43958</v>
      </c>
      <c r="C88" s="711">
        <v>-1.3313237483557949E-2</v>
      </c>
      <c r="D88" s="711">
        <v>0</v>
      </c>
    </row>
    <row r="89" spans="2:4">
      <c r="B89" s="714">
        <v>43959</v>
      </c>
      <c r="C89" s="711">
        <v>-1.2440959224114145E-2</v>
      </c>
      <c r="D89" s="711">
        <v>0</v>
      </c>
    </row>
    <row r="90" spans="2:4">
      <c r="B90" s="714">
        <v>43962</v>
      </c>
      <c r="C90" s="711">
        <v>-1.2696376217724237E-2</v>
      </c>
      <c r="D90" s="711">
        <v>0</v>
      </c>
    </row>
    <row r="91" spans="2:4">
      <c r="B91" s="714">
        <v>43963</v>
      </c>
      <c r="C91" s="711">
        <v>-1.4216451190392831E-2</v>
      </c>
      <c r="D91" s="711">
        <v>0</v>
      </c>
    </row>
    <row r="92" spans="2:4">
      <c r="B92" s="714">
        <v>43964</v>
      </c>
      <c r="C92" s="711">
        <v>-1.4243235522816144E-2</v>
      </c>
      <c r="D92" s="711">
        <v>0</v>
      </c>
    </row>
    <row r="93" spans="2:4">
      <c r="B93" s="714">
        <v>43965</v>
      </c>
      <c r="C93" s="711">
        <v>-1.3704308290954592E-2</v>
      </c>
      <c r="D93" s="711">
        <v>0</v>
      </c>
    </row>
    <row r="94" spans="2:4">
      <c r="B94" s="714">
        <v>43966</v>
      </c>
      <c r="C94" s="711">
        <v>-1.3941713511059106E-2</v>
      </c>
      <c r="D94" s="711">
        <v>0</v>
      </c>
    </row>
    <row r="95" spans="2:4">
      <c r="B95" s="714">
        <v>43969</v>
      </c>
      <c r="C95" s="711">
        <v>-1.2149852488475443E-2</v>
      </c>
      <c r="D95" s="711">
        <v>0</v>
      </c>
    </row>
    <row r="96" spans="2:4">
      <c r="B96" s="714">
        <v>43970</v>
      </c>
      <c r="C96" s="711">
        <v>-1.1805744465868462E-2</v>
      </c>
      <c r="D96" s="711">
        <v>0</v>
      </c>
    </row>
    <row r="97" spans="2:4">
      <c r="B97" s="714">
        <v>43971</v>
      </c>
      <c r="C97" s="711">
        <v>-1.0998319065334106E-2</v>
      </c>
      <c r="D97" s="711">
        <v>0</v>
      </c>
    </row>
    <row r="98" spans="2:4">
      <c r="B98" s="714">
        <v>43972</v>
      </c>
      <c r="C98" s="711">
        <v>-1.0742069848595603E-2</v>
      </c>
      <c r="D98" s="711">
        <v>0</v>
      </c>
    </row>
    <row r="99" spans="2:4">
      <c r="B99" s="714">
        <v>43973</v>
      </c>
      <c r="C99" s="711">
        <v>-1.0698559414463515E-2</v>
      </c>
      <c r="D99" s="711">
        <v>0</v>
      </c>
    </row>
    <row r="100" spans="2:4">
      <c r="B100" s="714">
        <v>43976</v>
      </c>
      <c r="C100" s="711">
        <v>-7.8162997989983385E-3</v>
      </c>
      <c r="D100" s="711">
        <v>0</v>
      </c>
    </row>
    <row r="101" spans="2:4">
      <c r="B101" s="714">
        <v>43977</v>
      </c>
      <c r="C101" s="711">
        <v>-7.8940006043987099E-3</v>
      </c>
      <c r="D101" s="711">
        <v>0</v>
      </c>
    </row>
    <row r="102" spans="2:4">
      <c r="B102" s="714">
        <v>43978</v>
      </c>
      <c r="C102" s="711">
        <v>-6.2710941694970046E-3</v>
      </c>
      <c r="D102" s="711">
        <v>0</v>
      </c>
    </row>
    <row r="103" spans="2:4">
      <c r="B103" s="714">
        <v>43979</v>
      </c>
      <c r="C103" s="711">
        <v>-6.388483367593345E-3</v>
      </c>
      <c r="D103" s="711">
        <v>0</v>
      </c>
    </row>
    <row r="104" spans="2:4">
      <c r="B104" s="714">
        <v>43980</v>
      </c>
      <c r="C104" s="711">
        <v>-5.4938518611766796E-3</v>
      </c>
      <c r="D104" s="711">
        <v>0</v>
      </c>
    </row>
    <row r="105" spans="2:4">
      <c r="B105" s="714">
        <v>43983</v>
      </c>
      <c r="C105" s="711">
        <v>-4.6345140341785829E-3</v>
      </c>
      <c r="D105" s="711">
        <v>0</v>
      </c>
    </row>
    <row r="106" spans="2:4">
      <c r="B106" s="714">
        <v>43984</v>
      </c>
      <c r="C106" s="711">
        <v>-3.2049294988277799E-3</v>
      </c>
      <c r="D106" s="711">
        <v>0</v>
      </c>
    </row>
    <row r="107" spans="2:4">
      <c r="B107" s="714">
        <v>43985</v>
      </c>
      <c r="C107" s="711">
        <v>-1.1569833102805793E-3</v>
      </c>
      <c r="D107" s="711">
        <v>0</v>
      </c>
    </row>
    <row r="108" spans="2:4">
      <c r="B108" s="714">
        <v>43986</v>
      </c>
      <c r="C108" s="711">
        <v>-4.1141909759456752E-4</v>
      </c>
      <c r="D108" s="711">
        <v>0</v>
      </c>
    </row>
    <row r="109" spans="2:4">
      <c r="B109" s="714">
        <v>43987</v>
      </c>
      <c r="C109" s="711">
        <v>0</v>
      </c>
      <c r="D109" s="711">
        <v>0</v>
      </c>
    </row>
    <row r="110" spans="2:4">
      <c r="B110" s="714">
        <v>43990</v>
      </c>
      <c r="C110" s="711">
        <v>0</v>
      </c>
      <c r="D110" s="711">
        <v>0</v>
      </c>
    </row>
    <row r="111" spans="2:4">
      <c r="B111" s="714">
        <v>43991</v>
      </c>
      <c r="C111" s="711">
        <v>-2.8326284281665615E-4</v>
      </c>
      <c r="D111" s="711">
        <v>0</v>
      </c>
    </row>
    <row r="112" spans="2:4">
      <c r="B112" s="714">
        <v>43992</v>
      </c>
      <c r="C112" s="711">
        <v>-8.4389508968629734E-4</v>
      </c>
      <c r="D112" s="711">
        <v>0</v>
      </c>
    </row>
    <row r="113" spans="2:4">
      <c r="B113" s="714">
        <v>43994</v>
      </c>
      <c r="C113" s="711">
        <v>-2.6903285197691362E-3</v>
      </c>
      <c r="D113" s="711">
        <v>0</v>
      </c>
    </row>
    <row r="114" spans="2:4">
      <c r="B114" s="714">
        <v>43997</v>
      </c>
      <c r="C114" s="711">
        <v>-2.3401322761468224E-3</v>
      </c>
      <c r="D114" s="711">
        <v>0</v>
      </c>
    </row>
    <row r="115" spans="2:4">
      <c r="B115" s="714">
        <v>43998</v>
      </c>
      <c r="C115" s="711">
        <v>-1.5443695777459521E-3</v>
      </c>
      <c r="D115" s="711">
        <v>0</v>
      </c>
    </row>
    <row r="116" spans="2:4">
      <c r="B116" s="714">
        <v>43999</v>
      </c>
      <c r="C116" s="711">
        <v>-3.6780962657800842E-6</v>
      </c>
      <c r="D116" s="711">
        <v>0</v>
      </c>
    </row>
    <row r="117" spans="2:4">
      <c r="B117" s="714">
        <v>44000</v>
      </c>
      <c r="C117" s="711">
        <v>0</v>
      </c>
      <c r="D117" s="711">
        <v>0</v>
      </c>
    </row>
    <row r="118" spans="2:4">
      <c r="B118" s="714">
        <v>44001</v>
      </c>
      <c r="C118" s="711">
        <v>0</v>
      </c>
      <c r="D118" s="711">
        <v>0</v>
      </c>
    </row>
    <row r="119" spans="2:4">
      <c r="B119" s="714">
        <v>44004</v>
      </c>
      <c r="C119" s="711">
        <v>0</v>
      </c>
      <c r="D119" s="711">
        <v>0</v>
      </c>
    </row>
    <row r="120" spans="2:4">
      <c r="B120" s="714">
        <v>44005</v>
      </c>
      <c r="C120" s="711">
        <v>0</v>
      </c>
      <c r="D120" s="711">
        <v>0</v>
      </c>
    </row>
    <row r="121" spans="2:4">
      <c r="B121" s="714">
        <v>44006</v>
      </c>
      <c r="C121" s="711">
        <v>-1.7113882786188306E-3</v>
      </c>
      <c r="D121" s="711">
        <v>0</v>
      </c>
    </row>
    <row r="122" spans="2:4">
      <c r="B122" s="714">
        <v>44007</v>
      </c>
      <c r="C122" s="711">
        <v>-2.1197045427678862E-4</v>
      </c>
      <c r="D122" s="711">
        <v>0</v>
      </c>
    </row>
    <row r="123" spans="2:4">
      <c r="B123" s="714">
        <v>44008</v>
      </c>
      <c r="C123" s="711">
        <v>-2.0394410305198951E-3</v>
      </c>
      <c r="D123" s="711">
        <v>0</v>
      </c>
    </row>
    <row r="124" spans="2:4">
      <c r="B124" s="714">
        <v>44011</v>
      </c>
      <c r="C124" s="711">
        <v>-5.0151493718220141E-4</v>
      </c>
      <c r="D124" s="711">
        <v>0</v>
      </c>
    </row>
    <row r="125" spans="2:4">
      <c r="B125" s="714">
        <v>44012</v>
      </c>
      <c r="C125" s="711">
        <v>0</v>
      </c>
      <c r="D125" s="711">
        <v>0</v>
      </c>
    </row>
    <row r="126" spans="2:4">
      <c r="B126" s="714">
        <v>44013</v>
      </c>
      <c r="C126" s="711">
        <v>0</v>
      </c>
      <c r="D126" s="711">
        <v>0</v>
      </c>
    </row>
    <row r="127" spans="2:4">
      <c r="B127" s="714">
        <v>44014</v>
      </c>
      <c r="C127" s="711">
        <v>0</v>
      </c>
      <c r="D127" s="711">
        <v>0</v>
      </c>
    </row>
    <row r="128" spans="2:4">
      <c r="B128" s="714">
        <v>44015</v>
      </c>
      <c r="C128" s="711">
        <v>0</v>
      </c>
      <c r="D128" s="711">
        <v>0</v>
      </c>
    </row>
    <row r="129" spans="2:4">
      <c r="B129" s="714">
        <v>44018</v>
      </c>
      <c r="C129" s="711">
        <v>0</v>
      </c>
      <c r="D129" s="711">
        <v>0</v>
      </c>
    </row>
    <row r="130" spans="2:4">
      <c r="B130" s="714">
        <v>44019</v>
      </c>
      <c r="C130" s="711">
        <v>-7.4771063797118842E-4</v>
      </c>
      <c r="D130" s="711">
        <v>0</v>
      </c>
    </row>
    <row r="131" spans="2:4">
      <c r="B131" s="714">
        <v>44020</v>
      </c>
      <c r="C131" s="711">
        <v>0</v>
      </c>
      <c r="D131" s="711">
        <v>0</v>
      </c>
    </row>
    <row r="132" spans="2:4">
      <c r="B132" s="714">
        <v>44021</v>
      </c>
      <c r="C132" s="711">
        <v>0</v>
      </c>
      <c r="D132" s="711">
        <v>0</v>
      </c>
    </row>
    <row r="133" spans="2:4">
      <c r="B133" s="714">
        <v>44022</v>
      </c>
      <c r="C133" s="711">
        <v>0</v>
      </c>
      <c r="D133" s="711">
        <v>0</v>
      </c>
    </row>
    <row r="134" spans="2:4">
      <c r="B134" s="714">
        <v>44025</v>
      </c>
      <c r="C134" s="711">
        <v>-1.115421786036519E-3</v>
      </c>
      <c r="D134" s="711">
        <v>0</v>
      </c>
    </row>
    <row r="135" spans="2:4">
      <c r="B135" s="714">
        <v>44026</v>
      </c>
      <c r="C135" s="711">
        <v>0</v>
      </c>
      <c r="D135" s="711">
        <v>0</v>
      </c>
    </row>
    <row r="136" spans="2:4">
      <c r="B136" s="714">
        <v>44027</v>
      </c>
      <c r="C136" s="711">
        <v>0</v>
      </c>
      <c r="D136" s="711">
        <v>0</v>
      </c>
    </row>
    <row r="137" spans="2:4">
      <c r="B137" s="714">
        <v>44028</v>
      </c>
      <c r="C137" s="711">
        <v>-9.9220809095657003E-4</v>
      </c>
      <c r="D137" s="711">
        <v>0</v>
      </c>
    </row>
    <row r="138" spans="2:4">
      <c r="B138" s="714">
        <v>44029</v>
      </c>
      <c r="C138" s="711">
        <v>0</v>
      </c>
      <c r="D138" s="711">
        <v>0</v>
      </c>
    </row>
    <row r="139" spans="2:4">
      <c r="B139" s="714">
        <v>44032</v>
      </c>
      <c r="C139" s="711">
        <v>0</v>
      </c>
      <c r="D139" s="711">
        <v>0</v>
      </c>
    </row>
    <row r="140" spans="2:4">
      <c r="B140" s="714">
        <v>44033</v>
      </c>
      <c r="C140" s="711">
        <v>-3.5837875440036804E-5</v>
      </c>
      <c r="D140" s="711">
        <v>0</v>
      </c>
    </row>
    <row r="141" spans="2:4">
      <c r="B141" s="714">
        <v>44034</v>
      </c>
      <c r="C141" s="711">
        <v>0</v>
      </c>
      <c r="D141" s="711">
        <v>0</v>
      </c>
    </row>
    <row r="142" spans="2:4">
      <c r="B142" s="714">
        <v>44035</v>
      </c>
      <c r="C142" s="711">
        <v>-1.615206481101028E-3</v>
      </c>
      <c r="D142" s="711">
        <v>0</v>
      </c>
    </row>
    <row r="143" spans="2:4">
      <c r="B143" s="714">
        <v>44036</v>
      </c>
      <c r="C143" s="711">
        <v>-1.6981529191478772E-3</v>
      </c>
      <c r="D143" s="711">
        <v>0</v>
      </c>
    </row>
    <row r="144" spans="2:4">
      <c r="B144" s="714">
        <v>44039</v>
      </c>
      <c r="C144" s="711">
        <v>0</v>
      </c>
      <c r="D144" s="711">
        <v>0</v>
      </c>
    </row>
    <row r="145" spans="2:4">
      <c r="B145" s="714">
        <v>44040</v>
      </c>
      <c r="C145" s="711">
        <v>-8.4122974532641059E-5</v>
      </c>
      <c r="D145" s="711">
        <v>0</v>
      </c>
    </row>
    <row r="146" spans="2:4">
      <c r="B146" s="714">
        <v>44041</v>
      </c>
      <c r="C146" s="711">
        <v>0</v>
      </c>
      <c r="D146" s="711">
        <v>0</v>
      </c>
    </row>
    <row r="147" spans="2:4">
      <c r="B147" s="714">
        <v>44042</v>
      </c>
      <c r="C147" s="711">
        <v>0</v>
      </c>
      <c r="D147" s="711">
        <v>0</v>
      </c>
    </row>
    <row r="148" spans="2:4">
      <c r="B148" s="714">
        <v>44043</v>
      </c>
      <c r="C148" s="711">
        <v>-9.2993789536188753E-4</v>
      </c>
      <c r="D148" s="711">
        <v>0</v>
      </c>
    </row>
    <row r="149" spans="2:4">
      <c r="B149" s="714">
        <v>44046</v>
      </c>
      <c r="C149" s="711">
        <v>-3.1952794310108334E-4</v>
      </c>
      <c r="D149" s="711">
        <v>0</v>
      </c>
    </row>
    <row r="150" spans="2:4">
      <c r="B150" s="714">
        <v>44047</v>
      </c>
      <c r="C150" s="711">
        <v>-7.3739637657277424E-4</v>
      </c>
      <c r="D150" s="711">
        <v>0</v>
      </c>
    </row>
    <row r="151" spans="2:4">
      <c r="B151" s="714">
        <v>44048</v>
      </c>
      <c r="C151" s="711">
        <v>0</v>
      </c>
      <c r="D151" s="711">
        <v>0</v>
      </c>
    </row>
    <row r="152" spans="2:4">
      <c r="B152" s="714">
        <v>44049</v>
      </c>
      <c r="C152" s="711">
        <v>0</v>
      </c>
      <c r="D152" s="711">
        <v>0</v>
      </c>
    </row>
    <row r="153" spans="2:4">
      <c r="B153" s="714">
        <v>44050</v>
      </c>
      <c r="C153" s="711">
        <v>-9.6226896258433392E-4</v>
      </c>
      <c r="D153" s="711">
        <v>0</v>
      </c>
    </row>
    <row r="154" spans="2:4">
      <c r="B154" s="714">
        <v>44053</v>
      </c>
      <c r="C154" s="711">
        <v>-9.6213143111600896E-4</v>
      </c>
      <c r="D154" s="711">
        <v>0</v>
      </c>
    </row>
    <row r="155" spans="2:4">
      <c r="B155" s="714">
        <v>44054</v>
      </c>
      <c r="C155" s="711">
        <v>-2.2763705065724782E-3</v>
      </c>
      <c r="D155" s="711">
        <v>0</v>
      </c>
    </row>
    <row r="156" spans="2:4">
      <c r="B156" s="714">
        <v>44055</v>
      </c>
      <c r="C156" s="711">
        <v>-1.8417005806721232E-3</v>
      </c>
      <c r="D156" s="711">
        <v>0</v>
      </c>
    </row>
    <row r="157" spans="2:4">
      <c r="B157" s="714">
        <v>44056</v>
      </c>
      <c r="C157" s="711">
        <v>-2.1157653869590121E-3</v>
      </c>
      <c r="D157" s="711">
        <v>0</v>
      </c>
    </row>
    <row r="158" spans="2:4">
      <c r="B158" s="714">
        <v>44057</v>
      </c>
      <c r="C158" s="711">
        <v>-1.4216419781738487E-3</v>
      </c>
      <c r="D158" s="711">
        <v>0</v>
      </c>
    </row>
    <row r="159" spans="2:4">
      <c r="B159" s="714">
        <v>44060</v>
      </c>
      <c r="C159" s="711">
        <v>-1.8461932235390721E-3</v>
      </c>
      <c r="D159" s="711">
        <v>0</v>
      </c>
    </row>
    <row r="160" spans="2:4">
      <c r="B160" s="714">
        <v>44061</v>
      </c>
      <c r="C160" s="711">
        <v>0</v>
      </c>
      <c r="D160" s="711">
        <v>0</v>
      </c>
    </row>
    <row r="161" spans="2:4">
      <c r="B161" s="714">
        <v>44062</v>
      </c>
      <c r="C161" s="711">
        <v>-1.1808358261308216E-3</v>
      </c>
      <c r="D161" s="711">
        <v>0</v>
      </c>
    </row>
    <row r="162" spans="2:4">
      <c r="B162" s="714">
        <v>44063</v>
      </c>
      <c r="C162" s="711">
        <v>-7.5250615195709969E-4</v>
      </c>
      <c r="D162" s="711">
        <v>0</v>
      </c>
    </row>
    <row r="163" spans="2:4">
      <c r="B163" s="714">
        <v>44064</v>
      </c>
      <c r="C163" s="711">
        <v>-5.9320027990716895E-4</v>
      </c>
      <c r="D163" s="711">
        <v>0</v>
      </c>
    </row>
    <row r="164" spans="2:4">
      <c r="B164" s="714">
        <v>44067</v>
      </c>
      <c r="C164" s="711">
        <v>0</v>
      </c>
      <c r="D164" s="711">
        <v>0</v>
      </c>
    </row>
    <row r="165" spans="2:4">
      <c r="B165" s="714">
        <v>44068</v>
      </c>
      <c r="C165" s="711">
        <v>0</v>
      </c>
      <c r="D165" s="711">
        <v>0</v>
      </c>
    </row>
    <row r="166" spans="2:4">
      <c r="B166" s="714">
        <v>44069</v>
      </c>
      <c r="C166" s="711">
        <v>0</v>
      </c>
      <c r="D166" s="711">
        <v>0</v>
      </c>
    </row>
    <row r="167" spans="2:4">
      <c r="B167" s="714">
        <v>44070</v>
      </c>
      <c r="C167" s="711">
        <v>-1.8212855635968417E-5</v>
      </c>
      <c r="D167" s="711">
        <v>0</v>
      </c>
    </row>
    <row r="168" spans="2:4">
      <c r="B168" s="714">
        <v>44071</v>
      </c>
      <c r="C168" s="711">
        <v>0</v>
      </c>
      <c r="D168" s="711">
        <v>0</v>
      </c>
    </row>
    <row r="169" spans="2:4">
      <c r="B169" s="714">
        <v>44074</v>
      </c>
      <c r="C169" s="711">
        <v>-1.1473382697964052E-3</v>
      </c>
      <c r="D169" s="711">
        <v>0</v>
      </c>
    </row>
    <row r="170" spans="2:4">
      <c r="B170" s="714">
        <v>44075</v>
      </c>
      <c r="C170" s="711">
        <v>0</v>
      </c>
      <c r="D170" s="711">
        <v>0</v>
      </c>
    </row>
    <row r="171" spans="2:4">
      <c r="B171" s="714">
        <v>44076</v>
      </c>
      <c r="C171" s="711">
        <v>0</v>
      </c>
      <c r="D171" s="711">
        <v>0</v>
      </c>
    </row>
    <row r="172" spans="2:4">
      <c r="B172" s="714">
        <v>44077</v>
      </c>
      <c r="C172" s="711">
        <v>-2.4825840433735369E-3</v>
      </c>
      <c r="D172" s="711">
        <v>0</v>
      </c>
    </row>
    <row r="173" spans="2:4">
      <c r="B173" s="714">
        <v>44078</v>
      </c>
      <c r="C173" s="711">
        <v>-2.5274113336608561E-3</v>
      </c>
      <c r="D173" s="711">
        <v>0</v>
      </c>
    </row>
    <row r="174" spans="2:4">
      <c r="B174" s="714">
        <v>44082</v>
      </c>
      <c r="C174" s="711">
        <v>-4.526304015615823E-3</v>
      </c>
      <c r="D174" s="711">
        <v>0</v>
      </c>
    </row>
    <row r="175" spans="2:4">
      <c r="B175" s="714">
        <v>44083</v>
      </c>
      <c r="C175" s="711">
        <v>-2.7800643248967472E-3</v>
      </c>
      <c r="D175" s="711">
        <v>0</v>
      </c>
    </row>
    <row r="176" spans="2:4">
      <c r="B176" s="714">
        <v>44084</v>
      </c>
      <c r="C176" s="711">
        <v>-4.8108388454319861E-3</v>
      </c>
      <c r="D176" s="711">
        <v>0</v>
      </c>
    </row>
    <row r="177" spans="2:4">
      <c r="B177" s="714">
        <v>44085</v>
      </c>
      <c r="C177" s="711">
        <v>-4.7143825915387794E-3</v>
      </c>
      <c r="D177" s="711">
        <v>0</v>
      </c>
    </row>
    <row r="178" spans="2:4">
      <c r="B178" s="714">
        <v>44088</v>
      </c>
      <c r="C178" s="711">
        <v>-2.6644928846675242E-3</v>
      </c>
      <c r="D178" s="711">
        <v>0</v>
      </c>
    </row>
    <row r="179" spans="2:4">
      <c r="B179" s="714">
        <v>44089</v>
      </c>
      <c r="C179" s="711">
        <v>-2.2540007102501702E-3</v>
      </c>
      <c r="D179" s="711">
        <v>0</v>
      </c>
    </row>
    <row r="180" spans="2:4">
      <c r="B180" s="714">
        <v>44090</v>
      </c>
      <c r="C180" s="711">
        <v>-2.7451902860324839E-3</v>
      </c>
      <c r="D180" s="711">
        <v>0</v>
      </c>
    </row>
    <row r="181" spans="2:4">
      <c r="B181" s="714">
        <v>44091</v>
      </c>
      <c r="C181" s="711">
        <v>-2.788863721788104E-3</v>
      </c>
      <c r="D181" s="711">
        <v>0</v>
      </c>
    </row>
    <row r="182" spans="2:4">
      <c r="B182" s="714">
        <v>44092</v>
      </c>
      <c r="C182" s="711">
        <v>-4.5061744035602702E-3</v>
      </c>
      <c r="D182" s="711">
        <v>0</v>
      </c>
    </row>
    <row r="183" spans="2:4">
      <c r="B183" s="714">
        <v>44095</v>
      </c>
      <c r="C183" s="711">
        <v>-6.1549584280915504E-3</v>
      </c>
      <c r="D183" s="711">
        <v>0</v>
      </c>
    </row>
    <row r="184" spans="2:4">
      <c r="B184" s="714">
        <v>44096</v>
      </c>
      <c r="C184" s="711">
        <v>-5.22606839906814E-3</v>
      </c>
      <c r="D184" s="711">
        <v>0</v>
      </c>
    </row>
    <row r="185" spans="2:4">
      <c r="B185" s="714">
        <v>44097</v>
      </c>
      <c r="C185" s="711">
        <v>-7.0483790809000579E-3</v>
      </c>
      <c r="D185" s="711">
        <v>0</v>
      </c>
    </row>
    <row r="186" spans="2:4">
      <c r="B186" s="714">
        <v>44098</v>
      </c>
      <c r="C186" s="711">
        <v>-6.2152512518188763E-3</v>
      </c>
      <c r="D186" s="711">
        <v>0</v>
      </c>
    </row>
    <row r="187" spans="2:4">
      <c r="B187" s="714">
        <v>44099</v>
      </c>
      <c r="C187" s="711">
        <v>-5.662521520940822E-3</v>
      </c>
      <c r="D187" s="711">
        <v>0</v>
      </c>
    </row>
    <row r="188" spans="2:4">
      <c r="B188" s="714">
        <v>44102</v>
      </c>
      <c r="C188" s="711">
        <v>-6.7786666253443206E-3</v>
      </c>
      <c r="D188" s="711">
        <v>0</v>
      </c>
    </row>
    <row r="189" spans="2:4">
      <c r="B189" s="714">
        <v>44103</v>
      </c>
      <c r="C189" s="711">
        <v>-7.1684740173861838E-3</v>
      </c>
      <c r="D189" s="711">
        <v>0</v>
      </c>
    </row>
    <row r="190" spans="2:4">
      <c r="B190" s="714">
        <v>44104</v>
      </c>
      <c r="C190" s="711">
        <v>-6.3489630292509203E-3</v>
      </c>
      <c r="D190" s="711">
        <v>0</v>
      </c>
    </row>
    <row r="191" spans="2:4">
      <c r="B191" s="714">
        <v>44105</v>
      </c>
      <c r="C191" s="711">
        <v>-5.2599130230043256E-3</v>
      </c>
      <c r="D191" s="711">
        <v>0</v>
      </c>
    </row>
    <row r="192" spans="2:4">
      <c r="B192" s="714">
        <v>44106</v>
      </c>
      <c r="C192" s="711">
        <v>-6.3788011939772682E-3</v>
      </c>
      <c r="D192" s="711">
        <v>0</v>
      </c>
    </row>
    <row r="193" spans="2:4">
      <c r="B193" s="714">
        <v>44109</v>
      </c>
      <c r="C193" s="711">
        <v>-4.9548081189531024E-3</v>
      </c>
      <c r="D193" s="711">
        <v>0</v>
      </c>
    </row>
    <row r="194" spans="2:4">
      <c r="B194" s="714">
        <v>44110</v>
      </c>
      <c r="C194" s="711">
        <v>-5.4592650275595567E-3</v>
      </c>
      <c r="D194" s="711">
        <v>0</v>
      </c>
    </row>
    <row r="195" spans="2:4">
      <c r="B195" s="714">
        <v>44111</v>
      </c>
      <c r="C195" s="711">
        <v>-4.5746088734238688E-3</v>
      </c>
      <c r="D195" s="711">
        <v>0</v>
      </c>
    </row>
    <row r="196" spans="2:4">
      <c r="B196" s="714">
        <v>44112</v>
      </c>
      <c r="C196" s="711">
        <v>-3.0672467374427415E-3</v>
      </c>
      <c r="D196" s="711">
        <v>0</v>
      </c>
    </row>
    <row r="197" spans="2:4">
      <c r="B197" s="714">
        <v>44113</v>
      </c>
      <c r="C197" s="711">
        <v>-1.8569551685174712E-3</v>
      </c>
      <c r="D197" s="711">
        <v>0</v>
      </c>
    </row>
    <row r="198" spans="2:4">
      <c r="B198" s="714">
        <v>44117</v>
      </c>
      <c r="C198" s="711">
        <v>-1.0261736199898008E-3</v>
      </c>
      <c r="D198" s="711">
        <v>0</v>
      </c>
    </row>
    <row r="199" spans="2:4">
      <c r="B199" s="714">
        <v>44118</v>
      </c>
      <c r="C199" s="711">
        <v>-4.3011440965301517E-4</v>
      </c>
      <c r="D199" s="711">
        <v>0</v>
      </c>
    </row>
    <row r="200" spans="2:4">
      <c r="B200" s="714">
        <v>44119</v>
      </c>
      <c r="C200" s="711">
        <v>-5.1647441656399451E-4</v>
      </c>
      <c r="D200" s="711">
        <v>0</v>
      </c>
    </row>
    <row r="201" spans="2:4">
      <c r="B201" s="714">
        <v>44120</v>
      </c>
      <c r="C201" s="711">
        <v>-3.5202622437802145E-4</v>
      </c>
      <c r="D201" s="711">
        <v>0</v>
      </c>
    </row>
    <row r="202" spans="2:4">
      <c r="B202" s="714">
        <v>44123</v>
      </c>
      <c r="C202" s="711">
        <v>-7.0479632891251587E-4</v>
      </c>
      <c r="D202" s="711">
        <v>0</v>
      </c>
    </row>
    <row r="203" spans="2:4">
      <c r="B203" s="714">
        <v>44124</v>
      </c>
      <c r="C203" s="711">
        <v>0</v>
      </c>
      <c r="D203" s="711">
        <v>0</v>
      </c>
    </row>
    <row r="204" spans="2:4">
      <c r="B204" s="714">
        <v>44125</v>
      </c>
      <c r="C204" s="711">
        <v>0</v>
      </c>
      <c r="D204" s="711">
        <v>0</v>
      </c>
    </row>
    <row r="205" spans="2:4">
      <c r="B205" s="714">
        <v>44126</v>
      </c>
      <c r="C205" s="711">
        <v>0</v>
      </c>
      <c r="D205" s="711">
        <v>0</v>
      </c>
    </row>
    <row r="206" spans="2:4">
      <c r="B206" s="714">
        <v>44127</v>
      </c>
      <c r="C206" s="711">
        <v>0</v>
      </c>
      <c r="D206" s="711">
        <v>0</v>
      </c>
    </row>
    <row r="207" spans="2:4">
      <c r="B207" s="714">
        <v>44130</v>
      </c>
      <c r="C207" s="711">
        <v>-9.2968895534073503E-4</v>
      </c>
      <c r="D207" s="711">
        <v>0</v>
      </c>
    </row>
    <row r="208" spans="2:4">
      <c r="B208" s="714">
        <v>44131</v>
      </c>
      <c r="C208" s="711">
        <v>-1.3232403992393671E-3</v>
      </c>
      <c r="D208" s="711">
        <v>0</v>
      </c>
    </row>
    <row r="209" spans="2:4">
      <c r="B209" s="714">
        <v>44132</v>
      </c>
      <c r="C209" s="711">
        <v>-4.5438734711613638E-3</v>
      </c>
      <c r="D209" s="711">
        <v>0</v>
      </c>
    </row>
    <row r="210" spans="2:4">
      <c r="B210" s="714">
        <v>44133</v>
      </c>
      <c r="C210" s="711">
        <v>-3.0995682123867718E-3</v>
      </c>
      <c r="D210" s="711">
        <v>0</v>
      </c>
    </row>
    <row r="211" spans="2:4">
      <c r="B211" s="714">
        <v>44134</v>
      </c>
      <c r="C211" s="711">
        <v>-4.835629034239064E-3</v>
      </c>
      <c r="D211" s="711">
        <v>0</v>
      </c>
    </row>
    <row r="212" spans="2:4">
      <c r="B212" s="714">
        <v>44138</v>
      </c>
      <c r="C212" s="711">
        <v>-2.2740384771638977E-3</v>
      </c>
      <c r="D212" s="711">
        <v>0</v>
      </c>
    </row>
    <row r="213" spans="2:4">
      <c r="B213" s="714">
        <v>44139</v>
      </c>
      <c r="C213" s="711">
        <v>-1.9759425913401518E-4</v>
      </c>
      <c r="D213" s="711">
        <v>0</v>
      </c>
    </row>
    <row r="214" spans="2:4">
      <c r="B214" s="714">
        <v>44140</v>
      </c>
      <c r="C214" s="711">
        <v>0</v>
      </c>
      <c r="D214" s="711">
        <v>0</v>
      </c>
    </row>
    <row r="215" spans="2:4">
      <c r="B215" s="714">
        <v>44141</v>
      </c>
      <c r="C215" s="711">
        <v>0</v>
      </c>
      <c r="D215" s="711">
        <v>0</v>
      </c>
    </row>
    <row r="216" spans="2:4">
      <c r="B216" s="714">
        <v>44144</v>
      </c>
      <c r="C216" s="711">
        <v>0</v>
      </c>
      <c r="D216" s="711">
        <v>0</v>
      </c>
    </row>
    <row r="217" spans="2:4">
      <c r="B217" s="714">
        <v>44145</v>
      </c>
      <c r="C217" s="711">
        <v>-3.2137758039640918E-4</v>
      </c>
      <c r="D217" s="711">
        <v>0</v>
      </c>
    </row>
    <row r="218" spans="2:4">
      <c r="B218" s="714">
        <v>44146</v>
      </c>
      <c r="C218" s="711">
        <v>-2.6368611731975022E-4</v>
      </c>
      <c r="D218" s="711">
        <v>0</v>
      </c>
    </row>
    <row r="219" spans="2:4">
      <c r="B219" s="714">
        <v>44147</v>
      </c>
      <c r="C219" s="711">
        <v>-2.1761803688008508E-3</v>
      </c>
      <c r="D219" s="711">
        <v>0</v>
      </c>
    </row>
    <row r="220" spans="2:4">
      <c r="B220" s="714">
        <v>44148</v>
      </c>
      <c r="C220" s="711">
        <v>-4.385216241535872E-4</v>
      </c>
      <c r="D220" s="711">
        <v>0</v>
      </c>
    </row>
    <row r="221" spans="2:4">
      <c r="B221" s="714">
        <v>44151</v>
      </c>
      <c r="C221" s="711">
        <v>0</v>
      </c>
      <c r="D221" s="711">
        <v>0</v>
      </c>
    </row>
    <row r="222" spans="2:4">
      <c r="B222" s="714">
        <v>44152</v>
      </c>
      <c r="C222" s="711">
        <v>0</v>
      </c>
      <c r="D222" s="711">
        <v>0</v>
      </c>
    </row>
    <row r="223" spans="2:4">
      <c r="B223" s="714">
        <v>44153</v>
      </c>
      <c r="C223" s="711">
        <v>-7.3597855669627066E-4</v>
      </c>
      <c r="D223" s="711">
        <v>0</v>
      </c>
    </row>
    <row r="224" spans="2:4">
      <c r="B224" s="714">
        <v>44154</v>
      </c>
      <c r="C224" s="711">
        <v>-1.4630866121856378E-5</v>
      </c>
      <c r="D224" s="711">
        <v>0</v>
      </c>
    </row>
    <row r="225" spans="2:4">
      <c r="B225" s="714">
        <v>44155</v>
      </c>
      <c r="C225" s="711">
        <v>-2.3597176005196729E-4</v>
      </c>
      <c r="D225" s="711">
        <v>0</v>
      </c>
    </row>
    <row r="226" spans="2:4">
      <c r="B226" s="714">
        <v>44158</v>
      </c>
      <c r="C226" s="711">
        <v>0</v>
      </c>
      <c r="D226" s="711">
        <v>0</v>
      </c>
    </row>
    <row r="227" spans="2:4">
      <c r="B227" s="714">
        <v>44159</v>
      </c>
      <c r="C227" s="711">
        <v>0</v>
      </c>
      <c r="D227" s="711">
        <v>0</v>
      </c>
    </row>
    <row r="228" spans="2:4">
      <c r="B228" s="714">
        <v>44160</v>
      </c>
      <c r="C228" s="711">
        <v>0</v>
      </c>
      <c r="D228" s="711">
        <v>0</v>
      </c>
    </row>
    <row r="229" spans="2:4">
      <c r="B229" s="714">
        <v>44161</v>
      </c>
      <c r="C229" s="711">
        <v>0</v>
      </c>
      <c r="D229" s="711">
        <v>0</v>
      </c>
    </row>
    <row r="230" spans="2:4">
      <c r="B230" s="714">
        <v>44162</v>
      </c>
      <c r="C230" s="711">
        <v>0</v>
      </c>
      <c r="D230" s="711">
        <v>0</v>
      </c>
    </row>
    <row r="231" spans="2:4">
      <c r="B231" s="714">
        <v>44165</v>
      </c>
      <c r="C231" s="711">
        <v>-4.1862544007753577E-4</v>
      </c>
      <c r="D231" s="711">
        <v>0</v>
      </c>
    </row>
    <row r="232" spans="2:4">
      <c r="B232" s="714">
        <v>44166</v>
      </c>
      <c r="C232" s="711">
        <v>0</v>
      </c>
      <c r="D232" s="711">
        <v>0</v>
      </c>
    </row>
    <row r="233" spans="2:4">
      <c r="B233" s="714">
        <v>44167</v>
      </c>
      <c r="C233" s="711">
        <v>0</v>
      </c>
      <c r="D233" s="711">
        <v>0</v>
      </c>
    </row>
    <row r="234" spans="2:4">
      <c r="B234" s="714">
        <v>44168</v>
      </c>
      <c r="C234" s="711">
        <v>0</v>
      </c>
      <c r="D234" s="711">
        <v>0</v>
      </c>
    </row>
    <row r="235" spans="2:4">
      <c r="B235" s="714">
        <v>44169</v>
      </c>
      <c r="C235" s="711">
        <v>0</v>
      </c>
      <c r="D235" s="711">
        <v>0</v>
      </c>
    </row>
    <row r="236" spans="2:4">
      <c r="B236" s="714">
        <v>44172</v>
      </c>
      <c r="C236" s="711">
        <v>-3.080353234374833E-4</v>
      </c>
      <c r="D236" s="711">
        <v>0</v>
      </c>
    </row>
    <row r="237" spans="2:4">
      <c r="B237" s="714">
        <v>44173</v>
      </c>
      <c r="C237" s="711">
        <v>0</v>
      </c>
      <c r="D237" s="711">
        <v>0</v>
      </c>
    </row>
    <row r="238" spans="2:4">
      <c r="B238" s="714">
        <v>44174</v>
      </c>
      <c r="C238" s="711">
        <v>-6.4158521141566283E-4</v>
      </c>
      <c r="D238" s="711">
        <v>0</v>
      </c>
    </row>
    <row r="239" spans="2:4">
      <c r="B239" s="714">
        <v>44175</v>
      </c>
      <c r="C239" s="711">
        <v>0</v>
      </c>
      <c r="D239" s="711">
        <v>0</v>
      </c>
    </row>
    <row r="240" spans="2:4">
      <c r="B240" s="714">
        <v>44176</v>
      </c>
      <c r="C240" s="711">
        <v>0</v>
      </c>
      <c r="D240" s="711">
        <v>0</v>
      </c>
    </row>
    <row r="241" spans="2:4">
      <c r="B241" s="714">
        <v>44179</v>
      </c>
      <c r="C241" s="711">
        <v>-1.1094421882640315E-4</v>
      </c>
      <c r="D241" s="711">
        <v>0</v>
      </c>
    </row>
    <row r="242" spans="2:4">
      <c r="B242" s="714">
        <v>44180</v>
      </c>
      <c r="C242" s="711">
        <v>0</v>
      </c>
      <c r="D242" s="711">
        <v>0</v>
      </c>
    </row>
    <row r="243" spans="2:4">
      <c r="B243" s="714">
        <v>44181</v>
      </c>
      <c r="C243" s="711">
        <v>0</v>
      </c>
      <c r="D243" s="711">
        <v>0</v>
      </c>
    </row>
    <row r="244" spans="2:4">
      <c r="B244" s="714">
        <v>44182</v>
      </c>
      <c r="C244" s="711">
        <v>0</v>
      </c>
      <c r="D244" s="711">
        <v>0</v>
      </c>
    </row>
    <row r="245" spans="2:4">
      <c r="B245" s="714">
        <v>44183</v>
      </c>
      <c r="C245" s="711">
        <v>0</v>
      </c>
      <c r="D245" s="711">
        <v>0</v>
      </c>
    </row>
    <row r="246" spans="2:4">
      <c r="B246" s="714">
        <v>44186</v>
      </c>
      <c r="C246" s="711">
        <v>-1.2656006271871689E-3</v>
      </c>
      <c r="D246" s="711">
        <v>0</v>
      </c>
    </row>
    <row r="247" spans="2:4">
      <c r="B247" s="714">
        <v>44187</v>
      </c>
      <c r="C247" s="711">
        <v>-1.0833007818689122E-3</v>
      </c>
      <c r="D247" s="711">
        <v>0</v>
      </c>
    </row>
    <row r="248" spans="2:4">
      <c r="B248" s="714">
        <v>44188</v>
      </c>
      <c r="C248" s="711">
        <v>0</v>
      </c>
      <c r="D248" s="711">
        <v>0</v>
      </c>
    </row>
    <row r="249" spans="2:4">
      <c r="B249" s="714">
        <v>44189</v>
      </c>
      <c r="C249" s="711">
        <v>0</v>
      </c>
      <c r="D249" s="711">
        <v>0</v>
      </c>
    </row>
    <row r="250" spans="2:4">
      <c r="B250" s="714">
        <v>44193</v>
      </c>
      <c r="C250" s="711">
        <v>0</v>
      </c>
      <c r="D250" s="711">
        <v>0</v>
      </c>
    </row>
    <row r="251" spans="2:4">
      <c r="B251" s="714">
        <v>44194</v>
      </c>
      <c r="C251" s="711">
        <v>0</v>
      </c>
      <c r="D251" s="711">
        <v>0</v>
      </c>
    </row>
    <row r="252" spans="2:4">
      <c r="B252" s="714">
        <v>44195</v>
      </c>
      <c r="C252" s="711">
        <v>0</v>
      </c>
      <c r="D252" s="711">
        <v>0</v>
      </c>
    </row>
    <row r="253" spans="2:4">
      <c r="B253" s="714">
        <v>44196</v>
      </c>
      <c r="C253" s="711">
        <v>0</v>
      </c>
      <c r="D253" s="711">
        <v>0</v>
      </c>
    </row>
    <row r="254" spans="2:4">
      <c r="B254" s="714">
        <v>44200</v>
      </c>
      <c r="C254" s="711">
        <v>-3.1889244762872693E-4</v>
      </c>
      <c r="D254" s="711">
        <v>0</v>
      </c>
    </row>
    <row r="255" spans="2:4">
      <c r="B255" s="714">
        <v>44201</v>
      </c>
      <c r="C255" s="711">
        <v>0</v>
      </c>
      <c r="D255" s="711">
        <v>0</v>
      </c>
    </row>
    <row r="256" spans="2:4">
      <c r="B256" s="714">
        <v>44202</v>
      </c>
      <c r="C256" s="711">
        <v>-6.0898894219785227E-4</v>
      </c>
      <c r="D256" s="711">
        <v>0</v>
      </c>
    </row>
    <row r="257" spans="2:4">
      <c r="B257" s="714">
        <v>44203</v>
      </c>
      <c r="C257" s="711">
        <v>0</v>
      </c>
      <c r="D257" s="711">
        <v>0</v>
      </c>
    </row>
    <row r="258" spans="2:4">
      <c r="B258" s="714">
        <v>44204</v>
      </c>
      <c r="C258" s="711">
        <v>0</v>
      </c>
      <c r="D258" s="711">
        <v>0</v>
      </c>
    </row>
    <row r="259" spans="2:4">
      <c r="B259" s="714">
        <v>44207</v>
      </c>
      <c r="C259" s="711">
        <v>-1.121306079384321E-3</v>
      </c>
      <c r="D259" s="711">
        <v>0</v>
      </c>
    </row>
    <row r="260" spans="2:4">
      <c r="B260" s="714">
        <v>44208</v>
      </c>
      <c r="C260" s="711">
        <v>0</v>
      </c>
      <c r="D260" s="711">
        <v>0</v>
      </c>
    </row>
    <row r="261" spans="2:4">
      <c r="B261" s="714">
        <v>44209</v>
      </c>
      <c r="C261" s="711">
        <v>-8.2731354528675638E-4</v>
      </c>
      <c r="D261" s="711">
        <v>0</v>
      </c>
    </row>
    <row r="262" spans="2:4">
      <c r="B262" s="714">
        <v>44210</v>
      </c>
      <c r="C262" s="711">
        <v>0</v>
      </c>
      <c r="D262" s="711">
        <v>0</v>
      </c>
    </row>
    <row r="263" spans="2:4">
      <c r="B263" s="714">
        <v>44211</v>
      </c>
      <c r="C263" s="711">
        <v>-1.6638789286704814E-3</v>
      </c>
      <c r="D263" s="711">
        <v>0</v>
      </c>
    </row>
    <row r="264" spans="2:4">
      <c r="B264" s="714">
        <v>44214</v>
      </c>
      <c r="C264" s="711">
        <v>-1.3589908150147822E-3</v>
      </c>
      <c r="D264" s="711">
        <v>0</v>
      </c>
    </row>
    <row r="265" spans="2:4">
      <c r="B265" s="714">
        <v>44215</v>
      </c>
      <c r="C265" s="711">
        <v>-1.2604710304604527E-3</v>
      </c>
      <c r="D265" s="711">
        <v>0</v>
      </c>
    </row>
    <row r="266" spans="2:4">
      <c r="B266" s="714">
        <v>44216</v>
      </c>
      <c r="C266" s="711">
        <v>-1.7927144908247428E-4</v>
      </c>
      <c r="D266" s="711">
        <v>0</v>
      </c>
    </row>
    <row r="267" spans="2:4">
      <c r="B267" s="714">
        <v>44217</v>
      </c>
      <c r="C267" s="711">
        <v>-2.6360601122954463E-4</v>
      </c>
      <c r="D267" s="711">
        <v>0</v>
      </c>
    </row>
    <row r="268" spans="2:4">
      <c r="B268" s="714">
        <v>44218</v>
      </c>
      <c r="C268" s="711">
        <v>-1.3454087992061936E-3</v>
      </c>
      <c r="D268" s="711">
        <v>0</v>
      </c>
    </row>
    <row r="269" spans="2:4">
      <c r="B269" s="714">
        <v>44221</v>
      </c>
      <c r="C269" s="711">
        <v>-1.4451217577677866E-3</v>
      </c>
      <c r="D269" s="711">
        <v>0</v>
      </c>
    </row>
    <row r="270" spans="2:4">
      <c r="B270" s="714">
        <v>44222</v>
      </c>
      <c r="C270" s="711">
        <v>-1.8511729051562398E-3</v>
      </c>
      <c r="D270" s="711">
        <v>0</v>
      </c>
    </row>
    <row r="271" spans="2:4">
      <c r="B271" s="714">
        <v>44223</v>
      </c>
      <c r="C271" s="711">
        <v>-4.0616039900842615E-3</v>
      </c>
      <c r="D271" s="711">
        <v>0</v>
      </c>
    </row>
    <row r="272" spans="2:4">
      <c r="B272" s="714">
        <v>44224</v>
      </c>
      <c r="C272" s="711">
        <v>-1.8759588419302586E-3</v>
      </c>
      <c r="D272" s="711">
        <v>0</v>
      </c>
    </row>
    <row r="273" spans="2:4">
      <c r="B273" s="714">
        <v>44225</v>
      </c>
      <c r="C273" s="711">
        <v>-4.0672055466225432E-3</v>
      </c>
      <c r="D273" s="711">
        <v>0</v>
      </c>
    </row>
    <row r="274" spans="2:4">
      <c r="B274" s="714">
        <v>44228</v>
      </c>
      <c r="C274" s="711">
        <v>-6.5677753657744642E-4</v>
      </c>
      <c r="D274" s="711">
        <v>0</v>
      </c>
    </row>
    <row r="275" spans="2:4">
      <c r="B275" s="714">
        <v>44229</v>
      </c>
      <c r="C275" s="711">
        <v>0</v>
      </c>
      <c r="D275" s="711">
        <v>0</v>
      </c>
    </row>
    <row r="276" spans="2:4">
      <c r="B276" s="714">
        <v>44230</v>
      </c>
      <c r="C276" s="711">
        <v>0</v>
      </c>
      <c r="D276" s="711">
        <v>0</v>
      </c>
    </row>
    <row r="277" spans="2:4">
      <c r="B277" s="714">
        <v>44231</v>
      </c>
      <c r="C277" s="711">
        <v>0</v>
      </c>
      <c r="D277" s="711">
        <v>0</v>
      </c>
    </row>
    <row r="278" spans="2:4">
      <c r="B278" s="714">
        <v>44232</v>
      </c>
      <c r="C278" s="711">
        <v>0</v>
      </c>
      <c r="D278" s="711">
        <v>0</v>
      </c>
    </row>
    <row r="279" spans="2:4">
      <c r="B279" s="714">
        <v>44235</v>
      </c>
      <c r="C279" s="711">
        <v>0</v>
      </c>
      <c r="D279" s="711">
        <v>0</v>
      </c>
    </row>
    <row r="280" spans="2:4">
      <c r="B280" s="714">
        <v>44236</v>
      </c>
      <c r="C280" s="711">
        <v>0</v>
      </c>
      <c r="D280" s="711">
        <v>0</v>
      </c>
    </row>
    <row r="281" spans="2:4">
      <c r="B281" s="714">
        <v>44237</v>
      </c>
      <c r="C281" s="711">
        <v>-7.8811012344848219E-4</v>
      </c>
      <c r="D281" s="711">
        <v>0</v>
      </c>
    </row>
    <row r="282" spans="2:4">
      <c r="B282" s="714">
        <v>44238</v>
      </c>
      <c r="C282" s="711">
        <v>0</v>
      </c>
      <c r="D282" s="711">
        <v>0</v>
      </c>
    </row>
    <row r="283" spans="2:4">
      <c r="B283" s="714">
        <v>44239</v>
      </c>
      <c r="C283" s="711">
        <v>0</v>
      </c>
      <c r="D283" s="711">
        <v>0</v>
      </c>
    </row>
    <row r="284" spans="2:4">
      <c r="B284" s="714">
        <v>44244</v>
      </c>
      <c r="C284" s="711">
        <v>0</v>
      </c>
      <c r="D284" s="711">
        <v>0</v>
      </c>
    </row>
    <row r="285" spans="2:4">
      <c r="B285" s="714">
        <v>44245</v>
      </c>
      <c r="C285" s="711">
        <v>-2.7878997819763551E-4</v>
      </c>
      <c r="D285" s="711">
        <v>0</v>
      </c>
    </row>
    <row r="286" spans="2:4">
      <c r="B286" s="714">
        <v>44246</v>
      </c>
      <c r="C286" s="711">
        <v>0</v>
      </c>
      <c r="D286" s="711">
        <v>0</v>
      </c>
    </row>
    <row r="287" spans="2:4">
      <c r="B287" s="714">
        <v>44249</v>
      </c>
      <c r="C287" s="711">
        <v>-2.5381849248840016E-3</v>
      </c>
      <c r="D287" s="711">
        <v>0</v>
      </c>
    </row>
    <row r="288" spans="2:4">
      <c r="B288" s="714">
        <v>44250</v>
      </c>
      <c r="C288" s="711">
        <v>-1.4899026594598075E-3</v>
      </c>
      <c r="D288" s="711">
        <v>0</v>
      </c>
    </row>
    <row r="289" spans="2:4">
      <c r="B289" s="714">
        <v>44251</v>
      </c>
      <c r="C289" s="711">
        <v>-2.755910395446648E-5</v>
      </c>
      <c r="D289" s="711">
        <v>0</v>
      </c>
    </row>
    <row r="290" spans="2:4">
      <c r="B290" s="714">
        <v>44252</v>
      </c>
      <c r="C290" s="711">
        <v>-3.3245530432923776E-3</v>
      </c>
      <c r="D290" s="711">
        <v>0</v>
      </c>
    </row>
    <row r="291" spans="2:4">
      <c r="B291" s="714">
        <v>44253</v>
      </c>
      <c r="C291" s="711">
        <v>-5.0776568669700373E-3</v>
      </c>
      <c r="D291" s="711">
        <v>0</v>
      </c>
    </row>
    <row r="292" spans="2:4">
      <c r="B292" s="714">
        <v>44256</v>
      </c>
      <c r="C292" s="711">
        <v>-3.1383888444722619E-3</v>
      </c>
      <c r="D292" s="711">
        <v>0</v>
      </c>
    </row>
    <row r="293" spans="2:4">
      <c r="B293" s="714">
        <v>44257</v>
      </c>
      <c r="C293" s="711">
        <v>-3.3576214282702299E-3</v>
      </c>
      <c r="D293" s="711">
        <v>0</v>
      </c>
    </row>
    <row r="294" spans="2:4">
      <c r="B294" s="714">
        <v>44258</v>
      </c>
      <c r="C294" s="711">
        <v>-3.9480820797722638E-3</v>
      </c>
      <c r="D294" s="711">
        <v>0</v>
      </c>
    </row>
    <row r="295" spans="2:4">
      <c r="B295" s="714">
        <v>44259</v>
      </c>
      <c r="C295" s="711">
        <v>-4.0251311511081411E-3</v>
      </c>
      <c r="D295" s="711">
        <v>0</v>
      </c>
    </row>
    <row r="296" spans="2:4">
      <c r="B296" s="714">
        <v>44260</v>
      </c>
      <c r="C296" s="711">
        <v>-1.7704032141238057E-3</v>
      </c>
      <c r="D296" s="711">
        <v>0</v>
      </c>
    </row>
    <row r="297" spans="2:4">
      <c r="B297" s="714">
        <v>44263</v>
      </c>
      <c r="C297" s="711">
        <v>-4.2966257865377777E-3</v>
      </c>
      <c r="D297" s="711">
        <v>0</v>
      </c>
    </row>
    <row r="298" spans="2:4">
      <c r="B298" s="714">
        <v>44264</v>
      </c>
      <c r="C298" s="711">
        <v>-3.9607033647842682E-3</v>
      </c>
      <c r="D298" s="711">
        <v>0</v>
      </c>
    </row>
    <row r="299" spans="2:4">
      <c r="B299" s="714">
        <v>44265</v>
      </c>
      <c r="C299" s="711">
        <v>-3.625929785977644E-3</v>
      </c>
      <c r="D299" s="711">
        <v>0</v>
      </c>
    </row>
    <row r="300" spans="2:4">
      <c r="B300" s="714">
        <v>44266</v>
      </c>
      <c r="C300" s="711">
        <v>-1.2315571205601117E-3</v>
      </c>
      <c r="D300" s="711">
        <v>0</v>
      </c>
    </row>
    <row r="301" spans="2:4">
      <c r="B301" s="714">
        <v>44267</v>
      </c>
      <c r="C301" s="711">
        <v>-1.0037353874254862E-3</v>
      </c>
      <c r="D301" s="711">
        <v>0</v>
      </c>
    </row>
    <row r="302" spans="2:4">
      <c r="B302" s="714">
        <v>44270</v>
      </c>
      <c r="C302" s="711">
        <v>-4.7546079625437887E-4</v>
      </c>
      <c r="D302" s="711">
        <v>0</v>
      </c>
    </row>
    <row r="303" spans="2:4">
      <c r="B303" s="714">
        <v>44271</v>
      </c>
      <c r="C303" s="711">
        <v>-2.774391901415596E-4</v>
      </c>
      <c r="D303" s="711">
        <v>0</v>
      </c>
    </row>
    <row r="304" spans="2:4">
      <c r="B304" s="714">
        <v>44272</v>
      </c>
      <c r="C304" s="711">
        <v>0</v>
      </c>
      <c r="D304" s="711">
        <v>0</v>
      </c>
    </row>
    <row r="305" spans="2:4">
      <c r="B305" s="714">
        <v>44273</v>
      </c>
      <c r="C305" s="711">
        <v>-1.6541464330752653E-3</v>
      </c>
      <c r="D305" s="711">
        <v>0</v>
      </c>
    </row>
    <row r="306" spans="2:4">
      <c r="B306" s="714">
        <v>44274</v>
      </c>
      <c r="C306" s="711">
        <v>-1.1650688837248069E-3</v>
      </c>
      <c r="D306" s="711">
        <v>0</v>
      </c>
    </row>
    <row r="307" spans="2:4">
      <c r="B307" s="714">
        <v>44277</v>
      </c>
      <c r="C307" s="711">
        <v>-1.5762704439949982E-3</v>
      </c>
      <c r="D307" s="711">
        <v>0</v>
      </c>
    </row>
    <row r="308" spans="2:4">
      <c r="B308" s="714">
        <v>44278</v>
      </c>
      <c r="C308" s="711">
        <v>-2.8380416740464431E-3</v>
      </c>
      <c r="D308" s="711">
        <v>0</v>
      </c>
    </row>
    <row r="309" spans="2:4">
      <c r="B309" s="714">
        <v>44279</v>
      </c>
      <c r="C309" s="711">
        <v>-3.6957332789503416E-3</v>
      </c>
      <c r="D309" s="711">
        <v>0</v>
      </c>
    </row>
    <row r="310" spans="2:4">
      <c r="B310" s="714">
        <v>44280</v>
      </c>
      <c r="C310" s="711">
        <v>-2.7854424660098687E-3</v>
      </c>
      <c r="D310" s="711">
        <v>0</v>
      </c>
    </row>
    <row r="311" spans="2:4">
      <c r="B311" s="714">
        <v>44281</v>
      </c>
      <c r="C311" s="711">
        <v>-1.0088589497492251E-3</v>
      </c>
      <c r="D311" s="711">
        <v>0</v>
      </c>
    </row>
    <row r="312" spans="2:4">
      <c r="B312" s="714">
        <v>44284</v>
      </c>
      <c r="C312" s="711">
        <v>-7.7920115162832815E-4</v>
      </c>
      <c r="D312" s="711">
        <v>0</v>
      </c>
    </row>
    <row r="313" spans="2:4">
      <c r="B313" s="714">
        <v>44285</v>
      </c>
      <c r="C313" s="711">
        <v>0</v>
      </c>
      <c r="D313" s="711">
        <v>0</v>
      </c>
    </row>
    <row r="314" spans="2:4">
      <c r="B314" s="714">
        <v>44286</v>
      </c>
      <c r="C314" s="711">
        <v>0</v>
      </c>
      <c r="D314" s="711">
        <v>0</v>
      </c>
    </row>
    <row r="315" spans="2:4">
      <c r="B315" s="714">
        <v>44287</v>
      </c>
      <c r="C315" s="711">
        <v>0</v>
      </c>
      <c r="D315" s="711">
        <v>0</v>
      </c>
    </row>
    <row r="316" spans="2:4">
      <c r="B316" s="714">
        <v>44291</v>
      </c>
      <c r="C316" s="711">
        <v>0</v>
      </c>
      <c r="D316" s="711">
        <v>0</v>
      </c>
    </row>
    <row r="317" spans="2:4">
      <c r="B317" s="714">
        <v>44292</v>
      </c>
      <c r="C317" s="711">
        <v>0</v>
      </c>
      <c r="D317" s="711">
        <v>0</v>
      </c>
    </row>
    <row r="318" spans="2:4">
      <c r="B318" s="714">
        <v>44293</v>
      </c>
      <c r="C318" s="711">
        <v>0</v>
      </c>
      <c r="D318" s="711">
        <v>0</v>
      </c>
    </row>
    <row r="319" spans="2:4">
      <c r="B319" s="714">
        <v>44294</v>
      </c>
      <c r="C319" s="711">
        <v>0</v>
      </c>
      <c r="D319" s="711">
        <v>0</v>
      </c>
    </row>
    <row r="320" spans="2:4">
      <c r="B320" s="714">
        <v>44295</v>
      </c>
      <c r="C320" s="711">
        <v>0</v>
      </c>
      <c r="D320" s="711">
        <v>0</v>
      </c>
    </row>
    <row r="321" spans="2:4">
      <c r="B321" s="714">
        <v>44298</v>
      </c>
      <c r="C321" s="711">
        <v>0</v>
      </c>
      <c r="D321" s="711">
        <v>0</v>
      </c>
    </row>
    <row r="322" spans="2:4">
      <c r="B322" s="714">
        <v>44299</v>
      </c>
      <c r="C322" s="711">
        <v>-6.3924704201467897E-5</v>
      </c>
      <c r="D322" s="711">
        <v>0</v>
      </c>
    </row>
    <row r="323" spans="2:4">
      <c r="B323" s="714">
        <v>44300</v>
      </c>
      <c r="C323" s="711">
        <v>0</v>
      </c>
      <c r="D323" s="711">
        <v>0</v>
      </c>
    </row>
    <row r="324" spans="2:4">
      <c r="B324" s="714">
        <v>44301</v>
      </c>
      <c r="C324" s="711">
        <v>0</v>
      </c>
      <c r="D324" s="711">
        <v>0</v>
      </c>
    </row>
    <row r="325" spans="2:4">
      <c r="B325" s="714">
        <v>44302</v>
      </c>
      <c r="C325" s="711">
        <v>0</v>
      </c>
      <c r="D325" s="711">
        <v>0</v>
      </c>
    </row>
    <row r="326" spans="2:4">
      <c r="B326" s="714">
        <v>44305</v>
      </c>
      <c r="C326" s="711">
        <v>0</v>
      </c>
      <c r="D326" s="711">
        <v>0</v>
      </c>
    </row>
    <row r="327" spans="2:4">
      <c r="B327" s="714">
        <v>44306</v>
      </c>
      <c r="C327" s="711">
        <v>-1.0641639222764843E-3</v>
      </c>
      <c r="D327" s="711">
        <v>0</v>
      </c>
    </row>
    <row r="328" spans="2:4">
      <c r="B328" s="714">
        <v>44308</v>
      </c>
      <c r="C328" s="711">
        <v>-7.3512339837866758E-4</v>
      </c>
      <c r="D328" s="711">
        <v>0</v>
      </c>
    </row>
    <row r="329" spans="2:4">
      <c r="B329" s="714">
        <v>44309</v>
      </c>
      <c r="C329" s="711">
        <v>0</v>
      </c>
      <c r="D329" s="711">
        <v>0</v>
      </c>
    </row>
    <row r="330" spans="2:4">
      <c r="B330" s="714">
        <v>44312</v>
      </c>
      <c r="C330" s="711">
        <v>0</v>
      </c>
      <c r="D330" s="711">
        <v>0</v>
      </c>
    </row>
    <row r="331" spans="2:4">
      <c r="B331" s="714">
        <v>44313</v>
      </c>
      <c r="C331" s="711">
        <v>0</v>
      </c>
      <c r="D331" s="711">
        <v>0</v>
      </c>
    </row>
    <row r="332" spans="2:4">
      <c r="B332" s="714">
        <v>44314</v>
      </c>
      <c r="C332" s="711">
        <v>0</v>
      </c>
      <c r="D332" s="711">
        <v>0</v>
      </c>
    </row>
    <row r="333" spans="2:4">
      <c r="B333" s="714">
        <v>44315</v>
      </c>
      <c r="C333" s="711">
        <v>0</v>
      </c>
      <c r="D333" s="711">
        <v>0</v>
      </c>
    </row>
    <row r="334" spans="2:4">
      <c r="B334" s="714">
        <v>44316</v>
      </c>
      <c r="C334" s="711">
        <v>-4.6854295214571184E-4</v>
      </c>
      <c r="D334" s="711">
        <v>0</v>
      </c>
    </row>
    <row r="335" spans="2:4">
      <c r="B335" s="714">
        <v>44319</v>
      </c>
      <c r="C335" s="711">
        <v>-3.818169561121687E-4</v>
      </c>
      <c r="D335" s="711">
        <v>0</v>
      </c>
    </row>
    <row r="336" spans="2:4">
      <c r="B336" s="714">
        <v>44320</v>
      </c>
      <c r="C336" s="711">
        <v>-9.4161078882470939E-4</v>
      </c>
      <c r="D336" s="711">
        <v>0</v>
      </c>
    </row>
    <row r="337" spans="2:4">
      <c r="B337" s="714">
        <v>44321</v>
      </c>
      <c r="C337" s="711">
        <v>0</v>
      </c>
      <c r="D337" s="711">
        <v>0</v>
      </c>
    </row>
    <row r="338" spans="2:4">
      <c r="B338" s="714">
        <v>44322</v>
      </c>
      <c r="C338" s="711">
        <v>0</v>
      </c>
      <c r="D338" s="711">
        <v>0</v>
      </c>
    </row>
    <row r="339" spans="2:4">
      <c r="B339" s="714">
        <v>44323</v>
      </c>
      <c r="C339" s="711">
        <v>0</v>
      </c>
      <c r="D339" s="711">
        <v>0</v>
      </c>
    </row>
    <row r="340" spans="2:4">
      <c r="B340" s="714">
        <v>44326</v>
      </c>
      <c r="C340" s="711">
        <v>-6.3075016851088517E-4</v>
      </c>
      <c r="D340" s="711">
        <v>0</v>
      </c>
    </row>
    <row r="341" spans="2:4">
      <c r="B341" s="714">
        <v>44327</v>
      </c>
      <c r="C341" s="711">
        <v>-2.1891864349077306E-4</v>
      </c>
      <c r="D341" s="711">
        <v>0</v>
      </c>
    </row>
    <row r="342" spans="2:4">
      <c r="B342" s="714">
        <v>44328</v>
      </c>
      <c r="C342" s="711">
        <v>-1.9642700622113374E-3</v>
      </c>
      <c r="D342" s="711">
        <v>0</v>
      </c>
    </row>
    <row r="343" spans="2:4">
      <c r="B343" s="714">
        <v>44329</v>
      </c>
      <c r="C343" s="711">
        <v>-1.739745425177297E-3</v>
      </c>
      <c r="D343" s="711">
        <v>0</v>
      </c>
    </row>
    <row r="344" spans="2:4">
      <c r="B344" s="714">
        <v>44330</v>
      </c>
      <c r="C344" s="711">
        <v>-1.0325427739066306E-4</v>
      </c>
      <c r="D344" s="711">
        <v>0</v>
      </c>
    </row>
    <row r="345" spans="2:4">
      <c r="B345" s="714">
        <v>44333</v>
      </c>
      <c r="C345" s="711">
        <v>0</v>
      </c>
      <c r="D345" s="711">
        <v>0</v>
      </c>
    </row>
    <row r="346" spans="2:4">
      <c r="B346" s="714">
        <v>44334</v>
      </c>
      <c r="C346" s="711">
        <v>-3.0428425644679624E-4</v>
      </c>
      <c r="D346" s="711">
        <v>0</v>
      </c>
    </row>
    <row r="347" spans="2:4">
      <c r="B347" s="714">
        <v>44335</v>
      </c>
      <c r="C347" s="711">
        <v>-8.423681412423889E-4</v>
      </c>
      <c r="D347" s="711">
        <v>0</v>
      </c>
    </row>
    <row r="348" spans="2:4">
      <c r="B348" s="714">
        <v>44336</v>
      </c>
      <c r="C348" s="711">
        <v>0</v>
      </c>
      <c r="D348" s="711">
        <v>0</v>
      </c>
    </row>
    <row r="349" spans="2:4">
      <c r="B349" s="714">
        <v>44337</v>
      </c>
      <c r="C349" s="711">
        <v>0</v>
      </c>
      <c r="D349" s="711">
        <v>0</v>
      </c>
    </row>
    <row r="350" spans="2:4">
      <c r="B350" s="714">
        <v>44340</v>
      </c>
      <c r="C350" s="711">
        <v>0</v>
      </c>
      <c r="D350" s="711">
        <v>0</v>
      </c>
    </row>
    <row r="351" spans="2:4">
      <c r="B351" s="714">
        <v>44341</v>
      </c>
      <c r="C351" s="711">
        <v>-6.8540806855388325E-4</v>
      </c>
      <c r="D351" s="711">
        <v>0</v>
      </c>
    </row>
    <row r="352" spans="2:4">
      <c r="B352" s="714">
        <v>44342</v>
      </c>
      <c r="C352" s="711">
        <v>-1.0246681350467579E-4</v>
      </c>
      <c r="D352" s="711">
        <v>0</v>
      </c>
    </row>
    <row r="353" spans="2:4">
      <c r="B353" s="714">
        <v>44343</v>
      </c>
      <c r="C353" s="711">
        <v>0</v>
      </c>
      <c r="D353" s="711">
        <v>0</v>
      </c>
    </row>
    <row r="354" spans="2:4">
      <c r="B354" s="714">
        <v>44344</v>
      </c>
      <c r="C354" s="711">
        <v>0</v>
      </c>
      <c r="D354" s="711">
        <v>0</v>
      </c>
    </row>
    <row r="355" spans="2:4">
      <c r="B355" s="714">
        <v>44347</v>
      </c>
      <c r="C355" s="711">
        <v>0</v>
      </c>
      <c r="D355" s="711">
        <v>0</v>
      </c>
    </row>
    <row r="356" spans="2:4">
      <c r="B356" s="714">
        <v>44348</v>
      </c>
      <c r="C356" s="711">
        <v>0</v>
      </c>
      <c r="D356" s="711">
        <v>0</v>
      </c>
    </row>
    <row r="357" spans="2:4">
      <c r="B357" s="714">
        <v>44349</v>
      </c>
      <c r="C357" s="711">
        <v>0</v>
      </c>
      <c r="D357" s="711">
        <v>0</v>
      </c>
    </row>
    <row r="358" spans="2:4">
      <c r="B358" s="714">
        <v>44351</v>
      </c>
      <c r="C358" s="711">
        <v>0</v>
      </c>
      <c r="D358" s="711">
        <v>0</v>
      </c>
    </row>
    <row r="359" spans="2:4">
      <c r="B359" s="714">
        <v>44354</v>
      </c>
      <c r="C359" s="711">
        <v>-6.9255738616491591E-5</v>
      </c>
      <c r="D359" s="711">
        <v>0</v>
      </c>
    </row>
    <row r="360" spans="2:4">
      <c r="B360" s="714">
        <v>44355</v>
      </c>
      <c r="C360" s="711">
        <v>-3.4032121471683219E-4</v>
      </c>
      <c r="D360" s="711">
        <v>0</v>
      </c>
    </row>
    <row r="361" spans="2:4">
      <c r="B361" s="714">
        <v>44356</v>
      </c>
      <c r="C361" s="711">
        <v>-1.355295603832074E-4</v>
      </c>
      <c r="D361" s="711">
        <v>0</v>
      </c>
    </row>
    <row r="362" spans="2:4">
      <c r="B362" s="714">
        <v>44357</v>
      </c>
      <c r="C362" s="711">
        <v>0</v>
      </c>
      <c r="D362" s="711">
        <v>0</v>
      </c>
    </row>
    <row r="363" spans="2:4">
      <c r="B363" s="714">
        <v>44358</v>
      </c>
      <c r="C363" s="711">
        <v>-2.9818171580564545E-4</v>
      </c>
      <c r="D363" s="711">
        <v>0</v>
      </c>
    </row>
    <row r="364" spans="2:4">
      <c r="B364" s="714">
        <v>44361</v>
      </c>
      <c r="C364" s="711">
        <v>0</v>
      </c>
      <c r="D364" s="711">
        <v>0</v>
      </c>
    </row>
    <row r="365" spans="2:4">
      <c r="B365" s="714">
        <v>44362</v>
      </c>
      <c r="C365" s="711">
        <v>0</v>
      </c>
      <c r="D365" s="711">
        <v>0</v>
      </c>
    </row>
    <row r="366" spans="2:4">
      <c r="B366" s="714">
        <v>44363</v>
      </c>
      <c r="C366" s="711">
        <v>0</v>
      </c>
      <c r="D366" s="711">
        <v>0</v>
      </c>
    </row>
    <row r="367" spans="2:4">
      <c r="B367" s="714">
        <v>44364</v>
      </c>
      <c r="C367" s="711">
        <v>-7.9455177712939307E-4</v>
      </c>
      <c r="D367" s="711">
        <v>0</v>
      </c>
    </row>
    <row r="368" spans="2:4">
      <c r="B368" s="714">
        <v>44365</v>
      </c>
      <c r="C368" s="711">
        <v>-8.4860429727140474E-4</v>
      </c>
      <c r="D368" s="711">
        <v>0</v>
      </c>
    </row>
    <row r="369" spans="2:4">
      <c r="B369" s="714">
        <v>44368</v>
      </c>
      <c r="C369" s="711">
        <v>0</v>
      </c>
      <c r="D369" s="711">
        <v>0</v>
      </c>
    </row>
    <row r="370" spans="2:4">
      <c r="B370" s="714">
        <v>44369</v>
      </c>
      <c r="C370" s="711">
        <v>0</v>
      </c>
      <c r="D370" s="711">
        <v>0</v>
      </c>
    </row>
    <row r="371" spans="2:4">
      <c r="B371" s="714">
        <v>44370</v>
      </c>
      <c r="C371" s="711">
        <v>0</v>
      </c>
      <c r="D371" s="711">
        <v>0</v>
      </c>
    </row>
    <row r="372" spans="2:4">
      <c r="B372" s="714">
        <v>44371</v>
      </c>
      <c r="C372" s="711">
        <v>0</v>
      </c>
      <c r="D372" s="711">
        <v>0</v>
      </c>
    </row>
    <row r="373" spans="2:4">
      <c r="B373" s="714">
        <v>44372</v>
      </c>
      <c r="C373" s="711">
        <v>0</v>
      </c>
      <c r="D373" s="711">
        <v>0</v>
      </c>
    </row>
    <row r="374" spans="2:4">
      <c r="B374" s="714">
        <v>44375</v>
      </c>
      <c r="C374" s="711">
        <v>0</v>
      </c>
      <c r="D374" s="711">
        <v>0</v>
      </c>
    </row>
    <row r="375" spans="2:4">
      <c r="B375" s="714">
        <v>44376</v>
      </c>
      <c r="C375" s="711">
        <v>0</v>
      </c>
      <c r="D375" s="711">
        <v>0</v>
      </c>
    </row>
    <row r="376" spans="2:4">
      <c r="B376" s="714">
        <v>44377</v>
      </c>
      <c r="C376" s="711">
        <v>0</v>
      </c>
      <c r="D376" s="711">
        <v>0</v>
      </c>
    </row>
    <row r="377" spans="2:4">
      <c r="B377" s="714">
        <v>44378</v>
      </c>
      <c r="C377" s="711">
        <v>-2.9281168108541422E-4</v>
      </c>
      <c r="D377" s="711">
        <v>0</v>
      </c>
    </row>
    <row r="378" spans="2:4">
      <c r="B378" s="714">
        <v>44379</v>
      </c>
      <c r="C378" s="711">
        <v>0</v>
      </c>
      <c r="D378" s="711">
        <v>0</v>
      </c>
    </row>
    <row r="379" spans="2:4">
      <c r="B379" s="714">
        <v>44382</v>
      </c>
      <c r="C379" s="711">
        <v>-6.3217977881890874E-5</v>
      </c>
      <c r="D379" s="711">
        <v>0</v>
      </c>
    </row>
    <row r="380" spans="2:4">
      <c r="B380" s="714">
        <v>44383</v>
      </c>
      <c r="C380" s="711">
        <v>-1.9694268799793635E-3</v>
      </c>
      <c r="D380" s="711">
        <v>0</v>
      </c>
    </row>
    <row r="381" spans="2:4">
      <c r="B381" s="714">
        <v>44384</v>
      </c>
      <c r="C381" s="711">
        <v>-1.6297508321828635E-3</v>
      </c>
      <c r="D381" s="711">
        <v>0</v>
      </c>
    </row>
    <row r="382" spans="2:4">
      <c r="B382" s="714">
        <v>44385</v>
      </c>
      <c r="C382" s="711">
        <v>-2.8426808528405623E-3</v>
      </c>
      <c r="D382" s="711">
        <v>0</v>
      </c>
    </row>
    <row r="383" spans="2:4">
      <c r="B383" s="714">
        <v>44386</v>
      </c>
      <c r="C383" s="711">
        <v>-2.2478725227406127E-3</v>
      </c>
      <c r="D383" s="711">
        <v>0</v>
      </c>
    </row>
    <row r="384" spans="2:4">
      <c r="B384" s="714">
        <v>44389</v>
      </c>
      <c r="C384" s="711">
        <v>-5.8616448816273259E-4</v>
      </c>
      <c r="D384" s="711">
        <v>0</v>
      </c>
    </row>
    <row r="385" spans="2:4">
      <c r="B385" s="714">
        <v>44390</v>
      </c>
      <c r="C385" s="711">
        <v>0</v>
      </c>
      <c r="D385" s="711">
        <v>0</v>
      </c>
    </row>
    <row r="386" spans="2:4">
      <c r="B386" s="714">
        <v>44391</v>
      </c>
      <c r="C386" s="711">
        <v>0</v>
      </c>
      <c r="D386" s="711">
        <v>0</v>
      </c>
    </row>
    <row r="387" spans="2:4">
      <c r="B387" s="714">
        <v>44392</v>
      </c>
      <c r="C387" s="711">
        <v>-5.6248745947018453E-4</v>
      </c>
      <c r="D387" s="711">
        <v>0</v>
      </c>
    </row>
    <row r="388" spans="2:4">
      <c r="B388" s="714">
        <v>44393</v>
      </c>
      <c r="C388" s="711">
        <v>-7.5066183332017644E-4</v>
      </c>
      <c r="D388" s="711">
        <v>0</v>
      </c>
    </row>
    <row r="389" spans="2:4">
      <c r="B389" s="714">
        <v>44396</v>
      </c>
      <c r="C389" s="711">
        <v>-3.4058276520767539E-3</v>
      </c>
      <c r="D389" s="711">
        <v>0</v>
      </c>
    </row>
    <row r="390" spans="2:4">
      <c r="B390" s="714">
        <v>44397</v>
      </c>
      <c r="C390" s="711">
        <v>-2.0932108760637336E-3</v>
      </c>
      <c r="D390" s="711">
        <v>0</v>
      </c>
    </row>
    <row r="391" spans="2:4">
      <c r="B391" s="714">
        <v>44398</v>
      </c>
      <c r="C391" s="711">
        <v>-5.8895361738064977E-4</v>
      </c>
      <c r="D391" s="711">
        <v>0</v>
      </c>
    </row>
    <row r="392" spans="2:4">
      <c r="B392" s="714">
        <v>44399</v>
      </c>
      <c r="C392" s="711">
        <v>0</v>
      </c>
      <c r="D392" s="711">
        <v>0</v>
      </c>
    </row>
    <row r="393" spans="2:4">
      <c r="B393" s="714">
        <v>44400</v>
      </c>
      <c r="C393" s="711">
        <v>0</v>
      </c>
      <c r="D393" s="711">
        <v>0</v>
      </c>
    </row>
    <row r="394" spans="2:4">
      <c r="B394" s="714">
        <v>44403</v>
      </c>
      <c r="C394" s="711">
        <v>0</v>
      </c>
      <c r="D394" s="711">
        <v>0</v>
      </c>
    </row>
    <row r="395" spans="2:4">
      <c r="B395" s="714">
        <v>44404</v>
      </c>
      <c r="C395" s="711">
        <v>-1.436432385804598E-3</v>
      </c>
      <c r="D395" s="711">
        <v>0</v>
      </c>
    </row>
    <row r="396" spans="2:4">
      <c r="B396" s="714">
        <v>44405</v>
      </c>
      <c r="C396" s="711">
        <v>-1.0101175371157733E-4</v>
      </c>
      <c r="D396" s="711">
        <v>0</v>
      </c>
    </row>
    <row r="397" spans="2:4">
      <c r="B397" s="714">
        <v>44406</v>
      </c>
      <c r="C397" s="711">
        <v>0</v>
      </c>
      <c r="D397" s="711">
        <v>0</v>
      </c>
    </row>
    <row r="398" spans="2:4">
      <c r="B398" s="714">
        <v>44407</v>
      </c>
      <c r="C398" s="711">
        <v>-1.7498956598657189E-3</v>
      </c>
      <c r="D398" s="711">
        <v>0</v>
      </c>
    </row>
    <row r="399" spans="2:4">
      <c r="B399" s="714">
        <v>44410</v>
      </c>
      <c r="C399" s="711">
        <v>-1.5127504632953537E-3</v>
      </c>
      <c r="D399" s="711">
        <v>0</v>
      </c>
    </row>
    <row r="400" spans="2:4">
      <c r="B400" s="714">
        <v>44411</v>
      </c>
      <c r="C400" s="711">
        <v>-9.2096381203388145E-4</v>
      </c>
      <c r="D400" s="711">
        <v>0</v>
      </c>
    </row>
    <row r="401" spans="2:4">
      <c r="B401" s="714">
        <v>44412</v>
      </c>
      <c r="C401" s="711">
        <v>-1.4893938168084597E-3</v>
      </c>
      <c r="D401" s="711">
        <v>0</v>
      </c>
    </row>
    <row r="402" spans="2:4">
      <c r="B402" s="714">
        <v>44413</v>
      </c>
      <c r="C402" s="711">
        <v>-6.6719582520902154E-4</v>
      </c>
      <c r="D402" s="711">
        <v>0</v>
      </c>
    </row>
    <row r="403" spans="2:4">
      <c r="B403" s="714">
        <v>44414</v>
      </c>
      <c r="C403" s="711">
        <v>0</v>
      </c>
      <c r="D403" s="711">
        <v>0</v>
      </c>
    </row>
    <row r="404" spans="2:4">
      <c r="B404" s="714">
        <v>44417</v>
      </c>
      <c r="C404" s="711">
        <v>0</v>
      </c>
      <c r="D404" s="711">
        <v>0</v>
      </c>
    </row>
    <row r="405" spans="2:4">
      <c r="B405" s="714">
        <v>44418</v>
      </c>
      <c r="C405" s="711">
        <v>0</v>
      </c>
      <c r="D405" s="711">
        <v>0</v>
      </c>
    </row>
    <row r="406" spans="2:4">
      <c r="B406" s="714">
        <v>44419</v>
      </c>
      <c r="C406" s="711">
        <v>0</v>
      </c>
      <c r="D406" s="711">
        <v>0</v>
      </c>
    </row>
    <row r="407" spans="2:4">
      <c r="B407" s="714">
        <v>44420</v>
      </c>
      <c r="C407" s="711">
        <v>-3.3547092423769076E-4</v>
      </c>
      <c r="D407" s="711">
        <v>0</v>
      </c>
    </row>
    <row r="408" spans="2:4">
      <c r="B408" s="714">
        <v>44421</v>
      </c>
      <c r="C408" s="711">
        <v>-9.6567567564231904E-4</v>
      </c>
      <c r="D408" s="711">
        <v>0</v>
      </c>
    </row>
    <row r="409" spans="2:4">
      <c r="B409" s="714">
        <v>44424</v>
      </c>
      <c r="C409" s="711">
        <v>-2.6327269617648641E-3</v>
      </c>
      <c r="D409" s="711">
        <v>0</v>
      </c>
    </row>
    <row r="410" spans="2:4">
      <c r="B410" s="714">
        <v>44425</v>
      </c>
      <c r="C410" s="711">
        <v>-3.7994571410852052E-3</v>
      </c>
      <c r="D410" s="711">
        <v>0</v>
      </c>
    </row>
    <row r="411" spans="2:4">
      <c r="B411" s="714">
        <v>44426</v>
      </c>
      <c r="C411" s="711">
        <v>-4.3459362423782233E-3</v>
      </c>
      <c r="D411" s="711">
        <v>0</v>
      </c>
    </row>
    <row r="412" spans="2:4">
      <c r="B412" s="714">
        <v>44427</v>
      </c>
      <c r="C412" s="711">
        <v>-3.9103653469061417E-3</v>
      </c>
      <c r="D412" s="711">
        <v>0</v>
      </c>
    </row>
    <row r="413" spans="2:4">
      <c r="B413" s="714">
        <v>44428</v>
      </c>
      <c r="C413" s="711">
        <v>-2.6435031289454569E-3</v>
      </c>
      <c r="D413" s="711">
        <v>0</v>
      </c>
    </row>
    <row r="414" spans="2:4">
      <c r="B414" s="714">
        <v>44431</v>
      </c>
      <c r="C414" s="711">
        <v>-2.0200077718794951E-3</v>
      </c>
      <c r="D414" s="711">
        <v>0</v>
      </c>
    </row>
    <row r="415" spans="2:4">
      <c r="B415" s="714">
        <v>44432</v>
      </c>
      <c r="C415" s="711">
        <v>-1.2502794966451347E-5</v>
      </c>
      <c r="D415" s="711">
        <v>0</v>
      </c>
    </row>
    <row r="416" spans="2:4">
      <c r="B416" s="714">
        <v>44433</v>
      </c>
      <c r="C416" s="711">
        <v>0</v>
      </c>
      <c r="D416" s="711">
        <v>0</v>
      </c>
    </row>
    <row r="417" spans="2:4">
      <c r="B417" s="714">
        <v>44434</v>
      </c>
      <c r="C417" s="711">
        <v>-9.6243111849858565E-4</v>
      </c>
      <c r="D417" s="711">
        <v>0</v>
      </c>
    </row>
    <row r="418" spans="2:4">
      <c r="B418" s="714">
        <v>44435</v>
      </c>
      <c r="C418" s="711">
        <v>0</v>
      </c>
      <c r="D418" s="711">
        <v>0</v>
      </c>
    </row>
    <row r="419" spans="2:4">
      <c r="B419" s="714">
        <v>44438</v>
      </c>
      <c r="C419" s="711">
        <v>-4.9608222398189739E-5</v>
      </c>
      <c r="D419" s="711">
        <v>0</v>
      </c>
    </row>
    <row r="420" spans="2:4">
      <c r="B420" s="714">
        <v>44439</v>
      </c>
      <c r="C420" s="711">
        <v>-1.7252346156926279E-4</v>
      </c>
      <c r="D420" s="711">
        <v>0</v>
      </c>
    </row>
    <row r="421" spans="2:4">
      <c r="B421" s="714">
        <v>44440</v>
      </c>
      <c r="C421" s="711">
        <v>0</v>
      </c>
      <c r="D421" s="711">
        <v>0</v>
      </c>
    </row>
    <row r="422" spans="2:4">
      <c r="B422" s="714">
        <v>44441</v>
      </c>
      <c r="C422" s="711">
        <v>-4.3899154796345208E-4</v>
      </c>
      <c r="D422" s="711">
        <v>0</v>
      </c>
    </row>
    <row r="423" spans="2:4">
      <c r="B423" s="714">
        <v>44442</v>
      </c>
      <c r="C423" s="711">
        <v>0</v>
      </c>
      <c r="D423" s="711">
        <v>0</v>
      </c>
    </row>
    <row r="424" spans="2:4">
      <c r="B424" s="714">
        <v>44445</v>
      </c>
      <c r="C424" s="711">
        <v>0</v>
      </c>
      <c r="D424" s="711">
        <v>0</v>
      </c>
    </row>
    <row r="425" spans="2:4">
      <c r="B425" s="714">
        <v>44447</v>
      </c>
      <c r="C425" s="711">
        <v>-1.1950329573653384E-3</v>
      </c>
      <c r="D425" s="711">
        <v>0</v>
      </c>
    </row>
    <row r="426" spans="2:4">
      <c r="B426" s="714">
        <v>44448</v>
      </c>
      <c r="C426" s="711">
        <v>-6.2461196589280732E-4</v>
      </c>
      <c r="D426" s="711">
        <v>0</v>
      </c>
    </row>
    <row r="427" spans="2:4">
      <c r="B427" s="714">
        <v>44449</v>
      </c>
      <c r="C427" s="711">
        <v>-4.5336560554920524E-4</v>
      </c>
      <c r="D427" s="711">
        <v>0</v>
      </c>
    </row>
    <row r="428" spans="2:4">
      <c r="B428" s="714">
        <v>44452</v>
      </c>
      <c r="C428" s="711">
        <v>0</v>
      </c>
      <c r="D428" s="711">
        <v>0</v>
      </c>
    </row>
    <row r="429" spans="2:4">
      <c r="B429" s="714">
        <v>44453</v>
      </c>
      <c r="C429" s="711">
        <v>0</v>
      </c>
      <c r="D429" s="711">
        <v>0</v>
      </c>
    </row>
    <row r="430" spans="2:4">
      <c r="B430" s="714">
        <v>44454</v>
      </c>
      <c r="C430" s="711">
        <v>0</v>
      </c>
      <c r="D430" s="711">
        <v>0</v>
      </c>
    </row>
    <row r="431" spans="2:4">
      <c r="B431" s="714">
        <v>44455</v>
      </c>
      <c r="C431" s="711">
        <v>0</v>
      </c>
      <c r="D431" s="711">
        <v>0</v>
      </c>
    </row>
    <row r="432" spans="2:4">
      <c r="B432" s="714">
        <v>44456</v>
      </c>
      <c r="C432" s="711">
        <v>-8.2511028030562983E-4</v>
      </c>
      <c r="D432" s="711">
        <v>0</v>
      </c>
    </row>
    <row r="433" spans="2:4">
      <c r="B433" s="714">
        <v>44459</v>
      </c>
      <c r="C433" s="711">
        <v>-3.1457465858174549E-3</v>
      </c>
      <c r="D433" s="711">
        <v>0</v>
      </c>
    </row>
    <row r="434" spans="2:4">
      <c r="B434" s="714">
        <v>44460</v>
      </c>
      <c r="C434" s="711">
        <v>-2.2723446563068794E-3</v>
      </c>
      <c r="D434" s="711">
        <v>0</v>
      </c>
    </row>
    <row r="435" spans="2:4">
      <c r="B435" s="714">
        <v>44461</v>
      </c>
      <c r="C435" s="711">
        <v>-5.4947564157037387E-4</v>
      </c>
      <c r="D435" s="711">
        <v>0</v>
      </c>
    </row>
    <row r="436" spans="2:4">
      <c r="B436" s="714">
        <v>44462</v>
      </c>
      <c r="C436" s="711">
        <v>0</v>
      </c>
      <c r="D436" s="711">
        <v>0</v>
      </c>
    </row>
    <row r="437" spans="2:4">
      <c r="B437" s="714">
        <v>44463</v>
      </c>
      <c r="C437" s="711">
        <v>0</v>
      </c>
      <c r="D437" s="711">
        <v>0</v>
      </c>
    </row>
    <row r="438" spans="2:4">
      <c r="B438" s="714">
        <v>44466</v>
      </c>
      <c r="C438" s="711">
        <v>0</v>
      </c>
      <c r="D438" s="711">
        <v>0</v>
      </c>
    </row>
    <row r="439" spans="2:4">
      <c r="B439" s="714">
        <v>44467</v>
      </c>
      <c r="C439" s="711">
        <v>-1.2500257488013977E-3</v>
      </c>
      <c r="D439" s="711">
        <v>0</v>
      </c>
    </row>
    <row r="440" spans="2:4">
      <c r="B440" s="714">
        <v>44468</v>
      </c>
      <c r="C440" s="711">
        <v>-5.063591211932339E-4</v>
      </c>
      <c r="D440" s="711">
        <v>0</v>
      </c>
    </row>
    <row r="441" spans="2:4">
      <c r="B441" s="714">
        <v>44469</v>
      </c>
      <c r="C441" s="711">
        <v>-3.3852498055486624E-4</v>
      </c>
      <c r="D441" s="711">
        <v>0</v>
      </c>
    </row>
    <row r="442" spans="2:4">
      <c r="B442" s="714">
        <v>44470</v>
      </c>
      <c r="C442" s="711">
        <v>0</v>
      </c>
      <c r="D442" s="711">
        <v>0</v>
      </c>
    </row>
    <row r="443" spans="2:4">
      <c r="B443" s="714">
        <v>44473</v>
      </c>
      <c r="C443" s="711">
        <v>-1.1176260690373141E-3</v>
      </c>
      <c r="D443" s="711">
        <v>0</v>
      </c>
    </row>
    <row r="444" spans="2:4">
      <c r="B444" s="714">
        <v>44474</v>
      </c>
      <c r="C444" s="711">
        <v>-1.6154843651250417E-4</v>
      </c>
      <c r="D444" s="711">
        <v>0</v>
      </c>
    </row>
    <row r="445" spans="2:4">
      <c r="B445" s="714">
        <v>44475</v>
      </c>
      <c r="C445" s="711">
        <v>-2.2753936171560074E-4</v>
      </c>
      <c r="D445" s="711">
        <v>0</v>
      </c>
    </row>
    <row r="446" spans="2:4">
      <c r="B446" s="714">
        <v>44476</v>
      </c>
      <c r="C446" s="711">
        <v>0</v>
      </c>
      <c r="D446" s="711">
        <v>0</v>
      </c>
    </row>
    <row r="447" spans="2:4">
      <c r="B447" s="714">
        <v>44477</v>
      </c>
      <c r="C447" s="711">
        <v>0</v>
      </c>
      <c r="D447" s="711">
        <v>0</v>
      </c>
    </row>
    <row r="448" spans="2:4">
      <c r="B448" s="714">
        <v>44480</v>
      </c>
      <c r="C448" s="711">
        <v>-4.768959173795384E-5</v>
      </c>
      <c r="D448" s="711">
        <v>0</v>
      </c>
    </row>
    <row r="449" spans="2:4">
      <c r="B449" s="714">
        <v>44482</v>
      </c>
      <c r="C449" s="711">
        <v>0</v>
      </c>
      <c r="D449" s="711">
        <v>0</v>
      </c>
    </row>
    <row r="450" spans="2:4">
      <c r="B450" s="714">
        <v>44483</v>
      </c>
      <c r="C450" s="711">
        <v>0</v>
      </c>
      <c r="D450" s="711">
        <v>0</v>
      </c>
    </row>
    <row r="451" spans="2:4">
      <c r="B451" s="714">
        <v>44484</v>
      </c>
      <c r="C451" s="711">
        <v>0</v>
      </c>
      <c r="D451" s="711">
        <v>0</v>
      </c>
    </row>
    <row r="452" spans="2:4">
      <c r="B452" s="714">
        <v>44487</v>
      </c>
      <c r="C452" s="711">
        <v>0</v>
      </c>
      <c r="D452" s="711">
        <v>0</v>
      </c>
    </row>
    <row r="453" spans="2:4">
      <c r="B453" s="714">
        <v>44488</v>
      </c>
      <c r="C453" s="711">
        <v>-5.4006829602748496E-4</v>
      </c>
      <c r="D453" s="711">
        <v>0</v>
      </c>
    </row>
    <row r="454" spans="2:4">
      <c r="B454" s="714">
        <v>44489</v>
      </c>
      <c r="C454" s="711">
        <v>-4.1582214156410391E-4</v>
      </c>
      <c r="D454" s="711">
        <v>0</v>
      </c>
    </row>
    <row r="455" spans="2:4">
      <c r="B455" s="714">
        <v>44490</v>
      </c>
      <c r="C455" s="711">
        <v>-8.2261566562780164E-4</v>
      </c>
      <c r="D455" s="711">
        <v>0</v>
      </c>
    </row>
    <row r="456" spans="2:4">
      <c r="B456" s="714">
        <v>44491</v>
      </c>
      <c r="C456" s="711">
        <v>-2.0340042885317322E-3</v>
      </c>
      <c r="D456" s="711">
        <v>0</v>
      </c>
    </row>
    <row r="457" spans="2:4">
      <c r="B457" s="714">
        <v>44494</v>
      </c>
      <c r="C457" s="711">
        <v>-6.6851287690661287E-4</v>
      </c>
      <c r="D457" s="711">
        <v>0</v>
      </c>
    </row>
    <row r="458" spans="2:4">
      <c r="B458" s="714">
        <v>44495</v>
      </c>
      <c r="C458" s="711">
        <v>-1.3312119144731627E-3</v>
      </c>
      <c r="D458" s="711">
        <v>0</v>
      </c>
    </row>
    <row r="459" spans="2:4">
      <c r="B459" s="714">
        <v>44496</v>
      </c>
      <c r="C459" s="711">
        <v>-2.2939068542796592E-3</v>
      </c>
      <c r="D459" s="711">
        <v>0</v>
      </c>
    </row>
    <row r="460" spans="2:4">
      <c r="B460" s="714">
        <v>44497</v>
      </c>
      <c r="C460" s="711">
        <v>-2.0351813841154032E-3</v>
      </c>
      <c r="D460" s="711">
        <v>0</v>
      </c>
    </row>
    <row r="461" spans="2:4">
      <c r="B461" s="714">
        <v>44498</v>
      </c>
      <c r="C461" s="711">
        <v>-1.4302834554346111E-3</v>
      </c>
      <c r="D461" s="711">
        <v>0</v>
      </c>
    </row>
    <row r="462" spans="2:4">
      <c r="B462" s="714">
        <v>44501</v>
      </c>
      <c r="C462" s="711">
        <v>-3.6871800768634166E-4</v>
      </c>
      <c r="D462" s="711">
        <v>0</v>
      </c>
    </row>
    <row r="463" spans="2:4">
      <c r="B463" s="714">
        <v>44503</v>
      </c>
      <c r="C463" s="711">
        <v>0</v>
      </c>
      <c r="D463" s="711">
        <v>0</v>
      </c>
    </row>
    <row r="464" spans="2:4">
      <c r="B464" s="714">
        <v>44504</v>
      </c>
      <c r="C464" s="711">
        <v>-3.8045531254427001E-4</v>
      </c>
      <c r="D464" s="711">
        <v>0</v>
      </c>
    </row>
    <row r="465" spans="2:4">
      <c r="B465" s="714">
        <v>44505</v>
      </c>
      <c r="C465" s="711">
        <v>0</v>
      </c>
      <c r="D465" s="711">
        <v>0</v>
      </c>
    </row>
    <row r="466" spans="2:4">
      <c r="B466" s="714">
        <v>44508</v>
      </c>
      <c r="C466" s="711">
        <v>0</v>
      </c>
      <c r="D466" s="711">
        <v>0</v>
      </c>
    </row>
    <row r="467" spans="2:4">
      <c r="B467" s="714">
        <v>44509</v>
      </c>
      <c r="C467" s="711">
        <v>0</v>
      </c>
      <c r="D467" s="711">
        <v>0</v>
      </c>
    </row>
    <row r="468" spans="2:4">
      <c r="B468" s="714">
        <v>44510</v>
      </c>
      <c r="C468" s="711">
        <v>0</v>
      </c>
      <c r="D468" s="711">
        <v>0</v>
      </c>
    </row>
    <row r="469" spans="2:4">
      <c r="B469" s="714">
        <v>44511</v>
      </c>
      <c r="C469" s="711">
        <v>0</v>
      </c>
      <c r="D469" s="711">
        <v>0</v>
      </c>
    </row>
    <row r="470" spans="2:4">
      <c r="B470" s="714">
        <v>44512</v>
      </c>
      <c r="C470" s="711">
        <v>0</v>
      </c>
      <c r="D470" s="711">
        <v>0</v>
      </c>
    </row>
    <row r="471" spans="2:4">
      <c r="B471" s="714">
        <v>44516</v>
      </c>
      <c r="C471" s="711">
        <v>-1.8402296076325264E-4</v>
      </c>
      <c r="D471" s="711">
        <v>0</v>
      </c>
    </row>
    <row r="472" spans="2:4">
      <c r="B472" s="714">
        <v>44517</v>
      </c>
      <c r="C472" s="711">
        <v>-1.1411223922449532E-3</v>
      </c>
      <c r="D472" s="711">
        <v>0</v>
      </c>
    </row>
    <row r="473" spans="2:4">
      <c r="B473" s="714">
        <v>44518</v>
      </c>
      <c r="C473" s="711">
        <v>-6.7758251046956541E-4</v>
      </c>
      <c r="D473" s="711">
        <v>0</v>
      </c>
    </row>
    <row r="474" spans="2:4">
      <c r="B474" s="714">
        <v>44519</v>
      </c>
      <c r="C474" s="711">
        <v>0</v>
      </c>
      <c r="D474" s="711">
        <v>0</v>
      </c>
    </row>
    <row r="475" spans="2:4">
      <c r="B475" s="714">
        <v>44522</v>
      </c>
      <c r="C475" s="711">
        <v>-1.1976596998619637E-4</v>
      </c>
      <c r="D475" s="711">
        <v>0</v>
      </c>
    </row>
    <row r="476" spans="2:4">
      <c r="B476" s="714">
        <v>44523</v>
      </c>
      <c r="C476" s="711">
        <v>0</v>
      </c>
      <c r="D476" s="711">
        <v>0</v>
      </c>
    </row>
    <row r="477" spans="2:4">
      <c r="B477" s="714">
        <v>44524</v>
      </c>
      <c r="C477" s="711">
        <v>0</v>
      </c>
      <c r="D477" s="711">
        <v>0</v>
      </c>
    </row>
    <row r="478" spans="2:4">
      <c r="B478" s="714">
        <v>44525</v>
      </c>
      <c r="C478" s="711">
        <v>0</v>
      </c>
      <c r="D478" s="711">
        <v>0</v>
      </c>
    </row>
    <row r="479" spans="2:4">
      <c r="B479" s="714">
        <v>44526</v>
      </c>
      <c r="C479" s="711">
        <v>-3.4158615307792184E-3</v>
      </c>
      <c r="D479" s="711">
        <v>0</v>
      </c>
    </row>
    <row r="480" spans="2:4">
      <c r="B480" s="714">
        <v>44529</v>
      </c>
      <c r="C480" s="711">
        <v>-2.2303430785001188E-3</v>
      </c>
      <c r="D480" s="711">
        <v>0</v>
      </c>
    </row>
    <row r="481" spans="2:4">
      <c r="B481" s="714">
        <v>44530</v>
      </c>
      <c r="C481" s="711">
        <v>-4.4610772694694267E-3</v>
      </c>
      <c r="D481" s="711">
        <v>0</v>
      </c>
    </row>
    <row r="482" spans="2:4">
      <c r="B482" s="714">
        <v>44531</v>
      </c>
      <c r="C482" s="711">
        <v>-5.1527453219899488E-3</v>
      </c>
      <c r="D482" s="711">
        <v>0</v>
      </c>
    </row>
    <row r="483" spans="2:4">
      <c r="B483" s="714">
        <v>44532</v>
      </c>
      <c r="C483" s="711">
        <v>-2.7543966691997435E-3</v>
      </c>
      <c r="D483" s="711">
        <v>0</v>
      </c>
    </row>
    <row r="484" spans="2:4">
      <c r="B484" s="714">
        <v>44533</v>
      </c>
      <c r="C484" s="711">
        <v>-2.0982924480127396E-3</v>
      </c>
      <c r="D484" s="711">
        <v>0</v>
      </c>
    </row>
    <row r="485" spans="2:4">
      <c r="B485" s="714">
        <v>44536</v>
      </c>
      <c r="C485" s="711">
        <v>-6.8522399452985994E-4</v>
      </c>
      <c r="D485" s="711">
        <v>0</v>
      </c>
    </row>
    <row r="486" spans="2:4">
      <c r="B486" s="714">
        <v>44537</v>
      </c>
      <c r="C486" s="711">
        <v>0</v>
      </c>
      <c r="D486" s="711">
        <v>0</v>
      </c>
    </row>
    <row r="487" spans="2:4">
      <c r="B487" s="714">
        <v>44538</v>
      </c>
      <c r="C487" s="711">
        <v>0</v>
      </c>
      <c r="D487" s="711">
        <v>0</v>
      </c>
    </row>
    <row r="488" spans="2:4">
      <c r="B488" s="714">
        <v>44539</v>
      </c>
      <c r="C488" s="711">
        <v>-8.5945554838517957E-4</v>
      </c>
      <c r="D488" s="711">
        <v>0</v>
      </c>
    </row>
    <row r="489" spans="2:4">
      <c r="B489" s="714">
        <v>44540</v>
      </c>
      <c r="C489" s="711">
        <v>0</v>
      </c>
      <c r="D489" s="711">
        <v>0</v>
      </c>
    </row>
    <row r="490" spans="2:4">
      <c r="B490" s="714">
        <v>44543</v>
      </c>
      <c r="C490" s="711">
        <v>-3.0822089387450013E-4</v>
      </c>
      <c r="D490" s="711">
        <v>0</v>
      </c>
    </row>
    <row r="491" spans="2:4">
      <c r="B491" s="714">
        <v>44544</v>
      </c>
      <c r="C491" s="711">
        <v>-8.1226968640035757E-4</v>
      </c>
      <c r="D491" s="711">
        <v>0</v>
      </c>
    </row>
    <row r="492" spans="2:4">
      <c r="B492" s="714">
        <v>44545</v>
      </c>
      <c r="C492" s="711">
        <v>0</v>
      </c>
      <c r="D492" s="711">
        <v>0</v>
      </c>
    </row>
    <row r="493" spans="2:4">
      <c r="B493" s="714">
        <v>44546</v>
      </c>
      <c r="C493" s="711">
        <v>-4.9356306274661588E-4</v>
      </c>
      <c r="D493" s="711">
        <v>0</v>
      </c>
    </row>
    <row r="494" spans="2:4">
      <c r="B494" s="714">
        <v>44547</v>
      </c>
      <c r="C494" s="711">
        <v>-6.5007859004972968E-4</v>
      </c>
      <c r="D494" s="711">
        <v>0</v>
      </c>
    </row>
    <row r="495" spans="2:4">
      <c r="B495" s="714">
        <v>44550</v>
      </c>
      <c r="C495" s="711">
        <v>-2.6362699307952431E-3</v>
      </c>
      <c r="D495" s="711">
        <v>0</v>
      </c>
    </row>
    <row r="496" spans="2:4">
      <c r="B496" s="714">
        <v>44551</v>
      </c>
      <c r="C496" s="711">
        <v>-5.3875518254375976E-4</v>
      </c>
      <c r="D496" s="711">
        <v>0</v>
      </c>
    </row>
    <row r="497" spans="2:4">
      <c r="B497" s="714">
        <v>44552</v>
      </c>
      <c r="C497" s="711">
        <v>0</v>
      </c>
      <c r="D497" s="711">
        <v>0</v>
      </c>
    </row>
    <row r="498" spans="2:4">
      <c r="B498" s="714">
        <v>44553</v>
      </c>
      <c r="C498" s="711">
        <v>0</v>
      </c>
      <c r="D498" s="711">
        <v>0</v>
      </c>
    </row>
    <row r="499" spans="2:4">
      <c r="B499" s="714">
        <v>44554</v>
      </c>
      <c r="C499" s="711">
        <v>0</v>
      </c>
      <c r="D499" s="711">
        <v>0</v>
      </c>
    </row>
    <row r="500" spans="2:4">
      <c r="B500" s="714">
        <v>44557</v>
      </c>
      <c r="C500" s="711">
        <v>0</v>
      </c>
      <c r="D500" s="711">
        <v>0</v>
      </c>
    </row>
    <row r="501" spans="2:4">
      <c r="B501" s="714">
        <v>44558</v>
      </c>
      <c r="C501" s="711">
        <v>0</v>
      </c>
      <c r="D501" s="711">
        <v>0</v>
      </c>
    </row>
    <row r="502" spans="2:4">
      <c r="B502" s="714">
        <v>44559</v>
      </c>
      <c r="C502" s="711">
        <v>-1.725402876479043E-4</v>
      </c>
      <c r="D502" s="711">
        <v>0</v>
      </c>
    </row>
    <row r="503" spans="2:4">
      <c r="B503" s="714">
        <v>44560</v>
      </c>
      <c r="C503" s="711">
        <v>0</v>
      </c>
      <c r="D503" s="711">
        <v>0</v>
      </c>
    </row>
    <row r="504" spans="2:4">
      <c r="B504" s="714">
        <v>44561</v>
      </c>
      <c r="C504" s="711">
        <v>0</v>
      </c>
      <c r="D504" s="711">
        <v>0</v>
      </c>
    </row>
    <row r="505" spans="2:4">
      <c r="B505" s="714">
        <v>44564</v>
      </c>
      <c r="C505" s="711">
        <v>0</v>
      </c>
      <c r="D505" s="711">
        <v>0</v>
      </c>
    </row>
    <row r="506" spans="2:4">
      <c r="B506" s="714">
        <v>44565</v>
      </c>
      <c r="C506" s="711">
        <v>0</v>
      </c>
      <c r="D506" s="711">
        <v>0</v>
      </c>
    </row>
    <row r="507" spans="2:4">
      <c r="B507" s="714">
        <v>44566</v>
      </c>
      <c r="C507" s="711">
        <v>-1.4843815548761796E-3</v>
      </c>
      <c r="D507" s="711">
        <v>0</v>
      </c>
    </row>
    <row r="508" spans="2:4">
      <c r="B508" s="714">
        <v>44567</v>
      </c>
      <c r="C508" s="711">
        <v>-5.8820419360749998E-4</v>
      </c>
      <c r="D508" s="711">
        <v>0</v>
      </c>
    </row>
    <row r="509" spans="2:4">
      <c r="B509" s="714">
        <v>44568</v>
      </c>
      <c r="C509" s="711">
        <v>0</v>
      </c>
      <c r="D509" s="711">
        <v>0</v>
      </c>
    </row>
    <row r="510" spans="2:4">
      <c r="B510" s="714">
        <v>44571</v>
      </c>
      <c r="C510" s="711">
        <v>0</v>
      </c>
      <c r="D510" s="711">
        <v>0</v>
      </c>
    </row>
    <row r="511" spans="2:4">
      <c r="B511" s="714">
        <v>44572</v>
      </c>
      <c r="C511" s="711">
        <v>0</v>
      </c>
      <c r="D511" s="711">
        <v>0</v>
      </c>
    </row>
    <row r="512" spans="2:4">
      <c r="B512" s="714">
        <v>44573</v>
      </c>
      <c r="C512" s="711">
        <v>0</v>
      </c>
      <c r="D512" s="711">
        <v>0</v>
      </c>
    </row>
    <row r="513" spans="2:4">
      <c r="B513" s="714">
        <v>44574</v>
      </c>
      <c r="C513" s="711">
        <v>-6.9220155885785228E-4</v>
      </c>
      <c r="D513" s="711">
        <v>0</v>
      </c>
    </row>
    <row r="514" spans="2:4">
      <c r="B514" s="714">
        <v>44575</v>
      </c>
      <c r="C514" s="711">
        <v>0</v>
      </c>
      <c r="D514" s="711">
        <v>0</v>
      </c>
    </row>
    <row r="515" spans="2:4">
      <c r="B515" s="714">
        <v>44578</v>
      </c>
      <c r="C515" s="711">
        <v>0</v>
      </c>
      <c r="D515" s="711">
        <v>0</v>
      </c>
    </row>
    <row r="516" spans="2:4">
      <c r="B516" s="714">
        <v>44579</v>
      </c>
      <c r="C516" s="711">
        <v>0</v>
      </c>
      <c r="D516" s="711">
        <v>0</v>
      </c>
    </row>
    <row r="517" spans="2:4">
      <c r="B517" s="714">
        <v>44580</v>
      </c>
      <c r="C517" s="711">
        <v>0</v>
      </c>
      <c r="D517" s="711">
        <v>0</v>
      </c>
    </row>
    <row r="518" spans="2:4">
      <c r="B518" s="714">
        <v>44581</v>
      </c>
      <c r="C518" s="711">
        <v>0</v>
      </c>
      <c r="D518" s="711">
        <v>0</v>
      </c>
    </row>
    <row r="519" spans="2:4">
      <c r="B519" s="714">
        <v>44582</v>
      </c>
      <c r="C519" s="711">
        <v>-1.1836074851887535E-3</v>
      </c>
      <c r="D519" s="711">
        <v>0</v>
      </c>
    </row>
    <row r="520" spans="2:4">
      <c r="B520" s="714">
        <v>44585</v>
      </c>
      <c r="C520" s="711">
        <v>-1.4074938488933819E-3</v>
      </c>
      <c r="D520" s="711">
        <v>0</v>
      </c>
    </row>
    <row r="521" spans="2:4">
      <c r="B521" s="714">
        <v>44586</v>
      </c>
      <c r="C521" s="711">
        <v>-1.3121723046805034E-4</v>
      </c>
      <c r="D521" s="711">
        <v>0</v>
      </c>
    </row>
    <row r="522" spans="2:4">
      <c r="B522" s="714">
        <v>44587</v>
      </c>
      <c r="C522" s="711">
        <v>0</v>
      </c>
      <c r="D522" s="711">
        <v>0</v>
      </c>
    </row>
    <row r="523" spans="2:4">
      <c r="B523" s="714">
        <v>44588</v>
      </c>
      <c r="C523" s="711">
        <v>0</v>
      </c>
      <c r="D523" s="711">
        <v>0</v>
      </c>
    </row>
    <row r="524" spans="2:4">
      <c r="B524" s="714">
        <v>44589</v>
      </c>
      <c r="C524" s="711">
        <v>0</v>
      </c>
      <c r="D524" s="711">
        <v>0</v>
      </c>
    </row>
    <row r="525" spans="2:4">
      <c r="B525" s="714">
        <v>44592</v>
      </c>
      <c r="C525" s="711">
        <v>0</v>
      </c>
      <c r="D525" s="711">
        <v>0</v>
      </c>
    </row>
    <row r="526" spans="2:4">
      <c r="B526" s="714">
        <v>44593</v>
      </c>
      <c r="C526" s="711">
        <v>0</v>
      </c>
      <c r="D526" s="711">
        <v>0</v>
      </c>
    </row>
    <row r="527" spans="2:4">
      <c r="B527" s="714">
        <v>44594</v>
      </c>
      <c r="C527" s="711">
        <v>0</v>
      </c>
      <c r="D527" s="711">
        <v>0</v>
      </c>
    </row>
    <row r="528" spans="2:4">
      <c r="B528" s="714">
        <v>44595</v>
      </c>
      <c r="C528" s="711">
        <v>0</v>
      </c>
      <c r="D528" s="711">
        <v>0</v>
      </c>
    </row>
    <row r="529" spans="2:4">
      <c r="B529" s="714">
        <v>44596</v>
      </c>
      <c r="C529" s="711">
        <v>0</v>
      </c>
      <c r="D529" s="711">
        <v>0</v>
      </c>
    </row>
    <row r="530" spans="2:4">
      <c r="B530" s="714">
        <v>44599</v>
      </c>
      <c r="C530" s="711">
        <v>0</v>
      </c>
      <c r="D530" s="711">
        <v>0</v>
      </c>
    </row>
    <row r="531" spans="2:4">
      <c r="B531" s="714">
        <v>44600</v>
      </c>
      <c r="C531" s="711">
        <v>0</v>
      </c>
      <c r="D531" s="711">
        <v>0</v>
      </c>
    </row>
    <row r="532" spans="2:4">
      <c r="B532" s="714">
        <v>44601</v>
      </c>
      <c r="C532" s="711">
        <v>0</v>
      </c>
      <c r="D532" s="711">
        <v>0</v>
      </c>
    </row>
    <row r="533" spans="2:4">
      <c r="B533" s="714">
        <v>44602</v>
      </c>
      <c r="C533" s="711">
        <v>0</v>
      </c>
      <c r="D533" s="711">
        <v>0</v>
      </c>
    </row>
    <row r="534" spans="2:4">
      <c r="B534" s="714">
        <v>44603</v>
      </c>
      <c r="C534" s="711">
        <v>-3.5159841342191633E-4</v>
      </c>
      <c r="D534" s="711">
        <v>0</v>
      </c>
    </row>
    <row r="535" spans="2:4">
      <c r="B535" s="714">
        <v>44606</v>
      </c>
      <c r="C535" s="711">
        <v>0</v>
      </c>
      <c r="D535" s="711">
        <v>0</v>
      </c>
    </row>
    <row r="536" spans="2:4">
      <c r="B536" s="714">
        <v>44607</v>
      </c>
      <c r="C536" s="711">
        <v>0</v>
      </c>
      <c r="D536" s="711">
        <v>0</v>
      </c>
    </row>
    <row r="537" spans="2:4">
      <c r="B537" s="714">
        <v>44608</v>
      </c>
      <c r="C537" s="711">
        <v>0</v>
      </c>
      <c r="D537" s="711">
        <v>0</v>
      </c>
    </row>
    <row r="538" spans="2:4">
      <c r="B538" s="714">
        <v>44609</v>
      </c>
      <c r="C538" s="711">
        <v>-9.5606062567632488E-4</v>
      </c>
      <c r="D538" s="711">
        <v>0</v>
      </c>
    </row>
    <row r="539" spans="2:4">
      <c r="B539" s="714">
        <v>44610</v>
      </c>
      <c r="C539" s="711">
        <v>-1.2761751346945793E-3</v>
      </c>
      <c r="D539" s="711">
        <v>0</v>
      </c>
    </row>
    <row r="540" spans="2:4">
      <c r="B540" s="714">
        <v>44613</v>
      </c>
      <c r="C540" s="711">
        <v>-1.554090352462012E-3</v>
      </c>
      <c r="D540" s="711">
        <v>0</v>
      </c>
    </row>
    <row r="541" spans="2:4">
      <c r="B541" s="714">
        <v>44614</v>
      </c>
      <c r="C541" s="711">
        <v>-1.6129226850625233E-4</v>
      </c>
      <c r="D541" s="711">
        <v>0</v>
      </c>
    </row>
    <row r="542" spans="2:4">
      <c r="B542" s="714">
        <v>44615</v>
      </c>
      <c r="C542" s="711">
        <v>0</v>
      </c>
      <c r="D542" s="711">
        <v>0</v>
      </c>
    </row>
    <row r="543" spans="2:4">
      <c r="B543" s="714">
        <v>44616</v>
      </c>
      <c r="C543" s="711">
        <v>0</v>
      </c>
      <c r="D543" s="711">
        <v>0</v>
      </c>
    </row>
    <row r="544" spans="2:4">
      <c r="B544" s="714">
        <v>44617</v>
      </c>
      <c r="C544" s="711">
        <v>0</v>
      </c>
      <c r="D544" s="711">
        <v>0</v>
      </c>
    </row>
    <row r="545" spans="2:4">
      <c r="B545" s="714">
        <v>44622</v>
      </c>
      <c r="C545" s="711">
        <v>0</v>
      </c>
      <c r="D545" s="711">
        <v>0</v>
      </c>
    </row>
    <row r="546" spans="2:4">
      <c r="B546" s="714">
        <v>44623</v>
      </c>
      <c r="C546" s="711">
        <v>0</v>
      </c>
      <c r="D546" s="711">
        <v>0</v>
      </c>
    </row>
    <row r="547" spans="2:4">
      <c r="B547" s="714">
        <v>44624</v>
      </c>
      <c r="C547" s="711">
        <v>0</v>
      </c>
      <c r="D547" s="711">
        <v>0</v>
      </c>
    </row>
    <row r="548" spans="2:4">
      <c r="B548" s="714">
        <v>44627</v>
      </c>
      <c r="C548" s="711">
        <v>-6.0757560224555807E-4</v>
      </c>
      <c r="D548" s="711">
        <v>0</v>
      </c>
    </row>
    <row r="549" spans="2:4">
      <c r="B549" s="714">
        <v>44628</v>
      </c>
      <c r="C549" s="711">
        <v>0</v>
      </c>
      <c r="D549" s="711">
        <v>0</v>
      </c>
    </row>
    <row r="550" spans="2:4">
      <c r="B550" s="714">
        <v>44629</v>
      </c>
      <c r="C550" s="711">
        <v>0</v>
      </c>
      <c r="D550" s="711">
        <v>0</v>
      </c>
    </row>
    <row r="551" spans="2:4">
      <c r="B551" s="714">
        <v>44630</v>
      </c>
      <c r="C551" s="711">
        <v>0</v>
      </c>
      <c r="D551" s="711">
        <v>0</v>
      </c>
    </row>
    <row r="552" spans="2:4">
      <c r="B552" s="714">
        <v>44631</v>
      </c>
      <c r="C552" s="711">
        <v>-8.0025577268649783E-4</v>
      </c>
      <c r="D552" s="711">
        <v>0</v>
      </c>
    </row>
    <row r="553" spans="2:4">
      <c r="B553" s="714">
        <v>44634</v>
      </c>
      <c r="C553" s="711">
        <v>-1.0334737096513447E-3</v>
      </c>
      <c r="D553" s="711">
        <v>0</v>
      </c>
    </row>
    <row r="554" spans="2:4">
      <c r="B554" s="714">
        <v>44635</v>
      </c>
      <c r="C554" s="711">
        <v>-1.7448917541251774E-4</v>
      </c>
      <c r="D554" s="711">
        <v>0</v>
      </c>
    </row>
    <row r="555" spans="2:4">
      <c r="B555" s="714">
        <v>44636</v>
      </c>
      <c r="C555" s="711">
        <v>0</v>
      </c>
      <c r="D555" s="711">
        <v>0</v>
      </c>
    </row>
    <row r="556" spans="2:4">
      <c r="B556" s="714">
        <v>44637</v>
      </c>
      <c r="C556" s="711">
        <v>0</v>
      </c>
      <c r="D556" s="711">
        <v>0</v>
      </c>
    </row>
    <row r="557" spans="2:4">
      <c r="B557" s="714">
        <v>44638</v>
      </c>
      <c r="C557" s="711">
        <v>0</v>
      </c>
      <c r="D557" s="711">
        <v>0</v>
      </c>
    </row>
    <row r="558" spans="2:4">
      <c r="B558" s="714">
        <v>44641</v>
      </c>
      <c r="C558" s="711">
        <v>0</v>
      </c>
      <c r="D558" s="711">
        <v>0</v>
      </c>
    </row>
    <row r="559" spans="2:4">
      <c r="B559" s="714">
        <v>44642</v>
      </c>
      <c r="C559" s="711">
        <v>0</v>
      </c>
      <c r="D559" s="711">
        <v>0</v>
      </c>
    </row>
    <row r="560" spans="2:4">
      <c r="B560" s="714">
        <v>44643</v>
      </c>
      <c r="C560" s="711">
        <v>0</v>
      </c>
      <c r="D560" s="711">
        <v>0</v>
      </c>
    </row>
    <row r="561" spans="2:4">
      <c r="B561" s="714">
        <v>44644</v>
      </c>
      <c r="C561" s="711">
        <v>0</v>
      </c>
      <c r="D561" s="711">
        <v>0</v>
      </c>
    </row>
    <row r="562" spans="2:4">
      <c r="B562" s="714">
        <v>44645</v>
      </c>
      <c r="C562" s="711">
        <v>0</v>
      </c>
      <c r="D562" s="711">
        <v>0</v>
      </c>
    </row>
    <row r="563" spans="2:4">
      <c r="B563" s="714">
        <v>44648</v>
      </c>
      <c r="C563" s="711">
        <v>-6.8958071237856799E-5</v>
      </c>
      <c r="D563" s="711">
        <v>0</v>
      </c>
    </row>
    <row r="564" spans="2:4">
      <c r="B564" s="714">
        <v>44649</v>
      </c>
      <c r="C564" s="711">
        <v>0</v>
      </c>
      <c r="D564" s="711">
        <v>0</v>
      </c>
    </row>
    <row r="565" spans="2:4">
      <c r="B565" s="714">
        <v>44650</v>
      </c>
      <c r="C565" s="711">
        <v>-2.5338442058653321E-5</v>
      </c>
      <c r="D565" s="711">
        <v>0</v>
      </c>
    </row>
    <row r="566" spans="2:4">
      <c r="B566" s="714">
        <v>44651</v>
      </c>
      <c r="C566" s="711">
        <v>-6.0288364083005419E-5</v>
      </c>
      <c r="D566" s="711">
        <v>0</v>
      </c>
    </row>
    <row r="567" spans="2:4">
      <c r="B567" s="714">
        <v>44652</v>
      </c>
      <c r="C567" s="711">
        <v>0</v>
      </c>
      <c r="D567" s="711">
        <v>0</v>
      </c>
    </row>
    <row r="568" spans="2:4">
      <c r="B568" s="714">
        <v>44655</v>
      </c>
      <c r="C568" s="711">
        <v>0</v>
      </c>
      <c r="D568" s="711">
        <v>0</v>
      </c>
    </row>
    <row r="569" spans="2:4">
      <c r="B569" s="714">
        <v>44656</v>
      </c>
      <c r="C569" s="711">
        <v>-3.3114461364180947E-4</v>
      </c>
      <c r="D569" s="711">
        <v>0</v>
      </c>
    </row>
    <row r="570" spans="2:4">
      <c r="B570" s="714">
        <v>44657</v>
      </c>
      <c r="C570" s="711">
        <v>-8.168802628931715E-4</v>
      </c>
      <c r="D570" s="711">
        <v>0</v>
      </c>
    </row>
    <row r="571" spans="2:4">
      <c r="B571" s="714">
        <v>44658</v>
      </c>
      <c r="C571" s="711">
        <v>0</v>
      </c>
      <c r="D571" s="711">
        <v>0</v>
      </c>
    </row>
    <row r="572" spans="2:4">
      <c r="B572" s="714">
        <v>44659</v>
      </c>
      <c r="C572" s="711">
        <v>0</v>
      </c>
      <c r="D572" s="711">
        <v>0</v>
      </c>
    </row>
    <row r="573" spans="2:4">
      <c r="B573" s="714">
        <v>44662</v>
      </c>
      <c r="C573" s="711">
        <v>-7.8490782605666887E-4</v>
      </c>
      <c r="D573" s="711">
        <v>0</v>
      </c>
    </row>
    <row r="574" spans="2:4">
      <c r="B574" s="714">
        <v>44663</v>
      </c>
      <c r="C574" s="711">
        <v>-3.8556083803831243E-4</v>
      </c>
      <c r="D574" s="711">
        <v>0</v>
      </c>
    </row>
    <row r="575" spans="2:4">
      <c r="B575" s="714">
        <v>44664</v>
      </c>
      <c r="C575" s="711">
        <v>0</v>
      </c>
      <c r="D575" s="711">
        <v>0</v>
      </c>
    </row>
    <row r="576" spans="2:4">
      <c r="B576" s="714">
        <v>44665</v>
      </c>
      <c r="C576" s="711">
        <v>0</v>
      </c>
      <c r="D576" s="711">
        <v>0</v>
      </c>
    </row>
    <row r="577" spans="2:4">
      <c r="B577" s="714">
        <v>44669</v>
      </c>
      <c r="C577" s="711">
        <v>0</v>
      </c>
      <c r="D577" s="711">
        <v>0</v>
      </c>
    </row>
    <row r="578" spans="2:4">
      <c r="B578" s="714">
        <v>44670</v>
      </c>
      <c r="C578" s="711">
        <v>0</v>
      </c>
      <c r="D578" s="711">
        <v>0</v>
      </c>
    </row>
    <row r="579" spans="2:4">
      <c r="B579" s="714">
        <v>44671</v>
      </c>
      <c r="C579" s="711">
        <v>0</v>
      </c>
      <c r="D579" s="711">
        <v>0</v>
      </c>
    </row>
    <row r="580" spans="2:4">
      <c r="B580" s="714">
        <v>44673</v>
      </c>
      <c r="C580" s="711">
        <v>-1.6519058737243242E-3</v>
      </c>
      <c r="D580" s="711">
        <v>0</v>
      </c>
    </row>
    <row r="581" spans="2:4">
      <c r="B581" s="714">
        <v>44676</v>
      </c>
      <c r="C581" s="711">
        <v>-1.6900039242130349E-3</v>
      </c>
      <c r="D581" s="711">
        <v>0</v>
      </c>
    </row>
    <row r="582" spans="2:4">
      <c r="B582" s="714">
        <v>44677</v>
      </c>
      <c r="C582" s="711">
        <v>-2.446051588636089E-3</v>
      </c>
      <c r="D582" s="711">
        <v>0</v>
      </c>
    </row>
    <row r="583" spans="2:4">
      <c r="B583" s="714">
        <v>44678</v>
      </c>
      <c r="C583" s="711">
        <v>-1.1405994024897836E-3</v>
      </c>
      <c r="D583" s="711">
        <v>0</v>
      </c>
    </row>
    <row r="584" spans="2:4">
      <c r="B584" s="714">
        <v>44679</v>
      </c>
      <c r="C584" s="711">
        <v>0</v>
      </c>
      <c r="D584" s="711">
        <v>0</v>
      </c>
    </row>
    <row r="585" spans="2:4">
      <c r="B585" s="714">
        <v>44680</v>
      </c>
      <c r="C585" s="711">
        <v>-4.553387637927786E-4</v>
      </c>
      <c r="D585" s="711">
        <v>0</v>
      </c>
    </row>
    <row r="586" spans="2:4">
      <c r="B586" s="714">
        <v>44683</v>
      </c>
      <c r="C586" s="711">
        <v>-8.4292658412288279E-4</v>
      </c>
      <c r="D586" s="711">
        <v>0</v>
      </c>
    </row>
    <row r="587" spans="2:4">
      <c r="B587" s="714">
        <v>44684</v>
      </c>
      <c r="C587" s="711">
        <v>0</v>
      </c>
      <c r="D587" s="711">
        <v>0</v>
      </c>
    </row>
    <row r="588" spans="2:4">
      <c r="B588" s="714">
        <v>44685</v>
      </c>
      <c r="C588" s="711">
        <v>0</v>
      </c>
      <c r="D588" s="711">
        <v>0</v>
      </c>
    </row>
    <row r="589" spans="2:4">
      <c r="B589" s="714">
        <v>44686</v>
      </c>
      <c r="C589" s="711">
        <v>-1.7025335774801809E-3</v>
      </c>
      <c r="D589" s="711">
        <v>0</v>
      </c>
    </row>
    <row r="590" spans="2:4">
      <c r="B590" s="714">
        <v>44687</v>
      </c>
      <c r="C590" s="711">
        <v>-2.0264499428279681E-3</v>
      </c>
      <c r="D590" s="711">
        <v>0</v>
      </c>
    </row>
    <row r="591" spans="2:4">
      <c r="B591" s="714">
        <v>44690</v>
      </c>
      <c r="C591" s="711">
        <v>-3.9956808300528612E-3</v>
      </c>
      <c r="D591" s="711">
        <v>0</v>
      </c>
    </row>
    <row r="592" spans="2:4">
      <c r="B592" s="714">
        <v>44691</v>
      </c>
      <c r="C592" s="711">
        <v>-2.9670063359866772E-3</v>
      </c>
      <c r="D592" s="711">
        <v>0</v>
      </c>
    </row>
    <row r="593" spans="2:4">
      <c r="B593" s="714">
        <v>44692</v>
      </c>
      <c r="C593" s="711">
        <v>-2.08915744276994E-3</v>
      </c>
      <c r="D593" s="711">
        <v>0</v>
      </c>
    </row>
    <row r="594" spans="2:4">
      <c r="B594" s="714">
        <v>44693</v>
      </c>
      <c r="C594" s="711">
        <v>-1.7370297656991163E-3</v>
      </c>
      <c r="D594" s="711">
        <v>0</v>
      </c>
    </row>
    <row r="595" spans="2:4">
      <c r="B595" s="714">
        <v>44694</v>
      </c>
      <c r="C595" s="711">
        <v>0</v>
      </c>
      <c r="D595" s="711">
        <v>0</v>
      </c>
    </row>
    <row r="596" spans="2:4">
      <c r="B596" s="714">
        <v>44697</v>
      </c>
      <c r="C596" s="711">
        <v>0</v>
      </c>
      <c r="D596" s="711">
        <v>0</v>
      </c>
    </row>
    <row r="597" spans="2:4">
      <c r="B597" s="714">
        <v>44698</v>
      </c>
      <c r="C597" s="711">
        <v>0</v>
      </c>
      <c r="D597" s="711">
        <v>0</v>
      </c>
    </row>
    <row r="598" spans="2:4">
      <c r="B598" s="714">
        <v>44699</v>
      </c>
      <c r="C598" s="711">
        <v>-1.3244682717916678E-3</v>
      </c>
      <c r="D598" s="711">
        <v>0</v>
      </c>
    </row>
    <row r="599" spans="2:4">
      <c r="B599" s="714">
        <v>44700</v>
      </c>
      <c r="C599" s="711">
        <v>-2.3395499969747213E-4</v>
      </c>
      <c r="D599" s="711">
        <v>0</v>
      </c>
    </row>
    <row r="600" spans="2:4">
      <c r="B600" s="714">
        <v>44701</v>
      </c>
      <c r="C600" s="711">
        <v>0</v>
      </c>
      <c r="D600" s="711">
        <v>0</v>
      </c>
    </row>
    <row r="601" spans="2:4">
      <c r="B601" s="714">
        <v>44704</v>
      </c>
      <c r="C601" s="711">
        <v>0</v>
      </c>
      <c r="D601" s="711">
        <v>0</v>
      </c>
    </row>
    <row r="602" spans="2:4">
      <c r="B602" s="714">
        <v>44705</v>
      </c>
      <c r="C602" s="711">
        <v>-6.3234821141366915E-4</v>
      </c>
      <c r="D602" s="711">
        <v>0</v>
      </c>
    </row>
    <row r="603" spans="2:4">
      <c r="B603" s="714">
        <v>44706</v>
      </c>
      <c r="C603" s="711">
        <v>0</v>
      </c>
      <c r="D603" s="711">
        <v>0</v>
      </c>
    </row>
    <row r="604" spans="2:4">
      <c r="B604" s="714">
        <v>44707</v>
      </c>
      <c r="C604" s="711">
        <v>0</v>
      </c>
      <c r="D604" s="711">
        <v>0</v>
      </c>
    </row>
    <row r="605" spans="2:4">
      <c r="B605" s="714">
        <v>44708</v>
      </c>
      <c r="C605" s="711">
        <v>0</v>
      </c>
      <c r="D605" s="711">
        <v>0</v>
      </c>
    </row>
    <row r="606" spans="2:4">
      <c r="B606" s="714">
        <v>44711</v>
      </c>
      <c r="C606" s="711">
        <v>-1.6412274740806865E-4</v>
      </c>
      <c r="D606" s="711">
        <v>0</v>
      </c>
    </row>
    <row r="607" spans="2:4">
      <c r="B607" s="714">
        <v>44712</v>
      </c>
      <c r="C607" s="711">
        <v>0</v>
      </c>
      <c r="D607" s="711">
        <v>0</v>
      </c>
    </row>
    <row r="608" spans="2:4">
      <c r="B608" s="714">
        <v>44713</v>
      </c>
      <c r="C608" s="711">
        <v>0</v>
      </c>
      <c r="D608" s="711">
        <v>0</v>
      </c>
    </row>
    <row r="609" spans="2:4">
      <c r="B609" s="714">
        <v>44714</v>
      </c>
      <c r="C609" s="711">
        <v>0</v>
      </c>
      <c r="D609" s="711">
        <v>0</v>
      </c>
    </row>
    <row r="610" spans="2:4">
      <c r="B610" s="714">
        <v>44715</v>
      </c>
      <c r="C610" s="711">
        <v>0</v>
      </c>
      <c r="D610" s="711">
        <v>0</v>
      </c>
    </row>
    <row r="611" spans="2:4">
      <c r="B611" s="714">
        <v>44718</v>
      </c>
      <c r="C611" s="711">
        <v>0</v>
      </c>
      <c r="D611" s="711">
        <v>0</v>
      </c>
    </row>
    <row r="612" spans="2:4">
      <c r="B612" s="714">
        <v>44719</v>
      </c>
      <c r="C612" s="711">
        <v>0</v>
      </c>
      <c r="D612" s="711">
        <v>0</v>
      </c>
    </row>
    <row r="613" spans="2:4">
      <c r="B613" s="714">
        <v>44720</v>
      </c>
      <c r="C613" s="711">
        <v>0</v>
      </c>
      <c r="D613" s="711">
        <v>0</v>
      </c>
    </row>
    <row r="614" spans="2:4">
      <c r="B614" s="714">
        <v>44721</v>
      </c>
      <c r="C614" s="711">
        <v>0</v>
      </c>
      <c r="D614" s="711">
        <v>0</v>
      </c>
    </row>
    <row r="615" spans="2:4">
      <c r="B615" s="714">
        <v>44722</v>
      </c>
      <c r="C615" s="711">
        <v>-4.3890938697854764E-4</v>
      </c>
      <c r="D615" s="711">
        <v>0</v>
      </c>
    </row>
    <row r="616" spans="2:4">
      <c r="B616" s="714">
        <v>44725</v>
      </c>
      <c r="C616" s="711">
        <v>-1.479473070850057E-3</v>
      </c>
      <c r="D616" s="711">
        <v>0</v>
      </c>
    </row>
    <row r="617" spans="2:4">
      <c r="B617" s="714">
        <v>44726</v>
      </c>
      <c r="C617" s="711">
        <v>-1.7346119930817805E-3</v>
      </c>
      <c r="D617" s="711">
        <v>0</v>
      </c>
    </row>
    <row r="618" spans="2:4">
      <c r="B618" s="714">
        <v>44727</v>
      </c>
      <c r="C618" s="711">
        <v>-1.8833154409192421E-4</v>
      </c>
      <c r="D618" s="711">
        <v>0</v>
      </c>
    </row>
    <row r="619" spans="2:4">
      <c r="B619" s="714">
        <v>44729</v>
      </c>
      <c r="C619" s="711">
        <v>-1.686211154209194E-3</v>
      </c>
      <c r="D619" s="711">
        <v>0</v>
      </c>
    </row>
    <row r="620" spans="2:4">
      <c r="B620" s="714">
        <v>44732</v>
      </c>
      <c r="C620" s="711">
        <v>-1.5907182795741326E-3</v>
      </c>
      <c r="D620" s="711">
        <v>0</v>
      </c>
    </row>
    <row r="621" spans="2:4">
      <c r="B621" s="714">
        <v>44733</v>
      </c>
      <c r="C621" s="711">
        <v>-9.1083646569301013E-4</v>
      </c>
      <c r="D621" s="711">
        <v>0</v>
      </c>
    </row>
    <row r="622" spans="2:4">
      <c r="B622" s="714">
        <v>44734</v>
      </c>
      <c r="C622" s="711">
        <v>-7.3555042042816599E-4</v>
      </c>
      <c r="D622" s="711">
        <v>0</v>
      </c>
    </row>
    <row r="623" spans="2:4">
      <c r="B623" s="714">
        <v>44735</v>
      </c>
      <c r="C623" s="711">
        <v>-5.7433984592880627E-4</v>
      </c>
      <c r="D623" s="711">
        <v>0</v>
      </c>
    </row>
    <row r="624" spans="2:4">
      <c r="B624" s="714">
        <v>44736</v>
      </c>
      <c r="C624" s="711">
        <v>0</v>
      </c>
      <c r="D624" s="711">
        <v>0</v>
      </c>
    </row>
    <row r="625" spans="2:4">
      <c r="B625" s="714">
        <v>44739</v>
      </c>
      <c r="C625" s="711">
        <v>0</v>
      </c>
      <c r="D625" s="711">
        <v>0</v>
      </c>
    </row>
    <row r="626" spans="2:4">
      <c r="B626" s="714">
        <v>44740</v>
      </c>
      <c r="C626" s="711">
        <v>-7.5078798815075842E-5</v>
      </c>
      <c r="D626" s="711">
        <v>0</v>
      </c>
    </row>
    <row r="627" spans="2:4">
      <c r="B627" s="714">
        <v>44741</v>
      </c>
      <c r="C627" s="711">
        <v>0</v>
      </c>
      <c r="D627" s="711">
        <v>0</v>
      </c>
    </row>
    <row r="628" spans="2:4">
      <c r="B628" s="714">
        <v>44742</v>
      </c>
      <c r="C628" s="711">
        <v>0</v>
      </c>
      <c r="D628" s="711">
        <v>0</v>
      </c>
    </row>
    <row r="629" spans="2:4">
      <c r="B629" s="714">
        <v>44743</v>
      </c>
      <c r="C629" s="711">
        <v>0</v>
      </c>
      <c r="D629" s="711">
        <v>0</v>
      </c>
    </row>
    <row r="630" spans="2:4">
      <c r="B630" s="714">
        <v>44746</v>
      </c>
      <c r="C630" s="711">
        <v>-1.8108256683846413E-4</v>
      </c>
      <c r="D630" s="711">
        <v>0</v>
      </c>
    </row>
    <row r="631" spans="2:4">
      <c r="B631" s="714">
        <v>44747</v>
      </c>
      <c r="C631" s="711">
        <v>-8.2407449256527432E-4</v>
      </c>
      <c r="D631" s="711">
        <v>0</v>
      </c>
    </row>
    <row r="632" spans="2:4">
      <c r="B632" s="714">
        <v>44748</v>
      </c>
      <c r="C632" s="711">
        <v>-6.2325078936620315E-4</v>
      </c>
      <c r="D632" s="711">
        <v>0</v>
      </c>
    </row>
    <row r="633" spans="2:4">
      <c r="B633" s="714">
        <v>44749</v>
      </c>
      <c r="C633" s="711">
        <v>0</v>
      </c>
      <c r="D633" s="711">
        <v>0</v>
      </c>
    </row>
    <row r="634" spans="2:4">
      <c r="B634" s="714">
        <v>44750</v>
      </c>
      <c r="C634" s="711">
        <v>-8.6178742179088275E-6</v>
      </c>
      <c r="D634" s="711">
        <v>0</v>
      </c>
    </row>
    <row r="635" spans="2:4">
      <c r="B635" s="714">
        <v>44753</v>
      </c>
      <c r="C635" s="711">
        <v>-1.3345881070502275E-3</v>
      </c>
      <c r="D635" s="711">
        <v>0</v>
      </c>
    </row>
    <row r="636" spans="2:4">
      <c r="B636" s="714">
        <v>44754</v>
      </c>
      <c r="C636" s="711">
        <v>-1.3700871130074566E-3</v>
      </c>
      <c r="D636" s="711">
        <v>0</v>
      </c>
    </row>
    <row r="637" spans="2:4">
      <c r="B637" s="714">
        <v>44755</v>
      </c>
      <c r="C637" s="711">
        <v>-6.2813397434680063E-4</v>
      </c>
      <c r="D637" s="711">
        <v>0</v>
      </c>
    </row>
    <row r="638" spans="2:4">
      <c r="B638" s="714">
        <v>44756</v>
      </c>
      <c r="C638" s="711">
        <v>-5.4766780888027E-4</v>
      </c>
      <c r="D638" s="711">
        <v>0</v>
      </c>
    </row>
    <row r="639" spans="2:4">
      <c r="B639" s="714">
        <v>44757</v>
      </c>
      <c r="C639" s="711">
        <v>0</v>
      </c>
      <c r="D639" s="711">
        <v>0</v>
      </c>
    </row>
    <row r="640" spans="2:4">
      <c r="B640" s="714">
        <v>44760</v>
      </c>
      <c r="C640" s="711">
        <v>-7.1545193053634826E-5</v>
      </c>
      <c r="D640" s="711">
        <v>0</v>
      </c>
    </row>
    <row r="641" spans="2:4">
      <c r="B641" s="714">
        <v>44761</v>
      </c>
      <c r="C641" s="711">
        <v>0</v>
      </c>
      <c r="D641" s="711">
        <v>0</v>
      </c>
    </row>
    <row r="642" spans="2:4">
      <c r="B642" s="714">
        <v>44762</v>
      </c>
      <c r="C642" s="711">
        <v>0</v>
      </c>
      <c r="D642" s="711">
        <v>0</v>
      </c>
    </row>
    <row r="643" spans="2:4">
      <c r="B643" s="714">
        <v>44763</v>
      </c>
      <c r="C643" s="711">
        <v>0</v>
      </c>
      <c r="D643" s="711">
        <v>0</v>
      </c>
    </row>
    <row r="644" spans="2:4">
      <c r="B644" s="714">
        <v>44764</v>
      </c>
      <c r="C644" s="711">
        <v>-4.5420675357943363E-4</v>
      </c>
      <c r="D644" s="711">
        <v>0</v>
      </c>
    </row>
    <row r="645" spans="2:4">
      <c r="B645" s="714">
        <v>44767</v>
      </c>
      <c r="C645" s="711">
        <v>0</v>
      </c>
      <c r="D645" s="711">
        <v>0</v>
      </c>
    </row>
    <row r="646" spans="2:4">
      <c r="B646" s="714">
        <v>44768</v>
      </c>
      <c r="C646" s="711">
        <v>0</v>
      </c>
      <c r="D646" s="711">
        <v>0</v>
      </c>
    </row>
    <row r="647" spans="2:4">
      <c r="B647" s="714">
        <v>44769</v>
      </c>
      <c r="C647" s="711">
        <v>0</v>
      </c>
      <c r="D647" s="711">
        <v>0</v>
      </c>
    </row>
    <row r="648" spans="2:4">
      <c r="B648" s="714">
        <v>44770</v>
      </c>
      <c r="C648" s="711">
        <v>0</v>
      </c>
      <c r="D648" s="711">
        <v>0</v>
      </c>
    </row>
    <row r="649" spans="2:4">
      <c r="B649" s="714">
        <v>44771</v>
      </c>
      <c r="C649" s="711">
        <v>0</v>
      </c>
      <c r="D649" s="711">
        <v>0</v>
      </c>
    </row>
    <row r="650" spans="2:4">
      <c r="B650" s="714">
        <v>44774</v>
      </c>
      <c r="C650" s="711">
        <v>0</v>
      </c>
      <c r="D650" s="711">
        <v>0</v>
      </c>
    </row>
    <row r="651" spans="2:4">
      <c r="B651" s="714">
        <v>44775</v>
      </c>
      <c r="C651" s="711">
        <v>0</v>
      </c>
      <c r="D651" s="711">
        <v>0</v>
      </c>
    </row>
    <row r="652" spans="2:4">
      <c r="B652" s="714">
        <v>44776</v>
      </c>
      <c r="C652" s="711">
        <v>0</v>
      </c>
      <c r="D652" s="711">
        <v>0</v>
      </c>
    </row>
    <row r="653" spans="2:4">
      <c r="B653" s="714">
        <v>44777</v>
      </c>
      <c r="C653" s="711">
        <v>0</v>
      </c>
      <c r="D653" s="711">
        <v>0</v>
      </c>
    </row>
    <row r="654" spans="2:4">
      <c r="B654" s="714">
        <v>44778</v>
      </c>
      <c r="C654" s="711">
        <v>0</v>
      </c>
      <c r="D654" s="711">
        <v>0</v>
      </c>
    </row>
    <row r="655" spans="2:4">
      <c r="B655" s="714">
        <v>44781</v>
      </c>
      <c r="C655" s="711">
        <v>0</v>
      </c>
      <c r="D655" s="711">
        <v>0</v>
      </c>
    </row>
    <row r="656" spans="2:4">
      <c r="B656" s="714">
        <v>44782</v>
      </c>
      <c r="C656" s="711">
        <v>0</v>
      </c>
      <c r="D656" s="711">
        <v>0</v>
      </c>
    </row>
    <row r="657" spans="2:4">
      <c r="B657" s="714">
        <v>44783</v>
      </c>
      <c r="C657" s="711">
        <v>0</v>
      </c>
      <c r="D657" s="711">
        <v>0</v>
      </c>
    </row>
    <row r="658" spans="2:4">
      <c r="B658" s="714">
        <v>44784</v>
      </c>
      <c r="C658" s="711">
        <v>-5.5503827639680203E-4</v>
      </c>
      <c r="D658" s="711">
        <v>0</v>
      </c>
    </row>
    <row r="659" spans="2:4">
      <c r="B659" s="714">
        <v>44785</v>
      </c>
      <c r="C659" s="711">
        <v>0</v>
      </c>
      <c r="D659" s="711">
        <v>0</v>
      </c>
    </row>
    <row r="660" spans="2:4">
      <c r="B660" s="714">
        <v>44788</v>
      </c>
      <c r="C660" s="711">
        <v>0</v>
      </c>
      <c r="D660" s="711">
        <v>0</v>
      </c>
    </row>
    <row r="661" spans="2:4">
      <c r="B661" s="714">
        <v>44789</v>
      </c>
      <c r="C661" s="711">
        <v>0</v>
      </c>
      <c r="D661" s="711">
        <v>0</v>
      </c>
    </row>
    <row r="662" spans="2:4">
      <c r="B662" s="714">
        <v>44790</v>
      </c>
      <c r="C662" s="711">
        <v>0</v>
      </c>
      <c r="D662" s="711">
        <v>0</v>
      </c>
    </row>
    <row r="663" spans="2:4">
      <c r="B663" s="714">
        <v>44791</v>
      </c>
      <c r="C663" s="711">
        <v>0</v>
      </c>
      <c r="D663" s="711">
        <v>0</v>
      </c>
    </row>
    <row r="664" spans="2:4">
      <c r="B664" s="714">
        <v>44792</v>
      </c>
      <c r="C664" s="711">
        <v>-5.1200506661130962E-4</v>
      </c>
      <c r="D664" s="711">
        <v>0</v>
      </c>
    </row>
    <row r="665" spans="2:4">
      <c r="B665" s="714">
        <v>44795</v>
      </c>
      <c r="C665" s="711">
        <v>0</v>
      </c>
      <c r="D665" s="711">
        <v>0</v>
      </c>
    </row>
    <row r="666" spans="2:4">
      <c r="B666" s="714">
        <v>44796</v>
      </c>
      <c r="C666" s="711">
        <v>0</v>
      </c>
      <c r="D666" s="711">
        <v>0</v>
      </c>
    </row>
    <row r="667" spans="2:4">
      <c r="B667" s="714">
        <v>44797</v>
      </c>
      <c r="C667" s="711">
        <v>0</v>
      </c>
      <c r="D667" s="711">
        <v>0</v>
      </c>
    </row>
    <row r="668" spans="2:4">
      <c r="B668" s="714">
        <v>44798</v>
      </c>
      <c r="C668" s="711">
        <v>-3.6501797770482902E-5</v>
      </c>
      <c r="D668" s="711">
        <v>0</v>
      </c>
    </row>
    <row r="669" spans="2:4">
      <c r="B669" s="714">
        <v>44799</v>
      </c>
      <c r="C669" s="711">
        <v>0</v>
      </c>
      <c r="D669" s="711">
        <v>0</v>
      </c>
    </row>
    <row r="670" spans="2:4">
      <c r="B670" s="714">
        <v>44802</v>
      </c>
      <c r="C670" s="711">
        <v>0</v>
      </c>
      <c r="D670" s="711">
        <v>0</v>
      </c>
    </row>
    <row r="671" spans="2:4">
      <c r="B671" s="714">
        <v>44803</v>
      </c>
      <c r="C671" s="711">
        <v>-5.1216714863222546E-4</v>
      </c>
      <c r="D671" s="711">
        <v>0</v>
      </c>
    </row>
    <row r="672" spans="2:4">
      <c r="B672" s="714">
        <v>44804</v>
      </c>
      <c r="C672" s="711">
        <v>0</v>
      </c>
      <c r="D672" s="711">
        <v>0</v>
      </c>
    </row>
    <row r="673" spans="2:4">
      <c r="B673" s="714">
        <v>44805</v>
      </c>
      <c r="C673" s="711">
        <v>0</v>
      </c>
      <c r="D673" s="711">
        <v>0</v>
      </c>
    </row>
    <row r="674" spans="2:4">
      <c r="B674" s="714">
        <v>44806</v>
      </c>
      <c r="C674" s="711">
        <v>0</v>
      </c>
      <c r="D674" s="711">
        <v>0</v>
      </c>
    </row>
    <row r="675" spans="2:4">
      <c r="B675" s="714">
        <v>44809</v>
      </c>
      <c r="C675" s="711">
        <v>0</v>
      </c>
      <c r="D675" s="711">
        <v>0</v>
      </c>
    </row>
    <row r="676" spans="2:4">
      <c r="B676" s="714">
        <v>44810</v>
      </c>
      <c r="C676" s="711">
        <v>-8.8546267813427448E-4</v>
      </c>
      <c r="D676" s="711">
        <v>0</v>
      </c>
    </row>
    <row r="677" spans="2:4">
      <c r="B677" s="714">
        <v>44812</v>
      </c>
      <c r="C677" s="711">
        <v>-6.7771772786706652E-4</v>
      </c>
      <c r="D677" s="711">
        <v>0</v>
      </c>
    </row>
    <row r="678" spans="2:4">
      <c r="B678" s="714">
        <v>44813</v>
      </c>
      <c r="C678" s="711">
        <v>0</v>
      </c>
      <c r="D678" s="711">
        <v>0</v>
      </c>
    </row>
    <row r="679" spans="2:4">
      <c r="B679" s="714">
        <v>44816</v>
      </c>
      <c r="C679" s="711">
        <v>0</v>
      </c>
      <c r="D679" s="711">
        <v>0</v>
      </c>
    </row>
    <row r="680" spans="2:4">
      <c r="B680" s="714">
        <v>44817</v>
      </c>
      <c r="C680" s="711">
        <v>-4.9732881919084537E-4</v>
      </c>
      <c r="D680" s="711">
        <v>0</v>
      </c>
    </row>
    <row r="681" spans="2:4">
      <c r="B681" s="714">
        <v>44818</v>
      </c>
      <c r="C681" s="711">
        <v>0</v>
      </c>
      <c r="D681" s="711">
        <v>0</v>
      </c>
    </row>
    <row r="682" spans="2:4">
      <c r="B682" s="714">
        <v>44819</v>
      </c>
      <c r="C682" s="711">
        <v>0</v>
      </c>
      <c r="D682" s="711">
        <v>0</v>
      </c>
    </row>
    <row r="683" spans="2:4">
      <c r="B683" s="714">
        <v>44820</v>
      </c>
      <c r="C683" s="711">
        <v>-2.043456250548914E-4</v>
      </c>
      <c r="D683" s="711">
        <v>0</v>
      </c>
    </row>
    <row r="684" spans="2:4">
      <c r="B684" s="714">
        <v>44823</v>
      </c>
      <c r="C684" s="711">
        <v>0</v>
      </c>
      <c r="D684" s="711">
        <v>0</v>
      </c>
    </row>
    <row r="685" spans="2:4">
      <c r="B685" s="714">
        <v>44824</v>
      </c>
      <c r="C685" s="711">
        <v>0</v>
      </c>
      <c r="D685" s="711">
        <v>0</v>
      </c>
    </row>
    <row r="686" spans="2:4">
      <c r="B686" s="714">
        <v>44825</v>
      </c>
      <c r="C686" s="711">
        <v>0</v>
      </c>
      <c r="D686" s="711">
        <v>0</v>
      </c>
    </row>
    <row r="687" spans="2:4">
      <c r="B687" s="714">
        <v>44826</v>
      </c>
      <c r="C687" s="711">
        <v>0</v>
      </c>
      <c r="D687" s="711">
        <v>0</v>
      </c>
    </row>
    <row r="688" spans="2:4">
      <c r="B688" s="714">
        <v>44827</v>
      </c>
      <c r="C688" s="711">
        <v>0</v>
      </c>
      <c r="D688" s="711">
        <v>0</v>
      </c>
    </row>
    <row r="689" spans="2:4">
      <c r="B689" s="714">
        <v>44830</v>
      </c>
      <c r="C689" s="711">
        <v>-1.1798607690293172E-3</v>
      </c>
      <c r="D689" s="711">
        <v>0</v>
      </c>
    </row>
    <row r="690" spans="2:4">
      <c r="B690" s="714">
        <v>44831</v>
      </c>
      <c r="C690" s="711">
        <v>-1.0823002518760561E-3</v>
      </c>
      <c r="D690" s="711">
        <v>0</v>
      </c>
    </row>
    <row r="691" spans="2:4">
      <c r="B691" s="714">
        <v>44832</v>
      </c>
      <c r="C691" s="711">
        <v>-9.4107098219620156E-4</v>
      </c>
      <c r="D691" s="711">
        <v>0</v>
      </c>
    </row>
    <row r="692" spans="2:4">
      <c r="B692" s="714">
        <v>44833</v>
      </c>
      <c r="C692" s="711">
        <v>-7.201583677773904E-4</v>
      </c>
      <c r="D692" s="711">
        <v>0</v>
      </c>
    </row>
    <row r="693" spans="2:4">
      <c r="B693" s="714">
        <v>44834</v>
      </c>
      <c r="C693" s="711">
        <v>0</v>
      </c>
      <c r="D693" s="711">
        <v>0</v>
      </c>
    </row>
    <row r="694" spans="2:4">
      <c r="B694" s="714">
        <v>44837</v>
      </c>
      <c r="C694" s="711">
        <v>0</v>
      </c>
      <c r="D694" s="711">
        <v>0</v>
      </c>
    </row>
    <row r="695" spans="2:4">
      <c r="B695" s="714">
        <v>44838</v>
      </c>
      <c r="C695" s="711">
        <v>0</v>
      </c>
      <c r="D695" s="711">
        <v>0</v>
      </c>
    </row>
    <row r="696" spans="2:4">
      <c r="B696" s="714">
        <v>44839</v>
      </c>
      <c r="C696" s="711">
        <v>0</v>
      </c>
      <c r="D696" s="711">
        <v>0</v>
      </c>
    </row>
    <row r="697" spans="2:4">
      <c r="B697" s="714">
        <v>44840</v>
      </c>
      <c r="C697" s="711">
        <v>0</v>
      </c>
      <c r="D697" s="711">
        <v>0</v>
      </c>
    </row>
    <row r="698" spans="2:4">
      <c r="B698" s="714">
        <v>44841</v>
      </c>
      <c r="C698" s="711">
        <v>0</v>
      </c>
      <c r="D698" s="711">
        <v>0</v>
      </c>
    </row>
    <row r="699" spans="2:4">
      <c r="B699" s="714">
        <v>44844</v>
      </c>
      <c r="C699" s="711">
        <v>0</v>
      </c>
      <c r="D699" s="711">
        <v>0</v>
      </c>
    </row>
    <row r="700" spans="2:4">
      <c r="B700" s="714">
        <v>44845</v>
      </c>
      <c r="C700" s="711">
        <v>-7.7668380458362218E-4</v>
      </c>
      <c r="D700" s="711">
        <v>0</v>
      </c>
    </row>
    <row r="701" spans="2:4">
      <c r="B701" s="714">
        <v>44847</v>
      </c>
      <c r="C701" s="711">
        <v>-4.6255639050185593E-4</v>
      </c>
      <c r="D701" s="711">
        <v>0</v>
      </c>
    </row>
    <row r="702" spans="2:4">
      <c r="B702" s="714">
        <v>44848</v>
      </c>
      <c r="C702">
        <v>-7.3761426748508718E-4</v>
      </c>
      <c r="D702">
        <v>0</v>
      </c>
    </row>
    <row r="703" spans="2:4">
      <c r="B703" s="714">
        <v>44851</v>
      </c>
      <c r="C703">
        <v>0</v>
      </c>
      <c r="D703">
        <v>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40AED-E0DB-44B0-AEEF-EF4DFA4FBCFE}">
  <sheetPr codeName="Sheet15"/>
  <dimension ref="A2:I703"/>
  <sheetViews>
    <sheetView workbookViewId="0">
      <selection activeCell="B1" sqref="B1"/>
    </sheetView>
  </sheetViews>
  <sheetFormatPr defaultRowHeight="18.75"/>
  <cols>
    <col min="1" max="1" width="11.69921875" customWidth="1"/>
  </cols>
  <sheetData>
    <row r="2" spans="1:9">
      <c r="B2" t="s">
        <v>2755</v>
      </c>
      <c r="C2" t="s">
        <v>2680</v>
      </c>
      <c r="D2" t="s">
        <v>2681</v>
      </c>
      <c r="E2" t="s">
        <v>2682</v>
      </c>
      <c r="F2" t="s">
        <v>2683</v>
      </c>
      <c r="G2" t="s">
        <v>2684</v>
      </c>
      <c r="H2" t="s">
        <v>2685</v>
      </c>
      <c r="I2" t="s">
        <v>64</v>
      </c>
    </row>
    <row r="3" spans="1:9">
      <c r="A3" s="757">
        <v>43832</v>
      </c>
      <c r="B3" s="711">
        <v>1.6707490118387605E-4</v>
      </c>
      <c r="C3" s="711">
        <v>2.1270746973225954E-4</v>
      </c>
      <c r="D3" s="711">
        <v>4.889033250773388E-4</v>
      </c>
      <c r="E3" s="711">
        <v>3.7066974179222659E-3</v>
      </c>
      <c r="F3" s="711">
        <v>2.540611299962883E-3</v>
      </c>
      <c r="G3" s="711">
        <v>1.5091859033353349E-2</v>
      </c>
      <c r="H3" s="711">
        <v>1.0660984485070468E-2</v>
      </c>
      <c r="I3" s="711">
        <v>1.7088558920153041E-4</v>
      </c>
    </row>
    <row r="4" spans="1:9">
      <c r="A4" s="757">
        <v>43833</v>
      </c>
      <c r="B4" s="711">
        <v>3.7914461983601377E-4</v>
      </c>
      <c r="C4" s="711">
        <v>2.6333898546648804E-4</v>
      </c>
      <c r="D4" s="711">
        <v>9.7804567661574637E-4</v>
      </c>
      <c r="E4" s="711">
        <v>2.3889117715911734E-3</v>
      </c>
      <c r="F4" s="711">
        <v>3.0932199141333605E-3</v>
      </c>
      <c r="G4" s="711">
        <v>1.3370822815490957E-2</v>
      </c>
      <c r="H4" s="711">
        <v>4.8576792753955989E-3</v>
      </c>
      <c r="I4" s="711">
        <v>3.4180038028774895E-4</v>
      </c>
    </row>
    <row r="5" spans="1:9">
      <c r="A5" s="757">
        <v>43836</v>
      </c>
      <c r="B5" s="711">
        <v>7.5580515953110883E-4</v>
      </c>
      <c r="C5" s="711">
        <v>-6.0547922506870577E-5</v>
      </c>
      <c r="D5" s="711">
        <v>1.4674271714762988E-3</v>
      </c>
      <c r="E5" s="711">
        <v>1.7190645945381888E-3</v>
      </c>
      <c r="F5" s="711">
        <v>2.6575007419029628E-3</v>
      </c>
      <c r="G5" s="711">
        <v>8.7959129968391281E-3</v>
      </c>
      <c r="H5" s="711">
        <v>6.3757938144803905E-3</v>
      </c>
      <c r="I5" s="711">
        <v>5.1274437824866403E-4</v>
      </c>
    </row>
    <row r="6" spans="1:9">
      <c r="A6" s="757">
        <v>43837</v>
      </c>
      <c r="B6" s="711">
        <v>9.7311029622826339E-4</v>
      </c>
      <c r="C6" s="711">
        <v>3.9005874816377961E-4</v>
      </c>
      <c r="D6" s="711">
        <v>1.9570479265769158E-3</v>
      </c>
      <c r="E6" s="711">
        <v>1.8481153898628477E-3</v>
      </c>
      <c r="F6" s="711">
        <v>4.0400089720464827E-3</v>
      </c>
      <c r="G6" s="711">
        <v>8.9998911517983338E-3</v>
      </c>
      <c r="H6" s="711">
        <v>3.9580132893191067E-3</v>
      </c>
      <c r="I6" s="711">
        <v>6.8371758807539429E-4</v>
      </c>
    </row>
    <row r="7" spans="1:9">
      <c r="A7" s="757">
        <v>43838</v>
      </c>
      <c r="B7" s="711">
        <v>1.1846040721938955E-3</v>
      </c>
      <c r="C7" s="711">
        <v>1.1636827684633477E-3</v>
      </c>
      <c r="D7" s="711">
        <v>2.4469080588926939E-3</v>
      </c>
      <c r="E7" s="711">
        <v>1.1606516881572659E-3</v>
      </c>
      <c r="F7" s="711">
        <v>4.5167448071019578E-3</v>
      </c>
      <c r="G7" s="711">
        <v>7.8916538054027985E-3</v>
      </c>
      <c r="H7" s="711">
        <v>9.511985779992127E-3</v>
      </c>
      <c r="I7" s="711">
        <v>8.5472001475972448E-4</v>
      </c>
    </row>
    <row r="8" spans="1:9">
      <c r="A8" s="757">
        <v>43839</v>
      </c>
      <c r="B8" s="711">
        <v>1.3963529922556006E-3</v>
      </c>
      <c r="C8" s="711">
        <v>1.7796388351354331E-3</v>
      </c>
      <c r="D8" s="711">
        <v>2.9370076854560168E-3</v>
      </c>
      <c r="E8" s="711">
        <v>1.7449925307722047E-3</v>
      </c>
      <c r="F8" s="711">
        <v>4.7509568662460477E-3</v>
      </c>
      <c r="G8" s="711">
        <v>8.4500908116127427E-3</v>
      </c>
      <c r="H8" s="711">
        <v>1.6741772882022055E-2</v>
      </c>
      <c r="I8" s="711">
        <v>1.0257516632945496E-3</v>
      </c>
    </row>
    <row r="9" spans="1:9">
      <c r="A9" s="757">
        <v>43840</v>
      </c>
      <c r="B9" s="711">
        <v>1.6028495956112998E-3</v>
      </c>
      <c r="C9" s="711">
        <v>2.3090324050800692E-3</v>
      </c>
      <c r="D9" s="711">
        <v>3.4273469233563336E-3</v>
      </c>
      <c r="E9" s="711">
        <v>2.3220096376104227E-3</v>
      </c>
      <c r="F9" s="711">
        <v>4.5586395617069897E-3</v>
      </c>
      <c r="G9" s="711">
        <v>8.7809265458584917E-3</v>
      </c>
      <c r="H9" s="711">
        <v>1.3413123633409851E-2</v>
      </c>
      <c r="I9" s="711">
        <v>1.1968125386734307E-3</v>
      </c>
    </row>
    <row r="10" spans="1:9">
      <c r="A10" s="757">
        <v>43843</v>
      </c>
      <c r="B10" s="711">
        <v>1.8701313438627132E-3</v>
      </c>
      <c r="C10" s="711">
        <v>2.3494967562265323E-3</v>
      </c>
      <c r="D10" s="711">
        <v>3.9179258897406033E-3</v>
      </c>
      <c r="E10" s="711">
        <v>3.4749155172708601E-3</v>
      </c>
      <c r="F10" s="711">
        <v>7.9632059385512655E-3</v>
      </c>
      <c r="G10" s="711">
        <v>1.735456134576685E-2</v>
      </c>
      <c r="H10" s="711">
        <v>2.1300712494097152E-2</v>
      </c>
      <c r="I10" s="711">
        <v>1.3679026458908172E-3</v>
      </c>
    </row>
    <row r="11" spans="1:9">
      <c r="A11" s="757">
        <v>43844</v>
      </c>
      <c r="B11" s="711">
        <v>2.0983530716869314E-3</v>
      </c>
      <c r="C11" s="711">
        <v>3.2891468555882319E-3</v>
      </c>
      <c r="D11" s="711">
        <v>4.408744701812628E-3</v>
      </c>
      <c r="E11" s="711">
        <v>4.3949802158351758E-3</v>
      </c>
      <c r="F11" s="711">
        <v>9.8674326053482808E-3</v>
      </c>
      <c r="G11" s="711">
        <v>1.9417547053773188E-2</v>
      </c>
      <c r="H11" s="711">
        <v>1.9969310244587479E-2</v>
      </c>
      <c r="I11" s="711">
        <v>1.5390219899420465E-3</v>
      </c>
    </row>
    <row r="12" spans="1:9">
      <c r="A12" s="757">
        <v>43845</v>
      </c>
      <c r="B12" s="711">
        <v>2.3445704878288787E-3</v>
      </c>
      <c r="C12" s="711">
        <v>3.734852918303444E-3</v>
      </c>
      <c r="D12" s="711">
        <v>4.8998034768339416E-3</v>
      </c>
      <c r="E12" s="711">
        <v>3.3931284433945663E-3</v>
      </c>
      <c r="F12" s="711">
        <v>1.257134183226305E-2</v>
      </c>
      <c r="G12" s="711">
        <v>1.570678748601595E-2</v>
      </c>
      <c r="H12" s="711">
        <v>2.0336702580536548E-2</v>
      </c>
      <c r="I12" s="711">
        <v>1.7101705758231223E-3</v>
      </c>
    </row>
    <row r="13" spans="1:9">
      <c r="A13" s="757">
        <v>43846</v>
      </c>
      <c r="B13" s="711">
        <v>2.6155864518051519E-3</v>
      </c>
      <c r="C13" s="711">
        <v>3.7263811121619472E-3</v>
      </c>
      <c r="D13" s="711">
        <v>5.3911023321231433E-3</v>
      </c>
      <c r="E13" s="711">
        <v>2.7068983640399225E-3</v>
      </c>
      <c r="F13" s="711">
        <v>1.235094114030133E-2</v>
      </c>
      <c r="G13" s="711">
        <v>1.7148755168570951E-2</v>
      </c>
      <c r="H13" s="711">
        <v>3.0193675221728222E-2</v>
      </c>
      <c r="I13" s="711">
        <v>1.8813484085311583E-3</v>
      </c>
    </row>
    <row r="14" spans="1:9">
      <c r="A14" s="757">
        <v>43847</v>
      </c>
      <c r="B14" s="711">
        <v>2.813487217824262E-3</v>
      </c>
      <c r="C14" s="711">
        <v>4.4550184811609217E-3</v>
      </c>
      <c r="D14" s="711">
        <v>5.8826413850563419E-3</v>
      </c>
      <c r="E14" s="711">
        <v>4.6797491527605928E-3</v>
      </c>
      <c r="F14" s="711">
        <v>1.5181043034715902E-2</v>
      </c>
      <c r="G14" s="711">
        <v>2.4297700232774888E-2</v>
      </c>
      <c r="H14" s="711">
        <v>3.3726271740491809E-2</v>
      </c>
      <c r="I14" s="711">
        <v>2.0525554930639345E-3</v>
      </c>
    </row>
    <row r="15" spans="1:9">
      <c r="A15" s="757">
        <v>43850</v>
      </c>
      <c r="B15" s="711">
        <v>3.0478762080625721E-3</v>
      </c>
      <c r="C15" s="711">
        <v>4.488353513996568E-3</v>
      </c>
      <c r="D15" s="711">
        <v>6.3744207530669339E-3</v>
      </c>
      <c r="E15" s="711">
        <v>4.7869526668999907E-3</v>
      </c>
      <c r="F15" s="711">
        <v>1.6603915655525769E-2</v>
      </c>
      <c r="G15" s="711">
        <v>2.9318755105013139E-2</v>
      </c>
      <c r="H15" s="711">
        <v>3.2926568641757248E-2</v>
      </c>
      <c r="I15" s="711">
        <v>2.2237918344203411E-3</v>
      </c>
    </row>
    <row r="16" spans="1:9">
      <c r="A16" s="757">
        <v>43851</v>
      </c>
      <c r="B16" s="711">
        <v>3.2539633359907061E-3</v>
      </c>
      <c r="C16" s="711">
        <v>4.8004124358420608E-3</v>
      </c>
      <c r="D16" s="711">
        <v>6.8664405536458251E-3</v>
      </c>
      <c r="E16" s="711">
        <v>1.2244762099968831E-3</v>
      </c>
      <c r="F16" s="711">
        <v>1.8589135661155387E-2</v>
      </c>
      <c r="G16" s="711">
        <v>2.3394380279636806E-2</v>
      </c>
      <c r="H16" s="711">
        <v>3.1354451163533748E-2</v>
      </c>
      <c r="I16" s="711">
        <v>2.3950574375997125E-3</v>
      </c>
    </row>
    <row r="17" spans="1:9">
      <c r="A17" s="757">
        <v>43852</v>
      </c>
      <c r="B17" s="711">
        <v>3.502240113664179E-3</v>
      </c>
      <c r="C17" s="711">
        <v>5.7239361484329176E-3</v>
      </c>
      <c r="D17" s="711">
        <v>7.3587009043412088E-3</v>
      </c>
      <c r="E17" s="711">
        <v>3.4233600010038501E-3</v>
      </c>
      <c r="F17" s="711">
        <v>2.1812152413954955E-2</v>
      </c>
      <c r="G17" s="711">
        <v>2.7826292523612128E-2</v>
      </c>
      <c r="H17" s="711">
        <v>3.3494461251742269E-2</v>
      </c>
      <c r="I17" s="711">
        <v>2.566352307602715E-3</v>
      </c>
    </row>
    <row r="18" spans="1:9">
      <c r="A18" s="757">
        <v>43853</v>
      </c>
      <c r="B18" s="711">
        <v>3.7169499776283921E-3</v>
      </c>
      <c r="C18" s="711">
        <v>6.0563630653724942E-3</v>
      </c>
      <c r="D18" s="711">
        <v>7.8512019227587881E-3</v>
      </c>
      <c r="E18" s="711">
        <v>4.4315013135711734E-3</v>
      </c>
      <c r="F18" s="711">
        <v>2.2142564890114791E-2</v>
      </c>
      <c r="G18" s="711">
        <v>3.4902450313761824E-2</v>
      </c>
      <c r="H18" s="711">
        <v>3.3703291766390198E-2</v>
      </c>
      <c r="I18" s="711">
        <v>2.7376764494304595E-3</v>
      </c>
    </row>
    <row r="19" spans="1:9">
      <c r="A19" s="757">
        <v>43854</v>
      </c>
      <c r="B19" s="711">
        <v>3.9301783566083603E-3</v>
      </c>
      <c r="C19" s="711">
        <v>6.5522881264499233E-3</v>
      </c>
      <c r="D19" s="711">
        <v>8.3439437265619976E-3</v>
      </c>
      <c r="E19" s="711">
        <v>2.4964859675391526E-3</v>
      </c>
      <c r="F19" s="711">
        <v>2.2930118171347713E-2</v>
      </c>
      <c r="G19" s="711">
        <v>2.845135801241927E-2</v>
      </c>
      <c r="H19" s="711">
        <v>2.3788294690592071E-2</v>
      </c>
      <c r="I19" s="711">
        <v>2.9090298680851667E-3</v>
      </c>
    </row>
    <row r="20" spans="1:9">
      <c r="A20" s="757">
        <v>43857</v>
      </c>
      <c r="B20" s="711">
        <v>4.1566728938713382E-3</v>
      </c>
      <c r="C20" s="711">
        <v>6.7390676048277864E-3</v>
      </c>
      <c r="D20" s="711">
        <v>8.8369264334713371E-3</v>
      </c>
      <c r="E20" s="711">
        <v>-2.9890474137709289E-3</v>
      </c>
      <c r="F20" s="711">
        <v>2.2252643950098072E-2</v>
      </c>
      <c r="G20" s="711">
        <v>8.3108770266668852E-3</v>
      </c>
      <c r="H20" s="711">
        <v>7.0195203390006622E-3</v>
      </c>
      <c r="I20" s="711">
        <v>3.0804125685697237E-3</v>
      </c>
    </row>
    <row r="21" spans="1:9">
      <c r="A21" s="757">
        <v>43858</v>
      </c>
      <c r="B21" s="711">
        <v>4.3484682322429968E-3</v>
      </c>
      <c r="C21" s="711">
        <v>7.3688338722905922E-3</v>
      </c>
      <c r="D21" s="711">
        <v>9.3301501612652604E-3</v>
      </c>
      <c r="E21" s="711">
        <v>5.2013094478131627E-4</v>
      </c>
      <c r="F21" s="711">
        <v>2.5572664030562464E-2</v>
      </c>
      <c r="G21" s="711">
        <v>2.0068998990214748E-2</v>
      </c>
      <c r="H21" s="711">
        <v>2.0178715258588165E-2</v>
      </c>
      <c r="I21" s="711">
        <v>3.2518245558881276E-3</v>
      </c>
    </row>
    <row r="22" spans="1:9">
      <c r="A22" s="757">
        <v>43859</v>
      </c>
      <c r="B22" s="711">
        <v>4.5745689728817762E-3</v>
      </c>
      <c r="C22" s="711">
        <v>8.0628171941747873E-3</v>
      </c>
      <c r="D22" s="711">
        <v>9.8236150277797307E-3</v>
      </c>
      <c r="E22" s="711">
        <v>-1.0090056660885249E-3</v>
      </c>
      <c r="F22" s="711">
        <v>2.4092291564598911E-2</v>
      </c>
      <c r="G22" s="711">
        <v>1.7011538643521007E-2</v>
      </c>
      <c r="H22" s="711">
        <v>1.7378892663988177E-2</v>
      </c>
      <c r="I22" s="711">
        <v>3.4232658350448197E-3</v>
      </c>
    </row>
    <row r="23" spans="1:9">
      <c r="A23" s="757">
        <v>43860</v>
      </c>
      <c r="B23" s="711">
        <v>4.7570591315508892E-3</v>
      </c>
      <c r="C23" s="711">
        <v>8.2328215005473826E-3</v>
      </c>
      <c r="D23" s="711">
        <v>1.0317321150908221E-2</v>
      </c>
      <c r="E23" s="711">
        <v>-2.0124671826780016E-3</v>
      </c>
      <c r="F23" s="711">
        <v>2.4248379078452231E-2</v>
      </c>
      <c r="G23" s="711">
        <v>1.4381231243481674E-2</v>
      </c>
      <c r="H23" s="711">
        <v>2.303570053876558E-2</v>
      </c>
      <c r="I23" s="711">
        <v>3.5947364110455737E-3</v>
      </c>
    </row>
    <row r="24" spans="1:9">
      <c r="A24" s="757">
        <v>43861</v>
      </c>
      <c r="B24" s="711">
        <v>4.9596498342687756E-3</v>
      </c>
      <c r="C24" s="711">
        <v>8.3841262965551611E-3</v>
      </c>
      <c r="D24" s="711">
        <v>1.0811268648601935E-2</v>
      </c>
      <c r="E24" s="711">
        <v>-3.7778487122198667E-3</v>
      </c>
      <c r="F24" s="711">
        <v>2.3597581664441369E-2</v>
      </c>
      <c r="G24" s="711">
        <v>8.1942748387369146E-3</v>
      </c>
      <c r="H24" s="711">
        <v>3.6713381124020561E-3</v>
      </c>
      <c r="I24" s="711">
        <v>3.7662362888968293E-3</v>
      </c>
    </row>
    <row r="25" spans="1:9">
      <c r="A25" s="757">
        <v>43864</v>
      </c>
      <c r="B25" s="711">
        <v>5.2404870844755536E-3</v>
      </c>
      <c r="C25" s="711">
        <v>9.1203407158426675E-3</v>
      </c>
      <c r="D25" s="711">
        <v>1.1305457638869809E-2</v>
      </c>
      <c r="E25" s="711">
        <v>-3.5125334218836235E-3</v>
      </c>
      <c r="F25" s="711">
        <v>2.601896314601726E-2</v>
      </c>
      <c r="G25" s="711">
        <v>1.2014654883116149E-2</v>
      </c>
      <c r="H25" s="711">
        <v>9.5079642845241619E-3</v>
      </c>
      <c r="I25" s="711">
        <v>3.9377654736056922E-3</v>
      </c>
    </row>
    <row r="26" spans="1:9">
      <c r="A26" s="757">
        <v>43865</v>
      </c>
      <c r="B26" s="711">
        <v>5.4256520779947248E-3</v>
      </c>
      <c r="C26" s="711">
        <v>9.7148888876159578E-3</v>
      </c>
      <c r="D26" s="711">
        <v>1.1799888239778289E-2</v>
      </c>
      <c r="E26" s="711">
        <v>-1.2460292069415013E-3</v>
      </c>
      <c r="F26" s="711">
        <v>2.4781537675777399E-2</v>
      </c>
      <c r="G26" s="711">
        <v>1.7980638684130579E-2</v>
      </c>
      <c r="H26" s="711">
        <v>2.6277600385144151E-2</v>
      </c>
      <c r="I26" s="711">
        <v>4.1093239701803785E-3</v>
      </c>
    </row>
    <row r="27" spans="1:9">
      <c r="A27" s="757">
        <v>43866</v>
      </c>
      <c r="B27" s="711">
        <v>5.5992416036343418E-3</v>
      </c>
      <c r="C27" s="711">
        <v>1.065402687888084E-2</v>
      </c>
      <c r="D27" s="711">
        <v>1.2294560569451551E-2</v>
      </c>
      <c r="E27" s="711">
        <v>2.1849750330358297E-3</v>
      </c>
      <c r="F27" s="711">
        <v>2.6691949045494878E-2</v>
      </c>
      <c r="G27" s="711">
        <v>2.2549902125379884E-2</v>
      </c>
      <c r="H27" s="711">
        <v>3.6661101682938124E-2</v>
      </c>
      <c r="I27" s="711">
        <v>4.2809117836297705E-3</v>
      </c>
    </row>
    <row r="28" spans="1:9">
      <c r="A28" s="757">
        <v>43867</v>
      </c>
      <c r="B28" s="711">
        <v>5.7351718800187079E-3</v>
      </c>
      <c r="C28" s="711">
        <v>1.0881279971636237E-2</v>
      </c>
      <c r="D28" s="711">
        <v>1.2789474746071505E-2</v>
      </c>
      <c r="E28" s="711">
        <v>2.9186387896407151E-3</v>
      </c>
      <c r="F28" s="711">
        <v>2.7093338401771305E-2</v>
      </c>
      <c r="G28" s="711">
        <v>1.5907935299574794E-2</v>
      </c>
      <c r="H28" s="711">
        <v>4.0419476447249858E-2</v>
      </c>
      <c r="I28" s="711">
        <v>4.4429726838108863E-3</v>
      </c>
    </row>
    <row r="29" spans="1:9">
      <c r="A29" s="757">
        <v>43868</v>
      </c>
      <c r="B29" s="711">
        <v>5.9085933315232708E-3</v>
      </c>
      <c r="C29" s="711">
        <v>1.1120171907974097E-2</v>
      </c>
      <c r="D29" s="711">
        <v>1.3284630887878013E-2</v>
      </c>
      <c r="E29" s="711">
        <v>6.6911942030523086E-4</v>
      </c>
      <c r="F29" s="711">
        <v>2.7155620286165139E-2</v>
      </c>
      <c r="G29" s="711">
        <v>6.734064361290315E-3</v>
      </c>
      <c r="H29" s="711">
        <v>3.510708093431969E-2</v>
      </c>
      <c r="I29" s="711">
        <v>4.6050597357738532E-3</v>
      </c>
    </row>
    <row r="30" spans="1:9">
      <c r="A30" s="757">
        <v>43871</v>
      </c>
      <c r="B30" s="711">
        <v>6.0496297363032969E-3</v>
      </c>
      <c r="C30" s="711">
        <v>1.2027022198728199E-2</v>
      </c>
      <c r="D30" s="711">
        <v>1.3780029113168668E-2</v>
      </c>
      <c r="E30" s="711">
        <v>-6.7444269466165885E-4</v>
      </c>
      <c r="F30" s="711">
        <v>2.6149827862605557E-2</v>
      </c>
      <c r="G30" s="711">
        <v>-6.3004320260142688E-3</v>
      </c>
      <c r="H30" s="711">
        <v>4.3314953184047766E-2</v>
      </c>
      <c r="I30" s="711">
        <v>4.767172943738851E-3</v>
      </c>
    </row>
    <row r="31" spans="1:9">
      <c r="A31" s="757">
        <v>43872</v>
      </c>
      <c r="B31" s="711">
        <v>6.2001625925363069E-3</v>
      </c>
      <c r="C31" s="711">
        <v>1.2902026746602679E-2</v>
      </c>
      <c r="D31" s="711">
        <v>1.4275669540299019E-2</v>
      </c>
      <c r="E31" s="711">
        <v>3.5439825254166557E-3</v>
      </c>
      <c r="F31" s="711">
        <v>3.029457233371402E-2</v>
      </c>
      <c r="G31" s="711">
        <v>9.2274626621304812E-3</v>
      </c>
      <c r="H31" s="711">
        <v>4.4835652970219186E-2</v>
      </c>
      <c r="I31" s="711">
        <v>4.9293123119267257E-3</v>
      </c>
    </row>
    <row r="32" spans="1:9">
      <c r="A32" s="757">
        <v>43873</v>
      </c>
      <c r="B32" s="711">
        <v>6.3586698157167554E-3</v>
      </c>
      <c r="C32" s="711">
        <v>1.3791038723182325E-2</v>
      </c>
      <c r="D32" s="711">
        <v>1.4771552287682121E-2</v>
      </c>
      <c r="E32" s="711">
        <v>6.9285900107018961E-3</v>
      </c>
      <c r="F32" s="711">
        <v>3.1170980422761119E-2</v>
      </c>
      <c r="G32" s="711">
        <v>1.6845576559723963E-2</v>
      </c>
      <c r="H32" s="711">
        <v>5.2192404429160399E-2</v>
      </c>
      <c r="I32" s="711">
        <v>5.0914778445587672E-3</v>
      </c>
    </row>
    <row r="33" spans="1:9">
      <c r="A33" s="757">
        <v>43874</v>
      </c>
      <c r="B33" s="711">
        <v>6.5185686026194567E-3</v>
      </c>
      <c r="C33" s="711">
        <v>1.4005472360793636E-2</v>
      </c>
      <c r="D33" s="711">
        <v>1.5267677473789432E-2</v>
      </c>
      <c r="E33" s="711">
        <v>7.1764134121077294E-3</v>
      </c>
      <c r="F33" s="711">
        <v>3.0808709855241645E-2</v>
      </c>
      <c r="G33" s="711">
        <v>1.3458870586599225E-2</v>
      </c>
      <c r="H33" s="711">
        <v>5.03916362086263E-2</v>
      </c>
      <c r="I33" s="711">
        <v>5.2536695458573757E-3</v>
      </c>
    </row>
    <row r="34" spans="1:9">
      <c r="A34" s="757">
        <v>43875</v>
      </c>
      <c r="B34" s="711">
        <v>6.6801408454615352E-3</v>
      </c>
      <c r="C34" s="711">
        <v>1.5317497818578829E-2</v>
      </c>
      <c r="D34" s="711">
        <v>1.5764045217149691E-2</v>
      </c>
      <c r="E34" s="711">
        <v>6.2771833260948373E-3</v>
      </c>
      <c r="F34" s="711">
        <v>3.2510642897983999E-2</v>
      </c>
      <c r="G34" s="711">
        <v>8.894623265102819E-3</v>
      </c>
      <c r="H34" s="711">
        <v>5.2448056641040575E-2</v>
      </c>
      <c r="I34" s="711">
        <v>5.4158874200451734E-3</v>
      </c>
    </row>
    <row r="35" spans="1:9">
      <c r="A35" s="757">
        <v>43878</v>
      </c>
      <c r="B35" s="711">
        <v>6.8790542713388358E-3</v>
      </c>
      <c r="C35" s="711">
        <v>1.5363420932029026E-2</v>
      </c>
      <c r="D35" s="711">
        <v>1.6260655636350263E-2</v>
      </c>
      <c r="E35" s="711">
        <v>6.8896697519393868E-3</v>
      </c>
      <c r="F35" s="711">
        <v>3.4787991321420186E-2</v>
      </c>
      <c r="G35" s="711">
        <v>1.3639339432425901E-2</v>
      </c>
      <c r="H35" s="711">
        <v>5.3814790600731355E-2</v>
      </c>
      <c r="I35" s="711">
        <v>5.5781314713456709E-3</v>
      </c>
    </row>
    <row r="36" spans="1:9">
      <c r="A36" s="757">
        <v>43879</v>
      </c>
      <c r="B36" s="711">
        <v>7.061958962520043E-3</v>
      </c>
      <c r="C36" s="711">
        <v>1.5704485900625675E-2</v>
      </c>
      <c r="D36" s="711">
        <v>1.6757508850036018E-2</v>
      </c>
      <c r="E36" s="711">
        <v>6.4745232714573664E-3</v>
      </c>
      <c r="F36" s="711">
        <v>3.51257622991481E-2</v>
      </c>
      <c r="G36" s="711">
        <v>1.3935413337707425E-2</v>
      </c>
      <c r="H36" s="711">
        <v>4.9143249115558563E-2</v>
      </c>
      <c r="I36" s="711">
        <v>5.7404017039832667E-3</v>
      </c>
    </row>
    <row r="37" spans="1:9">
      <c r="A37" s="757">
        <v>43880</v>
      </c>
      <c r="B37" s="711">
        <v>7.2529986356912879E-3</v>
      </c>
      <c r="C37" s="711">
        <v>1.6479598312382659E-2</v>
      </c>
      <c r="D37" s="711">
        <v>1.7254604976910004E-2</v>
      </c>
      <c r="E37" s="711">
        <v>8.9794390960231674E-3</v>
      </c>
      <c r="F37" s="711">
        <v>3.8194238943216607E-2</v>
      </c>
      <c r="G37" s="711">
        <v>1.9594192440086422E-2</v>
      </c>
      <c r="H37" s="711">
        <v>5.4825334961847938E-2</v>
      </c>
      <c r="I37" s="711">
        <v>5.9026981221828034E-3</v>
      </c>
    </row>
    <row r="38" spans="1:9">
      <c r="A38" s="757">
        <v>43881</v>
      </c>
      <c r="B38" s="711">
        <v>7.4311971410183641E-3</v>
      </c>
      <c r="C38" s="711">
        <v>1.6520936361746452E-2</v>
      </c>
      <c r="D38" s="711">
        <v>1.7751944135733444E-2</v>
      </c>
      <c r="E38" s="711">
        <v>5.5025947579812051E-3</v>
      </c>
      <c r="F38" s="711">
        <v>3.6639205742902803E-2</v>
      </c>
      <c r="G38" s="711">
        <v>1.1295049097954646E-2</v>
      </c>
      <c r="H38" s="711">
        <v>5.0764486288424449E-2</v>
      </c>
      <c r="I38" s="711">
        <v>6.06502073016979E-3</v>
      </c>
    </row>
    <row r="39" spans="1:9">
      <c r="A39" s="757">
        <v>43882</v>
      </c>
      <c r="B39" s="711">
        <v>7.6389535781156148E-3</v>
      </c>
      <c r="C39" s="711">
        <v>1.6351234814364624E-2</v>
      </c>
      <c r="D39" s="711">
        <v>1.8249526445325293E-2</v>
      </c>
      <c r="E39" s="711">
        <v>3.1744843918515286E-3</v>
      </c>
      <c r="F39" s="711">
        <v>3.7145223410129047E-2</v>
      </c>
      <c r="G39" s="711">
        <v>7.9778498100688822E-3</v>
      </c>
      <c r="H39" s="711">
        <v>3.9807634636796152E-2</v>
      </c>
      <c r="I39" s="711">
        <v>6.2273695321704015E-3</v>
      </c>
    </row>
    <row r="40" spans="1:9">
      <c r="A40" s="757">
        <v>43887</v>
      </c>
      <c r="B40" s="711">
        <v>7.851265553919351E-3</v>
      </c>
      <c r="C40" s="711">
        <v>1.5642071963653859E-2</v>
      </c>
      <c r="D40" s="711">
        <v>1.874735202456268E-2</v>
      </c>
      <c r="E40" s="711">
        <v>-6.4557587151243823E-3</v>
      </c>
      <c r="F40" s="711">
        <v>3.1043158294657092E-2</v>
      </c>
      <c r="G40" s="711">
        <v>-3.3910736475997294E-2</v>
      </c>
      <c r="H40" s="711">
        <v>-2.7211161833020192E-2</v>
      </c>
      <c r="I40" s="711">
        <v>6.3897445324117008E-3</v>
      </c>
    </row>
    <row r="41" spans="1:9">
      <c r="A41" s="757">
        <v>43888</v>
      </c>
      <c r="B41" s="711">
        <v>8.0547217183084552E-3</v>
      </c>
      <c r="C41" s="711">
        <v>1.5890894043728565E-2</v>
      </c>
      <c r="D41" s="711">
        <v>1.9245420992381135E-2</v>
      </c>
      <c r="E41" s="711">
        <v>-1.0674827675731913E-2</v>
      </c>
      <c r="F41" s="711">
        <v>3.0578028899822307E-2</v>
      </c>
      <c r="G41" s="711">
        <v>-4.8662720355504896E-2</v>
      </c>
      <c r="H41" s="711">
        <v>-6.9016617968271188E-2</v>
      </c>
      <c r="I41" s="711">
        <v>6.5521457351211954E-3</v>
      </c>
    </row>
    <row r="42" spans="1:9">
      <c r="A42" s="757">
        <v>43889</v>
      </c>
      <c r="B42" s="711">
        <v>8.2226732831773841E-3</v>
      </c>
      <c r="C42" s="711">
        <v>1.6334311280695735E-2</v>
      </c>
      <c r="D42" s="711">
        <v>1.9743733467774138E-2</v>
      </c>
      <c r="E42" s="711">
        <v>-8.5997851773388367E-3</v>
      </c>
      <c r="F42" s="711">
        <v>3.2720633530218812E-2</v>
      </c>
      <c r="G42" s="711">
        <v>-4.5917270606818494E-2</v>
      </c>
      <c r="H42" s="711">
        <v>-7.1636335015850205E-2</v>
      </c>
      <c r="I42" s="711">
        <v>6.7145731445272805E-3</v>
      </c>
    </row>
    <row r="43" spans="1:9">
      <c r="A43" s="757">
        <v>43892</v>
      </c>
      <c r="B43" s="711">
        <v>8.399709632829655E-3</v>
      </c>
      <c r="C43" s="711">
        <v>1.7834073528141925E-2</v>
      </c>
      <c r="D43" s="711">
        <v>2.0242289569793126E-2</v>
      </c>
      <c r="E43" s="711">
        <v>-1.0185330050364039E-3</v>
      </c>
      <c r="F43" s="711">
        <v>3.2749530356059875E-2</v>
      </c>
      <c r="G43" s="711">
        <v>-3.5320693257752001E-2</v>
      </c>
      <c r="H43" s="711">
        <v>-3.9175972598678555E-2</v>
      </c>
      <c r="I43" s="711">
        <v>6.8770267648587957E-3</v>
      </c>
    </row>
    <row r="44" spans="1:9">
      <c r="A44" s="757">
        <v>43893</v>
      </c>
      <c r="B44" s="711">
        <v>8.5534498742769749E-3</v>
      </c>
      <c r="C44" s="711">
        <v>1.8430839953203382E-2</v>
      </c>
      <c r="D44" s="711">
        <v>2.0741089417548153E-2</v>
      </c>
      <c r="E44" s="711">
        <v>2.2120848502420465E-3</v>
      </c>
      <c r="F44" s="711">
        <v>3.6000949174312069E-2</v>
      </c>
      <c r="G44" s="711">
        <v>-4.0216219493841687E-2</v>
      </c>
      <c r="H44" s="711">
        <v>-6.5547216378286755E-2</v>
      </c>
      <c r="I44" s="711">
        <v>7.0395066003456908E-3</v>
      </c>
    </row>
    <row r="45" spans="1:9">
      <c r="A45" s="757">
        <v>43894</v>
      </c>
      <c r="B45" s="711">
        <v>8.7030154340104193E-3</v>
      </c>
      <c r="C45" s="711">
        <v>1.8999421231855163E-2</v>
      </c>
      <c r="D45" s="711">
        <v>2.124013313020745E-2</v>
      </c>
      <c r="E45" s="711">
        <v>6.4517768878893378E-3</v>
      </c>
      <c r="F45" s="711">
        <v>3.5308128379379022E-2</v>
      </c>
      <c r="G45" s="711">
        <v>-2.8438926262392417E-2</v>
      </c>
      <c r="H45" s="711">
        <v>-2.8471038913138846E-2</v>
      </c>
      <c r="I45" s="711">
        <v>7.2020126552179153E-3</v>
      </c>
    </row>
    <row r="46" spans="1:9">
      <c r="A46" s="757">
        <v>43895</v>
      </c>
      <c r="B46" s="711">
        <v>8.8829512394370536E-3</v>
      </c>
      <c r="C46" s="711">
        <v>1.8214526703290934E-2</v>
      </c>
      <c r="D46" s="711">
        <v>2.1739420826997202E-2</v>
      </c>
      <c r="E46" s="711">
        <v>-2.3395227076147274E-3</v>
      </c>
      <c r="F46" s="711">
        <v>3.1198109119381812E-2</v>
      </c>
      <c r="G46" s="711">
        <v>-5.4189007502593256E-2</v>
      </c>
      <c r="H46" s="711">
        <v>-6.0224192627334472E-2</v>
      </c>
      <c r="I46" s="711">
        <v>7.3645449337067515E-3</v>
      </c>
    </row>
    <row r="47" spans="1:9">
      <c r="A47" s="757">
        <v>43896</v>
      </c>
      <c r="B47" s="711">
        <v>9.0621937155319632E-3</v>
      </c>
      <c r="C47" s="711">
        <v>1.8316916642289849E-2</v>
      </c>
      <c r="D47" s="711">
        <v>2.2238952627201991E-2</v>
      </c>
      <c r="E47" s="711">
        <v>-7.2271737765241539E-3</v>
      </c>
      <c r="F47" s="711">
        <v>2.8131394039720981E-2</v>
      </c>
      <c r="G47" s="711">
        <v>-7.8539107076754267E-2</v>
      </c>
      <c r="H47" s="711">
        <v>-7.5937324418635099E-2</v>
      </c>
      <c r="I47" s="711">
        <v>7.5271034400439252E-3</v>
      </c>
    </row>
    <row r="48" spans="1:9">
      <c r="A48" s="757">
        <v>43899</v>
      </c>
      <c r="B48" s="711">
        <v>9.2185350466016391E-3</v>
      </c>
      <c r="C48" s="711">
        <v>1.5304472881229048E-2</v>
      </c>
      <c r="D48" s="711">
        <v>2.2738728650164797E-2</v>
      </c>
      <c r="E48" s="711">
        <v>-2.4437510102809923E-2</v>
      </c>
      <c r="F48" s="711">
        <v>2.3757514141918845E-2</v>
      </c>
      <c r="G48" s="711">
        <v>-0.13941187371898878</v>
      </c>
      <c r="H48" s="711">
        <v>-0.145853608372983</v>
      </c>
      <c r="I48" s="711">
        <v>7.6896881784616067E-3</v>
      </c>
    </row>
    <row r="49" spans="1:9">
      <c r="A49" s="757">
        <v>43900</v>
      </c>
      <c r="B49" s="711">
        <v>9.2660445726888696E-3</v>
      </c>
      <c r="C49" s="711">
        <v>1.5880378416400998E-2</v>
      </c>
      <c r="D49" s="711">
        <v>2.3238749015287219E-2</v>
      </c>
      <c r="E49" s="711">
        <v>-1.8742473283311578E-2</v>
      </c>
      <c r="F49" s="711">
        <v>2.7920378389767464E-2</v>
      </c>
      <c r="G49" s="711">
        <v>-0.1042178981096219</v>
      </c>
      <c r="H49" s="711">
        <v>-0.10955846277761216</v>
      </c>
      <c r="I49" s="711">
        <v>7.8522991531930764E-3</v>
      </c>
    </row>
    <row r="50" spans="1:9">
      <c r="A50" s="757">
        <v>43901</v>
      </c>
      <c r="B50" s="711">
        <v>9.6406330050271549E-3</v>
      </c>
      <c r="C50" s="711">
        <v>9.6974653823858059E-3</v>
      </c>
      <c r="D50" s="711">
        <v>2.3739013842028589E-2</v>
      </c>
      <c r="E50" s="711">
        <v>-3.8868458368650494E-2</v>
      </c>
      <c r="F50" s="711">
        <v>2.7279289774114091E-2</v>
      </c>
      <c r="G50" s="711">
        <v>-0.13987726298629144</v>
      </c>
      <c r="H50" s="711">
        <v>-0.15122661356760614</v>
      </c>
      <c r="I50" s="711">
        <v>8.0149363684720587E-3</v>
      </c>
    </row>
    <row r="51" spans="1:9">
      <c r="A51" s="757">
        <v>43902</v>
      </c>
      <c r="B51" s="711">
        <v>9.7051489076613873E-3</v>
      </c>
      <c r="C51" s="711">
        <v>3.066935619536082E-3</v>
      </c>
      <c r="D51" s="711">
        <v>2.4239523249907302E-2</v>
      </c>
      <c r="E51" s="711">
        <v>-5.8513396441612908E-2</v>
      </c>
      <c r="F51" s="711">
        <v>1.564439370266979E-2</v>
      </c>
      <c r="G51" s="711">
        <v>-0.20348429289253478</v>
      </c>
      <c r="H51" s="711">
        <v>-0.23670292523580294</v>
      </c>
      <c r="I51" s="711">
        <v>8.1775998285329443E-3</v>
      </c>
    </row>
    <row r="52" spans="1:9">
      <c r="A52" s="757">
        <v>43903</v>
      </c>
      <c r="B52" s="711">
        <v>9.4617202989937255E-3</v>
      </c>
      <c r="C52" s="711">
        <v>1.1501404872467758E-2</v>
      </c>
      <c r="D52" s="711">
        <v>2.4740277358499707E-2</v>
      </c>
      <c r="E52" s="711">
        <v>-4.3003304911083506E-2</v>
      </c>
      <c r="F52" s="711">
        <v>2.3294268077307168E-2</v>
      </c>
      <c r="G52" s="711">
        <v>-0.15748907310226368</v>
      </c>
      <c r="H52" s="711">
        <v>-0.17074436732109766</v>
      </c>
      <c r="I52" s="711">
        <v>8.3402895376107899E-3</v>
      </c>
    </row>
    <row r="53" spans="1:9">
      <c r="A53" s="757">
        <v>43906</v>
      </c>
      <c r="B53" s="711">
        <v>9.8376040888412675E-3</v>
      </c>
      <c r="C53" s="711">
        <v>1.0642985333770616E-2</v>
      </c>
      <c r="D53" s="711">
        <v>2.5241276287440773E-2</v>
      </c>
      <c r="E53" s="711">
        <v>-4.7447181282378903E-2</v>
      </c>
      <c r="F53" s="711">
        <v>2.1138755370680551E-2</v>
      </c>
      <c r="G53" s="711">
        <v>-0.22444337897049249</v>
      </c>
      <c r="H53" s="711">
        <v>-0.25354753350192938</v>
      </c>
      <c r="I53" s="711">
        <v>8.5030054999415405E-3</v>
      </c>
    </row>
    <row r="54" spans="1:9">
      <c r="A54" s="757">
        <v>43907</v>
      </c>
      <c r="B54" s="711">
        <v>9.9272931571758871E-3</v>
      </c>
      <c r="C54" s="711">
        <v>1.19132921981977E-2</v>
      </c>
      <c r="D54" s="711">
        <v>2.5742520156424087E-2</v>
      </c>
      <c r="E54" s="711">
        <v>-4.2612037606111319E-2</v>
      </c>
      <c r="F54" s="711">
        <v>1.8016147539213989E-2</v>
      </c>
      <c r="G54" s="711">
        <v>-0.21522650662730802</v>
      </c>
      <c r="H54" s="711">
        <v>-0.23174355957500792</v>
      </c>
      <c r="I54" s="711">
        <v>8.6657477197615851E-3</v>
      </c>
    </row>
    <row r="55" spans="1:9">
      <c r="A55" s="757">
        <v>43908</v>
      </c>
      <c r="B55" s="711">
        <v>9.589448159625924E-3</v>
      </c>
      <c r="C55" s="711">
        <v>6.3294285932309347E-3</v>
      </c>
      <c r="D55" s="711">
        <v>2.6244009085201636E-2</v>
      </c>
      <c r="E55" s="711">
        <v>-5.2833199188868307E-2</v>
      </c>
      <c r="F55" s="711">
        <v>8.6383393096831629E-3</v>
      </c>
      <c r="G55" s="711">
        <v>-0.27104097525096005</v>
      </c>
      <c r="H55" s="711">
        <v>-0.25909087775458028</v>
      </c>
      <c r="I55" s="711">
        <v>8.8285162013082008E-3</v>
      </c>
    </row>
    <row r="56" spans="1:9">
      <c r="A56" s="757">
        <v>43909</v>
      </c>
      <c r="B56" s="711">
        <v>9.3995173908190122E-3</v>
      </c>
      <c r="C56" s="711">
        <v>6.9669868451709416E-3</v>
      </c>
      <c r="D56" s="711">
        <v>2.6745743193584026E-2</v>
      </c>
      <c r="E56" s="711">
        <v>-5.0841573906525661E-2</v>
      </c>
      <c r="F56" s="711">
        <v>1.120005100088739E-2</v>
      </c>
      <c r="G56" s="711">
        <v>-0.26246869882887935</v>
      </c>
      <c r="H56" s="711">
        <v>-0.26377161122939374</v>
      </c>
      <c r="I56" s="711">
        <v>8.97204288688358E-3</v>
      </c>
    </row>
    <row r="57" spans="1:9">
      <c r="A57" s="757">
        <v>43910</v>
      </c>
      <c r="B57" s="711">
        <v>9.0464889797108317E-3</v>
      </c>
      <c r="C57" s="711">
        <v>6.5016431437963096E-3</v>
      </c>
      <c r="D57" s="711">
        <v>2.7247722601440261E-2</v>
      </c>
      <c r="E57" s="711">
        <v>-4.7169367561754383E-2</v>
      </c>
      <c r="F57" s="711">
        <v>1.0579494724353378E-2</v>
      </c>
      <c r="G57" s="711">
        <v>-0.26968725346037914</v>
      </c>
      <c r="H57" s="711">
        <v>-0.29490488014219962</v>
      </c>
      <c r="I57" s="711">
        <v>9.1155899920933869E-3</v>
      </c>
    </row>
    <row r="58" spans="1:9">
      <c r="A58" s="757">
        <v>43913</v>
      </c>
      <c r="B58" s="711">
        <v>8.3889355652646547E-3</v>
      </c>
      <c r="C58" s="711">
        <v>3.5922676625994576E-3</v>
      </c>
      <c r="D58" s="711">
        <v>2.7749947428698185E-2</v>
      </c>
      <c r="E58" s="711">
        <v>-4.4188450272595658E-2</v>
      </c>
      <c r="F58" s="711">
        <v>9.1074266557460426E-3</v>
      </c>
      <c r="G58" s="711">
        <v>-0.29194407113848508</v>
      </c>
      <c r="H58" s="711">
        <v>-0.31855156074239066</v>
      </c>
      <c r="I58" s="711">
        <v>9.2591575198426312E-3</v>
      </c>
    </row>
    <row r="59" spans="1:9">
      <c r="A59" s="757">
        <v>43914</v>
      </c>
      <c r="B59" s="711">
        <v>7.1995268782372168E-3</v>
      </c>
      <c r="C59" s="711">
        <v>6.240287987237414E-3</v>
      </c>
      <c r="D59" s="711">
        <v>2.8252417795344043E-2</v>
      </c>
      <c r="E59" s="711">
        <v>-3.5102236423277033E-2</v>
      </c>
      <c r="F59" s="711">
        <v>1.0845800622305113E-2</v>
      </c>
      <c r="G59" s="711">
        <v>-0.25685346067637282</v>
      </c>
      <c r="H59" s="711">
        <v>-0.25347284858609909</v>
      </c>
      <c r="I59" s="711">
        <v>9.4027454730369886E-3</v>
      </c>
    </row>
    <row r="60" spans="1:9">
      <c r="A60" s="757">
        <v>43915</v>
      </c>
      <c r="B60" s="711">
        <v>6.0622572977893086E-3</v>
      </c>
      <c r="C60" s="711">
        <v>9.5987372403474325E-3</v>
      </c>
      <c r="D60" s="711">
        <v>2.8755133821422918E-2</v>
      </c>
      <c r="E60" s="711">
        <v>-3.194605885038837E-2</v>
      </c>
      <c r="F60" s="711">
        <v>1.2343209562295065E-2</v>
      </c>
      <c r="G60" s="711">
        <v>-0.22795993458472985</v>
      </c>
      <c r="H60" s="711">
        <v>-0.23976385778613185</v>
      </c>
      <c r="I60" s="711">
        <v>9.5463538545823567E-3</v>
      </c>
    </row>
    <row r="61" spans="1:9">
      <c r="A61" s="757">
        <v>43916</v>
      </c>
      <c r="B61" s="711">
        <v>4.8163570775079378E-3</v>
      </c>
      <c r="C61" s="711">
        <v>1.1750832918081322E-2</v>
      </c>
      <c r="D61" s="711">
        <v>2.9258095627038516E-2</v>
      </c>
      <c r="E61" s="711">
        <v>-2.3194159562928363E-2</v>
      </c>
      <c r="F61" s="711">
        <v>1.7038672132195121E-2</v>
      </c>
      <c r="G61" s="711">
        <v>-0.20784292763823742</v>
      </c>
      <c r="H61" s="711">
        <v>-0.19668473658630148</v>
      </c>
      <c r="I61" s="711">
        <v>9.6899826673850775E-3</v>
      </c>
    </row>
    <row r="62" spans="1:9">
      <c r="A62" s="757">
        <v>43917</v>
      </c>
      <c r="B62" s="711">
        <v>3.9640281166533065E-3</v>
      </c>
      <c r="C62" s="711">
        <v>1.2014936586831837E-2</v>
      </c>
      <c r="D62" s="711">
        <v>2.9761303332353162E-2</v>
      </c>
      <c r="E62" s="711">
        <v>-2.0435511542414742E-2</v>
      </c>
      <c r="F62" s="711">
        <v>1.9440843212248371E-2</v>
      </c>
      <c r="G62" s="711">
        <v>-0.22619063018802599</v>
      </c>
      <c r="H62" s="711">
        <v>-0.22886819031554906</v>
      </c>
      <c r="I62" s="711">
        <v>9.8336319143519368E-3</v>
      </c>
    </row>
    <row r="63" spans="1:9">
      <c r="A63" s="757">
        <v>43920</v>
      </c>
      <c r="B63" s="711">
        <v>3.1674028650523489E-3</v>
      </c>
      <c r="C63" s="711">
        <v>1.2772685758859037E-2</v>
      </c>
      <c r="D63" s="711">
        <v>3.0264757057588243E-2</v>
      </c>
      <c r="E63" s="711">
        <v>-1.4480863650384146E-2</v>
      </c>
      <c r="F63" s="711">
        <v>1.9238994570855983E-2</v>
      </c>
      <c r="G63" s="711">
        <v>-0.21883059064022825</v>
      </c>
      <c r="H63" s="711">
        <v>-0.20160704703885746</v>
      </c>
      <c r="I63" s="711">
        <v>9.9773015983899427E-3</v>
      </c>
    </row>
    <row r="64" spans="1:9">
      <c r="A64" s="757">
        <v>43921</v>
      </c>
      <c r="B64" s="711">
        <v>2.5455707108155146E-3</v>
      </c>
      <c r="C64" s="711">
        <v>1.2872422437486541E-2</v>
      </c>
      <c r="D64" s="711">
        <v>3.0768456923023546E-2</v>
      </c>
      <c r="E64" s="711">
        <v>-1.4484982190204887E-2</v>
      </c>
      <c r="F64" s="711">
        <v>1.4982022933027528E-2</v>
      </c>
      <c r="G64" s="711">
        <v>-0.23290419420563235</v>
      </c>
      <c r="H64" s="711">
        <v>-0.21197963284895327</v>
      </c>
      <c r="I64" s="711">
        <v>1.0120991722406769E-2</v>
      </c>
    </row>
    <row r="65" spans="1:9">
      <c r="A65" s="757">
        <v>43922</v>
      </c>
      <c r="B65" s="711">
        <v>2.1243373919379582E-3</v>
      </c>
      <c r="C65" s="711">
        <v>1.2114491044907139E-2</v>
      </c>
      <c r="D65" s="711">
        <v>3.1272403048997921E-2</v>
      </c>
      <c r="E65" s="711">
        <v>-1.5912022327924324E-2</v>
      </c>
      <c r="F65" s="711">
        <v>1.6606394610646502E-2</v>
      </c>
      <c r="G65" s="711">
        <v>-0.25176213545124415</v>
      </c>
      <c r="H65" s="711">
        <v>-0.25169190059322766</v>
      </c>
      <c r="I65" s="711">
        <v>1.0264702289310534E-2</v>
      </c>
    </row>
    <row r="66" spans="1:9">
      <c r="A66" s="757">
        <v>43923</v>
      </c>
      <c r="B66" s="711">
        <v>1.3631911960012566E-3</v>
      </c>
      <c r="C66" s="711">
        <v>1.1896534126876857E-2</v>
      </c>
      <c r="D66" s="711">
        <v>3.177659555590906E-2</v>
      </c>
      <c r="E66" s="711">
        <v>-1.281720942158171E-2</v>
      </c>
      <c r="F66" s="711">
        <v>1.4813886237888818E-2</v>
      </c>
      <c r="G66" s="711">
        <v>-0.24933912636202449</v>
      </c>
      <c r="H66" s="711">
        <v>-0.23065344705356483</v>
      </c>
      <c r="I66" s="711">
        <v>1.0408433302009579E-2</v>
      </c>
    </row>
    <row r="67" spans="1:9">
      <c r="A67" s="757">
        <v>43924</v>
      </c>
      <c r="B67" s="711">
        <v>1.0422145179198594E-3</v>
      </c>
      <c r="C67" s="711">
        <v>1.0690799373961113E-2</v>
      </c>
      <c r="D67" s="711">
        <v>3.2281034564213273E-2</v>
      </c>
      <c r="E67" s="711">
        <v>-1.1317929987956332E-2</v>
      </c>
      <c r="F67" s="711">
        <v>1.5811875555531651E-2</v>
      </c>
      <c r="G67" s="711">
        <v>-0.26169375116536575</v>
      </c>
      <c r="H67" s="711">
        <v>-0.24089791950804429</v>
      </c>
      <c r="I67" s="711">
        <v>1.0552184763412908E-2</v>
      </c>
    </row>
    <row r="68" spans="1:9">
      <c r="A68" s="757">
        <v>43927</v>
      </c>
      <c r="B68" s="711">
        <v>-9.6709780742498808E-6</v>
      </c>
      <c r="C68" s="711">
        <v>1.1437962751366992E-2</v>
      </c>
      <c r="D68" s="711">
        <v>3.2785720194425938E-2</v>
      </c>
      <c r="E68" s="711">
        <v>-7.3872244629070716E-3</v>
      </c>
      <c r="F68" s="711">
        <v>2.0575525255120297E-2</v>
      </c>
      <c r="G68" s="711">
        <v>-0.23117423549372018</v>
      </c>
      <c r="H68" s="711">
        <v>-0.18836282621509437</v>
      </c>
      <c r="I68" s="711">
        <v>1.069595667642953E-2</v>
      </c>
    </row>
    <row r="69" spans="1:9">
      <c r="A69" s="757">
        <v>43928</v>
      </c>
      <c r="B69" s="711">
        <v>-6.8390088099123947E-4</v>
      </c>
      <c r="C69" s="711">
        <v>1.2069771097866333E-2</v>
      </c>
      <c r="D69" s="711">
        <v>3.3290652567121271E-2</v>
      </c>
      <c r="E69" s="711">
        <v>-6.9262206830845718E-3</v>
      </c>
      <c r="F69" s="711">
        <v>2.4025406136060745E-2</v>
      </c>
      <c r="G69" s="711">
        <v>-0.21855463761311988</v>
      </c>
      <c r="H69" s="711">
        <v>-0.19279939746507868</v>
      </c>
      <c r="I69" s="711">
        <v>1.0839749043969338E-2</v>
      </c>
    </row>
    <row r="70" spans="1:9">
      <c r="A70" s="757">
        <v>43929</v>
      </c>
      <c r="B70" s="711">
        <v>-1.0690144896148279E-3</v>
      </c>
      <c r="C70" s="711">
        <v>1.2810015384898676E-2</v>
      </c>
      <c r="D70" s="711">
        <v>3.3795831802932552E-2</v>
      </c>
      <c r="E70" s="711">
        <v>-6.4599891646484053E-3</v>
      </c>
      <c r="F70" s="711">
        <v>2.112103914547081E-2</v>
      </c>
      <c r="G70" s="711">
        <v>-0.20720065456168946</v>
      </c>
      <c r="H70" s="711">
        <v>-0.1651401261370774</v>
      </c>
      <c r="I70" s="711">
        <v>1.0983561868942227E-2</v>
      </c>
    </row>
    <row r="71" spans="1:9">
      <c r="A71" s="757">
        <v>43930</v>
      </c>
      <c r="B71" s="711">
        <v>-1.5650963766894455E-3</v>
      </c>
      <c r="C71" s="711">
        <v>1.3917054726830802E-2</v>
      </c>
      <c r="D71" s="711">
        <v>3.4301258022551906E-2</v>
      </c>
      <c r="E71" s="711">
        <v>-4.9740129536349764E-3</v>
      </c>
      <c r="F71" s="711">
        <v>2.4861213967075191E-2</v>
      </c>
      <c r="G71" s="711">
        <v>-0.20745832617197313</v>
      </c>
      <c r="H71" s="711">
        <v>-0.1518384553780604</v>
      </c>
      <c r="I71" s="711">
        <v>1.1127395154258757E-2</v>
      </c>
    </row>
    <row r="72" spans="1:9">
      <c r="A72" s="757">
        <v>43934</v>
      </c>
      <c r="B72" s="711">
        <v>-1.9242794880791614E-3</v>
      </c>
      <c r="C72" s="711">
        <v>1.4268529666983554E-2</v>
      </c>
      <c r="D72" s="711">
        <v>3.4806931346730741E-2</v>
      </c>
      <c r="E72" s="711">
        <v>-2.2037442670266305E-3</v>
      </c>
      <c r="F72" s="711">
        <v>2.6211475933354045E-2</v>
      </c>
      <c r="G72" s="711">
        <v>-0.20479005859902166</v>
      </c>
      <c r="H72" s="711">
        <v>-0.1580519531254484</v>
      </c>
      <c r="I72" s="711">
        <v>1.1271248902829933E-2</v>
      </c>
    </row>
    <row r="73" spans="1:9">
      <c r="A73" s="757">
        <v>43935</v>
      </c>
      <c r="B73" s="711">
        <v>-1.785889715955058E-3</v>
      </c>
      <c r="C73" s="711">
        <v>1.5436164008548525E-2</v>
      </c>
      <c r="D73" s="711">
        <v>3.5312851896279085E-2</v>
      </c>
      <c r="E73" s="711">
        <v>5.766781741307847E-3</v>
      </c>
      <c r="F73" s="711">
        <v>3.0190222620999796E-2</v>
      </c>
      <c r="G73" s="711">
        <v>-0.19366722034589601</v>
      </c>
      <c r="H73" s="711">
        <v>-0.13245398547435794</v>
      </c>
      <c r="I73" s="711">
        <v>1.1415123117566983E-2</v>
      </c>
    </row>
    <row r="74" spans="1:9">
      <c r="A74" s="757">
        <v>43936</v>
      </c>
      <c r="B74" s="711">
        <v>-1.5324711106163846E-3</v>
      </c>
      <c r="C74" s="711">
        <v>1.6744496260857833E-2</v>
      </c>
      <c r="D74" s="711">
        <v>3.5819019792066253E-2</v>
      </c>
      <c r="E74" s="711">
        <v>6.5058648029323596E-3</v>
      </c>
      <c r="F74" s="711">
        <v>3.1367404796766474E-2</v>
      </c>
      <c r="G74" s="711">
        <v>-0.19645311874495097</v>
      </c>
      <c r="H74" s="711">
        <v>-0.15318594360944104</v>
      </c>
      <c r="I74" s="711">
        <v>1.1559017801381577E-2</v>
      </c>
    </row>
    <row r="75" spans="1:9">
      <c r="A75" s="757">
        <v>43937</v>
      </c>
      <c r="B75" s="711">
        <v>-1.0455580509802775E-3</v>
      </c>
      <c r="C75" s="711">
        <v>1.8175841493863532E-2</v>
      </c>
      <c r="D75" s="711">
        <v>3.6325435155020847E-2</v>
      </c>
      <c r="E75" s="711">
        <v>9.0835274194127624E-3</v>
      </c>
      <c r="F75" s="711">
        <v>3.4039772344051089E-2</v>
      </c>
      <c r="G75" s="711">
        <v>-0.19633619523190704</v>
      </c>
      <c r="H75" s="711">
        <v>-0.14932588245972989</v>
      </c>
      <c r="I75" s="711">
        <v>1.170293295718583E-2</v>
      </c>
    </row>
    <row r="76" spans="1:9">
      <c r="A76" s="757">
        <v>43938</v>
      </c>
      <c r="B76" s="711">
        <v>-6.2386397937019833E-4</v>
      </c>
      <c r="C76" s="711">
        <v>1.9332522143068687E-2</v>
      </c>
      <c r="D76" s="711">
        <v>3.6832098106130307E-2</v>
      </c>
      <c r="E76" s="711">
        <v>7.1700045453382266E-3</v>
      </c>
      <c r="F76" s="711">
        <v>3.3827258833909246E-2</v>
      </c>
      <c r="G76" s="711">
        <v>-0.18891962989439681</v>
      </c>
      <c r="H76" s="711">
        <v>-0.12441156903816109</v>
      </c>
      <c r="I76" s="711">
        <v>1.1846868587892523E-2</v>
      </c>
    </row>
    <row r="77" spans="1:9">
      <c r="A77" s="757">
        <v>43941</v>
      </c>
      <c r="B77" s="711">
        <v>-9.3573355917531131E-5</v>
      </c>
      <c r="C77" s="711">
        <v>2.0214454738299192E-2</v>
      </c>
      <c r="D77" s="711">
        <v>3.733900876644114E-2</v>
      </c>
      <c r="E77" s="711">
        <v>1.1522475485394645E-2</v>
      </c>
      <c r="F77" s="711">
        <v>3.4173611719604535E-2</v>
      </c>
      <c r="G77" s="711">
        <v>-0.18428374941084469</v>
      </c>
      <c r="H77" s="711">
        <v>-0.14368918206229131</v>
      </c>
      <c r="I77" s="711">
        <v>1.1990824696414437E-2</v>
      </c>
    </row>
    <row r="78" spans="1:9">
      <c r="A78" s="757">
        <v>43943</v>
      </c>
      <c r="B78" s="711">
        <v>-5.4303784059239746E-5</v>
      </c>
      <c r="C78" s="711">
        <v>2.0697502863975092E-2</v>
      </c>
      <c r="D78" s="711">
        <v>3.784616725705936E-2</v>
      </c>
      <c r="E78" s="711">
        <v>1.9538414938949034E-2</v>
      </c>
      <c r="F78" s="711">
        <v>3.8387516041790803E-2</v>
      </c>
      <c r="G78" s="711">
        <v>-0.16787357912131118</v>
      </c>
      <c r="H78" s="711">
        <v>-0.1491495111585005</v>
      </c>
      <c r="I78" s="711">
        <v>1.213480128566502E-2</v>
      </c>
    </row>
    <row r="79" spans="1:9">
      <c r="A79" s="757">
        <v>43944</v>
      </c>
      <c r="B79" s="711">
        <v>3.3027891507630969E-4</v>
      </c>
      <c r="C79" s="711">
        <v>1.9015278772818611E-2</v>
      </c>
      <c r="D79" s="711">
        <v>3.8353573699150045E-2</v>
      </c>
      <c r="E79" s="711">
        <v>1.8374020778322953E-2</v>
      </c>
      <c r="F79" s="711">
        <v>3.8581778032525937E-2</v>
      </c>
      <c r="G79" s="711">
        <v>-0.17544244449690072</v>
      </c>
      <c r="H79" s="711">
        <v>-0.15143946557772192</v>
      </c>
      <c r="I79" s="711">
        <v>1.2278798358558163E-2</v>
      </c>
    </row>
    <row r="80" spans="1:9">
      <c r="A80" s="757">
        <v>43945</v>
      </c>
      <c r="B80" s="711">
        <v>6.25635970993077E-4</v>
      </c>
      <c r="C80" s="711">
        <v>1.3217294725149431E-2</v>
      </c>
      <c r="D80" s="711">
        <v>3.8861228213937338E-2</v>
      </c>
      <c r="E80" s="711">
        <v>1.5928044732667068E-2</v>
      </c>
      <c r="F80" s="711">
        <v>3.7424446663984146E-2</v>
      </c>
      <c r="G80" s="711">
        <v>-0.19991622104493334</v>
      </c>
      <c r="H80" s="711">
        <v>-0.13588949160254271</v>
      </c>
      <c r="I80" s="711">
        <v>1.2422815918007979E-2</v>
      </c>
    </row>
    <row r="81" spans="1:9">
      <c r="A81" s="757">
        <v>43948</v>
      </c>
      <c r="B81" s="711">
        <v>4.2886929094465565E-4</v>
      </c>
      <c r="C81" s="711">
        <v>1.3526565611115871E-2</v>
      </c>
      <c r="D81" s="711">
        <v>3.9369130922704887E-2</v>
      </c>
      <c r="E81" s="711">
        <v>1.6793189039115752E-2</v>
      </c>
      <c r="F81" s="711">
        <v>3.9083594255964416E-2</v>
      </c>
      <c r="G81" s="711">
        <v>-0.18229364733046149</v>
      </c>
      <c r="H81" s="711">
        <v>-0.12365035739604702</v>
      </c>
      <c r="I81" s="711">
        <v>1.2566853966929026E-2</v>
      </c>
    </row>
    <row r="82" spans="1:9">
      <c r="A82" s="757">
        <v>43949</v>
      </c>
      <c r="B82" s="711">
        <v>8.8191503157419859E-4</v>
      </c>
      <c r="C82" s="711">
        <v>1.7368609665701307E-2</v>
      </c>
      <c r="D82" s="711">
        <v>3.9877281946795629E-2</v>
      </c>
      <c r="E82" s="711">
        <v>1.565663405567963E-2</v>
      </c>
      <c r="F82" s="711">
        <v>3.8207574691862423E-2</v>
      </c>
      <c r="G82" s="711">
        <v>-0.16712690890160165</v>
      </c>
      <c r="H82" s="711">
        <v>-0.12407433791822098</v>
      </c>
      <c r="I82" s="711">
        <v>1.2710912508236527E-2</v>
      </c>
    </row>
    <row r="83" spans="1:9">
      <c r="A83" s="757">
        <v>43950</v>
      </c>
      <c r="B83" s="711">
        <v>1.4376877259609788E-3</v>
      </c>
      <c r="C83" s="711">
        <v>1.8313059420204114E-2</v>
      </c>
      <c r="D83" s="711">
        <v>4.0385681407611784E-2</v>
      </c>
      <c r="E83" s="711">
        <v>1.4282928284445218E-2</v>
      </c>
      <c r="F83" s="711">
        <v>3.9432479403051834E-2</v>
      </c>
      <c r="G83" s="711">
        <v>-0.15722456604615831</v>
      </c>
      <c r="H83" s="711">
        <v>-0.10311660153758984</v>
      </c>
      <c r="I83" s="711">
        <v>1.2854991544845928E-2</v>
      </c>
    </row>
    <row r="84" spans="1:9">
      <c r="A84" s="757">
        <v>43951</v>
      </c>
      <c r="B84" s="711">
        <v>1.8351719654436938E-3</v>
      </c>
      <c r="C84" s="711">
        <v>1.8054605332694429E-2</v>
      </c>
      <c r="D84" s="711">
        <v>4.089432942661464E-2</v>
      </c>
      <c r="E84" s="711">
        <v>1.57191482146255E-2</v>
      </c>
      <c r="F84" s="711">
        <v>3.9388263917213617E-2</v>
      </c>
      <c r="G84" s="711">
        <v>-0.17250281102183873</v>
      </c>
      <c r="H84" s="711">
        <v>-0.11920057266095441</v>
      </c>
      <c r="I84" s="711">
        <v>1.299909107967312E-2</v>
      </c>
    </row>
    <row r="85" spans="1:9">
      <c r="A85" s="757">
        <v>43955</v>
      </c>
      <c r="B85" s="711">
        <v>2.0983632051985168E-3</v>
      </c>
      <c r="C85" s="711">
        <v>1.8031396816903467E-2</v>
      </c>
      <c r="D85" s="711">
        <v>4.1403226125325432E-2</v>
      </c>
      <c r="E85" s="711">
        <v>1.719328413715826E-2</v>
      </c>
      <c r="F85" s="711">
        <v>4.0205124967312988E-2</v>
      </c>
      <c r="G85" s="711">
        <v>-0.18208331813977918</v>
      </c>
      <c r="H85" s="711">
        <v>-0.13843509823364408</v>
      </c>
      <c r="I85" s="711">
        <v>1.3143211115634212E-2</v>
      </c>
    </row>
    <row r="86" spans="1:9">
      <c r="A86" s="757">
        <v>43956</v>
      </c>
      <c r="B86" s="711">
        <v>2.4205694500714081E-3</v>
      </c>
      <c r="C86" s="711">
        <v>1.834732045719889E-2</v>
      </c>
      <c r="D86" s="711">
        <v>4.1912371625324241E-2</v>
      </c>
      <c r="E86" s="711">
        <v>1.9145320457548243E-2</v>
      </c>
      <c r="F86" s="711">
        <v>4.0737514987176482E-2</v>
      </c>
      <c r="G86" s="711">
        <v>-0.17906627409744047</v>
      </c>
      <c r="H86" s="711">
        <v>-0.12819751977139504</v>
      </c>
      <c r="I86" s="711">
        <v>1.3287351655645985E-2</v>
      </c>
    </row>
    <row r="87" spans="1:9">
      <c r="A87" s="757">
        <v>43957</v>
      </c>
      <c r="B87" s="711">
        <v>2.6722408432171552E-3</v>
      </c>
      <c r="C87" s="711">
        <v>1.8393108098412547E-2</v>
      </c>
      <c r="D87" s="711">
        <v>4.2421766048250875E-2</v>
      </c>
      <c r="E87" s="711">
        <v>2.0935796026313902E-2</v>
      </c>
      <c r="F87" s="711">
        <v>4.2483116238319907E-2</v>
      </c>
      <c r="G87" s="711">
        <v>-0.17783595966425192</v>
      </c>
      <c r="H87" s="711">
        <v>-0.13560339092497831</v>
      </c>
      <c r="I87" s="711">
        <v>1.3431512702625659E-2</v>
      </c>
    </row>
    <row r="88" spans="1:9">
      <c r="A88" s="757">
        <v>43958</v>
      </c>
      <c r="B88" s="711">
        <v>2.9756911285312437E-3</v>
      </c>
      <c r="C88" s="711">
        <v>1.7378635827834721E-2</v>
      </c>
      <c r="D88" s="711">
        <v>4.2931409515804653E-2</v>
      </c>
      <c r="E88" s="711">
        <v>2.5148189081686478E-2</v>
      </c>
      <c r="F88" s="711">
        <v>4.5345049873092735E-2</v>
      </c>
      <c r="G88" s="711">
        <v>-0.18279790000442009</v>
      </c>
      <c r="H88" s="711">
        <v>-0.11947977934628851</v>
      </c>
      <c r="I88" s="711">
        <v>1.3546485214516846E-2</v>
      </c>
    </row>
    <row r="89" spans="1:9">
      <c r="A89" s="757">
        <v>43959</v>
      </c>
      <c r="B89" s="711">
        <v>3.0792556034913154E-3</v>
      </c>
      <c r="C89" s="711">
        <v>1.815779011658214E-2</v>
      </c>
      <c r="D89" s="711">
        <v>4.3441302149744399E-2</v>
      </c>
      <c r="E89" s="711">
        <v>2.524289201976071E-2</v>
      </c>
      <c r="F89" s="711">
        <v>4.602610010555841E-2</v>
      </c>
      <c r="G89" s="711">
        <v>-0.17749633012234212</v>
      </c>
      <c r="H89" s="711">
        <v>-0.10636338462846551</v>
      </c>
      <c r="I89" s="711">
        <v>1.366147076989277E-2</v>
      </c>
    </row>
    <row r="90" spans="1:9">
      <c r="A90" s="757">
        <v>43962</v>
      </c>
      <c r="B90" s="711">
        <v>3.4023982886923765E-3</v>
      </c>
      <c r="C90" s="711">
        <v>1.8044915421708829E-2</v>
      </c>
      <c r="D90" s="711">
        <v>4.3951444071888224E-2</v>
      </c>
      <c r="E90" s="711">
        <v>2.5894295130774125E-2</v>
      </c>
      <c r="F90" s="711">
        <v>4.6783125936279868E-2</v>
      </c>
      <c r="G90" s="711">
        <v>-0.1843266803924245</v>
      </c>
      <c r="H90" s="711">
        <v>-0.10733945902842956</v>
      </c>
      <c r="I90" s="711">
        <v>1.3776469370233135E-2</v>
      </c>
    </row>
    <row r="91" spans="1:9">
      <c r="A91" s="757">
        <v>43963</v>
      </c>
      <c r="B91" s="711">
        <v>3.5915939677817477E-3</v>
      </c>
      <c r="C91" s="711">
        <v>1.6895089816728159E-2</v>
      </c>
      <c r="D91" s="711">
        <v>4.4461835404114192E-2</v>
      </c>
      <c r="E91" s="711">
        <v>2.3002681655677648E-2</v>
      </c>
      <c r="F91" s="711">
        <v>4.748063398737834E-2</v>
      </c>
      <c r="G91" s="711">
        <v>-0.19201897226500231</v>
      </c>
      <c r="H91" s="711">
        <v>-0.13045128073140644</v>
      </c>
      <c r="I91" s="711">
        <v>1.389148101701787E-2</v>
      </c>
    </row>
    <row r="92" spans="1:9">
      <c r="A92" s="757">
        <v>43964</v>
      </c>
      <c r="B92" s="711">
        <v>3.6953809700888129E-3</v>
      </c>
      <c r="C92" s="711">
        <v>1.6324349291584994E-2</v>
      </c>
      <c r="D92" s="711">
        <v>4.4972476268359429E-2</v>
      </c>
      <c r="E92" s="711">
        <v>2.3049665186267054E-2</v>
      </c>
      <c r="F92" s="711">
        <v>4.6895135917379704E-2</v>
      </c>
      <c r="G92" s="711">
        <v>-0.1902547227590875</v>
      </c>
      <c r="H92" s="711">
        <v>-0.14149890328073589</v>
      </c>
      <c r="I92" s="711">
        <v>1.4006505711727346E-2</v>
      </c>
    </row>
    <row r="93" spans="1:9">
      <c r="A93" s="757">
        <v>43965</v>
      </c>
      <c r="B93" s="711">
        <v>3.7412537161778392E-3</v>
      </c>
      <c r="C93" s="711">
        <v>1.7324935622949234E-2</v>
      </c>
      <c r="D93" s="711">
        <v>4.5483366786621238E-2</v>
      </c>
      <c r="E93" s="711">
        <v>2.3398286653922629E-2</v>
      </c>
      <c r="F93" s="711">
        <v>4.4366011152024099E-2</v>
      </c>
      <c r="G93" s="711">
        <v>-0.18733947656465244</v>
      </c>
      <c r="H93" s="711">
        <v>-0.13078966085005206</v>
      </c>
      <c r="I93" s="711">
        <v>1.412154345584149E-2</v>
      </c>
    </row>
    <row r="94" spans="1:9">
      <c r="A94" s="757">
        <v>43966</v>
      </c>
      <c r="B94" s="711">
        <v>3.8278275293688324E-3</v>
      </c>
      <c r="C94" s="711">
        <v>1.7941081370482115E-2</v>
      </c>
      <c r="D94" s="711">
        <v>4.5994507080956204E-2</v>
      </c>
      <c r="E94" s="711">
        <v>2.4736104988329455E-2</v>
      </c>
      <c r="F94" s="711">
        <v>4.3163865356119491E-2</v>
      </c>
      <c r="G94" s="711">
        <v>-0.19394669233838435</v>
      </c>
      <c r="H94" s="711">
        <v>-0.13095798916034596</v>
      </c>
      <c r="I94" s="711">
        <v>1.4236594250840895E-2</v>
      </c>
    </row>
    <row r="95" spans="1:9">
      <c r="A95" s="757">
        <v>43969</v>
      </c>
      <c r="B95" s="711">
        <v>3.8981750273874294E-3</v>
      </c>
      <c r="C95" s="711">
        <v>1.9041991901107558E-2</v>
      </c>
      <c r="D95" s="711">
        <v>4.6505897273480645E-2</v>
      </c>
      <c r="E95" s="711">
        <v>2.2697051387619016E-2</v>
      </c>
      <c r="F95" s="711">
        <v>4.0884331080588199E-2</v>
      </c>
      <c r="G95" s="711">
        <v>-0.17556548709287878</v>
      </c>
      <c r="H95" s="711">
        <v>-0.10063447708494411</v>
      </c>
      <c r="I95" s="711">
        <v>1.4351658098206377E-2</v>
      </c>
    </row>
    <row r="96" spans="1:9">
      <c r="A96" s="757">
        <v>43970</v>
      </c>
      <c r="B96" s="711">
        <v>3.9861405981564957E-3</v>
      </c>
      <c r="C96" s="711">
        <v>1.9532229904364762E-2</v>
      </c>
      <c r="D96" s="711">
        <v>4.7017537486370609E-2</v>
      </c>
      <c r="E96" s="711">
        <v>2.3111123482047136E-2</v>
      </c>
      <c r="F96" s="711">
        <v>4.1885177468386825E-2</v>
      </c>
      <c r="G96" s="711">
        <v>-0.17260918695523897</v>
      </c>
      <c r="H96" s="711">
        <v>-0.10938065522800133</v>
      </c>
      <c r="I96" s="711">
        <v>1.4466734999418307E-2</v>
      </c>
    </row>
    <row r="97" spans="1:9">
      <c r="A97" s="757">
        <v>43971</v>
      </c>
      <c r="B97" s="711">
        <v>4.0818288253190449E-3</v>
      </c>
      <c r="C97" s="711">
        <v>2.021045382336939E-2</v>
      </c>
      <c r="D97" s="711">
        <v>4.7529427841861871E-2</v>
      </c>
      <c r="E97" s="711">
        <v>2.3326731683114055E-2</v>
      </c>
      <c r="F97" s="711">
        <v>4.2593146427431394E-2</v>
      </c>
      <c r="G97" s="711">
        <v>-0.16847828127260411</v>
      </c>
      <c r="H97" s="711">
        <v>-9.444510831036268E-2</v>
      </c>
      <c r="I97" s="711">
        <v>1.4581824955957945E-2</v>
      </c>
    </row>
    <row r="98" spans="1:9">
      <c r="A98" s="757">
        <v>43972</v>
      </c>
      <c r="B98" s="711">
        <v>4.2177201771724793E-3</v>
      </c>
      <c r="C98" s="711">
        <v>2.0901908339074682E-2</v>
      </c>
      <c r="D98" s="711">
        <v>4.8041568462249939E-2</v>
      </c>
      <c r="E98" s="711">
        <v>2.1241931783255286E-2</v>
      </c>
      <c r="F98" s="711">
        <v>4.2705210030778984E-2</v>
      </c>
      <c r="G98" s="711">
        <v>-0.16100525390578901</v>
      </c>
      <c r="H98" s="711">
        <v>-0.10381720349801149</v>
      </c>
      <c r="I98" s="711">
        <v>1.4696927969306328E-2</v>
      </c>
    </row>
    <row r="99" spans="1:9">
      <c r="A99" s="757">
        <v>43973</v>
      </c>
      <c r="B99" s="711">
        <v>4.3124326846284422E-3</v>
      </c>
      <c r="C99" s="711">
        <v>2.0753935254604228E-2</v>
      </c>
      <c r="D99" s="711">
        <v>4.8553959469890273E-2</v>
      </c>
      <c r="E99" s="711">
        <v>2.1790384481830571E-2</v>
      </c>
      <c r="F99" s="711">
        <v>4.424278559451067E-2</v>
      </c>
      <c r="G99" s="711">
        <v>-0.16441294523034178</v>
      </c>
      <c r="H99" s="711">
        <v>-9.8080540213230871E-2</v>
      </c>
      <c r="I99" s="711">
        <v>1.4812044040944716E-2</v>
      </c>
    </row>
    <row r="100" spans="1:9">
      <c r="A100" s="757">
        <v>43976</v>
      </c>
      <c r="B100" s="711">
        <v>4.5679766174282488E-3</v>
      </c>
      <c r="C100" s="711">
        <v>2.2784755187672534E-2</v>
      </c>
      <c r="D100" s="711">
        <v>4.9066600987198061E-2</v>
      </c>
      <c r="E100" s="711">
        <v>2.5124083800846186E-2</v>
      </c>
      <c r="F100" s="711">
        <v>4.4302594046018662E-2</v>
      </c>
      <c r="G100" s="711">
        <v>-0.14433977883643845</v>
      </c>
      <c r="H100" s="711">
        <v>-8.3123162320195787E-2</v>
      </c>
      <c r="I100" s="711">
        <v>1.4927173172354369E-2</v>
      </c>
    </row>
    <row r="101" spans="1:9">
      <c r="A101" s="757">
        <v>43977</v>
      </c>
      <c r="B101" s="711">
        <v>4.7716591769007E-3</v>
      </c>
      <c r="C101" s="711">
        <v>2.2436784862961634E-2</v>
      </c>
      <c r="D101" s="711">
        <v>4.9579493136648223E-2</v>
      </c>
      <c r="E101" s="711">
        <v>2.3517580024613016E-2</v>
      </c>
      <c r="F101" s="711">
        <v>4.4277566130328516E-2</v>
      </c>
      <c r="G101" s="711">
        <v>-0.14244669537620214</v>
      </c>
      <c r="H101" s="711">
        <v>-8.5268342902577121E-2</v>
      </c>
      <c r="I101" s="711">
        <v>1.5042315365017211E-2</v>
      </c>
    </row>
    <row r="102" spans="1:9">
      <c r="A102" s="757">
        <v>43978</v>
      </c>
      <c r="B102" s="711">
        <v>4.9082068957031488E-3</v>
      </c>
      <c r="C102" s="711">
        <v>2.264680539569941E-2</v>
      </c>
      <c r="D102" s="711">
        <v>5.0092636040775629E-2</v>
      </c>
      <c r="E102" s="711">
        <v>2.3507346639940252E-2</v>
      </c>
      <c r="F102" s="711">
        <v>4.4596127785893058E-2</v>
      </c>
      <c r="G102" s="711">
        <v>-0.1265821345557725</v>
      </c>
      <c r="H102" s="711">
        <v>-7.2555821229589035E-2</v>
      </c>
      <c r="I102" s="711">
        <v>1.5157470620414726E-2</v>
      </c>
    </row>
    <row r="103" spans="1:9">
      <c r="A103" s="757">
        <v>43979</v>
      </c>
      <c r="B103" s="711">
        <v>5.0772465281856416E-3</v>
      </c>
      <c r="C103" s="711">
        <v>2.2575047843960139E-2</v>
      </c>
      <c r="D103" s="711">
        <v>5.0606029822175103E-2</v>
      </c>
      <c r="E103" s="711">
        <v>2.429567245287334E-2</v>
      </c>
      <c r="F103" s="711">
        <v>4.7169742196153663E-2</v>
      </c>
      <c r="G103" s="711">
        <v>-0.13264878601978569</v>
      </c>
      <c r="H103" s="711">
        <v>-7.2488892055018184E-2</v>
      </c>
      <c r="I103" s="711">
        <v>1.527263894002906E-2</v>
      </c>
    </row>
    <row r="104" spans="1:9">
      <c r="A104" s="757">
        <v>43980</v>
      </c>
      <c r="B104" s="711">
        <v>5.1141356782020697E-3</v>
      </c>
      <c r="C104" s="711">
        <v>2.2810954799619365E-2</v>
      </c>
      <c r="D104" s="711">
        <v>5.1119674603501419E-2</v>
      </c>
      <c r="E104" s="711">
        <v>2.7737964130738924E-2</v>
      </c>
      <c r="F104" s="711">
        <v>4.9760532362794319E-2</v>
      </c>
      <c r="G104" s="711">
        <v>-0.13178998036455625</v>
      </c>
      <c r="H104" s="711">
        <v>-7.1887391232909659E-2</v>
      </c>
      <c r="I104" s="711">
        <v>1.5387820325342361E-2</v>
      </c>
    </row>
    <row r="105" spans="1:9">
      <c r="A105" s="757">
        <v>43983</v>
      </c>
      <c r="B105" s="711">
        <v>5.3972817629588388E-3</v>
      </c>
      <c r="C105" s="711">
        <v>2.3103279521295983E-2</v>
      </c>
      <c r="D105" s="711">
        <v>5.1633570507469084E-2</v>
      </c>
      <c r="E105" s="711">
        <v>2.6961085058643919E-2</v>
      </c>
      <c r="F105" s="711">
        <v>4.8777592387631019E-2</v>
      </c>
      <c r="G105" s="711">
        <v>-0.12205417855860523</v>
      </c>
      <c r="H105" s="711">
        <v>-6.8144815200792741E-2</v>
      </c>
      <c r="I105" s="711">
        <v>1.5503014777836777E-2</v>
      </c>
    </row>
    <row r="106" spans="1:9">
      <c r="A106" s="757">
        <v>43984</v>
      </c>
      <c r="B106" s="711">
        <v>5.6553576459723587E-3</v>
      </c>
      <c r="C106" s="711">
        <v>2.4607339970027065E-2</v>
      </c>
      <c r="D106" s="711">
        <v>5.2147717656852999E-2</v>
      </c>
      <c r="E106" s="711">
        <v>2.8030207900753057E-2</v>
      </c>
      <c r="F106" s="711">
        <v>4.7063406278248898E-2</v>
      </c>
      <c r="G106" s="711">
        <v>-0.11118808352333431</v>
      </c>
      <c r="H106" s="711">
        <v>-5.9708579458430333E-2</v>
      </c>
      <c r="I106" s="711">
        <v>1.5618222298994899E-2</v>
      </c>
    </row>
    <row r="107" spans="1:9">
      <c r="A107" s="757">
        <v>43985</v>
      </c>
      <c r="B107" s="711">
        <v>5.8363629329700739E-3</v>
      </c>
      <c r="C107" s="711">
        <v>2.5966853304507875E-2</v>
      </c>
      <c r="D107" s="711">
        <v>5.2662116174487794E-2</v>
      </c>
      <c r="E107" s="711">
        <v>3.0627885644956887E-2</v>
      </c>
      <c r="F107" s="711">
        <v>4.4403075660871982E-2</v>
      </c>
      <c r="G107" s="711">
        <v>-9.5350628666277637E-2</v>
      </c>
      <c r="H107" s="711">
        <v>-4.8058881587639823E-2</v>
      </c>
      <c r="I107" s="711">
        <v>1.5733442890299321E-2</v>
      </c>
    </row>
    <row r="108" spans="1:9">
      <c r="A108" s="757">
        <v>43986</v>
      </c>
      <c r="B108" s="711">
        <v>6.1064294354449267E-3</v>
      </c>
      <c r="C108" s="711">
        <v>2.6354376495981269E-2</v>
      </c>
      <c r="D108" s="711">
        <v>5.3176766183268276E-2</v>
      </c>
      <c r="E108" s="711">
        <v>3.2330299725382705E-2</v>
      </c>
      <c r="F108" s="711">
        <v>4.6814536103564786E-2</v>
      </c>
      <c r="G108" s="711">
        <v>-9.3372800683798385E-2</v>
      </c>
      <c r="H108" s="711">
        <v>-5.0031712364259628E-2</v>
      </c>
      <c r="I108" s="711">
        <v>1.5848676553232632E-2</v>
      </c>
    </row>
    <row r="109" spans="1:9">
      <c r="A109" s="757">
        <v>43987</v>
      </c>
      <c r="B109" s="711">
        <v>6.3313931817012836E-3</v>
      </c>
      <c r="C109" s="711">
        <v>2.7084924101126617E-2</v>
      </c>
      <c r="D109" s="711">
        <v>5.3691667806149423E-2</v>
      </c>
      <c r="E109" s="711">
        <v>3.2344707632286918E-2</v>
      </c>
      <c r="F109" s="711">
        <v>4.5557821001390497E-2</v>
      </c>
      <c r="G109" s="711">
        <v>-8.5552301773232586E-2</v>
      </c>
      <c r="H109" s="711">
        <v>-2.8224004191546692E-2</v>
      </c>
      <c r="I109" s="711">
        <v>1.5963923289278092E-2</v>
      </c>
    </row>
    <row r="110" spans="1:9">
      <c r="A110" s="757">
        <v>43990</v>
      </c>
      <c r="B110" s="711">
        <v>6.7633816188863438E-3</v>
      </c>
      <c r="C110" s="711">
        <v>2.7825080447456463E-2</v>
      </c>
      <c r="D110" s="711">
        <v>5.4206821166145946E-2</v>
      </c>
      <c r="E110" s="711">
        <v>3.3893826364257862E-2</v>
      </c>
      <c r="F110" s="711">
        <v>4.3087500262025236E-2</v>
      </c>
      <c r="G110" s="711">
        <v>-6.6937669775394504E-2</v>
      </c>
      <c r="H110" s="711">
        <v>-1.5901854828609063E-2</v>
      </c>
      <c r="I110" s="711">
        <v>1.6079183099918737E-2</v>
      </c>
    </row>
    <row r="111" spans="1:9">
      <c r="A111" s="757">
        <v>43991</v>
      </c>
      <c r="B111" s="711">
        <v>7.0163932685978203E-3</v>
      </c>
      <c r="C111" s="711">
        <v>2.7987402945236273E-2</v>
      </c>
      <c r="D111" s="711">
        <v>5.4722226386333173E-2</v>
      </c>
      <c r="E111" s="711">
        <v>3.3565594162540346E-2</v>
      </c>
      <c r="F111" s="711">
        <v>4.5333746555318744E-2</v>
      </c>
      <c r="G111" s="711">
        <v>-7.1945541971659033E-2</v>
      </c>
      <c r="H111" s="711">
        <v>-2.3771921459044054E-2</v>
      </c>
      <c r="I111" s="711">
        <v>1.6194455986637823E-2</v>
      </c>
    </row>
    <row r="112" spans="1:9">
      <c r="A112" s="757">
        <v>43992</v>
      </c>
      <c r="B112" s="711">
        <v>7.283315641123167E-3</v>
      </c>
      <c r="C112" s="711">
        <v>2.872577805416876E-2</v>
      </c>
      <c r="D112" s="711">
        <v>5.5237883589846382E-2</v>
      </c>
      <c r="E112" s="711">
        <v>3.387943657801662E-2</v>
      </c>
      <c r="F112" s="711">
        <v>4.5440829684992634E-2</v>
      </c>
      <c r="G112" s="711">
        <v>-8.2151237259062149E-2</v>
      </c>
      <c r="H112" s="711">
        <v>-2.9779461188546685E-2</v>
      </c>
      <c r="I112" s="711">
        <v>1.6309741950918832E-2</v>
      </c>
    </row>
    <row r="113" spans="1:9">
      <c r="A113" s="757">
        <v>43994</v>
      </c>
      <c r="B113" s="711">
        <v>7.4477465627482697E-3</v>
      </c>
      <c r="C113" s="711">
        <v>2.8959640598138048E-2</v>
      </c>
      <c r="D113" s="711">
        <v>5.5753792899880805E-2</v>
      </c>
      <c r="E113" s="711">
        <v>2.9625589938508723E-2</v>
      </c>
      <c r="F113" s="711">
        <v>4.6032429675425757E-2</v>
      </c>
      <c r="G113" s="711">
        <v>-8.8702816859728584E-2</v>
      </c>
      <c r="H113" s="711">
        <v>-7.6932644546909068E-2</v>
      </c>
      <c r="I113" s="711">
        <v>1.6425040994245244E-2</v>
      </c>
    </row>
    <row r="114" spans="1:9">
      <c r="A114" s="757">
        <v>43997</v>
      </c>
      <c r="B114" s="711">
        <v>7.6348135940633721E-3</v>
      </c>
      <c r="C114" s="711">
        <v>2.9098117961261272E-2</v>
      </c>
      <c r="D114" s="711">
        <v>5.6269954439692516E-2</v>
      </c>
      <c r="E114" s="711">
        <v>3.0046312987453971E-2</v>
      </c>
      <c r="F114" s="711">
        <v>4.5066672467638513E-2</v>
      </c>
      <c r="G114" s="711">
        <v>-8.8834205128739074E-2</v>
      </c>
      <c r="H114" s="711">
        <v>-6.549924568234966E-2</v>
      </c>
      <c r="I114" s="711">
        <v>1.6540353118100981E-2</v>
      </c>
    </row>
    <row r="115" spans="1:9">
      <c r="A115" s="757">
        <v>43998</v>
      </c>
      <c r="B115" s="711">
        <v>7.7861774083134438E-3</v>
      </c>
      <c r="C115" s="711">
        <v>2.8984032278228655E-2</v>
      </c>
      <c r="D115" s="711">
        <v>5.6786368332597315E-2</v>
      </c>
      <c r="E115" s="711">
        <v>3.0383777739401818E-2</v>
      </c>
      <c r="F115" s="711">
        <v>4.6031529920877334E-2</v>
      </c>
      <c r="G115" s="711">
        <v>-8.453804821458788E-2</v>
      </c>
      <c r="H115" s="711">
        <v>-4.8838764458711936E-2</v>
      </c>
      <c r="I115" s="711">
        <v>1.6655678323969969E-2</v>
      </c>
    </row>
    <row r="116" spans="1:9">
      <c r="A116" s="757">
        <v>43999</v>
      </c>
      <c r="B116" s="711">
        <v>8.0211838798762702E-3</v>
      </c>
      <c r="C116" s="711">
        <v>3.016016015530032E-2</v>
      </c>
      <c r="D116" s="711">
        <v>5.73030347019714E-2</v>
      </c>
      <c r="E116" s="711">
        <v>3.264071329306284E-2</v>
      </c>
      <c r="F116" s="711">
        <v>4.5941683456445892E-2</v>
      </c>
      <c r="G116" s="711">
        <v>-7.220812012214739E-2</v>
      </c>
      <c r="H116" s="711">
        <v>-5.3716551211446251E-2</v>
      </c>
      <c r="I116" s="711">
        <v>1.6771016613336576E-2</v>
      </c>
    </row>
    <row r="117" spans="1:9">
      <c r="A117" s="757">
        <v>44000</v>
      </c>
      <c r="B117" s="711">
        <v>8.2615568062744948E-3</v>
      </c>
      <c r="C117" s="711">
        <v>2.9859847447225807E-2</v>
      </c>
      <c r="D117" s="711">
        <v>5.7819953671251367E-2</v>
      </c>
      <c r="E117" s="711">
        <v>3.2081830956978585E-2</v>
      </c>
      <c r="F117" s="711">
        <v>4.8957724886756315E-2</v>
      </c>
      <c r="G117" s="711">
        <v>-6.6342196913332319E-2</v>
      </c>
      <c r="H117" s="711">
        <v>-5.5861731793827696E-2</v>
      </c>
      <c r="I117" s="711">
        <v>1.685684916697805E-2</v>
      </c>
    </row>
    <row r="118" spans="1:9">
      <c r="A118" s="757">
        <v>44001</v>
      </c>
      <c r="B118" s="711">
        <v>8.5009310852972586E-3</v>
      </c>
      <c r="C118" s="711">
        <v>3.0267101247366091E-2</v>
      </c>
      <c r="D118" s="711">
        <v>5.8337125363934206E-2</v>
      </c>
      <c r="E118" s="711">
        <v>3.2473355688450001E-2</v>
      </c>
      <c r="F118" s="711">
        <v>4.8011975032826504E-2</v>
      </c>
      <c r="G118" s="711">
        <v>-6.2659616093254544E-2</v>
      </c>
      <c r="H118" s="711">
        <v>-6.8074151780430525E-2</v>
      </c>
      <c r="I118" s="711">
        <v>1.6942688966328889E-2</v>
      </c>
    </row>
    <row r="119" spans="1:9">
      <c r="A119" s="757">
        <v>44004</v>
      </c>
      <c r="B119" s="711">
        <v>8.6693499353205361E-3</v>
      </c>
      <c r="C119" s="711">
        <v>2.9795207480785235E-2</v>
      </c>
      <c r="D119" s="711">
        <v>5.8854549903577302E-2</v>
      </c>
      <c r="E119" s="711">
        <v>3.3330926802334515E-2</v>
      </c>
      <c r="F119" s="711">
        <v>4.8130641362021054E-2</v>
      </c>
      <c r="G119" s="711">
        <v>-6.4783643443974914E-2</v>
      </c>
      <c r="H119" s="711">
        <v>-5.2589096232087962E-2</v>
      </c>
      <c r="I119" s="711">
        <v>1.7028536012000606E-2</v>
      </c>
    </row>
    <row r="120" spans="1:9">
      <c r="A120" s="757">
        <v>44005</v>
      </c>
      <c r="B120" s="711">
        <v>8.8777299905922202E-3</v>
      </c>
      <c r="C120" s="711">
        <v>3.085377268199152E-2</v>
      </c>
      <c r="D120" s="711">
        <v>5.9372227413798218E-2</v>
      </c>
      <c r="E120" s="711">
        <v>3.5076885092654608E-2</v>
      </c>
      <c r="F120" s="711">
        <v>4.8899508568861938E-2</v>
      </c>
      <c r="G120" s="711">
        <v>-6.1664052789161539E-2</v>
      </c>
      <c r="H120" s="711">
        <v>-5.2256748356644178E-2</v>
      </c>
      <c r="I120" s="711">
        <v>1.7114390304605154E-2</v>
      </c>
    </row>
    <row r="121" spans="1:9">
      <c r="A121" s="757">
        <v>44006</v>
      </c>
      <c r="B121" s="711">
        <v>9.1352573266674231E-3</v>
      </c>
      <c r="C121" s="711">
        <v>3.0707198136779468E-2</v>
      </c>
      <c r="D121" s="711">
        <v>5.9890158018275352E-2</v>
      </c>
      <c r="E121" s="711">
        <v>3.0732889985802814E-2</v>
      </c>
      <c r="F121" s="711">
        <v>4.9796473388201923E-2</v>
      </c>
      <c r="G121" s="711">
        <v>-7.1839925373171298E-2</v>
      </c>
      <c r="H121" s="711">
        <v>-7.3815411060031311E-2</v>
      </c>
      <c r="I121" s="711">
        <v>1.7200251844754266E-2</v>
      </c>
    </row>
    <row r="122" spans="1:9">
      <c r="A122" s="757">
        <v>44007</v>
      </c>
      <c r="B122" s="711">
        <v>9.4219084172637579E-3</v>
      </c>
      <c r="C122" s="711">
        <v>3.2274449394769755E-2</v>
      </c>
      <c r="D122" s="711">
        <v>6.040834184074706E-2</v>
      </c>
      <c r="E122" s="711">
        <v>3.3665268816270855E-2</v>
      </c>
      <c r="F122" s="711">
        <v>4.9811767393848072E-2</v>
      </c>
      <c r="G122" s="711">
        <v>-6.4823127248919699E-2</v>
      </c>
      <c r="H122" s="711">
        <v>-6.7486438942782834E-2</v>
      </c>
      <c r="I122" s="711">
        <v>1.7286120633059676E-2</v>
      </c>
    </row>
    <row r="123" spans="1:9">
      <c r="A123" s="757">
        <v>44008</v>
      </c>
      <c r="B123" s="711">
        <v>9.7346250052645633E-3</v>
      </c>
      <c r="C123" s="711">
        <v>3.2241657494016751E-2</v>
      </c>
      <c r="D123" s="711">
        <v>6.0926779005012532E-2</v>
      </c>
      <c r="E123" s="711">
        <v>3.0685683655513607E-2</v>
      </c>
      <c r="F123" s="711">
        <v>4.9573910306370816E-2</v>
      </c>
      <c r="G123" s="711">
        <v>-7.9771684553089917E-2</v>
      </c>
      <c r="H123" s="711">
        <v>-8.8517711240538977E-2</v>
      </c>
      <c r="I123" s="711">
        <v>1.7371996670133116E-2</v>
      </c>
    </row>
    <row r="124" spans="1:9">
      <c r="A124" s="757">
        <v>44011</v>
      </c>
      <c r="B124" s="711">
        <v>1.0047305321574607E-2</v>
      </c>
      <c r="C124" s="711">
        <v>3.3478477823825736E-2</v>
      </c>
      <c r="D124" s="711">
        <v>6.1445469634931582E-2</v>
      </c>
      <c r="E124" s="711">
        <v>3.1951164328853254E-2</v>
      </c>
      <c r="F124" s="711">
        <v>4.8700474393822413E-2</v>
      </c>
      <c r="G124" s="711">
        <v>-6.873563148694406E-2</v>
      </c>
      <c r="H124" s="711">
        <v>-7.6634192133265056E-2</v>
      </c>
      <c r="I124" s="711">
        <v>1.7457879956586764E-2</v>
      </c>
    </row>
    <row r="125" spans="1:9">
      <c r="A125" s="757">
        <v>44012</v>
      </c>
      <c r="B125" s="711">
        <v>1.0359933380266417E-2</v>
      </c>
      <c r="C125" s="711">
        <v>3.4286096574896119E-2</v>
      </c>
      <c r="D125" s="711">
        <v>6.1964413854424194E-2</v>
      </c>
      <c r="E125" s="711">
        <v>3.3614922510343703E-2</v>
      </c>
      <c r="F125" s="711">
        <v>5.0014202174855527E-2</v>
      </c>
      <c r="G125" s="711">
        <v>-6.5989681793922617E-2</v>
      </c>
      <c r="H125" s="711">
        <v>-6.4026803841791713E-2</v>
      </c>
      <c r="I125" s="711">
        <v>1.7543770493032351E-2</v>
      </c>
    </row>
    <row r="126" spans="1:9">
      <c r="A126" s="757">
        <v>44013</v>
      </c>
      <c r="B126" s="711">
        <v>1.0573181220496997E-2</v>
      </c>
      <c r="C126" s="711">
        <v>3.5932323942370337E-2</v>
      </c>
      <c r="D126" s="711">
        <v>6.2483611787471416E-2</v>
      </c>
      <c r="E126" s="711">
        <v>3.5838497146880144E-2</v>
      </c>
      <c r="F126" s="711">
        <v>4.7699307825994186E-2</v>
      </c>
      <c r="G126" s="711">
        <v>-5.6378839499414801E-2</v>
      </c>
      <c r="H126" s="711">
        <v>-6.0832587441673636E-2</v>
      </c>
      <c r="I126" s="711">
        <v>1.7629668280082056E-2</v>
      </c>
    </row>
    <row r="127" spans="1:9">
      <c r="A127" s="757">
        <v>44014</v>
      </c>
      <c r="B127" s="711">
        <v>1.0806327447034692E-2</v>
      </c>
      <c r="C127" s="711">
        <v>3.6433065283841159E-2</v>
      </c>
      <c r="D127" s="711">
        <v>6.3003063558114469E-2</v>
      </c>
      <c r="E127" s="711">
        <v>3.6415249908179348E-2</v>
      </c>
      <c r="F127" s="711">
        <v>4.8951594065866466E-2</v>
      </c>
      <c r="G127" s="711">
        <v>-5.7298293210391593E-2</v>
      </c>
      <c r="H127" s="711">
        <v>-5.3863623045696474E-2</v>
      </c>
      <c r="I127" s="711">
        <v>1.7715573318347833E-2</v>
      </c>
    </row>
    <row r="128" spans="1:9">
      <c r="A128" s="757">
        <v>44015</v>
      </c>
      <c r="B128" s="711">
        <v>1.1041786250697516E-2</v>
      </c>
      <c r="C128" s="711">
        <v>3.7662865624566555E-2</v>
      </c>
      <c r="D128" s="711">
        <v>6.3522769290455416E-2</v>
      </c>
      <c r="E128" s="711">
        <v>3.7947086040783562E-2</v>
      </c>
      <c r="F128" s="711">
        <v>5.058767025034383E-2</v>
      </c>
      <c r="G128" s="711">
        <v>-5.262464889406504E-2</v>
      </c>
      <c r="H128" s="711">
        <v>-5.4414280675105342E-2</v>
      </c>
      <c r="I128" s="711">
        <v>1.7801485608441858E-2</v>
      </c>
    </row>
    <row r="129" spans="1:9">
      <c r="A129" s="757">
        <v>44018</v>
      </c>
      <c r="B129" s="711">
        <v>1.1313907065161333E-2</v>
      </c>
      <c r="C129" s="711">
        <v>3.846217904692617E-2</v>
      </c>
      <c r="D129" s="711">
        <v>6.4042729108656937E-2</v>
      </c>
      <c r="E129" s="711">
        <v>4.1362983170966316E-2</v>
      </c>
      <c r="F129" s="711">
        <v>5.1201482919749797E-2</v>
      </c>
      <c r="G129" s="711">
        <v>-4.0014801402554645E-2</v>
      </c>
      <c r="H129" s="711">
        <v>-4.0974155572126247E-2</v>
      </c>
      <c r="I129" s="711">
        <v>1.7887405150976532E-2</v>
      </c>
    </row>
    <row r="130" spans="1:9">
      <c r="A130" s="757">
        <v>44019</v>
      </c>
      <c r="B130" s="711">
        <v>1.1591513504167317E-2</v>
      </c>
      <c r="C130" s="711">
        <v>3.8465464377939629E-2</v>
      </c>
      <c r="D130" s="711">
        <v>6.456294313694233E-2</v>
      </c>
      <c r="E130" s="711">
        <v>3.880596659872726E-2</v>
      </c>
      <c r="F130" s="711">
        <v>5.0298658832485188E-2</v>
      </c>
      <c r="G130" s="711">
        <v>-4.3440102586375984E-2</v>
      </c>
      <c r="H130" s="711">
        <v>-5.1533166422121024E-2</v>
      </c>
      <c r="I130" s="711">
        <v>1.7973331946563809E-2</v>
      </c>
    </row>
    <row r="131" spans="1:9">
      <c r="A131" s="757">
        <v>44020</v>
      </c>
      <c r="B131" s="711">
        <v>1.1808475236690485E-2</v>
      </c>
      <c r="C131" s="711">
        <v>3.9020575804005864E-2</v>
      </c>
      <c r="D131" s="711">
        <v>6.5083411499595956E-2</v>
      </c>
      <c r="E131" s="711">
        <v>4.2358098226966456E-2</v>
      </c>
      <c r="F131" s="711">
        <v>4.8414665728808037E-2</v>
      </c>
      <c r="G131" s="711">
        <v>-3.1785272269416964E-2</v>
      </c>
      <c r="H131" s="711">
        <v>-4.3433300050670587E-2</v>
      </c>
      <c r="I131" s="711">
        <v>1.8059265995816087E-2</v>
      </c>
    </row>
    <row r="132" spans="1:9">
      <c r="A132" s="757">
        <v>44021</v>
      </c>
      <c r="B132" s="711">
        <v>1.2046463551269149E-2</v>
      </c>
      <c r="C132" s="711">
        <v>4.0102551528110375E-2</v>
      </c>
      <c r="D132" s="711">
        <v>6.5604134320962793E-2</v>
      </c>
      <c r="E132" s="711">
        <v>4.2146076664124177E-2</v>
      </c>
      <c r="F132" s="711">
        <v>4.8240584184095825E-2</v>
      </c>
      <c r="G132" s="711">
        <v>-2.9335232141502021E-2</v>
      </c>
      <c r="H132" s="711">
        <v>-4.9807083117417106E-2</v>
      </c>
      <c r="I132" s="711">
        <v>1.8145207299345545E-2</v>
      </c>
    </row>
    <row r="133" spans="1:9">
      <c r="A133" s="757">
        <v>44022</v>
      </c>
      <c r="B133" s="711">
        <v>1.2287294006673388E-2</v>
      </c>
      <c r="C133" s="711">
        <v>4.1290843179269343E-2</v>
      </c>
      <c r="D133" s="711">
        <v>6.6125111725448438E-2</v>
      </c>
      <c r="E133" s="711">
        <v>4.400505562559176E-2</v>
      </c>
      <c r="F133" s="711">
        <v>4.8302278621494166E-2</v>
      </c>
      <c r="G133" s="711">
        <v>-2.5583923910179496E-2</v>
      </c>
      <c r="H133" s="711">
        <v>-3.8965705835649289E-2</v>
      </c>
      <c r="I133" s="711">
        <v>1.8231155857764803E-2</v>
      </c>
    </row>
    <row r="134" spans="1:9">
      <c r="A134" s="757">
        <v>44025</v>
      </c>
      <c r="B134" s="711">
        <v>1.2555959280610152E-2</v>
      </c>
      <c r="C134" s="711">
        <v>4.1501596126290119E-2</v>
      </c>
      <c r="D134" s="711">
        <v>6.6646343837519328E-2</v>
      </c>
      <c r="E134" s="711">
        <v>4.0984572454042745E-2</v>
      </c>
      <c r="F134" s="711">
        <v>5.1055910808492477E-2</v>
      </c>
      <c r="G134" s="711">
        <v>-3.5746205122286878E-2</v>
      </c>
      <c r="H134" s="711">
        <v>-4.8029582120660885E-2</v>
      </c>
      <c r="I134" s="711">
        <v>1.8317111671686037E-2</v>
      </c>
    </row>
    <row r="135" spans="1:9">
      <c r="A135" s="757">
        <v>44026</v>
      </c>
      <c r="B135" s="711">
        <v>1.2772351271956639E-2</v>
      </c>
      <c r="C135" s="711">
        <v>4.1737243391740897E-2</v>
      </c>
      <c r="D135" s="711">
        <v>6.7167830781702964E-2</v>
      </c>
      <c r="E135" s="711">
        <v>4.3306149013310202E-2</v>
      </c>
      <c r="F135" s="711">
        <v>5.1307776851567066E-2</v>
      </c>
      <c r="G135" s="711">
        <v>-2.9935251767822746E-2</v>
      </c>
      <c r="H135" s="711">
        <v>-3.7414557583793417E-2</v>
      </c>
      <c r="I135" s="711">
        <v>1.840307474172187E-2</v>
      </c>
    </row>
    <row r="136" spans="1:9">
      <c r="A136" s="757">
        <v>44027</v>
      </c>
      <c r="B136" s="711">
        <v>1.3005955649253664E-2</v>
      </c>
      <c r="C136" s="711">
        <v>4.2169758385258715E-2</v>
      </c>
      <c r="D136" s="711">
        <v>6.7689572682587684E-2</v>
      </c>
      <c r="E136" s="711">
        <v>4.5893216383112945E-2</v>
      </c>
      <c r="F136" s="711">
        <v>5.0379776453964631E-2</v>
      </c>
      <c r="G136" s="711">
        <v>-2.3786663472223246E-2</v>
      </c>
      <c r="H136" s="711">
        <v>-2.6368371282845304E-2</v>
      </c>
      <c r="I136" s="711">
        <v>1.8489045068484922E-2</v>
      </c>
    </row>
    <row r="137" spans="1:9">
      <c r="A137" s="757">
        <v>44028</v>
      </c>
      <c r="B137" s="711">
        <v>1.3235271653902814E-2</v>
      </c>
      <c r="C137" s="711">
        <v>4.2827408413213197E-2</v>
      </c>
      <c r="D137" s="711">
        <v>6.8211569664822447E-2</v>
      </c>
      <c r="E137" s="711">
        <v>4.2421479210627666E-2</v>
      </c>
      <c r="F137" s="711">
        <v>5.0574497027692011E-2</v>
      </c>
      <c r="G137" s="711">
        <v>-3.0352649315860569E-2</v>
      </c>
      <c r="H137" s="711">
        <v>-3.3456257044797932E-2</v>
      </c>
      <c r="I137" s="711">
        <v>1.8575022652587592E-2</v>
      </c>
    </row>
    <row r="138" spans="1:9">
      <c r="A138" s="757">
        <v>44029</v>
      </c>
      <c r="B138" s="711">
        <v>1.3308049658286247E-2</v>
      </c>
      <c r="C138" s="711">
        <v>4.4257395140828049E-2</v>
      </c>
      <c r="D138" s="711">
        <v>6.8733821853117494E-2</v>
      </c>
      <c r="E138" s="711">
        <v>4.714623759069303E-2</v>
      </c>
      <c r="F138" s="711">
        <v>5.3576484407334313E-2</v>
      </c>
      <c r="G138" s="711">
        <v>-1.2428970327981403E-2</v>
      </c>
      <c r="H138" s="711">
        <v>-2.7997938696322833E-2</v>
      </c>
      <c r="I138" s="711">
        <v>1.8661007494642723E-2</v>
      </c>
    </row>
    <row r="139" spans="1:9">
      <c r="A139" s="757">
        <v>44032</v>
      </c>
      <c r="B139" s="711">
        <v>1.3566806704045087E-2</v>
      </c>
      <c r="C139" s="711">
        <v>4.4587408427295916E-2</v>
      </c>
      <c r="D139" s="711">
        <v>6.9256329372243908E-2</v>
      </c>
      <c r="E139" s="711">
        <v>4.9867912790857671E-2</v>
      </c>
      <c r="F139" s="711">
        <v>5.6018032580051225E-2</v>
      </c>
      <c r="G139" s="711">
        <v>2.8397462129050588E-3</v>
      </c>
      <c r="H139" s="711">
        <v>-1.8618375017091071E-2</v>
      </c>
      <c r="I139" s="711">
        <v>1.8746999595262936E-2</v>
      </c>
    </row>
    <row r="140" spans="1:9">
      <c r="A140" s="757">
        <v>44033</v>
      </c>
      <c r="B140" s="711">
        <v>1.3791017360227142E-2</v>
      </c>
      <c r="C140" s="711">
        <v>4.5153707703927237E-2</v>
      </c>
      <c r="D140" s="711">
        <v>6.9779092347033833E-2</v>
      </c>
      <c r="E140" s="711">
        <v>5.1395874960209254E-2</v>
      </c>
      <c r="F140" s="711">
        <v>5.5121072794727777E-2</v>
      </c>
      <c r="G140" s="711">
        <v>-4.4591569831649025E-3</v>
      </c>
      <c r="H140" s="711">
        <v>-1.6213233477685551E-2</v>
      </c>
      <c r="I140" s="711">
        <v>1.8832998955060853E-2</v>
      </c>
    </row>
    <row r="141" spans="1:9">
      <c r="A141" s="757">
        <v>44034</v>
      </c>
      <c r="B141" s="711">
        <v>1.4006806140630879E-2</v>
      </c>
      <c r="C141" s="711">
        <v>4.5871539711008325E-2</v>
      </c>
      <c r="D141" s="711">
        <v>7.0302110902380477E-2</v>
      </c>
      <c r="E141" s="711">
        <v>5.2303651236300208E-2</v>
      </c>
      <c r="F141" s="711">
        <v>5.7314620271675221E-2</v>
      </c>
      <c r="G141" s="711">
        <v>-3.4975203618066164E-3</v>
      </c>
      <c r="H141" s="711">
        <v>-1.0568777338987645E-2</v>
      </c>
      <c r="I141" s="711">
        <v>1.8919005574649317E-2</v>
      </c>
    </row>
    <row r="142" spans="1:9">
      <c r="A142" s="757">
        <v>44035</v>
      </c>
      <c r="B142" s="711">
        <v>1.4267791752635928E-2</v>
      </c>
      <c r="C142" s="711">
        <v>4.610123987756265E-2</v>
      </c>
      <c r="D142" s="711">
        <v>7.0825385163237886E-2</v>
      </c>
      <c r="E142" s="711">
        <v>4.936647245555803E-2</v>
      </c>
      <c r="F142" s="711">
        <v>5.6160955104124222E-2</v>
      </c>
      <c r="G142" s="711">
        <v>-1.8042635400048579E-2</v>
      </c>
      <c r="H142" s="711">
        <v>-2.3707290281883675E-2</v>
      </c>
      <c r="I142" s="711">
        <v>1.900501945464117E-2</v>
      </c>
    </row>
    <row r="143" spans="1:9">
      <c r="A143" s="757">
        <v>44036</v>
      </c>
      <c r="B143" s="711">
        <v>1.4487615374754625E-2</v>
      </c>
      <c r="C143" s="711">
        <v>4.6943912796854947E-2</v>
      </c>
      <c r="D143" s="711">
        <v>7.1348915254621392E-2</v>
      </c>
      <c r="E143" s="711">
        <v>4.9402637849038644E-2</v>
      </c>
      <c r="F143" s="711">
        <v>5.564539395414525E-2</v>
      </c>
      <c r="G143" s="711">
        <v>-2.0504517960622026E-2</v>
      </c>
      <c r="H143" s="711">
        <v>-3.1176069114569938E-2</v>
      </c>
      <c r="I143" s="711">
        <v>1.9091040595649478E-2</v>
      </c>
    </row>
    <row r="144" spans="1:9">
      <c r="A144" s="757">
        <v>44039</v>
      </c>
      <c r="B144" s="711">
        <v>1.4694620329908981E-2</v>
      </c>
      <c r="C144" s="711">
        <v>4.8015950443248689E-2</v>
      </c>
      <c r="D144" s="711">
        <v>7.1872701301607167E-2</v>
      </c>
      <c r="E144" s="711">
        <v>5.5321711011489194E-2</v>
      </c>
      <c r="F144" s="711">
        <v>5.7142393235804834E-2</v>
      </c>
      <c r="G144" s="711">
        <v>-1.4507097530514268E-2</v>
      </c>
      <c r="H144" s="711">
        <v>-2.2699331167853609E-2</v>
      </c>
      <c r="I144" s="711">
        <v>1.9177068998287083E-2</v>
      </c>
    </row>
    <row r="145" spans="1:9">
      <c r="A145" s="757">
        <v>44040</v>
      </c>
      <c r="B145" s="711">
        <v>1.4883423334656198E-2</v>
      </c>
      <c r="C145" s="711">
        <v>4.824506985379351E-2</v>
      </c>
      <c r="D145" s="711">
        <v>7.239674342933311E-2</v>
      </c>
      <c r="E145" s="711">
        <v>5.5152530920708154E-2</v>
      </c>
      <c r="F145" s="711">
        <v>5.7678205543622241E-2</v>
      </c>
      <c r="G145" s="711">
        <v>-1.643407163815469E-2</v>
      </c>
      <c r="H145" s="711">
        <v>-2.8403535239215683E-2</v>
      </c>
      <c r="I145" s="711">
        <v>1.9263104663167052E-2</v>
      </c>
    </row>
    <row r="146" spans="1:9">
      <c r="A146" s="757">
        <v>44041</v>
      </c>
      <c r="B146" s="711">
        <v>1.5103678774681439E-2</v>
      </c>
      <c r="C146" s="711">
        <v>4.8760592059091001E-2</v>
      </c>
      <c r="D146" s="711">
        <v>7.292104176299774E-2</v>
      </c>
      <c r="E146" s="711">
        <v>5.8207916243474545E-2</v>
      </c>
      <c r="F146" s="711">
        <v>5.688744017382219E-2</v>
      </c>
      <c r="G146" s="711">
        <v>-7.1190612384958163E-3</v>
      </c>
      <c r="H146" s="711">
        <v>-1.6545868602806046E-2</v>
      </c>
      <c r="I146" s="711">
        <v>1.9349147590902227E-2</v>
      </c>
    </row>
    <row r="147" spans="1:9">
      <c r="A147" s="757">
        <v>44042</v>
      </c>
      <c r="B147" s="711">
        <v>1.5433591247782763E-2</v>
      </c>
      <c r="C147" s="711">
        <v>5.0395834385992044E-2</v>
      </c>
      <c r="D147" s="711">
        <v>7.3445596427861082E-2</v>
      </c>
      <c r="E147" s="711">
        <v>5.9549376736401038E-2</v>
      </c>
      <c r="F147" s="711">
        <v>5.7490099060061972E-2</v>
      </c>
      <c r="G147" s="711">
        <v>-6.5713586195568219E-3</v>
      </c>
      <c r="H147" s="711">
        <v>-1.0071835399041329E-2</v>
      </c>
      <c r="I147" s="711">
        <v>1.9435197782105895E-2</v>
      </c>
    </row>
    <row r="148" spans="1:9">
      <c r="A148" s="757">
        <v>44043</v>
      </c>
      <c r="B148" s="711">
        <v>1.4584682316815201E-2</v>
      </c>
      <c r="C148" s="711">
        <v>5.0923408379458301E-2</v>
      </c>
      <c r="D148" s="711">
        <v>7.3970407549244221E-2</v>
      </c>
      <c r="E148" s="711">
        <v>5.7568230139993126E-2</v>
      </c>
      <c r="F148" s="711">
        <v>5.8195961694618825E-2</v>
      </c>
      <c r="G148" s="711">
        <v>-9.8479920830587542E-3</v>
      </c>
      <c r="H148" s="711">
        <v>-1.1303849260561716E-2</v>
      </c>
      <c r="I148" s="711">
        <v>1.9521255237391122E-2</v>
      </c>
    </row>
    <row r="149" spans="1:9">
      <c r="A149" s="757">
        <v>44046</v>
      </c>
      <c r="B149" s="711">
        <v>1.4837818328203634E-2</v>
      </c>
      <c r="C149" s="711">
        <v>5.1618443885245169E-2</v>
      </c>
      <c r="D149" s="711">
        <v>7.4495475252529531E-2</v>
      </c>
      <c r="E149" s="711">
        <v>5.7416421866867351E-2</v>
      </c>
      <c r="F149" s="711">
        <v>5.8777033378809351E-2</v>
      </c>
      <c r="G149" s="711">
        <v>-5.6945379356551085E-3</v>
      </c>
      <c r="H149" s="711">
        <v>-5.0619137952229165E-3</v>
      </c>
      <c r="I149" s="711">
        <v>1.9607319957371194E-2</v>
      </c>
    </row>
    <row r="150" spans="1:9">
      <c r="A150" s="757">
        <v>44047</v>
      </c>
      <c r="B150" s="711">
        <v>1.5089684653277979E-2</v>
      </c>
      <c r="C150" s="711">
        <v>5.152512690943456E-2</v>
      </c>
      <c r="D150" s="711">
        <v>7.5020799663160886E-2</v>
      </c>
      <c r="E150" s="711">
        <v>5.7178257648490716E-2</v>
      </c>
      <c r="F150" s="711">
        <v>5.801556267639052E-2</v>
      </c>
      <c r="G150" s="711">
        <v>-1.3385095918049039E-2</v>
      </c>
      <c r="H150" s="711">
        <v>-1.8076622127645159E-3</v>
      </c>
      <c r="I150" s="711">
        <v>1.96933919426594E-2</v>
      </c>
    </row>
    <row r="151" spans="1:9">
      <c r="A151" s="757">
        <v>44048</v>
      </c>
      <c r="B151" s="711">
        <v>1.5364022617524675E-2</v>
      </c>
      <c r="C151" s="711">
        <v>5.1353651164087077E-2</v>
      </c>
      <c r="D151" s="711">
        <v>7.5546380906643451E-2</v>
      </c>
      <c r="E151" s="711">
        <v>6.2246406669272059E-2</v>
      </c>
      <c r="F151" s="711">
        <v>5.8194872888366111E-2</v>
      </c>
      <c r="G151" s="711">
        <v>-5.9576714955135168E-3</v>
      </c>
      <c r="H151" s="711">
        <v>3.380354190340995E-3</v>
      </c>
      <c r="I151" s="711">
        <v>1.9779471193869025E-2</v>
      </c>
    </row>
    <row r="152" spans="1:9">
      <c r="A152" s="757">
        <v>44049</v>
      </c>
      <c r="B152" s="711">
        <v>1.5587358783047511E-2</v>
      </c>
      <c r="C152" s="711">
        <v>5.2372581499524395E-2</v>
      </c>
      <c r="D152" s="711">
        <v>7.6072219108543448E-2</v>
      </c>
      <c r="E152" s="711">
        <v>6.4327276196016081E-2</v>
      </c>
      <c r="F152" s="711">
        <v>5.8627875254318784E-2</v>
      </c>
      <c r="G152" s="711">
        <v>4.462069946348235E-3</v>
      </c>
      <c r="H152" s="711">
        <v>1.1312179501173913E-2</v>
      </c>
      <c r="I152" s="711">
        <v>1.9855640858158052E-2</v>
      </c>
    </row>
    <row r="153" spans="1:9">
      <c r="A153" s="757">
        <v>44050</v>
      </c>
      <c r="B153" s="711">
        <v>1.585827205294299E-2</v>
      </c>
      <c r="C153" s="711">
        <v>5.1891449414701807E-2</v>
      </c>
      <c r="D153" s="711">
        <v>7.6598314394488831E-2</v>
      </c>
      <c r="E153" s="711">
        <v>6.1279218201991226E-2</v>
      </c>
      <c r="F153" s="711">
        <v>5.7721745937460378E-2</v>
      </c>
      <c r="G153" s="711">
        <v>-2.7861985799673139E-3</v>
      </c>
      <c r="H153" s="711">
        <v>1.1526180509994877E-2</v>
      </c>
      <c r="I153" s="711">
        <v>1.9931816211733899E-2</v>
      </c>
    </row>
    <row r="154" spans="1:9">
      <c r="A154" s="757">
        <v>44053</v>
      </c>
      <c r="B154" s="711">
        <v>1.6136657795452036E-2</v>
      </c>
      <c r="C154" s="711">
        <v>5.1614227529922063E-2</v>
      </c>
      <c r="D154" s="711">
        <v>7.7124666890168836E-2</v>
      </c>
      <c r="E154" s="711">
        <v>6.0443544679316341E-2</v>
      </c>
      <c r="F154" s="711">
        <v>5.9332241061923696E-2</v>
      </c>
      <c r="G154" s="711">
        <v>-4.3415787821590168E-3</v>
      </c>
      <c r="H154" s="711">
        <v>1.4556090095286578E-2</v>
      </c>
      <c r="I154" s="711">
        <v>2.0007997255021337E-2</v>
      </c>
    </row>
    <row r="155" spans="1:9">
      <c r="A155" s="757">
        <v>44054</v>
      </c>
      <c r="B155" s="711">
        <v>1.6390934189930872E-2</v>
      </c>
      <c r="C155" s="711">
        <v>5.1738124355203974E-2</v>
      </c>
      <c r="D155" s="711">
        <v>7.7651276721334206E-2</v>
      </c>
      <c r="E155" s="711">
        <v>5.5022341496903326E-2</v>
      </c>
      <c r="F155" s="711">
        <v>5.9280227197681334E-2</v>
      </c>
      <c r="G155" s="711">
        <v>-1.0585193559285555E-2</v>
      </c>
      <c r="H155" s="711">
        <v>9.5335295057121794E-3</v>
      </c>
      <c r="I155" s="711">
        <v>2.0084183988445359E-2</v>
      </c>
    </row>
    <row r="156" spans="1:9">
      <c r="A156" s="757">
        <v>44055</v>
      </c>
      <c r="B156" s="711">
        <v>1.6551886446318331E-2</v>
      </c>
      <c r="C156" s="711">
        <v>5.1515979863924422E-2</v>
      </c>
      <c r="D156" s="711">
        <v>7.8178144013796969E-2</v>
      </c>
      <c r="E156" s="711">
        <v>5.7430688291146392E-2</v>
      </c>
      <c r="F156" s="711">
        <v>5.9184791917149759E-2</v>
      </c>
      <c r="G156" s="711">
        <v>-1.3820288438808559E-2</v>
      </c>
      <c r="H156" s="711">
        <v>1.9246302809416749E-2</v>
      </c>
      <c r="I156" s="711">
        <v>2.0160376412430958E-2</v>
      </c>
    </row>
    <row r="157" spans="1:9">
      <c r="A157" s="757">
        <v>44056</v>
      </c>
      <c r="B157" s="711">
        <v>1.6735207899346349E-2</v>
      </c>
      <c r="C157" s="711">
        <v>5.1312404365468467E-2</v>
      </c>
      <c r="D157" s="711">
        <v>7.870526889343088E-2</v>
      </c>
      <c r="E157" s="711">
        <v>5.6211025390800584E-2</v>
      </c>
      <c r="F157" s="711">
        <v>5.9547034005157151E-2</v>
      </c>
      <c r="G157" s="711">
        <v>-1.6532826166689607E-2</v>
      </c>
      <c r="H157" s="711">
        <v>2.0467975682591399E-2</v>
      </c>
      <c r="I157" s="711">
        <v>2.0236574527403128E-2</v>
      </c>
    </row>
    <row r="158" spans="1:9">
      <c r="A158" s="757">
        <v>44057</v>
      </c>
      <c r="B158" s="711">
        <v>1.6887734469757998E-2</v>
      </c>
      <c r="C158" s="711">
        <v>5.17906194548583E-2</v>
      </c>
      <c r="D158" s="711">
        <v>7.9232651486171202E-2</v>
      </c>
      <c r="E158" s="711">
        <v>5.8468398119513099E-2</v>
      </c>
      <c r="F158" s="711">
        <v>5.8185535886903672E-2</v>
      </c>
      <c r="G158" s="711">
        <v>-1.3141341967920273E-2</v>
      </c>
      <c r="H158" s="711">
        <v>1.7278642526969756E-2</v>
      </c>
      <c r="I158" s="711">
        <v>2.0312778333787085E-2</v>
      </c>
    </row>
    <row r="159" spans="1:9">
      <c r="A159" s="757">
        <v>44060</v>
      </c>
      <c r="B159" s="711">
        <v>1.7163057643675872E-2</v>
      </c>
      <c r="C159" s="711">
        <v>5.218416890620281E-2</v>
      </c>
      <c r="D159" s="711">
        <v>7.9760291918014703E-2</v>
      </c>
      <c r="E159" s="711">
        <v>5.8085277986017481E-2</v>
      </c>
      <c r="F159" s="711">
        <v>5.8784577845290231E-2</v>
      </c>
      <c r="G159" s="711">
        <v>-2.2610257966196867E-2</v>
      </c>
      <c r="H159" s="711">
        <v>2.2856743990449457E-2</v>
      </c>
      <c r="I159" s="711">
        <v>2.0388987832007821E-2</v>
      </c>
    </row>
    <row r="160" spans="1:9">
      <c r="A160" s="757">
        <v>44061</v>
      </c>
      <c r="B160" s="711">
        <v>1.7368413186520382E-2</v>
      </c>
      <c r="C160" s="711">
        <v>5.4168109032512346E-2</v>
      </c>
      <c r="D160" s="711">
        <v>8.0288190315019881E-2</v>
      </c>
      <c r="E160" s="711">
        <v>6.3770905999580796E-2</v>
      </c>
      <c r="F160" s="711">
        <v>6.0797819609581083E-2</v>
      </c>
      <c r="G160" s="711">
        <v>-5.2486542278524784E-3</v>
      </c>
      <c r="H160" s="711">
        <v>2.5412978859572721E-2</v>
      </c>
      <c r="I160" s="711">
        <v>2.0465203022490552E-2</v>
      </c>
    </row>
    <row r="161" spans="1:9">
      <c r="A161" s="757">
        <v>44062</v>
      </c>
      <c r="B161" s="711">
        <v>1.7602720664929628E-2</v>
      </c>
      <c r="C161" s="711">
        <v>5.3884288725191132E-2</v>
      </c>
      <c r="D161" s="711">
        <v>8.0816346803306516E-2</v>
      </c>
      <c r="E161" s="711">
        <v>5.8420151374240392E-2</v>
      </c>
      <c r="F161" s="711">
        <v>6.152327511838962E-2</v>
      </c>
      <c r="G161" s="711">
        <v>-9.5480321032652693E-3</v>
      </c>
      <c r="H161" s="711">
        <v>2.0249091429273891E-2</v>
      </c>
      <c r="I161" s="711">
        <v>2.0541423905660494E-2</v>
      </c>
    </row>
    <row r="162" spans="1:9">
      <c r="A162" s="757">
        <v>44063</v>
      </c>
      <c r="B162" s="711">
        <v>1.773737435908096E-2</v>
      </c>
      <c r="C162" s="711">
        <v>5.4685977818625275E-2</v>
      </c>
      <c r="D162" s="711">
        <v>8.1344761509056562E-2</v>
      </c>
      <c r="E162" s="711">
        <v>5.8272371795496491E-2</v>
      </c>
      <c r="F162" s="711">
        <v>6.1051234887259165E-2</v>
      </c>
      <c r="G162" s="711">
        <v>-5.8020074189071291E-3</v>
      </c>
      <c r="H162" s="711">
        <v>2.2725758138070429E-2</v>
      </c>
      <c r="I162" s="711">
        <v>2.061765048194264E-2</v>
      </c>
    </row>
    <row r="163" spans="1:9">
      <c r="A163" s="757">
        <v>44064</v>
      </c>
      <c r="B163" s="711">
        <v>1.7959727239631684E-2</v>
      </c>
      <c r="C163" s="711">
        <v>5.5139178167476821E-2</v>
      </c>
      <c r="D163" s="711">
        <v>8.1873434558513258E-2</v>
      </c>
      <c r="E163" s="711">
        <v>5.7462876573054711E-2</v>
      </c>
      <c r="F163" s="711">
        <v>6.042822370574874E-2</v>
      </c>
      <c r="G163" s="711">
        <v>-4.480907351827379E-3</v>
      </c>
      <c r="H163" s="711">
        <v>2.6288515872842533E-2</v>
      </c>
      <c r="I163" s="711">
        <v>2.0693882751762427E-2</v>
      </c>
    </row>
    <row r="164" spans="1:9">
      <c r="A164" s="757">
        <v>44067</v>
      </c>
      <c r="B164" s="711">
        <v>1.8211233702269292E-2</v>
      </c>
      <c r="C164" s="711">
        <v>5.5657405166341656E-2</v>
      </c>
      <c r="D164" s="711">
        <v>8.240236607798157E-2</v>
      </c>
      <c r="E164" s="711">
        <v>5.8028682449626778E-2</v>
      </c>
      <c r="F164" s="711">
        <v>6.1186308639157083E-2</v>
      </c>
      <c r="G164" s="711">
        <v>9.7411970022842631E-4</v>
      </c>
      <c r="H164" s="711">
        <v>3.7495274742825213E-2</v>
      </c>
      <c r="I164" s="711">
        <v>2.0770120715545071E-2</v>
      </c>
    </row>
    <row r="165" spans="1:9">
      <c r="A165" s="757">
        <v>44068</v>
      </c>
      <c r="B165" s="711">
        <v>1.8452516458511203E-2</v>
      </c>
      <c r="C165" s="711">
        <v>5.5942724794488585E-2</v>
      </c>
      <c r="D165" s="711">
        <v>8.2931556193828637E-2</v>
      </c>
      <c r="E165" s="711">
        <v>5.8560550706775683E-2</v>
      </c>
      <c r="F165" s="711">
        <v>6.0804132568250902E-2</v>
      </c>
      <c r="G165" s="711">
        <v>3.531282764769772E-3</v>
      </c>
      <c r="H165" s="711">
        <v>4.2865120191009298E-2</v>
      </c>
      <c r="I165" s="711">
        <v>2.0846364373715787E-2</v>
      </c>
    </row>
    <row r="166" spans="1:9">
      <c r="A166" s="757">
        <v>44069</v>
      </c>
      <c r="B166" s="711">
        <v>1.8711314658168332E-2</v>
      </c>
      <c r="C166" s="711">
        <v>5.5308094499941118E-2</v>
      </c>
      <c r="D166" s="711">
        <v>8.3461005032482882E-2</v>
      </c>
      <c r="E166" s="711">
        <v>5.8488312524239694E-2</v>
      </c>
      <c r="F166" s="711">
        <v>5.9656928969523237E-2</v>
      </c>
      <c r="G166" s="711">
        <v>7.4098869304206616E-4</v>
      </c>
      <c r="H166" s="711">
        <v>5.4169543950923549E-2</v>
      </c>
      <c r="I166" s="711">
        <v>2.0922613726700012E-2</v>
      </c>
    </row>
    <row r="167" spans="1:9">
      <c r="A167" s="757">
        <v>44070</v>
      </c>
      <c r="B167" s="711">
        <v>1.8825104153164185E-2</v>
      </c>
      <c r="C167" s="711">
        <v>5.5746510907171087E-2</v>
      </c>
      <c r="D167" s="711">
        <v>8.3990712720434679E-2</v>
      </c>
      <c r="E167" s="711">
        <v>5.7659949277325317E-2</v>
      </c>
      <c r="F167" s="711">
        <v>5.9493281707833079E-2</v>
      </c>
      <c r="G167" s="711">
        <v>4.5948658985572877E-4</v>
      </c>
      <c r="H167" s="711">
        <v>5.6148406970744968E-2</v>
      </c>
      <c r="I167" s="711">
        <v>2.0998868774922963E-2</v>
      </c>
    </row>
    <row r="168" spans="1:9">
      <c r="A168" s="757">
        <v>44071</v>
      </c>
      <c r="B168" s="711">
        <v>1.9019538590446583E-2</v>
      </c>
      <c r="C168" s="711">
        <v>5.6688120781466012E-2</v>
      </c>
      <c r="D168" s="711">
        <v>8.4520679384236574E-2</v>
      </c>
      <c r="E168" s="711">
        <v>6.2238509598003811E-2</v>
      </c>
      <c r="F168" s="711">
        <v>6.089779178188115E-2</v>
      </c>
      <c r="G168" s="711">
        <v>5.7182106404261024E-3</v>
      </c>
      <c r="H168" s="711">
        <v>6.160126757537121E-2</v>
      </c>
      <c r="I168" s="711">
        <v>2.1075129518810076E-2</v>
      </c>
    </row>
    <row r="169" spans="1:9">
      <c r="A169" s="757">
        <v>44074</v>
      </c>
      <c r="B169" s="711">
        <v>1.9152106903481902E-2</v>
      </c>
      <c r="C169" s="711">
        <v>5.6430766601783144E-2</v>
      </c>
      <c r="D169" s="711">
        <v>8.505090515050262E-2</v>
      </c>
      <c r="E169" s="711">
        <v>5.9990603424137312E-2</v>
      </c>
      <c r="F169" s="711">
        <v>5.9523617198380174E-2</v>
      </c>
      <c r="G169" s="711">
        <v>-4.2820945336712324E-3</v>
      </c>
      <c r="H169" s="711">
        <v>5.7102937644988971E-2</v>
      </c>
      <c r="I169" s="711">
        <v>2.1151395958786789E-2</v>
      </c>
    </row>
    <row r="170" spans="1:9">
      <c r="A170" s="757">
        <v>44075</v>
      </c>
      <c r="B170" s="711">
        <v>1.9323784794616827E-2</v>
      </c>
      <c r="C170" s="711">
        <v>5.7387611485847145E-2</v>
      </c>
      <c r="D170" s="711">
        <v>8.558139014590882E-2</v>
      </c>
      <c r="E170" s="711">
        <v>6.2289375738845854E-2</v>
      </c>
      <c r="F170" s="711">
        <v>5.9492777812129694E-2</v>
      </c>
      <c r="G170" s="711">
        <v>9.2832447511479455E-3</v>
      </c>
      <c r="H170" s="711">
        <v>6.8089376013273029E-2</v>
      </c>
      <c r="I170" s="711">
        <v>2.1227668095278762E-2</v>
      </c>
    </row>
    <row r="171" spans="1:9">
      <c r="A171" s="757">
        <v>44076</v>
      </c>
      <c r="B171" s="711">
        <v>1.9482355418479758E-2</v>
      </c>
      <c r="C171" s="711">
        <v>5.7992555374292598E-2</v>
      </c>
      <c r="D171" s="711">
        <v>8.6112134497193127E-2</v>
      </c>
      <c r="E171" s="711">
        <v>6.1657929060321193E-2</v>
      </c>
      <c r="F171" s="711">
        <v>6.060061422470242E-2</v>
      </c>
      <c r="G171" s="711">
        <v>1.0918536721606031E-2</v>
      </c>
      <c r="H171" s="711">
        <v>8.2062062016055703E-2</v>
      </c>
      <c r="I171" s="711">
        <v>2.130394592871121E-2</v>
      </c>
    </row>
    <row r="172" spans="1:9">
      <c r="A172" s="757">
        <v>44077</v>
      </c>
      <c r="B172" s="711">
        <v>1.966283427476001E-2</v>
      </c>
      <c r="C172" s="711">
        <v>5.8984418769099767E-2</v>
      </c>
      <c r="D172" s="711">
        <v>8.6643138331155445E-2</v>
      </c>
      <c r="E172" s="711">
        <v>5.6692545854606369E-2</v>
      </c>
      <c r="F172" s="711">
        <v>5.8454460499818284E-2</v>
      </c>
      <c r="G172" s="711">
        <v>-7.121899419858968E-3</v>
      </c>
      <c r="H172" s="711">
        <v>4.8240997882394998E-2</v>
      </c>
      <c r="I172" s="711">
        <v>2.1380229459509792E-2</v>
      </c>
    </row>
    <row r="173" spans="1:9">
      <c r="A173" s="757">
        <v>44078</v>
      </c>
      <c r="B173" s="711">
        <v>1.9803128206673737E-2</v>
      </c>
      <c r="C173" s="711">
        <v>5.9746955279188052E-2</v>
      </c>
      <c r="D173" s="711">
        <v>8.717440177465785E-2</v>
      </c>
      <c r="E173" s="711">
        <v>5.7928758938971647E-2</v>
      </c>
      <c r="F173" s="711">
        <v>5.8500631455014052E-2</v>
      </c>
      <c r="G173" s="711">
        <v>-1.0598662629782818E-2</v>
      </c>
      <c r="H173" s="711">
        <v>3.4477716893612564E-2</v>
      </c>
      <c r="I173" s="711">
        <v>2.1456518688099946E-2</v>
      </c>
    </row>
    <row r="174" spans="1:9">
      <c r="A174" s="757">
        <v>44082</v>
      </c>
      <c r="B174" s="711">
        <v>1.9969148970414574E-2</v>
      </c>
      <c r="C174" s="711">
        <v>5.9855323767072921E-2</v>
      </c>
      <c r="D174" s="711">
        <v>8.770592495462437E-2</v>
      </c>
      <c r="E174" s="711">
        <v>5.2339623667981616E-2</v>
      </c>
      <c r="F174" s="711">
        <v>5.8905458294474355E-2</v>
      </c>
      <c r="G174" s="711">
        <v>-2.1626867476121081E-2</v>
      </c>
      <c r="H174" s="711">
        <v>9.5570839791656592E-3</v>
      </c>
      <c r="I174" s="711">
        <v>2.1532813614907331E-2</v>
      </c>
    </row>
    <row r="175" spans="1:9">
      <c r="A175" s="757">
        <v>44083</v>
      </c>
      <c r="B175" s="711">
        <v>2.0136588017522161E-2</v>
      </c>
      <c r="C175" s="711">
        <v>6.0841476609195144E-2</v>
      </c>
      <c r="D175" s="711">
        <v>8.8237707998040982E-2</v>
      </c>
      <c r="E175" s="711">
        <v>5.6458411642087203E-2</v>
      </c>
      <c r="F175" s="711">
        <v>5.952558948780351E-2</v>
      </c>
      <c r="G175" s="711">
        <v>-1.4788762136442091E-2</v>
      </c>
      <c r="H175" s="711">
        <v>2.8885827445671808E-2</v>
      </c>
      <c r="I175" s="711">
        <v>2.1609114240357608E-2</v>
      </c>
    </row>
    <row r="176" spans="1:9">
      <c r="A176" s="757">
        <v>44084</v>
      </c>
      <c r="B176" s="711">
        <v>2.0257364605974937E-2</v>
      </c>
      <c r="C176" s="711">
        <v>6.07222487562602E-2</v>
      </c>
      <c r="D176" s="711">
        <v>8.8769751031955613E-2</v>
      </c>
      <c r="E176" s="711">
        <v>5.2713168135329669E-2</v>
      </c>
      <c r="F176" s="711">
        <v>5.8204640728279466E-2</v>
      </c>
      <c r="G176" s="711">
        <v>-3.0649366487312979E-2</v>
      </c>
      <c r="H176" s="711">
        <v>1.1084965007243763E-2</v>
      </c>
      <c r="I176" s="711">
        <v>2.1685420564876212E-2</v>
      </c>
    </row>
    <row r="177" spans="1:9">
      <c r="A177" s="757">
        <v>44085</v>
      </c>
      <c r="B177" s="711">
        <v>2.0359081845952032E-2</v>
      </c>
      <c r="C177" s="711">
        <v>6.1208295360755782E-2</v>
      </c>
      <c r="D177" s="711">
        <v>8.9302054183478585E-2</v>
      </c>
      <c r="E177" s="711">
        <v>5.3339220501754436E-2</v>
      </c>
      <c r="F177" s="711">
        <v>5.8593775967441974E-2</v>
      </c>
      <c r="G177" s="711">
        <v>-3.2449777337974051E-2</v>
      </c>
      <c r="H177" s="711">
        <v>9.0894415061988365E-3</v>
      </c>
      <c r="I177" s="711">
        <v>2.1761732588889027E-2</v>
      </c>
    </row>
    <row r="178" spans="1:9">
      <c r="A178" s="757">
        <v>44088</v>
      </c>
      <c r="B178" s="711">
        <v>2.0521597511321099E-2</v>
      </c>
      <c r="C178" s="711">
        <v>6.2086508132562557E-2</v>
      </c>
      <c r="D178" s="711">
        <v>8.9834617579782394E-2</v>
      </c>
      <c r="E178" s="711">
        <v>5.7515075370397462E-2</v>
      </c>
      <c r="F178" s="711">
        <v>5.8915802766012826E-2</v>
      </c>
      <c r="G178" s="711">
        <v>-1.9877099328744707E-2</v>
      </c>
      <c r="H178" s="711">
        <v>2.174738574069579E-2</v>
      </c>
      <c r="I178" s="711">
        <v>2.1838050312821711E-2</v>
      </c>
    </row>
    <row r="179" spans="1:9">
      <c r="A179" s="757">
        <v>44089</v>
      </c>
      <c r="B179" s="711">
        <v>2.0643418469556307E-2</v>
      </c>
      <c r="C179" s="711">
        <v>6.2228842699683762E-2</v>
      </c>
      <c r="D179" s="711">
        <v>9.0367441348101485E-2</v>
      </c>
      <c r="E179" s="711">
        <v>5.8764683402355189E-2</v>
      </c>
      <c r="F179" s="711">
        <v>5.8033908201202911E-2</v>
      </c>
      <c r="G179" s="711">
        <v>-1.9474554800688493E-2</v>
      </c>
      <c r="H179" s="711">
        <v>2.7945659255241617E-2</v>
      </c>
      <c r="I179" s="711">
        <v>2.1914373737099924E-2</v>
      </c>
    </row>
    <row r="180" spans="1:9">
      <c r="A180" s="757">
        <v>44090</v>
      </c>
      <c r="B180" s="711">
        <v>2.0754858158550826E-2</v>
      </c>
      <c r="C180" s="711">
        <v>6.2363042503044364E-2</v>
      </c>
      <c r="D180" s="711">
        <v>9.0900525615732475E-2</v>
      </c>
      <c r="E180" s="711">
        <v>5.8022148698425591E-2</v>
      </c>
      <c r="F180" s="711">
        <v>5.7293790770940989E-2</v>
      </c>
      <c r="G180" s="711">
        <v>-2.440803173007644E-2</v>
      </c>
      <c r="H180" s="711">
        <v>2.2866797729118593E-2</v>
      </c>
      <c r="I180" s="711">
        <v>2.1990702862149547E-2</v>
      </c>
    </row>
    <row r="181" spans="1:9">
      <c r="A181" s="757">
        <v>44091</v>
      </c>
      <c r="B181" s="711">
        <v>2.0891733134093204E-2</v>
      </c>
      <c r="C181" s="711">
        <v>6.2872390976336234E-2</v>
      </c>
      <c r="D181" s="711">
        <v>9.1433870510034598E-2</v>
      </c>
      <c r="E181" s="711">
        <v>5.8506704966141632E-2</v>
      </c>
      <c r="F181" s="711">
        <v>5.772258652615081E-2</v>
      </c>
      <c r="G181" s="711">
        <v>-2.6592427511118899E-2</v>
      </c>
      <c r="H181" s="711">
        <v>1.3365440187148581E-2</v>
      </c>
      <c r="I181" s="711">
        <v>2.206703768839624E-2</v>
      </c>
    </row>
    <row r="182" spans="1:9">
      <c r="A182" s="757">
        <v>44092</v>
      </c>
      <c r="B182" s="711">
        <v>2.0995072773188017E-2</v>
      </c>
      <c r="C182" s="711">
        <v>6.1395332049492213E-2</v>
      </c>
      <c r="D182" s="711">
        <v>9.1967476158428818E-2</v>
      </c>
      <c r="E182" s="711">
        <v>5.4155337333542164E-2</v>
      </c>
      <c r="F182" s="711">
        <v>5.5607806444453178E-2</v>
      </c>
      <c r="G182" s="711">
        <v>-3.5123749028631135E-2</v>
      </c>
      <c r="H182" s="711">
        <v>1.1662336856543831E-3</v>
      </c>
      <c r="I182" s="711">
        <v>2.2143378216266107E-2</v>
      </c>
    </row>
    <row r="183" spans="1:9">
      <c r="A183" s="757">
        <v>44095</v>
      </c>
      <c r="B183" s="711">
        <v>2.1057475571550244E-2</v>
      </c>
      <c r="C183" s="711">
        <v>6.1631364793455212E-2</v>
      </c>
      <c r="D183" s="711">
        <v>9.2501342688398935E-2</v>
      </c>
      <c r="E183" s="711">
        <v>4.9709997815622131E-2</v>
      </c>
      <c r="F183" s="711">
        <v>5.4511769707078717E-2</v>
      </c>
      <c r="G183" s="711">
        <v>-4.5094108519170728E-2</v>
      </c>
      <c r="H183" s="711">
        <v>-1.0068388402926343E-2</v>
      </c>
      <c r="I183" s="711">
        <v>2.2219724446184808E-2</v>
      </c>
    </row>
    <row r="184" spans="1:9">
      <c r="A184" s="757">
        <v>44096</v>
      </c>
      <c r="B184" s="711">
        <v>2.1201754233055814E-2</v>
      </c>
      <c r="C184" s="711">
        <v>6.3325370120324243E-2</v>
      </c>
      <c r="D184" s="711">
        <v>9.3035470227490702E-2</v>
      </c>
      <c r="E184" s="711">
        <v>5.0978475806583434E-2</v>
      </c>
      <c r="F184" s="711">
        <v>5.4245199036919933E-2</v>
      </c>
      <c r="G184" s="711">
        <v>-4.0325294487460472E-2</v>
      </c>
      <c r="H184" s="711">
        <v>-3.1743961724556291E-3</v>
      </c>
      <c r="I184" s="711">
        <v>2.2296076378578222E-2</v>
      </c>
    </row>
    <row r="185" spans="1:9">
      <c r="A185" s="757">
        <v>44097</v>
      </c>
      <c r="B185" s="711">
        <v>2.1305253426805004E-2</v>
      </c>
      <c r="C185" s="711">
        <v>6.3046207306504121E-2</v>
      </c>
      <c r="D185" s="711">
        <v>9.3569858903312264E-2</v>
      </c>
      <c r="E185" s="711">
        <v>4.6554872580681694E-2</v>
      </c>
      <c r="F185" s="711">
        <v>5.2485541940178626E-2</v>
      </c>
      <c r="G185" s="711">
        <v>-4.9925800699306522E-2</v>
      </c>
      <c r="H185" s="711">
        <v>-2.3945994762864076E-2</v>
      </c>
      <c r="I185" s="711">
        <v>2.2372434013872233E-2</v>
      </c>
    </row>
    <row r="186" spans="1:9">
      <c r="A186" s="757">
        <v>44098</v>
      </c>
      <c r="B186" s="711">
        <v>2.1416089554049611E-2</v>
      </c>
      <c r="C186" s="711">
        <v>6.5067086520692152E-2</v>
      </c>
      <c r="D186" s="711">
        <v>9.4104508843534385E-2</v>
      </c>
      <c r="E186" s="711">
        <v>4.8218836738466386E-2</v>
      </c>
      <c r="F186" s="711">
        <v>5.2147728969952567E-2</v>
      </c>
      <c r="G186" s="711">
        <v>-4.6533070140336696E-2</v>
      </c>
      <c r="H186" s="711">
        <v>-2.22831063869392E-2</v>
      </c>
      <c r="I186" s="711">
        <v>2.2448797352492944E-2</v>
      </c>
    </row>
    <row r="187" spans="1:9">
      <c r="A187" s="757">
        <v>44099</v>
      </c>
      <c r="B187" s="711">
        <v>2.1584869313053368E-2</v>
      </c>
      <c r="C187" s="711">
        <v>6.5376728631558745E-2</v>
      </c>
      <c r="D187" s="711">
        <v>9.4639420175889999E-2</v>
      </c>
      <c r="E187" s="711">
        <v>4.8462572502714796E-2</v>
      </c>
      <c r="F187" s="711">
        <v>5.2330040509981801E-2</v>
      </c>
      <c r="G187" s="711">
        <v>-4.4276094255156107E-2</v>
      </c>
      <c r="H187" s="711">
        <v>-9.6263111511474264E-3</v>
      </c>
      <c r="I187" s="711">
        <v>2.2525166394866458E-2</v>
      </c>
    </row>
    <row r="188" spans="1:9">
      <c r="A188" s="757">
        <v>44102</v>
      </c>
      <c r="B188" s="711">
        <v>2.1582717618687131E-2</v>
      </c>
      <c r="C188" s="711">
        <v>6.3810617178450268E-2</v>
      </c>
      <c r="D188" s="711">
        <v>9.5174593028174659E-2</v>
      </c>
      <c r="E188" s="711">
        <v>4.6743354568379969E-2</v>
      </c>
      <c r="F188" s="711">
        <v>5.1014158480137795E-2</v>
      </c>
      <c r="G188" s="711">
        <v>-5.6568839358818956E-2</v>
      </c>
      <c r="H188" s="711">
        <v>7.8332986718723241E-3</v>
      </c>
      <c r="I188" s="711">
        <v>2.2601541141418657E-2</v>
      </c>
    </row>
    <row r="189" spans="1:9">
      <c r="A189" s="757">
        <v>44103</v>
      </c>
      <c r="B189" s="711">
        <v>2.1653373539490817E-2</v>
      </c>
      <c r="C189" s="711">
        <v>6.4601434848502226E-2</v>
      </c>
      <c r="D189" s="711">
        <v>9.5710027528246311E-2</v>
      </c>
      <c r="E189" s="711">
        <v>4.6937188443759936E-2</v>
      </c>
      <c r="F189" s="711">
        <v>4.9763726554342469E-2</v>
      </c>
      <c r="G189" s="711">
        <v>-6.2672621177339849E-2</v>
      </c>
      <c r="H189" s="711">
        <v>3.7437250308218761E-3</v>
      </c>
      <c r="I189" s="711">
        <v>2.2677921592575423E-2</v>
      </c>
    </row>
    <row r="190" spans="1:9">
      <c r="A190" s="757">
        <v>44104</v>
      </c>
      <c r="B190" s="711">
        <v>2.1758633409378447E-2</v>
      </c>
      <c r="C190" s="711">
        <v>6.6052535733392093E-2</v>
      </c>
      <c r="D190" s="711">
        <v>9.6245723804025296E-2</v>
      </c>
      <c r="E190" s="711">
        <v>4.7700445687290705E-2</v>
      </c>
      <c r="F190" s="711">
        <v>4.9275556379861252E-2</v>
      </c>
      <c r="G190" s="711">
        <v>-5.6493674983968178E-2</v>
      </c>
      <c r="H190" s="711">
        <v>5.5623027312847739E-3</v>
      </c>
      <c r="I190" s="711">
        <v>2.2754307748763081E-2</v>
      </c>
    </row>
    <row r="191" spans="1:9">
      <c r="A191" s="757">
        <v>44105</v>
      </c>
      <c r="B191" s="711">
        <v>2.1754211622836195E-2</v>
      </c>
      <c r="C191" s="711">
        <v>6.688279228381333E-2</v>
      </c>
      <c r="D191" s="711">
        <v>9.6781681983494794E-2</v>
      </c>
      <c r="E191" s="711">
        <v>5.017862191917577E-2</v>
      </c>
      <c r="F191" s="711">
        <v>4.8680757128773955E-2</v>
      </c>
      <c r="G191" s="711">
        <v>-5.0122009281674096E-2</v>
      </c>
      <c r="H191" s="711">
        <v>1.1891562098209407E-2</v>
      </c>
      <c r="I191" s="711">
        <v>2.2830699610407734E-2</v>
      </c>
    </row>
    <row r="192" spans="1:9">
      <c r="A192" s="757">
        <v>44106</v>
      </c>
      <c r="B192" s="711">
        <v>2.1873460471850015E-2</v>
      </c>
      <c r="C192" s="711">
        <v>6.6294709259879125E-2</v>
      </c>
      <c r="D192" s="711">
        <v>9.7317902194700379E-2</v>
      </c>
      <c r="E192" s="711">
        <v>4.8951406049061008E-2</v>
      </c>
      <c r="F192" s="711">
        <v>4.7442665332324552E-2</v>
      </c>
      <c r="G192" s="711">
        <v>-6.0051808081241997E-2</v>
      </c>
      <c r="H192" s="711">
        <v>1.5847564639792644E-3</v>
      </c>
      <c r="I192" s="711">
        <v>2.2907097177935487E-2</v>
      </c>
    </row>
    <row r="193" spans="1:9">
      <c r="A193" s="757">
        <v>44109</v>
      </c>
      <c r="B193" s="711">
        <v>2.2021749673040381E-2</v>
      </c>
      <c r="C193" s="711">
        <v>6.7791060191474628E-2</v>
      </c>
      <c r="D193" s="711">
        <v>9.7854384565750241E-2</v>
      </c>
      <c r="E193" s="711">
        <v>5.1071518226090573E-2</v>
      </c>
      <c r="F193" s="711">
        <v>4.5729485477504994E-2</v>
      </c>
      <c r="G193" s="711">
        <v>-5.1098226175135153E-2</v>
      </c>
      <c r="H193" s="711">
        <v>1.5659990601190277E-2</v>
      </c>
      <c r="I193" s="711">
        <v>2.2983500451772443E-2</v>
      </c>
    </row>
    <row r="194" spans="1:9">
      <c r="A194" s="757">
        <v>44110</v>
      </c>
      <c r="B194" s="711">
        <v>2.2170079595943415E-2</v>
      </c>
      <c r="C194" s="711">
        <v>6.8213972072334705E-2</v>
      </c>
      <c r="D194" s="711">
        <v>9.8391129224814966E-2</v>
      </c>
      <c r="E194" s="711">
        <v>5.0249124043397542E-2</v>
      </c>
      <c r="F194" s="711">
        <v>4.5745109077271584E-2</v>
      </c>
      <c r="G194" s="711">
        <v>-5.4608843750938774E-2</v>
      </c>
      <c r="H194" s="711">
        <v>-8.8932499773108908E-4</v>
      </c>
      <c r="I194" s="711">
        <v>2.3059909432344927E-2</v>
      </c>
    </row>
    <row r="195" spans="1:9">
      <c r="A195" s="757">
        <v>44111</v>
      </c>
      <c r="B195" s="711">
        <v>2.2345201090230304E-2</v>
      </c>
      <c r="C195" s="711">
        <v>6.8917128663966931E-2</v>
      </c>
      <c r="D195" s="711">
        <v>9.89281363001282E-2</v>
      </c>
      <c r="E195" s="711">
        <v>5.0855675885148832E-2</v>
      </c>
      <c r="F195" s="711">
        <v>4.5969604780523587E-2</v>
      </c>
      <c r="G195" s="711">
        <v>-5.1247463416323136E-2</v>
      </c>
      <c r="H195" s="711">
        <v>2.1556364705976439E-2</v>
      </c>
      <c r="I195" s="711">
        <v>2.3136324120079266E-2</v>
      </c>
    </row>
    <row r="196" spans="1:9">
      <c r="A196" s="757">
        <v>44112</v>
      </c>
      <c r="B196" s="711">
        <v>2.2535801987875193E-2</v>
      </c>
      <c r="C196" s="711">
        <v>7.0228441780192163E-2</v>
      </c>
      <c r="D196" s="711">
        <v>9.9465405919986205E-2</v>
      </c>
      <c r="E196" s="711">
        <v>5.2926768242327782E-2</v>
      </c>
      <c r="F196" s="711">
        <v>4.5353947737134304E-2</v>
      </c>
      <c r="G196" s="711">
        <v>-4.1268557751333868E-2</v>
      </c>
      <c r="H196" s="711">
        <v>3.3890004055965095E-2</v>
      </c>
      <c r="I196" s="711">
        <v>2.3212744515401562E-2</v>
      </c>
    </row>
    <row r="197" spans="1:9">
      <c r="A197" s="757">
        <v>44113</v>
      </c>
      <c r="B197" s="711">
        <v>2.2782388677786924E-2</v>
      </c>
      <c r="C197" s="711">
        <v>7.1493189361058418E-2</v>
      </c>
      <c r="D197" s="711">
        <v>0.10000293821274786</v>
      </c>
      <c r="E197" s="711">
        <v>5.6429438648736951E-2</v>
      </c>
      <c r="F197" s="711">
        <v>4.6650602610911029E-2</v>
      </c>
      <c r="G197" s="711">
        <v>-4.0232813736017614E-2</v>
      </c>
      <c r="H197" s="711">
        <v>4.6132010759223574E-2</v>
      </c>
      <c r="I197" s="711">
        <v>2.3289170618738142E-2</v>
      </c>
    </row>
    <row r="198" spans="1:9">
      <c r="A198" s="757">
        <v>44117</v>
      </c>
      <c r="B198" s="711">
        <v>2.3038147129975872E-2</v>
      </c>
      <c r="C198" s="711">
        <v>7.2206787477136825E-2</v>
      </c>
      <c r="D198" s="711">
        <v>0.10054073330683488</v>
      </c>
      <c r="E198" s="711">
        <v>5.606631074548174E-2</v>
      </c>
      <c r="F198" s="711">
        <v>4.8126667768024767E-2</v>
      </c>
      <c r="G198" s="711">
        <v>-3.3457897661127056E-2</v>
      </c>
      <c r="H198" s="711">
        <v>5.4088539542215708E-2</v>
      </c>
      <c r="I198" s="711">
        <v>2.3365602430515553E-2</v>
      </c>
    </row>
    <row r="199" spans="1:9">
      <c r="A199" s="757">
        <v>44118</v>
      </c>
      <c r="B199" s="711">
        <v>2.3227772855491269E-2</v>
      </c>
      <c r="C199" s="711">
        <v>7.304855838841684E-2</v>
      </c>
      <c r="D199" s="711">
        <v>0.10107879133073161</v>
      </c>
      <c r="E199" s="711">
        <v>5.6635471954677996E-2</v>
      </c>
      <c r="F199" s="711">
        <v>4.9440665266655248E-2</v>
      </c>
      <c r="G199" s="711">
        <v>-2.8868319375693563E-2</v>
      </c>
      <c r="H199" s="711">
        <v>4.7148300113865504E-2</v>
      </c>
      <c r="I199" s="711">
        <v>2.3442039951159899E-2</v>
      </c>
    </row>
    <row r="200" spans="1:9">
      <c r="A200" s="757">
        <v>44119</v>
      </c>
      <c r="B200" s="711">
        <v>2.3345561470585308E-2</v>
      </c>
      <c r="C200" s="711">
        <v>7.317103853183804E-2</v>
      </c>
      <c r="D200" s="711">
        <v>0.10161711241298521</v>
      </c>
      <c r="E200" s="711">
        <v>5.5444401641370211E-2</v>
      </c>
      <c r="F200" s="711">
        <v>5.0312493310039397E-2</v>
      </c>
      <c r="G200" s="711">
        <v>-2.8699616157098484E-2</v>
      </c>
      <c r="H200" s="711">
        <v>4.5586236374311362E-2</v>
      </c>
      <c r="I200" s="711">
        <v>2.3518483181097727E-2</v>
      </c>
    </row>
    <row r="201" spans="1:9">
      <c r="A201" s="757">
        <v>44120</v>
      </c>
      <c r="B201" s="711">
        <v>2.3421968879452804E-2</v>
      </c>
      <c r="C201" s="711">
        <v>7.3966178300469698E-2</v>
      </c>
      <c r="D201" s="711">
        <v>0.10215569668220592</v>
      </c>
      <c r="E201" s="711">
        <v>5.6261558719760352E-2</v>
      </c>
      <c r="F201" s="711">
        <v>5.1926698693022466E-2</v>
      </c>
      <c r="G201" s="711">
        <v>-3.0561633107418218E-2</v>
      </c>
      <c r="H201" s="711">
        <v>4.1418530821315525E-2</v>
      </c>
      <c r="I201" s="711">
        <v>2.3594932120755585E-2</v>
      </c>
    </row>
    <row r="202" spans="1:9">
      <c r="A202" s="757">
        <v>44123</v>
      </c>
      <c r="B202" s="711">
        <v>2.3629463756607016E-2</v>
      </c>
      <c r="C202" s="711">
        <v>7.5236136920725949E-2</v>
      </c>
      <c r="D202" s="711">
        <v>0.10269454426706659</v>
      </c>
      <c r="E202" s="711">
        <v>5.4768807057824054E-2</v>
      </c>
      <c r="F202" s="711">
        <v>4.9896460723918068E-2</v>
      </c>
      <c r="G202" s="711">
        <v>-3.1734893363549066E-2</v>
      </c>
      <c r="H202" s="711">
        <v>2.9905851046105658E-2</v>
      </c>
      <c r="I202" s="711">
        <v>2.3671386770559799E-2</v>
      </c>
    </row>
    <row r="203" spans="1:9">
      <c r="A203" s="757">
        <v>44124</v>
      </c>
      <c r="B203" s="711">
        <v>2.3784458549402698E-2</v>
      </c>
      <c r="C203" s="711">
        <v>7.6357020291340838E-2</v>
      </c>
      <c r="D203" s="711">
        <v>0.10323365529630335</v>
      </c>
      <c r="E203" s="711">
        <v>5.7834918079111564E-2</v>
      </c>
      <c r="F203" s="711">
        <v>4.9106214195691278E-2</v>
      </c>
      <c r="G203" s="711">
        <v>-1.8895724303427675E-2</v>
      </c>
      <c r="H203" s="711">
        <v>3.2796157288730532E-2</v>
      </c>
      <c r="I203" s="711">
        <v>2.3747847130936917E-2</v>
      </c>
    </row>
    <row r="204" spans="1:9">
      <c r="A204" s="757">
        <v>44125</v>
      </c>
      <c r="B204" s="711">
        <v>2.3888136985562802E-2</v>
      </c>
      <c r="C204" s="711">
        <v>7.7094223979158549E-2</v>
      </c>
      <c r="D204" s="711">
        <v>0.10377302989871473</v>
      </c>
      <c r="E204" s="711">
        <v>6.1073667716496916E-2</v>
      </c>
      <c r="F204" s="711">
        <v>4.898975834017083E-2</v>
      </c>
      <c r="G204" s="711">
        <v>-1.6501467689419624E-2</v>
      </c>
      <c r="H204" s="711">
        <v>3.2795582789377997E-2</v>
      </c>
      <c r="I204" s="711">
        <v>2.3824313202313485E-2</v>
      </c>
    </row>
    <row r="205" spans="1:9">
      <c r="A205" s="757">
        <v>44126</v>
      </c>
      <c r="B205" s="711">
        <v>2.3998970411684528E-2</v>
      </c>
      <c r="C205" s="711">
        <v>7.7325788040280896E-2</v>
      </c>
      <c r="D205" s="711">
        <v>0.10431266820316276</v>
      </c>
      <c r="E205" s="711">
        <v>6.1975189693003419E-2</v>
      </c>
      <c r="F205" s="711">
        <v>4.9401604414388123E-2</v>
      </c>
      <c r="G205" s="711">
        <v>-1.2300316501662523E-2</v>
      </c>
      <c r="H205" s="711">
        <v>3.7760406194021989E-2</v>
      </c>
      <c r="I205" s="711">
        <v>2.3900784985116053E-2</v>
      </c>
    </row>
    <row r="206" spans="1:9">
      <c r="A206" s="757">
        <v>44127</v>
      </c>
      <c r="B206" s="711">
        <v>2.4116779705319669E-2</v>
      </c>
      <c r="C206" s="711">
        <v>7.7622600645495421E-2</v>
      </c>
      <c r="D206" s="711">
        <v>0.10485257033857209</v>
      </c>
      <c r="E206" s="711">
        <v>6.3116014821708477E-2</v>
      </c>
      <c r="F206" s="711">
        <v>4.8204661378538738E-2</v>
      </c>
      <c r="G206" s="711">
        <v>-1.5631053506701686E-2</v>
      </c>
      <c r="H206" s="711">
        <v>3.8498063362682355E-2</v>
      </c>
      <c r="I206" s="711">
        <v>2.3977262479771166E-2</v>
      </c>
    </row>
    <row r="207" spans="1:9">
      <c r="A207" s="757">
        <v>44130</v>
      </c>
      <c r="B207" s="711">
        <v>2.4322672152149671E-2</v>
      </c>
      <c r="C207" s="711">
        <v>7.827629773600342E-2</v>
      </c>
      <c r="D207" s="711">
        <v>0.10539273643393066</v>
      </c>
      <c r="E207" s="711">
        <v>6.0146703986990291E-2</v>
      </c>
      <c r="F207" s="711">
        <v>4.7539723994548311E-2</v>
      </c>
      <c r="G207" s="711">
        <v>-2.0029597164308965E-2</v>
      </c>
      <c r="H207" s="711">
        <v>2.1036155542252466E-2</v>
      </c>
      <c r="I207" s="711">
        <v>2.4053745686705597E-2</v>
      </c>
    </row>
    <row r="208" spans="1:9">
      <c r="A208" s="757">
        <v>44131</v>
      </c>
      <c r="B208" s="711">
        <v>2.4551099532428289E-2</v>
      </c>
      <c r="C208" s="711">
        <v>7.86427259534761E-2</v>
      </c>
      <c r="D208" s="711">
        <v>0.10593316661828944</v>
      </c>
      <c r="E208" s="711">
        <v>5.9875955087613564E-2</v>
      </c>
      <c r="F208" s="711">
        <v>4.6747830019151726E-2</v>
      </c>
      <c r="G208" s="711">
        <v>-2.625850492803794E-2</v>
      </c>
      <c r="H208" s="711">
        <v>1.792409254954741E-2</v>
      </c>
      <c r="I208" s="711">
        <v>2.4130234606345891E-2</v>
      </c>
    </row>
    <row r="209" spans="1:9">
      <c r="A209" s="757">
        <v>44132</v>
      </c>
      <c r="B209" s="711">
        <v>2.4678464115724497E-2</v>
      </c>
      <c r="C209" s="711">
        <v>7.9308292082415077E-2</v>
      </c>
      <c r="D209" s="711">
        <v>0.10647386102076228</v>
      </c>
      <c r="E209" s="711">
        <v>5.3497455725076248E-2</v>
      </c>
      <c r="F209" s="711">
        <v>4.7419083476088364E-2</v>
      </c>
      <c r="G209" s="711">
        <v>-5.0773113282291282E-2</v>
      </c>
      <c r="H209" s="711">
        <v>-1.6257182678155457E-2</v>
      </c>
      <c r="I209" s="711">
        <v>2.4206729239118818E-2</v>
      </c>
    </row>
    <row r="210" spans="1:9">
      <c r="A210" s="757">
        <v>44133</v>
      </c>
      <c r="B210" s="711">
        <v>2.4889296485010481E-2</v>
      </c>
      <c r="C210" s="711">
        <v>8.0117086201941357E-2</v>
      </c>
      <c r="D210" s="711">
        <v>0.10701481977052629</v>
      </c>
      <c r="E210" s="711">
        <v>5.5787923010784279E-2</v>
      </c>
      <c r="F210" s="711">
        <v>4.6802817219279369E-2</v>
      </c>
      <c r="G210" s="711">
        <v>-4.0173155205909916E-2</v>
      </c>
      <c r="H210" s="711">
        <v>-1.1578747200752249E-2</v>
      </c>
      <c r="I210" s="711">
        <v>2.4283229585450927E-2</v>
      </c>
    </row>
    <row r="211" spans="1:9">
      <c r="A211" s="757">
        <v>44134</v>
      </c>
      <c r="B211" s="711">
        <v>2.4929913140490312E-2</v>
      </c>
      <c r="C211" s="711">
        <v>8.0537608777031977E-2</v>
      </c>
      <c r="D211" s="711">
        <v>0.10755604299682187</v>
      </c>
      <c r="E211" s="711">
        <v>5.3156719740417024E-2</v>
      </c>
      <c r="F211" s="711">
        <v>4.4833325052232365E-2</v>
      </c>
      <c r="G211" s="711">
        <v>-5.6282778418294321E-2</v>
      </c>
      <c r="H211" s="711">
        <v>-1.7989298226061323E-2</v>
      </c>
      <c r="I211" s="711">
        <v>2.4359735645769209E-2</v>
      </c>
    </row>
    <row r="212" spans="1:9">
      <c r="A212" s="757">
        <v>44138</v>
      </c>
      <c r="B212" s="711">
        <v>2.5121455831056183E-2</v>
      </c>
      <c r="C212" s="711">
        <v>8.1215689784179812E-2</v>
      </c>
      <c r="D212" s="711">
        <v>0.10809753082895246</v>
      </c>
      <c r="E212" s="711">
        <v>5.8706535322878839E-2</v>
      </c>
      <c r="F212" s="711">
        <v>4.7750068729604633E-2</v>
      </c>
      <c r="G212" s="711">
        <v>-4.6144935903104423E-2</v>
      </c>
      <c r="H212" s="711">
        <v>1.5132887445235443E-2</v>
      </c>
      <c r="I212" s="711">
        <v>2.4436247420500434E-2</v>
      </c>
    </row>
    <row r="213" spans="1:9">
      <c r="A213" s="757">
        <v>44139</v>
      </c>
      <c r="B213" s="711">
        <v>2.5258276066849161E-2</v>
      </c>
      <c r="C213" s="711">
        <v>8.2429800472467063E-2</v>
      </c>
      <c r="D213" s="711">
        <v>0.10863928339628459</v>
      </c>
      <c r="E213" s="711">
        <v>6.0867293525337374E-2</v>
      </c>
      <c r="F213" s="711">
        <v>4.8731697357186521E-2</v>
      </c>
      <c r="G213" s="711">
        <v>-2.9995514511924837E-2</v>
      </c>
      <c r="H213" s="711">
        <v>3.2394294991629158E-2</v>
      </c>
      <c r="I213" s="711">
        <v>2.451276491007115E-2</v>
      </c>
    </row>
    <row r="214" spans="1:9">
      <c r="A214" s="757">
        <v>44140</v>
      </c>
      <c r="B214" s="711">
        <v>2.5380316473775144E-2</v>
      </c>
      <c r="C214" s="711">
        <v>8.3949869907519181E-2</v>
      </c>
      <c r="D214" s="711">
        <v>0.10918130082824828</v>
      </c>
      <c r="E214" s="711">
        <v>6.8083664308537184E-2</v>
      </c>
      <c r="F214" s="711">
        <v>4.8455708912584328E-2</v>
      </c>
      <c r="G214" s="711">
        <v>-1.0207680955865217E-2</v>
      </c>
      <c r="H214" s="711">
        <v>5.313889211246825E-2</v>
      </c>
      <c r="I214" s="711">
        <v>2.458928811490857E-2</v>
      </c>
    </row>
    <row r="215" spans="1:9">
      <c r="A215" s="757">
        <v>44141</v>
      </c>
      <c r="B215" s="711">
        <v>2.5487677679939535E-2</v>
      </c>
      <c r="C215" s="711">
        <v>8.5635697545217493E-2</v>
      </c>
      <c r="D215" s="711">
        <v>0.10972358325433662</v>
      </c>
      <c r="E215" s="711">
        <v>7.0136061902482005E-2</v>
      </c>
      <c r="F215" s="711">
        <v>4.9158225697206293E-2</v>
      </c>
      <c r="G215" s="711">
        <v>-6.6443066588377508E-3</v>
      </c>
      <c r="H215" s="711">
        <v>5.2800224744146362E-2</v>
      </c>
      <c r="I215" s="711">
        <v>2.4665817035439463E-2</v>
      </c>
    </row>
    <row r="216" spans="1:9">
      <c r="A216" s="757">
        <v>44144</v>
      </c>
      <c r="B216" s="711">
        <v>2.5621553796531193E-2</v>
      </c>
      <c r="C216" s="711">
        <v>8.698683113723904E-2</v>
      </c>
      <c r="D216" s="711">
        <v>0.11026613080410619</v>
      </c>
      <c r="E216" s="711">
        <v>7.0362788548289368E-2</v>
      </c>
      <c r="F216" s="711">
        <v>4.3597013146365216E-2</v>
      </c>
      <c r="G216" s="711">
        <v>-1.0626515184021246E-3</v>
      </c>
      <c r="H216" s="711">
        <v>6.7754155641066127E-2</v>
      </c>
      <c r="I216" s="711">
        <v>2.4742351672090601E-2</v>
      </c>
    </row>
    <row r="217" spans="1:9">
      <c r="A217" s="757">
        <v>44145</v>
      </c>
      <c r="B217" s="711">
        <v>2.5716654771972047E-2</v>
      </c>
      <c r="C217" s="711">
        <v>8.7138061634447483E-2</v>
      </c>
      <c r="D217" s="711">
        <v>0.11080894360717686</v>
      </c>
      <c r="E217" s="711">
        <v>7.0364706085405793E-2</v>
      </c>
      <c r="F217" s="711">
        <v>4.015696040595107E-2</v>
      </c>
      <c r="G217" s="711">
        <v>-4.2576534677704059E-3</v>
      </c>
      <c r="H217" s="711">
        <v>6.4838571426929503E-2</v>
      </c>
      <c r="I217" s="711">
        <v>2.4818892025288974E-2</v>
      </c>
    </row>
    <row r="218" spans="1:9">
      <c r="A218" s="757">
        <v>44146</v>
      </c>
      <c r="B218" s="711">
        <v>2.5791565558377583E-2</v>
      </c>
      <c r="C218" s="711">
        <v>8.7237627881674662E-2</v>
      </c>
      <c r="D218" s="711">
        <v>0.111352021793232</v>
      </c>
      <c r="E218" s="711">
        <v>7.0059939427363993E-2</v>
      </c>
      <c r="F218" s="711">
        <v>3.9243050002163438E-2</v>
      </c>
      <c r="G218" s="711">
        <v>-4.5315324480748043E-3</v>
      </c>
      <c r="H218" s="711">
        <v>7.1520860645989615E-2</v>
      </c>
      <c r="I218" s="711">
        <v>2.4895438095461575E-2</v>
      </c>
    </row>
    <row r="219" spans="1:9">
      <c r="A219" s="757">
        <v>44147</v>
      </c>
      <c r="B219" s="711">
        <v>2.5955192632908464E-2</v>
      </c>
      <c r="C219" s="711">
        <v>8.7487351411000391E-2</v>
      </c>
      <c r="D219" s="711">
        <v>0.11189536549201806</v>
      </c>
      <c r="E219" s="711">
        <v>6.5987860476111493E-2</v>
      </c>
      <c r="F219" s="711">
        <v>3.7217865066869082E-2</v>
      </c>
      <c r="G219" s="711">
        <v>-1.9788469358737015E-2</v>
      </c>
      <c r="H219" s="711">
        <v>5.9757699153072608E-2</v>
      </c>
      <c r="I219" s="711">
        <v>2.4971989883035617E-2</v>
      </c>
    </row>
    <row r="220" spans="1:9">
      <c r="A220" s="757">
        <v>44148</v>
      </c>
      <c r="B220" s="711">
        <v>2.6013724217642586E-2</v>
      </c>
      <c r="C220" s="711">
        <v>8.8710422467554118E-2</v>
      </c>
      <c r="D220" s="711">
        <v>0.11243897483334497</v>
      </c>
      <c r="E220" s="711">
        <v>6.8000138119488573E-2</v>
      </c>
      <c r="F220" s="711">
        <v>3.7496243678409868E-2</v>
      </c>
      <c r="G220" s="711">
        <v>-6.3949483712860689E-3</v>
      </c>
      <c r="H220" s="711">
        <v>7.6909090073455255E-2</v>
      </c>
      <c r="I220" s="711">
        <v>2.504854738843787E-2</v>
      </c>
    </row>
    <row r="221" spans="1:9">
      <c r="A221" s="757">
        <v>44151</v>
      </c>
      <c r="B221" s="711">
        <v>2.6209436628050531E-2</v>
      </c>
      <c r="C221" s="711">
        <v>8.9470469651518947E-2</v>
      </c>
      <c r="D221" s="711">
        <v>0.11298284994708641</v>
      </c>
      <c r="E221" s="711">
        <v>6.9971777894996645E-2</v>
      </c>
      <c r="F221" s="711">
        <v>3.7105883550673457E-2</v>
      </c>
      <c r="G221" s="711">
        <v>2.3923676055419563E-3</v>
      </c>
      <c r="H221" s="711">
        <v>8.7114209322286085E-2</v>
      </c>
      <c r="I221" s="711">
        <v>2.5125110612095547E-2</v>
      </c>
    </row>
    <row r="222" spans="1:9">
      <c r="A222" s="757">
        <v>44152</v>
      </c>
      <c r="B222" s="711">
        <v>2.6439605380943032E-2</v>
      </c>
      <c r="C222" s="711">
        <v>9.0374151022869942E-2</v>
      </c>
      <c r="D222" s="711">
        <v>0.11352699096317953</v>
      </c>
      <c r="E222" s="711">
        <v>6.9408484895402855E-2</v>
      </c>
      <c r="F222" s="711">
        <v>3.5813804114018799E-2</v>
      </c>
      <c r="G222" s="711">
        <v>4.9788523626181913E-3</v>
      </c>
      <c r="H222" s="711">
        <v>8.4014785315337015E-2</v>
      </c>
      <c r="I222" s="711">
        <v>2.5201679554435863E-2</v>
      </c>
    </row>
    <row r="223" spans="1:9">
      <c r="A223" s="757">
        <v>44153</v>
      </c>
      <c r="B223" s="711">
        <v>2.6621826847023966E-2</v>
      </c>
      <c r="C223" s="711">
        <v>9.069898448214575E-2</v>
      </c>
      <c r="D223" s="711">
        <v>0.11407139801162458</v>
      </c>
      <c r="E223" s="711">
        <v>6.8791466858841188E-2</v>
      </c>
      <c r="F223" s="711">
        <v>3.6548767896606105E-2</v>
      </c>
      <c r="G223" s="711">
        <v>-4.2948868871822699E-3</v>
      </c>
      <c r="H223" s="711">
        <v>7.2178949654323921E-2</v>
      </c>
      <c r="I223" s="711">
        <v>2.5278254215885809E-2</v>
      </c>
    </row>
    <row r="224" spans="1:9">
      <c r="A224" s="757">
        <v>44154</v>
      </c>
      <c r="B224" s="711">
        <v>2.6747517432668788E-2</v>
      </c>
      <c r="C224" s="711">
        <v>9.1459802666770118E-2</v>
      </c>
      <c r="D224" s="711">
        <v>0.11461607122248596</v>
      </c>
      <c r="E224" s="711">
        <v>6.9421302139521357E-2</v>
      </c>
      <c r="F224" s="711">
        <v>3.9013883110517789E-2</v>
      </c>
      <c r="G224" s="711">
        <v>-5.3850231730434572E-5</v>
      </c>
      <c r="H224" s="711">
        <v>7.5180134271988663E-2</v>
      </c>
      <c r="I224" s="711">
        <v>2.53548345968726E-2</v>
      </c>
    </row>
    <row r="225" spans="1:9">
      <c r="A225" s="757">
        <v>44155</v>
      </c>
      <c r="B225" s="711">
        <v>2.6861883887193017E-2</v>
      </c>
      <c r="C225" s="711">
        <v>9.1614372122344578E-2</v>
      </c>
      <c r="D225" s="711">
        <v>0.11516101072589113</v>
      </c>
      <c r="E225" s="711">
        <v>6.924346505072676E-2</v>
      </c>
      <c r="F225" s="711">
        <v>3.9147258588766443E-2</v>
      </c>
      <c r="G225" s="711">
        <v>-2.8083925767951046E-3</v>
      </c>
      <c r="H225" s="711">
        <v>6.7717387682503905E-2</v>
      </c>
      <c r="I225" s="711">
        <v>2.5431420697823448E-2</v>
      </c>
    </row>
    <row r="226" spans="1:9">
      <c r="A226" s="757">
        <v>44158</v>
      </c>
      <c r="B226" s="711">
        <v>2.69458332853727E-2</v>
      </c>
      <c r="C226" s="711">
        <v>9.2147557729749696E-2</v>
      </c>
      <c r="D226" s="711">
        <v>0.11570621665203151</v>
      </c>
      <c r="E226" s="711">
        <v>7.1365895235145471E-2</v>
      </c>
      <c r="F226" s="711">
        <v>3.8592011828598949E-2</v>
      </c>
      <c r="G226" s="711">
        <v>7.229669662938365E-3</v>
      </c>
      <c r="H226" s="711">
        <v>7.2549501736711486E-2</v>
      </c>
      <c r="I226" s="711">
        <v>2.5508012519165568E-2</v>
      </c>
    </row>
    <row r="227" spans="1:9">
      <c r="A227" s="757">
        <v>44159</v>
      </c>
      <c r="B227" s="711">
        <v>2.714395223651489E-2</v>
      </c>
      <c r="C227" s="711">
        <v>9.3278334263276586E-2</v>
      </c>
      <c r="D227" s="711">
        <v>0.11625168913116202</v>
      </c>
      <c r="E227" s="711">
        <v>7.5010980747735712E-2</v>
      </c>
      <c r="F227" s="711">
        <v>4.0513196030311116E-2</v>
      </c>
      <c r="G227" s="711">
        <v>2.0596458242667204E-2</v>
      </c>
      <c r="H227" s="711">
        <v>9.1583527035364876E-2</v>
      </c>
      <c r="I227" s="711">
        <v>2.5584610061326174E-2</v>
      </c>
    </row>
    <row r="228" spans="1:9">
      <c r="A228" s="757">
        <v>44160</v>
      </c>
      <c r="B228" s="711">
        <v>2.7284118860370965E-2</v>
      </c>
      <c r="C228" s="711">
        <v>9.4458008604913601E-2</v>
      </c>
      <c r="D228" s="711">
        <v>0.11679742829360129</v>
      </c>
      <c r="E228" s="711">
        <v>7.5523243366403481E-2</v>
      </c>
      <c r="F228" s="711">
        <v>4.3641028469915133E-2</v>
      </c>
      <c r="G228" s="711">
        <v>2.4635866102070469E-2</v>
      </c>
      <c r="H228" s="711">
        <v>8.9855720232603131E-2</v>
      </c>
      <c r="I228" s="711">
        <v>2.5661213324732701E-2</v>
      </c>
    </row>
    <row r="229" spans="1:9">
      <c r="A229" s="757">
        <v>44161</v>
      </c>
      <c r="B229" s="711">
        <v>2.7804798090098837E-2</v>
      </c>
      <c r="C229" s="711">
        <v>9.5705983353945756E-2</v>
      </c>
      <c r="D229" s="711">
        <v>0.11734343426973171</v>
      </c>
      <c r="E229" s="711">
        <v>7.5596444791427686E-2</v>
      </c>
      <c r="F229" s="711">
        <v>4.5368847866699813E-2</v>
      </c>
      <c r="G229" s="711">
        <v>2.7531210857468791E-2</v>
      </c>
      <c r="H229" s="711">
        <v>8.6382584396827111E-2</v>
      </c>
      <c r="I229" s="711">
        <v>2.5737822309812364E-2</v>
      </c>
    </row>
    <row r="230" spans="1:9">
      <c r="A230" s="757">
        <v>44162</v>
      </c>
      <c r="B230" s="711">
        <v>2.7967522226265196E-2</v>
      </c>
      <c r="C230" s="711">
        <v>9.7253914647785544E-2</v>
      </c>
      <c r="D230" s="711">
        <v>0.11788970718999936</v>
      </c>
      <c r="E230" s="711">
        <v>7.7926876680451285E-2</v>
      </c>
      <c r="F230" s="711">
        <v>4.5179711556292412E-2</v>
      </c>
      <c r="G230" s="711">
        <v>3.0436369778686023E-2</v>
      </c>
      <c r="H230" s="711">
        <v>9.2117236933873858E-2</v>
      </c>
      <c r="I230" s="711">
        <v>2.5814437016992597E-2</v>
      </c>
    </row>
    <row r="231" spans="1:9">
      <c r="A231" s="757">
        <v>44165</v>
      </c>
      <c r="B231" s="711">
        <v>2.8226885091163112E-2</v>
      </c>
      <c r="C231" s="711">
        <v>9.809803001090911E-2</v>
      </c>
      <c r="D231" s="711">
        <v>0.11843624718491408</v>
      </c>
      <c r="E231" s="711">
        <v>7.7482770128660894E-2</v>
      </c>
      <c r="F231" s="711">
        <v>4.386668252842929E-2</v>
      </c>
      <c r="G231" s="711">
        <v>2.3784019848237747E-2</v>
      </c>
      <c r="H231" s="711">
        <v>8.7066813125701303E-2</v>
      </c>
      <c r="I231" s="711">
        <v>2.5891057446700838E-2</v>
      </c>
    </row>
    <row r="232" spans="1:9">
      <c r="A232" s="757">
        <v>44166</v>
      </c>
      <c r="B232" s="711">
        <v>2.8310615403572159E-2</v>
      </c>
      <c r="C232" s="711">
        <v>0.10020983461615374</v>
      </c>
      <c r="D232" s="711">
        <v>0.11898305438504964</v>
      </c>
      <c r="E232" s="711">
        <v>7.972857537040956E-2</v>
      </c>
      <c r="F232" s="711">
        <v>4.4122315588171812E-2</v>
      </c>
      <c r="G232" s="711">
        <v>3.6119417279935284E-2</v>
      </c>
      <c r="H232" s="711">
        <v>0.10040525184328097</v>
      </c>
      <c r="I232" s="711">
        <v>2.5967683599364522E-2</v>
      </c>
    </row>
    <row r="233" spans="1:9">
      <c r="A233" s="757">
        <v>44167</v>
      </c>
      <c r="B233" s="711">
        <v>2.8507011419842243E-2</v>
      </c>
      <c r="C233" s="711">
        <v>0.10159038904419537</v>
      </c>
      <c r="D233" s="711">
        <v>0.11953012892104353</v>
      </c>
      <c r="E233" s="711">
        <v>7.9859758667154779E-2</v>
      </c>
      <c r="F233" s="711">
        <v>4.7027853720137847E-2</v>
      </c>
      <c r="G233" s="711">
        <v>3.6898096693759541E-2</v>
      </c>
      <c r="H233" s="711">
        <v>0.10144940441652106</v>
      </c>
      <c r="I233" s="711">
        <v>2.6044315475410862E-2</v>
      </c>
    </row>
    <row r="234" spans="1:9">
      <c r="A234" s="757">
        <v>44168</v>
      </c>
      <c r="B234" s="711">
        <v>2.8607946176216981E-2</v>
      </c>
      <c r="C234" s="711">
        <v>0.10393406916897296</v>
      </c>
      <c r="D234" s="711">
        <v>0.12007747092359722</v>
      </c>
      <c r="E234" s="711">
        <v>8.1317966670020114E-2</v>
      </c>
      <c r="F234" s="711">
        <v>4.7062346998267168E-2</v>
      </c>
      <c r="G234" s="711">
        <v>3.6776514120960613E-2</v>
      </c>
      <c r="H234" s="711">
        <v>0.10078097441984157</v>
      </c>
      <c r="I234" s="711">
        <v>2.6120953075267739E-2</v>
      </c>
    </row>
    <row r="235" spans="1:9">
      <c r="A235" s="757">
        <v>44169</v>
      </c>
      <c r="B235" s="711">
        <v>2.8721292665077947E-2</v>
      </c>
      <c r="C235" s="711">
        <v>0.10489575058224188</v>
      </c>
      <c r="D235" s="711">
        <v>0.12062508052347587</v>
      </c>
      <c r="E235" s="711">
        <v>8.5583284450717168E-2</v>
      </c>
      <c r="F235" s="711">
        <v>4.8278399619062107E-2</v>
      </c>
      <c r="G235" s="711">
        <v>4.8286392633137831E-2</v>
      </c>
      <c r="H235" s="711">
        <v>0.11128138633587747</v>
      </c>
      <c r="I235" s="711">
        <v>2.6197596399362366E-2</v>
      </c>
    </row>
    <row r="236" spans="1:9">
      <c r="A236" s="757">
        <v>44172</v>
      </c>
      <c r="B236" s="711">
        <v>2.9010407979100039E-2</v>
      </c>
      <c r="C236" s="711">
        <v>0.10561085562927519</v>
      </c>
      <c r="D236" s="711">
        <v>0.12117295785150883</v>
      </c>
      <c r="E236" s="711">
        <v>8.3549975723712588E-2</v>
      </c>
      <c r="F236" s="711">
        <v>4.839357685426271E-2</v>
      </c>
      <c r="G236" s="711">
        <v>4.5767174213473982E-2</v>
      </c>
      <c r="H236" s="711">
        <v>0.1091267265141791</v>
      </c>
      <c r="I236" s="711">
        <v>2.6274245448122402E-2</v>
      </c>
    </row>
    <row r="237" spans="1:9">
      <c r="A237" s="757">
        <v>44173</v>
      </c>
      <c r="B237" s="711">
        <v>2.9019255953173007E-2</v>
      </c>
      <c r="C237" s="711">
        <v>0.10690587756133629</v>
      </c>
      <c r="D237" s="711">
        <v>0.12172110303858918</v>
      </c>
      <c r="E237" s="711">
        <v>8.4383355786452618E-2</v>
      </c>
      <c r="F237" s="711">
        <v>4.8612797115562545E-2</v>
      </c>
      <c r="G237" s="711">
        <v>4.8227261783330588E-2</v>
      </c>
      <c r="H237" s="711">
        <v>0.11224482175008599</v>
      </c>
      <c r="I237" s="711">
        <v>2.6350900221975504E-2</v>
      </c>
    </row>
    <row r="238" spans="1:9">
      <c r="A238" s="757">
        <v>44174</v>
      </c>
      <c r="B238" s="711">
        <v>2.9610316734582476E-2</v>
      </c>
      <c r="C238" s="711">
        <v>0.1078613524962706</v>
      </c>
      <c r="D238" s="711">
        <v>0.12226951621567395</v>
      </c>
      <c r="E238" s="711">
        <v>8.1864610728166864E-2</v>
      </c>
      <c r="F238" s="711">
        <v>4.7124601938737021E-2</v>
      </c>
      <c r="G238" s="711">
        <v>4.1493705530706748E-2</v>
      </c>
      <c r="H238" s="711">
        <v>0.10475019044653555</v>
      </c>
      <c r="I238" s="711">
        <v>2.6427560721349108E-2</v>
      </c>
    </row>
    <row r="239" spans="1:9">
      <c r="A239" s="757">
        <v>44175</v>
      </c>
      <c r="B239" s="711">
        <v>2.9823399576745624E-2</v>
      </c>
      <c r="C239" s="711">
        <v>0.10960856018049414</v>
      </c>
      <c r="D239" s="711">
        <v>0.12281819751378453</v>
      </c>
      <c r="E239" s="711">
        <v>8.4900824632514027E-2</v>
      </c>
      <c r="F239" s="711">
        <v>5.0208574091026748E-2</v>
      </c>
      <c r="G239" s="711">
        <v>4.7776447777927666E-2</v>
      </c>
      <c r="H239" s="711">
        <v>0.10437102087385974</v>
      </c>
      <c r="I239" s="711">
        <v>2.6504226946671094E-2</v>
      </c>
    </row>
    <row r="240" spans="1:9">
      <c r="A240" s="757">
        <v>44176</v>
      </c>
      <c r="B240" s="711">
        <v>2.9989991019367057E-2</v>
      </c>
      <c r="C240" s="711">
        <v>0.11123577465060897</v>
      </c>
      <c r="D240" s="711">
        <v>0.12336714706400631</v>
      </c>
      <c r="E240" s="711">
        <v>8.5196494847417092E-2</v>
      </c>
      <c r="F240" s="711">
        <v>5.3623702668220474E-2</v>
      </c>
      <c r="G240" s="711">
        <v>5.4195389125772264E-2</v>
      </c>
      <c r="H240" s="711">
        <v>9.9961163843768519E-2</v>
      </c>
      <c r="I240" s="711">
        <v>2.6580898898368899E-2</v>
      </c>
    </row>
    <row r="241" spans="1:9">
      <c r="A241" s="757">
        <v>44179</v>
      </c>
      <c r="B241" s="711">
        <v>3.0237351569196269E-2</v>
      </c>
      <c r="C241" s="711">
        <v>0.11209198390606545</v>
      </c>
      <c r="D241" s="711">
        <v>0.12391636499748837</v>
      </c>
      <c r="E241" s="711">
        <v>8.4598344638001866E-2</v>
      </c>
      <c r="F241" s="711">
        <v>5.2740197237724606E-2</v>
      </c>
      <c r="G241" s="711">
        <v>5.2065323806230079E-2</v>
      </c>
      <c r="H241" s="711">
        <v>9.5685165162818997E-2</v>
      </c>
      <c r="I241" s="711">
        <v>2.6657576576870401E-2</v>
      </c>
    </row>
    <row r="242" spans="1:9">
      <c r="A242" s="757">
        <v>44180</v>
      </c>
      <c r="B242" s="711">
        <v>3.0414576456434528E-2</v>
      </c>
      <c r="C242" s="711">
        <v>0.11346964767313827</v>
      </c>
      <c r="D242" s="711">
        <v>0.12446585144544442</v>
      </c>
      <c r="E242" s="711">
        <v>8.8989031444549171E-2</v>
      </c>
      <c r="F242" s="711">
        <v>5.6556072729878615E-2</v>
      </c>
      <c r="G242" s="711">
        <v>6.3682148547146156E-2</v>
      </c>
      <c r="H242" s="711">
        <v>0.11027428897087654</v>
      </c>
      <c r="I242" s="711">
        <v>2.6734259982603481E-2</v>
      </c>
    </row>
    <row r="243" spans="1:9">
      <c r="A243" s="757">
        <v>44181</v>
      </c>
      <c r="B243" s="711">
        <v>3.0510125282769085E-2</v>
      </c>
      <c r="C243" s="711">
        <v>0.11427895248968456</v>
      </c>
      <c r="D243" s="711">
        <v>0.12501560653915189</v>
      </c>
      <c r="E243" s="711">
        <v>9.1810725531616955E-2</v>
      </c>
      <c r="F243" s="711">
        <v>5.6072325326787187E-2</v>
      </c>
      <c r="G243" s="711">
        <v>7.0807976392883498E-2</v>
      </c>
      <c r="H243" s="711">
        <v>0.11392494510658713</v>
      </c>
      <c r="I243" s="711">
        <v>2.6810949115995575E-2</v>
      </c>
    </row>
    <row r="244" spans="1:9">
      <c r="A244" s="757">
        <v>44182</v>
      </c>
      <c r="B244" s="711">
        <v>3.0623534884282044E-2</v>
      </c>
      <c r="C244" s="711">
        <v>0.11534656891109374</v>
      </c>
      <c r="D244" s="711">
        <v>0.12556563040995261</v>
      </c>
      <c r="E244" s="711">
        <v>9.542773891773737E-2</v>
      </c>
      <c r="F244" s="711">
        <v>5.7411975432078766E-2</v>
      </c>
      <c r="G244" s="711">
        <v>7.4767688373957419E-2</v>
      </c>
      <c r="H244" s="711">
        <v>0.11821760426876016</v>
      </c>
      <c r="I244" s="711">
        <v>2.6887643977474784E-2</v>
      </c>
    </row>
    <row r="245" spans="1:9">
      <c r="A245" s="757">
        <v>44183</v>
      </c>
      <c r="B245" s="711">
        <v>3.0700857557150796E-2</v>
      </c>
      <c r="C245" s="711">
        <v>0.11646297253965865</v>
      </c>
      <c r="D245" s="711">
        <v>0.12611592318925258</v>
      </c>
      <c r="E245" s="711">
        <v>9.6507684464998578E-2</v>
      </c>
      <c r="F245" s="711">
        <v>5.6729643811011421E-2</v>
      </c>
      <c r="G245" s="711">
        <v>7.5144637640814249E-2</v>
      </c>
      <c r="H245" s="711">
        <v>0.11342800316664059</v>
      </c>
      <c r="I245" s="711">
        <v>2.6964344567468768E-2</v>
      </c>
    </row>
    <row r="246" spans="1:9">
      <c r="A246" s="757">
        <v>44186</v>
      </c>
      <c r="B246" s="711">
        <v>3.0857982157453057E-2</v>
      </c>
      <c r="C246" s="711">
        <v>0.11735987156697725</v>
      </c>
      <c r="D246" s="711">
        <v>0.12666648500852218</v>
      </c>
      <c r="E246" s="711">
        <v>9.3425545188164261E-2</v>
      </c>
      <c r="F246" s="711">
        <v>5.6198389547846173E-2</v>
      </c>
      <c r="G246" s="711">
        <v>6.2603355440119302E-2</v>
      </c>
      <c r="H246" s="711">
        <v>0.10739173846951111</v>
      </c>
      <c r="I246" s="711">
        <v>2.7041050886405626E-2</v>
      </c>
    </row>
    <row r="247" spans="1:9">
      <c r="A247" s="757">
        <v>44187</v>
      </c>
      <c r="B247" s="711">
        <v>3.100903159543833E-2</v>
      </c>
      <c r="C247" s="711">
        <v>0.11816717622391537</v>
      </c>
      <c r="D247" s="711">
        <v>0.12721731599929598</v>
      </c>
      <c r="E247" s="711">
        <v>9.1712136490111451E-2</v>
      </c>
      <c r="F247" s="711">
        <v>5.7028450469325476E-2</v>
      </c>
      <c r="G247" s="711">
        <v>6.6970308802844825E-2</v>
      </c>
      <c r="H247" s="711">
        <v>0.10587391118010236</v>
      </c>
      <c r="I247" s="711">
        <v>2.7117762934713019E-2</v>
      </c>
    </row>
    <row r="248" spans="1:9">
      <c r="A248" s="757">
        <v>44188</v>
      </c>
      <c r="B248" s="711">
        <v>3.1186086288430559E-2</v>
      </c>
      <c r="C248" s="711">
        <v>0.11963949524886464</v>
      </c>
      <c r="D248" s="711">
        <v>0.1277684162931727</v>
      </c>
      <c r="E248" s="711">
        <v>9.4699475034333513E-2</v>
      </c>
      <c r="F248" s="711">
        <v>5.9702691080008918E-2</v>
      </c>
      <c r="G248" s="711">
        <v>7.6024569342235448E-2</v>
      </c>
      <c r="H248" s="711">
        <v>0.10908564981047286</v>
      </c>
      <c r="I248" s="711">
        <v>2.7194480712819047E-2</v>
      </c>
    </row>
    <row r="249" spans="1:9">
      <c r="A249" s="757">
        <v>44189</v>
      </c>
      <c r="B249" s="711">
        <v>3.1333106050852155E-2</v>
      </c>
      <c r="C249" s="711">
        <v>0.12064381475186359</v>
      </c>
      <c r="D249" s="711">
        <v>0.12831978602181549</v>
      </c>
      <c r="E249" s="711">
        <v>9.527988785186392E-2</v>
      </c>
      <c r="F249" s="711">
        <v>5.9705302399556848E-2</v>
      </c>
      <c r="G249" s="711">
        <v>7.5965445867311354E-2</v>
      </c>
      <c r="H249" s="711">
        <v>0.10912816276256088</v>
      </c>
      <c r="I249" s="711">
        <v>2.727120422115159E-2</v>
      </c>
    </row>
    <row r="250" spans="1:9">
      <c r="A250" s="757">
        <v>44193</v>
      </c>
      <c r="B250" s="711">
        <v>3.1500067915904983E-2</v>
      </c>
      <c r="C250" s="711">
        <v>0.12154801467007625</v>
      </c>
      <c r="D250" s="711">
        <v>0.12887142531695206</v>
      </c>
      <c r="E250" s="711">
        <v>9.5149105681195723E-2</v>
      </c>
      <c r="F250" s="711">
        <v>6.0980174312020852E-2</v>
      </c>
      <c r="G250" s="711">
        <v>8.249036829657852E-2</v>
      </c>
      <c r="H250" s="711">
        <v>0.12281015209295876</v>
      </c>
      <c r="I250" s="711">
        <v>2.7347933460138751E-2</v>
      </c>
    </row>
    <row r="251" spans="1:9">
      <c r="A251" s="757">
        <v>44194</v>
      </c>
      <c r="B251" s="711">
        <v>3.155361607357432E-2</v>
      </c>
      <c r="C251" s="711">
        <v>0.12335367525444529</v>
      </c>
      <c r="D251" s="711">
        <v>0.12942333431037412</v>
      </c>
      <c r="E251" s="711">
        <v>9.7494228254012105E-2</v>
      </c>
      <c r="F251" s="711">
        <v>6.2836369579445828E-2</v>
      </c>
      <c r="G251" s="711">
        <v>8.4132021216301922E-2</v>
      </c>
      <c r="H251" s="711">
        <v>0.12101024562145324</v>
      </c>
      <c r="I251" s="711">
        <v>2.742466843020841E-2</v>
      </c>
    </row>
    <row r="252" spans="1:9">
      <c r="A252" s="757">
        <v>44195</v>
      </c>
      <c r="B252" s="711">
        <v>3.163859473417685E-2</v>
      </c>
      <c r="C252" s="711">
        <v>0.12453654756992893</v>
      </c>
      <c r="D252" s="711">
        <v>0.12997551313393818</v>
      </c>
      <c r="E252" s="711">
        <v>0.1006344721369965</v>
      </c>
      <c r="F252" s="711">
        <v>6.5046389836802998E-2</v>
      </c>
      <c r="G252" s="711">
        <v>8.5847855881371782E-2</v>
      </c>
      <c r="H252" s="711">
        <v>0.1216938998509749</v>
      </c>
      <c r="I252" s="711">
        <v>2.7501409131788668E-2</v>
      </c>
    </row>
    <row r="253" spans="1:9">
      <c r="A253" s="757">
        <v>44196</v>
      </c>
      <c r="B253" s="711">
        <v>3.1768288143426693E-2</v>
      </c>
      <c r="C253" s="711">
        <v>0.12554508842203882</v>
      </c>
      <c r="D253" s="711">
        <v>0.13052796191956517</v>
      </c>
      <c r="E253" s="711">
        <v>0.10102835826870571</v>
      </c>
      <c r="F253" s="711">
        <v>6.4818733614913526E-2</v>
      </c>
      <c r="G253" s="711">
        <v>8.5736283983097072E-2</v>
      </c>
      <c r="H253" s="711">
        <v>0.12173670005273918</v>
      </c>
      <c r="I253" s="711">
        <v>2.7578155565307849E-2</v>
      </c>
    </row>
    <row r="254" spans="1:9">
      <c r="A254" s="757">
        <v>44200</v>
      </c>
      <c r="B254" s="711">
        <v>3.1863150139596508E-2</v>
      </c>
      <c r="C254" s="711">
        <v>0.12605243776815289</v>
      </c>
      <c r="D254" s="711">
        <v>0.1310806807992404</v>
      </c>
      <c r="E254" s="711">
        <v>9.9233342641783961E-2</v>
      </c>
      <c r="F254" s="711">
        <v>6.4895166918622849E-2</v>
      </c>
      <c r="G254" s="711">
        <v>8.6009067684117646E-2</v>
      </c>
      <c r="H254" s="711">
        <v>0.11035701687764199</v>
      </c>
      <c r="I254" s="711">
        <v>2.7654907731193834E-2</v>
      </c>
    </row>
    <row r="255" spans="1:9">
      <c r="A255" s="757">
        <v>44201</v>
      </c>
      <c r="B255" s="711">
        <v>3.2025207623998186E-2</v>
      </c>
      <c r="C255" s="711">
        <v>0.12620532098617177</v>
      </c>
      <c r="D255" s="711">
        <v>0.13163366990501379</v>
      </c>
      <c r="E255" s="711">
        <v>0.10202923805885811</v>
      </c>
      <c r="F255" s="711">
        <v>6.3875113742445588E-2</v>
      </c>
      <c r="G255" s="711">
        <v>8.9021584758881334E-2</v>
      </c>
      <c r="H255" s="711">
        <v>0.11832905714315256</v>
      </c>
      <c r="I255" s="711">
        <v>2.7731665629874946E-2</v>
      </c>
    </row>
    <row r="256" spans="1:9">
      <c r="A256" s="757">
        <v>44202</v>
      </c>
      <c r="B256" s="711">
        <v>3.217086901869437E-2</v>
      </c>
      <c r="C256" s="711">
        <v>0.12614470981807391</v>
      </c>
      <c r="D256" s="711">
        <v>0.13218692936899967</v>
      </c>
      <c r="E256" s="711">
        <v>0.10087824232712239</v>
      </c>
      <c r="F256" s="711">
        <v>6.2009429540784922E-2</v>
      </c>
      <c r="G256" s="711">
        <v>8.0938231658233661E-2</v>
      </c>
      <c r="H256" s="711">
        <v>0.12508402053030876</v>
      </c>
      <c r="I256" s="711">
        <v>2.7808429261779288E-2</v>
      </c>
    </row>
    <row r="257" spans="1:9">
      <c r="A257" s="757">
        <v>44203</v>
      </c>
      <c r="B257" s="711">
        <v>3.2433011940594225E-2</v>
      </c>
      <c r="C257" s="711">
        <v>0.12572309451983466</v>
      </c>
      <c r="D257" s="711">
        <v>0.13274045932337719</v>
      </c>
      <c r="E257" s="711">
        <v>0.10195499052207402</v>
      </c>
      <c r="F257" s="711">
        <v>6.2784533718855284E-2</v>
      </c>
      <c r="G257" s="711">
        <v>0.1047236704005976</v>
      </c>
      <c r="H257" s="711">
        <v>0.14286247749398795</v>
      </c>
      <c r="I257" s="711">
        <v>2.7885198627335184E-2</v>
      </c>
    </row>
    <row r="258" spans="1:9">
      <c r="A258" s="757">
        <v>44204</v>
      </c>
      <c r="B258" s="711">
        <v>3.2655218851097345E-2</v>
      </c>
      <c r="C258" s="711">
        <v>0.12617652912496236</v>
      </c>
      <c r="D258" s="711">
        <v>0.1332942599003899</v>
      </c>
      <c r="E258" s="711">
        <v>0.10493619483214545</v>
      </c>
      <c r="F258" s="711">
        <v>6.4372805274573341E-2</v>
      </c>
      <c r="G258" s="711">
        <v>0.12204466732602426</v>
      </c>
      <c r="H258" s="711">
        <v>0.14871547689765752</v>
      </c>
      <c r="I258" s="711">
        <v>2.7961973726970735E-2</v>
      </c>
    </row>
    <row r="259" spans="1:9">
      <c r="A259" s="757">
        <v>44207</v>
      </c>
      <c r="B259" s="711">
        <v>3.2925849295517784E-2</v>
      </c>
      <c r="C259" s="711">
        <v>0.12547938672603354</v>
      </c>
      <c r="D259" s="711">
        <v>0.13384833123234618</v>
      </c>
      <c r="E259" s="711">
        <v>0.10014270561452232</v>
      </c>
      <c r="F259" s="711">
        <v>6.4391340586772872E-2</v>
      </c>
      <c r="G259" s="711">
        <v>0.11721178474061844</v>
      </c>
      <c r="H259" s="711">
        <v>0.14105538978057575</v>
      </c>
      <c r="I259" s="711">
        <v>2.8038754561114265E-2</v>
      </c>
    </row>
    <row r="260" spans="1:9">
      <c r="A260" s="757">
        <v>44208</v>
      </c>
      <c r="B260" s="711">
        <v>3.3099714311472406E-2</v>
      </c>
      <c r="C260" s="711">
        <v>0.1270007464229348</v>
      </c>
      <c r="D260" s="711">
        <v>0.13440267345161905</v>
      </c>
      <c r="E260" s="711">
        <v>0.10395061741143907</v>
      </c>
      <c r="F260" s="711">
        <v>6.3133292745312319E-2</v>
      </c>
      <c r="G260" s="711">
        <v>0.12386124347462801</v>
      </c>
      <c r="H260" s="711">
        <v>0.14447538442624164</v>
      </c>
      <c r="I260" s="711">
        <v>2.8115541130194099E-2</v>
      </c>
    </row>
    <row r="261" spans="1:9">
      <c r="A261" s="757">
        <v>44209</v>
      </c>
      <c r="B261" s="711">
        <v>3.3316762549961743E-2</v>
      </c>
      <c r="C261" s="711">
        <v>0.12697676859105989</v>
      </c>
      <c r="D261" s="711">
        <v>0.13495728669064611</v>
      </c>
      <c r="E261" s="711">
        <v>0.10219361633463109</v>
      </c>
      <c r="F261" s="711">
        <v>6.163338974906396E-2</v>
      </c>
      <c r="G261" s="711">
        <v>0.11378862802942957</v>
      </c>
      <c r="H261" s="711">
        <v>0.14672541114046145</v>
      </c>
      <c r="I261" s="711">
        <v>2.8192333434638783E-2</v>
      </c>
    </row>
    <row r="262" spans="1:9">
      <c r="A262" s="757">
        <v>44210</v>
      </c>
      <c r="B262" s="711">
        <v>3.3511369740245822E-2</v>
      </c>
      <c r="C262" s="711">
        <v>0.12814078570111098</v>
      </c>
      <c r="D262" s="711">
        <v>0.13551217108192981</v>
      </c>
      <c r="E262" s="711">
        <v>0.10550651155912205</v>
      </c>
      <c r="F262" s="711">
        <v>6.0823306302251856E-2</v>
      </c>
      <c r="G262" s="711">
        <v>0.12335251245539691</v>
      </c>
      <c r="H262" s="711">
        <v>0.14139549339727875</v>
      </c>
      <c r="I262" s="711">
        <v>2.8269131474876419E-2</v>
      </c>
    </row>
    <row r="263" spans="1:9">
      <c r="A263" s="757">
        <v>44211</v>
      </c>
      <c r="B263" s="711">
        <v>3.3799927207423641E-2</v>
      </c>
      <c r="C263" s="711">
        <v>0.12819056044098942</v>
      </c>
      <c r="D263" s="711">
        <v>0.13606732675803745</v>
      </c>
      <c r="E263" s="711">
        <v>0.10196941740038867</v>
      </c>
      <c r="F263" s="711">
        <v>5.7862624258111728E-2</v>
      </c>
      <c r="G263" s="711">
        <v>0.10774346124855461</v>
      </c>
      <c r="H263" s="711">
        <v>0.13099705511631865</v>
      </c>
      <c r="I263" s="711">
        <v>2.8345935251335552E-2</v>
      </c>
    </row>
    <row r="264" spans="1:9">
      <c r="A264" s="757">
        <v>44214</v>
      </c>
      <c r="B264" s="711">
        <v>3.4018332353840774E-2</v>
      </c>
      <c r="C264" s="711">
        <v>0.12852439172332497</v>
      </c>
      <c r="D264" s="711">
        <v>0.13662275385160116</v>
      </c>
      <c r="E264" s="711">
        <v>0.10136082168829197</v>
      </c>
      <c r="F264" s="711">
        <v>5.694051641662945E-2</v>
      </c>
      <c r="G264" s="711">
        <v>0.11193840152832313</v>
      </c>
      <c r="H264" s="711">
        <v>0.13217994928319698</v>
      </c>
      <c r="I264" s="711">
        <v>2.842274476444473E-2</v>
      </c>
    </row>
    <row r="265" spans="1:9">
      <c r="A265" s="757">
        <v>44215</v>
      </c>
      <c r="B265" s="711">
        <v>3.4207642194559185E-2</v>
      </c>
      <c r="C265" s="711">
        <v>0.12849830279840568</v>
      </c>
      <c r="D265" s="711">
        <v>0.13717845249531768</v>
      </c>
      <c r="E265" s="711">
        <v>0.10163513301131322</v>
      </c>
      <c r="F265" s="711">
        <v>5.7734151167808667E-2</v>
      </c>
      <c r="G265" s="711">
        <v>0.10838782117814261</v>
      </c>
      <c r="H265" s="711">
        <v>0.14114960767439211</v>
      </c>
      <c r="I265" s="711">
        <v>2.8499560014632275E-2</v>
      </c>
    </row>
    <row r="266" spans="1:9">
      <c r="A266" s="757">
        <v>44216</v>
      </c>
      <c r="B266" s="711">
        <v>3.4425262830128922E-2</v>
      </c>
      <c r="C266" s="711">
        <v>0.12877361657061615</v>
      </c>
      <c r="D266" s="711">
        <v>0.13773442282194881</v>
      </c>
      <c r="E266" s="711">
        <v>0.10517225991097878</v>
      </c>
      <c r="F266" s="711">
        <v>5.7714296935215348E-2</v>
      </c>
      <c r="G266" s="711">
        <v>0.1096132470639648</v>
      </c>
      <c r="H266" s="711">
        <v>0.15886142271317638</v>
      </c>
      <c r="I266" s="711">
        <v>2.8576381002326956E-2</v>
      </c>
    </row>
    <row r="267" spans="1:9">
      <c r="A267" s="757">
        <v>44217</v>
      </c>
      <c r="B267" s="711">
        <v>3.4636695121448513E-2</v>
      </c>
      <c r="C267" s="711">
        <v>0.12869527753758225</v>
      </c>
      <c r="D267" s="711">
        <v>0.13829066496432119</v>
      </c>
      <c r="E267" s="711">
        <v>0.10472415601225205</v>
      </c>
      <c r="F267" s="711">
        <v>5.8240902844939546E-2</v>
      </c>
      <c r="G267" s="711">
        <v>0.10700203928361152</v>
      </c>
      <c r="H267" s="711">
        <v>0.15935060891186348</v>
      </c>
      <c r="I267" s="711">
        <v>2.8653207727957097E-2</v>
      </c>
    </row>
    <row r="268" spans="1:9">
      <c r="A268" s="757">
        <v>44218</v>
      </c>
      <c r="B268" s="711">
        <v>3.4959211225765063E-2</v>
      </c>
      <c r="C268" s="711">
        <v>0.12853623826298777</v>
      </c>
      <c r="D268" s="711">
        <v>0.13884717905532651</v>
      </c>
      <c r="E268" s="711">
        <v>9.9440584376200514E-2</v>
      </c>
      <c r="F268" s="711">
        <v>5.9094626440127751E-2</v>
      </c>
      <c r="G268" s="711">
        <v>0.10171426292132635</v>
      </c>
      <c r="H268" s="711">
        <v>0.15528142999782824</v>
      </c>
      <c r="I268" s="711">
        <v>2.8730040191951245E-2</v>
      </c>
    </row>
    <row r="269" spans="1:9">
      <c r="A269" s="757">
        <v>44221</v>
      </c>
      <c r="B269" s="711">
        <v>3.5108101678480441E-2</v>
      </c>
      <c r="C269" s="711">
        <v>0.1290104006595445</v>
      </c>
      <c r="D269" s="711">
        <v>0.13940396522792153</v>
      </c>
      <c r="E269" s="711">
        <v>9.8407977375639E-2</v>
      </c>
      <c r="F269" s="711">
        <v>5.8780031395786025E-2</v>
      </c>
      <c r="G269" s="711">
        <v>0.10085237052266494</v>
      </c>
      <c r="H269" s="711">
        <v>0.15532566644797363</v>
      </c>
      <c r="I269" s="711">
        <v>2.8806878394738167E-2</v>
      </c>
    </row>
    <row r="270" spans="1:9">
      <c r="A270" s="757">
        <v>44222</v>
      </c>
      <c r="B270" s="711">
        <v>3.5313318759819134E-2</v>
      </c>
      <c r="C270" s="711">
        <v>0.12984541056944354</v>
      </c>
      <c r="D270" s="711">
        <v>0.13996102361512763</v>
      </c>
      <c r="E270" s="711">
        <v>9.8206537435785224E-2</v>
      </c>
      <c r="F270" s="711">
        <v>5.4214696446704513E-2</v>
      </c>
      <c r="G270" s="711">
        <v>9.3500188893230973E-2</v>
      </c>
      <c r="H270" s="711">
        <v>0.16174598396227569</v>
      </c>
      <c r="I270" s="711">
        <v>2.8883722336746409E-2</v>
      </c>
    </row>
    <row r="271" spans="1:9">
      <c r="A271" s="757">
        <v>44223</v>
      </c>
      <c r="B271" s="711">
        <v>3.5579401178470915E-2</v>
      </c>
      <c r="C271" s="711">
        <v>0.13067642692612647</v>
      </c>
      <c r="D271" s="711">
        <v>0.14051835435003146</v>
      </c>
      <c r="E271" s="711">
        <v>9.1131993593885241E-2</v>
      </c>
      <c r="F271" s="711">
        <v>5.1959643049328985E-2</v>
      </c>
      <c r="G271" s="711">
        <v>8.2367683307333239E-2</v>
      </c>
      <c r="H271" s="711">
        <v>0.1293568594648189</v>
      </c>
      <c r="I271" s="711">
        <v>2.896057201840474E-2</v>
      </c>
    </row>
    <row r="272" spans="1:9">
      <c r="A272" s="757">
        <v>44224</v>
      </c>
      <c r="B272" s="711">
        <v>3.5701954839561401E-2</v>
      </c>
      <c r="C272" s="711">
        <v>0.13174750149688763</v>
      </c>
      <c r="D272" s="711">
        <v>0.14107595756578473</v>
      </c>
      <c r="E272" s="711">
        <v>9.4592045208120146E-2</v>
      </c>
      <c r="F272" s="711">
        <v>5.5428537307048664E-2</v>
      </c>
      <c r="G272" s="711">
        <v>9.9500088221304628E-2</v>
      </c>
      <c r="H272" s="711">
        <v>0.14065496373185549</v>
      </c>
      <c r="I272" s="711">
        <v>2.9037427440141705E-2</v>
      </c>
    </row>
    <row r="273" spans="1:9">
      <c r="A273" s="757">
        <v>44225</v>
      </c>
      <c r="B273" s="711">
        <v>3.5815396464470073E-2</v>
      </c>
      <c r="C273" s="711">
        <v>0.1328419075666214</v>
      </c>
      <c r="D273" s="711">
        <v>0.14163383339560442</v>
      </c>
      <c r="E273" s="711">
        <v>8.8530957551718581E-2</v>
      </c>
      <c r="F273" s="711">
        <v>5.3818958226566682E-2</v>
      </c>
      <c r="G273" s="711">
        <v>8.4022594020967123E-2</v>
      </c>
      <c r="H273" s="711">
        <v>0.1199511560650468</v>
      </c>
      <c r="I273" s="711">
        <v>2.9114288602386296E-2</v>
      </c>
    </row>
    <row r="274" spans="1:9">
      <c r="A274" s="757">
        <v>44228</v>
      </c>
      <c r="B274" s="711">
        <v>3.595830545845291E-2</v>
      </c>
      <c r="C274" s="711">
        <v>0.13345905230673472</v>
      </c>
      <c r="D274" s="711">
        <v>0.14219198197277216</v>
      </c>
      <c r="E274" s="711">
        <v>9.7419012294811314E-2</v>
      </c>
      <c r="F274" s="711">
        <v>5.9559533953963628E-2</v>
      </c>
      <c r="G274" s="711">
        <v>0.10345919336755838</v>
      </c>
      <c r="H274" s="711">
        <v>0.13616640029046656</v>
      </c>
      <c r="I274" s="711">
        <v>2.9191155505567057E-2</v>
      </c>
    </row>
    <row r="275" spans="1:9">
      <c r="A275" s="757">
        <v>44229</v>
      </c>
      <c r="B275" s="711">
        <v>3.6106127275185251E-2</v>
      </c>
      <c r="C275" s="711">
        <v>0.13550979243496108</v>
      </c>
      <c r="D275" s="711">
        <v>0.14275040343063528</v>
      </c>
      <c r="E275" s="711">
        <v>0.10384767424390251</v>
      </c>
      <c r="F275" s="711">
        <v>6.0546817646648821E-2</v>
      </c>
      <c r="G275" s="711">
        <v>0.10878941810027842</v>
      </c>
      <c r="H275" s="711">
        <v>0.15177842019572019</v>
      </c>
      <c r="I275" s="711">
        <v>2.9268028150112757E-2</v>
      </c>
    </row>
    <row r="276" spans="1:9">
      <c r="A276" s="757">
        <v>44230</v>
      </c>
      <c r="B276" s="711">
        <v>3.6255817016808134E-2</v>
      </c>
      <c r="C276" s="711">
        <v>0.13665787163121124</v>
      </c>
      <c r="D276" s="711">
        <v>0.14330909790260593</v>
      </c>
      <c r="E276" s="711">
        <v>0.10734829628865472</v>
      </c>
      <c r="F276" s="711">
        <v>6.0133816218419955E-2</v>
      </c>
      <c r="G276" s="711">
        <v>0.11805862402924605</v>
      </c>
      <c r="H276" s="711">
        <v>0.15278839005748446</v>
      </c>
      <c r="I276" s="711">
        <v>2.9344906536452386E-2</v>
      </c>
    </row>
    <row r="277" spans="1:9">
      <c r="A277" s="757">
        <v>44231</v>
      </c>
      <c r="B277" s="711">
        <v>3.644114931080189E-2</v>
      </c>
      <c r="C277" s="711">
        <v>0.13702528929570112</v>
      </c>
      <c r="D277" s="711">
        <v>0.14386806552216158</v>
      </c>
      <c r="E277" s="711">
        <v>0.11023973575672619</v>
      </c>
      <c r="F277" s="711">
        <v>6.2042152790036109E-2</v>
      </c>
      <c r="G277" s="711">
        <v>0.12391642239196177</v>
      </c>
      <c r="H277" s="711">
        <v>0.16191459952224618</v>
      </c>
      <c r="I277" s="711">
        <v>2.9421790665014713E-2</v>
      </c>
    </row>
    <row r="278" spans="1:9">
      <c r="A278" s="757">
        <v>44232</v>
      </c>
      <c r="B278" s="711">
        <v>3.6653096576907407E-2</v>
      </c>
      <c r="C278" s="711">
        <v>0.13794054366966679</v>
      </c>
      <c r="D278" s="711">
        <v>0.14442730642284496</v>
      </c>
      <c r="E278" s="711">
        <v>0.1142335398685792</v>
      </c>
      <c r="F278" s="711">
        <v>6.6759437991841697E-2</v>
      </c>
      <c r="G278" s="711">
        <v>0.13487666604033177</v>
      </c>
      <c r="H278" s="711">
        <v>0.16879509101793211</v>
      </c>
      <c r="I278" s="711">
        <v>2.9498680536228727E-2</v>
      </c>
    </row>
    <row r="279" spans="1:9">
      <c r="A279" s="757">
        <v>44235</v>
      </c>
      <c r="B279" s="711">
        <v>3.6796122108869733E-2</v>
      </c>
      <c r="C279" s="711">
        <v>0.13866217013414173</v>
      </c>
      <c r="D279" s="711">
        <v>0.1449868207382643</v>
      </c>
      <c r="E279" s="711">
        <v>0.11565885103705797</v>
      </c>
      <c r="F279" s="711">
        <v>6.7905933470133961E-2</v>
      </c>
      <c r="G279" s="711">
        <v>0.13797586789051164</v>
      </c>
      <c r="H279" s="711">
        <v>0.17536621461227586</v>
      </c>
      <c r="I279" s="711">
        <v>2.9575576150523419E-2</v>
      </c>
    </row>
    <row r="280" spans="1:9">
      <c r="A280" s="757">
        <v>44236</v>
      </c>
      <c r="B280" s="711">
        <v>3.6956035308011614E-2</v>
      </c>
      <c r="C280" s="711">
        <v>0.13891010185428843</v>
      </c>
      <c r="D280" s="711">
        <v>0.1455466086020929</v>
      </c>
      <c r="E280" s="711">
        <v>0.11592145464745962</v>
      </c>
      <c r="F280" s="711">
        <v>6.8367960832646624E-2</v>
      </c>
      <c r="G280" s="711">
        <v>0.13558170609808751</v>
      </c>
      <c r="H280" s="711">
        <v>0.17564542129760996</v>
      </c>
      <c r="I280" s="711">
        <v>2.9652477508327557E-2</v>
      </c>
    </row>
    <row r="281" spans="1:9">
      <c r="A281" s="757">
        <v>44237</v>
      </c>
      <c r="B281" s="711">
        <v>3.7129630596649088E-2</v>
      </c>
      <c r="C281" s="711">
        <v>0.14006781044585925</v>
      </c>
      <c r="D281" s="711">
        <v>0.14610667014806933</v>
      </c>
      <c r="E281" s="711">
        <v>0.11404106792042978</v>
      </c>
      <c r="F281" s="711">
        <v>6.7904819747520939E-2</v>
      </c>
      <c r="G281" s="711">
        <v>0.12494370397675891</v>
      </c>
      <c r="H281" s="711">
        <v>0.17480464149516894</v>
      </c>
      <c r="I281" s="711">
        <v>2.9729384610070353E-2</v>
      </c>
    </row>
    <row r="282" spans="1:9">
      <c r="A282" s="757">
        <v>44238</v>
      </c>
      <c r="B282" s="711">
        <v>3.7346272286037818E-2</v>
      </c>
      <c r="C282" s="711">
        <v>0.14085468287818936</v>
      </c>
      <c r="D282" s="711">
        <v>0.14666700550999789</v>
      </c>
      <c r="E282" s="711">
        <v>0.11729104625767395</v>
      </c>
      <c r="F282" s="711">
        <v>6.9849555826042353E-2</v>
      </c>
      <c r="G282" s="711">
        <v>0.13137309473535996</v>
      </c>
      <c r="H282" s="711">
        <v>0.17740568731379036</v>
      </c>
      <c r="I282" s="711">
        <v>2.9806297456180575E-2</v>
      </c>
    </row>
    <row r="283" spans="1:9">
      <c r="A283" s="757">
        <v>44239</v>
      </c>
      <c r="B283" s="711">
        <v>3.7508984237025755E-2</v>
      </c>
      <c r="C283" s="711">
        <v>0.14153966287539554</v>
      </c>
      <c r="D283" s="711">
        <v>0.14722761482174818</v>
      </c>
      <c r="E283" s="711">
        <v>0.12062201084250201</v>
      </c>
      <c r="F283" s="711">
        <v>6.8985785738575833E-2</v>
      </c>
      <c r="G283" s="711">
        <v>0.13096841863334685</v>
      </c>
      <c r="H283" s="711">
        <v>0.18389810449683619</v>
      </c>
      <c r="I283" s="711">
        <v>2.9883216047087435E-2</v>
      </c>
    </row>
    <row r="284" spans="1:9">
      <c r="A284" s="757">
        <v>44244</v>
      </c>
      <c r="B284" s="711">
        <v>3.7734109569912411E-2</v>
      </c>
      <c r="C284" s="711">
        <v>0.14187184970785083</v>
      </c>
      <c r="D284" s="711">
        <v>0.14778849821725504</v>
      </c>
      <c r="E284" s="711">
        <v>0.12514976739604378</v>
      </c>
      <c r="F284" s="711">
        <v>6.9294306715158793E-2</v>
      </c>
      <c r="G284" s="711">
        <v>0.13851712750154732</v>
      </c>
      <c r="H284" s="711">
        <v>0.18184742905794726</v>
      </c>
      <c r="I284" s="711">
        <v>2.9960140383220146E-2</v>
      </c>
    </row>
    <row r="285" spans="1:9">
      <c r="A285" s="757">
        <v>44245</v>
      </c>
      <c r="B285" s="711">
        <v>3.8045177544177466E-2</v>
      </c>
      <c r="C285" s="711">
        <v>0.14280207892852248</v>
      </c>
      <c r="D285" s="711">
        <v>0.14834965583051885</v>
      </c>
      <c r="E285" s="711">
        <v>0.12336192136274193</v>
      </c>
      <c r="F285" s="711">
        <v>7.1364531954835941E-2</v>
      </c>
      <c r="G285" s="711">
        <v>0.13427900723305708</v>
      </c>
      <c r="H285" s="711">
        <v>0.17632390503295881</v>
      </c>
      <c r="I285" s="711">
        <v>3.0037070465007698E-2</v>
      </c>
    </row>
    <row r="286" spans="1:9">
      <c r="A286" s="757">
        <v>44246</v>
      </c>
      <c r="B286" s="711">
        <v>3.8274628134079558E-2</v>
      </c>
      <c r="C286" s="711">
        <v>0.14326121204591291</v>
      </c>
      <c r="D286" s="711">
        <v>0.14891108779560569</v>
      </c>
      <c r="E286" s="711">
        <v>0.12549820037482085</v>
      </c>
      <c r="F286" s="711">
        <v>7.355631117469108E-2</v>
      </c>
      <c r="G286" s="711">
        <v>0.14064360873886894</v>
      </c>
      <c r="H286" s="711">
        <v>0.17510338115848922</v>
      </c>
      <c r="I286" s="711">
        <v>3.0114006292879081E-2</v>
      </c>
    </row>
    <row r="287" spans="1:9">
      <c r="A287" s="757">
        <v>44249</v>
      </c>
      <c r="B287" s="711">
        <v>3.8506548676101815E-2</v>
      </c>
      <c r="C287" s="711">
        <v>0.14277755107303869</v>
      </c>
      <c r="D287" s="711">
        <v>0.14947279424664717</v>
      </c>
      <c r="E287" s="711">
        <v>0.11700775474288894</v>
      </c>
      <c r="F287" s="711">
        <v>7.4955037589469864E-2</v>
      </c>
      <c r="G287" s="711">
        <v>0.1220031566088946</v>
      </c>
      <c r="H287" s="711">
        <v>0.16548741099568742</v>
      </c>
      <c r="I287" s="711">
        <v>3.0190947867263729E-2</v>
      </c>
    </row>
    <row r="288" spans="1:9">
      <c r="A288" s="757">
        <v>44250</v>
      </c>
      <c r="B288" s="711">
        <v>3.8920725347364904E-2</v>
      </c>
      <c r="C288" s="711">
        <v>0.14335701241280074</v>
      </c>
      <c r="D288" s="711">
        <v>0.15003477531784015</v>
      </c>
      <c r="E288" s="711">
        <v>0.11911925682875157</v>
      </c>
      <c r="F288" s="711">
        <v>7.4808090154197204E-2</v>
      </c>
      <c r="G288" s="711">
        <v>0.12808951413779668</v>
      </c>
      <c r="H288" s="711">
        <v>0.16788020079901322</v>
      </c>
      <c r="I288" s="711">
        <v>3.0267895188590854E-2</v>
      </c>
    </row>
    <row r="289" spans="1:9">
      <c r="A289" s="757">
        <v>44251</v>
      </c>
      <c r="B289" s="711">
        <v>3.9133782549179985E-2</v>
      </c>
      <c r="C289" s="711">
        <v>0.14362444321784817</v>
      </c>
      <c r="D289" s="711">
        <v>0.15059703114344747</v>
      </c>
      <c r="E289" s="711">
        <v>0.12259230656823417</v>
      </c>
      <c r="F289" s="711">
        <v>7.7853846580711039E-2</v>
      </c>
      <c r="G289" s="711">
        <v>0.13489499855510934</v>
      </c>
      <c r="H289" s="711">
        <v>0.18078202000866317</v>
      </c>
      <c r="I289" s="711">
        <v>3.0344848257289669E-2</v>
      </c>
    </row>
    <row r="290" spans="1:9">
      <c r="A290" s="757">
        <v>44252</v>
      </c>
      <c r="B290" s="711">
        <v>3.9240545231066903E-2</v>
      </c>
      <c r="C290" s="711">
        <v>0.14384972211440328</v>
      </c>
      <c r="D290" s="711">
        <v>0.15115956185779744</v>
      </c>
      <c r="E290" s="711">
        <v>0.11343863000637167</v>
      </c>
      <c r="F290" s="711">
        <v>7.5941159976686379E-2</v>
      </c>
      <c r="G290" s="711">
        <v>0.11212167093870695</v>
      </c>
      <c r="H290" s="711">
        <v>0.15198926145810221</v>
      </c>
      <c r="I290" s="711">
        <v>3.0421807073789386E-2</v>
      </c>
    </row>
    <row r="291" spans="1:9">
      <c r="A291" s="757">
        <v>44253</v>
      </c>
      <c r="B291" s="711">
        <v>3.9508951923445057E-2</v>
      </c>
      <c r="C291" s="711">
        <v>0.14427972158624969</v>
      </c>
      <c r="D291" s="711">
        <v>0.15172236759528412</v>
      </c>
      <c r="E291" s="711">
        <v>0.1070382682452744</v>
      </c>
      <c r="F291" s="711">
        <v>7.3359216481778455E-2</v>
      </c>
      <c r="G291" s="711">
        <v>0.10049555656325837</v>
      </c>
      <c r="H291" s="711">
        <v>0.14982052640226651</v>
      </c>
      <c r="I291" s="711">
        <v>3.049877163851944E-2</v>
      </c>
    </row>
    <row r="292" spans="1:9">
      <c r="A292" s="757">
        <v>44256</v>
      </c>
      <c r="B292" s="711">
        <v>3.9696511524448752E-2</v>
      </c>
      <c r="C292" s="711">
        <v>0.14430130913755845</v>
      </c>
      <c r="D292" s="711">
        <v>0.15228544849036729</v>
      </c>
      <c r="E292" s="711">
        <v>0.1115951121512595</v>
      </c>
      <c r="F292" s="711">
        <v>7.8123958092774615E-2</v>
      </c>
      <c r="G292" s="711">
        <v>0.10918528419013795</v>
      </c>
      <c r="H292" s="711">
        <v>0.17201515988891458</v>
      </c>
      <c r="I292" s="711">
        <v>3.0575741951909041E-2</v>
      </c>
    </row>
    <row r="293" spans="1:9">
      <c r="A293" s="757">
        <v>44257</v>
      </c>
      <c r="B293" s="711">
        <v>3.9935517086830519E-2</v>
      </c>
      <c r="C293" s="711">
        <v>0.14459813307657021</v>
      </c>
      <c r="D293" s="711">
        <v>0.15284880467757245</v>
      </c>
      <c r="E293" s="711">
        <v>0.10972562645006612</v>
      </c>
      <c r="F293" s="711">
        <v>7.8458029794320705E-2</v>
      </c>
      <c r="G293" s="711">
        <v>0.10903968079719739</v>
      </c>
      <c r="H293" s="711">
        <v>0.16576862842875539</v>
      </c>
      <c r="I293" s="711">
        <v>3.0652718014387625E-2</v>
      </c>
    </row>
    <row r="294" spans="1:9">
      <c r="A294" s="757">
        <v>44258</v>
      </c>
      <c r="B294" s="711">
        <v>4.0110078694635787E-2</v>
      </c>
      <c r="C294" s="711">
        <v>0.14560221070076307</v>
      </c>
      <c r="D294" s="711">
        <v>0.15341243629149059</v>
      </c>
      <c r="E294" s="711">
        <v>0.10879893118775308</v>
      </c>
      <c r="F294" s="711">
        <v>7.8712954118015599E-2</v>
      </c>
      <c r="G294" s="711">
        <v>0.10218469873419056</v>
      </c>
      <c r="H294" s="711">
        <v>0.14897400160629992</v>
      </c>
      <c r="I294" s="711">
        <v>3.0729699826384627E-2</v>
      </c>
    </row>
    <row r="295" spans="1:9">
      <c r="A295" s="757">
        <v>44259</v>
      </c>
      <c r="B295" s="711">
        <v>4.0465353631736534E-2</v>
      </c>
      <c r="C295" s="711">
        <v>0.14791987329908585</v>
      </c>
      <c r="D295" s="711">
        <v>0.15397634346677891</v>
      </c>
      <c r="E295" s="711">
        <v>0.11007211742265066</v>
      </c>
      <c r="F295" s="711">
        <v>7.3524325292825043E-2</v>
      </c>
      <c r="G295" s="711">
        <v>9.7652505699363124E-2</v>
      </c>
      <c r="H295" s="711">
        <v>0.13361648491422118</v>
      </c>
      <c r="I295" s="711">
        <v>3.0806687388329479E-2</v>
      </c>
    </row>
    <row r="296" spans="1:9">
      <c r="A296" s="757">
        <v>44260</v>
      </c>
      <c r="B296" s="711">
        <v>4.0667273956810357E-2</v>
      </c>
      <c r="C296" s="711">
        <v>0.15019532613011499</v>
      </c>
      <c r="D296" s="711">
        <v>0.15454052633816029</v>
      </c>
      <c r="E296" s="711">
        <v>0.11587803185698808</v>
      </c>
      <c r="F296" s="711">
        <v>7.118062769063016E-2</v>
      </c>
      <c r="G296" s="711">
        <v>0.10933711892385523</v>
      </c>
      <c r="H296" s="711">
        <v>0.15588925031281442</v>
      </c>
      <c r="I296" s="711">
        <v>3.0883680700651617E-2</v>
      </c>
    </row>
    <row r="297" spans="1:9">
      <c r="A297" s="757">
        <v>44263</v>
      </c>
      <c r="B297" s="711">
        <v>4.0775867907314245E-2</v>
      </c>
      <c r="C297" s="711">
        <v>0.14988019254573537</v>
      </c>
      <c r="D297" s="711">
        <v>0.15510498504042336</v>
      </c>
      <c r="E297" s="711">
        <v>0.11161506816589295</v>
      </c>
      <c r="F297" s="711">
        <v>7.3268653322211108E-2</v>
      </c>
      <c r="G297" s="711">
        <v>7.9612640920255773E-2</v>
      </c>
      <c r="H297" s="711">
        <v>0.15025398616375707</v>
      </c>
      <c r="I297" s="711">
        <v>3.0960679763780474E-2</v>
      </c>
    </row>
    <row r="298" spans="1:9">
      <c r="A298" s="757">
        <v>44264</v>
      </c>
      <c r="B298" s="711">
        <v>4.1189281728863714E-2</v>
      </c>
      <c r="C298" s="711">
        <v>0.15004168932088979</v>
      </c>
      <c r="D298" s="711">
        <v>0.15566971970842292</v>
      </c>
      <c r="E298" s="711">
        <v>0.11092125068354197</v>
      </c>
      <c r="F298" s="711">
        <v>7.6119994216724551E-2</v>
      </c>
      <c r="G298" s="711">
        <v>7.7801395403002349E-2</v>
      </c>
      <c r="H298" s="711">
        <v>0.16589099679084618</v>
      </c>
      <c r="I298" s="711">
        <v>3.1037684578145708E-2</v>
      </c>
    </row>
    <row r="299" spans="1:9">
      <c r="A299" s="757">
        <v>44265</v>
      </c>
      <c r="B299" s="711">
        <v>4.1300543617673879E-2</v>
      </c>
      <c r="C299" s="711">
        <v>0.1510351933030778</v>
      </c>
      <c r="D299" s="711">
        <v>0.15623473047707948</v>
      </c>
      <c r="E299" s="711">
        <v>0.11168754160958527</v>
      </c>
      <c r="F299" s="711">
        <v>7.1098180983387493E-2</v>
      </c>
      <c r="G299" s="711">
        <v>7.727034864443949E-2</v>
      </c>
      <c r="H299" s="711">
        <v>0.18751773766750945</v>
      </c>
      <c r="I299" s="711">
        <v>3.1114695144176974E-2</v>
      </c>
    </row>
    <row r="300" spans="1:9">
      <c r="A300" s="757">
        <v>44266</v>
      </c>
      <c r="B300" s="711">
        <v>4.1448741388534716E-2</v>
      </c>
      <c r="C300" s="711">
        <v>0.15216754370215302</v>
      </c>
      <c r="D300" s="711">
        <v>0.15680001748137951</v>
      </c>
      <c r="E300" s="711">
        <v>0.11891195917125619</v>
      </c>
      <c r="F300" s="711">
        <v>6.9286895538980708E-2</v>
      </c>
      <c r="G300" s="711">
        <v>9.403853697932929E-2</v>
      </c>
      <c r="H300" s="711">
        <v>0.18380876984751615</v>
      </c>
      <c r="I300" s="711">
        <v>3.1191711462303928E-2</v>
      </c>
    </row>
    <row r="301" spans="1:9">
      <c r="A301" s="757">
        <v>44267</v>
      </c>
      <c r="B301" s="711">
        <v>4.1713944157947047E-2</v>
      </c>
      <c r="C301" s="711">
        <v>0.15240661828541691</v>
      </c>
      <c r="D301" s="711">
        <v>0.15736558085637564</v>
      </c>
      <c r="E301" s="711">
        <v>0.12080193576197118</v>
      </c>
      <c r="F301" s="711">
        <v>6.9513674976219297E-2</v>
      </c>
      <c r="G301" s="711">
        <v>8.9271269980571777E-2</v>
      </c>
      <c r="H301" s="711">
        <v>0.18539898405534472</v>
      </c>
      <c r="I301" s="711">
        <v>3.1268733532956006E-2</v>
      </c>
    </row>
    <row r="302" spans="1:9">
      <c r="A302" s="757">
        <v>44270</v>
      </c>
      <c r="B302" s="711">
        <v>4.1835040278462854E-2</v>
      </c>
      <c r="C302" s="711">
        <v>0.1532309406490544</v>
      </c>
      <c r="D302" s="711">
        <v>0.15793142073718625</v>
      </c>
      <c r="E302" s="711">
        <v>0.12105389508375497</v>
      </c>
      <c r="F302" s="711">
        <v>7.0827967294560867E-2</v>
      </c>
      <c r="G302" s="711">
        <v>9.2075897169179299E-2</v>
      </c>
      <c r="H302" s="711">
        <v>0.19245182535679262</v>
      </c>
      <c r="I302" s="711">
        <v>3.1345761356562862E-2</v>
      </c>
    </row>
    <row r="303" spans="1:9">
      <c r="A303" s="757">
        <v>44271</v>
      </c>
      <c r="B303" s="711">
        <v>4.2099196714793896E-2</v>
      </c>
      <c r="C303" s="711">
        <v>0.1541372387079003</v>
      </c>
      <c r="D303" s="711">
        <v>0.15849753725899607</v>
      </c>
      <c r="E303" s="711">
        <v>0.12036494145505339</v>
      </c>
      <c r="F303" s="711">
        <v>7.4936963554714353E-2</v>
      </c>
      <c r="G303" s="711">
        <v>9.0532431426439075E-2</v>
      </c>
      <c r="H303" s="711">
        <v>0.1925609802337751</v>
      </c>
      <c r="I303" s="711">
        <v>3.1422794933554377E-2</v>
      </c>
    </row>
    <row r="304" spans="1:9">
      <c r="A304" s="757">
        <v>44272</v>
      </c>
      <c r="B304" s="711">
        <v>4.2225730815308005E-2</v>
      </c>
      <c r="C304" s="711">
        <v>0.15499581602551227</v>
      </c>
      <c r="D304" s="711">
        <v>0.15906393055705581</v>
      </c>
      <c r="E304" s="711">
        <v>0.12350491887970261</v>
      </c>
      <c r="F304" s="711">
        <v>7.4516580348040318E-2</v>
      </c>
      <c r="G304" s="711">
        <v>0.10311049660191562</v>
      </c>
      <c r="H304" s="711">
        <v>0.19342158026387901</v>
      </c>
      <c r="I304" s="711">
        <v>3.1499834264360205E-2</v>
      </c>
    </row>
    <row r="305" spans="1:9">
      <c r="A305" s="757">
        <v>44273</v>
      </c>
      <c r="B305" s="711">
        <v>4.2539437569172112E-2</v>
      </c>
      <c r="C305" s="711">
        <v>0.15522283625340849</v>
      </c>
      <c r="D305" s="711">
        <v>0.15963060076668234</v>
      </c>
      <c r="E305" s="711">
        <v>0.11875524044344088</v>
      </c>
      <c r="F305" s="711">
        <v>7.4885051966860683E-2</v>
      </c>
      <c r="G305" s="711">
        <v>8.9087263962043473E-2</v>
      </c>
      <c r="H305" s="711">
        <v>0.17894304758118529</v>
      </c>
      <c r="I305" s="711">
        <v>3.160689868662625E-2</v>
      </c>
    </row>
    <row r="306" spans="1:9">
      <c r="A306" s="757">
        <v>44274</v>
      </c>
      <c r="B306" s="711">
        <v>4.2961550742274923E-2</v>
      </c>
      <c r="C306" s="711">
        <v>0.15457414986214402</v>
      </c>
      <c r="D306" s="711">
        <v>0.16019754802325847</v>
      </c>
      <c r="E306" s="711">
        <v>0.11908860390941389</v>
      </c>
      <c r="F306" s="711">
        <v>7.2744441056604936E-2</v>
      </c>
      <c r="G306" s="711">
        <v>9.5012801233887778E-2</v>
      </c>
      <c r="H306" s="711">
        <v>0.17566610327430165</v>
      </c>
      <c r="I306" s="711">
        <v>3.1713974221633467E-2</v>
      </c>
    </row>
    <row r="307" spans="1:9">
      <c r="A307" s="757">
        <v>44277</v>
      </c>
      <c r="B307" s="711">
        <v>4.3112181553447204E-2</v>
      </c>
      <c r="C307" s="711">
        <v>0.15465655010944879</v>
      </c>
      <c r="D307" s="711">
        <v>0.16076477246223342</v>
      </c>
      <c r="E307" s="711">
        <v>0.11745477742256694</v>
      </c>
      <c r="F307" s="711">
        <v>7.2863387200400309E-2</v>
      </c>
      <c r="G307" s="711">
        <v>8.9413298828838306E-2</v>
      </c>
      <c r="H307" s="711">
        <v>0.18406068781360485</v>
      </c>
      <c r="I307" s="711">
        <v>3.1821060870535156E-2</v>
      </c>
    </row>
    <row r="308" spans="1:9">
      <c r="A308" s="757">
        <v>44278</v>
      </c>
      <c r="B308" s="711">
        <v>4.326095493183213E-2</v>
      </c>
      <c r="C308" s="711">
        <v>0.15474982992298725</v>
      </c>
      <c r="D308" s="711">
        <v>0.16133227421912277</v>
      </c>
      <c r="E308" s="711">
        <v>0.11254949554392413</v>
      </c>
      <c r="F308" s="711">
        <v>7.4423794496874418E-2</v>
      </c>
      <c r="G308" s="711">
        <v>8.1843016392775469E-2</v>
      </c>
      <c r="H308" s="711">
        <v>0.17456277726774982</v>
      </c>
      <c r="I308" s="711">
        <v>3.1928158634484838E-2</v>
      </c>
    </row>
    <row r="309" spans="1:9">
      <c r="A309" s="757">
        <v>44279</v>
      </c>
      <c r="B309" s="711">
        <v>4.3413182805551509E-2</v>
      </c>
      <c r="C309" s="711">
        <v>0.15503025924628622</v>
      </c>
      <c r="D309" s="711">
        <v>0.16190005342950808</v>
      </c>
      <c r="E309" s="711">
        <v>0.11094805566958654</v>
      </c>
      <c r="F309" s="711">
        <v>7.5427732288950278E-2</v>
      </c>
      <c r="G309" s="711">
        <v>7.1067005477541301E-2</v>
      </c>
      <c r="H309" s="711">
        <v>0.16979184739458786</v>
      </c>
      <c r="I309" s="711">
        <v>3.2035267514636256E-2</v>
      </c>
    </row>
    <row r="310" spans="1:9">
      <c r="A310" s="757">
        <v>44280</v>
      </c>
      <c r="B310" s="711">
        <v>4.3685597476973204E-2</v>
      </c>
      <c r="C310" s="711">
        <v>0.15612256001722824</v>
      </c>
      <c r="D310" s="711">
        <v>0.16246811022903729</v>
      </c>
      <c r="E310" s="711">
        <v>0.11151995532994663</v>
      </c>
      <c r="F310" s="711">
        <v>7.4194326047948955E-2</v>
      </c>
      <c r="G310" s="711">
        <v>7.9367012079594623E-2</v>
      </c>
      <c r="H310" s="711">
        <v>0.17488851840063968</v>
      </c>
      <c r="I310" s="711">
        <v>3.2142387512143156E-2</v>
      </c>
    </row>
    <row r="311" spans="1:9">
      <c r="A311" s="757">
        <v>44281</v>
      </c>
      <c r="B311" s="711">
        <v>4.3846950511127636E-2</v>
      </c>
      <c r="C311" s="711">
        <v>0.15728091125122301</v>
      </c>
      <c r="D311" s="711">
        <v>0.16303644475342449</v>
      </c>
      <c r="E311" s="711">
        <v>0.11713294252272699</v>
      </c>
      <c r="F311" s="711">
        <v>7.644033532280603E-2</v>
      </c>
      <c r="G311" s="711">
        <v>8.3545020487119093E-2</v>
      </c>
      <c r="H311" s="711">
        <v>0.19424397608703869</v>
      </c>
      <c r="I311" s="711">
        <v>3.2249518628159501E-2</v>
      </c>
    </row>
    <row r="312" spans="1:9">
      <c r="A312" s="757">
        <v>44284</v>
      </c>
      <c r="B312" s="711">
        <v>4.4111248538366565E-2</v>
      </c>
      <c r="C312" s="711">
        <v>0.15781556556810905</v>
      </c>
      <c r="D312" s="711">
        <v>0.16360505713845042</v>
      </c>
      <c r="E312" s="711">
        <v>0.11668037456152236</v>
      </c>
      <c r="F312" s="711">
        <v>7.9485958466041451E-2</v>
      </c>
      <c r="G312" s="711">
        <v>8.2958792375356527E-2</v>
      </c>
      <c r="H312" s="711">
        <v>0.19505746717023453</v>
      </c>
      <c r="I312" s="711">
        <v>3.2356660863839259E-2</v>
      </c>
    </row>
    <row r="313" spans="1:9">
      <c r="A313" s="757">
        <v>44285</v>
      </c>
      <c r="B313" s="711">
        <v>4.430019616841574E-2</v>
      </c>
      <c r="C313" s="711">
        <v>0.15886817493397665</v>
      </c>
      <c r="D313" s="711">
        <v>0.16417394751996217</v>
      </c>
      <c r="E313" s="711">
        <v>0.11972671252831191</v>
      </c>
      <c r="F313" s="711">
        <v>7.5830832890711575E-2</v>
      </c>
      <c r="G313" s="711">
        <v>9.2073602960443424E-2</v>
      </c>
      <c r="H313" s="711">
        <v>0.189494589939597</v>
      </c>
      <c r="I313" s="711">
        <v>3.2463814220336618E-2</v>
      </c>
    </row>
    <row r="314" spans="1:9">
      <c r="A314" s="757">
        <v>44286</v>
      </c>
      <c r="B314" s="711">
        <v>4.4545403758519564E-2</v>
      </c>
      <c r="C314" s="711">
        <v>0.16000585527767885</v>
      </c>
      <c r="D314" s="711">
        <v>0.16474311603387304</v>
      </c>
      <c r="E314" s="711">
        <v>0.121938129904541</v>
      </c>
      <c r="F314" s="711">
        <v>7.827613226267216E-2</v>
      </c>
      <c r="G314" s="711">
        <v>9.3569459126498833E-2</v>
      </c>
      <c r="H314" s="711">
        <v>0.19611253523117278</v>
      </c>
      <c r="I314" s="711">
        <v>3.2570978698805986E-2</v>
      </c>
    </row>
    <row r="315" spans="1:9">
      <c r="A315" s="757">
        <v>44287</v>
      </c>
      <c r="B315" s="711">
        <v>4.4714641809828537E-2</v>
      </c>
      <c r="C315" s="711">
        <v>0.16043889706133374</v>
      </c>
      <c r="D315" s="711">
        <v>0.16531256281616291</v>
      </c>
      <c r="E315" s="711">
        <v>0.12238585964019366</v>
      </c>
      <c r="F315" s="711">
        <v>7.778451960076338E-2</v>
      </c>
      <c r="G315" s="711">
        <v>8.7660890473437725E-2</v>
      </c>
      <c r="H315" s="711">
        <v>0.20993613865197158</v>
      </c>
      <c r="I315" s="711">
        <v>3.2678154300401774E-2</v>
      </c>
    </row>
    <row r="316" spans="1:9">
      <c r="A316" s="757">
        <v>44291</v>
      </c>
      <c r="B316" s="711">
        <v>4.4914419933640426E-2</v>
      </c>
      <c r="C316" s="711">
        <v>0.16069977415446868</v>
      </c>
      <c r="D316" s="711">
        <v>0.16588228800287808</v>
      </c>
      <c r="E316" s="711">
        <v>0.12385288632979674</v>
      </c>
      <c r="F316" s="711">
        <v>7.8563837742958054E-2</v>
      </c>
      <c r="G316" s="711">
        <v>9.9375206504584535E-2</v>
      </c>
      <c r="H316" s="711">
        <v>0.22717255547653004</v>
      </c>
      <c r="I316" s="711">
        <v>3.2785341026278392E-2</v>
      </c>
    </row>
    <row r="317" spans="1:9">
      <c r="A317" s="757">
        <v>44292</v>
      </c>
      <c r="B317" s="711">
        <v>4.5126350627878953E-2</v>
      </c>
      <c r="C317" s="711">
        <v>0.16089413029992583</v>
      </c>
      <c r="D317" s="711">
        <v>0.16645229173013143</v>
      </c>
      <c r="E317" s="711">
        <v>0.12309537133101056</v>
      </c>
      <c r="F317" s="711">
        <v>7.9155434368110678E-2</v>
      </c>
      <c r="G317" s="711">
        <v>0.10097158050339794</v>
      </c>
      <c r="H317" s="711">
        <v>0.22690340252986529</v>
      </c>
      <c r="I317" s="711">
        <v>3.2892538877590471E-2</v>
      </c>
    </row>
    <row r="318" spans="1:9">
      <c r="A318" s="757">
        <v>44293</v>
      </c>
      <c r="B318" s="711">
        <v>4.5314545934107997E-2</v>
      </c>
      <c r="C318" s="711">
        <v>0.16123422244069663</v>
      </c>
      <c r="D318" s="711">
        <v>0.16702257413410226</v>
      </c>
      <c r="E318" s="711">
        <v>0.12314677936153906</v>
      </c>
      <c r="F318" s="711">
        <v>8.1912679528536314E-2</v>
      </c>
      <c r="G318" s="711">
        <v>0.10263519933657905</v>
      </c>
      <c r="H318" s="711">
        <v>0.22781542025202151</v>
      </c>
      <c r="I318" s="711">
        <v>3.2999747855492867E-2</v>
      </c>
    </row>
    <row r="319" spans="1:9">
      <c r="A319" s="757">
        <v>44294</v>
      </c>
      <c r="B319" s="711">
        <v>4.5505659583649827E-2</v>
      </c>
      <c r="C319" s="711">
        <v>0.16294700169972431</v>
      </c>
      <c r="D319" s="711">
        <v>0.1675931353510367</v>
      </c>
      <c r="E319" s="711">
        <v>0.12383690573950057</v>
      </c>
      <c r="F319" s="711">
        <v>8.2138719415979944E-2</v>
      </c>
      <c r="G319" s="711">
        <v>0.10774925028250637</v>
      </c>
      <c r="H319" s="711">
        <v>0.23618156707337401</v>
      </c>
      <c r="I319" s="711">
        <v>3.3106967961140432E-2</v>
      </c>
    </row>
    <row r="320" spans="1:9">
      <c r="A320" s="757">
        <v>44295</v>
      </c>
      <c r="B320" s="711">
        <v>4.5650008505423445E-2</v>
      </c>
      <c r="C320" s="711">
        <v>0.16254183235259934</v>
      </c>
      <c r="D320" s="711">
        <v>0.16816397551724727</v>
      </c>
      <c r="E320" s="711">
        <v>0.12535804974447928</v>
      </c>
      <c r="F320" s="711">
        <v>8.4204888580547976E-2</v>
      </c>
      <c r="G320" s="711">
        <v>0.1072495879011206</v>
      </c>
      <c r="H320" s="711">
        <v>0.24056040113842814</v>
      </c>
      <c r="I320" s="711">
        <v>3.3214199195688021E-2</v>
      </c>
    </row>
    <row r="321" spans="1:9">
      <c r="A321" s="757">
        <v>44298</v>
      </c>
      <c r="B321" s="711">
        <v>4.5837632917378635E-2</v>
      </c>
      <c r="C321" s="711">
        <v>0.16309090223929634</v>
      </c>
      <c r="D321" s="711">
        <v>0.16873509476911308</v>
      </c>
      <c r="E321" s="711">
        <v>0.12529960042492516</v>
      </c>
      <c r="F321" s="711">
        <v>8.6380811153186965E-2</v>
      </c>
      <c r="G321" s="711">
        <v>0.11277506072549137</v>
      </c>
      <c r="H321" s="711">
        <v>0.24332575377187582</v>
      </c>
      <c r="I321" s="711">
        <v>3.3321441560290932E-2</v>
      </c>
    </row>
    <row r="322" spans="1:9">
      <c r="A322" s="757">
        <v>44299</v>
      </c>
      <c r="B322" s="711">
        <v>4.5964961308709196E-2</v>
      </c>
      <c r="C322" s="711">
        <v>0.16283150575959016</v>
      </c>
      <c r="D322" s="711">
        <v>0.16930649324308011</v>
      </c>
      <c r="E322" s="711">
        <v>0.12421396190930589</v>
      </c>
      <c r="F322" s="711">
        <v>8.7805673757100688E-2</v>
      </c>
      <c r="G322" s="711">
        <v>0.11224643952023361</v>
      </c>
      <c r="H322" s="711">
        <v>0.24525463534802605</v>
      </c>
      <c r="I322" s="711">
        <v>3.3428695056104463E-2</v>
      </c>
    </row>
    <row r="323" spans="1:9">
      <c r="A323" s="757">
        <v>44300</v>
      </c>
      <c r="B323" s="711">
        <v>4.6227917293825582E-2</v>
      </c>
      <c r="C323" s="711">
        <v>0.16367180666762526</v>
      </c>
      <c r="D323" s="711">
        <v>0.16987817107566094</v>
      </c>
      <c r="E323" s="711">
        <v>0.12555759671248956</v>
      </c>
      <c r="F323" s="711">
        <v>8.7346851172837692E-2</v>
      </c>
      <c r="G323" s="711">
        <v>0.11650218106207655</v>
      </c>
      <c r="H323" s="711">
        <v>0.24330277379777376</v>
      </c>
      <c r="I323" s="711">
        <v>3.3535959684283911E-2</v>
      </c>
    </row>
    <row r="324" spans="1:9">
      <c r="A324" s="757">
        <v>44301</v>
      </c>
      <c r="B324" s="711">
        <v>4.6459043330488115E-2</v>
      </c>
      <c r="C324" s="711">
        <v>0.16457868213423343</v>
      </c>
      <c r="D324" s="711">
        <v>0.17045012840343521</v>
      </c>
      <c r="E324" s="711">
        <v>0.12422405296589978</v>
      </c>
      <c r="F324" s="711">
        <v>8.7751197356176425E-2</v>
      </c>
      <c r="G324" s="711">
        <v>0.12254743017369418</v>
      </c>
      <c r="H324" s="711">
        <v>0.25554075900556472</v>
      </c>
      <c r="I324" s="711">
        <v>3.3643235445984576E-2</v>
      </c>
    </row>
    <row r="325" spans="1:9">
      <c r="A325" s="757">
        <v>44302</v>
      </c>
      <c r="B325" s="711">
        <v>4.6648540242398617E-2</v>
      </c>
      <c r="C325" s="711">
        <v>0.16578196670455347</v>
      </c>
      <c r="D325" s="711">
        <v>0.17102236536304871</v>
      </c>
      <c r="E325" s="711">
        <v>0.12598197124496591</v>
      </c>
      <c r="F325" s="711">
        <v>8.7031945812950484E-2</v>
      </c>
      <c r="G325" s="711">
        <v>0.12628495814444318</v>
      </c>
      <c r="H325" s="711">
        <v>0.25802747945303062</v>
      </c>
      <c r="I325" s="711">
        <v>3.3750522342362199E-2</v>
      </c>
    </row>
    <row r="326" spans="1:9">
      <c r="A326" s="757">
        <v>44305</v>
      </c>
      <c r="B326" s="711">
        <v>4.6821686925171857E-2</v>
      </c>
      <c r="C326" s="711">
        <v>0.1665172277037863</v>
      </c>
      <c r="D326" s="711">
        <v>0.17159488209121454</v>
      </c>
      <c r="E326" s="711">
        <v>0.12692948034616069</v>
      </c>
      <c r="F326" s="711">
        <v>9.0936653414502189E-2</v>
      </c>
      <c r="G326" s="711">
        <v>0.12490519538803402</v>
      </c>
      <c r="H326" s="711">
        <v>0.2534243033908099</v>
      </c>
      <c r="I326" s="711">
        <v>3.3857820374572523E-2</v>
      </c>
    </row>
    <row r="327" spans="1:9">
      <c r="A327" s="757">
        <v>44306</v>
      </c>
      <c r="B327" s="711">
        <v>4.6984852010403477E-2</v>
      </c>
      <c r="C327" s="711">
        <v>0.16618753324395774</v>
      </c>
      <c r="D327" s="711">
        <v>0.17216767872471239</v>
      </c>
      <c r="E327" s="711">
        <v>0.12292292427490126</v>
      </c>
      <c r="F327" s="711">
        <v>9.1116041682270721E-2</v>
      </c>
      <c r="G327" s="711">
        <v>0.11926364259122257</v>
      </c>
      <c r="H327" s="711">
        <v>0.2428018103623597</v>
      </c>
      <c r="I327" s="711">
        <v>3.3965129543771511E-2</v>
      </c>
    </row>
    <row r="328" spans="1:9">
      <c r="A328" s="757">
        <v>44308</v>
      </c>
      <c r="B328" s="711">
        <v>4.7352653806515876E-2</v>
      </c>
      <c r="C328" s="711">
        <v>0.16778620259616028</v>
      </c>
      <c r="D328" s="711">
        <v>0.17274075540038902</v>
      </c>
      <c r="E328" s="711">
        <v>0.12399232578297292</v>
      </c>
      <c r="F328" s="711">
        <v>9.1422401464528846E-2</v>
      </c>
      <c r="G328" s="711">
        <v>0.11530563272847183</v>
      </c>
      <c r="H328" s="711">
        <v>0.24564012441357974</v>
      </c>
      <c r="I328" s="711">
        <v>3.4072449851114905E-2</v>
      </c>
    </row>
    <row r="329" spans="1:9">
      <c r="A329" s="757">
        <v>44309</v>
      </c>
      <c r="B329" s="711">
        <v>4.7559668750033923E-2</v>
      </c>
      <c r="C329" s="711">
        <v>0.1686002049696933</v>
      </c>
      <c r="D329" s="711">
        <v>0.1733141122551578</v>
      </c>
      <c r="E329" s="711">
        <v>0.12753608098762248</v>
      </c>
      <c r="F329" s="711">
        <v>9.1309955472986593E-2</v>
      </c>
      <c r="G329" s="711">
        <v>0.12207407888269795</v>
      </c>
      <c r="H329" s="711">
        <v>0.25671245043506841</v>
      </c>
      <c r="I329" s="711">
        <v>3.4179781297758893E-2</v>
      </c>
    </row>
    <row r="330" spans="1:9">
      <c r="A330" s="757">
        <v>44312</v>
      </c>
      <c r="B330" s="711">
        <v>4.7682348745214709E-2</v>
      </c>
      <c r="C330" s="711">
        <v>0.16926875857026324</v>
      </c>
      <c r="D330" s="711">
        <v>0.17388774942599938</v>
      </c>
      <c r="E330" s="711">
        <v>0.12970556073780348</v>
      </c>
      <c r="F330" s="711">
        <v>9.1532509099292669E-2</v>
      </c>
      <c r="G330" s="711">
        <v>0.12456479264426346</v>
      </c>
      <c r="H330" s="711">
        <v>0.26077444810719674</v>
      </c>
      <c r="I330" s="711">
        <v>3.428712388485966E-2</v>
      </c>
    </row>
    <row r="331" spans="1:9">
      <c r="A331" s="757">
        <v>44313</v>
      </c>
      <c r="B331" s="711">
        <v>4.7915051114991503E-2</v>
      </c>
      <c r="C331" s="711">
        <v>0.16969032732919298</v>
      </c>
      <c r="D331" s="711">
        <v>0.17446166704996124</v>
      </c>
      <c r="E331" s="711">
        <v>0.13047898283489756</v>
      </c>
      <c r="F331" s="711">
        <v>9.1445470302633058E-2</v>
      </c>
      <c r="G331" s="711">
        <v>0.12155177279759077</v>
      </c>
      <c r="H331" s="711">
        <v>0.25898603162274214</v>
      </c>
      <c r="I331" s="711">
        <v>3.4394477613573615E-2</v>
      </c>
    </row>
    <row r="332" spans="1:9">
      <c r="A332" s="757">
        <v>44314</v>
      </c>
      <c r="B332" s="711">
        <v>4.8104651334429871E-2</v>
      </c>
      <c r="C332" s="711">
        <v>0.17049888285903769</v>
      </c>
      <c r="D332" s="711">
        <v>0.17503586526415771</v>
      </c>
      <c r="E332" s="711">
        <v>0.13169614323967593</v>
      </c>
      <c r="F332" s="711">
        <v>9.187702049855706E-2</v>
      </c>
      <c r="G332" s="711">
        <v>0.12827909113911762</v>
      </c>
      <c r="H332" s="711">
        <v>0.26210556310703015</v>
      </c>
      <c r="I332" s="711">
        <v>3.4501842485056944E-2</v>
      </c>
    </row>
    <row r="333" spans="1:9">
      <c r="A333" s="757">
        <v>44315</v>
      </c>
      <c r="B333" s="711">
        <v>4.8306604506051176E-2</v>
      </c>
      <c r="C333" s="711">
        <v>0.1710260493107878</v>
      </c>
      <c r="D333" s="711">
        <v>0.17561034420577037</v>
      </c>
      <c r="E333" s="711">
        <v>0.13352118074593888</v>
      </c>
      <c r="F333" s="711">
        <v>9.2314228839779355E-2</v>
      </c>
      <c r="G333" s="711">
        <v>0.1288324803997527</v>
      </c>
      <c r="H333" s="711">
        <v>0.26676044411097943</v>
      </c>
      <c r="I333" s="711">
        <v>3.4609218500466499E-2</v>
      </c>
    </row>
    <row r="334" spans="1:9">
      <c r="A334" s="757">
        <v>44316</v>
      </c>
      <c r="B334" s="711">
        <v>4.8699952623003195E-2</v>
      </c>
      <c r="C334" s="711">
        <v>0.17075696858897027</v>
      </c>
      <c r="D334" s="711">
        <v>0.17618510401204768</v>
      </c>
      <c r="E334" s="711">
        <v>0.13153458980634558</v>
      </c>
      <c r="F334" s="711">
        <v>9.2268671261874324E-2</v>
      </c>
      <c r="G334" s="711">
        <v>0.12454308169011052</v>
      </c>
      <c r="H334" s="711">
        <v>0.26092008369306541</v>
      </c>
      <c r="I334" s="711">
        <v>3.471660566095891E-2</v>
      </c>
    </row>
    <row r="335" spans="1:9">
      <c r="A335" s="757">
        <v>44319</v>
      </c>
      <c r="B335" s="711">
        <v>4.8796976511606527E-2</v>
      </c>
      <c r="C335" s="711">
        <v>0.17130085896481284</v>
      </c>
      <c r="D335" s="711">
        <v>0.17676014482030555</v>
      </c>
      <c r="E335" s="711">
        <v>0.13083042548178891</v>
      </c>
      <c r="F335" s="711">
        <v>9.2104815887038782E-2</v>
      </c>
      <c r="G335" s="711">
        <v>0.12592944730357392</v>
      </c>
      <c r="H335" s="711">
        <v>0.26105106954544466</v>
      </c>
      <c r="I335" s="711">
        <v>3.4824003967690809E-2</v>
      </c>
    </row>
    <row r="336" spans="1:9">
      <c r="A336" s="757">
        <v>44320</v>
      </c>
      <c r="B336" s="711">
        <v>4.8933261916358939E-2</v>
      </c>
      <c r="C336" s="711">
        <v>0.17098859414580581</v>
      </c>
      <c r="D336" s="711">
        <v>0.17733546676792655</v>
      </c>
      <c r="E336" s="711">
        <v>0.12901258761641743</v>
      </c>
      <c r="F336" s="711">
        <v>9.1987439965723006E-2</v>
      </c>
      <c r="G336" s="711">
        <v>0.12213852723577956</v>
      </c>
      <c r="H336" s="711">
        <v>0.25396375828284445</v>
      </c>
      <c r="I336" s="711">
        <v>3.4931413421819268E-2</v>
      </c>
    </row>
    <row r="337" spans="1:9">
      <c r="A337" s="757">
        <v>44321</v>
      </c>
      <c r="B337" s="711">
        <v>4.9096556665799262E-2</v>
      </c>
      <c r="C337" s="711">
        <v>0.17178753895552989</v>
      </c>
      <c r="D337" s="711">
        <v>0.17791106999236073</v>
      </c>
      <c r="E337" s="711">
        <v>0.12983740933130528</v>
      </c>
      <c r="F337" s="711">
        <v>9.5916048374003138E-2</v>
      </c>
      <c r="G337" s="711">
        <v>0.13086426848190724</v>
      </c>
      <c r="H337" s="711">
        <v>0.25396950327636958</v>
      </c>
      <c r="I337" s="711">
        <v>3.5038834024501364E-2</v>
      </c>
    </row>
    <row r="338" spans="1:9">
      <c r="A338" s="757">
        <v>44322</v>
      </c>
      <c r="B338" s="711">
        <v>4.9269203038384113E-2</v>
      </c>
      <c r="C338" s="711">
        <v>0.17273591136056066</v>
      </c>
      <c r="D338" s="711">
        <v>0.17848695463112518</v>
      </c>
      <c r="E338" s="711">
        <v>0.12930813915985961</v>
      </c>
      <c r="F338" s="711">
        <v>9.5518023532313867E-2</v>
      </c>
      <c r="G338" s="711">
        <v>0.13588462265827594</v>
      </c>
      <c r="H338" s="711">
        <v>0.26585072438623336</v>
      </c>
      <c r="I338" s="711">
        <v>3.5176169689179915E-2</v>
      </c>
    </row>
    <row r="339" spans="1:9">
      <c r="A339" s="757">
        <v>44323</v>
      </c>
      <c r="B339" s="711">
        <v>4.9437311572358977E-2</v>
      </c>
      <c r="C339" s="711">
        <v>0.17417094569737857</v>
      </c>
      <c r="D339" s="711">
        <v>0.17906312082180453</v>
      </c>
      <c r="E339" s="711">
        <v>0.13316032873147288</v>
      </c>
      <c r="F339" s="711">
        <v>9.8027798591984405E-2</v>
      </c>
      <c r="G339" s="711">
        <v>0.14590919754592346</v>
      </c>
      <c r="H339" s="711">
        <v>0.27480544579426236</v>
      </c>
      <c r="I339" s="711">
        <v>3.5313523576445016E-2</v>
      </c>
    </row>
    <row r="340" spans="1:9">
      <c r="A340" s="757">
        <v>44326</v>
      </c>
      <c r="B340" s="711">
        <v>4.9657710311619807E-2</v>
      </c>
      <c r="C340" s="711">
        <v>0.17504731676812102</v>
      </c>
      <c r="D340" s="711">
        <v>0.17963956870205022</v>
      </c>
      <c r="E340" s="711">
        <v>0.1313164528760693</v>
      </c>
      <c r="F340" s="711">
        <v>9.7618312150942188E-2</v>
      </c>
      <c r="G340" s="711">
        <v>0.14040304077293086</v>
      </c>
      <c r="H340" s="711">
        <v>0.25936950994056218</v>
      </c>
      <c r="I340" s="711">
        <v>3.5450895688714734E-2</v>
      </c>
    </row>
    <row r="341" spans="1:9">
      <c r="A341" s="757">
        <v>44327</v>
      </c>
      <c r="B341" s="711">
        <v>4.984879599967873E-2</v>
      </c>
      <c r="C341" s="711">
        <v>0.17653492942917737</v>
      </c>
      <c r="D341" s="711">
        <v>0.18021629840958142</v>
      </c>
      <c r="E341" s="711">
        <v>0.13195492668443731</v>
      </c>
      <c r="F341" s="711">
        <v>9.797691486816551E-2</v>
      </c>
      <c r="G341" s="711">
        <v>0.14296782651919338</v>
      </c>
      <c r="H341" s="711">
        <v>0.2494734713433977</v>
      </c>
      <c r="I341" s="711">
        <v>3.5588286028407135E-2</v>
      </c>
    </row>
    <row r="342" spans="1:9">
      <c r="A342" s="757">
        <v>44328</v>
      </c>
      <c r="B342" s="711">
        <v>5.0120593531156832E-2</v>
      </c>
      <c r="C342" s="711">
        <v>0.17668209460586359</v>
      </c>
      <c r="D342" s="711">
        <v>0.18079331008218413</v>
      </c>
      <c r="E342" s="711">
        <v>0.12921290223821802</v>
      </c>
      <c r="F342" s="711">
        <v>9.7285434779989632E-2</v>
      </c>
      <c r="G342" s="711">
        <v>0.12489724839363925</v>
      </c>
      <c r="H342" s="711">
        <v>0.22224392553109573</v>
      </c>
      <c r="I342" s="711">
        <v>3.5725694597940727E-2</v>
      </c>
    </row>
    <row r="343" spans="1:9">
      <c r="A343" s="757">
        <v>44329</v>
      </c>
      <c r="B343" s="711">
        <v>5.026580090844579E-2</v>
      </c>
      <c r="C343" s="711">
        <v>0.17762778237468102</v>
      </c>
      <c r="D343" s="711">
        <v>0.18137060385771231</v>
      </c>
      <c r="E343" s="711">
        <v>0.1276807092968455</v>
      </c>
      <c r="F343" s="711">
        <v>9.4703678813905956E-2</v>
      </c>
      <c r="G343" s="711">
        <v>0.12806070745957943</v>
      </c>
      <c r="H343" s="711">
        <v>0.23937061297931894</v>
      </c>
      <c r="I343" s="711">
        <v>3.5863121399734466E-2</v>
      </c>
    </row>
    <row r="344" spans="1:9">
      <c r="A344" s="757">
        <v>44330</v>
      </c>
      <c r="B344" s="711">
        <v>5.0462847276366851E-2</v>
      </c>
      <c r="C344" s="711">
        <v>0.17841755893967703</v>
      </c>
      <c r="D344" s="711">
        <v>0.18194817987408674</v>
      </c>
      <c r="E344" s="711">
        <v>0.1313344950904245</v>
      </c>
      <c r="F344" s="711">
        <v>9.5709082870765627E-2</v>
      </c>
      <c r="G344" s="711">
        <v>0.13707662083416206</v>
      </c>
      <c r="H344" s="711">
        <v>0.25828916390811218</v>
      </c>
      <c r="I344" s="711">
        <v>3.6000566436207304E-2</v>
      </c>
    </row>
    <row r="345" spans="1:9">
      <c r="A345" s="757">
        <v>44333</v>
      </c>
      <c r="B345" s="711">
        <v>5.0671797800042162E-2</v>
      </c>
      <c r="C345" s="711">
        <v>0.17998039230453822</v>
      </c>
      <c r="D345" s="711">
        <v>0.18252603826929614</v>
      </c>
      <c r="E345" s="711">
        <v>0.13294696466677558</v>
      </c>
      <c r="F345" s="711">
        <v>9.6934879960695497E-2</v>
      </c>
      <c r="G345" s="711">
        <v>0.14433149484282404</v>
      </c>
      <c r="H345" s="711">
        <v>0.25507139303454007</v>
      </c>
      <c r="I345" s="711">
        <v>3.6138029709779085E-2</v>
      </c>
    </row>
    <row r="346" spans="1:9">
      <c r="A346" s="757">
        <v>44334</v>
      </c>
      <c r="B346" s="711">
        <v>5.0853073026662088E-2</v>
      </c>
      <c r="C346" s="711">
        <v>0.17949079617552988</v>
      </c>
      <c r="D346" s="711">
        <v>0.18310417918139632</v>
      </c>
      <c r="E346" s="711">
        <v>0.13259639884733443</v>
      </c>
      <c r="F346" s="711">
        <v>9.6858459202556535E-2</v>
      </c>
      <c r="G346" s="711">
        <v>0.14177888214940393</v>
      </c>
      <c r="H346" s="711">
        <v>0.24136843447777423</v>
      </c>
      <c r="I346" s="711">
        <v>3.6275511222869428E-2</v>
      </c>
    </row>
    <row r="347" spans="1:9">
      <c r="A347" s="757">
        <v>44335</v>
      </c>
      <c r="B347" s="711">
        <v>5.1103918811469695E-2</v>
      </c>
      <c r="C347" s="711">
        <v>0.18025110700454716</v>
      </c>
      <c r="D347" s="711">
        <v>0.18368260274851078</v>
      </c>
      <c r="E347" s="711">
        <v>0.12939777014498088</v>
      </c>
      <c r="F347" s="711">
        <v>9.6411724255804465E-2</v>
      </c>
      <c r="G347" s="711">
        <v>0.13899409621083958</v>
      </c>
      <c r="H347" s="711">
        <v>0.23884236082465926</v>
      </c>
      <c r="I347" s="711">
        <v>3.6413010977898397E-2</v>
      </c>
    </row>
    <row r="348" spans="1:9">
      <c r="A348" s="757">
        <v>44336</v>
      </c>
      <c r="B348" s="711">
        <v>5.1905629343987458E-2</v>
      </c>
      <c r="C348" s="711">
        <v>0.18164883581773528</v>
      </c>
      <c r="D348" s="711">
        <v>0.18426130910883054</v>
      </c>
      <c r="E348" s="711">
        <v>0.13197790899482609</v>
      </c>
      <c r="F348" s="711">
        <v>9.7341732469769404E-2</v>
      </c>
      <c r="G348" s="711">
        <v>0.1445387946461536</v>
      </c>
      <c r="H348" s="711">
        <v>0.25337977969098824</v>
      </c>
      <c r="I348" s="711">
        <v>3.6550528977286501E-2</v>
      </c>
    </row>
    <row r="349" spans="1:9">
      <c r="A349" s="757">
        <v>44337</v>
      </c>
      <c r="B349" s="711">
        <v>5.2212736339008803E-2</v>
      </c>
      <c r="C349" s="711">
        <v>0.18253313123416381</v>
      </c>
      <c r="D349" s="711">
        <v>0.18484029840061411</v>
      </c>
      <c r="E349" s="711">
        <v>0.13275472714726777</v>
      </c>
      <c r="F349" s="711">
        <v>9.7656088536720587E-2</v>
      </c>
      <c r="G349" s="711">
        <v>0.14113006740048495</v>
      </c>
      <c r="H349" s="711">
        <v>0.25214345708432373</v>
      </c>
      <c r="I349" s="711">
        <v>3.6688065223454691E-2</v>
      </c>
    </row>
    <row r="350" spans="1:9">
      <c r="A350" s="757">
        <v>44340</v>
      </c>
      <c r="B350" s="711">
        <v>5.2372869913832609E-2</v>
      </c>
      <c r="C350" s="711">
        <v>0.18293095227934519</v>
      </c>
      <c r="D350" s="711">
        <v>0.18541957076218774</v>
      </c>
      <c r="E350" s="711">
        <v>0.13558205818837155</v>
      </c>
      <c r="F350" s="711">
        <v>9.9708285489878756E-2</v>
      </c>
      <c r="G350" s="711">
        <v>0.1508786993236293</v>
      </c>
      <c r="H350" s="711">
        <v>0.2678178101693276</v>
      </c>
      <c r="I350" s="711">
        <v>3.6825619718823921E-2</v>
      </c>
    </row>
    <row r="351" spans="1:9">
      <c r="A351" s="757">
        <v>44341</v>
      </c>
      <c r="B351" s="711">
        <v>5.2596636176060363E-2</v>
      </c>
      <c r="C351" s="711">
        <v>0.18356814506038233</v>
      </c>
      <c r="D351" s="711">
        <v>0.18599912633194493</v>
      </c>
      <c r="E351" s="711">
        <v>0.13233386467321107</v>
      </c>
      <c r="F351" s="711">
        <v>9.9155466090221411E-2</v>
      </c>
      <c r="G351" s="711">
        <v>0.14637602472785383</v>
      </c>
      <c r="H351" s="711">
        <v>0.26450323615485249</v>
      </c>
      <c r="I351" s="711">
        <v>3.6963192465815586E-2</v>
      </c>
    </row>
    <row r="352" spans="1:9">
      <c r="A352" s="757">
        <v>44342</v>
      </c>
      <c r="B352" s="711">
        <v>5.2823234488701853E-2</v>
      </c>
      <c r="C352" s="711">
        <v>0.18458733334997812</v>
      </c>
      <c r="D352" s="711">
        <v>0.18657896524834738</v>
      </c>
      <c r="E352" s="711">
        <v>0.13323555377214968</v>
      </c>
      <c r="F352" s="711">
        <v>9.8973485338457401E-2</v>
      </c>
      <c r="G352" s="711">
        <v>0.14977370944602919</v>
      </c>
      <c r="H352" s="711">
        <v>0.26489389571457922</v>
      </c>
      <c r="I352" s="711">
        <v>3.7100783466851528E-2</v>
      </c>
    </row>
    <row r="353" spans="1:9">
      <c r="A353" s="757">
        <v>44343</v>
      </c>
      <c r="B353" s="711">
        <v>5.3038534543326854E-2</v>
      </c>
      <c r="C353" s="711">
        <v>0.18599568901471986</v>
      </c>
      <c r="D353" s="711">
        <v>0.18715908764992406</v>
      </c>
      <c r="E353" s="711">
        <v>0.13721356890597503</v>
      </c>
      <c r="F353" s="711">
        <v>0.10140202522456132</v>
      </c>
      <c r="G353" s="711">
        <v>0.15436411289346696</v>
      </c>
      <c r="H353" s="711">
        <v>0.27048722141090131</v>
      </c>
      <c r="I353" s="711">
        <v>3.7238392724353808E-2</v>
      </c>
    </row>
    <row r="354" spans="1:9">
      <c r="A354" s="757">
        <v>44344</v>
      </c>
      <c r="B354" s="711">
        <v>5.3199294952574805E-2</v>
      </c>
      <c r="C354" s="711">
        <v>0.18736160714297179</v>
      </c>
      <c r="D354" s="711">
        <v>0.18773949367527165</v>
      </c>
      <c r="E354" s="711">
        <v>0.13838706600234008</v>
      </c>
      <c r="F354" s="711">
        <v>0.10205533038197045</v>
      </c>
      <c r="G354" s="711">
        <v>0.16285079179320405</v>
      </c>
      <c r="H354" s="711">
        <v>0.26931323198398727</v>
      </c>
      <c r="I354" s="711">
        <v>3.7376020240744712E-2</v>
      </c>
    </row>
    <row r="355" spans="1:9">
      <c r="A355" s="757">
        <v>44347</v>
      </c>
      <c r="B355" s="711">
        <v>5.3359892067487369E-2</v>
      </c>
      <c r="C355" s="711">
        <v>0.18786373027996772</v>
      </c>
      <c r="D355" s="711">
        <v>0.18832018346305501</v>
      </c>
      <c r="E355" s="711">
        <v>0.13910770357128177</v>
      </c>
      <c r="F355" s="711">
        <v>0.10262632109478953</v>
      </c>
      <c r="G355" s="711">
        <v>0.17196604146355177</v>
      </c>
      <c r="H355" s="711">
        <v>0.26609373761235755</v>
      </c>
      <c r="I355" s="711">
        <v>3.7513666018446967E-2</v>
      </c>
    </row>
    <row r="356" spans="1:9">
      <c r="A356" s="757">
        <v>44348</v>
      </c>
      <c r="B356" s="711">
        <v>5.3601900931240065E-2</v>
      </c>
      <c r="C356" s="711">
        <v>0.18902675060605678</v>
      </c>
      <c r="D356" s="711">
        <v>0.1889011571520065</v>
      </c>
      <c r="E356" s="711">
        <v>0.14262665263073204</v>
      </c>
      <c r="F356" s="711">
        <v>0.10167154620771535</v>
      </c>
      <c r="G356" s="711">
        <v>0.17399100166021531</v>
      </c>
      <c r="H356" s="711">
        <v>0.26770951704137413</v>
      </c>
      <c r="I356" s="711">
        <v>3.7651330059883525E-2</v>
      </c>
    </row>
    <row r="357" spans="1:9">
      <c r="A357" s="757">
        <v>44349</v>
      </c>
      <c r="B357" s="711">
        <v>5.3904963043022613E-2</v>
      </c>
      <c r="C357" s="711">
        <v>0.1905864954571177</v>
      </c>
      <c r="D357" s="711">
        <v>0.18948241488092621</v>
      </c>
      <c r="E357" s="711">
        <v>0.14337551017629435</v>
      </c>
      <c r="F357" s="711">
        <v>0.1023610924072238</v>
      </c>
      <c r="G357" s="711">
        <v>0.18016426725961754</v>
      </c>
      <c r="H357" s="711">
        <v>0.27086236948810938</v>
      </c>
      <c r="I357" s="711">
        <v>3.7789012367478003E-2</v>
      </c>
    </row>
    <row r="358" spans="1:9">
      <c r="A358" s="757">
        <v>44351</v>
      </c>
      <c r="B358" s="711">
        <v>5.4250407556375446E-2</v>
      </c>
      <c r="C358" s="711">
        <v>0.19195735064488839</v>
      </c>
      <c r="D358" s="711">
        <v>0.19006395678868238</v>
      </c>
      <c r="E358" s="711">
        <v>0.14375649177695315</v>
      </c>
      <c r="F358" s="711">
        <v>0.10035416272951103</v>
      </c>
      <c r="G358" s="711">
        <v>0.18408615185579991</v>
      </c>
      <c r="H358" s="711">
        <v>0.27717353212542939</v>
      </c>
      <c r="I358" s="711">
        <v>3.7926712943653795E-2</v>
      </c>
    </row>
    <row r="359" spans="1:9">
      <c r="A359" s="757">
        <v>44354</v>
      </c>
      <c r="B359" s="711">
        <v>5.4475194927196213E-2</v>
      </c>
      <c r="C359" s="711">
        <v>0.19215135544434592</v>
      </c>
      <c r="D359" s="711">
        <v>0.19064578301421098</v>
      </c>
      <c r="E359" s="711">
        <v>0.14394953151119649</v>
      </c>
      <c r="F359" s="711">
        <v>9.8271839524256777E-2</v>
      </c>
      <c r="G359" s="711">
        <v>0.18104899189388779</v>
      </c>
      <c r="H359" s="711">
        <v>0.27776095771340059</v>
      </c>
      <c r="I359" s="711">
        <v>3.8064431790835185E-2</v>
      </c>
    </row>
    <row r="360" spans="1:9">
      <c r="A360" s="757">
        <v>44355</v>
      </c>
      <c r="B360" s="711">
        <v>5.4559430749282489E-2</v>
      </c>
      <c r="C360" s="711">
        <v>0.19301382293857983</v>
      </c>
      <c r="D360" s="711">
        <v>0.19122789369651572</v>
      </c>
      <c r="E360" s="711">
        <v>0.14266855224187514</v>
      </c>
      <c r="F360" s="711">
        <v>9.6576456320570658E-2</v>
      </c>
      <c r="G360" s="711">
        <v>0.1792432733454814</v>
      </c>
      <c r="H360" s="711">
        <v>0.27562669261871742</v>
      </c>
      <c r="I360" s="711">
        <v>3.8202168911446233E-2</v>
      </c>
    </row>
    <row r="361" spans="1:9">
      <c r="A361" s="757">
        <v>44356</v>
      </c>
      <c r="B361" s="711">
        <v>5.4779605295988576E-2</v>
      </c>
      <c r="C361" s="711">
        <v>0.19365684483454504</v>
      </c>
      <c r="D361" s="711">
        <v>0.19181028897466867</v>
      </c>
      <c r="E361" s="711">
        <v>0.14134913896409995</v>
      </c>
      <c r="F361" s="711">
        <v>9.9840185103289736E-2</v>
      </c>
      <c r="G361" s="711">
        <v>0.18131084986300983</v>
      </c>
      <c r="H361" s="711">
        <v>0.27356739968954047</v>
      </c>
      <c r="I361" s="711">
        <v>3.8339924307911666E-2</v>
      </c>
    </row>
    <row r="362" spans="1:9">
      <c r="A362" s="757">
        <v>44357</v>
      </c>
      <c r="B362" s="711">
        <v>5.4988400286086536E-2</v>
      </c>
      <c r="C362" s="711">
        <v>0.19378291380222024</v>
      </c>
      <c r="D362" s="711">
        <v>0.19239296898780966</v>
      </c>
      <c r="E362" s="711">
        <v>0.14201240825453221</v>
      </c>
      <c r="F362" s="711">
        <v>0.10232179387466678</v>
      </c>
      <c r="G362" s="711">
        <v>0.18352837725902416</v>
      </c>
      <c r="H362" s="711">
        <v>0.27953443721468929</v>
      </c>
      <c r="I362" s="711">
        <v>3.8477697982656434E-2</v>
      </c>
    </row>
    <row r="363" spans="1:9">
      <c r="A363" s="757">
        <v>44358</v>
      </c>
      <c r="B363" s="711">
        <v>5.5199694922986264E-2</v>
      </c>
      <c r="C363" s="711">
        <v>0.19392460175422377</v>
      </c>
      <c r="D363" s="711">
        <v>0.19297593387514644</v>
      </c>
      <c r="E363" s="711">
        <v>0.1406547808248666</v>
      </c>
      <c r="F363" s="711">
        <v>0.10181990428093113</v>
      </c>
      <c r="G363" s="711">
        <v>0.17981205586066462</v>
      </c>
      <c r="H363" s="711">
        <v>0.28146504228889735</v>
      </c>
      <c r="I363" s="711">
        <v>3.8615489938105707E-2</v>
      </c>
    </row>
    <row r="364" spans="1:9">
      <c r="A364" s="757">
        <v>44361</v>
      </c>
      <c r="B364" s="711">
        <v>5.5445627874963543E-2</v>
      </c>
      <c r="C364" s="711">
        <v>0.19486452921149033</v>
      </c>
      <c r="D364" s="711">
        <v>0.19355918377595516</v>
      </c>
      <c r="E364" s="711">
        <v>0.14325446130400055</v>
      </c>
      <c r="F364" s="711">
        <v>0.10273074743860877</v>
      </c>
      <c r="G364" s="711">
        <v>0.18536569587270946</v>
      </c>
      <c r="H364" s="711">
        <v>0.2857034112622554</v>
      </c>
      <c r="I364" s="711">
        <v>3.8753300176685324E-2</v>
      </c>
    </row>
    <row r="365" spans="1:9">
      <c r="A365" s="757">
        <v>44362</v>
      </c>
      <c r="B365" s="711">
        <v>5.565686844804163E-2</v>
      </c>
      <c r="C365" s="711">
        <v>0.19521765904040445</v>
      </c>
      <c r="D365" s="711">
        <v>0.19414271882957967</v>
      </c>
      <c r="E365" s="711">
        <v>0.14354204875732646</v>
      </c>
      <c r="F365" s="711">
        <v>0.10423250929292949</v>
      </c>
      <c r="G365" s="711">
        <v>0.18336947532796</v>
      </c>
      <c r="H365" s="711">
        <v>0.28312879241385103</v>
      </c>
      <c r="I365" s="711">
        <v>3.889112870082112E-2</v>
      </c>
    </row>
    <row r="366" spans="1:9">
      <c r="A366" s="757">
        <v>44363</v>
      </c>
      <c r="B366" s="711">
        <v>5.5897990264234698E-2</v>
      </c>
      <c r="C366" s="711">
        <v>0.19582316278436473</v>
      </c>
      <c r="D366" s="711">
        <v>0.19472653917543226</v>
      </c>
      <c r="E366" s="711">
        <v>0.14443241082103708</v>
      </c>
      <c r="F366" s="711">
        <v>0.10399216965491864</v>
      </c>
      <c r="G366" s="711">
        <v>0.18189328106043434</v>
      </c>
      <c r="H366" s="711">
        <v>0.27283089151958539</v>
      </c>
      <c r="I366" s="711">
        <v>3.9028975512939157E-2</v>
      </c>
    </row>
    <row r="367" spans="1:9">
      <c r="A367" s="757">
        <v>44364</v>
      </c>
      <c r="B367" s="711">
        <v>5.6203262118512676E-2</v>
      </c>
      <c r="C367" s="711">
        <v>0.19511994226032559</v>
      </c>
      <c r="D367" s="711">
        <v>0.19531064495299311</v>
      </c>
      <c r="E367" s="711">
        <v>0.14082857733735699</v>
      </c>
      <c r="F367" s="711">
        <v>0.10362322763942511</v>
      </c>
      <c r="G367" s="711">
        <v>0.17661241083542722</v>
      </c>
      <c r="H367" s="711">
        <v>0.27373917499594991</v>
      </c>
      <c r="I367" s="711">
        <v>3.9196643711258972E-2</v>
      </c>
    </row>
    <row r="368" spans="1:9">
      <c r="A368" s="757">
        <v>44365</v>
      </c>
      <c r="B368" s="711">
        <v>5.6412231008406533E-2</v>
      </c>
      <c r="C368" s="711">
        <v>0.19489966309780837</v>
      </c>
      <c r="D368" s="711">
        <v>0.19589503630181082</v>
      </c>
      <c r="E368" s="711">
        <v>0.13916484883539892</v>
      </c>
      <c r="F368" s="711">
        <v>0.10598372456122229</v>
      </c>
      <c r="G368" s="711">
        <v>0.18067099162492317</v>
      </c>
      <c r="H368" s="711">
        <v>0.25433603386329007</v>
      </c>
      <c r="I368" s="711">
        <v>3.9364338966211054E-2</v>
      </c>
    </row>
    <row r="369" spans="1:9">
      <c r="A369" s="757">
        <v>44368</v>
      </c>
      <c r="B369" s="711">
        <v>5.6646906581961476E-2</v>
      </c>
      <c r="C369" s="711">
        <v>0.19618989057193659</v>
      </c>
      <c r="D369" s="711">
        <v>0.19647971336150216</v>
      </c>
      <c r="E369" s="711">
        <v>0.14250336543929976</v>
      </c>
      <c r="F369" s="711">
        <v>0.10903982824008418</v>
      </c>
      <c r="G369" s="711">
        <v>0.18877467651730684</v>
      </c>
      <c r="H369" s="711">
        <v>0.27671852863821833</v>
      </c>
      <c r="I369" s="711">
        <v>3.9532061282161246E-2</v>
      </c>
    </row>
    <row r="370" spans="1:9">
      <c r="A370" s="757">
        <v>44369</v>
      </c>
      <c r="B370" s="711">
        <v>5.6893789492650226E-2</v>
      </c>
      <c r="C370" s="711">
        <v>0.19621857480767901</v>
      </c>
      <c r="D370" s="711">
        <v>0.19706467627175206</v>
      </c>
      <c r="E370" s="711">
        <v>0.14244483776105565</v>
      </c>
      <c r="F370" s="711">
        <v>0.11220505935996195</v>
      </c>
      <c r="G370" s="711">
        <v>0.18956746063666263</v>
      </c>
      <c r="H370" s="711">
        <v>0.28329080123126693</v>
      </c>
      <c r="I370" s="711">
        <v>3.9699810663476498E-2</v>
      </c>
    </row>
    <row r="371" spans="1:9">
      <c r="A371" s="757">
        <v>44370</v>
      </c>
      <c r="B371" s="711">
        <v>5.722263242011949E-2</v>
      </c>
      <c r="C371" s="711">
        <v>0.19720326497873963</v>
      </c>
      <c r="D371" s="711">
        <v>0.19764992517231383</v>
      </c>
      <c r="E371" s="711">
        <v>0.14345175083177097</v>
      </c>
      <c r="F371" s="711">
        <v>0.11308277165878033</v>
      </c>
      <c r="G371" s="711">
        <v>0.19291152236959719</v>
      </c>
      <c r="H371" s="711">
        <v>0.28077162157038238</v>
      </c>
      <c r="I371" s="711">
        <v>3.9867587114524428E-2</v>
      </c>
    </row>
    <row r="372" spans="1:9">
      <c r="A372" s="757">
        <v>44371</v>
      </c>
      <c r="B372" s="711">
        <v>5.7454327157072438E-2</v>
      </c>
      <c r="C372" s="711">
        <v>0.19841198339263699</v>
      </c>
      <c r="D372" s="711">
        <v>0.19823546020300897</v>
      </c>
      <c r="E372" s="711">
        <v>0.14614966891940173</v>
      </c>
      <c r="F372" s="711">
        <v>0.11375712443174191</v>
      </c>
      <c r="G372" s="711">
        <v>0.19926859905490146</v>
      </c>
      <c r="H372" s="711">
        <v>0.29066593666948948</v>
      </c>
      <c r="I372" s="711">
        <v>4.0035390639673096E-2</v>
      </c>
    </row>
    <row r="373" spans="1:9">
      <c r="A373" s="757">
        <v>44372</v>
      </c>
      <c r="B373" s="711">
        <v>5.7683149064454931E-2</v>
      </c>
      <c r="C373" s="711">
        <v>0.19883129626471785</v>
      </c>
      <c r="D373" s="711">
        <v>0.19882128150372758</v>
      </c>
      <c r="E373" s="711">
        <v>0.14814140295644118</v>
      </c>
      <c r="F373" s="711">
        <v>0.11467842411566775</v>
      </c>
      <c r="G373" s="711">
        <v>0.19314820453180426</v>
      </c>
      <c r="H373" s="711">
        <v>0.29367143003229845</v>
      </c>
      <c r="I373" s="711">
        <v>4.0203221243291676E-2</v>
      </c>
    </row>
    <row r="374" spans="1:9">
      <c r="A374" s="757">
        <v>44375</v>
      </c>
      <c r="B374" s="711">
        <v>5.8000081231616152E-2</v>
      </c>
      <c r="C374" s="711">
        <v>0.19996992914711909</v>
      </c>
      <c r="D374" s="711">
        <v>0.19940738921442813</v>
      </c>
      <c r="E374" s="711">
        <v>0.148901881283382</v>
      </c>
      <c r="F374" s="711">
        <v>0.11506307786691172</v>
      </c>
      <c r="G374" s="711">
        <v>0.19817350330355632</v>
      </c>
      <c r="H374" s="711">
        <v>0.29758922836693946</v>
      </c>
      <c r="I374" s="711">
        <v>4.037107892974956E-2</v>
      </c>
    </row>
    <row r="375" spans="1:9">
      <c r="A375" s="757">
        <v>44376</v>
      </c>
      <c r="B375" s="711">
        <v>5.8307111427043923E-2</v>
      </c>
      <c r="C375" s="711">
        <v>0.20055541768015295</v>
      </c>
      <c r="D375" s="711">
        <v>0.1999937834751373</v>
      </c>
      <c r="E375" s="711">
        <v>0.14935422363499984</v>
      </c>
      <c r="F375" s="711">
        <v>0.11575058712539255</v>
      </c>
      <c r="G375" s="711">
        <v>0.19823923648238839</v>
      </c>
      <c r="H375" s="711">
        <v>0.29836336624448623</v>
      </c>
      <c r="I375" s="711">
        <v>4.0538963703417252E-2</v>
      </c>
    </row>
    <row r="376" spans="1:9">
      <c r="A376" s="757">
        <v>44377</v>
      </c>
      <c r="B376" s="711">
        <v>5.854717213936067E-2</v>
      </c>
      <c r="C376" s="711">
        <v>0.20103089929992035</v>
      </c>
      <c r="D376" s="711">
        <v>0.20058046442595034</v>
      </c>
      <c r="E376" s="711">
        <v>0.14930593991837759</v>
      </c>
      <c r="F376" s="711">
        <v>0.11743117535635106</v>
      </c>
      <c r="G376" s="711">
        <v>0.19733468998046955</v>
      </c>
      <c r="H376" s="711">
        <v>0.30012133426325649</v>
      </c>
      <c r="I376" s="711">
        <v>4.0706875568665923E-2</v>
      </c>
    </row>
    <row r="377" spans="1:9">
      <c r="A377" s="757">
        <v>44378</v>
      </c>
      <c r="B377" s="711">
        <v>5.8784343718389032E-2</v>
      </c>
      <c r="C377" s="711">
        <v>0.20178340171132803</v>
      </c>
      <c r="D377" s="711">
        <v>0.20116743220703093</v>
      </c>
      <c r="E377" s="711">
        <v>0.1489230368022092</v>
      </c>
      <c r="F377" s="711">
        <v>0.11712457252611452</v>
      </c>
      <c r="G377" s="711">
        <v>0.18921335240678294</v>
      </c>
      <c r="H377" s="711">
        <v>0.30438038521330602</v>
      </c>
      <c r="I377" s="711">
        <v>4.0874814529867187E-2</v>
      </c>
    </row>
    <row r="378" spans="1:9">
      <c r="A378" s="757">
        <v>44379</v>
      </c>
      <c r="B378" s="711">
        <v>5.9035012768021033E-2</v>
      </c>
      <c r="C378" s="711">
        <v>0.20317408951908567</v>
      </c>
      <c r="D378" s="711">
        <v>0.20175468695861132</v>
      </c>
      <c r="E378" s="711">
        <v>0.14993905359614867</v>
      </c>
      <c r="F378" s="711">
        <v>0.11770345631693346</v>
      </c>
      <c r="G378" s="711">
        <v>0.20034347930548013</v>
      </c>
      <c r="H378" s="711">
        <v>0.31404346432301589</v>
      </c>
      <c r="I378" s="711">
        <v>4.1042780591393546E-2</v>
      </c>
    </row>
    <row r="379" spans="1:9">
      <c r="A379" s="757">
        <v>44382</v>
      </c>
      <c r="B379" s="711">
        <v>5.9237918311406457E-2</v>
      </c>
      <c r="C379" s="711">
        <v>0.20382593501405988</v>
      </c>
      <c r="D379" s="711">
        <v>0.20234222882099262</v>
      </c>
      <c r="E379" s="711">
        <v>0.1496271659952666</v>
      </c>
      <c r="F379" s="711">
        <v>0.117772531444579</v>
      </c>
      <c r="G379" s="711">
        <v>0.19696377757511274</v>
      </c>
      <c r="H379" s="711">
        <v>0.31399836612384147</v>
      </c>
      <c r="I379" s="711">
        <v>4.1210773757618391E-2</v>
      </c>
    </row>
    <row r="380" spans="1:9">
      <c r="A380" s="757">
        <v>44383</v>
      </c>
      <c r="B380" s="711">
        <v>5.9479559902752888E-2</v>
      </c>
      <c r="C380" s="711">
        <v>0.20423793056919992</v>
      </c>
      <c r="D380" s="711">
        <v>0.20293005793454388</v>
      </c>
      <c r="E380" s="711">
        <v>0.14187955712374745</v>
      </c>
      <c r="F380" s="711">
        <v>0.11581055364706705</v>
      </c>
      <c r="G380" s="711">
        <v>0.18503221361098099</v>
      </c>
      <c r="H380" s="711">
        <v>0.31125656796384793</v>
      </c>
      <c r="I380" s="711">
        <v>4.1378794032915334E-2</v>
      </c>
    </row>
    <row r="381" spans="1:9">
      <c r="A381" s="757">
        <v>44384</v>
      </c>
      <c r="B381" s="711">
        <v>5.9764251386908329E-2</v>
      </c>
      <c r="C381" s="711">
        <v>0.20560504258195378</v>
      </c>
      <c r="D381" s="711">
        <v>0.20351817443970344</v>
      </c>
      <c r="E381" s="711">
        <v>0.14062575389774867</v>
      </c>
      <c r="F381" s="711">
        <v>0.11554651984549569</v>
      </c>
      <c r="G381" s="711">
        <v>0.18865472531181116</v>
      </c>
      <c r="H381" s="711">
        <v>0.31676802750243316</v>
      </c>
      <c r="I381" s="711">
        <v>4.1546841421659098E-2</v>
      </c>
    </row>
    <row r="382" spans="1:9">
      <c r="A382" s="757">
        <v>44385</v>
      </c>
      <c r="B382" s="711">
        <v>6.0003709591113452E-2</v>
      </c>
      <c r="C382" s="711">
        <v>0.20615965580224116</v>
      </c>
      <c r="D382" s="711">
        <v>0.20410657847697777</v>
      </c>
      <c r="E382" s="711">
        <v>0.13639964138237981</v>
      </c>
      <c r="F382" s="711">
        <v>0.11445324434480098</v>
      </c>
      <c r="G382" s="711">
        <v>0.17955842501754549</v>
      </c>
      <c r="H382" s="711">
        <v>0.30588327551954864</v>
      </c>
      <c r="I382" s="711">
        <v>4.1714915928224849E-2</v>
      </c>
    </row>
    <row r="383" spans="1:9">
      <c r="A383" s="757">
        <v>44386</v>
      </c>
      <c r="B383" s="711">
        <v>6.0253954099063201E-2</v>
      </c>
      <c r="C383" s="711">
        <v>0.20701180268779695</v>
      </c>
      <c r="D383" s="711">
        <v>0.20469527018694245</v>
      </c>
      <c r="E383" s="711">
        <v>0.13795587012878485</v>
      </c>
      <c r="F383" s="711">
        <v>0.11515613469828745</v>
      </c>
      <c r="G383" s="711">
        <v>0.18096132591071501</v>
      </c>
      <c r="H383" s="711">
        <v>0.3060513165801666</v>
      </c>
      <c r="I383" s="711">
        <v>4.1883017556988866E-2</v>
      </c>
    </row>
    <row r="384" spans="1:9">
      <c r="A384" s="757">
        <v>44389</v>
      </c>
      <c r="B384" s="711">
        <v>6.0494764274411139E-2</v>
      </c>
      <c r="C384" s="711">
        <v>0.20737397997378326</v>
      </c>
      <c r="D384" s="711">
        <v>0.20528424971024162</v>
      </c>
      <c r="E384" s="711">
        <v>0.14170018337153323</v>
      </c>
      <c r="F384" s="711">
        <v>0.11706877675061089</v>
      </c>
      <c r="G384" s="711">
        <v>0.19016294601729622</v>
      </c>
      <c r="H384" s="711">
        <v>0.3269688380061202</v>
      </c>
      <c r="I384" s="711">
        <v>4.2051146312327647E-2</v>
      </c>
    </row>
    <row r="385" spans="1:9">
      <c r="A385" s="757">
        <v>44390</v>
      </c>
      <c r="B385" s="711">
        <v>6.0725219938408959E-2</v>
      </c>
      <c r="C385" s="711">
        <v>0.2080136512030748</v>
      </c>
      <c r="D385" s="711">
        <v>0.20587351718758806</v>
      </c>
      <c r="E385" s="711">
        <v>0.14374532947305152</v>
      </c>
      <c r="F385" s="711">
        <v>0.1200108813337124</v>
      </c>
      <c r="G385" s="711">
        <v>0.19564719253462393</v>
      </c>
      <c r="H385" s="711">
        <v>0.32176617186952505</v>
      </c>
      <c r="I385" s="711">
        <v>4.221930219861858E-2</v>
      </c>
    </row>
    <row r="386" spans="1:9">
      <c r="A386" s="757">
        <v>44391</v>
      </c>
      <c r="B386" s="711">
        <v>6.1011031830882745E-2</v>
      </c>
      <c r="C386" s="711">
        <v>0.20955691867269599</v>
      </c>
      <c r="D386" s="711">
        <v>0.20646307275976361</v>
      </c>
      <c r="E386" s="711">
        <v>0.14298661331751084</v>
      </c>
      <c r="F386" s="711">
        <v>0.11861699580813512</v>
      </c>
      <c r="G386" s="711">
        <v>0.19536955214251828</v>
      </c>
      <c r="H386" s="711">
        <v>0.32407451026802736</v>
      </c>
      <c r="I386" s="711">
        <v>4.238748522023994E-2</v>
      </c>
    </row>
    <row r="387" spans="1:9">
      <c r="A387" s="757">
        <v>44392</v>
      </c>
      <c r="B387" s="711">
        <v>6.1297909656063743E-2</v>
      </c>
      <c r="C387" s="711">
        <v>0.21066959163893029</v>
      </c>
      <c r="D387" s="711">
        <v>0.20705291656761871</v>
      </c>
      <c r="E387" s="711">
        <v>0.13988731381241659</v>
      </c>
      <c r="F387" s="711">
        <v>0.120010491193832</v>
      </c>
      <c r="G387" s="711">
        <v>0.19026750186508523</v>
      </c>
      <c r="H387" s="711">
        <v>0.31820485038313406</v>
      </c>
      <c r="I387" s="711">
        <v>4.2555695381570446E-2</v>
      </c>
    </row>
    <row r="388" spans="1:9">
      <c r="A388" s="757">
        <v>44393</v>
      </c>
      <c r="B388" s="711">
        <v>6.1590028029892885E-2</v>
      </c>
      <c r="C388" s="711">
        <v>0.21199233338939383</v>
      </c>
      <c r="D388" s="711">
        <v>0.20764304875207285</v>
      </c>
      <c r="E388" s="711">
        <v>0.13891506173438706</v>
      </c>
      <c r="F388" s="711">
        <v>0.11903523025384088</v>
      </c>
      <c r="G388" s="711">
        <v>0.18756062364992565</v>
      </c>
      <c r="H388" s="711">
        <v>0.3085762412345765</v>
      </c>
      <c r="I388" s="711">
        <v>4.2723932686989707E-2</v>
      </c>
    </row>
    <row r="389" spans="1:9">
      <c r="A389" s="757">
        <v>44396</v>
      </c>
      <c r="B389" s="711">
        <v>6.1820983954574693E-2</v>
      </c>
      <c r="C389" s="711">
        <v>0.21282512484088678</v>
      </c>
      <c r="D389" s="711">
        <v>0.20823346945411414</v>
      </c>
      <c r="E389" s="711">
        <v>0.12777388743414964</v>
      </c>
      <c r="F389" s="711">
        <v>0.11549337201148591</v>
      </c>
      <c r="G389" s="711">
        <v>0.17679608884632203</v>
      </c>
      <c r="H389" s="711">
        <v>0.28826998711972496</v>
      </c>
      <c r="I389" s="711">
        <v>4.2892197140877775E-2</v>
      </c>
    </row>
    <row r="390" spans="1:9">
      <c r="A390" s="757">
        <v>44397</v>
      </c>
      <c r="B390" s="711">
        <v>6.2042055051150014E-2</v>
      </c>
      <c r="C390" s="711">
        <v>0.21415302191921692</v>
      </c>
      <c r="D390" s="711">
        <v>0.20882417881479975</v>
      </c>
      <c r="E390" s="711">
        <v>0.13019988195174559</v>
      </c>
      <c r="F390" s="711">
        <v>0.11715996373463833</v>
      </c>
      <c r="G390" s="711">
        <v>0.18262800691356018</v>
      </c>
      <c r="H390" s="711">
        <v>0.30949773819604953</v>
      </c>
      <c r="I390" s="711">
        <v>4.306048874761581E-2</v>
      </c>
    </row>
    <row r="391" spans="1:9">
      <c r="A391" s="757">
        <v>44398</v>
      </c>
      <c r="B391" s="711">
        <v>6.2226839567624426E-2</v>
      </c>
      <c r="C391" s="711">
        <v>0.21496176765435826</v>
      </c>
      <c r="D391" s="711">
        <v>0.20941517697525613</v>
      </c>
      <c r="E391" s="711">
        <v>0.13565690910831329</v>
      </c>
      <c r="F391" s="711">
        <v>0.1186547591996725</v>
      </c>
      <c r="G391" s="711">
        <v>0.18632313879195994</v>
      </c>
      <c r="H391" s="711">
        <v>0.32038191567958152</v>
      </c>
      <c r="I391" s="711">
        <v>4.3228807511585421E-2</v>
      </c>
    </row>
    <row r="392" spans="1:9">
      <c r="A392" s="757">
        <v>44399</v>
      </c>
      <c r="B392" s="711">
        <v>6.2465388011327949E-2</v>
      </c>
      <c r="C392" s="711">
        <v>0.21586487886276684</v>
      </c>
      <c r="D392" s="711">
        <v>0.21000646407667811</v>
      </c>
      <c r="E392" s="711">
        <v>0.13682786075509656</v>
      </c>
      <c r="F392" s="711">
        <v>0.12245572943351268</v>
      </c>
      <c r="G392" s="711">
        <v>0.19997158391286285</v>
      </c>
      <c r="H392" s="711">
        <v>0.32548002293401468</v>
      </c>
      <c r="I392" s="711">
        <v>4.33971534371691E-2</v>
      </c>
    </row>
    <row r="393" spans="1:9">
      <c r="A393" s="757">
        <v>44400</v>
      </c>
      <c r="B393" s="711">
        <v>6.2740164051396929E-2</v>
      </c>
      <c r="C393" s="711">
        <v>0.21590585935709306</v>
      </c>
      <c r="D393" s="711">
        <v>0.21059804026033024</v>
      </c>
      <c r="E393" s="711">
        <v>0.136824033674386</v>
      </c>
      <c r="F393" s="711">
        <v>0.12530745142275856</v>
      </c>
      <c r="G393" s="711">
        <v>0.20000696728049494</v>
      </c>
      <c r="H393" s="711">
        <v>0.33403690354041027</v>
      </c>
      <c r="I393" s="711">
        <v>4.3565526528749787E-2</v>
      </c>
    </row>
    <row r="394" spans="1:9">
      <c r="A394" s="757">
        <v>44403</v>
      </c>
      <c r="B394" s="711">
        <v>6.3048971203934823E-2</v>
      </c>
      <c r="C394" s="711">
        <v>0.21618609733808336</v>
      </c>
      <c r="D394" s="711">
        <v>0.21118990566754547</v>
      </c>
      <c r="E394" s="711">
        <v>0.1366462393429968</v>
      </c>
      <c r="F394" s="711">
        <v>0.12706532914951851</v>
      </c>
      <c r="G394" s="711">
        <v>0.19579239422015537</v>
      </c>
      <c r="H394" s="711">
        <v>0.33929414711549666</v>
      </c>
      <c r="I394" s="711">
        <v>4.3733926790711086E-2</v>
      </c>
    </row>
    <row r="395" spans="1:9">
      <c r="A395" s="757">
        <v>44404</v>
      </c>
      <c r="B395" s="711">
        <v>6.3299933751830517E-2</v>
      </c>
      <c r="C395" s="711">
        <v>0.21628342511024035</v>
      </c>
      <c r="D395" s="711">
        <v>0.21178206043972625</v>
      </c>
      <c r="E395" s="711">
        <v>0.13402298955925063</v>
      </c>
      <c r="F395" s="711">
        <v>0.12589447815934207</v>
      </c>
      <c r="G395" s="711">
        <v>0.17865131401468259</v>
      </c>
      <c r="H395" s="711">
        <v>0.32966295271985291</v>
      </c>
      <c r="I395" s="711">
        <v>4.3902354227437712E-2</v>
      </c>
    </row>
    <row r="396" spans="1:9">
      <c r="A396" s="757">
        <v>44405</v>
      </c>
      <c r="B396" s="711">
        <v>6.365105190918019E-2</v>
      </c>
      <c r="C396" s="711">
        <v>0.21701316964427408</v>
      </c>
      <c r="D396" s="711">
        <v>0.21237450471834407</v>
      </c>
      <c r="E396" s="711">
        <v>0.13753147974408431</v>
      </c>
      <c r="F396" s="711">
        <v>0.12513751408602802</v>
      </c>
      <c r="G396" s="711">
        <v>0.18688983571558837</v>
      </c>
      <c r="H396" s="711">
        <v>0.3322723287790863</v>
      </c>
      <c r="I396" s="711">
        <v>4.4070808843314824E-2</v>
      </c>
    </row>
    <row r="397" spans="1:9">
      <c r="A397" s="757">
        <v>44406</v>
      </c>
      <c r="B397" s="711">
        <v>6.3914975285506603E-2</v>
      </c>
      <c r="C397" s="711">
        <v>0.21803798613473124</v>
      </c>
      <c r="D397" s="711">
        <v>0.21296723864493972</v>
      </c>
      <c r="E397" s="711">
        <v>0.1402152051295531</v>
      </c>
      <c r="F397" s="711">
        <v>0.12803795585025535</v>
      </c>
      <c r="G397" s="711">
        <v>0.18897764139408846</v>
      </c>
      <c r="H397" s="711">
        <v>0.33383381801928769</v>
      </c>
      <c r="I397" s="711">
        <v>4.4239290642728246E-2</v>
      </c>
    </row>
    <row r="398" spans="1:9">
      <c r="A398" s="757">
        <v>44407</v>
      </c>
      <c r="B398" s="711">
        <v>6.4324495360828404E-2</v>
      </c>
      <c r="C398" s="711">
        <v>0.21764568163177445</v>
      </c>
      <c r="D398" s="711">
        <v>0.21356026236112302</v>
      </c>
      <c r="E398" s="711">
        <v>0.13449447024579464</v>
      </c>
      <c r="F398" s="711">
        <v>0.12989732345003135</v>
      </c>
      <c r="G398" s="711">
        <v>0.17087843999743146</v>
      </c>
      <c r="H398" s="711">
        <v>0.3336111995201787</v>
      </c>
      <c r="I398" s="711">
        <v>4.4407799630064693E-2</v>
      </c>
    </row>
    <row r="399" spans="1:9">
      <c r="A399" s="757">
        <v>44410</v>
      </c>
      <c r="B399" s="711">
        <v>6.4536977432826825E-2</v>
      </c>
      <c r="C399" s="711">
        <v>0.21847863745185525</v>
      </c>
      <c r="D399" s="711">
        <v>0.21415357600857288</v>
      </c>
      <c r="E399" s="711">
        <v>0.13276746967066622</v>
      </c>
      <c r="F399" s="711">
        <v>0.13131199675035532</v>
      </c>
      <c r="G399" s="711">
        <v>0.17604460377490283</v>
      </c>
      <c r="H399" s="711">
        <v>0.33005849552407596</v>
      </c>
      <c r="I399" s="711">
        <v>4.4576335809711543E-2</v>
      </c>
    </row>
    <row r="400" spans="1:9">
      <c r="A400" s="757">
        <v>44411</v>
      </c>
      <c r="B400" s="711">
        <v>6.4726533305117684E-2</v>
      </c>
      <c r="C400" s="711">
        <v>0.21981850757482713</v>
      </c>
      <c r="D400" s="711">
        <v>0.2147471797290379</v>
      </c>
      <c r="E400" s="711">
        <v>0.13304859368034605</v>
      </c>
      <c r="F400" s="711">
        <v>0.12990467315222243</v>
      </c>
      <c r="G400" s="711">
        <v>0.18069203076073048</v>
      </c>
      <c r="H400" s="711">
        <v>0.33830457198074804</v>
      </c>
      <c r="I400" s="711">
        <v>4.4744899186056619E-2</v>
      </c>
    </row>
    <row r="401" spans="1:9">
      <c r="A401" s="757">
        <v>44412</v>
      </c>
      <c r="B401" s="711">
        <v>6.4887178278485225E-2</v>
      </c>
      <c r="C401" s="711">
        <v>0.22041307232949436</v>
      </c>
      <c r="D401" s="711">
        <v>0.21534107366433552</v>
      </c>
      <c r="E401" s="711">
        <v>0.13088015756130322</v>
      </c>
      <c r="F401" s="711">
        <v>0.13089349389049443</v>
      </c>
      <c r="G401" s="711">
        <v>0.17458705444095735</v>
      </c>
      <c r="H401" s="711">
        <v>0.33479840243220105</v>
      </c>
      <c r="I401" s="711">
        <v>4.4913489763488634E-2</v>
      </c>
    </row>
    <row r="402" spans="1:9">
      <c r="A402" s="757">
        <v>44413</v>
      </c>
      <c r="B402" s="711">
        <v>6.5132791354401309E-2</v>
      </c>
      <c r="C402" s="711">
        <v>0.21996516604987271</v>
      </c>
      <c r="D402" s="711">
        <v>0.21593525795635293</v>
      </c>
      <c r="E402" s="711">
        <v>0.13405431293293479</v>
      </c>
      <c r="F402" s="711">
        <v>0.13213000272334119</v>
      </c>
      <c r="G402" s="711">
        <v>0.17548156799145564</v>
      </c>
      <c r="H402" s="711">
        <v>0.34147695740546968</v>
      </c>
      <c r="I402" s="711">
        <v>4.5121737373517989E-2</v>
      </c>
    </row>
    <row r="403" spans="1:9">
      <c r="A403" s="757">
        <v>44414</v>
      </c>
      <c r="B403" s="711">
        <v>6.5413430296674679E-2</v>
      </c>
      <c r="C403" s="711">
        <v>0.22084576788188537</v>
      </c>
      <c r="D403" s="711">
        <v>0.21652973274704634</v>
      </c>
      <c r="E403" s="711">
        <v>0.13810014618366973</v>
      </c>
      <c r="F403" s="711">
        <v>0.13159512494555292</v>
      </c>
      <c r="G403" s="711">
        <v>0.17782561327154078</v>
      </c>
      <c r="H403" s="711">
        <v>0.34524452415942153</v>
      </c>
      <c r="I403" s="711">
        <v>4.5330026486568809E-2</v>
      </c>
    </row>
    <row r="404" spans="1:9">
      <c r="A404" s="757">
        <v>44417</v>
      </c>
      <c r="B404" s="711">
        <v>6.5696798950942714E-2</v>
      </c>
      <c r="C404" s="711">
        <v>0.22075008308680677</v>
      </c>
      <c r="D404" s="711">
        <v>0.2171244981784417</v>
      </c>
      <c r="E404" s="711">
        <v>0.13871225739754101</v>
      </c>
      <c r="F404" s="711">
        <v>0.13296380265739915</v>
      </c>
      <c r="G404" s="711">
        <v>0.17765661626984608</v>
      </c>
      <c r="H404" s="711">
        <v>0.34444252306327705</v>
      </c>
      <c r="I404" s="711">
        <v>4.5538357110912475E-2</v>
      </c>
    </row>
    <row r="405" spans="1:9">
      <c r="A405" s="757">
        <v>44418</v>
      </c>
      <c r="B405" s="711">
        <v>6.6043387518415209E-2</v>
      </c>
      <c r="C405" s="711">
        <v>0.22165506146985225</v>
      </c>
      <c r="D405" s="711">
        <v>0.21771955439263402</v>
      </c>
      <c r="E405" s="711">
        <v>0.14118225840691245</v>
      </c>
      <c r="F405" s="711">
        <v>0.13350838116996844</v>
      </c>
      <c r="G405" s="711">
        <v>0.1752196740335441</v>
      </c>
      <c r="H405" s="711">
        <v>0.345715613628504</v>
      </c>
      <c r="I405" s="711">
        <v>4.5746729254822149E-2</v>
      </c>
    </row>
    <row r="406" spans="1:9">
      <c r="A406" s="757">
        <v>44419</v>
      </c>
      <c r="B406" s="711">
        <v>6.6353816855227343E-2</v>
      </c>
      <c r="C406" s="711">
        <v>0.22210179590669132</v>
      </c>
      <c r="D406" s="711">
        <v>0.21831490153178823</v>
      </c>
      <c r="E406" s="711">
        <v>0.14077609267607061</v>
      </c>
      <c r="F406" s="711">
        <v>0.13468592027354087</v>
      </c>
      <c r="G406" s="711">
        <v>0.17494838685601732</v>
      </c>
      <c r="H406" s="711">
        <v>0.35010249068449362</v>
      </c>
      <c r="I406" s="711">
        <v>4.5955142926572545E-2</v>
      </c>
    </row>
    <row r="407" spans="1:9">
      <c r="A407" s="757">
        <v>44420</v>
      </c>
      <c r="B407" s="711">
        <v>6.6622838760531877E-2</v>
      </c>
      <c r="C407" s="711">
        <v>0.22201744761793307</v>
      </c>
      <c r="D407" s="711">
        <v>0.21891053973813834</v>
      </c>
      <c r="E407" s="711">
        <v>0.13983482982065398</v>
      </c>
      <c r="F407" s="711">
        <v>0.13410521220372873</v>
      </c>
      <c r="G407" s="711">
        <v>0.1692813950592329</v>
      </c>
      <c r="H407" s="711">
        <v>0.35265269331041549</v>
      </c>
      <c r="I407" s="711">
        <v>4.6163598134440154E-2</v>
      </c>
    </row>
    <row r="408" spans="1:9">
      <c r="A408" s="757">
        <v>44421</v>
      </c>
      <c r="B408" s="711">
        <v>6.6898260592502812E-2</v>
      </c>
      <c r="C408" s="711">
        <v>0.22156481050126775</v>
      </c>
      <c r="D408" s="711">
        <v>0.21950646915398808</v>
      </c>
      <c r="E408" s="711">
        <v>0.13661986387536951</v>
      </c>
      <c r="F408" s="711">
        <v>0.13360237972387456</v>
      </c>
      <c r="G408" s="711">
        <v>0.16548885974858973</v>
      </c>
      <c r="H408" s="711">
        <v>0.35498975667654498</v>
      </c>
      <c r="I408" s="711">
        <v>4.6372094886702797E-2</v>
      </c>
    </row>
    <row r="409" spans="1:9">
      <c r="A409" s="757">
        <v>44424</v>
      </c>
      <c r="B409" s="711">
        <v>6.7208155585205764E-2</v>
      </c>
      <c r="C409" s="711">
        <v>0.22171948075020897</v>
      </c>
      <c r="D409" s="711">
        <v>0.22010268992171067</v>
      </c>
      <c r="E409" s="711">
        <v>0.13382792676192423</v>
      </c>
      <c r="F409" s="711">
        <v>0.12989353838588946</v>
      </c>
      <c r="G409" s="711">
        <v>0.14404555204829972</v>
      </c>
      <c r="H409" s="711">
        <v>0.35861513484074381</v>
      </c>
      <c r="I409" s="711">
        <v>4.6580633191640075E-2</v>
      </c>
    </row>
    <row r="410" spans="1:9">
      <c r="A410" s="757">
        <v>44425</v>
      </c>
      <c r="B410" s="711">
        <v>6.748075289725719E-2</v>
      </c>
      <c r="C410" s="711">
        <v>0.22282958990304924</v>
      </c>
      <c r="D410" s="711">
        <v>0.22069920218374905</v>
      </c>
      <c r="E410" s="711">
        <v>0.13195496347407487</v>
      </c>
      <c r="F410" s="711">
        <v>0.12593211534193927</v>
      </c>
      <c r="G410" s="711">
        <v>0.130330496012657</v>
      </c>
      <c r="H410" s="711">
        <v>0.34846832727619592</v>
      </c>
      <c r="I410" s="711">
        <v>4.6789213057533363E-2</v>
      </c>
    </row>
    <row r="411" spans="1:9">
      <c r="A411" s="757">
        <v>44426</v>
      </c>
      <c r="B411" s="711">
        <v>6.779875851437045E-2</v>
      </c>
      <c r="C411" s="711">
        <v>0.22208607960490423</v>
      </c>
      <c r="D411" s="711">
        <v>0.2212960060826159</v>
      </c>
      <c r="E411" s="711">
        <v>0.12943976606280905</v>
      </c>
      <c r="F411" s="711">
        <v>0.12873006904288542</v>
      </c>
      <c r="G411" s="711">
        <v>0.12720894590433152</v>
      </c>
      <c r="H411" s="711">
        <v>0.33333515258128377</v>
      </c>
      <c r="I411" s="711">
        <v>4.6997834492665813E-2</v>
      </c>
    </row>
    <row r="412" spans="1:9">
      <c r="A412" s="757">
        <v>44427</v>
      </c>
      <c r="B412" s="711">
        <v>6.8065542468091378E-2</v>
      </c>
      <c r="C412" s="711">
        <v>0.22351121428392462</v>
      </c>
      <c r="D412" s="711">
        <v>0.22189310176089316</v>
      </c>
      <c r="E412" s="711">
        <v>0.12786575362759534</v>
      </c>
      <c r="F412" s="711">
        <v>0.12975870232587927</v>
      </c>
      <c r="G412" s="711">
        <v>0.13254484217460782</v>
      </c>
      <c r="H412" s="711">
        <v>0.33813710541948305</v>
      </c>
      <c r="I412" s="711">
        <v>4.7206497505321687E-2</v>
      </c>
    </row>
    <row r="413" spans="1:9">
      <c r="A413" s="757">
        <v>44428</v>
      </c>
      <c r="B413" s="711">
        <v>6.8419560174584504E-2</v>
      </c>
      <c r="C413" s="711">
        <v>0.22521072700589362</v>
      </c>
      <c r="D413" s="711">
        <v>0.22249048936123295</v>
      </c>
      <c r="E413" s="711">
        <v>0.12946835229374054</v>
      </c>
      <c r="F413" s="711">
        <v>0.12946757484067306</v>
      </c>
      <c r="G413" s="711">
        <v>0.14131594768049771</v>
      </c>
      <c r="H413" s="711">
        <v>0.34980030402505835</v>
      </c>
      <c r="I413" s="711">
        <v>4.7415202103787468E-2</v>
      </c>
    </row>
    <row r="414" spans="1:9">
      <c r="A414" s="757">
        <v>44431</v>
      </c>
      <c r="B414" s="711">
        <v>6.8690263928544049E-2</v>
      </c>
      <c r="C414" s="711">
        <v>0.22521614647597654</v>
      </c>
      <c r="D414" s="711">
        <v>0.22308816902635686</v>
      </c>
      <c r="E414" s="711">
        <v>0.1317849604021144</v>
      </c>
      <c r="F414" s="711">
        <v>0.13198767562264413</v>
      </c>
      <c r="G414" s="711">
        <v>0.1384797633682171</v>
      </c>
      <c r="H414" s="711">
        <v>0.36307009007000945</v>
      </c>
      <c r="I414" s="711">
        <v>4.7623948296350971E-2</v>
      </c>
    </row>
    <row r="415" spans="1:9">
      <c r="A415" s="757">
        <v>44432</v>
      </c>
      <c r="B415" s="711">
        <v>6.9011309563318246E-2</v>
      </c>
      <c r="C415" s="711">
        <v>0.22735679867939296</v>
      </c>
      <c r="D415" s="711">
        <v>0.22368614089905647</v>
      </c>
      <c r="E415" s="711">
        <v>0.13705542955694394</v>
      </c>
      <c r="F415" s="711">
        <v>0.13172520149051614</v>
      </c>
      <c r="G415" s="711">
        <v>0.15106483745215415</v>
      </c>
      <c r="H415" s="711">
        <v>0.36335647799725002</v>
      </c>
      <c r="I415" s="711">
        <v>4.7832736091301786E-2</v>
      </c>
    </row>
    <row r="416" spans="1:9">
      <c r="A416" s="757">
        <v>44433</v>
      </c>
      <c r="B416" s="711">
        <v>6.934947706079897E-2</v>
      </c>
      <c r="C416" s="711">
        <v>0.22957389535875672</v>
      </c>
      <c r="D416" s="711">
        <v>0.22428440512219305</v>
      </c>
      <c r="E416" s="711">
        <v>0.13951521561449076</v>
      </c>
      <c r="F416" s="711">
        <v>0.13208007269611488</v>
      </c>
      <c r="G416" s="711">
        <v>0.1578727333776504</v>
      </c>
      <c r="H416" s="711">
        <v>0.36646365774545853</v>
      </c>
      <c r="I416" s="711">
        <v>4.804156549693106E-2</v>
      </c>
    </row>
    <row r="417" spans="1:9">
      <c r="A417" s="757">
        <v>44434</v>
      </c>
      <c r="B417" s="711">
        <v>6.9612345131919051E-2</v>
      </c>
      <c r="C417" s="711">
        <v>0.23023061460319449</v>
      </c>
      <c r="D417" s="711">
        <v>0.22488296183869738</v>
      </c>
      <c r="E417" s="711">
        <v>0.13761794755570156</v>
      </c>
      <c r="F417" s="711">
        <v>0.13181898848506424</v>
      </c>
      <c r="G417" s="711">
        <v>0.14504200392177169</v>
      </c>
      <c r="H417" s="711">
        <v>0.36003328649248689</v>
      </c>
      <c r="I417" s="711">
        <v>4.8250436521531714E-2</v>
      </c>
    </row>
    <row r="418" spans="1:9">
      <c r="A418" s="757">
        <v>44435</v>
      </c>
      <c r="B418" s="711">
        <v>6.9942170111308988E-2</v>
      </c>
      <c r="C418" s="711">
        <v>0.23173604953331317</v>
      </c>
      <c r="D418" s="711">
        <v>0.22548181119157085</v>
      </c>
      <c r="E418" s="711">
        <v>0.13978125000358022</v>
      </c>
      <c r="F418" s="711">
        <v>0.13343772805058074</v>
      </c>
      <c r="G418" s="711">
        <v>0.15822253905144001</v>
      </c>
      <c r="H418" s="711">
        <v>0.37043948051470621</v>
      </c>
      <c r="I418" s="711">
        <v>4.8459349173398447E-2</v>
      </c>
    </row>
    <row r="419" spans="1:9">
      <c r="A419" s="757">
        <v>44438</v>
      </c>
      <c r="B419" s="711">
        <v>7.0270044401105736E-2</v>
      </c>
      <c r="C419" s="711">
        <v>0.23225165921082036</v>
      </c>
      <c r="D419" s="711">
        <v>0.22608095332388412</v>
      </c>
      <c r="E419" s="711">
        <v>0.13974158193161723</v>
      </c>
      <c r="F419" s="711">
        <v>0.13382393756362876</v>
      </c>
      <c r="G419" s="711">
        <v>0.1519875279793903</v>
      </c>
      <c r="H419" s="711">
        <v>0.3784752902083488</v>
      </c>
      <c r="I419" s="711">
        <v>4.8668303460827067E-2</v>
      </c>
    </row>
    <row r="420" spans="1:9">
      <c r="A420" s="757">
        <v>44439</v>
      </c>
      <c r="B420" s="711">
        <v>7.0925486814697125E-2</v>
      </c>
      <c r="C420" s="711">
        <v>0.23224336488327468</v>
      </c>
      <c r="D420" s="711">
        <v>0.22668038837877802</v>
      </c>
      <c r="E420" s="711">
        <v>0.14038760865066569</v>
      </c>
      <c r="F420" s="711">
        <v>0.13380460891341284</v>
      </c>
      <c r="G420" s="711">
        <v>0.14253433672755267</v>
      </c>
      <c r="H420" s="711">
        <v>0.37824146897186539</v>
      </c>
      <c r="I420" s="711">
        <v>4.8877299392115603E-2</v>
      </c>
    </row>
    <row r="421" spans="1:9">
      <c r="A421" s="757">
        <v>44440</v>
      </c>
      <c r="B421" s="711">
        <v>7.1225022712592345E-2</v>
      </c>
      <c r="C421" s="711">
        <v>0.23342720661945959</v>
      </c>
      <c r="D421" s="711">
        <v>0.22728011649946334</v>
      </c>
      <c r="E421" s="711">
        <v>0.14155827845174951</v>
      </c>
      <c r="F421" s="711">
        <v>0.13220041497888846</v>
      </c>
      <c r="G421" s="711">
        <v>0.14264213421610172</v>
      </c>
      <c r="H421" s="711">
        <v>0.37630626790283728</v>
      </c>
      <c r="I421" s="711">
        <v>4.9086336975563638E-2</v>
      </c>
    </row>
    <row r="422" spans="1:9">
      <c r="A422" s="757">
        <v>44441</v>
      </c>
      <c r="B422" s="711">
        <v>7.1552422617044753E-2</v>
      </c>
      <c r="C422" s="711">
        <v>0.2335913117023618</v>
      </c>
      <c r="D422" s="711">
        <v>0.22788013782922101</v>
      </c>
      <c r="E422" s="711">
        <v>0.14204919909168656</v>
      </c>
      <c r="F422" s="711">
        <v>0.13255043220840035</v>
      </c>
      <c r="G422" s="711">
        <v>0.12981500938621027</v>
      </c>
      <c r="H422" s="711">
        <v>0.38086003702073956</v>
      </c>
      <c r="I422" s="711">
        <v>4.9295416219472088E-2</v>
      </c>
    </row>
    <row r="423" spans="1:9">
      <c r="A423" s="757">
        <v>44442</v>
      </c>
      <c r="B423" s="711">
        <v>7.182539047543024E-2</v>
      </c>
      <c r="C423" s="711">
        <v>0.23431125585411983</v>
      </c>
      <c r="D423" s="711">
        <v>0.22848045251140192</v>
      </c>
      <c r="E423" s="711">
        <v>0.14394174931084969</v>
      </c>
      <c r="F423" s="711">
        <v>0.13209807534292284</v>
      </c>
      <c r="G423" s="711">
        <v>0.12977280608087471</v>
      </c>
      <c r="H423" s="711">
        <v>0.38082269456282436</v>
      </c>
      <c r="I423" s="711">
        <v>4.9504537132143867E-2</v>
      </c>
    </row>
    <row r="424" spans="1:9">
      <c r="A424" s="757">
        <v>44445</v>
      </c>
      <c r="B424" s="711">
        <v>7.211782796751498E-2</v>
      </c>
      <c r="C424" s="711">
        <v>0.2353576737948595</v>
      </c>
      <c r="D424" s="711">
        <v>0.22908106068942713</v>
      </c>
      <c r="E424" s="711">
        <v>0.14439169186931844</v>
      </c>
      <c r="F424" s="711">
        <v>0.13302796308230702</v>
      </c>
      <c r="G424" s="711">
        <v>0.13541712328642741</v>
      </c>
      <c r="H424" s="711">
        <v>0.38484620077833309</v>
      </c>
      <c r="I424" s="711">
        <v>4.971369972188322E-2</v>
      </c>
    </row>
    <row r="425" spans="1:9">
      <c r="A425" s="757">
        <v>44447</v>
      </c>
      <c r="B425" s="711">
        <v>7.2397206008340653E-2</v>
      </c>
      <c r="C425" s="711">
        <v>0.23524499721649184</v>
      </c>
      <c r="D425" s="711">
        <v>0.22968196250678763</v>
      </c>
      <c r="E425" s="711">
        <v>0.14436947539407186</v>
      </c>
      <c r="F425" s="711">
        <v>0.13092781494318806</v>
      </c>
      <c r="G425" s="711">
        <v>0.1169297811779757</v>
      </c>
      <c r="H425" s="711">
        <v>0.37340906766798199</v>
      </c>
      <c r="I425" s="711">
        <v>4.9922903996996393E-2</v>
      </c>
    </row>
    <row r="426" spans="1:9">
      <c r="A426" s="757">
        <v>44448</v>
      </c>
      <c r="B426" s="711">
        <v>7.267660557683997E-2</v>
      </c>
      <c r="C426" s="711">
        <v>0.23767763405808595</v>
      </c>
      <c r="D426" s="711">
        <v>0.23028315810704458</v>
      </c>
      <c r="E426" s="711">
        <v>0.14298200629033309</v>
      </c>
      <c r="F426" s="711">
        <v>0.13589126345358848</v>
      </c>
      <c r="G426" s="711">
        <v>0.12177881146029668</v>
      </c>
      <c r="H426" s="711">
        <v>0.36776173903252141</v>
      </c>
      <c r="I426" s="711">
        <v>5.0132149965791184E-2</v>
      </c>
    </row>
    <row r="427" spans="1:9">
      <c r="A427" s="757">
        <v>44449</v>
      </c>
      <c r="B427" s="711">
        <v>7.3013986964286071E-2</v>
      </c>
      <c r="C427" s="711">
        <v>0.23878704698527842</v>
      </c>
      <c r="D427" s="711">
        <v>0.23088464763382954</v>
      </c>
      <c r="E427" s="711">
        <v>0.14382946135024866</v>
      </c>
      <c r="F427" s="711">
        <v>0.13583359959213959</v>
      </c>
      <c r="G427" s="711">
        <v>0.11924811744803843</v>
      </c>
      <c r="H427" s="711">
        <v>0.35938726197055693</v>
      </c>
      <c r="I427" s="711">
        <v>5.0341437636576947E-2</v>
      </c>
    </row>
    <row r="428" spans="1:9">
      <c r="A428" s="757">
        <v>44452</v>
      </c>
      <c r="B428" s="711">
        <v>7.3353422837285853E-2</v>
      </c>
      <c r="C428" s="711">
        <v>0.24009997533430227</v>
      </c>
      <c r="D428" s="711">
        <v>0.23148643123084423</v>
      </c>
      <c r="E428" s="711">
        <v>0.14532107689413865</v>
      </c>
      <c r="F428" s="711">
        <v>0.13753346261791477</v>
      </c>
      <c r="G428" s="711">
        <v>0.12942840404339528</v>
      </c>
      <c r="H428" s="711">
        <v>0.36369543261524861</v>
      </c>
      <c r="I428" s="711">
        <v>5.0550767017664811E-2</v>
      </c>
    </row>
    <row r="429" spans="1:9">
      <c r="A429" s="757">
        <v>44453</v>
      </c>
      <c r="B429" s="711">
        <v>7.3659512736247379E-2</v>
      </c>
      <c r="C429" s="711">
        <v>0.24142805280086499</v>
      </c>
      <c r="D429" s="711">
        <v>0.23208850904186051</v>
      </c>
      <c r="E429" s="711">
        <v>0.14328708315138949</v>
      </c>
      <c r="F429" s="711">
        <v>0.13646621941065429</v>
      </c>
      <c r="G429" s="711">
        <v>0.13373779540407837</v>
      </c>
      <c r="H429" s="711">
        <v>0.35528332584569267</v>
      </c>
      <c r="I429" s="711">
        <v>5.0760138117367459E-2</v>
      </c>
    </row>
    <row r="430" spans="1:9">
      <c r="A430" s="757">
        <v>44454</v>
      </c>
      <c r="B430" s="711">
        <v>7.3958103030189237E-2</v>
      </c>
      <c r="C430" s="711">
        <v>0.24257807258761765</v>
      </c>
      <c r="D430" s="711">
        <v>0.23269088121072046</v>
      </c>
      <c r="E430" s="711">
        <v>0.1463670356537945</v>
      </c>
      <c r="F430" s="711">
        <v>0.14167203050253496</v>
      </c>
      <c r="G430" s="711">
        <v>0.1329919252079752</v>
      </c>
      <c r="H430" s="711">
        <v>0.36719470817156497</v>
      </c>
      <c r="I430" s="711">
        <v>5.0969550943999131E-2</v>
      </c>
    </row>
    <row r="431" spans="1:9">
      <c r="A431" s="757">
        <v>44455</v>
      </c>
      <c r="B431" s="711">
        <v>7.4254126819171429E-2</v>
      </c>
      <c r="C431" s="711">
        <v>0.24317195548110315</v>
      </c>
      <c r="D431" s="711">
        <v>0.23329354788133672</v>
      </c>
      <c r="E431" s="711">
        <v>0.148614819932678</v>
      </c>
      <c r="F431" s="711">
        <v>0.14112756529777037</v>
      </c>
      <c r="G431" s="711">
        <v>0.12545254706437414</v>
      </c>
      <c r="H431" s="711">
        <v>0.36162062820355279</v>
      </c>
      <c r="I431" s="711">
        <v>5.1179005505876063E-2</v>
      </c>
    </row>
    <row r="432" spans="1:9">
      <c r="A432" s="757">
        <v>44456</v>
      </c>
      <c r="B432" s="711">
        <v>7.454673422031366E-2</v>
      </c>
      <c r="C432" s="711">
        <v>0.24372538843847558</v>
      </c>
      <c r="D432" s="711">
        <v>0.23389650919769212</v>
      </c>
      <c r="E432" s="711">
        <v>0.14849458645556224</v>
      </c>
      <c r="F432" s="711">
        <v>0.13742438695108028</v>
      </c>
      <c r="G432" s="711">
        <v>0.11407348615400581</v>
      </c>
      <c r="H432" s="711">
        <v>0.34646734603130169</v>
      </c>
      <c r="I432" s="711">
        <v>5.1388501811315823E-2</v>
      </c>
    </row>
    <row r="433" spans="1:9">
      <c r="A433" s="757">
        <v>44459</v>
      </c>
      <c r="B433" s="711">
        <v>7.4872484304661535E-2</v>
      </c>
      <c r="C433" s="711">
        <v>0.24475633197807034</v>
      </c>
      <c r="D433" s="711">
        <v>0.23449976530384009</v>
      </c>
      <c r="E433" s="711">
        <v>0.14273483030670087</v>
      </c>
      <c r="F433" s="711">
        <v>0.13464942412705128</v>
      </c>
      <c r="G433" s="711">
        <v>9.328118906094196E-2</v>
      </c>
      <c r="H433" s="711">
        <v>0.32641932937541651</v>
      </c>
      <c r="I433" s="711">
        <v>5.1598039868637757E-2</v>
      </c>
    </row>
    <row r="434" spans="1:9">
      <c r="A434" s="757">
        <v>44460</v>
      </c>
      <c r="B434" s="711">
        <v>7.5164109126157452E-2</v>
      </c>
      <c r="C434" s="711">
        <v>0.24616500051857493</v>
      </c>
      <c r="D434" s="711">
        <v>0.23510331634390425</v>
      </c>
      <c r="E434" s="711">
        <v>0.14405173171207974</v>
      </c>
      <c r="F434" s="711">
        <v>0.13311534610542486</v>
      </c>
      <c r="G434" s="711">
        <v>0.10031054935959149</v>
      </c>
      <c r="H434" s="711">
        <v>0.32503852018158863</v>
      </c>
      <c r="I434" s="711">
        <v>5.1807619686162765E-2</v>
      </c>
    </row>
    <row r="435" spans="1:9">
      <c r="A435" s="757">
        <v>44461</v>
      </c>
      <c r="B435" s="711">
        <v>7.5469799227491086E-2</v>
      </c>
      <c r="C435" s="711">
        <v>0.2471035084644595</v>
      </c>
      <c r="D435" s="711">
        <v>0.23570716246207879</v>
      </c>
      <c r="E435" s="711">
        <v>0.14699748663117518</v>
      </c>
      <c r="F435" s="711">
        <v>0.13604967862967543</v>
      </c>
      <c r="G435" s="711">
        <v>0.11123725660256945</v>
      </c>
      <c r="H435" s="711">
        <v>0.3403566836680183</v>
      </c>
      <c r="I435" s="711">
        <v>5.2017241272213743E-2</v>
      </c>
    </row>
    <row r="436" spans="1:9">
      <c r="A436" s="757">
        <v>44462</v>
      </c>
      <c r="B436" s="711">
        <v>7.5802131719719057E-2</v>
      </c>
      <c r="C436" s="711">
        <v>0.24743988851458099</v>
      </c>
      <c r="D436" s="711">
        <v>0.23631130380262833</v>
      </c>
      <c r="E436" s="711">
        <v>0.15409879812944927</v>
      </c>
      <c r="F436" s="711">
        <v>0.14036714782171211</v>
      </c>
      <c r="G436" s="711">
        <v>0.12125045222720665</v>
      </c>
      <c r="H436" s="711">
        <v>0.35675289518948783</v>
      </c>
      <c r="I436" s="711">
        <v>5.2266427713040464E-2</v>
      </c>
    </row>
    <row r="437" spans="1:9">
      <c r="A437" s="757">
        <v>44463</v>
      </c>
      <c r="B437" s="711">
        <v>7.6112804316351479E-2</v>
      </c>
      <c r="C437" s="711">
        <v>0.24835739429255321</v>
      </c>
      <c r="D437" s="711">
        <v>0.23691574050988806</v>
      </c>
      <c r="E437" s="711">
        <v>0.15717123985152814</v>
      </c>
      <c r="F437" s="711">
        <v>0.14196106894430316</v>
      </c>
      <c r="G437" s="711">
        <v>0.11887481008460288</v>
      </c>
      <c r="H437" s="711">
        <v>0.35916579247015257</v>
      </c>
      <c r="I437" s="711">
        <v>5.2515673177502942E-2</v>
      </c>
    </row>
    <row r="438" spans="1:9">
      <c r="A438" s="757">
        <v>44466</v>
      </c>
      <c r="B438" s="711">
        <v>7.6420920754590282E-2</v>
      </c>
      <c r="C438" s="711">
        <v>0.24930737837572714</v>
      </c>
      <c r="D438" s="711">
        <v>0.2375204727282636</v>
      </c>
      <c r="E438" s="711">
        <v>0.15898138074855961</v>
      </c>
      <c r="F438" s="711">
        <v>0.1423725265429503</v>
      </c>
      <c r="G438" s="711">
        <v>0.11899293174428394</v>
      </c>
      <c r="H438" s="711">
        <v>0.35440405458663116</v>
      </c>
      <c r="I438" s="711">
        <v>5.2764977679581548E-2</v>
      </c>
    </row>
    <row r="439" spans="1:9">
      <c r="A439" s="757">
        <v>44467</v>
      </c>
      <c r="B439" s="711">
        <v>7.6802620114768017E-2</v>
      </c>
      <c r="C439" s="711">
        <v>0.25004941533505987</v>
      </c>
      <c r="D439" s="711">
        <v>0.23812550060223159</v>
      </c>
      <c r="E439" s="711">
        <v>0.1585016457892614</v>
      </c>
      <c r="F439" s="711">
        <v>0.14095637440985076</v>
      </c>
      <c r="G439" s="711">
        <v>0.10116720380249378</v>
      </c>
      <c r="H439" s="711">
        <v>0.32969914617906282</v>
      </c>
      <c r="I439" s="711">
        <v>5.3014341233260431E-2</v>
      </c>
    </row>
    <row r="440" spans="1:9">
      <c r="A440" s="757">
        <v>44468</v>
      </c>
      <c r="B440" s="711">
        <v>7.715354494027471E-2</v>
      </c>
      <c r="C440" s="711">
        <v>0.2511452472812008</v>
      </c>
      <c r="D440" s="711">
        <v>0.23873082427633885</v>
      </c>
      <c r="E440" s="711">
        <v>0.15973456792260032</v>
      </c>
      <c r="F440" s="711">
        <v>0.14263739348115245</v>
      </c>
      <c r="G440" s="711">
        <v>0.1037011629312965</v>
      </c>
      <c r="H440" s="711">
        <v>0.33222981582699829</v>
      </c>
      <c r="I440" s="711">
        <v>5.3263763852526846E-2</v>
      </c>
    </row>
    <row r="441" spans="1:9">
      <c r="A441" s="757">
        <v>44469</v>
      </c>
      <c r="B441" s="711">
        <v>7.7520536423699937E-2</v>
      </c>
      <c r="C441" s="711">
        <v>0.25149527608381872</v>
      </c>
      <c r="D441" s="711">
        <v>0.23933644389520325</v>
      </c>
      <c r="E441" s="711">
        <v>0.15930353768707484</v>
      </c>
      <c r="F441" s="711">
        <v>0.14503087993524999</v>
      </c>
      <c r="G441" s="711">
        <v>0.10537009992648039</v>
      </c>
      <c r="H441" s="711">
        <v>0.31481731495088683</v>
      </c>
      <c r="I441" s="711">
        <v>5.351324555137138E-2</v>
      </c>
    </row>
    <row r="442" spans="1:9">
      <c r="A442" s="757">
        <v>44470</v>
      </c>
      <c r="B442" s="711">
        <v>7.7888073039650729E-2</v>
      </c>
      <c r="C442" s="711">
        <v>0.2533052208541331</v>
      </c>
      <c r="D442" s="711">
        <v>0.23994235960351307</v>
      </c>
      <c r="E442" s="711">
        <v>0.16101599152618218</v>
      </c>
      <c r="F442" s="711">
        <v>0.14371430898859172</v>
      </c>
      <c r="G442" s="711">
        <v>0.11720659500257091</v>
      </c>
      <c r="H442" s="711">
        <v>0.3345453354674075</v>
      </c>
      <c r="I442" s="711">
        <v>5.3762786343787727E-2</v>
      </c>
    </row>
    <row r="443" spans="1:9">
      <c r="A443" s="757">
        <v>44473</v>
      </c>
      <c r="B443" s="711">
        <v>7.8259749243789756E-2</v>
      </c>
      <c r="C443" s="711">
        <v>0.25400454680118179</v>
      </c>
      <c r="D443" s="711">
        <v>0.24054857154602738</v>
      </c>
      <c r="E443" s="711">
        <v>0.16070729269990958</v>
      </c>
      <c r="F443" s="711">
        <v>0.14471695520275141</v>
      </c>
      <c r="G443" s="711">
        <v>9.8943492371663888E-2</v>
      </c>
      <c r="H443" s="711">
        <v>0.3143760994481366</v>
      </c>
      <c r="I443" s="711">
        <v>5.4012386243773358E-2</v>
      </c>
    </row>
    <row r="444" spans="1:9">
      <c r="A444" s="757">
        <v>44474</v>
      </c>
      <c r="B444" s="711">
        <v>7.8587844723043032E-2</v>
      </c>
      <c r="C444" s="711">
        <v>0.25469492344074429</v>
      </c>
      <c r="D444" s="711">
        <v>0.24115507986757612</v>
      </c>
      <c r="E444" s="711">
        <v>0.16487466005954188</v>
      </c>
      <c r="F444" s="711">
        <v>0.14549515256175982</v>
      </c>
      <c r="G444" s="711">
        <v>9.6486684070288931E-2</v>
      </c>
      <c r="H444" s="711">
        <v>0.32824393931908125</v>
      </c>
      <c r="I444" s="711">
        <v>5.4262045265328851E-2</v>
      </c>
    </row>
    <row r="445" spans="1:9">
      <c r="A445" s="757">
        <v>44475</v>
      </c>
      <c r="B445" s="711">
        <v>7.8955559153271571E-2</v>
      </c>
      <c r="C445" s="711">
        <v>0.25619475235746303</v>
      </c>
      <c r="D445" s="711">
        <v>0.24176188471305982</v>
      </c>
      <c r="E445" s="711">
        <v>0.16531756322375757</v>
      </c>
      <c r="F445" s="711">
        <v>0.14292712401969809</v>
      </c>
      <c r="G445" s="711">
        <v>8.9758012884335603E-2</v>
      </c>
      <c r="H445" s="711">
        <v>0.33409262997760658</v>
      </c>
      <c r="I445" s="711">
        <v>5.4511763422457893E-2</v>
      </c>
    </row>
    <row r="446" spans="1:9">
      <c r="A446" s="757">
        <v>44476</v>
      </c>
      <c r="B446" s="711">
        <v>7.9311258586681976E-2</v>
      </c>
      <c r="C446" s="711">
        <v>0.25692071291329976</v>
      </c>
      <c r="D446" s="711">
        <v>0.24236898622745029</v>
      </c>
      <c r="E446" s="711">
        <v>0.16831320565899777</v>
      </c>
      <c r="F446" s="711">
        <v>0.14328608106816532</v>
      </c>
      <c r="G446" s="711">
        <v>8.7124088043159187E-2</v>
      </c>
      <c r="H446" s="711">
        <v>0.34463842734249317</v>
      </c>
      <c r="I446" s="711">
        <v>5.4761540729167724E-2</v>
      </c>
    </row>
    <row r="447" spans="1:9">
      <c r="A447" s="757">
        <v>44477</v>
      </c>
      <c r="B447" s="711">
        <v>7.9876071193158094E-2</v>
      </c>
      <c r="C447" s="711">
        <v>0.25844246497245815</v>
      </c>
      <c r="D447" s="711">
        <v>0.24297638455578974</v>
      </c>
      <c r="E447" s="711">
        <v>0.1703410167742736</v>
      </c>
      <c r="F447" s="711">
        <v>0.14121223688770845</v>
      </c>
      <c r="G447" s="711">
        <v>9.7275996828343425E-2</v>
      </c>
      <c r="H447" s="711">
        <v>0.34198854907890586</v>
      </c>
      <c r="I447" s="711">
        <v>5.5011377199468692E-2</v>
      </c>
    </row>
    <row r="448" spans="1:9">
      <c r="A448" s="757">
        <v>44480</v>
      </c>
      <c r="B448" s="711">
        <v>8.0180920231323505E-2</v>
      </c>
      <c r="C448" s="711">
        <v>0.2590360188493197</v>
      </c>
      <c r="D448" s="711">
        <v>0.24358407984319164</v>
      </c>
      <c r="E448" s="711">
        <v>0.17186306433049925</v>
      </c>
      <c r="F448" s="711">
        <v>0.14198255424510853</v>
      </c>
      <c r="G448" s="711">
        <v>9.0399509256814836E-2</v>
      </c>
      <c r="H448" s="711">
        <v>0.33216719539757156</v>
      </c>
      <c r="I448" s="711">
        <v>5.5261272847374698E-2</v>
      </c>
    </row>
    <row r="449" spans="1:9">
      <c r="A449" s="757">
        <v>44482</v>
      </c>
      <c r="B449" s="711">
        <v>8.0563868777704384E-2</v>
      </c>
      <c r="C449" s="711">
        <v>0.26014322202219908</v>
      </c>
      <c r="D449" s="711">
        <v>0.24419207223484007</v>
      </c>
      <c r="E449" s="711">
        <v>0.16840101864922108</v>
      </c>
      <c r="F449" s="711">
        <v>0.14360577150732534</v>
      </c>
      <c r="G449" s="711">
        <v>9.5797282105973602E-2</v>
      </c>
      <c r="H449" s="711">
        <v>0.33476565596910657</v>
      </c>
      <c r="I449" s="711">
        <v>5.5511227686902975E-2</v>
      </c>
    </row>
    <row r="450" spans="1:9">
      <c r="A450" s="757">
        <v>44483</v>
      </c>
      <c r="B450" s="711">
        <v>8.0973345871832469E-2</v>
      </c>
      <c r="C450" s="711">
        <v>0.26095058856444986</v>
      </c>
      <c r="D450" s="711">
        <v>0.24480036187599041</v>
      </c>
      <c r="E450" s="711">
        <v>0.17050192936117625</v>
      </c>
      <c r="F450" s="711">
        <v>0.1445427333041378</v>
      </c>
      <c r="G450" s="711">
        <v>9.9420448867925115E-2</v>
      </c>
      <c r="H450" s="711">
        <v>0.3597256420892021</v>
      </c>
      <c r="I450" s="711">
        <v>5.5761241732073863E-2</v>
      </c>
    </row>
    <row r="451" spans="1:9">
      <c r="A451" s="757">
        <v>44484</v>
      </c>
      <c r="B451" s="711">
        <v>8.1365555926604438E-2</v>
      </c>
      <c r="C451" s="711">
        <v>0.26141753221085806</v>
      </c>
      <c r="D451" s="711">
        <v>0.24540894891196885</v>
      </c>
      <c r="E451" s="711">
        <v>0.17450270319311656</v>
      </c>
      <c r="F451" s="711">
        <v>0.14661186912343016</v>
      </c>
      <c r="G451" s="711">
        <v>0.10400991027961282</v>
      </c>
      <c r="H451" s="711">
        <v>0.36904344708803571</v>
      </c>
      <c r="I451" s="711">
        <v>5.6011314996911254E-2</v>
      </c>
    </row>
    <row r="452" spans="1:9">
      <c r="A452" s="757">
        <v>44487</v>
      </c>
      <c r="B452" s="711">
        <v>8.1714049756013596E-2</v>
      </c>
      <c r="C452" s="711">
        <v>0.26208148714710067</v>
      </c>
      <c r="D452" s="711">
        <v>0.24601783348817285</v>
      </c>
      <c r="E452" s="711">
        <v>0.17740000339290485</v>
      </c>
      <c r="F452" s="711">
        <v>0.14659409774927634</v>
      </c>
      <c r="G452" s="711">
        <v>0.10552136819201419</v>
      </c>
      <c r="H452" s="711">
        <v>0.37255421263140298</v>
      </c>
      <c r="I452" s="711">
        <v>5.6261447495442152E-2</v>
      </c>
    </row>
    <row r="453" spans="1:9">
      <c r="A453" s="757">
        <v>44488</v>
      </c>
      <c r="B453" s="711">
        <v>8.2038030513132965E-2</v>
      </c>
      <c r="C453" s="711">
        <v>0.26196948164562972</v>
      </c>
      <c r="D453" s="711">
        <v>0.24662701575007073</v>
      </c>
      <c r="E453" s="711">
        <v>0.17871343550480057</v>
      </c>
      <c r="F453" s="711">
        <v>0.14999232681424601</v>
      </c>
      <c r="G453" s="711">
        <v>8.6547553169277203E-2</v>
      </c>
      <c r="H453" s="711">
        <v>0.38534658971439417</v>
      </c>
      <c r="I453" s="711">
        <v>5.6511639241696887E-2</v>
      </c>
    </row>
    <row r="454" spans="1:9">
      <c r="A454" s="757">
        <v>44489</v>
      </c>
      <c r="B454" s="711">
        <v>8.2260308317533726E-2</v>
      </c>
      <c r="C454" s="711">
        <v>0.26250010152465508</v>
      </c>
      <c r="D454" s="711">
        <v>0.24723649584320206</v>
      </c>
      <c r="E454" s="711">
        <v>0.17817715600492789</v>
      </c>
      <c r="F454" s="711">
        <v>0.14929760154216476</v>
      </c>
      <c r="G454" s="711">
        <v>8.6962049783640971E-2</v>
      </c>
      <c r="H454" s="711">
        <v>0.38839775577572988</v>
      </c>
      <c r="I454" s="711">
        <v>5.6761890249709124E-2</v>
      </c>
    </row>
    <row r="455" spans="1:9">
      <c r="A455" s="757">
        <v>44490</v>
      </c>
      <c r="B455" s="711">
        <v>8.2585396142546674E-2</v>
      </c>
      <c r="C455" s="711">
        <v>0.26243489361775496</v>
      </c>
      <c r="D455" s="711">
        <v>0.24784627391317748</v>
      </c>
      <c r="E455" s="711">
        <v>0.18103262182400259</v>
      </c>
      <c r="F455" s="711">
        <v>0.15056604573663912</v>
      </c>
      <c r="G455" s="711">
        <v>6.9401385375612357E-2</v>
      </c>
      <c r="H455" s="711">
        <v>0.39149086028980107</v>
      </c>
      <c r="I455" s="711">
        <v>5.7012200533516078E-2</v>
      </c>
    </row>
    <row r="456" spans="1:9">
      <c r="A456" s="757">
        <v>44491</v>
      </c>
      <c r="B456" s="711">
        <v>8.2785532055750677E-2</v>
      </c>
      <c r="C456" s="711">
        <v>0.26308192823708398</v>
      </c>
      <c r="D456" s="711">
        <v>0.2484563501056789</v>
      </c>
      <c r="E456" s="711">
        <v>0.17788502563112307</v>
      </c>
      <c r="F456" s="711">
        <v>0.15129155570844044</v>
      </c>
      <c r="G456" s="711">
        <v>5.564782515268818E-2</v>
      </c>
      <c r="H456" s="711">
        <v>0.39048548642285752</v>
      </c>
      <c r="I456" s="711">
        <v>5.7262570107158073E-2</v>
      </c>
    </row>
    <row r="457" spans="1:9">
      <c r="A457" s="757">
        <v>44494</v>
      </c>
      <c r="B457" s="711">
        <v>8.3064528651269454E-2</v>
      </c>
      <c r="C457" s="711">
        <v>0.26300877097578224</v>
      </c>
      <c r="D457" s="711">
        <v>0.24906672456645929</v>
      </c>
      <c r="E457" s="711">
        <v>0.17726003164557702</v>
      </c>
      <c r="F457" s="711">
        <v>0.15314951006342414</v>
      </c>
      <c r="G457" s="711">
        <v>7.2581115598210788E-2</v>
      </c>
      <c r="H457" s="711">
        <v>0.40124729554429872</v>
      </c>
      <c r="I457" s="711">
        <v>5.7512998984678987E-2</v>
      </c>
    </row>
    <row r="458" spans="1:9">
      <c r="A458" s="757">
        <v>44495</v>
      </c>
      <c r="B458" s="711">
        <v>8.3349790617752939E-2</v>
      </c>
      <c r="C458" s="711">
        <v>0.2633534087958771</v>
      </c>
      <c r="D458" s="711">
        <v>0.2496773974413431</v>
      </c>
      <c r="E458" s="711">
        <v>0.17772917610029393</v>
      </c>
      <c r="F458" s="711">
        <v>0.15405125101653661</v>
      </c>
      <c r="G458" s="711">
        <v>5.7765804126942655E-2</v>
      </c>
      <c r="H458" s="711">
        <v>0.40117864287167038</v>
      </c>
      <c r="I458" s="711">
        <v>5.7763487180125583E-2</v>
      </c>
    </row>
    <row r="459" spans="1:9">
      <c r="A459" s="757">
        <v>44496</v>
      </c>
      <c r="B459" s="711">
        <v>8.3649526857600076E-2</v>
      </c>
      <c r="C459" s="711">
        <v>0.26495256504685294</v>
      </c>
      <c r="D459" s="711">
        <v>0.25028836887622607</v>
      </c>
      <c r="E459" s="711">
        <v>0.17282399469616516</v>
      </c>
      <c r="F459" s="711">
        <v>0.15286615261937553</v>
      </c>
      <c r="G459" s="711">
        <v>5.1775501007837565E-2</v>
      </c>
      <c r="H459" s="711">
        <v>0.39839576800797016</v>
      </c>
      <c r="I459" s="711">
        <v>5.8014034707548401E-2</v>
      </c>
    </row>
    <row r="460" spans="1:9">
      <c r="A460" s="757">
        <v>44497</v>
      </c>
      <c r="B460" s="711">
        <v>8.3982604599775801E-2</v>
      </c>
      <c r="C460" s="711">
        <v>0.26381059509789573</v>
      </c>
      <c r="D460" s="711">
        <v>0.25089963901707502</v>
      </c>
      <c r="E460" s="711">
        <v>0.17595851124691531</v>
      </c>
      <c r="F460" s="711">
        <v>0.15112106276072312</v>
      </c>
      <c r="G460" s="711">
        <v>4.7435101570416638E-2</v>
      </c>
      <c r="H460" s="711">
        <v>0.39929284874696025</v>
      </c>
      <c r="I460" s="711">
        <v>5.8323570234295685E-2</v>
      </c>
    </row>
    <row r="461" spans="1:9">
      <c r="A461" s="757">
        <v>44498</v>
      </c>
      <c r="B461" s="711">
        <v>8.4840860286790498E-2</v>
      </c>
      <c r="C461" s="711">
        <v>0.26702628682713558</v>
      </c>
      <c r="D461" s="711">
        <v>0.25151120800992843</v>
      </c>
      <c r="E461" s="711">
        <v>0.17913997309080121</v>
      </c>
      <c r="F461" s="711">
        <v>0.14784955123186072</v>
      </c>
      <c r="G461" s="711">
        <v>3.7718293971845451E-2</v>
      </c>
      <c r="H461" s="711">
        <v>0.41551268896720028</v>
      </c>
      <c r="I461" s="711">
        <v>5.8633196319616943E-2</v>
      </c>
    </row>
    <row r="462" spans="1:9">
      <c r="A462" s="757">
        <v>44501</v>
      </c>
      <c r="B462" s="711">
        <v>8.5270516350853587E-2</v>
      </c>
      <c r="C462" s="711">
        <v>0.26746163139581691</v>
      </c>
      <c r="D462" s="711">
        <v>0.2521230760008959</v>
      </c>
      <c r="E462" s="711">
        <v>0.18205248163485099</v>
      </c>
      <c r="F462" s="711">
        <v>0.14647418198101625</v>
      </c>
      <c r="G462" s="711">
        <v>4.3437273265556131E-2</v>
      </c>
      <c r="H462" s="711">
        <v>0.41478422378818047</v>
      </c>
      <c r="I462" s="711">
        <v>5.8942912990006313E-2</v>
      </c>
    </row>
    <row r="463" spans="1:9">
      <c r="A463" s="757">
        <v>44503</v>
      </c>
      <c r="B463" s="711">
        <v>8.5717328788050162E-2</v>
      </c>
      <c r="C463" s="711">
        <v>0.27190396601379208</v>
      </c>
      <c r="D463" s="711">
        <v>0.25273524313615869</v>
      </c>
      <c r="E463" s="711">
        <v>0.18340235967944696</v>
      </c>
      <c r="F463" s="711">
        <v>0.14498651049347311</v>
      </c>
      <c r="G463" s="711">
        <v>5.1740256493302939E-2</v>
      </c>
      <c r="H463" s="711">
        <v>0.42920990253044056</v>
      </c>
      <c r="I463" s="711">
        <v>5.9252720271965709E-2</v>
      </c>
    </row>
    <row r="464" spans="1:9">
      <c r="A464" s="757">
        <v>44504</v>
      </c>
      <c r="B464" s="711">
        <v>8.6138992722974095E-2</v>
      </c>
      <c r="C464" s="711">
        <v>0.27191729358886785</v>
      </c>
      <c r="D464" s="711">
        <v>0.25334770956196939</v>
      </c>
      <c r="E464" s="711">
        <v>0.18232508772587308</v>
      </c>
      <c r="F464" s="711">
        <v>0.1445432871280623</v>
      </c>
      <c r="G464" s="711">
        <v>4.4503681405930084E-2</v>
      </c>
      <c r="H464" s="711">
        <v>0.43485320967043362</v>
      </c>
      <c r="I464" s="711">
        <v>5.9562618192004591E-2</v>
      </c>
    </row>
    <row r="465" spans="1:9">
      <c r="A465" s="757">
        <v>44505</v>
      </c>
      <c r="B465" s="711">
        <v>8.6529779022285203E-2</v>
      </c>
      <c r="C465" s="711">
        <v>0.27257748612790289</v>
      </c>
      <c r="D465" s="711">
        <v>0.25396047542465228</v>
      </c>
      <c r="E465" s="711">
        <v>0.18152079818559286</v>
      </c>
      <c r="F465" s="711">
        <v>0.1459400893643501</v>
      </c>
      <c r="G465" s="711">
        <v>5.6603182676906894E-2</v>
      </c>
      <c r="H465" s="711">
        <v>0.43978959535712714</v>
      </c>
      <c r="I465" s="711">
        <v>5.9872606776640191E-2</v>
      </c>
    </row>
    <row r="466" spans="1:9">
      <c r="A466" s="757">
        <v>44508</v>
      </c>
      <c r="B466" s="711">
        <v>8.6948226040001853E-2</v>
      </c>
      <c r="C466" s="711">
        <v>0.27369138317866981</v>
      </c>
      <c r="D466" s="711">
        <v>0.25457354087060291</v>
      </c>
      <c r="E466" s="711">
        <v>0.18140343407653714</v>
      </c>
      <c r="F466" s="711">
        <v>0.14611071208947179</v>
      </c>
      <c r="G466" s="711">
        <v>5.3437738571070925E-2</v>
      </c>
      <c r="H466" s="711">
        <v>0.44214590445156676</v>
      </c>
      <c r="I466" s="711">
        <v>6.0182686052397738E-2</v>
      </c>
    </row>
    <row r="467" spans="1:9">
      <c r="A467" s="757">
        <v>44509</v>
      </c>
      <c r="B467" s="711">
        <v>8.737599863205614E-2</v>
      </c>
      <c r="C467" s="711">
        <v>0.27547816600947961</v>
      </c>
      <c r="D467" s="711">
        <v>0.25518690604628835</v>
      </c>
      <c r="E467" s="711">
        <v>0.178374220000455</v>
      </c>
      <c r="F467" s="711">
        <v>0.1468398865738807</v>
      </c>
      <c r="G467" s="711">
        <v>6.0780880137488946E-2</v>
      </c>
      <c r="H467" s="711">
        <v>0.43819334890609674</v>
      </c>
      <c r="I467" s="711">
        <v>6.0492856045810228E-2</v>
      </c>
    </row>
    <row r="468" spans="1:9">
      <c r="A468" s="757">
        <v>44510</v>
      </c>
      <c r="B468" s="711">
        <v>8.7746540011425012E-2</v>
      </c>
      <c r="C468" s="711">
        <v>0.27643886756298319</v>
      </c>
      <c r="D468" s="711">
        <v>0.25580057109824783</v>
      </c>
      <c r="E468" s="711">
        <v>0.18332990278702233</v>
      </c>
      <c r="F468" s="711">
        <v>0.14659811490735297</v>
      </c>
      <c r="G468" s="711">
        <v>6.3998825174006013E-2</v>
      </c>
      <c r="H468" s="711">
        <v>0.42836452673317926</v>
      </c>
      <c r="I468" s="711">
        <v>6.0803116783417988E-2</v>
      </c>
    </row>
    <row r="469" spans="1:9">
      <c r="A469" s="757">
        <v>44511</v>
      </c>
      <c r="B469" s="711">
        <v>8.8142680380552951E-2</v>
      </c>
      <c r="C469" s="711">
        <v>0.27776480452487107</v>
      </c>
      <c r="D469" s="711">
        <v>0.25641453617309162</v>
      </c>
      <c r="E469" s="711">
        <v>0.18728434181789888</v>
      </c>
      <c r="F469" s="711">
        <v>0.14910672488604004</v>
      </c>
      <c r="G469" s="711">
        <v>7.6381681062589246E-2</v>
      </c>
      <c r="H469" s="711">
        <v>0.42812697125090415</v>
      </c>
      <c r="I469" s="711">
        <v>6.1113468291769557E-2</v>
      </c>
    </row>
    <row r="470" spans="1:9">
      <c r="A470" s="757">
        <v>44512</v>
      </c>
      <c r="B470" s="711">
        <v>8.8543485550499401E-2</v>
      </c>
      <c r="C470" s="711">
        <v>0.27952961255707054</v>
      </c>
      <c r="D470" s="711">
        <v>0.25702880141750195</v>
      </c>
      <c r="E470" s="711">
        <v>0.18999195578977224</v>
      </c>
      <c r="F470" s="711">
        <v>0.14960061156822757</v>
      </c>
      <c r="G470" s="711">
        <v>6.9751990637334282E-2</v>
      </c>
      <c r="H470" s="711">
        <v>0.43838408269113982</v>
      </c>
      <c r="I470" s="711">
        <v>6.1423910597421028E-2</v>
      </c>
    </row>
    <row r="471" spans="1:9">
      <c r="A471" s="757">
        <v>44516</v>
      </c>
      <c r="B471" s="711">
        <v>8.8961037955079592E-2</v>
      </c>
      <c r="C471" s="711">
        <v>0.279900128464037</v>
      </c>
      <c r="D471" s="711">
        <v>0.25764336697823276</v>
      </c>
      <c r="E471" s="711">
        <v>0.19296224976024634</v>
      </c>
      <c r="F471" s="711">
        <v>0.1502632964372379</v>
      </c>
      <c r="G471" s="711">
        <v>5.4205145219538231E-2</v>
      </c>
      <c r="H471" s="711">
        <v>0.44560927379834925</v>
      </c>
      <c r="I471" s="711">
        <v>6.1734443726936261E-2</v>
      </c>
    </row>
    <row r="472" spans="1:9">
      <c r="A472" s="757">
        <v>44517</v>
      </c>
      <c r="B472" s="711">
        <v>8.9348838393044749E-2</v>
      </c>
      <c r="C472" s="711">
        <v>0.28071265444959637</v>
      </c>
      <c r="D472" s="711">
        <v>0.25825823300210971</v>
      </c>
      <c r="E472" s="711">
        <v>0.19133137156589219</v>
      </c>
      <c r="F472" s="711">
        <v>0.14708417812184282</v>
      </c>
      <c r="G472" s="711">
        <v>4.1883504385968662E-2</v>
      </c>
      <c r="H472" s="711">
        <v>0.4424297071317207</v>
      </c>
      <c r="I472" s="711">
        <v>6.2045067706887114E-2</v>
      </c>
    </row>
    <row r="473" spans="1:9">
      <c r="A473" s="757">
        <v>44518</v>
      </c>
      <c r="B473" s="711">
        <v>8.965532957806599E-2</v>
      </c>
      <c r="C473" s="711">
        <v>0.28169156419747643</v>
      </c>
      <c r="D473" s="711">
        <v>0.25887339963603018</v>
      </c>
      <c r="E473" s="711">
        <v>0.19187480146643998</v>
      </c>
      <c r="F473" s="711">
        <v>0.1476311734068394</v>
      </c>
      <c r="G473" s="711">
        <v>4.2795223523743653E-2</v>
      </c>
      <c r="H473" s="711">
        <v>0.44652761101338312</v>
      </c>
      <c r="I473" s="711">
        <v>6.2355782563852769E-2</v>
      </c>
    </row>
    <row r="474" spans="1:9">
      <c r="A474" s="757">
        <v>44519</v>
      </c>
      <c r="B474" s="711">
        <v>9.0054011356122343E-2</v>
      </c>
      <c r="C474" s="711">
        <v>0.2832653014284654</v>
      </c>
      <c r="D474" s="711">
        <v>0.2594888670269635</v>
      </c>
      <c r="E474" s="711">
        <v>0.19153007845402747</v>
      </c>
      <c r="F474" s="711">
        <v>0.1487354562669212</v>
      </c>
      <c r="G474" s="711">
        <v>4.8933215653144568E-2</v>
      </c>
      <c r="H474" s="711">
        <v>0.445991603117464</v>
      </c>
      <c r="I474" s="711">
        <v>6.2666588324420625E-2</v>
      </c>
    </row>
    <row r="475" spans="1:9">
      <c r="A475" s="757">
        <v>44522</v>
      </c>
      <c r="B475" s="711">
        <v>9.044033177592592E-2</v>
      </c>
      <c r="C475" s="711">
        <v>0.28354109529795624</v>
      </c>
      <c r="D475" s="711">
        <v>0.26010463532195072</v>
      </c>
      <c r="E475" s="711">
        <v>0.19467615775755975</v>
      </c>
      <c r="F475" s="711">
        <v>0.15058460863653478</v>
      </c>
      <c r="G475" s="711">
        <v>3.5751947133150219E-2</v>
      </c>
      <c r="H475" s="711">
        <v>0.44123474847843913</v>
      </c>
      <c r="I475" s="711">
        <v>6.2977485015185852E-2</v>
      </c>
    </row>
    <row r="476" spans="1:9">
      <c r="A476" s="757">
        <v>44523</v>
      </c>
      <c r="B476" s="711">
        <v>9.0815988610953191E-2</v>
      </c>
      <c r="C476" s="711">
        <v>0.28483229588189807</v>
      </c>
      <c r="D476" s="711">
        <v>0.26072070466810482</v>
      </c>
      <c r="E476" s="711">
        <v>0.19772544432642336</v>
      </c>
      <c r="F476" s="711">
        <v>0.15185451947164541</v>
      </c>
      <c r="G476" s="711">
        <v>3.9372816963640478E-2</v>
      </c>
      <c r="H476" s="711">
        <v>0.4436829774692852</v>
      </c>
      <c r="I476" s="711">
        <v>6.328847266275095E-2</v>
      </c>
    </row>
    <row r="477" spans="1:9">
      <c r="A477" s="757">
        <v>44524</v>
      </c>
      <c r="B477" s="711">
        <v>9.119737698555741E-2</v>
      </c>
      <c r="C477" s="711">
        <v>0.28618766145000185</v>
      </c>
      <c r="D477" s="711">
        <v>0.26133707521261074</v>
      </c>
      <c r="E477" s="711">
        <v>0.19991626209770397</v>
      </c>
      <c r="F477" s="711">
        <v>0.15159854063926237</v>
      </c>
      <c r="G477" s="711">
        <v>3.9064388179520293E-2</v>
      </c>
      <c r="H477" s="711">
        <v>0.44696595401937045</v>
      </c>
      <c r="I477" s="711">
        <v>6.3599551293726631E-2</v>
      </c>
    </row>
    <row r="478" spans="1:9">
      <c r="A478" s="757">
        <v>44525</v>
      </c>
      <c r="B478" s="711">
        <v>9.1558821288856507E-2</v>
      </c>
      <c r="C478" s="711">
        <v>0.28694976710461773</v>
      </c>
      <c r="D478" s="711">
        <v>0.26195374710272534</v>
      </c>
      <c r="E478" s="711">
        <v>0.20197778974150715</v>
      </c>
      <c r="F478" s="711">
        <v>0.15254569350810376</v>
      </c>
      <c r="G478" s="711">
        <v>4.7450485011703458E-2</v>
      </c>
      <c r="H478" s="711">
        <v>0.44811265472703865</v>
      </c>
      <c r="I478" s="711">
        <v>6.3910720934731158E-2</v>
      </c>
    </row>
    <row r="479" spans="1:9">
      <c r="A479" s="757">
        <v>44526</v>
      </c>
      <c r="B479" s="711">
        <v>9.1932783277901109E-2</v>
      </c>
      <c r="C479" s="711">
        <v>0.28811161084804882</v>
      </c>
      <c r="D479" s="711">
        <v>0.26257072048577745</v>
      </c>
      <c r="E479" s="711">
        <v>0.19235041870479952</v>
      </c>
      <c r="F479" s="711">
        <v>0.14698394233177803</v>
      </c>
      <c r="G479" s="711">
        <v>2.3689553557338261E-2</v>
      </c>
      <c r="H479" s="711">
        <v>0.41077766530357174</v>
      </c>
      <c r="I479" s="711">
        <v>6.4221981612390788E-2</v>
      </c>
    </row>
    <row r="480" spans="1:9">
      <c r="A480" s="757">
        <v>44529</v>
      </c>
      <c r="B480" s="711">
        <v>9.2329248186071133E-2</v>
      </c>
      <c r="C480" s="711">
        <v>0.28954283713510209</v>
      </c>
      <c r="D480" s="711">
        <v>0.26318799550916805</v>
      </c>
      <c r="E480" s="711">
        <v>0.19407175985503078</v>
      </c>
      <c r="F480" s="711">
        <v>0.1510038338733295</v>
      </c>
      <c r="G480" s="711">
        <v>2.6004334300483878E-2</v>
      </c>
      <c r="H480" s="711">
        <v>0.43617541993030229</v>
      </c>
      <c r="I480" s="711">
        <v>6.453333335333955E-2</v>
      </c>
    </row>
    <row r="481" spans="1:9">
      <c r="A481" s="757">
        <v>44530</v>
      </c>
      <c r="B481" s="711">
        <v>9.2781165006504684E-2</v>
      </c>
      <c r="C481" s="711">
        <v>0.29105297130577568</v>
      </c>
      <c r="D481" s="711">
        <v>0.26380557232037005</v>
      </c>
      <c r="E481" s="711">
        <v>0.1868653788497634</v>
      </c>
      <c r="F481" s="711">
        <v>0.1488544115772592</v>
      </c>
      <c r="G481" s="711">
        <v>1.0229411443382741E-2</v>
      </c>
      <c r="H481" s="711">
        <v>0.4083779815080153</v>
      </c>
      <c r="I481" s="711">
        <v>6.4844776184219022E-2</v>
      </c>
    </row>
    <row r="482" spans="1:9">
      <c r="A482" s="757">
        <v>44531</v>
      </c>
      <c r="B482" s="711">
        <v>9.3178727180445176E-2</v>
      </c>
      <c r="C482" s="711">
        <v>0.29111991383752933</v>
      </c>
      <c r="D482" s="711">
        <v>0.26442345106692855</v>
      </c>
      <c r="E482" s="711">
        <v>0.18577646072533494</v>
      </c>
      <c r="F482" s="711">
        <v>0.15043513510621476</v>
      </c>
      <c r="G482" s="711">
        <v>6.9835073113244661E-4</v>
      </c>
      <c r="H482" s="711">
        <v>0.39470317341952388</v>
      </c>
      <c r="I482" s="711">
        <v>6.5156310131678774E-2</v>
      </c>
    </row>
    <row r="483" spans="1:9">
      <c r="A483" s="757">
        <v>44532</v>
      </c>
      <c r="B483" s="711">
        <v>9.3610194176455996E-2</v>
      </c>
      <c r="C483" s="711">
        <v>0.29242703073136989</v>
      </c>
      <c r="D483" s="711">
        <v>0.26504163189646079</v>
      </c>
      <c r="E483" s="711">
        <v>0.18965398563611857</v>
      </c>
      <c r="F483" s="711">
        <v>0.15243497304686038</v>
      </c>
      <c r="G483" s="711">
        <v>1.7888886121453673E-2</v>
      </c>
      <c r="H483" s="711">
        <v>0.41078226129839179</v>
      </c>
      <c r="I483" s="711">
        <v>6.5467935222375928E-2</v>
      </c>
    </row>
    <row r="484" spans="1:9">
      <c r="A484" s="757">
        <v>44533</v>
      </c>
      <c r="B484" s="711">
        <v>9.3996501462634496E-2</v>
      </c>
      <c r="C484" s="711">
        <v>0.29439522710308852</v>
      </c>
      <c r="D484" s="711">
        <v>0.2656601149566562</v>
      </c>
      <c r="E484" s="711">
        <v>0.1869875963207821</v>
      </c>
      <c r="F484" s="711">
        <v>0.15319654429717833</v>
      </c>
      <c r="G484" s="711">
        <v>2.9708171666830596E-2</v>
      </c>
      <c r="H484" s="711">
        <v>0.39911159420123354</v>
      </c>
      <c r="I484" s="711">
        <v>6.5779651482975821E-2</v>
      </c>
    </row>
    <row r="485" spans="1:9">
      <c r="A485" s="757">
        <v>44536</v>
      </c>
      <c r="B485" s="711">
        <v>9.4427706623882779E-2</v>
      </c>
      <c r="C485" s="711">
        <v>0.29486910594687132</v>
      </c>
      <c r="D485" s="711">
        <v>0.26627890039527613</v>
      </c>
      <c r="E485" s="711">
        <v>0.19031331226746739</v>
      </c>
      <c r="F485" s="711">
        <v>0.1558628732866727</v>
      </c>
      <c r="G485" s="711">
        <v>3.4440648127215923E-2</v>
      </c>
      <c r="H485" s="711">
        <v>0.41655655429076366</v>
      </c>
      <c r="I485" s="711">
        <v>6.6091458940151337E-2</v>
      </c>
    </row>
    <row r="486" spans="1:9">
      <c r="A486" s="757">
        <v>44537</v>
      </c>
      <c r="B486" s="711">
        <v>9.48344851173617E-2</v>
      </c>
      <c r="C486" s="711">
        <v>0.29591168481196339</v>
      </c>
      <c r="D486" s="711">
        <v>0.26689798836015455</v>
      </c>
      <c r="E486" s="711">
        <v>0.19360790430271502</v>
      </c>
      <c r="F486" s="711">
        <v>0.15580211704897273</v>
      </c>
      <c r="G486" s="711">
        <v>3.5994637994167356E-2</v>
      </c>
      <c r="H486" s="711">
        <v>0.44636129345082254</v>
      </c>
      <c r="I486" s="711">
        <v>6.6403357620583137E-2</v>
      </c>
    </row>
    <row r="487" spans="1:9">
      <c r="A487" s="757">
        <v>44538</v>
      </c>
      <c r="B487" s="711">
        <v>9.5244921774822355E-2</v>
      </c>
      <c r="C487" s="711">
        <v>0.29733033033277678</v>
      </c>
      <c r="D487" s="711">
        <v>0.26751737899919759</v>
      </c>
      <c r="E487" s="711">
        <v>0.19323009153322146</v>
      </c>
      <c r="F487" s="711">
        <v>0.15583759367869177</v>
      </c>
      <c r="G487" s="711">
        <v>4.6009192037254509E-2</v>
      </c>
      <c r="H487" s="711">
        <v>0.45318002626611076</v>
      </c>
      <c r="I487" s="711">
        <v>6.6715347550959869E-2</v>
      </c>
    </row>
    <row r="488" spans="1:9">
      <c r="A488" s="757">
        <v>44539</v>
      </c>
      <c r="B488" s="711">
        <v>9.5685652664360799E-2</v>
      </c>
      <c r="C488" s="711">
        <v>0.29804170368892491</v>
      </c>
      <c r="D488" s="711">
        <v>0.26813707246038354</v>
      </c>
      <c r="E488" s="711">
        <v>0.1906979596288858</v>
      </c>
      <c r="F488" s="711">
        <v>0.15759760053630956</v>
      </c>
      <c r="G488" s="711">
        <v>3.5642921964210705E-2</v>
      </c>
      <c r="H488" s="711">
        <v>0.44112071035695966</v>
      </c>
      <c r="I488" s="711">
        <v>6.7086023125886074E-2</v>
      </c>
    </row>
    <row r="489" spans="1:9">
      <c r="A489" s="757">
        <v>44540</v>
      </c>
      <c r="B489" s="711">
        <v>9.6129083814872729E-2</v>
      </c>
      <c r="C489" s="711">
        <v>0.29967723687085512</v>
      </c>
      <c r="D489" s="711">
        <v>0.2687570688917631</v>
      </c>
      <c r="E489" s="711">
        <v>0.1901762748909932</v>
      </c>
      <c r="F489" s="711">
        <v>0.15824259096527649</v>
      </c>
      <c r="G489" s="711">
        <v>4.7865111384173487E-2</v>
      </c>
      <c r="H489" s="711">
        <v>0.45545274570475569</v>
      </c>
      <c r="I489" s="711">
        <v>6.7456827507791806E-2</v>
      </c>
    </row>
    <row r="490" spans="1:9">
      <c r="A490" s="757">
        <v>44543</v>
      </c>
      <c r="B490" s="711">
        <v>9.6554692732985892E-2</v>
      </c>
      <c r="C490" s="711">
        <v>0.29969888614512086</v>
      </c>
      <c r="D490" s="711">
        <v>0.26937736844145954</v>
      </c>
      <c r="E490" s="711">
        <v>0.1880669061084399</v>
      </c>
      <c r="F490" s="711">
        <v>0.15931368046774508</v>
      </c>
      <c r="G490" s="711">
        <v>4.6184820879122679E-2</v>
      </c>
      <c r="H490" s="711">
        <v>0.4424745180812184</v>
      </c>
      <c r="I490" s="711">
        <v>6.7827760741436371E-2</v>
      </c>
    </row>
    <row r="491" spans="1:9">
      <c r="A491" s="757">
        <v>44544</v>
      </c>
      <c r="B491" s="711">
        <v>9.6996957060103695E-2</v>
      </c>
      <c r="C491" s="711">
        <v>0.3002590259099911</v>
      </c>
      <c r="D491" s="711">
        <v>0.26999797125766833</v>
      </c>
      <c r="E491" s="711">
        <v>0.18840218155129196</v>
      </c>
      <c r="F491" s="711">
        <v>0.16013289266378905</v>
      </c>
      <c r="G491" s="711">
        <v>3.5197106969617975E-2</v>
      </c>
      <c r="H491" s="711">
        <v>0.42933887763508527</v>
      </c>
      <c r="I491" s="711">
        <v>6.8198822871594844E-2</v>
      </c>
    </row>
    <row r="492" spans="1:9">
      <c r="A492" s="757">
        <v>44545</v>
      </c>
      <c r="B492" s="711">
        <v>9.748756156092675E-2</v>
      </c>
      <c r="C492" s="711">
        <v>0.30066290229293857</v>
      </c>
      <c r="D492" s="711">
        <v>0.27061887748865754</v>
      </c>
      <c r="E492" s="711">
        <v>0.19108396821168183</v>
      </c>
      <c r="F492" s="711">
        <v>0.1612488075002152</v>
      </c>
      <c r="G492" s="711">
        <v>4.1190298003043635E-2</v>
      </c>
      <c r="H492" s="711">
        <v>0.45508564061848311</v>
      </c>
      <c r="I492" s="711">
        <v>6.8570013943057839E-2</v>
      </c>
    </row>
    <row r="493" spans="1:9">
      <c r="A493" s="757">
        <v>44546</v>
      </c>
      <c r="B493" s="711">
        <v>9.7897576897912453E-2</v>
      </c>
      <c r="C493" s="711">
        <v>0.30044864254896275</v>
      </c>
      <c r="D493" s="711">
        <v>0.27124008728276761</v>
      </c>
      <c r="E493" s="711">
        <v>0.18848995230996435</v>
      </c>
      <c r="F493" s="711">
        <v>0.1618082640775198</v>
      </c>
      <c r="G493" s="711">
        <v>3.8068191523171313E-2</v>
      </c>
      <c r="H493" s="711">
        <v>0.44551333240647439</v>
      </c>
      <c r="I493" s="711">
        <v>6.8941334000631516E-2</v>
      </c>
    </row>
    <row r="494" spans="1:9">
      <c r="A494" s="757">
        <v>44547</v>
      </c>
      <c r="B494" s="711">
        <v>9.8332645723531176E-2</v>
      </c>
      <c r="C494" s="711">
        <v>0.30061826086755339</v>
      </c>
      <c r="D494" s="711">
        <v>0.27186160078841159</v>
      </c>
      <c r="E494" s="711">
        <v>0.18856427913942797</v>
      </c>
      <c r="F494" s="711">
        <v>0.16048253404688229</v>
      </c>
      <c r="G494" s="711">
        <v>3.5050444874549003E-2</v>
      </c>
      <c r="H494" s="711">
        <v>0.42989499300834288</v>
      </c>
      <c r="I494" s="711">
        <v>6.9312783089137353E-2</v>
      </c>
    </row>
    <row r="495" spans="1:9">
      <c r="A495" s="757">
        <v>44550</v>
      </c>
      <c r="B495" s="711">
        <v>9.8804962729442947E-2</v>
      </c>
      <c r="C495" s="711">
        <v>0.30158959696551868</v>
      </c>
      <c r="D495" s="711">
        <v>0.27248341815407517</v>
      </c>
      <c r="E495" s="711">
        <v>0.18332979191256582</v>
      </c>
      <c r="F495" s="711">
        <v>0.15832385420312356</v>
      </c>
      <c r="G495" s="711">
        <v>1.6972398650164644E-2</v>
      </c>
      <c r="H495" s="711">
        <v>0.41349590899011046</v>
      </c>
      <c r="I495" s="711">
        <v>6.9684361253412819E-2</v>
      </c>
    </row>
    <row r="496" spans="1:9">
      <c r="A496" s="757">
        <v>44551</v>
      </c>
      <c r="B496" s="711">
        <v>9.9229056845711261E-2</v>
      </c>
      <c r="C496" s="711">
        <v>0.30264617780231018</v>
      </c>
      <c r="D496" s="711">
        <v>0.2731055395283164</v>
      </c>
      <c r="E496" s="711">
        <v>0.18876478960715204</v>
      </c>
      <c r="F496" s="711">
        <v>0.16010399068174297</v>
      </c>
      <c r="G496" s="711">
        <v>2.525612321559545E-2</v>
      </c>
      <c r="H496" s="711">
        <v>0.43986657827036635</v>
      </c>
      <c r="I496" s="711">
        <v>7.0056068538310923E-2</v>
      </c>
    </row>
    <row r="497" spans="1:9">
      <c r="A497" s="757">
        <v>44552</v>
      </c>
      <c r="B497" s="711">
        <v>9.9628225020344185E-2</v>
      </c>
      <c r="C497" s="711">
        <v>0.30352535025283545</v>
      </c>
      <c r="D497" s="711">
        <v>0.27372796505976593</v>
      </c>
      <c r="E497" s="711">
        <v>0.19087542583322104</v>
      </c>
      <c r="F497" s="711">
        <v>0.15982303757672178</v>
      </c>
      <c r="G497" s="711">
        <v>2.6385325784796576E-2</v>
      </c>
      <c r="H497" s="711">
        <v>0.45542258448874717</v>
      </c>
      <c r="I497" s="711">
        <v>7.0427904988699774E-2</v>
      </c>
    </row>
    <row r="498" spans="1:9">
      <c r="A498" s="757">
        <v>44553</v>
      </c>
      <c r="B498" s="711">
        <v>0.10002102641737864</v>
      </c>
      <c r="C498" s="711">
        <v>0.3039925738087339</v>
      </c>
      <c r="D498" s="711">
        <v>0.27435069489712749</v>
      </c>
      <c r="E498" s="711">
        <v>0.1944815003931033</v>
      </c>
      <c r="F498" s="711">
        <v>0.16112214638345468</v>
      </c>
      <c r="G498" s="711">
        <v>2.4049101844054288E-2</v>
      </c>
      <c r="H498" s="711">
        <v>0.46662015136908908</v>
      </c>
      <c r="I498" s="711">
        <v>7.0799870649463692E-2</v>
      </c>
    </row>
    <row r="499" spans="1:9">
      <c r="A499" s="757">
        <v>44554</v>
      </c>
      <c r="B499" s="711">
        <v>0.10046639472752283</v>
      </c>
      <c r="C499" s="711">
        <v>0.30476656180741624</v>
      </c>
      <c r="D499" s="711">
        <v>0.27497372918917717</v>
      </c>
      <c r="E499" s="711">
        <v>0.19458713700442209</v>
      </c>
      <c r="F499" s="711">
        <v>0.16140588333835004</v>
      </c>
      <c r="G499" s="711">
        <v>2.4078808320122658E-2</v>
      </c>
      <c r="H499" s="711">
        <v>0.46707343135824253</v>
      </c>
      <c r="I499" s="711">
        <v>7.1171965565502093E-2</v>
      </c>
    </row>
    <row r="500" spans="1:9">
      <c r="A500" s="757">
        <v>44557</v>
      </c>
      <c r="B500" s="711">
        <v>0.10088322641748082</v>
      </c>
      <c r="C500" s="711">
        <v>0.30542051138906534</v>
      </c>
      <c r="D500" s="711">
        <v>0.27559706808476392</v>
      </c>
      <c r="E500" s="711">
        <v>0.19754690061353863</v>
      </c>
      <c r="F500" s="711">
        <v>0.16285638710622297</v>
      </c>
      <c r="G500" s="711">
        <v>3.0748700029386677E-2</v>
      </c>
      <c r="H500" s="711">
        <v>0.48578027927562495</v>
      </c>
      <c r="I500" s="711">
        <v>7.1544189781730383E-2</v>
      </c>
    </row>
    <row r="501" spans="1:9">
      <c r="A501" s="757">
        <v>44558</v>
      </c>
      <c r="B501" s="711">
        <v>0.10132245852072441</v>
      </c>
      <c r="C501" s="711">
        <v>0.30610574768136378</v>
      </c>
      <c r="D501" s="711">
        <v>0.27622071173280927</v>
      </c>
      <c r="E501" s="711">
        <v>0.19866849630882588</v>
      </c>
      <c r="F501" s="711">
        <v>0.16328824567928901</v>
      </c>
      <c r="G501" s="711">
        <v>2.7998003254237736E-2</v>
      </c>
      <c r="H501" s="711">
        <v>0.4845586064024503</v>
      </c>
      <c r="I501" s="711">
        <v>7.1916543343079287E-2</v>
      </c>
    </row>
    <row r="502" spans="1:9">
      <c r="A502" s="757">
        <v>44559</v>
      </c>
      <c r="B502" s="711">
        <v>0.10170046134360478</v>
      </c>
      <c r="C502" s="711">
        <v>0.3059950027475824</v>
      </c>
      <c r="D502" s="711">
        <v>0.27684466028230781</v>
      </c>
      <c r="E502" s="711">
        <v>0.19884082067030295</v>
      </c>
      <c r="F502" s="711">
        <v>0.16416751777932403</v>
      </c>
      <c r="G502" s="711">
        <v>2.1087708597858468E-2</v>
      </c>
      <c r="H502" s="711">
        <v>0.48825464798701157</v>
      </c>
      <c r="I502" s="711">
        <v>7.2289026294495295E-2</v>
      </c>
    </row>
    <row r="503" spans="1:9">
      <c r="A503" s="757">
        <v>44560</v>
      </c>
      <c r="B503" s="711">
        <v>0.10219166875503727</v>
      </c>
      <c r="C503" s="711">
        <v>0.30710764597190088</v>
      </c>
      <c r="D503" s="711">
        <v>0.27746891388232697</v>
      </c>
      <c r="E503" s="711">
        <v>0.20183520802739618</v>
      </c>
      <c r="F503" s="711">
        <v>0.16623884371741071</v>
      </c>
      <c r="G503" s="711">
        <v>3.2060800743559215E-2</v>
      </c>
      <c r="H503" s="711">
        <v>0.48522761089848254</v>
      </c>
      <c r="I503" s="711">
        <v>7.2661638680940666E-2</v>
      </c>
    </row>
    <row r="504" spans="1:9">
      <c r="A504" s="757">
        <v>44561</v>
      </c>
      <c r="B504" s="711">
        <v>0.10263059541740449</v>
      </c>
      <c r="C504" s="711">
        <v>0.30791913998867715</v>
      </c>
      <c r="D504" s="711">
        <v>0.27809347268200679</v>
      </c>
      <c r="E504" s="711">
        <v>0.20161979644624184</v>
      </c>
      <c r="F504" s="711">
        <v>0.16616928518294527</v>
      </c>
      <c r="G504" s="711">
        <v>3.2376748818748524E-2</v>
      </c>
      <c r="H504" s="711">
        <v>0.48569151912565767</v>
      </c>
      <c r="I504" s="711">
        <v>7.3034380547392974E-2</v>
      </c>
    </row>
    <row r="505" spans="1:9">
      <c r="A505" s="757">
        <v>44564</v>
      </c>
      <c r="B505">
        <v>0.10314129486788848</v>
      </c>
      <c r="C505">
        <v>0.3084372561759865</v>
      </c>
      <c r="D505">
        <v>0.27871833683056058</v>
      </c>
      <c r="E505">
        <v>0.20566880246353536</v>
      </c>
      <c r="F505">
        <v>0.16459884540636383</v>
      </c>
      <c r="G505">
        <v>2.2948841787449048E-2</v>
      </c>
      <c r="H505">
        <v>0.48361527846558094</v>
      </c>
      <c r="I505">
        <v>7.3407251938845341E-2</v>
      </c>
    </row>
    <row r="506" spans="1:9">
      <c r="A506" s="757">
        <v>44565</v>
      </c>
      <c r="B506">
        <v>0.1035887907238735</v>
      </c>
      <c r="C506">
        <v>0.30860210255225162</v>
      </c>
      <c r="D506">
        <v>0.27934350647727424</v>
      </c>
      <c r="E506">
        <v>0.20895167002632253</v>
      </c>
      <c r="F506">
        <v>0.16686906880985508</v>
      </c>
      <c r="G506">
        <v>1.4558748454196024E-2</v>
      </c>
      <c r="H506">
        <v>0.48702263412549107</v>
      </c>
      <c r="I506">
        <v>7.3780252900307097E-2</v>
      </c>
    </row>
    <row r="507" spans="1:9">
      <c r="A507" s="757">
        <v>44566</v>
      </c>
      <c r="B507">
        <v>0.10399606618951407</v>
      </c>
      <c r="C507">
        <v>0.30856488589144249</v>
      </c>
      <c r="D507">
        <v>0.27996898177150698</v>
      </c>
      <c r="E507">
        <v>0.20826895925273314</v>
      </c>
      <c r="F507">
        <v>0.16473161642501544</v>
      </c>
      <c r="G507">
        <v>-3.4190762924976026E-3</v>
      </c>
      <c r="H507">
        <v>0.45999243958852043</v>
      </c>
      <c r="I507">
        <v>7.415338347680267E-2</v>
      </c>
    </row>
    <row r="508" spans="1:9">
      <c r="A508" s="757">
        <v>44567</v>
      </c>
      <c r="B508">
        <v>0.10441446471275873</v>
      </c>
      <c r="C508">
        <v>0.308542944231877</v>
      </c>
      <c r="D508">
        <v>0.28059476286269081</v>
      </c>
      <c r="E508">
        <v>0.2115496963514707</v>
      </c>
      <c r="F508">
        <v>0.16615284249157058</v>
      </c>
      <c r="G508">
        <v>-1.5223247354683167E-3</v>
      </c>
      <c r="H508">
        <v>0.45695046551682528</v>
      </c>
      <c r="I508">
        <v>7.4526643713372254E-2</v>
      </c>
    </row>
    <row r="509" spans="1:9">
      <c r="A509" s="757">
        <v>44568</v>
      </c>
      <c r="B509">
        <v>0.10488398931455345</v>
      </c>
      <c r="C509">
        <v>0.30851326772991472</v>
      </c>
      <c r="D509">
        <v>0.2812208499003308</v>
      </c>
      <c r="E509">
        <v>0.2114193781607645</v>
      </c>
      <c r="F509">
        <v>0.16744321728105382</v>
      </c>
      <c r="G509">
        <v>7.9801511739889808E-3</v>
      </c>
      <c r="H509">
        <v>0.45349858615709326</v>
      </c>
      <c r="I509">
        <v>7.4900033655071807E-2</v>
      </c>
    </row>
    <row r="510" spans="1:9">
      <c r="A510" s="757">
        <v>44571</v>
      </c>
      <c r="B510">
        <v>0.10528783887277537</v>
      </c>
      <c r="C510">
        <v>0.30892753282205221</v>
      </c>
      <c r="D510">
        <v>0.28184724303400532</v>
      </c>
      <c r="E510">
        <v>0.21403809656069139</v>
      </c>
      <c r="F510">
        <v>0.16961494758907358</v>
      </c>
      <c r="G510">
        <v>1.8771491414644181E-3</v>
      </c>
      <c r="H510">
        <v>0.44327249768189514</v>
      </c>
      <c r="I510">
        <v>7.5273553346972832E-2</v>
      </c>
    </row>
    <row r="511" spans="1:9">
      <c r="A511" s="757">
        <v>44572</v>
      </c>
      <c r="B511">
        <v>0.10574489758706807</v>
      </c>
      <c r="C511">
        <v>0.30903516258240238</v>
      </c>
      <c r="D511">
        <v>0.28247394241336576</v>
      </c>
      <c r="E511">
        <v>0.21292650106860522</v>
      </c>
      <c r="F511">
        <v>0.16941244850010762</v>
      </c>
      <c r="G511">
        <v>1.6195550280604154E-2</v>
      </c>
      <c r="H511">
        <v>0.46385364973693677</v>
      </c>
      <c r="I511">
        <v>7.5647202834162597E-2</v>
      </c>
    </row>
    <row r="512" spans="1:9">
      <c r="A512" s="757">
        <v>44573</v>
      </c>
      <c r="B512">
        <v>0.10628586409551666</v>
      </c>
      <c r="C512">
        <v>0.31054582608632031</v>
      </c>
      <c r="D512">
        <v>0.28310094818813658</v>
      </c>
      <c r="E512">
        <v>0.21223475134047587</v>
      </c>
      <c r="F512">
        <v>0.16958084552869379</v>
      </c>
      <c r="G512">
        <v>3.0347140539640272E-2</v>
      </c>
      <c r="H512">
        <v>0.46841057860127799</v>
      </c>
      <c r="I512">
        <v>7.6020982161743911E-2</v>
      </c>
    </row>
    <row r="513" spans="1:9">
      <c r="A513" s="757">
        <v>44574</v>
      </c>
      <c r="B513">
        <v>0.10672097204734832</v>
      </c>
      <c r="C513">
        <v>0.31138612308168767</v>
      </c>
      <c r="D513">
        <v>0.2837282605081155</v>
      </c>
      <c r="E513">
        <v>0.20891822244158642</v>
      </c>
      <c r="F513">
        <v>0.17186930675050283</v>
      </c>
      <c r="G513">
        <v>2.5305159873774796E-2</v>
      </c>
      <c r="H513">
        <v>0.44727905616650387</v>
      </c>
      <c r="I513">
        <v>7.6394891374835572E-2</v>
      </c>
    </row>
    <row r="514" spans="1:9">
      <c r="A514" s="757">
        <v>44575</v>
      </c>
      <c r="B514">
        <v>0.10716526331694265</v>
      </c>
      <c r="C514">
        <v>0.31225276324137918</v>
      </c>
      <c r="D514">
        <v>0.28435587952317354</v>
      </c>
      <c r="E514">
        <v>0.21257759770392859</v>
      </c>
      <c r="F514">
        <v>0.17117232509907443</v>
      </c>
      <c r="G514">
        <v>3.2623005733396271E-2</v>
      </c>
      <c r="H514">
        <v>0.450127136706717</v>
      </c>
      <c r="I514">
        <v>7.6768930518571699E-2</v>
      </c>
    </row>
    <row r="515" spans="1:9">
      <c r="A515" s="757">
        <v>44578</v>
      </c>
      <c r="B515">
        <v>0.10759252216308046</v>
      </c>
      <c r="C515">
        <v>0.31207298471883593</v>
      </c>
      <c r="D515">
        <v>0.28498380538325496</v>
      </c>
      <c r="E515">
        <v>0.2152372089517145</v>
      </c>
      <c r="F515">
        <v>0.17265882407272937</v>
      </c>
      <c r="G515">
        <v>3.0902985557201834E-2</v>
      </c>
      <c r="H515">
        <v>0.45009123049718336</v>
      </c>
      <c r="I515">
        <v>7.7143099638102175E-2</v>
      </c>
    </row>
    <row r="516" spans="1:9">
      <c r="A516" s="757">
        <v>44579</v>
      </c>
      <c r="B516">
        <v>0.10807016341785602</v>
      </c>
      <c r="C516">
        <v>0.31271280057611017</v>
      </c>
      <c r="D516">
        <v>0.28561203823837733</v>
      </c>
      <c r="E516">
        <v>0.218567755733728</v>
      </c>
      <c r="F516">
        <v>0.17185490255199509</v>
      </c>
      <c r="G516">
        <v>2.6241611989781477E-2</v>
      </c>
      <c r="H516">
        <v>0.42281112874185811</v>
      </c>
      <c r="I516">
        <v>7.7517398778592428E-2</v>
      </c>
    </row>
    <row r="517" spans="1:9">
      <c r="A517" s="757">
        <v>44580</v>
      </c>
      <c r="B517">
        <v>0.10850376797675065</v>
      </c>
      <c r="C517">
        <v>0.31436565938520333</v>
      </c>
      <c r="D517">
        <v>0.28624057823863147</v>
      </c>
      <c r="E517">
        <v>0.21792364355385052</v>
      </c>
      <c r="F517">
        <v>0.17348809689717792</v>
      </c>
      <c r="G517">
        <v>3.4577306489124826E-2</v>
      </c>
      <c r="H517">
        <v>0.41165262781748857</v>
      </c>
      <c r="I517">
        <v>7.7891827985224094E-2</v>
      </c>
    </row>
    <row r="518" spans="1:9">
      <c r="A518" s="757">
        <v>44581</v>
      </c>
      <c r="B518">
        <v>0.10898779277779802</v>
      </c>
      <c r="C518">
        <v>0.31579765020548733</v>
      </c>
      <c r="D518">
        <v>0.28686942553418149</v>
      </c>
      <c r="E518">
        <v>0.21985036305793293</v>
      </c>
      <c r="F518">
        <v>0.17350903305033594</v>
      </c>
      <c r="G518">
        <v>4.6183671244818703E-2</v>
      </c>
      <c r="H518">
        <v>0.39630803736084208</v>
      </c>
      <c r="I518">
        <v>7.8266387303193907E-2</v>
      </c>
    </row>
    <row r="519" spans="1:9">
      <c r="A519" s="757">
        <v>44582</v>
      </c>
      <c r="B519">
        <v>0.10942684935513491</v>
      </c>
      <c r="C519">
        <v>0.31614111897175068</v>
      </c>
      <c r="D519">
        <v>0.28749858027526543</v>
      </c>
      <c r="E519">
        <v>0.21513510265277147</v>
      </c>
      <c r="F519">
        <v>0.17031352682709366</v>
      </c>
      <c r="G519">
        <v>4.1024336489532187E-2</v>
      </c>
      <c r="H519">
        <v>0.37371240332612166</v>
      </c>
      <c r="I519">
        <v>7.8641076777714813E-2</v>
      </c>
    </row>
    <row r="520" spans="1:9">
      <c r="A520" s="757">
        <v>44585</v>
      </c>
      <c r="B520">
        <v>0.10997561081933549</v>
      </c>
      <c r="C520">
        <v>0.31711495066914175</v>
      </c>
      <c r="D520">
        <v>0.28812804261219416</v>
      </c>
      <c r="E520">
        <v>0.21384676764020183</v>
      </c>
      <c r="F520">
        <v>0.17072556295324781</v>
      </c>
      <c r="G520">
        <v>3.5117264713452112E-2</v>
      </c>
      <c r="H520">
        <v>0.37353976627068342</v>
      </c>
      <c r="I520">
        <v>7.9015896454015078E-2</v>
      </c>
    </row>
    <row r="521" spans="1:9">
      <c r="A521" s="757">
        <v>44586</v>
      </c>
      <c r="B521">
        <v>0.11041863305769106</v>
      </c>
      <c r="C521">
        <v>0.31763030231302558</v>
      </c>
      <c r="D521">
        <v>0.2887578126953525</v>
      </c>
      <c r="E521">
        <v>0.21529786687757602</v>
      </c>
      <c r="F521">
        <v>0.17235362919430841</v>
      </c>
      <c r="G521">
        <v>4.8014115986208195E-2</v>
      </c>
      <c r="H521">
        <v>0.35890698051183301</v>
      </c>
      <c r="I521">
        <v>7.9390846377338953E-2</v>
      </c>
    </row>
    <row r="522" spans="1:9">
      <c r="A522" s="757">
        <v>44587</v>
      </c>
      <c r="B522">
        <v>0.11085610921047717</v>
      </c>
      <c r="C522">
        <v>0.31806071241893408</v>
      </c>
      <c r="D522">
        <v>0.28938789067519854</v>
      </c>
      <c r="E522">
        <v>0.21948861545159204</v>
      </c>
      <c r="F522">
        <v>0.17464536340772852</v>
      </c>
      <c r="G522">
        <v>5.6623451453172935E-2</v>
      </c>
      <c r="H522">
        <v>0.35486394131833809</v>
      </c>
      <c r="I522">
        <v>7.9765926592946235E-2</v>
      </c>
    </row>
    <row r="523" spans="1:9">
      <c r="A523" s="757">
        <v>44588</v>
      </c>
      <c r="B523">
        <v>0.11137238908736369</v>
      </c>
      <c r="C523">
        <v>0.31843897862455384</v>
      </c>
      <c r="D523">
        <v>0.29001827670226388</v>
      </c>
      <c r="E523">
        <v>0.22400157046561597</v>
      </c>
      <c r="F523">
        <v>0.17404558930073244</v>
      </c>
      <c r="G523">
        <v>6.1242227259899806E-2</v>
      </c>
      <c r="H523">
        <v>0.34914738551089664</v>
      </c>
      <c r="I523">
        <v>8.0141137146112484E-2</v>
      </c>
    </row>
    <row r="524" spans="1:9">
      <c r="A524" s="757">
        <v>44589</v>
      </c>
      <c r="B524">
        <v>0.11175764680711731</v>
      </c>
      <c r="C524">
        <v>0.31937576929696943</v>
      </c>
      <c r="D524">
        <v>0.29064897092715403</v>
      </c>
      <c r="E524">
        <v>0.22617731266888108</v>
      </c>
      <c r="F524">
        <v>0.17808320087697482</v>
      </c>
      <c r="G524">
        <v>6.271516290230239E-2</v>
      </c>
      <c r="H524">
        <v>0.38053630663558247</v>
      </c>
      <c r="I524">
        <v>8.051647808212925E-2</v>
      </c>
    </row>
    <row r="525" spans="1:9">
      <c r="A525" s="757">
        <v>44592</v>
      </c>
      <c r="B525">
        <v>0.11221528954049398</v>
      </c>
      <c r="C525">
        <v>0.32023280106761476</v>
      </c>
      <c r="D525">
        <v>0.2912799735005478</v>
      </c>
      <c r="E525">
        <v>0.22509130109756703</v>
      </c>
      <c r="F525">
        <v>0.1799162723004839</v>
      </c>
      <c r="G525">
        <v>7.3911115541373418E-2</v>
      </c>
      <c r="H525">
        <v>0.40832886181337291</v>
      </c>
      <c r="I525">
        <v>8.0891949446303402E-2</v>
      </c>
    </row>
    <row r="526" spans="1:9">
      <c r="A526" s="757">
        <v>44593</v>
      </c>
      <c r="B526">
        <v>0.11265885806482268</v>
      </c>
      <c r="C526">
        <v>0.32175228348888263</v>
      </c>
      <c r="D526">
        <v>0.29191128457319793</v>
      </c>
      <c r="E526">
        <v>0.22626931509845538</v>
      </c>
      <c r="F526">
        <v>0.18153619353175299</v>
      </c>
      <c r="G526">
        <v>7.5485443878797742E-2</v>
      </c>
      <c r="H526">
        <v>0.41942991280248854</v>
      </c>
      <c r="I526">
        <v>8.1267551283957573E-2</v>
      </c>
    </row>
    <row r="527" spans="1:9">
      <c r="A527" s="757">
        <v>44594</v>
      </c>
      <c r="B527">
        <v>0.11313125846522931</v>
      </c>
      <c r="C527">
        <v>0.32355167636189042</v>
      </c>
      <c r="D527">
        <v>0.29254290429593066</v>
      </c>
      <c r="E527">
        <v>0.22660854721017687</v>
      </c>
      <c r="F527">
        <v>0.18215328886542648</v>
      </c>
      <c r="G527">
        <v>7.4100842729490468E-2</v>
      </c>
      <c r="H527">
        <v>0.43101383049741337</v>
      </c>
      <c r="I527">
        <v>8.1643283640430608E-2</v>
      </c>
    </row>
    <row r="528" spans="1:9">
      <c r="A528" s="757">
        <v>44595</v>
      </c>
      <c r="B528">
        <v>0.11361157846739056</v>
      </c>
      <c r="C528">
        <v>0.32530893603595934</v>
      </c>
      <c r="D528">
        <v>0.29317483281964596</v>
      </c>
      <c r="E528">
        <v>0.23191294284459141</v>
      </c>
      <c r="F528">
        <v>0.18069886861968176</v>
      </c>
      <c r="G528">
        <v>6.2192869151774355E-2</v>
      </c>
      <c r="H528">
        <v>0.40357143267499573</v>
      </c>
      <c r="I528">
        <v>8.2077753154076394E-2</v>
      </c>
    </row>
    <row r="529" spans="1:9">
      <c r="A529" s="757">
        <v>44596</v>
      </c>
      <c r="B529">
        <v>0.11416835869382314</v>
      </c>
      <c r="C529">
        <v>0.32566749686307239</v>
      </c>
      <c r="D529">
        <v>0.29380707029531772</v>
      </c>
      <c r="E529">
        <v>0.23983284710884356</v>
      </c>
      <c r="F529">
        <v>0.18097962725746974</v>
      </c>
      <c r="G529">
        <v>6.7900815683580973E-2</v>
      </c>
      <c r="H529">
        <v>0.40569162253554181</v>
      </c>
      <c r="I529">
        <v>8.2512397183443831E-2</v>
      </c>
    </row>
    <row r="530" spans="1:9">
      <c r="A530" s="757">
        <v>44599</v>
      </c>
      <c r="B530">
        <v>0.11469583259322502</v>
      </c>
      <c r="C530">
        <v>0.32693147266835854</v>
      </c>
      <c r="D530">
        <v>0.29443961687399356</v>
      </c>
      <c r="E530">
        <v>0.24002891128561821</v>
      </c>
      <c r="F530">
        <v>0.18061245761554168</v>
      </c>
      <c r="G530">
        <v>6.5325704102903837E-2</v>
      </c>
      <c r="H530">
        <v>0.40177813294604459</v>
      </c>
      <c r="I530">
        <v>8.2947215798631735E-2</v>
      </c>
    </row>
    <row r="531" spans="1:9">
      <c r="A531" s="757">
        <v>44600</v>
      </c>
      <c r="B531">
        <v>0.11522268603664498</v>
      </c>
      <c r="C531">
        <v>0.32723693049859115</v>
      </c>
      <c r="D531">
        <v>0.29507247270679504</v>
      </c>
      <c r="E531">
        <v>0.2411421400494469</v>
      </c>
      <c r="F531">
        <v>0.18150755444209077</v>
      </c>
      <c r="G531">
        <v>6.5395758836307216E-2</v>
      </c>
      <c r="H531">
        <v>0.41301850002815077</v>
      </c>
      <c r="I531">
        <v>8.3382209069766899E-2</v>
      </c>
    </row>
    <row r="532" spans="1:9">
      <c r="A532" s="757">
        <v>44601</v>
      </c>
      <c r="B532">
        <v>0.11575798819516692</v>
      </c>
      <c r="C532">
        <v>0.32763806502089721</v>
      </c>
      <c r="D532">
        <v>0.29570563794491744</v>
      </c>
      <c r="E532">
        <v>0.23949847892994858</v>
      </c>
      <c r="F532">
        <v>0.18374157336026387</v>
      </c>
      <c r="G532">
        <v>7.1569261067191192E-2</v>
      </c>
      <c r="H532">
        <v>0.43526598745523226</v>
      </c>
      <c r="I532">
        <v>8.3817377067004317E-2</v>
      </c>
    </row>
    <row r="533" spans="1:9">
      <c r="A533" s="757">
        <v>44602</v>
      </c>
      <c r="B533">
        <v>0.11625061558617977</v>
      </c>
      <c r="C533">
        <v>0.32838660320007929</v>
      </c>
      <c r="D533">
        <v>0.29633911273962998</v>
      </c>
      <c r="E533">
        <v>0.24627732362276444</v>
      </c>
      <c r="F533">
        <v>0.18515323729324962</v>
      </c>
      <c r="G533">
        <v>7.0181998538782153E-2</v>
      </c>
      <c r="H533">
        <v>0.40940777159744157</v>
      </c>
      <c r="I533">
        <v>8.4252719860527181E-2</v>
      </c>
    </row>
    <row r="534" spans="1:9">
      <c r="A534" s="757">
        <v>44603</v>
      </c>
      <c r="B534">
        <v>0.11683472294422104</v>
      </c>
      <c r="C534">
        <v>0.32922717796457635</v>
      </c>
      <c r="D534">
        <v>0.29697289724227605</v>
      </c>
      <c r="E534">
        <v>0.24464479287749685</v>
      </c>
      <c r="F534">
        <v>0.18385959384005113</v>
      </c>
      <c r="G534">
        <v>6.8008499791402555E-2</v>
      </c>
      <c r="H534">
        <v>0.38346137008903614</v>
      </c>
      <c r="I534">
        <v>8.4688237520546661E-2</v>
      </c>
    </row>
    <row r="535" spans="1:9">
      <c r="A535" s="757">
        <v>44606</v>
      </c>
      <c r="B535">
        <v>0.11733313136916257</v>
      </c>
      <c r="C535">
        <v>0.33054556190045248</v>
      </c>
      <c r="D535">
        <v>0.29760699160427273</v>
      </c>
      <c r="E535">
        <v>0.24985371925337985</v>
      </c>
      <c r="F535">
        <v>0.18424199016876575</v>
      </c>
      <c r="G535">
        <v>7.307218527645043E-2</v>
      </c>
      <c r="H535">
        <v>0.37941201140266312</v>
      </c>
      <c r="I535">
        <v>8.5123930117302571E-2</v>
      </c>
    </row>
    <row r="536" spans="1:9">
      <c r="A536" s="757">
        <v>44607</v>
      </c>
      <c r="B536">
        <v>0.11786246186163374</v>
      </c>
      <c r="C536">
        <v>0.33205276174356602</v>
      </c>
      <c r="D536">
        <v>0.29824139597711152</v>
      </c>
      <c r="E536">
        <v>0.24931561779515632</v>
      </c>
      <c r="F536">
        <v>0.18262298616995043</v>
      </c>
      <c r="G536">
        <v>7.4532140106934097E-2</v>
      </c>
      <c r="H536">
        <v>0.40034389531242986</v>
      </c>
      <c r="I536">
        <v>8.5559797721062703E-2</v>
      </c>
    </row>
    <row r="537" spans="1:9">
      <c r="A537" s="757">
        <v>44608</v>
      </c>
      <c r="B537">
        <v>0.11835969913862687</v>
      </c>
      <c r="C537">
        <v>0.33317132167580499</v>
      </c>
      <c r="D537">
        <v>0.29887611051235763</v>
      </c>
      <c r="E537">
        <v>0.2483783450032151</v>
      </c>
      <c r="F537">
        <v>0.18353953030126346</v>
      </c>
      <c r="G537">
        <v>7.6022936718311174E-2</v>
      </c>
      <c r="H537">
        <v>0.40338069888995221</v>
      </c>
      <c r="I537">
        <v>8.5995840402122825E-2</v>
      </c>
    </row>
    <row r="538" spans="1:9">
      <c r="A538" s="757">
        <v>44609</v>
      </c>
      <c r="B538">
        <v>0.11890979124958934</v>
      </c>
      <c r="C538">
        <v>0.33366817628250134</v>
      </c>
      <c r="D538">
        <v>0.29951113536165042</v>
      </c>
      <c r="E538">
        <v>0.24532016839277282</v>
      </c>
      <c r="F538">
        <v>0.18195772487408446</v>
      </c>
      <c r="G538">
        <v>6.9591693849493375E-2</v>
      </c>
      <c r="H538">
        <v>0.3720882936564931</v>
      </c>
      <c r="I538">
        <v>8.6432058230807352E-2</v>
      </c>
    </row>
    <row r="539" spans="1:9">
      <c r="A539" s="757">
        <v>44610</v>
      </c>
      <c r="B539">
        <v>0.11942385279810797</v>
      </c>
      <c r="C539">
        <v>0.33452352143772202</v>
      </c>
      <c r="D539">
        <v>0.30014647067670364</v>
      </c>
      <c r="E539">
        <v>0.24415592840525013</v>
      </c>
      <c r="F539">
        <v>0.18308600199233771</v>
      </c>
      <c r="G539">
        <v>6.2640198079661369E-2</v>
      </c>
      <c r="H539">
        <v>0.36630940466930095</v>
      </c>
      <c r="I539">
        <v>8.6868451277468894E-2</v>
      </c>
    </row>
    <row r="540" spans="1:9">
      <c r="A540" s="757">
        <v>44613</v>
      </c>
      <c r="B540">
        <v>0.11992953017475649</v>
      </c>
      <c r="C540">
        <v>0.33563880127111623</v>
      </c>
      <c r="D540">
        <v>0.30078211660930498</v>
      </c>
      <c r="E540">
        <v>0.24570720620272746</v>
      </c>
      <c r="F540">
        <v>0.18076953000183638</v>
      </c>
      <c r="G540">
        <v>5.4009777638479584E-2</v>
      </c>
      <c r="H540">
        <v>0.34751350935227476</v>
      </c>
      <c r="I540">
        <v>8.7305019612488044E-2</v>
      </c>
    </row>
    <row r="541" spans="1:9">
      <c r="A541" s="757">
        <v>44614</v>
      </c>
      <c r="B541">
        <v>0.12049815861405455</v>
      </c>
      <c r="C541">
        <v>0.33624845358837852</v>
      </c>
      <c r="D541">
        <v>0.30141807331131631</v>
      </c>
      <c r="E541">
        <v>0.24976216361640446</v>
      </c>
      <c r="F541">
        <v>0.18020745277238803</v>
      </c>
      <c r="G541">
        <v>6.0211351007468661E-2</v>
      </c>
      <c r="H541">
        <v>0.35173952658955354</v>
      </c>
      <c r="I541">
        <v>8.7741763306273812E-2</v>
      </c>
    </row>
    <row r="542" spans="1:9">
      <c r="A542" s="757">
        <v>44615</v>
      </c>
      <c r="B542">
        <v>0.1210203189543122</v>
      </c>
      <c r="C542">
        <v>0.33763548269120958</v>
      </c>
      <c r="D542">
        <v>0.30205434093467387</v>
      </c>
      <c r="E542">
        <v>0.25305181340238225</v>
      </c>
      <c r="F542">
        <v>0.1790417232135344</v>
      </c>
      <c r="G542">
        <v>5.4456407827568665E-2</v>
      </c>
      <c r="H542">
        <v>0.3297048911725875</v>
      </c>
      <c r="I542">
        <v>8.8178682429263633E-2</v>
      </c>
    </row>
    <row r="543" spans="1:9">
      <c r="A543" s="757">
        <v>44616</v>
      </c>
      <c r="B543">
        <v>0.12157899449295817</v>
      </c>
      <c r="C543">
        <v>0.33856981348212289</v>
      </c>
      <c r="D543">
        <v>0.30269091963138806</v>
      </c>
      <c r="E543">
        <v>0.25256395273740262</v>
      </c>
      <c r="F543">
        <v>0.17861108703405981</v>
      </c>
      <c r="G543">
        <v>5.3442257410971639E-2</v>
      </c>
      <c r="H543">
        <v>0.34514973176625197</v>
      </c>
      <c r="I543">
        <v>8.8615777051922917E-2</v>
      </c>
    </row>
    <row r="544" spans="1:9">
      <c r="A544" s="757">
        <v>44617</v>
      </c>
      <c r="B544">
        <v>0.12213690212358275</v>
      </c>
      <c r="C544">
        <v>0.3397712454675248</v>
      </c>
      <c r="D544">
        <v>0.30332780955354366</v>
      </c>
      <c r="E544">
        <v>0.25435307971177057</v>
      </c>
      <c r="F544">
        <v>0.17909465709893624</v>
      </c>
      <c r="G544">
        <v>6.4223768535595305E-2</v>
      </c>
      <c r="H544">
        <v>0.37890760097113341</v>
      </c>
      <c r="I544">
        <v>8.905304724474572E-2</v>
      </c>
    </row>
    <row r="545" spans="1:9">
      <c r="A545" s="757">
        <v>44622</v>
      </c>
      <c r="B545">
        <v>0.12259294478794991</v>
      </c>
      <c r="C545">
        <v>0.34097071285241376</v>
      </c>
      <c r="D545">
        <v>0.30396501085330008</v>
      </c>
      <c r="E545">
        <v>0.25014890444463522</v>
      </c>
      <c r="F545">
        <v>0.18455794671240033</v>
      </c>
      <c r="G545">
        <v>7.4490272552546255E-2</v>
      </c>
      <c r="H545">
        <v>0.38219431176701057</v>
      </c>
      <c r="I545">
        <v>8.9490493078254074E-2</v>
      </c>
    </row>
    <row r="546" spans="1:9">
      <c r="A546" s="757">
        <v>44623</v>
      </c>
      <c r="B546">
        <v>0.12305733359791771</v>
      </c>
      <c r="C546">
        <v>0.34213727264143179</v>
      </c>
      <c r="D546">
        <v>0.30460252368289065</v>
      </c>
      <c r="E546">
        <v>0.25436868854315375</v>
      </c>
      <c r="F546">
        <v>0.18794593426915718</v>
      </c>
      <c r="G546">
        <v>7.4257320162555818E-2</v>
      </c>
      <c r="H546">
        <v>0.37596156829131222</v>
      </c>
      <c r="I546">
        <v>8.9928114622998656E-2</v>
      </c>
    </row>
    <row r="547" spans="1:9">
      <c r="A547" s="757">
        <v>44624</v>
      </c>
      <c r="B547">
        <v>0.12356252305713533</v>
      </c>
      <c r="C547">
        <v>0.34291563171026795</v>
      </c>
      <c r="D547">
        <v>0.30524034819462331</v>
      </c>
      <c r="E547">
        <v>0.25853954598923057</v>
      </c>
      <c r="F547">
        <v>0.1864038311502465</v>
      </c>
      <c r="G547">
        <v>6.5880358949767626E-2</v>
      </c>
      <c r="H547">
        <v>0.3661278628738982</v>
      </c>
      <c r="I547">
        <v>9.0365911949558342E-2</v>
      </c>
    </row>
    <row r="548" spans="1:9">
      <c r="A548" s="757">
        <v>44627</v>
      </c>
      <c r="B548">
        <v>0.12404254577306917</v>
      </c>
      <c r="C548">
        <v>0.34360560158961873</v>
      </c>
      <c r="D548">
        <v>0.30587848454088062</v>
      </c>
      <c r="E548">
        <v>0.26515772098038237</v>
      </c>
      <c r="F548">
        <v>0.18190927707298199</v>
      </c>
      <c r="G548">
        <v>4.6090693422454976E-2</v>
      </c>
      <c r="H548">
        <v>0.32610450373022393</v>
      </c>
      <c r="I548">
        <v>9.0803885128540429E-2</v>
      </c>
    </row>
    <row r="549" spans="1:9">
      <c r="A549" s="757">
        <v>44628</v>
      </c>
      <c r="B549">
        <v>0.12455153209619563</v>
      </c>
      <c r="C549">
        <v>0.34457096392773545</v>
      </c>
      <c r="D549">
        <v>0.30651693287411952</v>
      </c>
      <c r="E549">
        <v>0.27175570800645898</v>
      </c>
      <c r="F549">
        <v>0.18637273133475807</v>
      </c>
      <c r="G549">
        <v>4.7247771853015097E-2</v>
      </c>
      <c r="H549">
        <v>0.31456740773253111</v>
      </c>
      <c r="I549">
        <v>9.1242034230580416E-2</v>
      </c>
    </row>
    <row r="550" spans="1:9">
      <c r="A550" s="757">
        <v>44629</v>
      </c>
      <c r="B550">
        <v>0.12507501089416984</v>
      </c>
      <c r="C550">
        <v>0.34661718549523535</v>
      </c>
      <c r="D550">
        <v>0.30715569334687132</v>
      </c>
      <c r="E550">
        <v>0.27142296291875301</v>
      </c>
      <c r="F550">
        <v>0.18761230745773871</v>
      </c>
      <c r="G550">
        <v>7.0102182436489135E-2</v>
      </c>
      <c r="H550">
        <v>0.35143245668562062</v>
      </c>
      <c r="I550">
        <v>9.1680359326342442E-2</v>
      </c>
    </row>
    <row r="551" spans="1:9">
      <c r="A551" s="757">
        <v>44630</v>
      </c>
      <c r="B551">
        <v>0.12560421033489666</v>
      </c>
      <c r="C551">
        <v>0.34801893099958603</v>
      </c>
      <c r="D551">
        <v>0.30779476611174217</v>
      </c>
      <c r="E551">
        <v>0.27913936594563338</v>
      </c>
      <c r="F551">
        <v>0.18584450052697066</v>
      </c>
      <c r="G551">
        <v>6.5063546195104793E-2</v>
      </c>
      <c r="H551">
        <v>0.34407139648153562</v>
      </c>
      <c r="I551">
        <v>9.2118860486518628E-2</v>
      </c>
    </row>
    <row r="552" spans="1:9">
      <c r="A552" s="757">
        <v>44631</v>
      </c>
      <c r="B552">
        <v>0.12609737228112272</v>
      </c>
      <c r="C552">
        <v>0.34931929206777457</v>
      </c>
      <c r="D552">
        <v>0.30843415132141283</v>
      </c>
      <c r="E552">
        <v>0.28162173666971579</v>
      </c>
      <c r="F552">
        <v>0.18482635338259823</v>
      </c>
      <c r="G552">
        <v>4.5074007870034904E-2</v>
      </c>
      <c r="H552">
        <v>0.32882217291741056</v>
      </c>
      <c r="I552">
        <v>9.2557537781829957E-2</v>
      </c>
    </row>
    <row r="553" spans="1:9">
      <c r="A553" s="757">
        <v>44634</v>
      </c>
      <c r="B553">
        <v>0.12665582624049732</v>
      </c>
      <c r="C553">
        <v>0.35001134630971609</v>
      </c>
      <c r="D553">
        <v>0.30907384912863844</v>
      </c>
      <c r="E553">
        <v>0.28342467155832929</v>
      </c>
      <c r="F553">
        <v>0.18480255036372961</v>
      </c>
      <c r="G553">
        <v>3.3885511946295965E-2</v>
      </c>
      <c r="H553">
        <v>0.3209492337902129</v>
      </c>
      <c r="I553">
        <v>9.2996391283025392E-2</v>
      </c>
    </row>
    <row r="554" spans="1:9">
      <c r="A554" s="757">
        <v>44635</v>
      </c>
      <c r="B554">
        <v>0.127192357274172</v>
      </c>
      <c r="C554">
        <v>0.35168302243114979</v>
      </c>
      <c r="D554">
        <v>0.30971385968624898</v>
      </c>
      <c r="E554">
        <v>0.28183911689368668</v>
      </c>
      <c r="F554">
        <v>0.18496133000922499</v>
      </c>
      <c r="G554">
        <v>3.9431332018672549E-2</v>
      </c>
      <c r="H554">
        <v>0.34845080504594206</v>
      </c>
      <c r="I554">
        <v>9.343542106088254E-2</v>
      </c>
    </row>
    <row r="555" spans="1:9">
      <c r="A555" s="757">
        <v>44636</v>
      </c>
      <c r="B555">
        <v>0.12776424778765194</v>
      </c>
      <c r="C555">
        <v>0.3529521677255123</v>
      </c>
      <c r="D555">
        <v>0.31035418314714924</v>
      </c>
      <c r="E555">
        <v>0.28508250764769194</v>
      </c>
      <c r="F555">
        <v>0.18395970048449639</v>
      </c>
      <c r="G555">
        <v>5.2643936141256287E-2</v>
      </c>
      <c r="H555">
        <v>0.37980583070882812</v>
      </c>
      <c r="I555">
        <v>9.3874627186207427E-2</v>
      </c>
    </row>
    <row r="556" spans="1:9">
      <c r="A556" s="757">
        <v>44637</v>
      </c>
      <c r="B556">
        <v>0.12829435415273638</v>
      </c>
      <c r="C556">
        <v>0.35501801714269754</v>
      </c>
      <c r="D556">
        <v>0.31099481966431863</v>
      </c>
      <c r="E556">
        <v>0.29148219945406662</v>
      </c>
      <c r="F556">
        <v>0.1858384363244876</v>
      </c>
      <c r="G556">
        <v>6.1387847025883735E-2</v>
      </c>
      <c r="H556">
        <v>0.39023816445158821</v>
      </c>
      <c r="I556">
        <v>9.4353079659867944E-2</v>
      </c>
    </row>
    <row r="557" spans="1:9">
      <c r="A557" s="757">
        <v>44638</v>
      </c>
      <c r="B557">
        <v>0.12884712316375757</v>
      </c>
      <c r="C557">
        <v>0.35726996936663369</v>
      </c>
      <c r="D557">
        <v>0.31163576939081161</v>
      </c>
      <c r="E557">
        <v>0.29474642199989609</v>
      </c>
      <c r="F557">
        <v>0.18799177058703664</v>
      </c>
      <c r="G557">
        <v>7.4935635557588753E-2</v>
      </c>
      <c r="H557">
        <v>0.41703654849980931</v>
      </c>
      <c r="I557">
        <v>9.4831741405015268E-2</v>
      </c>
    </row>
    <row r="558" spans="1:9">
      <c r="A558" s="757">
        <v>44641</v>
      </c>
      <c r="B558">
        <v>0.12935965706588837</v>
      </c>
      <c r="C558">
        <v>0.35868283088124686</v>
      </c>
      <c r="D558">
        <v>0.31227703247975702</v>
      </c>
      <c r="E558">
        <v>0.30701364609009496</v>
      </c>
      <c r="F558">
        <v>0.19077275901792334</v>
      </c>
      <c r="G558">
        <v>7.789779436662303E-2</v>
      </c>
      <c r="H558">
        <v>0.41441108645870495</v>
      </c>
      <c r="I558">
        <v>9.5310612513183068E-2</v>
      </c>
    </row>
    <row r="559" spans="1:9">
      <c r="A559" s="757">
        <v>44642</v>
      </c>
      <c r="B559">
        <v>0.12988626481730692</v>
      </c>
      <c r="C559">
        <v>0.36072158253167541</v>
      </c>
      <c r="D559">
        <v>0.31291860908435876</v>
      </c>
      <c r="E559">
        <v>0.31116624420415806</v>
      </c>
      <c r="F559">
        <v>0.19253294004047294</v>
      </c>
      <c r="G559">
        <v>9.0338966460151271E-2</v>
      </c>
      <c r="H559">
        <v>0.42935151662084015</v>
      </c>
      <c r="I559">
        <v>9.5789693075945204E-2</v>
      </c>
    </row>
    <row r="560" spans="1:9">
      <c r="A560" s="757">
        <v>44643</v>
      </c>
      <c r="B560">
        <v>0.13045477358371604</v>
      </c>
      <c r="C560">
        <v>0.36267877480347765</v>
      </c>
      <c r="D560">
        <v>0.31356049935789576</v>
      </c>
      <c r="E560">
        <v>0.31459893593621335</v>
      </c>
      <c r="F560">
        <v>0.19488955558839449</v>
      </c>
      <c r="G560">
        <v>9.2851979792630379E-2</v>
      </c>
      <c r="H560">
        <v>0.41412498578114043</v>
      </c>
      <c r="I560">
        <v>9.6268983184915502E-2</v>
      </c>
    </row>
    <row r="561" spans="1:9">
      <c r="A561" s="757">
        <v>44644</v>
      </c>
      <c r="B561">
        <v>0.13109030360930984</v>
      </c>
      <c r="C561">
        <v>0.36639224217366495</v>
      </c>
      <c r="D561">
        <v>0.31420270345372203</v>
      </c>
      <c r="E561">
        <v>0.31859685453584086</v>
      </c>
      <c r="F561">
        <v>0.19529983361326742</v>
      </c>
      <c r="G561">
        <v>0.10708934276987359</v>
      </c>
      <c r="H561">
        <v>0.43150560194318599</v>
      </c>
      <c r="I561">
        <v>9.6748482931747981E-2</v>
      </c>
    </row>
    <row r="562" spans="1:9">
      <c r="A562" s="757">
        <v>44645</v>
      </c>
      <c r="B562">
        <v>0.13168136819756371</v>
      </c>
      <c r="C562">
        <v>0.36878064592066817</v>
      </c>
      <c r="D562">
        <v>0.31484522152526595</v>
      </c>
      <c r="E562">
        <v>0.32688133850981438</v>
      </c>
      <c r="F562">
        <v>0.19542693068820727</v>
      </c>
      <c r="G562">
        <v>0.11526701400401107</v>
      </c>
      <c r="H562">
        <v>0.441646090014856</v>
      </c>
      <c r="I562">
        <v>9.7228192408136405E-2</v>
      </c>
    </row>
    <row r="563" spans="1:9">
      <c r="A563" s="757">
        <v>44648</v>
      </c>
      <c r="B563">
        <v>0.13227660430252786</v>
      </c>
      <c r="C563">
        <v>0.36987245948682146</v>
      </c>
      <c r="D563">
        <v>0.31548805372603161</v>
      </c>
      <c r="E563">
        <v>0.32444340427173524</v>
      </c>
      <c r="F563">
        <v>0.1949515491639322</v>
      </c>
      <c r="G563">
        <v>0.1126911768458656</v>
      </c>
      <c r="H563">
        <v>0.44905598266390689</v>
      </c>
      <c r="I563">
        <v>9.770811170581517E-2</v>
      </c>
    </row>
    <row r="564" spans="1:9">
      <c r="A564" s="757">
        <v>44649</v>
      </c>
      <c r="B564">
        <v>0.13292067896576176</v>
      </c>
      <c r="C564">
        <v>0.37079932139987881</v>
      </c>
      <c r="D564">
        <v>0.31613120020959773</v>
      </c>
      <c r="E564">
        <v>0.31996577627186462</v>
      </c>
      <c r="F564">
        <v>0.19530231107128637</v>
      </c>
      <c r="G564">
        <v>0.12011138536708876</v>
      </c>
      <c r="H564">
        <v>0.46785273972996166</v>
      </c>
      <c r="I564">
        <v>9.8188240916558422E-2</v>
      </c>
    </row>
    <row r="565" spans="1:9">
      <c r="A565" s="757">
        <v>44650</v>
      </c>
      <c r="B565">
        <v>0.13348015862292484</v>
      </c>
      <c r="C565">
        <v>0.37150920824775868</v>
      </c>
      <c r="D565">
        <v>0.31677466112961805</v>
      </c>
      <c r="E565">
        <v>0.32075452781924896</v>
      </c>
      <c r="F565">
        <v>0.19503564676728802</v>
      </c>
      <c r="G565">
        <v>0.11406101435854343</v>
      </c>
      <c r="H565">
        <v>0.4591786612556481</v>
      </c>
      <c r="I565">
        <v>9.8668580132180495E-2</v>
      </c>
    </row>
    <row r="566" spans="1:9">
      <c r="A566" s="757">
        <v>44651</v>
      </c>
      <c r="B566">
        <v>0.1340636121249239</v>
      </c>
      <c r="C566">
        <v>0.37283959793094024</v>
      </c>
      <c r="D566">
        <v>0.31741843663982183</v>
      </c>
      <c r="E566">
        <v>0.31835500420587426</v>
      </c>
      <c r="F566">
        <v>0.19480502082468698</v>
      </c>
      <c r="G566">
        <v>0.11566958016115514</v>
      </c>
      <c r="H566">
        <v>0.44204278181778411</v>
      </c>
      <c r="I566">
        <v>9.9149129444535911E-2</v>
      </c>
    </row>
    <row r="567" spans="1:9">
      <c r="A567" s="757">
        <v>44652</v>
      </c>
      <c r="B567">
        <v>0.13464083627738632</v>
      </c>
      <c r="C567">
        <v>0.37535703887744232</v>
      </c>
      <c r="D567">
        <v>0.31806252689401315</v>
      </c>
      <c r="E567">
        <v>0.32471535910866933</v>
      </c>
      <c r="F567">
        <v>0.19856843955772319</v>
      </c>
      <c r="G567">
        <v>0.12978429680558023</v>
      </c>
      <c r="H567">
        <v>0.44413022521523571</v>
      </c>
      <c r="I567">
        <v>9.9629888945519385E-2</v>
      </c>
    </row>
    <row r="568" spans="1:9">
      <c r="A568" s="757">
        <v>44655</v>
      </c>
      <c r="B568">
        <v>0.13520199796042842</v>
      </c>
      <c r="C568">
        <v>0.3767748651834657</v>
      </c>
      <c r="D568">
        <v>0.31870693204607137</v>
      </c>
      <c r="E568">
        <v>0.32703719257962227</v>
      </c>
      <c r="F568">
        <v>0.20006732137300931</v>
      </c>
      <c r="G568">
        <v>0.12975453657354952</v>
      </c>
      <c r="H568">
        <v>0.45548060892335318</v>
      </c>
      <c r="I568">
        <v>0.10011085872706604</v>
      </c>
    </row>
    <row r="569" spans="1:9">
      <c r="A569" s="757">
        <v>44656</v>
      </c>
      <c r="B569">
        <v>0.13576386450240685</v>
      </c>
      <c r="C569">
        <v>0.37708622819393756</v>
      </c>
      <c r="D569">
        <v>0.3193516522499511</v>
      </c>
      <c r="E569">
        <v>0.33070649205196245</v>
      </c>
      <c r="F569">
        <v>0.19701397102528651</v>
      </c>
      <c r="G569">
        <v>0.11580568435365057</v>
      </c>
      <c r="H569">
        <v>0.43733045087858136</v>
      </c>
      <c r="I569">
        <v>0.10059203888115076</v>
      </c>
    </row>
    <row r="570" spans="1:9">
      <c r="A570" s="757">
        <v>44657</v>
      </c>
      <c r="B570">
        <v>0.13636946841317221</v>
      </c>
      <c r="C570">
        <v>0.37827537232266129</v>
      </c>
      <c r="D570">
        <v>0.31999668765968226</v>
      </c>
      <c r="E570">
        <v>0.33086106908022983</v>
      </c>
      <c r="F570">
        <v>0.19636611452376229</v>
      </c>
      <c r="G570">
        <v>0.10379282877281493</v>
      </c>
      <c r="H570">
        <v>0.42554976715541182</v>
      </c>
      <c r="I570">
        <v>0.10107342949978904</v>
      </c>
    </row>
    <row r="571" spans="1:9">
      <c r="A571" s="757">
        <v>44658</v>
      </c>
      <c r="B571">
        <v>0.13695981663111478</v>
      </c>
      <c r="C571">
        <v>0.37967943755653755</v>
      </c>
      <c r="D571">
        <v>0.32064203842937</v>
      </c>
      <c r="E571">
        <v>0.33217290421733914</v>
      </c>
      <c r="F571">
        <v>0.1975973031392253</v>
      </c>
      <c r="G571">
        <v>0.10926454667712404</v>
      </c>
      <c r="H571">
        <v>0.43104916220759404</v>
      </c>
      <c r="I571">
        <v>0.10155503067503635</v>
      </c>
    </row>
    <row r="572" spans="1:9">
      <c r="A572" s="757">
        <v>44659</v>
      </c>
      <c r="B572">
        <v>0.13745439668637882</v>
      </c>
      <c r="C572">
        <v>0.38036908308023087</v>
      </c>
      <c r="D572">
        <v>0.32128770471319479</v>
      </c>
      <c r="E572">
        <v>0.33831928477146289</v>
      </c>
      <c r="F572">
        <v>0.2004057498591143</v>
      </c>
      <c r="G572">
        <v>0.10807758699147141</v>
      </c>
      <c r="H572">
        <v>0.42745279626069821</v>
      </c>
      <c r="I572">
        <v>0.10203684249898859</v>
      </c>
    </row>
    <row r="573" spans="1:9">
      <c r="A573" s="757">
        <v>44662</v>
      </c>
      <c r="B573">
        <v>0.13803654044632019</v>
      </c>
      <c r="C573">
        <v>0.38000750333609901</v>
      </c>
      <c r="D573">
        <v>0.32193368666541278</v>
      </c>
      <c r="E573">
        <v>0.336232302796591</v>
      </c>
      <c r="F573">
        <v>0.20023508818069224</v>
      </c>
      <c r="G573">
        <v>0.10002261399836243</v>
      </c>
      <c r="H573">
        <v>0.40436194378408907</v>
      </c>
      <c r="I573">
        <v>0.10251886506378205</v>
      </c>
    </row>
    <row r="574" spans="1:9">
      <c r="A574" s="757">
        <v>44663</v>
      </c>
      <c r="B574">
        <v>0.1385959671147714</v>
      </c>
      <c r="C574">
        <v>0.38127541977492818</v>
      </c>
      <c r="D574">
        <v>0.32257998444035518</v>
      </c>
      <c r="E574">
        <v>0.33601300005345025</v>
      </c>
      <c r="F574">
        <v>0.20138477623199535</v>
      </c>
      <c r="G574">
        <v>0.10085391468975624</v>
      </c>
      <c r="H574">
        <v>0.40043064471466305</v>
      </c>
      <c r="I574">
        <v>0.103001098461593</v>
      </c>
    </row>
    <row r="575" spans="1:9">
      <c r="A575" s="757">
        <v>44664</v>
      </c>
      <c r="B575">
        <v>0.13915426615726689</v>
      </c>
      <c r="C575">
        <v>0.38282122089355131</v>
      </c>
      <c r="D575">
        <v>0.32322659819242872</v>
      </c>
      <c r="E575">
        <v>0.33654741036189728</v>
      </c>
      <c r="F575">
        <v>0.20369930018622973</v>
      </c>
      <c r="G575">
        <v>0.10688780771124362</v>
      </c>
      <c r="H575">
        <v>0.4155566381676683</v>
      </c>
      <c r="I575">
        <v>0.10348354278463834</v>
      </c>
    </row>
    <row r="576" spans="1:9">
      <c r="A576" s="757">
        <v>44665</v>
      </c>
      <c r="B576">
        <v>0.13970349641484403</v>
      </c>
      <c r="C576">
        <v>0.38384596033637242</v>
      </c>
      <c r="D576">
        <v>0.32387352807611558</v>
      </c>
      <c r="E576">
        <v>0.34089514086680062</v>
      </c>
      <c r="F576">
        <v>0.20382742318639813</v>
      </c>
      <c r="G576">
        <v>0.1027623386665053</v>
      </c>
      <c r="H576">
        <v>0.39929945548951329</v>
      </c>
      <c r="I576">
        <v>0.10396619812517516</v>
      </c>
    </row>
    <row r="577" spans="1:9">
      <c r="A577" s="757">
        <v>44669</v>
      </c>
      <c r="B577">
        <v>0.14029500391636551</v>
      </c>
      <c r="C577">
        <v>0.38556661407019566</v>
      </c>
      <c r="D577">
        <v>0.3245207742459737</v>
      </c>
      <c r="E577">
        <v>0.34422279011859924</v>
      </c>
      <c r="F577">
        <v>0.20535398052696374</v>
      </c>
      <c r="G577">
        <v>0.10077428962853285</v>
      </c>
      <c r="H577">
        <v>0.39813781779867896</v>
      </c>
      <c r="I577">
        <v>0.10444906457550074</v>
      </c>
    </row>
    <row r="578" spans="1:9">
      <c r="A578" s="757">
        <v>44670</v>
      </c>
      <c r="B578">
        <v>0.14089128520066296</v>
      </c>
      <c r="C578">
        <v>0.38646019218608529</v>
      </c>
      <c r="D578">
        <v>0.32516833685663649</v>
      </c>
      <c r="E578">
        <v>0.34543768641754036</v>
      </c>
      <c r="F578">
        <v>0.20739606906909969</v>
      </c>
      <c r="G578">
        <v>0.10305080915052178</v>
      </c>
      <c r="H578">
        <v>0.42187153505077957</v>
      </c>
      <c r="I578">
        <v>0.104932142227953</v>
      </c>
    </row>
    <row r="579" spans="1:9">
      <c r="A579" s="757">
        <v>44671</v>
      </c>
      <c r="B579">
        <v>0.14146906277283122</v>
      </c>
      <c r="C579">
        <v>0.38772854338019025</v>
      </c>
      <c r="D579">
        <v>0.32581621606281286</v>
      </c>
      <c r="E579">
        <v>0.3478014975172159</v>
      </c>
      <c r="F579">
        <v>0.20784116265598951</v>
      </c>
      <c r="G579">
        <v>0.10376321994543347</v>
      </c>
      <c r="H579">
        <v>0.42141480806551068</v>
      </c>
      <c r="I579">
        <v>0.10541543117491026</v>
      </c>
    </row>
    <row r="580" spans="1:9">
      <c r="A580" s="757">
        <v>44673</v>
      </c>
      <c r="B580">
        <v>0.1420961380953345</v>
      </c>
      <c r="C580">
        <v>0.38836136856727954</v>
      </c>
      <c r="D580">
        <v>0.32646441201928722</v>
      </c>
      <c r="E580">
        <v>0.35100357917371339</v>
      </c>
      <c r="F580">
        <v>0.20209769351446805</v>
      </c>
      <c r="G580">
        <v>7.854409735445822E-2</v>
      </c>
      <c r="H580">
        <v>0.35976872954064132</v>
      </c>
      <c r="I580">
        <v>0.10589893150879104</v>
      </c>
    </row>
    <row r="581" spans="1:9">
      <c r="A581" s="757">
        <v>44676</v>
      </c>
      <c r="B581">
        <v>0.14267924051860015</v>
      </c>
      <c r="C581">
        <v>0.38978598071192794</v>
      </c>
      <c r="D581">
        <v>0.32711292488092014</v>
      </c>
      <c r="E581">
        <v>0.34760585092635465</v>
      </c>
      <c r="F581">
        <v>0.20198112994057738</v>
      </c>
      <c r="G581">
        <v>7.7986980853633758E-2</v>
      </c>
      <c r="H581">
        <v>0.36727197833447978</v>
      </c>
      <c r="I581">
        <v>0.10638264332205427</v>
      </c>
    </row>
    <row r="582" spans="1:9">
      <c r="A582" s="757">
        <v>44677</v>
      </c>
      <c r="B582">
        <v>0.14321600962442149</v>
      </c>
      <c r="C582">
        <v>0.39031729222301004</v>
      </c>
      <c r="D582">
        <v>0.32776175480264746</v>
      </c>
      <c r="E582">
        <v>0.3467069874808133</v>
      </c>
      <c r="F582">
        <v>0.2021947918005047</v>
      </c>
      <c r="G582">
        <v>6.953244395260394E-2</v>
      </c>
      <c r="H582">
        <v>0.33068154007190387</v>
      </c>
      <c r="I582">
        <v>0.10686656670719952</v>
      </c>
    </row>
    <row r="583" spans="1:9">
      <c r="A583" s="757">
        <v>44678</v>
      </c>
      <c r="B583">
        <v>0.14378437828507806</v>
      </c>
      <c r="C583">
        <v>0.39182980460866745</v>
      </c>
      <c r="D583">
        <v>0.32841090193948075</v>
      </c>
      <c r="E583">
        <v>0.35091316819552376</v>
      </c>
      <c r="F583">
        <v>0.2045389550150587</v>
      </c>
      <c r="G583">
        <v>7.2773533910917898E-2</v>
      </c>
      <c r="H583">
        <v>0.33234069420203727</v>
      </c>
      <c r="I583">
        <v>0.10735070175676675</v>
      </c>
    </row>
    <row r="584" spans="1:9">
      <c r="A584" s="757">
        <v>44679</v>
      </c>
      <c r="B584">
        <v>0.14444019401757324</v>
      </c>
      <c r="C584">
        <v>0.39334111116079229</v>
      </c>
      <c r="D584">
        <v>0.32906036644650771</v>
      </c>
      <c r="E584">
        <v>0.35435511226900163</v>
      </c>
      <c r="F584">
        <v>0.2098264566996344</v>
      </c>
      <c r="G584">
        <v>8.2224490709939646E-2</v>
      </c>
      <c r="H584">
        <v>0.36440091782016526</v>
      </c>
      <c r="I584">
        <v>0.10783504856333659</v>
      </c>
    </row>
    <row r="585" spans="1:9">
      <c r="A585" s="757">
        <v>44680</v>
      </c>
      <c r="B585">
        <v>0.1450324463724284</v>
      </c>
      <c r="C585">
        <v>0.3943424778993101</v>
      </c>
      <c r="D585">
        <v>0.3297101484788918</v>
      </c>
      <c r="E585">
        <v>0.35723170669417259</v>
      </c>
      <c r="F585">
        <v>0.20903569866416971</v>
      </c>
      <c r="G585">
        <v>7.1991913441396216E-2</v>
      </c>
      <c r="H585">
        <v>0.31547138246375162</v>
      </c>
      <c r="I585">
        <v>0.1083196072195296</v>
      </c>
    </row>
    <row r="586" spans="1:9">
      <c r="A586" s="757">
        <v>44683</v>
      </c>
      <c r="B586">
        <v>0.14558557009930828</v>
      </c>
      <c r="C586">
        <v>0.39476689258504938</v>
      </c>
      <c r="D586">
        <v>0.33036024819187215</v>
      </c>
      <c r="E586">
        <v>0.35652865678831169</v>
      </c>
      <c r="F586">
        <v>0.20764831362432612</v>
      </c>
      <c r="G586">
        <v>6.2040405459923065E-2</v>
      </c>
      <c r="H586">
        <v>0.32434222696630965</v>
      </c>
      <c r="I586">
        <v>0.10880437781800745</v>
      </c>
    </row>
    <row r="587" spans="1:9">
      <c r="A587" s="757">
        <v>44684</v>
      </c>
      <c r="B587">
        <v>0.14612907787526885</v>
      </c>
      <c r="C587">
        <v>0.39550015821735851</v>
      </c>
      <c r="D587">
        <v>0.33101066574076365</v>
      </c>
      <c r="E587">
        <v>0.35889298564396444</v>
      </c>
      <c r="F587">
        <v>0.21150714728652664</v>
      </c>
      <c r="G587">
        <v>6.3595111151855788E-2</v>
      </c>
      <c r="H587">
        <v>0.33180009031129765</v>
      </c>
      <c r="I587">
        <v>0.10928936045147197</v>
      </c>
    </row>
    <row r="588" spans="1:9">
      <c r="A588" s="757">
        <v>44685</v>
      </c>
      <c r="B588">
        <v>0.14667893029196732</v>
      </c>
      <c r="C588">
        <v>0.39738693844817186</v>
      </c>
      <c r="D588">
        <v>0.33166140128095756</v>
      </c>
      <c r="E588">
        <v>0.36718026651483004</v>
      </c>
      <c r="F588">
        <v>0.213394104719832</v>
      </c>
      <c r="G588">
        <v>8.1439148863147404E-2</v>
      </c>
      <c r="H588">
        <v>0.37123257687088529</v>
      </c>
      <c r="I588">
        <v>0.10977455521266566</v>
      </c>
    </row>
    <row r="589" spans="1:9">
      <c r="A589" s="757">
        <v>44686</v>
      </c>
      <c r="B589">
        <v>0.14731194611131282</v>
      </c>
      <c r="C589">
        <v>0.39738710943143074</v>
      </c>
      <c r="D589">
        <v>0.33231245496792083</v>
      </c>
      <c r="E589">
        <v>0.36634180429218355</v>
      </c>
      <c r="F589">
        <v>0.2122960952575732</v>
      </c>
      <c r="G589">
        <v>6.1120165385015079E-2</v>
      </c>
      <c r="H589">
        <v>0.32127583667213155</v>
      </c>
      <c r="I589">
        <v>0.11029924797805268</v>
      </c>
    </row>
    <row r="590" spans="1:9">
      <c r="A590" s="757">
        <v>44687</v>
      </c>
      <c r="B590">
        <v>0.14794723875465943</v>
      </c>
      <c r="C590">
        <v>0.39761300822296319</v>
      </c>
      <c r="D590">
        <v>0.3329638269571964</v>
      </c>
      <c r="E590">
        <v>0.36643698740050756</v>
      </c>
      <c r="F590">
        <v>0.21063865033940843</v>
      </c>
      <c r="G590">
        <v>5.2805064647210465E-2</v>
      </c>
      <c r="H590">
        <v>0.31589507573624909</v>
      </c>
      <c r="I590">
        <v>0.11082418881409217</v>
      </c>
    </row>
    <row r="591" spans="1:9">
      <c r="A591" s="757">
        <v>44690</v>
      </c>
      <c r="B591">
        <v>0.14860859115924252</v>
      </c>
      <c r="C591">
        <v>0.39836941328435871</v>
      </c>
      <c r="D591">
        <v>0.33361551740440354</v>
      </c>
      <c r="E591">
        <v>0.36242290657573872</v>
      </c>
      <c r="F591">
        <v>0.20605064102318571</v>
      </c>
      <c r="G591">
        <v>3.5445994970064065E-2</v>
      </c>
      <c r="H591">
        <v>0.27436624103924601</v>
      </c>
      <c r="I591">
        <v>0.11134937783807008</v>
      </c>
    </row>
    <row r="592" spans="1:9">
      <c r="A592" s="757">
        <v>44691</v>
      </c>
      <c r="B592">
        <v>0.14924961470161358</v>
      </c>
      <c r="C592">
        <v>0.39850017299600826</v>
      </c>
      <c r="D592">
        <v>0.33426752646523705</v>
      </c>
      <c r="E592">
        <v>0.36290548065172845</v>
      </c>
      <c r="F592">
        <v>0.20580894983938203</v>
      </c>
      <c r="G592">
        <v>4.4351391915911753E-2</v>
      </c>
      <c r="H592">
        <v>0.27806975111539023</v>
      </c>
      <c r="I592">
        <v>0.11187481516732767</v>
      </c>
    </row>
    <row r="593" spans="1:9">
      <c r="A593" s="757">
        <v>44692</v>
      </c>
      <c r="B593">
        <v>0.14986958515591975</v>
      </c>
      <c r="C593">
        <v>0.39944166339212628</v>
      </c>
      <c r="D593">
        <v>0.33491985429546856</v>
      </c>
      <c r="E593">
        <v>0.3664835343378674</v>
      </c>
      <c r="F593">
        <v>0.20787157915434284</v>
      </c>
      <c r="G593">
        <v>4.7024124213141061E-2</v>
      </c>
      <c r="H593">
        <v>0.25662857352959723</v>
      </c>
      <c r="I593">
        <v>0.1124005009192619</v>
      </c>
    </row>
    <row r="594" spans="1:9">
      <c r="A594" s="757">
        <v>44693</v>
      </c>
      <c r="B594">
        <v>0.15050095618638504</v>
      </c>
      <c r="C594">
        <v>0.40078116859140267</v>
      </c>
      <c r="D594">
        <v>0.33557250105094516</v>
      </c>
      <c r="E594">
        <v>0.36523677863898119</v>
      </c>
      <c r="F594">
        <v>0.20702040320271098</v>
      </c>
      <c r="G594">
        <v>4.9494419070454487E-2</v>
      </c>
      <c r="H594">
        <v>0.25513746046008179</v>
      </c>
      <c r="I594">
        <v>0.11292643521132484</v>
      </c>
    </row>
    <row r="595" spans="1:9">
      <c r="A595" s="757">
        <v>44694</v>
      </c>
      <c r="B595">
        <v>0.15110264591793188</v>
      </c>
      <c r="C595">
        <v>0.40218276599174119</v>
      </c>
      <c r="D595">
        <v>0.33622546688759058</v>
      </c>
      <c r="E595">
        <v>0.36966187024468034</v>
      </c>
      <c r="F595">
        <v>0.21221865680928276</v>
      </c>
      <c r="G595">
        <v>6.2767741284880385E-2</v>
      </c>
      <c r="H595">
        <v>0.28590046454017592</v>
      </c>
      <c r="I595">
        <v>0.11345261816102448</v>
      </c>
    </row>
    <row r="596" spans="1:9">
      <c r="A596" s="757">
        <v>44697</v>
      </c>
      <c r="B596">
        <v>0.15172269605395927</v>
      </c>
      <c r="C596">
        <v>0.4038960399981415</v>
      </c>
      <c r="D596">
        <v>0.33687875196140471</v>
      </c>
      <c r="E596">
        <v>0.37247134407494964</v>
      </c>
      <c r="F596">
        <v>0.21165237888353494</v>
      </c>
      <c r="G596">
        <v>6.9360461416609454E-2</v>
      </c>
      <c r="H596">
        <v>0.28160148588512501</v>
      </c>
      <c r="I596">
        <v>0.11397904988592411</v>
      </c>
    </row>
    <row r="597" spans="1:9">
      <c r="A597" s="757">
        <v>44698</v>
      </c>
      <c r="B597">
        <v>0.15229370695060029</v>
      </c>
      <c r="C597">
        <v>0.40436767733474621</v>
      </c>
      <c r="D597">
        <v>0.3375323564284638</v>
      </c>
      <c r="E597">
        <v>0.37341021787391449</v>
      </c>
      <c r="F597">
        <v>0.2167862725303622</v>
      </c>
      <c r="G597">
        <v>7.8969818408440196E-2</v>
      </c>
      <c r="H597">
        <v>0.30736663284780441</v>
      </c>
      <c r="I597">
        <v>0.11450573050364277</v>
      </c>
    </row>
    <row r="598" spans="1:9">
      <c r="A598" s="757">
        <v>44699</v>
      </c>
      <c r="B598">
        <v>0.15286831688203639</v>
      </c>
      <c r="C598">
        <v>0.40495992308991791</v>
      </c>
      <c r="D598">
        <v>0.33818628044492005</v>
      </c>
      <c r="E598">
        <v>0.37098894433918139</v>
      </c>
      <c r="F598">
        <v>0.21323772845130318</v>
      </c>
      <c r="G598">
        <v>6.984121820530298E-2</v>
      </c>
      <c r="H598">
        <v>0.25534657822440598</v>
      </c>
      <c r="I598">
        <v>0.1150326601318552</v>
      </c>
    </row>
    <row r="599" spans="1:9">
      <c r="A599" s="757">
        <v>44700</v>
      </c>
      <c r="B599">
        <v>0.15359376797568047</v>
      </c>
      <c r="C599">
        <v>0.40561947095430084</v>
      </c>
      <c r="D599">
        <v>0.33884052416700228</v>
      </c>
      <c r="E599">
        <v>0.3730544085084726</v>
      </c>
      <c r="F599">
        <v>0.21563655550175342</v>
      </c>
      <c r="G599">
        <v>7.5598249433138198E-2</v>
      </c>
      <c r="H599">
        <v>0.25003762970759102</v>
      </c>
      <c r="I599">
        <v>0.11555983888829147</v>
      </c>
    </row>
    <row r="600" spans="1:9">
      <c r="A600" s="757">
        <v>44701</v>
      </c>
      <c r="B600">
        <v>0.15420297701608709</v>
      </c>
      <c r="C600">
        <v>0.40638296593660939</v>
      </c>
      <c r="D600">
        <v>0.33949508775101567</v>
      </c>
      <c r="E600">
        <v>0.37404196878246232</v>
      </c>
      <c r="F600">
        <v>0.21700100423137725</v>
      </c>
      <c r="G600">
        <v>7.9651415712993945E-2</v>
      </c>
      <c r="H600">
        <v>0.2499589232962931</v>
      </c>
      <c r="I600">
        <v>0.11608726689073734</v>
      </c>
    </row>
    <row r="601" spans="1:9">
      <c r="A601" s="757">
        <v>44704</v>
      </c>
      <c r="B601">
        <v>0.15486832177038812</v>
      </c>
      <c r="C601">
        <v>0.40695297138261144</v>
      </c>
      <c r="D601">
        <v>0.3401499713533418</v>
      </c>
      <c r="E601">
        <v>0.37590049446024865</v>
      </c>
      <c r="F601">
        <v>0.21938940076806812</v>
      </c>
      <c r="G601">
        <v>8.7924521710740944E-2</v>
      </c>
      <c r="H601">
        <v>0.27315749440150339</v>
      </c>
      <c r="I601">
        <v>0.11661494425703456</v>
      </c>
    </row>
    <row r="602" spans="1:9">
      <c r="A602" s="757">
        <v>44705</v>
      </c>
      <c r="B602">
        <v>0.15545254010875809</v>
      </c>
      <c r="C602">
        <v>0.40658516673901546</v>
      </c>
      <c r="D602">
        <v>0.34080517513043862</v>
      </c>
      <c r="E602">
        <v>0.37280102904950052</v>
      </c>
      <c r="F602">
        <v>0.21842287344357536</v>
      </c>
      <c r="G602">
        <v>8.2897870286649855E-2</v>
      </c>
      <c r="H602">
        <v>0.26369462831615342</v>
      </c>
      <c r="I602">
        <v>0.11714287110508037</v>
      </c>
    </row>
    <row r="603" spans="1:9">
      <c r="A603" s="757">
        <v>44706</v>
      </c>
      <c r="B603">
        <v>0.15608950679985334</v>
      </c>
      <c r="C603">
        <v>0.40747757742872337</v>
      </c>
      <c r="D603">
        <v>0.3414606992388407</v>
      </c>
      <c r="E603">
        <v>0.37415243522149844</v>
      </c>
      <c r="F603">
        <v>0.22249268404845357</v>
      </c>
      <c r="G603">
        <v>8.7996976278457595E-2</v>
      </c>
      <c r="H603">
        <v>0.27606618462340959</v>
      </c>
      <c r="I603">
        <v>0.11767104755282776</v>
      </c>
    </row>
    <row r="604" spans="1:9">
      <c r="A604" s="757">
        <v>44707</v>
      </c>
      <c r="B604">
        <v>0.15673553644297944</v>
      </c>
      <c r="C604">
        <v>0.40868957096430192</v>
      </c>
      <c r="D604">
        <v>0.34211654383515899</v>
      </c>
      <c r="E604">
        <v>0.37674295877586594</v>
      </c>
      <c r="F604">
        <v>0.22472420637440571</v>
      </c>
      <c r="G604">
        <v>9.6645618820619061E-2</v>
      </c>
      <c r="H604">
        <v>0.30205912057937079</v>
      </c>
      <c r="I604">
        <v>0.11819947371828543</v>
      </c>
    </row>
    <row r="605" spans="1:9">
      <c r="A605" s="757">
        <v>44708</v>
      </c>
      <c r="B605">
        <v>0.15734836005957464</v>
      </c>
      <c r="C605">
        <v>0.4091851316004298</v>
      </c>
      <c r="D605">
        <v>0.34277270907608126</v>
      </c>
      <c r="E605">
        <v>0.37790012912164395</v>
      </c>
      <c r="F605">
        <v>0.22586837243759872</v>
      </c>
      <c r="G605">
        <v>9.7305462380509855E-2</v>
      </c>
      <c r="H605">
        <v>0.33284424288453773</v>
      </c>
      <c r="I605">
        <v>0.11872814971951806</v>
      </c>
    </row>
    <row r="606" spans="1:9">
      <c r="A606" s="757">
        <v>44711</v>
      </c>
      <c r="B606">
        <v>0.15799102451494673</v>
      </c>
      <c r="C606">
        <v>0.40898822986566286</v>
      </c>
      <c r="D606">
        <v>0.34342919511837144</v>
      </c>
      <c r="E606">
        <v>0.37722586944255299</v>
      </c>
      <c r="F606">
        <v>0.22627312991515081</v>
      </c>
      <c r="G606">
        <v>9.122252103197015E-2</v>
      </c>
      <c r="H606">
        <v>0.33266011584204902</v>
      </c>
      <c r="I606">
        <v>0.11925707567464605</v>
      </c>
    </row>
    <row r="607" spans="1:9">
      <c r="A607" s="757">
        <v>44712</v>
      </c>
      <c r="B607">
        <v>0.15867960321092744</v>
      </c>
      <c r="C607">
        <v>0.41061899137892044</v>
      </c>
      <c r="D607">
        <v>0.34408600211887075</v>
      </c>
      <c r="E607">
        <v>0.38017340352855933</v>
      </c>
      <c r="F607">
        <v>0.22684435691719074</v>
      </c>
      <c r="G607">
        <v>8.9233354915512209E-2</v>
      </c>
      <c r="H607">
        <v>0.32721587272771102</v>
      </c>
      <c r="I607">
        <v>0.11978625170184576</v>
      </c>
    </row>
    <row r="608" spans="1:9">
      <c r="A608" s="757">
        <v>44713</v>
      </c>
      <c r="B608">
        <v>0.15927778797563441</v>
      </c>
      <c r="C608">
        <v>0.41120812185137035</v>
      </c>
      <c r="D608">
        <v>0.34474313023449632</v>
      </c>
      <c r="E608">
        <v>0.38219678863902118</v>
      </c>
      <c r="F608">
        <v>0.22864359049817073</v>
      </c>
      <c r="G608">
        <v>9.11849484830487E-2</v>
      </c>
      <c r="H608">
        <v>0.31801842534323432</v>
      </c>
      <c r="I608">
        <v>0.12031567791934927</v>
      </c>
    </row>
    <row r="609" spans="1:9">
      <c r="A609" s="757">
        <v>44714</v>
      </c>
      <c r="B609">
        <v>0.15986329161238055</v>
      </c>
      <c r="C609">
        <v>0.41201913104615118</v>
      </c>
      <c r="D609">
        <v>0.3454005796222428</v>
      </c>
      <c r="E609">
        <v>0.38292158833693968</v>
      </c>
      <c r="F609">
        <v>0.23041604536977456</v>
      </c>
      <c r="G609">
        <v>0.1002852797151641</v>
      </c>
      <c r="H609">
        <v>0.34210402344876534</v>
      </c>
      <c r="I609">
        <v>0.12084535444544464</v>
      </c>
    </row>
    <row r="610" spans="1:9">
      <c r="A610" s="757">
        <v>44715</v>
      </c>
      <c r="B610">
        <v>0.16044747649488489</v>
      </c>
      <c r="C610">
        <v>0.41323261944548539</v>
      </c>
      <c r="D610">
        <v>0.34605835043918098</v>
      </c>
      <c r="E610">
        <v>0.38584451041284784</v>
      </c>
      <c r="F610">
        <v>0.22836498754350432</v>
      </c>
      <c r="G610">
        <v>9.3045050186432166E-2</v>
      </c>
      <c r="H610">
        <v>0.32139073654263961</v>
      </c>
      <c r="I610">
        <v>0.12137528139847564</v>
      </c>
    </row>
    <row r="611" spans="1:9">
      <c r="A611" s="757">
        <v>44718</v>
      </c>
      <c r="B611">
        <v>0.16105459696134328</v>
      </c>
      <c r="C611">
        <v>0.41408466992210968</v>
      </c>
      <c r="D611">
        <v>0.34671644284245873</v>
      </c>
      <c r="E611">
        <v>0.38789703651689234</v>
      </c>
      <c r="F611">
        <v>0.2258335730275105</v>
      </c>
      <c r="G611">
        <v>8.6911452646026621E-2</v>
      </c>
      <c r="H611">
        <v>0.3263245369822465</v>
      </c>
      <c r="I611">
        <v>0.12190545889684246</v>
      </c>
    </row>
    <row r="612" spans="1:9">
      <c r="A612" s="757">
        <v>44719</v>
      </c>
      <c r="B612">
        <v>0.16170804813726147</v>
      </c>
      <c r="C612">
        <v>0.4141846233500972</v>
      </c>
      <c r="D612">
        <v>0.34737485698930048</v>
      </c>
      <c r="E612">
        <v>0.38821196521123769</v>
      </c>
      <c r="F612">
        <v>0.22534577726343552</v>
      </c>
      <c r="G612">
        <v>8.6894314138770135E-2</v>
      </c>
      <c r="H612">
        <v>0.33918872648430476</v>
      </c>
      <c r="I612">
        <v>0.12243588705900077</v>
      </c>
    </row>
    <row r="613" spans="1:9">
      <c r="A613" s="757">
        <v>44720</v>
      </c>
      <c r="B613">
        <v>0.1622989496397218</v>
      </c>
      <c r="C613">
        <v>0.41514191443565829</v>
      </c>
      <c r="D613">
        <v>0.34803359303700798</v>
      </c>
      <c r="E613">
        <v>0.39167026355497159</v>
      </c>
      <c r="F613">
        <v>0.22743931138058904</v>
      </c>
      <c r="G613">
        <v>7.9592428466489507E-2</v>
      </c>
      <c r="H613">
        <v>0.32531427987080619</v>
      </c>
      <c r="I613">
        <v>0.12296656600346245</v>
      </c>
    </row>
    <row r="614" spans="1:9">
      <c r="A614" s="757">
        <v>44721</v>
      </c>
      <c r="B614">
        <v>0.16299071814299992</v>
      </c>
      <c r="C614">
        <v>0.41619893580364176</v>
      </c>
      <c r="D614">
        <v>0.34869265114295955</v>
      </c>
      <c r="E614">
        <v>0.39531196716524408</v>
      </c>
      <c r="F614">
        <v>0.22718559006698591</v>
      </c>
      <c r="G614">
        <v>7.3615737751108634E-2</v>
      </c>
      <c r="H614">
        <v>0.29586515580996897</v>
      </c>
      <c r="I614">
        <v>0.12349749584879555</v>
      </c>
    </row>
    <row r="615" spans="1:9">
      <c r="A615" s="757">
        <v>44722</v>
      </c>
      <c r="B615">
        <v>0.16359588736831365</v>
      </c>
      <c r="C615">
        <v>0.41708109485851708</v>
      </c>
      <c r="D615">
        <v>0.34935203146461058</v>
      </c>
      <c r="E615">
        <v>0.40026887219231599</v>
      </c>
      <c r="F615">
        <v>0.22229041171832575</v>
      </c>
      <c r="G615">
        <v>6.0453527067827251E-2</v>
      </c>
      <c r="H615">
        <v>0.25798956249576266</v>
      </c>
      <c r="I615">
        <v>0.12402867671362383</v>
      </c>
    </row>
    <row r="616" spans="1:9">
      <c r="A616" s="757">
        <v>44725</v>
      </c>
      <c r="B616">
        <v>0.16426918559449333</v>
      </c>
      <c r="C616">
        <v>0.41725077398053423</v>
      </c>
      <c r="D616">
        <v>0.35001173415949327</v>
      </c>
      <c r="E616">
        <v>0.40493254444756577</v>
      </c>
      <c r="F616">
        <v>0.21912524323233584</v>
      </c>
      <c r="G616">
        <v>4.0705123358861561E-2</v>
      </c>
      <c r="H616">
        <v>0.20801271481966999</v>
      </c>
      <c r="I616">
        <v>0.12456010871662748</v>
      </c>
    </row>
    <row r="617" spans="1:9">
      <c r="A617" s="757">
        <v>44726</v>
      </c>
      <c r="B617">
        <v>0.16498969926360485</v>
      </c>
      <c r="C617">
        <v>0.41765838687911594</v>
      </c>
      <c r="D617">
        <v>0.35067175938521711</v>
      </c>
      <c r="E617">
        <v>0.40089380972084454</v>
      </c>
      <c r="F617">
        <v>0.22049423590928408</v>
      </c>
      <c r="G617">
        <v>3.9214325052541632E-2</v>
      </c>
      <c r="H617">
        <v>0.20483286090336539</v>
      </c>
      <c r="I617">
        <v>0.12509179197654285</v>
      </c>
    </row>
    <row r="618" spans="1:9">
      <c r="A618" s="757">
        <v>44727</v>
      </c>
      <c r="B618">
        <v>0.16558217717943702</v>
      </c>
      <c r="C618">
        <v>0.42005490883407615</v>
      </c>
      <c r="D618">
        <v>0.3513321072994684</v>
      </c>
      <c r="E618">
        <v>0.40112894320728776</v>
      </c>
      <c r="F618">
        <v>0.22282745281783223</v>
      </c>
      <c r="G618">
        <v>5.0429547924886187E-2</v>
      </c>
      <c r="H618">
        <v>0.22192306764270264</v>
      </c>
      <c r="I618">
        <v>0.12562372661216203</v>
      </c>
    </row>
    <row r="619" spans="1:9">
      <c r="A619" s="757">
        <v>44729</v>
      </c>
      <c r="B619">
        <v>0.16620987171486323</v>
      </c>
      <c r="C619">
        <v>0.42123548486695084</v>
      </c>
      <c r="D619">
        <v>0.35199277806001072</v>
      </c>
      <c r="E619">
        <v>0.39695478513377003</v>
      </c>
      <c r="F619">
        <v>0.22073619520444066</v>
      </c>
      <c r="G619">
        <v>3.8423772983698257E-2</v>
      </c>
      <c r="H619">
        <v>0.18545988098671384</v>
      </c>
      <c r="I619">
        <v>0.12617570423587887</v>
      </c>
    </row>
    <row r="620" spans="1:9">
      <c r="A620" s="757">
        <v>44732</v>
      </c>
      <c r="B620">
        <v>0.16683318173601469</v>
      </c>
      <c r="C620">
        <v>0.42139568502996894</v>
      </c>
      <c r="D620">
        <v>0.35265377182468471</v>
      </c>
      <c r="E620">
        <v>0.39775439165519955</v>
      </c>
      <c r="F620">
        <v>0.21842348966157021</v>
      </c>
      <c r="G620">
        <v>3.4268555385913224E-2</v>
      </c>
      <c r="H620">
        <v>0.18812498348314333</v>
      </c>
      <c r="I620">
        <v>0.12672795253556823</v>
      </c>
    </row>
    <row r="621" spans="1:9">
      <c r="A621" s="757">
        <v>44733</v>
      </c>
      <c r="B621">
        <v>0.16754861015605127</v>
      </c>
      <c r="C621">
        <v>0.42154785655372473</v>
      </c>
      <c r="D621">
        <v>0.35331508875140805</v>
      </c>
      <c r="E621">
        <v>0.39802254817984273</v>
      </c>
      <c r="F621">
        <v>0.21776792171273751</v>
      </c>
      <c r="G621">
        <v>3.3899244800797756E-2</v>
      </c>
      <c r="H621">
        <v>0.21464789509182203</v>
      </c>
      <c r="I621">
        <v>0.12728047164396306</v>
      </c>
    </row>
    <row r="622" spans="1:9">
      <c r="A622" s="757">
        <v>44734</v>
      </c>
      <c r="B622">
        <v>0.16827332983081189</v>
      </c>
      <c r="C622">
        <v>0.42232428349469053</v>
      </c>
      <c r="D622">
        <v>0.35397672899817589</v>
      </c>
      <c r="E622">
        <v>0.39502530622647036</v>
      </c>
      <c r="F622">
        <v>0.21606516420629851</v>
      </c>
      <c r="G622">
        <v>3.7412074751123514E-2</v>
      </c>
      <c r="H622">
        <v>0.21474096398693332</v>
      </c>
      <c r="I622">
        <v>0.12783326169386111</v>
      </c>
    </row>
    <row r="623" spans="1:9">
      <c r="A623" s="757">
        <v>44735</v>
      </c>
      <c r="B623">
        <v>0.16901777945327723</v>
      </c>
      <c r="C623">
        <v>0.4235279896824089</v>
      </c>
      <c r="D623">
        <v>0.35463869272306026</v>
      </c>
      <c r="E623">
        <v>0.39383094476659575</v>
      </c>
      <c r="F623">
        <v>0.2165603181447131</v>
      </c>
      <c r="G623">
        <v>3.3426179346895513E-2</v>
      </c>
      <c r="H623">
        <v>0.22521265093534204</v>
      </c>
      <c r="I623">
        <v>0.12838632281812523</v>
      </c>
    </row>
    <row r="624" spans="1:9">
      <c r="A624" s="757">
        <v>44736</v>
      </c>
      <c r="B624">
        <v>0.16964528979140869</v>
      </c>
      <c r="C624">
        <v>0.42391861719616308</v>
      </c>
      <c r="D624">
        <v>0.35530098008421085</v>
      </c>
      <c r="E624">
        <v>0.39375706304170777</v>
      </c>
      <c r="F624">
        <v>0.21740114148470169</v>
      </c>
      <c r="G624">
        <v>3.2523972447532801E-2</v>
      </c>
      <c r="H624">
        <v>0.26339904839927208</v>
      </c>
      <c r="I624">
        <v>0.12893965514968353</v>
      </c>
    </row>
    <row r="625" spans="1:9">
      <c r="A625" s="757">
        <v>44739</v>
      </c>
      <c r="B625">
        <v>0.17038013710499844</v>
      </c>
      <c r="C625">
        <v>0.42450335909665671</v>
      </c>
      <c r="D625">
        <v>0.35596359123985444</v>
      </c>
      <c r="E625">
        <v>0.39350781936698942</v>
      </c>
      <c r="F625">
        <v>0.22029672444454951</v>
      </c>
      <c r="G625">
        <v>3.6692114414823784E-2</v>
      </c>
      <c r="H625">
        <v>0.25982480067744951</v>
      </c>
      <c r="I625">
        <v>0.12949325882152918</v>
      </c>
    </row>
    <row r="626" spans="1:9">
      <c r="A626" s="757">
        <v>44740</v>
      </c>
      <c r="B626">
        <v>0.1709886526762141</v>
      </c>
      <c r="C626">
        <v>0.42426119540798801</v>
      </c>
      <c r="D626">
        <v>0.35662652634829528</v>
      </c>
      <c r="E626">
        <v>0.39381490769311767</v>
      </c>
      <c r="F626">
        <v>0.22380055147213351</v>
      </c>
      <c r="G626">
        <v>3.3060257208824773E-2</v>
      </c>
      <c r="H626">
        <v>0.23600375952376274</v>
      </c>
      <c r="I626">
        <v>0.13004713396672085</v>
      </c>
    </row>
    <row r="627" spans="1:9">
      <c r="A627" s="757">
        <v>44741</v>
      </c>
      <c r="B627">
        <v>0.17164081388480379</v>
      </c>
      <c r="C627">
        <v>0.42489447101974576</v>
      </c>
      <c r="D627">
        <v>0.35728978556791491</v>
      </c>
      <c r="E627">
        <v>0.3936886003411324</v>
      </c>
      <c r="F627">
        <v>0.22492435519065435</v>
      </c>
      <c r="G627">
        <v>3.0997216220873147E-2</v>
      </c>
      <c r="H627">
        <v>0.2359572250762072</v>
      </c>
      <c r="I627">
        <v>0.13060128071838206</v>
      </c>
    </row>
    <row r="628" spans="1:9">
      <c r="A628" s="757">
        <v>44742</v>
      </c>
      <c r="B628">
        <v>0.17227117725536711</v>
      </c>
      <c r="C628">
        <v>0.42626122803300004</v>
      </c>
      <c r="D628">
        <v>0.35795336905717234</v>
      </c>
      <c r="E628">
        <v>0.39316679193149007</v>
      </c>
      <c r="F628">
        <v>0.22423159428382378</v>
      </c>
      <c r="G628">
        <v>3.173759301063539E-2</v>
      </c>
      <c r="H628">
        <v>0.22417510510465632</v>
      </c>
      <c r="I628">
        <v>0.13115569920970183</v>
      </c>
    </row>
    <row r="629" spans="1:9">
      <c r="A629" s="757">
        <v>44743</v>
      </c>
      <c r="B629">
        <v>0.17292709045313925</v>
      </c>
      <c r="C629">
        <v>0.42577598084823642</v>
      </c>
      <c r="D629">
        <v>0.35861727697460433</v>
      </c>
      <c r="E629">
        <v>0.39114434771477846</v>
      </c>
      <c r="F629">
        <v>0.2245860733108318</v>
      </c>
      <c r="G629">
        <v>3.20917306690649E-2</v>
      </c>
      <c r="H629">
        <v>0.23746930737209038</v>
      </c>
      <c r="I629">
        <v>0.13171038957393444</v>
      </c>
    </row>
    <row r="630" spans="1:9">
      <c r="A630" s="757">
        <v>44746</v>
      </c>
      <c r="B630">
        <v>0.1735578364145125</v>
      </c>
      <c r="C630">
        <v>0.42534370693619183</v>
      </c>
      <c r="D630">
        <v>0.35928150947882465</v>
      </c>
      <c r="E630">
        <v>0.39082118134605914</v>
      </c>
      <c r="F630">
        <v>0.2261853512153571</v>
      </c>
      <c r="G630">
        <v>2.6053367107850001E-2</v>
      </c>
      <c r="H630">
        <v>0.23212186739865537</v>
      </c>
      <c r="I630">
        <v>0.1322653519443997</v>
      </c>
    </row>
    <row r="631" spans="1:9">
      <c r="A631" s="757">
        <v>44747</v>
      </c>
      <c r="B631">
        <v>0.17416528206535009</v>
      </c>
      <c r="C631">
        <v>0.4249129724696814</v>
      </c>
      <c r="D631">
        <v>0.35994606672852481</v>
      </c>
      <c r="E631">
        <v>0.38607099470911255</v>
      </c>
      <c r="F631">
        <v>0.22361820136457955</v>
      </c>
      <c r="G631">
        <v>2.2100019401931625E-2</v>
      </c>
      <c r="H631">
        <v>0.24045612950594197</v>
      </c>
      <c r="I631">
        <v>0.13282058645448247</v>
      </c>
    </row>
    <row r="632" spans="1:9">
      <c r="A632" s="757">
        <v>44748</v>
      </c>
      <c r="B632">
        <v>0.17487117769670424</v>
      </c>
      <c r="C632">
        <v>0.42440022011998169</v>
      </c>
      <c r="D632">
        <v>0.36061094888247403</v>
      </c>
      <c r="E632">
        <v>0.38609542038064015</v>
      </c>
      <c r="F632">
        <v>0.21985673242428661</v>
      </c>
      <c r="G632">
        <v>2.1567093190335118E-2</v>
      </c>
      <c r="H632">
        <v>0.24595581180780002</v>
      </c>
      <c r="I632">
        <v>0.13337609323763333</v>
      </c>
    </row>
    <row r="633" spans="1:9">
      <c r="A633" s="757">
        <v>44749</v>
      </c>
      <c r="B633">
        <v>0.17546412285578539</v>
      </c>
      <c r="C633">
        <v>0.42434885098534836</v>
      </c>
      <c r="D633">
        <v>0.36127615609951924</v>
      </c>
      <c r="E633">
        <v>0.39162434612469355</v>
      </c>
      <c r="F633">
        <v>0.22241118349847611</v>
      </c>
      <c r="G633">
        <v>2.8924031864010713E-2</v>
      </c>
      <c r="H633">
        <v>0.26616727352948266</v>
      </c>
      <c r="I633">
        <v>0.13393187242736815</v>
      </c>
    </row>
    <row r="634" spans="1:9">
      <c r="A634" s="757">
        <v>44750</v>
      </c>
      <c r="B634">
        <v>0.17618085611573675</v>
      </c>
      <c r="C634">
        <v>0.42306283878337481</v>
      </c>
      <c r="D634">
        <v>0.36194168853858466</v>
      </c>
      <c r="E634">
        <v>0.39210218199467195</v>
      </c>
      <c r="F634">
        <v>0.22414488581112457</v>
      </c>
      <c r="G634">
        <v>2.3306870305095817E-2</v>
      </c>
      <c r="H634">
        <v>0.26518430513728797</v>
      </c>
      <c r="I634">
        <v>0.13448792415726807</v>
      </c>
    </row>
    <row r="635" spans="1:9">
      <c r="A635" s="757">
        <v>44753</v>
      </c>
      <c r="B635">
        <v>0.17681109324304844</v>
      </c>
      <c r="C635">
        <v>0.42239827945121688</v>
      </c>
      <c r="D635">
        <v>0.36260754635867243</v>
      </c>
      <c r="E635">
        <v>0.38977115780312355</v>
      </c>
      <c r="F635">
        <v>0.22409531871761645</v>
      </c>
      <c r="G635">
        <v>7.4455557957824325E-3</v>
      </c>
      <c r="H635">
        <v>0.2498101279639855</v>
      </c>
      <c r="I635">
        <v>0.13504424856098018</v>
      </c>
    </row>
    <row r="636" spans="1:9">
      <c r="A636" s="757">
        <v>44754</v>
      </c>
      <c r="B636">
        <v>0.17743529535552138</v>
      </c>
      <c r="C636">
        <v>0.42274753481992522</v>
      </c>
      <c r="D636">
        <v>0.3632737297188624</v>
      </c>
      <c r="E636">
        <v>0.38829112810673583</v>
      </c>
      <c r="F636">
        <v>0.2212420859088764</v>
      </c>
      <c r="G636">
        <v>8.3140406827764135E-3</v>
      </c>
      <c r="H636">
        <v>0.23994769757894474</v>
      </c>
      <c r="I636">
        <v>0.13560084577221687</v>
      </c>
    </row>
    <row r="637" spans="1:9">
      <c r="A637" s="757">
        <v>44755</v>
      </c>
      <c r="B637">
        <v>0.17807555617609028</v>
      </c>
      <c r="C637">
        <v>0.42319713621355848</v>
      </c>
      <c r="D637">
        <v>0.36394023877831239</v>
      </c>
      <c r="E637">
        <v>0.39078180201678259</v>
      </c>
      <c r="F637">
        <v>0.22174734407140884</v>
      </c>
      <c r="G637">
        <v>9.7581115594644885E-3</v>
      </c>
      <c r="H637">
        <v>0.23494926596217702</v>
      </c>
      <c r="I637">
        <v>0.13615771592475601</v>
      </c>
    </row>
    <row r="638" spans="1:9">
      <c r="A638" s="757">
        <v>44756</v>
      </c>
      <c r="B638">
        <v>0.17870490236258774</v>
      </c>
      <c r="C638">
        <v>0.42359336542289605</v>
      </c>
      <c r="D638">
        <v>0.36460707369625767</v>
      </c>
      <c r="E638">
        <v>0.39193058709605011</v>
      </c>
      <c r="F638">
        <v>0.22323603595276409</v>
      </c>
      <c r="G638">
        <v>3.4989491738823819E-3</v>
      </c>
      <c r="H638">
        <v>0.23228875946056804</v>
      </c>
      <c r="I638">
        <v>0.13671485915244119</v>
      </c>
    </row>
    <row r="639" spans="1:9">
      <c r="A639" s="757">
        <v>44757</v>
      </c>
      <c r="B639">
        <v>0.17933173567906824</v>
      </c>
      <c r="C639">
        <v>0.42443117700402078</v>
      </c>
      <c r="D639">
        <v>0.3652742346320117</v>
      </c>
      <c r="E639">
        <v>0.39068226779862503</v>
      </c>
      <c r="F639">
        <v>0.22430036903633743</v>
      </c>
      <c r="G639">
        <v>9.1262087980927831E-3</v>
      </c>
      <c r="H639">
        <v>0.25499125037486081</v>
      </c>
      <c r="I639">
        <v>0.13727227558918154</v>
      </c>
    </row>
    <row r="640" spans="1:9">
      <c r="A640" s="757">
        <v>44760</v>
      </c>
      <c r="B640">
        <v>0.18005025100908423</v>
      </c>
      <c r="C640">
        <v>0.42283327704177309</v>
      </c>
      <c r="D640">
        <v>0.36594172174496564</v>
      </c>
      <c r="E640">
        <v>0.39009326517929122</v>
      </c>
      <c r="F640">
        <v>0.22700716982976799</v>
      </c>
      <c r="G640">
        <v>6.1329988362435195E-3</v>
      </c>
      <c r="H640">
        <v>0.24521039889788021</v>
      </c>
      <c r="I640">
        <v>0.13782996536895187</v>
      </c>
    </row>
    <row r="641" spans="1:9">
      <c r="A641" s="757">
        <v>44761</v>
      </c>
      <c r="B641">
        <v>0.1807008785239359</v>
      </c>
      <c r="C641">
        <v>0.42212793269876503</v>
      </c>
      <c r="D641">
        <v>0.36660953519458839</v>
      </c>
      <c r="E641">
        <v>0.38891590397816955</v>
      </c>
      <c r="F641">
        <v>0.22725205130804116</v>
      </c>
      <c r="G641">
        <v>1.3491553193142991E-2</v>
      </c>
      <c r="H641">
        <v>0.27988402007070912</v>
      </c>
      <c r="I641">
        <v>0.13838792862579297</v>
      </c>
    </row>
    <row r="642" spans="1:9">
      <c r="A642" s="757">
        <v>44762</v>
      </c>
      <c r="B642">
        <v>0.18144060257292094</v>
      </c>
      <c r="C642">
        <v>0.42288797235500364</v>
      </c>
      <c r="D642">
        <v>0.3672776751404272</v>
      </c>
      <c r="E642">
        <v>0.39177093211608938</v>
      </c>
      <c r="F642">
        <v>0.22811441408102318</v>
      </c>
      <c r="G642">
        <v>2.2312129351224952E-2</v>
      </c>
      <c r="H642">
        <v>0.28876463106226025</v>
      </c>
      <c r="I642">
        <v>0.13894616549381089</v>
      </c>
    </row>
    <row r="643" spans="1:9">
      <c r="A643" s="757">
        <v>44763</v>
      </c>
      <c r="B643">
        <v>0.18203570271254876</v>
      </c>
      <c r="C643">
        <v>0.4228902978476814</v>
      </c>
      <c r="D643">
        <v>0.36794614174210727</v>
      </c>
      <c r="E643">
        <v>0.38847940876594245</v>
      </c>
      <c r="F643">
        <v>0.22736875271704804</v>
      </c>
      <c r="G643">
        <v>2.9032396658701831E-2</v>
      </c>
      <c r="H643">
        <v>0.30148433397715491</v>
      </c>
      <c r="I643">
        <v>0.13950467610717787</v>
      </c>
    </row>
    <row r="644" spans="1:9">
      <c r="A644" s="757">
        <v>44764</v>
      </c>
      <c r="B644">
        <v>0.18267516848898047</v>
      </c>
      <c r="C644">
        <v>0.42338364069412338</v>
      </c>
      <c r="D644">
        <v>0.36861493515933152</v>
      </c>
      <c r="E644">
        <v>0.38800507861840972</v>
      </c>
      <c r="F644">
        <v>0.22652711811812742</v>
      </c>
      <c r="G644">
        <v>2.0619047379226263E-2</v>
      </c>
      <c r="H644">
        <v>0.29007966008022268</v>
      </c>
      <c r="I644">
        <v>0.14006346060013164</v>
      </c>
    </row>
    <row r="645" spans="1:9">
      <c r="A645" s="757">
        <v>44767</v>
      </c>
      <c r="B645">
        <v>0.1832738385573871</v>
      </c>
      <c r="C645">
        <v>0.42324394247185215</v>
      </c>
      <c r="D645">
        <v>0.36928405555188126</v>
      </c>
      <c r="E645">
        <v>0.39004304071487561</v>
      </c>
      <c r="F645">
        <v>0.22649175631914487</v>
      </c>
      <c r="G645">
        <v>2.3816345972037078E-2</v>
      </c>
      <c r="H645">
        <v>0.2931483483718107</v>
      </c>
      <c r="I645">
        <v>0.1406225191069761</v>
      </c>
    </row>
    <row r="646" spans="1:9">
      <c r="A646" s="757">
        <v>44768</v>
      </c>
      <c r="B646">
        <v>0.18394405339523301</v>
      </c>
      <c r="C646">
        <v>0.42263900284636025</v>
      </c>
      <c r="D646">
        <v>0.36995350307961572</v>
      </c>
      <c r="E646">
        <v>0.39222985289017909</v>
      </c>
      <c r="F646">
        <v>0.22793911569506808</v>
      </c>
      <c r="G646">
        <v>1.8007829772703765E-2</v>
      </c>
      <c r="H646">
        <v>0.27882435601495015</v>
      </c>
      <c r="I646">
        <v>0.14118185176208042</v>
      </c>
    </row>
    <row r="647" spans="1:9">
      <c r="A647" s="757">
        <v>44769</v>
      </c>
      <c r="B647">
        <v>0.18458086431355625</v>
      </c>
      <c r="C647">
        <v>0.42305169875430249</v>
      </c>
      <c r="D647">
        <v>0.37062327790247251</v>
      </c>
      <c r="E647">
        <v>0.39215462640699439</v>
      </c>
      <c r="F647">
        <v>0.23142944979558755</v>
      </c>
      <c r="G647">
        <v>3.5957101144361792E-2</v>
      </c>
      <c r="H647">
        <v>0.31268908209940394</v>
      </c>
      <c r="I647">
        <v>0.14174145869988042</v>
      </c>
    </row>
    <row r="648" spans="1:9">
      <c r="A648" s="757">
        <v>44770</v>
      </c>
      <c r="B648">
        <v>0.18524401119530864</v>
      </c>
      <c r="C648">
        <v>0.42379274404676015</v>
      </c>
      <c r="D648">
        <v>0.3712933801804672</v>
      </c>
      <c r="E648">
        <v>0.39098307416773848</v>
      </c>
      <c r="F648">
        <v>0.2311176692529382</v>
      </c>
      <c r="G648">
        <v>4.6087819058525881E-2</v>
      </c>
      <c r="H648">
        <v>0.32797162662597623</v>
      </c>
      <c r="I648">
        <v>0.14230134005487716</v>
      </c>
    </row>
    <row r="649" spans="1:9">
      <c r="A649" s="757">
        <v>44771</v>
      </c>
      <c r="B649">
        <v>0.1858880297653942</v>
      </c>
      <c r="C649">
        <v>0.42452217628179634</v>
      </c>
      <c r="D649">
        <v>0.37196381007369372</v>
      </c>
      <c r="E649">
        <v>0.39141235994319801</v>
      </c>
      <c r="F649">
        <v>0.23395826804693476</v>
      </c>
      <c r="G649">
        <v>5.3220005191911834E-2</v>
      </c>
      <c r="H649">
        <v>0.34791594614872823</v>
      </c>
      <c r="I649">
        <v>0.14286149596163811</v>
      </c>
    </row>
    <row r="650" spans="1:9">
      <c r="A650" s="757">
        <v>44774</v>
      </c>
      <c r="B650">
        <v>0.18652824523470812</v>
      </c>
      <c r="C650">
        <v>0.42483208495850233</v>
      </c>
      <c r="D650">
        <v>0.3726345677423244</v>
      </c>
      <c r="E650">
        <v>0.39104852159463999</v>
      </c>
      <c r="F650">
        <v>0.2329300287120013</v>
      </c>
      <c r="G650">
        <v>5.0440593722442806E-2</v>
      </c>
      <c r="H650">
        <v>0.34427103500654321</v>
      </c>
      <c r="I650">
        <v>0.14342192655479646</v>
      </c>
    </row>
    <row r="651" spans="1:9">
      <c r="A651" s="757">
        <v>44775</v>
      </c>
      <c r="B651">
        <v>0.18721453763724694</v>
      </c>
      <c r="C651">
        <v>0.42450917575153291</v>
      </c>
      <c r="D651">
        <v>0.37330565334660948</v>
      </c>
      <c r="E651">
        <v>0.39285605971778348</v>
      </c>
      <c r="F651">
        <v>0.23452788324876717</v>
      </c>
      <c r="G651">
        <v>5.4061625339122843E-2</v>
      </c>
      <c r="H651">
        <v>0.33586151348407389</v>
      </c>
      <c r="I651">
        <v>0.14398263196905159</v>
      </c>
    </row>
    <row r="652" spans="1:9">
      <c r="A652" s="757">
        <v>44776</v>
      </c>
      <c r="B652">
        <v>0.18786903876964511</v>
      </c>
      <c r="C652">
        <v>0.4252468041403521</v>
      </c>
      <c r="D652">
        <v>0.37397706704687805</v>
      </c>
      <c r="E652">
        <v>0.39503965778926631</v>
      </c>
      <c r="F652">
        <v>0.23652845478849582</v>
      </c>
      <c r="G652">
        <v>6.8597362177950316E-2</v>
      </c>
      <c r="H652">
        <v>0.35688617903927566</v>
      </c>
      <c r="I652">
        <v>0.14454361233916879</v>
      </c>
    </row>
    <row r="653" spans="1:9">
      <c r="A653" s="757">
        <v>44777</v>
      </c>
      <c r="B653">
        <v>0.18858713550803263</v>
      </c>
      <c r="C653">
        <v>0.42810558915279873</v>
      </c>
      <c r="D653">
        <v>0.37464880900353714</v>
      </c>
      <c r="E653">
        <v>0.39417642488969862</v>
      </c>
      <c r="F653">
        <v>0.23634262281805607</v>
      </c>
      <c r="G653">
        <v>8.7813633112311607E-2</v>
      </c>
      <c r="H653">
        <v>0.35572885009358535</v>
      </c>
      <c r="I653">
        <v>0.1451249035762181</v>
      </c>
    </row>
    <row r="654" spans="1:9">
      <c r="A654" s="757">
        <v>44778</v>
      </c>
      <c r="B654">
        <v>0.18923795767734441</v>
      </c>
      <c r="C654">
        <v>0.42883160411828003</v>
      </c>
      <c r="D654">
        <v>0.37532087937707237</v>
      </c>
      <c r="E654">
        <v>0.3982568180639765</v>
      </c>
      <c r="F654">
        <v>0.23983079825727849</v>
      </c>
      <c r="G654">
        <v>8.8838608062864477E-2</v>
      </c>
      <c r="H654">
        <v>0.35476282943229087</v>
      </c>
      <c r="I654">
        <v>0.14570649003967784</v>
      </c>
    </row>
    <row r="655" spans="1:9">
      <c r="A655" s="757">
        <v>44781</v>
      </c>
      <c r="B655">
        <v>0.18992439714762943</v>
      </c>
      <c r="C655">
        <v>0.43014296458957713</v>
      </c>
      <c r="D655">
        <v>0.37599327832804796</v>
      </c>
      <c r="E655">
        <v>0.39801671396500771</v>
      </c>
      <c r="F655">
        <v>0.24224779376651795</v>
      </c>
      <c r="G655">
        <v>9.8291788147278458E-2</v>
      </c>
      <c r="H655">
        <v>0.35423400277827843</v>
      </c>
      <c r="I655">
        <v>0.14628837187948784</v>
      </c>
    </row>
    <row r="656" spans="1:9">
      <c r="A656" s="757">
        <v>44782</v>
      </c>
      <c r="B656">
        <v>0.19061941977903585</v>
      </c>
      <c r="C656">
        <v>0.42956996915739665</v>
      </c>
      <c r="D656">
        <v>0.37666600601710654</v>
      </c>
      <c r="E656">
        <v>0.39959365267509939</v>
      </c>
      <c r="F656">
        <v>0.24214018420050931</v>
      </c>
      <c r="G656">
        <v>9.295633127807057E-2</v>
      </c>
      <c r="H656">
        <v>0.34798862031682454</v>
      </c>
      <c r="I656">
        <v>0.14687054924566367</v>
      </c>
    </row>
    <row r="657" spans="1:9">
      <c r="A657" s="757">
        <v>44783</v>
      </c>
      <c r="B657">
        <v>0.19130376928685933</v>
      </c>
      <c r="C657">
        <v>0.42978273476815665</v>
      </c>
      <c r="D657">
        <v>0.37733906260496908</v>
      </c>
      <c r="E657">
        <v>0.3949904940910689</v>
      </c>
      <c r="F657">
        <v>0.24245266102451701</v>
      </c>
      <c r="G657">
        <v>0.10337281966582879</v>
      </c>
      <c r="H657">
        <v>0.37704909556566912</v>
      </c>
      <c r="I657">
        <v>0.14745302228829771</v>
      </c>
    </row>
    <row r="658" spans="1:9">
      <c r="A658" s="757">
        <v>44784</v>
      </c>
      <c r="B658">
        <v>0.19202261201395121</v>
      </c>
      <c r="C658">
        <v>0.42939195147898856</v>
      </c>
      <c r="D658">
        <v>0.37801244825243541</v>
      </c>
      <c r="E658">
        <v>0.39423556709582952</v>
      </c>
      <c r="F658">
        <v>0.24198583037577981</v>
      </c>
      <c r="G658">
        <v>9.153611811083584E-2</v>
      </c>
      <c r="H658">
        <v>0.37703616933023709</v>
      </c>
      <c r="I658">
        <v>0.14803579115755805</v>
      </c>
    </row>
    <row r="659" spans="1:9">
      <c r="A659" s="757">
        <v>44785</v>
      </c>
      <c r="B659">
        <v>0.19267618439432699</v>
      </c>
      <c r="C659">
        <v>0.43095930035983931</v>
      </c>
      <c r="D659">
        <v>0.37868616312038372</v>
      </c>
      <c r="E659">
        <v>0.39441746160044433</v>
      </c>
      <c r="F659">
        <v>0.2457906752586565</v>
      </c>
      <c r="G659">
        <v>0.10574956349148668</v>
      </c>
      <c r="H659">
        <v>0.40125936003070106</v>
      </c>
      <c r="I659">
        <v>0.14861885600368918</v>
      </c>
    </row>
    <row r="660" spans="1:9">
      <c r="A660" s="757">
        <v>44788</v>
      </c>
      <c r="B660">
        <v>0.19335654142405234</v>
      </c>
      <c r="C660">
        <v>0.43235972077002072</v>
      </c>
      <c r="D660">
        <v>0.37936020736977127</v>
      </c>
      <c r="E660">
        <v>0.39472754004535404</v>
      </c>
      <c r="F660">
        <v>0.24458000280560577</v>
      </c>
      <c r="G660">
        <v>0.10856105216605627</v>
      </c>
      <c r="H660">
        <v>0.40652292309866556</v>
      </c>
      <c r="I660">
        <v>0.14920221697701197</v>
      </c>
    </row>
    <row r="661" spans="1:9">
      <c r="A661" s="757">
        <v>44789</v>
      </c>
      <c r="B661">
        <v>0.19399930756337791</v>
      </c>
      <c r="C661">
        <v>0.43136331268951378</v>
      </c>
      <c r="D661">
        <v>0.38003458116163347</v>
      </c>
      <c r="E661">
        <v>0.39635205676977936</v>
      </c>
      <c r="F661">
        <v>0.24470812658091634</v>
      </c>
      <c r="G661">
        <v>0.10244800018832034</v>
      </c>
      <c r="H661">
        <v>0.41143115831708443</v>
      </c>
      <c r="I661">
        <v>0.14978587422792367</v>
      </c>
    </row>
    <row r="662" spans="1:9">
      <c r="A662" s="757">
        <v>44790</v>
      </c>
      <c r="B662">
        <v>0.19464891165583498</v>
      </c>
      <c r="C662">
        <v>0.43130450929885389</v>
      </c>
      <c r="D662">
        <v>0.38070928465708498</v>
      </c>
      <c r="E662">
        <v>0.39914522162192712</v>
      </c>
      <c r="F662">
        <v>0.24817465884790346</v>
      </c>
      <c r="G662">
        <v>0.10289831856480047</v>
      </c>
      <c r="H662">
        <v>0.40118180261810821</v>
      </c>
      <c r="I662">
        <v>0.15036982790689768</v>
      </c>
    </row>
    <row r="663" spans="1:9">
      <c r="A663" s="757">
        <v>44791</v>
      </c>
      <c r="B663">
        <v>0.19535633847070955</v>
      </c>
      <c r="C663">
        <v>0.4314946808693505</v>
      </c>
      <c r="D663">
        <v>0.38138431801731887</v>
      </c>
      <c r="E663">
        <v>0.40172413810572238</v>
      </c>
      <c r="F663">
        <v>0.24926341068605939</v>
      </c>
      <c r="G663">
        <v>0.10269612763845859</v>
      </c>
      <c r="H663">
        <v>0.40502462878724343</v>
      </c>
      <c r="I663">
        <v>0.15095407816448425</v>
      </c>
    </row>
    <row r="664" spans="1:9">
      <c r="A664" s="757">
        <v>44792</v>
      </c>
      <c r="B664">
        <v>0.19602848691268737</v>
      </c>
      <c r="C664">
        <v>0.43124725704219902</v>
      </c>
      <c r="D664">
        <v>0.38205968140360702</v>
      </c>
      <c r="E664">
        <v>0.40492859033666329</v>
      </c>
      <c r="F664">
        <v>0.24879371121570526</v>
      </c>
      <c r="G664">
        <v>8.6138439602130523E-2</v>
      </c>
      <c r="H664">
        <v>0.38790282458351655</v>
      </c>
      <c r="I664">
        <v>0.15153862515130978</v>
      </c>
    </row>
    <row r="665" spans="1:9">
      <c r="A665" s="757">
        <v>44795</v>
      </c>
      <c r="B665">
        <v>0.19669118347547077</v>
      </c>
      <c r="C665">
        <v>0.43101688400175786</v>
      </c>
      <c r="D665">
        <v>0.38273537497730037</v>
      </c>
      <c r="E665">
        <v>0.41166620184355551</v>
      </c>
      <c r="F665">
        <v>0.24966960006231531</v>
      </c>
      <c r="G665">
        <v>8.4287108698231306E-2</v>
      </c>
      <c r="H665">
        <v>0.35979027326636182</v>
      </c>
      <c r="I665">
        <v>0.15212346901807705</v>
      </c>
    </row>
    <row r="666" spans="1:9">
      <c r="A666" s="757">
        <v>44796</v>
      </c>
      <c r="B666">
        <v>0.19729989937881376</v>
      </c>
      <c r="C666">
        <v>0.43215801605332471</v>
      </c>
      <c r="D666">
        <v>0.38341139889982867</v>
      </c>
      <c r="E666">
        <v>0.41118355154696684</v>
      </c>
      <c r="F666">
        <v>0.25216823816393896</v>
      </c>
      <c r="G666">
        <v>0.10205475469198144</v>
      </c>
      <c r="H666">
        <v>0.35758735549905007</v>
      </c>
      <c r="I666">
        <v>0.15270860991556567</v>
      </c>
    </row>
    <row r="667" spans="1:9">
      <c r="A667" s="757">
        <v>44797</v>
      </c>
      <c r="B667">
        <v>0.19801562271983264</v>
      </c>
      <c r="C667">
        <v>0.43216473871302452</v>
      </c>
      <c r="D667">
        <v>0.38408775333270051</v>
      </c>
      <c r="E667">
        <v>0.41319360717908071</v>
      </c>
      <c r="F667">
        <v>0.25563614484238006</v>
      </c>
      <c r="G667">
        <v>0.11068673284612451</v>
      </c>
      <c r="H667">
        <v>0.36205064096892747</v>
      </c>
      <c r="I667">
        <v>0.15329404799463187</v>
      </c>
    </row>
    <row r="668" spans="1:9">
      <c r="A668" s="757">
        <v>44798</v>
      </c>
      <c r="B668">
        <v>0.19870588172023718</v>
      </c>
      <c r="C668">
        <v>0.43133838099675992</v>
      </c>
      <c r="D668">
        <v>0.38476443843750352</v>
      </c>
      <c r="E668">
        <v>0.41018127306811625</v>
      </c>
      <c r="F668">
        <v>0.25602847138857943</v>
      </c>
      <c r="G668">
        <v>0.10874790832895997</v>
      </c>
      <c r="H668">
        <v>0.38070061345040851</v>
      </c>
      <c r="I668">
        <v>0.153879783406208</v>
      </c>
    </row>
    <row r="669" spans="1:9">
      <c r="A669" s="757">
        <v>44799</v>
      </c>
      <c r="B669">
        <v>0.19942696803512794</v>
      </c>
      <c r="C669">
        <v>0.43184185039398337</v>
      </c>
      <c r="D669">
        <v>0.38544145437590438</v>
      </c>
      <c r="E669">
        <v>0.41541903228816812</v>
      </c>
      <c r="F669">
        <v>0.25691040390573594</v>
      </c>
      <c r="G669">
        <v>0.10859658044753839</v>
      </c>
      <c r="H669">
        <v>0.33652017699176051</v>
      </c>
      <c r="I669">
        <v>0.15446581630130374</v>
      </c>
    </row>
    <row r="670" spans="1:9">
      <c r="A670" s="757">
        <v>44802</v>
      </c>
      <c r="B670">
        <v>0.20004279906619438</v>
      </c>
      <c r="C670">
        <v>0.43101944045005203</v>
      </c>
      <c r="D670">
        <v>0.3861188013096486</v>
      </c>
      <c r="E670">
        <v>0.4178703465286242</v>
      </c>
      <c r="F670">
        <v>0.26038578911443855</v>
      </c>
      <c r="G670">
        <v>0.1176390301120418</v>
      </c>
      <c r="H670">
        <v>0.32810031448094557</v>
      </c>
      <c r="I670">
        <v>0.15505214683100488</v>
      </c>
    </row>
    <row r="671" spans="1:9">
      <c r="A671" s="757">
        <v>44803</v>
      </c>
      <c r="B671">
        <v>0.20075452371125158</v>
      </c>
      <c r="C671">
        <v>0.4313561605019729</v>
      </c>
      <c r="D671">
        <v>0.38679647940056094</v>
      </c>
      <c r="E671">
        <v>0.41758284193701667</v>
      </c>
      <c r="F671">
        <v>0.25993574122983598</v>
      </c>
      <c r="G671">
        <v>0.10725401104468468</v>
      </c>
      <c r="H671">
        <v>0.31318975828514239</v>
      </c>
      <c r="I671">
        <v>0.15563877514647428</v>
      </c>
    </row>
    <row r="672" spans="1:9">
      <c r="A672" s="757">
        <v>44804</v>
      </c>
      <c r="B672">
        <v>0.20141729075302184</v>
      </c>
      <c r="C672">
        <v>0.43174468694241952</v>
      </c>
      <c r="D672">
        <v>0.38747448881054525</v>
      </c>
      <c r="E672">
        <v>0.42078952648141876</v>
      </c>
      <c r="F672">
        <v>0.26050754271655063</v>
      </c>
      <c r="G672">
        <v>0.11034653987979848</v>
      </c>
      <c r="H672">
        <v>0.30457944923896085</v>
      </c>
      <c r="I672">
        <v>0.15622570139895164</v>
      </c>
    </row>
    <row r="673" spans="1:9">
      <c r="A673" s="757">
        <v>44805</v>
      </c>
      <c r="B673">
        <v>0.20214640655703531</v>
      </c>
      <c r="C673">
        <v>0.43342089276959683</v>
      </c>
      <c r="D673">
        <v>0.3881528297015846</v>
      </c>
      <c r="E673">
        <v>0.42365882696369761</v>
      </c>
      <c r="F673">
        <v>0.26298694240698617</v>
      </c>
      <c r="G673">
        <v>0.12191710625940777</v>
      </c>
      <c r="H673">
        <v>0.30699062302156799</v>
      </c>
      <c r="I673">
        <v>0.15681292573975303</v>
      </c>
    </row>
    <row r="674" spans="1:9">
      <c r="A674" s="757">
        <v>44806</v>
      </c>
      <c r="B674">
        <v>0.20275995556672033</v>
      </c>
      <c r="C674">
        <v>0.434046288763692</v>
      </c>
      <c r="D674">
        <v>0.38883150223574114</v>
      </c>
      <c r="E674">
        <v>0.423374970075862</v>
      </c>
      <c r="F674">
        <v>0.26514084917774117</v>
      </c>
      <c r="G674">
        <v>0.12777933092993332</v>
      </c>
      <c r="H674">
        <v>0.29437748973656919</v>
      </c>
      <c r="I674">
        <v>0.157400448320272</v>
      </c>
    </row>
    <row r="675" spans="1:9">
      <c r="A675" s="757">
        <v>44809</v>
      </c>
      <c r="B675">
        <v>0.20341231153890837</v>
      </c>
      <c r="C675">
        <v>0.43405943838266969</v>
      </c>
      <c r="D675">
        <v>0.38951050657515629</v>
      </c>
      <c r="E675">
        <v>0.42519652436458499</v>
      </c>
      <c r="F675">
        <v>0.26732852452583877</v>
      </c>
      <c r="G675">
        <v>0.13349894093636627</v>
      </c>
      <c r="H675">
        <v>0.29842426317585558</v>
      </c>
      <c r="I675">
        <v>0.15798826929197829</v>
      </c>
    </row>
    <row r="676" spans="1:9">
      <c r="A676" s="757">
        <v>44810</v>
      </c>
      <c r="B676">
        <v>0.20411260057814395</v>
      </c>
      <c r="C676">
        <v>0.43343175937972012</v>
      </c>
      <c r="D676">
        <v>0.39018984288205072</v>
      </c>
      <c r="E676">
        <v>0.42526848344034085</v>
      </c>
      <c r="F676">
        <v>0.26455905337140462</v>
      </c>
      <c r="G676">
        <v>0.11740757184689299</v>
      </c>
      <c r="H676">
        <v>0.29053437631775814</v>
      </c>
      <c r="I676">
        <v>0.15857638880641911</v>
      </c>
    </row>
    <row r="677" spans="1:9">
      <c r="A677" s="757">
        <v>44812</v>
      </c>
      <c r="B677">
        <v>0.20481681708447863</v>
      </c>
      <c r="C677">
        <v>0.43439849664204022</v>
      </c>
      <c r="D677">
        <v>0.39086951131872438</v>
      </c>
      <c r="E677">
        <v>0.42136941366726144</v>
      </c>
      <c r="F677">
        <v>0.26409909138942878</v>
      </c>
      <c r="G677">
        <v>0.11683723820582603</v>
      </c>
      <c r="H677">
        <v>0.32313405482792046</v>
      </c>
      <c r="I677">
        <v>0.15916480701521851</v>
      </c>
    </row>
    <row r="678" spans="1:9">
      <c r="A678" s="757">
        <v>44813</v>
      </c>
      <c r="B678">
        <v>0.20550867268119521</v>
      </c>
      <c r="C678">
        <v>0.43469207458033798</v>
      </c>
      <c r="D678">
        <v>0.39154951204755672</v>
      </c>
      <c r="E678">
        <v>0.42516022716405644</v>
      </c>
      <c r="F678">
        <v>0.26537284704253605</v>
      </c>
      <c r="G678">
        <v>0.1299787262450518</v>
      </c>
      <c r="H678">
        <v>0.34439771211377845</v>
      </c>
      <c r="I678">
        <v>0.15975352407007737</v>
      </c>
    </row>
    <row r="679" spans="1:9">
      <c r="A679" s="757">
        <v>44816</v>
      </c>
      <c r="B679">
        <v>0.20620186490077885</v>
      </c>
      <c r="C679">
        <v>0.43439715293790915</v>
      </c>
      <c r="D679">
        <v>0.39222984523100646</v>
      </c>
      <c r="E679">
        <v>0.42366171028056221</v>
      </c>
      <c r="F679">
        <v>0.26670210257639626</v>
      </c>
      <c r="G679">
        <v>0.13225150796353402</v>
      </c>
      <c r="H679">
        <v>0.35863868931419707</v>
      </c>
      <c r="I679">
        <v>0.16034254012277382</v>
      </c>
    </row>
    <row r="680" spans="1:9">
      <c r="A680" s="757">
        <v>44817</v>
      </c>
      <c r="B680">
        <v>0.20682490478670768</v>
      </c>
      <c r="C680">
        <v>0.43418242202804325</v>
      </c>
      <c r="D680">
        <v>0.39291051103161156</v>
      </c>
      <c r="E680">
        <v>0.42827070347191798</v>
      </c>
      <c r="F680">
        <v>0.2683991312125229</v>
      </c>
      <c r="G680">
        <v>0.1192811851605069</v>
      </c>
      <c r="H680">
        <v>0.29941900880477701</v>
      </c>
      <c r="I680">
        <v>0.16093185532516308</v>
      </c>
    </row>
    <row r="681" spans="1:9">
      <c r="A681" s="757">
        <v>44818</v>
      </c>
      <c r="B681">
        <v>0.20755244114934546</v>
      </c>
      <c r="C681">
        <v>0.43440487642059056</v>
      </c>
      <c r="D681">
        <v>0.39359150961198996</v>
      </c>
      <c r="E681">
        <v>0.43183569488202811</v>
      </c>
      <c r="F681">
        <v>0.27031804018188788</v>
      </c>
      <c r="G681">
        <v>0.12539144894360899</v>
      </c>
      <c r="H681">
        <v>0.3044165786725157</v>
      </c>
      <c r="I681">
        <v>0.16152146982917714</v>
      </c>
    </row>
    <row r="682" spans="1:9">
      <c r="A682" s="757">
        <v>44819</v>
      </c>
      <c r="B682">
        <v>0.2082895679676362</v>
      </c>
      <c r="C682">
        <v>0.43403285343490294</v>
      </c>
      <c r="D682">
        <v>0.39427284113483863</v>
      </c>
      <c r="E682">
        <v>0.43537736772417501</v>
      </c>
      <c r="F682">
        <v>0.27067735521603908</v>
      </c>
      <c r="G682">
        <v>0.11690161933654863</v>
      </c>
      <c r="H682">
        <v>0.28866667892265263</v>
      </c>
      <c r="I682">
        <v>0.16211138378682577</v>
      </c>
    </row>
    <row r="683" spans="1:9">
      <c r="A683" s="757">
        <v>44820</v>
      </c>
      <c r="B683">
        <v>0.2089779702404102</v>
      </c>
      <c r="C683">
        <v>0.43495845924179566</v>
      </c>
      <c r="D683">
        <v>0.39495450576293423</v>
      </c>
      <c r="E683">
        <v>0.43457655271766482</v>
      </c>
      <c r="F683">
        <v>0.27028489248657861</v>
      </c>
      <c r="G683">
        <v>0.11064897136583451</v>
      </c>
      <c r="H683">
        <v>0.28156098368077132</v>
      </c>
      <c r="I683">
        <v>0.16270159735019529</v>
      </c>
    </row>
    <row r="684" spans="1:9">
      <c r="A684" s="757">
        <v>44823</v>
      </c>
      <c r="B684">
        <v>0.20963505373494007</v>
      </c>
      <c r="C684">
        <v>0.43585387595320824</v>
      </c>
      <c r="D684">
        <v>0.39563650365913317</v>
      </c>
      <c r="E684">
        <v>0.43587234938731445</v>
      </c>
      <c r="F684">
        <v>0.27101401732924613</v>
      </c>
      <c r="G684">
        <v>0.11795122261952962</v>
      </c>
      <c r="H684">
        <v>0.29061739147419985</v>
      </c>
      <c r="I684">
        <v>0.16329211067144977</v>
      </c>
    </row>
    <row r="685" spans="1:9">
      <c r="A685" s="757">
        <v>44824</v>
      </c>
      <c r="B685">
        <v>0.21030982786721242</v>
      </c>
      <c r="C685">
        <v>0.43634268165236301</v>
      </c>
      <c r="D685">
        <v>0.39631883498637133</v>
      </c>
      <c r="E685">
        <v>0.44049178672843659</v>
      </c>
      <c r="F685">
        <v>0.27261937467686503</v>
      </c>
      <c r="G685">
        <v>0.11988975299340843</v>
      </c>
      <c r="H685">
        <v>0.27647924965788562</v>
      </c>
      <c r="I685">
        <v>0.1638829239028301</v>
      </c>
    </row>
    <row r="686" spans="1:9">
      <c r="A686" s="757">
        <v>44825</v>
      </c>
      <c r="B686">
        <v>0.21103983226134626</v>
      </c>
      <c r="C686">
        <v>0.43710577222520142</v>
      </c>
      <c r="D686">
        <v>0.39700149990766409</v>
      </c>
      <c r="E686">
        <v>0.44586642120237574</v>
      </c>
      <c r="F686">
        <v>0.27285254668085868</v>
      </c>
      <c r="G686">
        <v>0.11993063079159905</v>
      </c>
      <c r="H686">
        <v>0.25571483230938385</v>
      </c>
      <c r="I686">
        <v>0.1644740371966551</v>
      </c>
    </row>
    <row r="687" spans="1:9">
      <c r="A687" s="757">
        <v>44826</v>
      </c>
      <c r="B687">
        <v>0.21171331144288152</v>
      </c>
      <c r="C687">
        <v>0.43849393620108534</v>
      </c>
      <c r="D687">
        <v>0.39768449858610677</v>
      </c>
      <c r="E687">
        <v>0.45217702385142156</v>
      </c>
      <c r="F687">
        <v>0.27456025796328998</v>
      </c>
      <c r="G687">
        <v>0.13513698251211315</v>
      </c>
      <c r="H687">
        <v>0.24544134763760117</v>
      </c>
      <c r="I687">
        <v>0.16506545070532042</v>
      </c>
    </row>
    <row r="688" spans="1:9">
      <c r="A688" s="757">
        <v>44827</v>
      </c>
      <c r="B688">
        <v>0.21238166009262782</v>
      </c>
      <c r="C688">
        <v>0.4380649097000715</v>
      </c>
      <c r="D688">
        <v>0.3983678311848744</v>
      </c>
      <c r="E688">
        <v>0.46053598021728015</v>
      </c>
      <c r="F688">
        <v>0.27563377032296144</v>
      </c>
      <c r="G688">
        <v>0.12165499072071895</v>
      </c>
      <c r="H688">
        <v>0.22295486847986323</v>
      </c>
      <c r="I688">
        <v>0.1656571645812992</v>
      </c>
    </row>
    <row r="689" spans="1:9">
      <c r="A689" s="757">
        <v>44830</v>
      </c>
      <c r="B689">
        <v>0.21305436137944023</v>
      </c>
      <c r="C689">
        <v>0.43738095696463986</v>
      </c>
      <c r="D689">
        <v>0.39905149786722172</v>
      </c>
      <c r="E689">
        <v>0.46153151202368536</v>
      </c>
      <c r="F689">
        <v>0.27587563823959949</v>
      </c>
      <c r="G689">
        <v>9.8294259244841697E-2</v>
      </c>
      <c r="H689">
        <v>0.21233065195335499</v>
      </c>
      <c r="I689">
        <v>0.16624917897714209</v>
      </c>
    </row>
    <row r="690" spans="1:9">
      <c r="A690" s="757">
        <v>44831</v>
      </c>
      <c r="B690">
        <v>0.2137231380985134</v>
      </c>
      <c r="C690">
        <v>0.43801958151055698</v>
      </c>
      <c r="D690">
        <v>0.39973549879648318</v>
      </c>
      <c r="E690">
        <v>0.46221857311519998</v>
      </c>
      <c r="F690">
        <v>0.2768642731007962</v>
      </c>
      <c r="G690">
        <v>9.274031701993013E-2</v>
      </c>
      <c r="H690">
        <v>0.20966526220724946</v>
      </c>
      <c r="I690">
        <v>0.16684149404547743</v>
      </c>
    </row>
    <row r="691" spans="1:9">
      <c r="A691" s="757">
        <v>44832</v>
      </c>
      <c r="B691">
        <v>0.21407971462366948</v>
      </c>
      <c r="C691">
        <v>0.43776408428026503</v>
      </c>
      <c r="D691">
        <v>0.4004198341360734</v>
      </c>
      <c r="E691">
        <v>0.45799803925246962</v>
      </c>
      <c r="F691">
        <v>0.27745553020597957</v>
      </c>
      <c r="G691">
        <v>9.5891055673113179E-2</v>
      </c>
      <c r="H691">
        <v>0.2340834954379003</v>
      </c>
      <c r="I691">
        <v>0.16743410993901064</v>
      </c>
    </row>
    <row r="692" spans="1:9">
      <c r="A692" s="757">
        <v>44833</v>
      </c>
      <c r="B692">
        <v>0.21470545817287534</v>
      </c>
      <c r="C692">
        <v>0.43839268163358103</v>
      </c>
      <c r="D692">
        <v>0.40110450404948672</v>
      </c>
      <c r="E692">
        <v>0.46064458284700183</v>
      </c>
      <c r="F692">
        <v>0.27801762453045176</v>
      </c>
      <c r="G692">
        <v>9.3192449356068741E-2</v>
      </c>
      <c r="H692">
        <v>0.20839332064072735</v>
      </c>
      <c r="I692">
        <v>0.16802702681052506</v>
      </c>
    </row>
    <row r="693" spans="1:9">
      <c r="A693" s="757">
        <v>44834</v>
      </c>
      <c r="B693">
        <v>0.21536990122874977</v>
      </c>
      <c r="C693">
        <v>0.43983589949044877</v>
      </c>
      <c r="D693">
        <v>0.40178950870029717</v>
      </c>
      <c r="E693">
        <v>0.46270864976322912</v>
      </c>
      <c r="F693">
        <v>0.2794947026932022</v>
      </c>
      <c r="G693">
        <v>0.10639309503567174</v>
      </c>
      <c r="H693">
        <v>0.19223753709829561</v>
      </c>
      <c r="I693">
        <v>0.16862024481288151</v>
      </c>
    </row>
    <row r="694" spans="1:9">
      <c r="A694" s="757">
        <v>44837</v>
      </c>
      <c r="B694">
        <v>0.21598927030915616</v>
      </c>
      <c r="C694">
        <v>0.4402805655580988</v>
      </c>
      <c r="D694">
        <v>0.40247484825215918</v>
      </c>
      <c r="E694">
        <v>0.46233517269264324</v>
      </c>
      <c r="F694">
        <v>0.27973831128484838</v>
      </c>
      <c r="G694">
        <v>0.14346036286328534</v>
      </c>
      <c r="H694">
        <v>0.22072810898942086</v>
      </c>
      <c r="I694">
        <v>0.16921376409901856</v>
      </c>
    </row>
    <row r="695" spans="1:9">
      <c r="A695" s="757">
        <v>44838</v>
      </c>
      <c r="B695">
        <v>0.21669750986171854</v>
      </c>
      <c r="C695">
        <v>0.44032122284532504</v>
      </c>
      <c r="D695">
        <v>0.40316052286880688</v>
      </c>
      <c r="E695">
        <v>0.46096012679717657</v>
      </c>
      <c r="F695">
        <v>0.27725523762812432</v>
      </c>
      <c r="G695">
        <v>0.13862535142696242</v>
      </c>
      <c r="H695">
        <v>0.25771380280654399</v>
      </c>
      <c r="I695">
        <v>0.16980758482195202</v>
      </c>
    </row>
    <row r="696" spans="1:9">
      <c r="A696" s="757">
        <v>44839</v>
      </c>
      <c r="B696">
        <v>0.21740897549188265</v>
      </c>
      <c r="C696">
        <v>0.44053375603531331</v>
      </c>
      <c r="D696">
        <v>0.40384653271405457</v>
      </c>
      <c r="E696">
        <v>0.4619503170115562</v>
      </c>
      <c r="F696">
        <v>0.28137234529394384</v>
      </c>
      <c r="G696">
        <v>0.13875651284145873</v>
      </c>
      <c r="H696">
        <v>0.25485882827410022</v>
      </c>
      <c r="I696">
        <v>0.17040170713477587</v>
      </c>
    </row>
    <row r="697" spans="1:9">
      <c r="A697" s="757">
        <v>44840</v>
      </c>
      <c r="B697">
        <v>0.21805053746928471</v>
      </c>
      <c r="C697">
        <v>0.44025110909823839</v>
      </c>
      <c r="D697">
        <v>0.40453287795179671</v>
      </c>
      <c r="E697">
        <v>0.46574525316735715</v>
      </c>
      <c r="F697">
        <v>0.28423287904131311</v>
      </c>
      <c r="G697">
        <v>0.14232147615824231</v>
      </c>
      <c r="H697">
        <v>0.24381005672606593</v>
      </c>
      <c r="I697">
        <v>0.17099613119066182</v>
      </c>
    </row>
    <row r="698" spans="1:9">
      <c r="A698" s="757">
        <v>44841</v>
      </c>
      <c r="B698">
        <v>0.21868707662322429</v>
      </c>
      <c r="C698">
        <v>0.43994642215325852</v>
      </c>
      <c r="D698">
        <v>0.40521955874600768</v>
      </c>
      <c r="E698">
        <v>0.47146739315059749</v>
      </c>
      <c r="F698">
        <v>0.28680376364032312</v>
      </c>
      <c r="G698">
        <v>0.13227551674072724</v>
      </c>
      <c r="H698">
        <v>0.21000536582395246</v>
      </c>
      <c r="I698">
        <v>0.17159085714285904</v>
      </c>
    </row>
    <row r="699" spans="1:9">
      <c r="A699" s="757">
        <v>44844</v>
      </c>
      <c r="B699">
        <v>0.21934540965925242</v>
      </c>
      <c r="C699">
        <v>0.43984640853388535</v>
      </c>
      <c r="D699">
        <v>0.40590657526074225</v>
      </c>
      <c r="E699">
        <v>0.47444449369420671</v>
      </c>
      <c r="F699">
        <v>0.28781942408283667</v>
      </c>
      <c r="G699">
        <v>0.13267806517007541</v>
      </c>
      <c r="H699">
        <v>0.20153063862497</v>
      </c>
      <c r="I699">
        <v>0.17218588514469491</v>
      </c>
    </row>
    <row r="700" spans="1:9">
      <c r="A700" s="757">
        <v>44845</v>
      </c>
      <c r="B700">
        <v>0.22003473617865965</v>
      </c>
      <c r="C700">
        <v>0.43969919628429488</v>
      </c>
      <c r="D700">
        <v>0.40659392766013513</v>
      </c>
      <c r="E700">
        <v>0.47246453620332307</v>
      </c>
      <c r="F700">
        <v>0.28812989415010826</v>
      </c>
      <c r="G700">
        <v>0.12068342639992435</v>
      </c>
      <c r="H700">
        <v>0.19318431203128017</v>
      </c>
      <c r="I700">
        <v>0.17278121534957447</v>
      </c>
    </row>
    <row r="701" spans="1:9">
      <c r="A701" s="757">
        <v>44847</v>
      </c>
      <c r="B701">
        <v>0.22068480203090157</v>
      </c>
      <c r="C701">
        <v>0.43985587687088135</v>
      </c>
      <c r="D701">
        <v>0.40728161610840163</v>
      </c>
      <c r="E701">
        <v>0.46887263213229602</v>
      </c>
      <c r="F701">
        <v>0.29121703923770426</v>
      </c>
      <c r="G701">
        <v>0.12063907554454301</v>
      </c>
      <c r="H701">
        <v>0.22146203191228975</v>
      </c>
      <c r="I701">
        <v>0.17337684791098074</v>
      </c>
    </row>
    <row r="702" spans="1:9">
      <c r="A702" s="757">
        <v>44848</v>
      </c>
      <c r="B702">
        <v>0.22135422764369439</v>
      </c>
      <c r="C702">
        <v>0.4398599434324777</v>
      </c>
      <c r="D702">
        <v>0.40796964076983699</v>
      </c>
      <c r="E702">
        <v>0.47240324748981943</v>
      </c>
      <c r="F702">
        <v>0.29280572748426614</v>
      </c>
      <c r="G702">
        <v>0.10851753782367801</v>
      </c>
      <c r="H702">
        <v>0.19337964181114353</v>
      </c>
      <c r="I702">
        <v>0.17397278298247465</v>
      </c>
    </row>
    <row r="703" spans="1:9">
      <c r="A703" s="757">
        <v>44851</v>
      </c>
      <c r="B703">
        <v>0.2220034675876934</v>
      </c>
      <c r="C703">
        <v>0.44043697391588155</v>
      </c>
      <c r="D703">
        <v>0.40865800180881706</v>
      </c>
      <c r="E703">
        <v>0.46939929545236403</v>
      </c>
      <c r="F703">
        <v>0.29254054444867816</v>
      </c>
      <c r="G703">
        <v>0.1196152287718979</v>
      </c>
      <c r="H703">
        <v>0.22471714524377706</v>
      </c>
      <c r="I703">
        <v>0.17456902071769509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30</vt:i4>
      </vt:variant>
    </vt:vector>
  </HeadingPairs>
  <TitlesOfParts>
    <vt:vector size="30" baseType="lpstr">
      <vt:lpstr>Inicio</vt:lpstr>
      <vt:lpstr>Capa</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Fund Guide DB</vt:lpstr>
      <vt:lpstr>RF &amp; RV Guide</vt:lpstr>
      <vt:lpstr>Taxas Diárias</vt:lpstr>
      <vt:lpstr>Classificação</vt:lpstr>
      <vt:lpstr>Disclaimer</vt:lpstr>
      <vt:lpstr>Fechamento</vt:lpstr>
      <vt:lpstr>Logos_Images</vt:lpstr>
      <vt:lpstr>Alocation</vt:lpstr>
      <vt:lpstr>Strategy Returns</vt:lpstr>
      <vt:lpstr>Assets Returns</vt:lpstr>
      <vt:lpstr>Sheet3</vt:lpstr>
      <vt:lpstr>Performance Measurement</vt:lpstr>
      <vt:lpstr>AccReturns</vt:lpstr>
      <vt:lpstr>Correl</vt:lpstr>
      <vt:lpstr>MovingVol</vt:lpstr>
      <vt:lpstr>Drawdown</vt:lpstr>
      <vt:lpstr>Strategy AccReturns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2022-10-19T20:48:17Z</cp:lastPrinted>
  <dcterms:created xsi:type="dcterms:W3CDTF">2020-12-28T22:16:49Z</dcterms:created>
  <dcterms:modified xsi:type="dcterms:W3CDTF">2022-10-20T19:31:18Z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